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omments3.xml" ContentType="application/vnd.openxmlformats-officedocument.spreadsheetml.comments+xml"/>
  <Override PartName="/xl/pivotTables/pivotTable11.xml" ContentType="application/vnd.openxmlformats-officedocument.spreadsheetml.pivotTable+xml"/>
  <Override PartName="/xl/drawings/drawing2.xml" ContentType="application/vnd.openxmlformats-officedocument.drawing+xml"/>
  <Override PartName="/xl/comments4.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086gc.sharepoint.com/sites/SalmonScienceStrategy-salmonFSAR/Shared Documents/salmon FSAR - sprint week/WCVI Chinook 2024/05. Data/"/>
    </mc:Choice>
  </mc:AlternateContent>
  <xr:revisionPtr revIDLastSave="269" documentId="8_{9977608E-292D-4CFD-B102-827BEEC99077}" xr6:coauthVersionLast="47" xr6:coauthVersionMax="47" xr10:uidLastSave="{7A78E6B3-72A5-44E8-83C3-2622AC4A7D0A}"/>
  <bookViews>
    <workbookView xWindow="10755" yWindow="0" windowWidth="15090" windowHeight="15600" firstSheet="9" activeTab="12" xr2:uid="{66693962-91B3-40B6-BA66-D1F5F2E27F0E}"/>
  </bookViews>
  <sheets>
    <sheet name="LCstatus-4byr" sheetId="25" r:id="rId1"/>
    <sheet name="LCstatus-4ayr" sheetId="24" r:id="rId2"/>
    <sheet name="LCstatus-12yr" sheetId="23" r:id="rId3"/>
    <sheet name="tables4" sheetId="26" r:id="rId4"/>
    <sheet name="tables4 (2)" sheetId="28" r:id="rId5"/>
    <sheet name="EscSumm" sheetId="17" r:id="rId6"/>
    <sheet name="RiverEscData" sheetId="1" r:id="rId7"/>
    <sheet name="RiverEscData (2)" sheetId="11" r:id="rId8"/>
    <sheet name="EscTrendGrp" sheetId="27" r:id="rId9"/>
    <sheet name="AnnualESC" sheetId="29" r:id="rId10"/>
    <sheet name="PNI avg by river" sheetId="8" r:id="rId11"/>
    <sheet name="Sheet2" sheetId="30" r:id="rId12"/>
    <sheet name="name-change" sheetId="12" r:id="rId13"/>
    <sheet name="PNIdata" sheetId="7" r:id="rId14"/>
    <sheet name="Sarita TMdata" sheetId="33" r:id="rId15"/>
    <sheet name="pNOS avg by river" sheetId="9" r:id="rId16"/>
    <sheet name="Parken pars detail" sheetId="2" r:id="rId17"/>
    <sheet name="Sheet3" sheetId="32" r:id="rId18"/>
    <sheet name="SEP CN releases" sheetId="31" r:id="rId19"/>
  </sheets>
  <externalReferences>
    <externalReference r:id="rId20"/>
  </externalReferences>
  <definedNames>
    <definedName name="_xlnm._FilterDatabase" localSheetId="13" hidden="1">PNIdata!$A$5:$M$787</definedName>
    <definedName name="_xlnm._FilterDatabase" localSheetId="6" hidden="1">RiverEscData!$B$3:$AV$55</definedName>
    <definedName name="_xlnm._FilterDatabase" localSheetId="7" hidden="1">'RiverEscData (2)'!$A$3:$S$3837</definedName>
    <definedName name="_xlnm._FilterDatabase" localSheetId="18" hidden="1">'SEP CN releases'!$A$3:$AG$8508</definedName>
    <definedName name="nuseds">'[1]name-change'!$E$4:$G$58</definedName>
    <definedName name="nusedsstreamname">'name-change'!$D$4:$G$59</definedName>
    <definedName name="nusedswatershed">'name-change'!$C$4:$G$59</definedName>
    <definedName name="spawners">EscSumm!$A$7:$D$60</definedName>
  </definedNames>
  <calcPr calcId="191028"/>
  <pivotCaches>
    <pivotCache cacheId="130" r:id="rId21"/>
    <pivotCache cacheId="131" r:id="rId22"/>
    <pivotCache cacheId="132" r:id="rId23"/>
    <pivotCache cacheId="133"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1" l="1"/>
  <c r="E5" i="1"/>
  <c r="E6" i="1"/>
  <c r="E7" i="1"/>
  <c r="E8" i="1"/>
  <c r="E9" i="1"/>
  <c r="E10" i="1"/>
  <c r="E11" i="1"/>
  <c r="E12" i="1"/>
  <c r="E13" i="1"/>
  <c r="E14" i="1"/>
  <c r="E15" i="1"/>
  <c r="E16" i="1"/>
  <c r="E17" i="1"/>
  <c r="E18" i="1"/>
  <c r="E19" i="1"/>
  <c r="E20" i="1"/>
  <c r="E21" i="1"/>
  <c r="E22" i="1"/>
  <c r="E23" i="1"/>
  <c r="E24" i="1"/>
  <c r="E25" i="1"/>
  <c r="E26" i="1"/>
  <c r="E27" i="1"/>
  <c r="E28" i="1"/>
  <c r="E29" i="1"/>
  <c r="E30"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31" i="1"/>
  <c r="A7" i="30" l="1"/>
  <c r="A8" i="30"/>
  <c r="A9" i="30"/>
  <c r="A10" i="30"/>
  <c r="A11" i="30"/>
  <c r="A12" i="30"/>
  <c r="A13" i="30"/>
  <c r="A14" i="30"/>
  <c r="A15" i="30"/>
  <c r="A16" i="30"/>
  <c r="A17" i="30"/>
  <c r="A18" i="30"/>
  <c r="A19" i="30"/>
  <c r="A20" i="30"/>
  <c r="A21" i="30"/>
  <c r="A22" i="30"/>
  <c r="A23" i="30"/>
  <c r="A24" i="30"/>
  <c r="A25" i="30"/>
  <c r="A26" i="30"/>
  <c r="A27" i="30"/>
  <c r="A28" i="30"/>
  <c r="A29" i="30"/>
  <c r="A30" i="30"/>
  <c r="A31" i="30"/>
  <c r="A32" i="30"/>
  <c r="A33" i="30"/>
  <c r="A34" i="30"/>
  <c r="A35" i="30"/>
  <c r="A36" i="30"/>
  <c r="A37" i="30"/>
  <c r="A38" i="30"/>
  <c r="A39" i="30"/>
  <c r="A40" i="30"/>
  <c r="A41" i="30"/>
  <c r="A42" i="30"/>
  <c r="A43" i="30"/>
  <c r="A44" i="30"/>
  <c r="A45" i="30"/>
  <c r="A46" i="30"/>
  <c r="A47" i="30"/>
  <c r="A48" i="30"/>
  <c r="A49" i="30"/>
  <c r="A50" i="30"/>
  <c r="A51" i="30"/>
  <c r="A52" i="30"/>
  <c r="A53" i="30"/>
  <c r="A54" i="30"/>
  <c r="A55" i="30"/>
  <c r="A56" i="30"/>
  <c r="A57" i="30"/>
  <c r="A58" i="30"/>
  <c r="A59" i="30"/>
  <c r="A6" i="30"/>
  <c r="J4" i="1"/>
  <c r="AF9" i="1"/>
  <c r="J2792" i="11"/>
  <c r="J2510" i="11"/>
  <c r="J2791" i="11"/>
  <c r="J2785" i="11"/>
  <c r="J2782" i="11"/>
  <c r="J2781" i="11"/>
  <c r="J2501" i="11"/>
  <c r="J2490" i="11"/>
  <c r="L2869" i="11"/>
  <c r="L3837" i="11"/>
  <c r="L3766" i="11"/>
  <c r="L3695" i="11"/>
  <c r="L3624" i="11"/>
  <c r="L3553" i="11"/>
  <c r="L3482" i="11"/>
  <c r="L3411" i="11"/>
  <c r="L3340" i="11"/>
  <c r="L3269" i="11"/>
  <c r="L3198" i="11"/>
  <c r="L3127" i="11"/>
  <c r="L3056" i="11"/>
  <c r="L2985" i="11"/>
  <c r="L784" i="11"/>
  <c r="L429" i="11"/>
  <c r="L2914" i="11"/>
  <c r="L2843" i="11"/>
  <c r="L2772" i="11"/>
  <c r="L1778" i="11"/>
  <c r="L1281" i="11"/>
  <c r="L2701" i="11"/>
  <c r="L2630" i="11"/>
  <c r="L2559" i="11"/>
  <c r="L287" i="11"/>
  <c r="L2488" i="11"/>
  <c r="L2417" i="11"/>
  <c r="L2346" i="11"/>
  <c r="L2275" i="11"/>
  <c r="L2204" i="11"/>
  <c r="L2133" i="11"/>
  <c r="L2062" i="11"/>
  <c r="L1991" i="11"/>
  <c r="L1920" i="11"/>
  <c r="L1849" i="11"/>
  <c r="L1707" i="11"/>
  <c r="L1636" i="11"/>
  <c r="L1565" i="11"/>
  <c r="L1494" i="11"/>
  <c r="L1423" i="11"/>
  <c r="L1352" i="11"/>
  <c r="L500" i="11"/>
  <c r="L1210" i="11"/>
  <c r="L1139" i="11"/>
  <c r="L1068" i="11"/>
  <c r="L997" i="11"/>
  <c r="L926" i="11"/>
  <c r="L855" i="11"/>
  <c r="L713" i="11"/>
  <c r="L642" i="11"/>
  <c r="L571" i="11"/>
  <c r="L358" i="11"/>
  <c r="L216" i="11"/>
  <c r="L145" i="11"/>
  <c r="L74" i="11"/>
  <c r="L3836" i="11"/>
  <c r="L3765" i="11"/>
  <c r="L3694" i="11"/>
  <c r="L3623" i="11"/>
  <c r="L3552" i="11"/>
  <c r="L3481" i="11"/>
  <c r="L3410" i="11"/>
  <c r="L3339" i="11"/>
  <c r="L3268" i="11"/>
  <c r="L3197" i="11"/>
  <c r="L3126" i="11"/>
  <c r="L3055" i="11"/>
  <c r="L2984" i="11"/>
  <c r="L783" i="11"/>
  <c r="L428" i="11"/>
  <c r="L2913" i="11"/>
  <c r="L2842" i="11"/>
  <c r="L2771" i="11"/>
  <c r="L1777" i="11"/>
  <c r="L1280" i="11"/>
  <c r="L2700" i="11"/>
  <c r="L2629" i="11"/>
  <c r="L2558" i="11"/>
  <c r="L286" i="11"/>
  <c r="L2487" i="11"/>
  <c r="L2416" i="11"/>
  <c r="L2345" i="11"/>
  <c r="L2274" i="11"/>
  <c r="L2203" i="11"/>
  <c r="L2132" i="11"/>
  <c r="L2061" i="11"/>
  <c r="L1990" i="11"/>
  <c r="L1919" i="11"/>
  <c r="L1848" i="11"/>
  <c r="L1706" i="11"/>
  <c r="L1635" i="11"/>
  <c r="L1564" i="11"/>
  <c r="L1493" i="11"/>
  <c r="L1422" i="11"/>
  <c r="L1351" i="11"/>
  <c r="L499" i="11"/>
  <c r="L1209" i="11"/>
  <c r="L1138" i="11"/>
  <c r="L1067" i="11"/>
  <c r="L996" i="11"/>
  <c r="L925" i="11"/>
  <c r="L854" i="11"/>
  <c r="L712" i="11"/>
  <c r="L641" i="11"/>
  <c r="L570" i="11"/>
  <c r="L357" i="11"/>
  <c r="L215" i="11"/>
  <c r="L144" i="11"/>
  <c r="L73" i="11"/>
  <c r="L3835" i="11"/>
  <c r="L3764" i="11"/>
  <c r="L3693" i="11"/>
  <c r="L3622" i="11"/>
  <c r="L3551" i="11"/>
  <c r="L3480" i="11"/>
  <c r="L3409" i="11"/>
  <c r="L3338" i="11"/>
  <c r="L3267" i="11"/>
  <c r="L3196" i="11"/>
  <c r="L3125" i="11"/>
  <c r="L3054" i="11"/>
  <c r="L2983" i="11"/>
  <c r="L782" i="11"/>
  <c r="L427" i="11"/>
  <c r="L2912" i="11"/>
  <c r="L2841" i="11"/>
  <c r="L2770" i="11"/>
  <c r="L1776" i="11"/>
  <c r="L1279" i="11"/>
  <c r="L2699" i="11"/>
  <c r="L2628" i="11"/>
  <c r="L2557" i="11"/>
  <c r="L285" i="11"/>
  <c r="L2486" i="11"/>
  <c r="L2415" i="11"/>
  <c r="L2344" i="11"/>
  <c r="L2273" i="11"/>
  <c r="L2202" i="11"/>
  <c r="L2131" i="11"/>
  <c r="L2060" i="11"/>
  <c r="L1989" i="11"/>
  <c r="L1918" i="11"/>
  <c r="L1847" i="11"/>
  <c r="L1705" i="11"/>
  <c r="L1634" i="11"/>
  <c r="L1563" i="11"/>
  <c r="L1492" i="11"/>
  <c r="L1421" i="11"/>
  <c r="L1350" i="11"/>
  <c r="L498" i="11"/>
  <c r="L1208" i="11"/>
  <c r="L1137" i="11"/>
  <c r="L1066" i="11"/>
  <c r="L995" i="11"/>
  <c r="L924" i="11"/>
  <c r="L853" i="11"/>
  <c r="L711" i="11"/>
  <c r="L640" i="11"/>
  <c r="L569" i="11"/>
  <c r="L356" i="11"/>
  <c r="L214" i="11"/>
  <c r="L143" i="11"/>
  <c r="L72" i="11"/>
  <c r="L3834" i="11"/>
  <c r="L3763" i="11"/>
  <c r="L3692" i="11"/>
  <c r="L3621" i="11"/>
  <c r="L3550" i="11"/>
  <c r="L3479" i="11"/>
  <c r="L3408" i="11"/>
  <c r="L3337" i="11"/>
  <c r="L3266" i="11"/>
  <c r="L3195" i="11"/>
  <c r="L3124" i="11"/>
  <c r="L3053" i="11"/>
  <c r="L2982" i="11"/>
  <c r="L781" i="11"/>
  <c r="L426" i="11"/>
  <c r="L2911" i="11"/>
  <c r="L2840" i="11"/>
  <c r="L2769" i="11"/>
  <c r="L1775" i="11"/>
  <c r="L1278" i="11"/>
  <c r="L2698" i="11"/>
  <c r="L2627" i="11"/>
  <c r="L2556" i="11"/>
  <c r="L284" i="11"/>
  <c r="L2485" i="11"/>
  <c r="L2414" i="11"/>
  <c r="L2343" i="11"/>
  <c r="L2272" i="11"/>
  <c r="L2201" i="11"/>
  <c r="L2130" i="11"/>
  <c r="L2059" i="11"/>
  <c r="L1988" i="11"/>
  <c r="L1917" i="11"/>
  <c r="L1846" i="11"/>
  <c r="L1704" i="11"/>
  <c r="L1633" i="11"/>
  <c r="L1562" i="11"/>
  <c r="L1491" i="11"/>
  <c r="L1420" i="11"/>
  <c r="L1349" i="11"/>
  <c r="L497" i="11"/>
  <c r="L1207" i="11"/>
  <c r="L1136" i="11"/>
  <c r="L1065" i="11"/>
  <c r="L994" i="11"/>
  <c r="L923" i="11"/>
  <c r="L852" i="11"/>
  <c r="L710" i="11"/>
  <c r="L639" i="11"/>
  <c r="L568" i="11"/>
  <c r="L355" i="11"/>
  <c r="L213" i="11"/>
  <c r="L142" i="11"/>
  <c r="L71" i="11"/>
  <c r="L3833" i="11"/>
  <c r="L3762" i="11"/>
  <c r="L3691" i="11"/>
  <c r="L3620" i="11"/>
  <c r="L3549" i="11"/>
  <c r="L3478" i="11"/>
  <c r="L3407" i="11"/>
  <c r="L3336" i="11"/>
  <c r="L3265" i="11"/>
  <c r="L3194" i="11"/>
  <c r="L3123" i="11"/>
  <c r="L3052" i="11"/>
  <c r="L2981" i="11"/>
  <c r="L780" i="11"/>
  <c r="L425" i="11"/>
  <c r="L2910" i="11"/>
  <c r="L2839" i="11"/>
  <c r="L2768" i="11"/>
  <c r="L1774" i="11"/>
  <c r="L1277" i="11"/>
  <c r="L2697" i="11"/>
  <c r="L2626" i="11"/>
  <c r="L2555" i="11"/>
  <c r="L283" i="11"/>
  <c r="L2484" i="11"/>
  <c r="L2413" i="11"/>
  <c r="L2342" i="11"/>
  <c r="L2271" i="11"/>
  <c r="L2200" i="11"/>
  <c r="L2129" i="11"/>
  <c r="L2058" i="11"/>
  <c r="L1987" i="11"/>
  <c r="L1916" i="11"/>
  <c r="L1845" i="11"/>
  <c r="L1703" i="11"/>
  <c r="L1632" i="11"/>
  <c r="L1561" i="11"/>
  <c r="L1490" i="11"/>
  <c r="L1419" i="11"/>
  <c r="L1348" i="11"/>
  <c r="L496" i="11"/>
  <c r="L1206" i="11"/>
  <c r="L1135" i="11"/>
  <c r="L1064" i="11"/>
  <c r="L993" i="11"/>
  <c r="L922" i="11"/>
  <c r="L851" i="11"/>
  <c r="L709" i="11"/>
  <c r="L638" i="11"/>
  <c r="L567" i="11"/>
  <c r="L354" i="11"/>
  <c r="L212" i="11"/>
  <c r="L141" i="11"/>
  <c r="L70" i="11"/>
  <c r="L3832" i="11"/>
  <c r="L3761" i="11"/>
  <c r="L3690" i="11"/>
  <c r="L3619" i="11"/>
  <c r="L3548" i="11"/>
  <c r="L3477" i="11"/>
  <c r="L3406" i="11"/>
  <c r="L3335" i="11"/>
  <c r="L3264" i="11"/>
  <c r="L3193" i="11"/>
  <c r="L3122" i="11"/>
  <c r="L3051" i="11"/>
  <c r="L2980" i="11"/>
  <c r="L779" i="11"/>
  <c r="L424" i="11"/>
  <c r="L2909" i="11"/>
  <c r="L2838" i="11"/>
  <c r="L2767" i="11"/>
  <c r="L1773" i="11"/>
  <c r="L1276" i="11"/>
  <c r="L2696" i="11"/>
  <c r="L2625" i="11"/>
  <c r="L2554" i="11"/>
  <c r="L282" i="11"/>
  <c r="L2483" i="11"/>
  <c r="L2412" i="11"/>
  <c r="L2341" i="11"/>
  <c r="L2270" i="11"/>
  <c r="L2199" i="11"/>
  <c r="L2128" i="11"/>
  <c r="L2057" i="11"/>
  <c r="L1986" i="11"/>
  <c r="L1915" i="11"/>
  <c r="L1844" i="11"/>
  <c r="L1702" i="11"/>
  <c r="L1631" i="11"/>
  <c r="L1560" i="11"/>
  <c r="L1489" i="11"/>
  <c r="L1418" i="11"/>
  <c r="L1347" i="11"/>
  <c r="L495" i="11"/>
  <c r="L1205" i="11"/>
  <c r="L1134" i="11"/>
  <c r="L1063" i="11"/>
  <c r="L992" i="11"/>
  <c r="L921" i="11"/>
  <c r="L850" i="11"/>
  <c r="L708" i="11"/>
  <c r="L637" i="11"/>
  <c r="L566" i="11"/>
  <c r="L353" i="11"/>
  <c r="L211" i="11"/>
  <c r="L140" i="11"/>
  <c r="L69" i="11"/>
  <c r="L3831" i="11"/>
  <c r="L3760" i="11"/>
  <c r="L3689" i="11"/>
  <c r="L3618" i="11"/>
  <c r="L3547" i="11"/>
  <c r="L3476" i="11"/>
  <c r="L3405" i="11"/>
  <c r="L3334" i="11"/>
  <c r="L3263" i="11"/>
  <c r="L3192" i="11"/>
  <c r="L3121" i="11"/>
  <c r="L3050" i="11"/>
  <c r="L2979" i="11"/>
  <c r="L778" i="11"/>
  <c r="L423" i="11"/>
  <c r="L2908" i="11"/>
  <c r="L2837" i="11"/>
  <c r="L2766" i="11"/>
  <c r="L1772" i="11"/>
  <c r="L1275" i="11"/>
  <c r="L2695" i="11"/>
  <c r="L2624" i="11"/>
  <c r="L2553" i="11"/>
  <c r="L281" i="11"/>
  <c r="L2482" i="11"/>
  <c r="L2411" i="11"/>
  <c r="L2340" i="11"/>
  <c r="L2269" i="11"/>
  <c r="L2198" i="11"/>
  <c r="L2127" i="11"/>
  <c r="L2056" i="11"/>
  <c r="L1985" i="11"/>
  <c r="L1914" i="11"/>
  <c r="L1843" i="11"/>
  <c r="L1701" i="11"/>
  <c r="L1630" i="11"/>
  <c r="L1559" i="11"/>
  <c r="L1488" i="11"/>
  <c r="L1417" i="11"/>
  <c r="L1346" i="11"/>
  <c r="L494" i="11"/>
  <c r="L1204" i="11"/>
  <c r="L1133" i="11"/>
  <c r="L1062" i="11"/>
  <c r="L991" i="11"/>
  <c r="L920" i="11"/>
  <c r="L849" i="11"/>
  <c r="L707" i="11"/>
  <c r="L636" i="11"/>
  <c r="L565" i="11"/>
  <c r="L352" i="11"/>
  <c r="L210" i="11"/>
  <c r="L139" i="11"/>
  <c r="L68" i="11"/>
  <c r="L3830" i="11"/>
  <c r="L3759" i="11"/>
  <c r="L3688" i="11"/>
  <c r="L3617" i="11"/>
  <c r="L3546" i="11"/>
  <c r="L3475" i="11"/>
  <c r="L3404" i="11"/>
  <c r="L3333" i="11"/>
  <c r="L3262" i="11"/>
  <c r="L3191" i="11"/>
  <c r="L3120" i="11"/>
  <c r="L3049" i="11"/>
  <c r="L2978" i="11"/>
  <c r="L777" i="11"/>
  <c r="L422" i="11"/>
  <c r="L2907" i="11"/>
  <c r="L2836" i="11"/>
  <c r="L2765" i="11"/>
  <c r="L1771" i="11"/>
  <c r="L1274" i="11"/>
  <c r="L2694" i="11"/>
  <c r="L2623" i="11"/>
  <c r="L2552" i="11"/>
  <c r="L280" i="11"/>
  <c r="L2481" i="11"/>
  <c r="L2410" i="11"/>
  <c r="L2339" i="11"/>
  <c r="L2268" i="11"/>
  <c r="L2197" i="11"/>
  <c r="L2126" i="11"/>
  <c r="L2055" i="11"/>
  <c r="L1984" i="11"/>
  <c r="L1913" i="11"/>
  <c r="L1842" i="11"/>
  <c r="L1700" i="11"/>
  <c r="L1629" i="11"/>
  <c r="L1558" i="11"/>
  <c r="L1487" i="11"/>
  <c r="L1416" i="11"/>
  <c r="L1345" i="11"/>
  <c r="L493" i="11"/>
  <c r="L1203" i="11"/>
  <c r="L1132" i="11"/>
  <c r="L1061" i="11"/>
  <c r="L990" i="11"/>
  <c r="L919" i="11"/>
  <c r="L848" i="11"/>
  <c r="L706" i="11"/>
  <c r="L635" i="11"/>
  <c r="L564" i="11"/>
  <c r="L351" i="11"/>
  <c r="L209" i="11"/>
  <c r="L138" i="11"/>
  <c r="L67" i="11"/>
  <c r="L3829" i="11"/>
  <c r="L3758" i="11"/>
  <c r="L3687" i="11"/>
  <c r="L3616" i="11"/>
  <c r="L3545" i="11"/>
  <c r="L3474" i="11"/>
  <c r="L3403" i="11"/>
  <c r="L3332" i="11"/>
  <c r="L3261" i="11"/>
  <c r="L3190" i="11"/>
  <c r="L3119" i="11"/>
  <c r="L3048" i="11"/>
  <c r="L2977" i="11"/>
  <c r="L776" i="11"/>
  <c r="L421" i="11"/>
  <c r="L2906" i="11"/>
  <c r="L2835" i="11"/>
  <c r="L2764" i="11"/>
  <c r="L1770" i="11"/>
  <c r="L1273" i="11"/>
  <c r="L2693" i="11"/>
  <c r="L2622" i="11"/>
  <c r="L2551" i="11"/>
  <c r="L279" i="11"/>
  <c r="L2480" i="11"/>
  <c r="L2409" i="11"/>
  <c r="L2338" i="11"/>
  <c r="L2267" i="11"/>
  <c r="L2196" i="11"/>
  <c r="L2125" i="11"/>
  <c r="L2054" i="11"/>
  <c r="L1983" i="11"/>
  <c r="L1912" i="11"/>
  <c r="L1841" i="11"/>
  <c r="L1699" i="11"/>
  <c r="L1628" i="11"/>
  <c r="L1557" i="11"/>
  <c r="L1486" i="11"/>
  <c r="L1415" i="11"/>
  <c r="L1344" i="11"/>
  <c r="L492" i="11"/>
  <c r="L1202" i="11"/>
  <c r="L1131" i="11"/>
  <c r="L1060" i="11"/>
  <c r="L989" i="11"/>
  <c r="L918" i="11"/>
  <c r="L847" i="11"/>
  <c r="L705" i="11"/>
  <c r="L634" i="11"/>
  <c r="L563" i="11"/>
  <c r="L350" i="11"/>
  <c r="L208" i="11"/>
  <c r="L137" i="11"/>
  <c r="L66" i="11"/>
  <c r="L3828" i="11"/>
  <c r="L3757" i="11"/>
  <c r="L3686" i="11"/>
  <c r="L3615" i="11"/>
  <c r="L3544" i="11"/>
  <c r="L3473" i="11"/>
  <c r="L3402" i="11"/>
  <c r="L3331" i="11"/>
  <c r="L3260" i="11"/>
  <c r="L3189" i="11"/>
  <c r="L3118" i="11"/>
  <c r="L3047" i="11"/>
  <c r="L2976" i="11"/>
  <c r="L775" i="11"/>
  <c r="L420" i="11"/>
  <c r="L2905" i="11"/>
  <c r="L2834" i="11"/>
  <c r="L2763" i="11"/>
  <c r="L1769" i="11"/>
  <c r="L1272" i="11"/>
  <c r="L2692" i="11"/>
  <c r="L2621" i="11"/>
  <c r="L2550" i="11"/>
  <c r="L278" i="11"/>
  <c r="L2479" i="11"/>
  <c r="L2408" i="11"/>
  <c r="L2337" i="11"/>
  <c r="L2266" i="11"/>
  <c r="L2195" i="11"/>
  <c r="L2124" i="11"/>
  <c r="L2053" i="11"/>
  <c r="L1982" i="11"/>
  <c r="L1911" i="11"/>
  <c r="L1840" i="11"/>
  <c r="L1698" i="11"/>
  <c r="L1627" i="11"/>
  <c r="L1556" i="11"/>
  <c r="L1485" i="11"/>
  <c r="L1414" i="11"/>
  <c r="L1343" i="11"/>
  <c r="L491" i="11"/>
  <c r="L1201" i="11"/>
  <c r="L1130" i="11"/>
  <c r="L1059" i="11"/>
  <c r="L988" i="11"/>
  <c r="L917" i="11"/>
  <c r="L846" i="11"/>
  <c r="L704" i="11"/>
  <c r="L633" i="11"/>
  <c r="L562" i="11"/>
  <c r="L349" i="11"/>
  <c r="L207" i="11"/>
  <c r="L136" i="11"/>
  <c r="L65" i="11"/>
  <c r="L3827" i="11"/>
  <c r="L3756" i="11"/>
  <c r="L3685" i="11"/>
  <c r="L3614" i="11"/>
  <c r="L3543" i="11"/>
  <c r="L3472" i="11"/>
  <c r="L3401" i="11"/>
  <c r="L3330" i="11"/>
  <c r="L3259" i="11"/>
  <c r="L3188" i="11"/>
  <c r="L3117" i="11"/>
  <c r="L3046" i="11"/>
  <c r="L2975" i="11"/>
  <c r="L774" i="11"/>
  <c r="L419" i="11"/>
  <c r="L2904" i="11"/>
  <c r="L2833" i="11"/>
  <c r="L2762" i="11"/>
  <c r="L1768" i="11"/>
  <c r="L1271" i="11"/>
  <c r="L2691" i="11"/>
  <c r="L2620" i="11"/>
  <c r="L2549" i="11"/>
  <c r="L277" i="11"/>
  <c r="L2478" i="11"/>
  <c r="L2407" i="11"/>
  <c r="L2336" i="11"/>
  <c r="L2265" i="11"/>
  <c r="L2194" i="11"/>
  <c r="L2123" i="11"/>
  <c r="L2052" i="11"/>
  <c r="L1981" i="11"/>
  <c r="L1910" i="11"/>
  <c r="L1839" i="11"/>
  <c r="L1697" i="11"/>
  <c r="L1626" i="11"/>
  <c r="L1555" i="11"/>
  <c r="L1484" i="11"/>
  <c r="L1413" i="11"/>
  <c r="L1342" i="11"/>
  <c r="L490" i="11"/>
  <c r="L1200" i="11"/>
  <c r="L1129" i="11"/>
  <c r="L1058" i="11"/>
  <c r="L987" i="11"/>
  <c r="L916" i="11"/>
  <c r="L845" i="11"/>
  <c r="L703" i="11"/>
  <c r="L632" i="11"/>
  <c r="L561" i="11"/>
  <c r="L348" i="11"/>
  <c r="L206" i="11"/>
  <c r="L135" i="11"/>
  <c r="L64" i="11"/>
  <c r="L3826" i="11"/>
  <c r="L3755" i="11"/>
  <c r="L3684" i="11"/>
  <c r="L3613" i="11"/>
  <c r="L3542" i="11"/>
  <c r="L3471" i="11"/>
  <c r="L3400" i="11"/>
  <c r="L3329" i="11"/>
  <c r="L3258" i="11"/>
  <c r="L3187" i="11"/>
  <c r="L3116" i="11"/>
  <c r="L3045" i="11"/>
  <c r="L2974" i="11"/>
  <c r="L773" i="11"/>
  <c r="L418" i="11"/>
  <c r="L2903" i="11"/>
  <c r="L2832" i="11"/>
  <c r="L2761" i="11"/>
  <c r="L1767" i="11"/>
  <c r="L1270" i="11"/>
  <c r="L2690" i="11"/>
  <c r="L2619" i="11"/>
  <c r="L2548" i="11"/>
  <c r="L276" i="11"/>
  <c r="L2477" i="11"/>
  <c r="L2406" i="11"/>
  <c r="L2335" i="11"/>
  <c r="L2264" i="11"/>
  <c r="L2193" i="11"/>
  <c r="L2122" i="11"/>
  <c r="L2051" i="11"/>
  <c r="L1980" i="11"/>
  <c r="L1909" i="11"/>
  <c r="L1838" i="11"/>
  <c r="L1696" i="11"/>
  <c r="L1625" i="11"/>
  <c r="L1554" i="11"/>
  <c r="L1483" i="11"/>
  <c r="L1412" i="11"/>
  <c r="L1341" i="11"/>
  <c r="L489" i="11"/>
  <c r="L1199" i="11"/>
  <c r="L1128" i="11"/>
  <c r="L1057" i="11"/>
  <c r="L986" i="11"/>
  <c r="L915" i="11"/>
  <c r="L844" i="11"/>
  <c r="L702" i="11"/>
  <c r="L631" i="11"/>
  <c r="L560" i="11"/>
  <c r="L347" i="11"/>
  <c r="L205" i="11"/>
  <c r="L134" i="11"/>
  <c r="L63" i="11"/>
  <c r="L3825" i="11"/>
  <c r="L3754" i="11"/>
  <c r="L3683" i="11"/>
  <c r="L3612" i="11"/>
  <c r="L3541" i="11"/>
  <c r="L3470" i="11"/>
  <c r="L3399" i="11"/>
  <c r="L3328" i="11"/>
  <c r="L3257" i="11"/>
  <c r="L3186" i="11"/>
  <c r="L3115" i="11"/>
  <c r="L3044" i="11"/>
  <c r="L2973" i="11"/>
  <c r="L772" i="11"/>
  <c r="L417" i="11"/>
  <c r="L2902" i="11"/>
  <c r="L2831" i="11"/>
  <c r="L2760" i="11"/>
  <c r="L1766" i="11"/>
  <c r="L1269" i="11"/>
  <c r="L2689" i="11"/>
  <c r="L2618" i="11"/>
  <c r="L2547" i="11"/>
  <c r="L275" i="11"/>
  <c r="L2476" i="11"/>
  <c r="L2405" i="11"/>
  <c r="L2334" i="11"/>
  <c r="L2263" i="11"/>
  <c r="L2192" i="11"/>
  <c r="L2121" i="11"/>
  <c r="L2050" i="11"/>
  <c r="L1979" i="11"/>
  <c r="L1908" i="11"/>
  <c r="L1837" i="11"/>
  <c r="L1695" i="11"/>
  <c r="L1624" i="11"/>
  <c r="L1553" i="11"/>
  <c r="L1482" i="11"/>
  <c r="L1411" i="11"/>
  <c r="L1340" i="11"/>
  <c r="L488" i="11"/>
  <c r="L1198" i="11"/>
  <c r="L1127" i="11"/>
  <c r="L1056" i="11"/>
  <c r="L985" i="11"/>
  <c r="L914" i="11"/>
  <c r="L843" i="11"/>
  <c r="L701" i="11"/>
  <c r="L630" i="11"/>
  <c r="L559" i="11"/>
  <c r="L346" i="11"/>
  <c r="L204" i="11"/>
  <c r="L133" i="11"/>
  <c r="L62" i="11"/>
  <c r="L3824" i="11"/>
  <c r="L3753" i="11"/>
  <c r="L3682" i="11"/>
  <c r="L3611" i="11"/>
  <c r="L3540" i="11"/>
  <c r="L3469" i="11"/>
  <c r="L3398" i="11"/>
  <c r="L3327" i="11"/>
  <c r="L3256" i="11"/>
  <c r="L3185" i="11"/>
  <c r="L3114" i="11"/>
  <c r="L3043" i="11"/>
  <c r="L2972" i="11"/>
  <c r="L771" i="11"/>
  <c r="L416" i="11"/>
  <c r="L2901" i="11"/>
  <c r="L2830" i="11"/>
  <c r="L2759" i="11"/>
  <c r="L1765" i="11"/>
  <c r="L1268" i="11"/>
  <c r="L2688" i="11"/>
  <c r="L2617" i="11"/>
  <c r="L2546" i="11"/>
  <c r="L274" i="11"/>
  <c r="L2475" i="11"/>
  <c r="L2404" i="11"/>
  <c r="L2333" i="11"/>
  <c r="L2262" i="11"/>
  <c r="L2191" i="11"/>
  <c r="L2120" i="11"/>
  <c r="L2049" i="11"/>
  <c r="L1978" i="11"/>
  <c r="L1907" i="11"/>
  <c r="L1836" i="11"/>
  <c r="L1694" i="11"/>
  <c r="L1623" i="11"/>
  <c r="L1552" i="11"/>
  <c r="L1481" i="11"/>
  <c r="L1410" i="11"/>
  <c r="L1339" i="11"/>
  <c r="L487" i="11"/>
  <c r="L1197" i="11"/>
  <c r="L1126" i="11"/>
  <c r="L1055" i="11"/>
  <c r="L984" i="11"/>
  <c r="L913" i="11"/>
  <c r="L842" i="11"/>
  <c r="L700" i="11"/>
  <c r="L629" i="11"/>
  <c r="L558" i="11"/>
  <c r="L345" i="11"/>
  <c r="L203" i="11"/>
  <c r="L132" i="11"/>
  <c r="L61" i="11"/>
  <c r="L3823" i="11"/>
  <c r="L3752" i="11"/>
  <c r="L3681" i="11"/>
  <c r="L3610" i="11"/>
  <c r="L3539" i="11"/>
  <c r="L3468" i="11"/>
  <c r="L3397" i="11"/>
  <c r="L3326" i="11"/>
  <c r="L3255" i="11"/>
  <c r="L3184" i="11"/>
  <c r="L3113" i="11"/>
  <c r="L3042" i="11"/>
  <c r="L2971" i="11"/>
  <c r="L770" i="11"/>
  <c r="L415" i="11"/>
  <c r="L2900" i="11"/>
  <c r="L2829" i="11"/>
  <c r="L2758" i="11"/>
  <c r="L1764" i="11"/>
  <c r="L1267" i="11"/>
  <c r="L2687" i="11"/>
  <c r="L2616" i="11"/>
  <c r="L2545" i="11"/>
  <c r="L273" i="11"/>
  <c r="L2474" i="11"/>
  <c r="L2403" i="11"/>
  <c r="L2332" i="11"/>
  <c r="L2261" i="11"/>
  <c r="L2190" i="11"/>
  <c r="L2119" i="11"/>
  <c r="L2048" i="11"/>
  <c r="L1977" i="11"/>
  <c r="L1906" i="11"/>
  <c r="L1835" i="11"/>
  <c r="L1693" i="11"/>
  <c r="L1622" i="11"/>
  <c r="L1551" i="11"/>
  <c r="L1480" i="11"/>
  <c r="L1409" i="11"/>
  <c r="L1338" i="11"/>
  <c r="L486" i="11"/>
  <c r="L1196" i="11"/>
  <c r="L1125" i="11"/>
  <c r="L1054" i="11"/>
  <c r="L983" i="11"/>
  <c r="L912" i="11"/>
  <c r="L841" i="11"/>
  <c r="L699" i="11"/>
  <c r="L628" i="11"/>
  <c r="L557" i="11"/>
  <c r="L344" i="11"/>
  <c r="L202" i="11"/>
  <c r="L131" i="11"/>
  <c r="L60" i="11"/>
  <c r="L3822" i="11"/>
  <c r="L3751" i="11"/>
  <c r="L3680" i="11"/>
  <c r="L3609" i="11"/>
  <c r="L3538" i="11"/>
  <c r="L3467" i="11"/>
  <c r="L3396" i="11"/>
  <c r="L3325" i="11"/>
  <c r="L3254" i="11"/>
  <c r="L3183" i="11"/>
  <c r="L3112" i="11"/>
  <c r="L3041" i="11"/>
  <c r="L2970" i="11"/>
  <c r="L769" i="11"/>
  <c r="L414" i="11"/>
  <c r="L2899" i="11"/>
  <c r="L2828" i="11"/>
  <c r="L2757" i="11"/>
  <c r="L1763" i="11"/>
  <c r="L1266" i="11"/>
  <c r="L2686" i="11"/>
  <c r="L2615" i="11"/>
  <c r="L2544" i="11"/>
  <c r="L272" i="11"/>
  <c r="L2473" i="11"/>
  <c r="L2402" i="11"/>
  <c r="L2331" i="11"/>
  <c r="L2260" i="11"/>
  <c r="L2189" i="11"/>
  <c r="L2118" i="11"/>
  <c r="L2047" i="11"/>
  <c r="L1976" i="11"/>
  <c r="L1905" i="11"/>
  <c r="L1834" i="11"/>
  <c r="L1692" i="11"/>
  <c r="L1621" i="11"/>
  <c r="L1550" i="11"/>
  <c r="L1479" i="11"/>
  <c r="L1408" i="11"/>
  <c r="L1337" i="11"/>
  <c r="L485" i="11"/>
  <c r="L1195" i="11"/>
  <c r="L1124" i="11"/>
  <c r="L1053" i="11"/>
  <c r="L982" i="11"/>
  <c r="L911" i="11"/>
  <c r="L840" i="11"/>
  <c r="L698" i="11"/>
  <c r="L627" i="11"/>
  <c r="L556" i="11"/>
  <c r="L343" i="11"/>
  <c r="L201" i="11"/>
  <c r="L130" i="11"/>
  <c r="L59" i="11"/>
  <c r="L3821" i="11"/>
  <c r="L3750" i="11"/>
  <c r="L3679" i="11"/>
  <c r="L3608" i="11"/>
  <c r="L3537" i="11"/>
  <c r="L3466" i="11"/>
  <c r="L3395" i="11"/>
  <c r="L3324" i="11"/>
  <c r="L3253" i="11"/>
  <c r="L3182" i="11"/>
  <c r="L3111" i="11"/>
  <c r="L3040" i="11"/>
  <c r="L2969" i="11"/>
  <c r="L768" i="11"/>
  <c r="L413" i="11"/>
  <c r="L2898" i="11"/>
  <c r="L2827" i="11"/>
  <c r="L2756" i="11"/>
  <c r="L1762" i="11"/>
  <c r="L1265" i="11"/>
  <c r="L2685" i="11"/>
  <c r="L2614" i="11"/>
  <c r="L2543" i="11"/>
  <c r="L271" i="11"/>
  <c r="L2472" i="11"/>
  <c r="L2401" i="11"/>
  <c r="L2330" i="11"/>
  <c r="L2259" i="11"/>
  <c r="L2188" i="11"/>
  <c r="L2117" i="11"/>
  <c r="L2046" i="11"/>
  <c r="L1975" i="11"/>
  <c r="L1904" i="11"/>
  <c r="L1833" i="11"/>
  <c r="L1691" i="11"/>
  <c r="L1620" i="11"/>
  <c r="L1549" i="11"/>
  <c r="L1478" i="11"/>
  <c r="L1407" i="11"/>
  <c r="L1336" i="11"/>
  <c r="L484" i="11"/>
  <c r="L1194" i="11"/>
  <c r="L1123" i="11"/>
  <c r="L1052" i="11"/>
  <c r="L981" i="11"/>
  <c r="L910" i="11"/>
  <c r="L839" i="11"/>
  <c r="L697" i="11"/>
  <c r="L626" i="11"/>
  <c r="L555" i="11"/>
  <c r="L342" i="11"/>
  <c r="L200" i="11"/>
  <c r="L129" i="11"/>
  <c r="L58" i="11"/>
  <c r="L3820" i="11"/>
  <c r="L3749" i="11"/>
  <c r="L3678" i="11"/>
  <c r="L3607" i="11"/>
  <c r="L3536" i="11"/>
  <c r="L3465" i="11"/>
  <c r="L3394" i="11"/>
  <c r="L3323" i="11"/>
  <c r="L3252" i="11"/>
  <c r="L3181" i="11"/>
  <c r="L3110" i="11"/>
  <c r="L3039" i="11"/>
  <c r="L2968" i="11"/>
  <c r="L767" i="11"/>
  <c r="L412" i="11"/>
  <c r="L2897" i="11"/>
  <c r="L2826" i="11"/>
  <c r="L2755" i="11"/>
  <c r="L1761" i="11"/>
  <c r="L1264" i="11"/>
  <c r="L2684" i="11"/>
  <c r="L2613" i="11"/>
  <c r="L2542" i="11"/>
  <c r="L270" i="11"/>
  <c r="L2471" i="11"/>
  <c r="L2400" i="11"/>
  <c r="L2329" i="11"/>
  <c r="L2258" i="11"/>
  <c r="L2187" i="11"/>
  <c r="L2116" i="11"/>
  <c r="L2045" i="11"/>
  <c r="L1974" i="11"/>
  <c r="L1903" i="11"/>
  <c r="L1832" i="11"/>
  <c r="L1690" i="11"/>
  <c r="L1619" i="11"/>
  <c r="L1548" i="11"/>
  <c r="L1477" i="11"/>
  <c r="L1406" i="11"/>
  <c r="L1335" i="11"/>
  <c r="L483" i="11"/>
  <c r="L1193" i="11"/>
  <c r="L1122" i="11"/>
  <c r="L1051" i="11"/>
  <c r="L980" i="11"/>
  <c r="L909" i="11"/>
  <c r="L838" i="11"/>
  <c r="L696" i="11"/>
  <c r="L625" i="11"/>
  <c r="L554" i="11"/>
  <c r="L341" i="11"/>
  <c r="L199" i="11"/>
  <c r="L128" i="11"/>
  <c r="L57" i="11"/>
  <c r="L3819" i="11"/>
  <c r="L3748" i="11"/>
  <c r="L3677" i="11"/>
  <c r="L3606" i="11"/>
  <c r="L3535" i="11"/>
  <c r="L3464" i="11"/>
  <c r="L3393" i="11"/>
  <c r="L3322" i="11"/>
  <c r="L3251" i="11"/>
  <c r="L3180" i="11"/>
  <c r="L3109" i="11"/>
  <c r="L3038" i="11"/>
  <c r="L2967" i="11"/>
  <c r="L766" i="11"/>
  <c r="L411" i="11"/>
  <c r="L2896" i="11"/>
  <c r="L2825" i="11"/>
  <c r="L2754" i="11"/>
  <c r="L1760" i="11"/>
  <c r="L1263" i="11"/>
  <c r="L2683" i="11"/>
  <c r="L2612" i="11"/>
  <c r="L2541" i="11"/>
  <c r="L269" i="11"/>
  <c r="L2470" i="11"/>
  <c r="L2399" i="11"/>
  <c r="L2328" i="11"/>
  <c r="L2257" i="11"/>
  <c r="L2186" i="11"/>
  <c r="L2115" i="11"/>
  <c r="L2044" i="11"/>
  <c r="L1973" i="11"/>
  <c r="L1902" i="11"/>
  <c r="L1831" i="11"/>
  <c r="L1689" i="11"/>
  <c r="L1618" i="11"/>
  <c r="L1547" i="11"/>
  <c r="L1476" i="11"/>
  <c r="L1405" i="11"/>
  <c r="L1334" i="11"/>
  <c r="L482" i="11"/>
  <c r="L1192" i="11"/>
  <c r="L1121" i="11"/>
  <c r="L1050" i="11"/>
  <c r="L979" i="11"/>
  <c r="L908" i="11"/>
  <c r="L837" i="11"/>
  <c r="L695" i="11"/>
  <c r="L624" i="11"/>
  <c r="L553" i="11"/>
  <c r="L340" i="11"/>
  <c r="L198" i="11"/>
  <c r="L127" i="11"/>
  <c r="L56" i="11"/>
  <c r="L3818" i="11"/>
  <c r="L3747" i="11"/>
  <c r="L3676" i="11"/>
  <c r="L3605" i="11"/>
  <c r="L3534" i="11"/>
  <c r="L3463" i="11"/>
  <c r="L3392" i="11"/>
  <c r="L3321" i="11"/>
  <c r="L3250" i="11"/>
  <c r="L3179" i="11"/>
  <c r="L3108" i="11"/>
  <c r="L3037" i="11"/>
  <c r="L2966" i="11"/>
  <c r="L765" i="11"/>
  <c r="L410" i="11"/>
  <c r="L2895" i="11"/>
  <c r="L2824" i="11"/>
  <c r="L2753" i="11"/>
  <c r="L1759" i="11"/>
  <c r="L1262" i="11"/>
  <c r="L2682" i="11"/>
  <c r="L2611" i="11"/>
  <c r="L2540" i="11"/>
  <c r="L268" i="11"/>
  <c r="L2469" i="11"/>
  <c r="L2398" i="11"/>
  <c r="L2327" i="11"/>
  <c r="L2256" i="11"/>
  <c r="L2185" i="11"/>
  <c r="L2114" i="11"/>
  <c r="L2043" i="11"/>
  <c r="L1972" i="11"/>
  <c r="L1901" i="11"/>
  <c r="L1830" i="11"/>
  <c r="L1688" i="11"/>
  <c r="L1617" i="11"/>
  <c r="L1546" i="11"/>
  <c r="L1475" i="11"/>
  <c r="L1404" i="11"/>
  <c r="L1333" i="11"/>
  <c r="L481" i="11"/>
  <c r="L1191" i="11"/>
  <c r="L1120" i="11"/>
  <c r="L1049" i="11"/>
  <c r="L978" i="11"/>
  <c r="L907" i="11"/>
  <c r="L836" i="11"/>
  <c r="L694" i="11"/>
  <c r="L623" i="11"/>
  <c r="L552" i="11"/>
  <c r="L339" i="11"/>
  <c r="L197" i="11"/>
  <c r="L126" i="11"/>
  <c r="L55" i="11"/>
  <c r="L3817" i="11"/>
  <c r="L3746" i="11"/>
  <c r="L3675" i="11"/>
  <c r="L3604" i="11"/>
  <c r="L3533" i="11"/>
  <c r="L3462" i="11"/>
  <c r="L3391" i="11"/>
  <c r="L3320" i="11"/>
  <c r="L3249" i="11"/>
  <c r="L3178" i="11"/>
  <c r="L3107" i="11"/>
  <c r="L3036" i="11"/>
  <c r="L2965" i="11"/>
  <c r="L764" i="11"/>
  <c r="L409" i="11"/>
  <c r="L2894" i="11"/>
  <c r="L2823" i="11"/>
  <c r="L2752" i="11"/>
  <c r="L1758" i="11"/>
  <c r="L1261" i="11"/>
  <c r="L2681" i="11"/>
  <c r="L2610" i="11"/>
  <c r="L2539" i="11"/>
  <c r="L267" i="11"/>
  <c r="L2468" i="11"/>
  <c r="L2397" i="11"/>
  <c r="L2326" i="11"/>
  <c r="L2255" i="11"/>
  <c r="L2184" i="11"/>
  <c r="L2113" i="11"/>
  <c r="L2042" i="11"/>
  <c r="L1971" i="11"/>
  <c r="L1900" i="11"/>
  <c r="L1829" i="11"/>
  <c r="L1687" i="11"/>
  <c r="L1616" i="11"/>
  <c r="L1545" i="11"/>
  <c r="L1474" i="11"/>
  <c r="L1403" i="11"/>
  <c r="L1332" i="11"/>
  <c r="L480" i="11"/>
  <c r="L1190" i="11"/>
  <c r="L1119" i="11"/>
  <c r="L1048" i="11"/>
  <c r="L977" i="11"/>
  <c r="L906" i="11"/>
  <c r="L835" i="11"/>
  <c r="L693" i="11"/>
  <c r="L622" i="11"/>
  <c r="L551" i="11"/>
  <c r="L338" i="11"/>
  <c r="L196" i="11"/>
  <c r="L125" i="11"/>
  <c r="L54" i="11"/>
  <c r="L3816" i="11"/>
  <c r="L3745" i="11"/>
  <c r="L3674" i="11"/>
  <c r="L3603" i="11"/>
  <c r="L3532" i="11"/>
  <c r="L3461" i="11"/>
  <c r="L3390" i="11"/>
  <c r="L3319" i="11"/>
  <c r="L3248" i="11"/>
  <c r="L3177" i="11"/>
  <c r="L3106" i="11"/>
  <c r="L3035" i="11"/>
  <c r="L2964" i="11"/>
  <c r="L763" i="11"/>
  <c r="L408" i="11"/>
  <c r="L2893" i="11"/>
  <c r="L2822" i="11"/>
  <c r="L2751" i="11"/>
  <c r="L1757" i="11"/>
  <c r="L1260" i="11"/>
  <c r="L2680" i="11"/>
  <c r="L2609" i="11"/>
  <c r="L2538" i="11"/>
  <c r="L266" i="11"/>
  <c r="L2467" i="11"/>
  <c r="L2396" i="11"/>
  <c r="L2325" i="11"/>
  <c r="L2254" i="11"/>
  <c r="L2183" i="11"/>
  <c r="L2112" i="11"/>
  <c r="L2041" i="11"/>
  <c r="L1970" i="11"/>
  <c r="L1899" i="11"/>
  <c r="L1828" i="11"/>
  <c r="L1686" i="11"/>
  <c r="L1615" i="11"/>
  <c r="L1544" i="11"/>
  <c r="L1473" i="11"/>
  <c r="L1402" i="11"/>
  <c r="L1331" i="11"/>
  <c r="L479" i="11"/>
  <c r="L1189" i="11"/>
  <c r="L1118" i="11"/>
  <c r="L1047" i="11"/>
  <c r="L976" i="11"/>
  <c r="L905" i="11"/>
  <c r="L834" i="11"/>
  <c r="L692" i="11"/>
  <c r="L621" i="11"/>
  <c r="L550" i="11"/>
  <c r="L337" i="11"/>
  <c r="L195" i="11"/>
  <c r="L124" i="11"/>
  <c r="L53" i="11"/>
  <c r="L3815" i="11"/>
  <c r="L3744" i="11"/>
  <c r="L3673" i="11"/>
  <c r="L3602" i="11"/>
  <c r="L3531" i="11"/>
  <c r="L3460" i="11"/>
  <c r="L3389" i="11"/>
  <c r="L3318" i="11"/>
  <c r="L3247" i="11"/>
  <c r="L3176" i="11"/>
  <c r="L3105" i="11"/>
  <c r="L3034" i="11"/>
  <c r="L2963" i="11"/>
  <c r="L762" i="11"/>
  <c r="L407" i="11"/>
  <c r="L2892" i="11"/>
  <c r="L2821" i="11"/>
  <c r="L2750" i="11"/>
  <c r="L1756" i="11"/>
  <c r="L1259" i="11"/>
  <c r="L2679" i="11"/>
  <c r="L2608" i="11"/>
  <c r="L2537" i="11"/>
  <c r="L265" i="11"/>
  <c r="L2466" i="11"/>
  <c r="L2395" i="11"/>
  <c r="L2324" i="11"/>
  <c r="L2253" i="11"/>
  <c r="L2182" i="11"/>
  <c r="L2111" i="11"/>
  <c r="L2040" i="11"/>
  <c r="L1969" i="11"/>
  <c r="L1898" i="11"/>
  <c r="L1827" i="11"/>
  <c r="L1685" i="11"/>
  <c r="L1614" i="11"/>
  <c r="L1543" i="11"/>
  <c r="L1472" i="11"/>
  <c r="L1401" i="11"/>
  <c r="L1330" i="11"/>
  <c r="L478" i="11"/>
  <c r="L1188" i="11"/>
  <c r="L1117" i="11"/>
  <c r="L1046" i="11"/>
  <c r="L975" i="11"/>
  <c r="L904" i="11"/>
  <c r="L833" i="11"/>
  <c r="L691" i="11"/>
  <c r="L620" i="11"/>
  <c r="L549" i="11"/>
  <c r="L336" i="11"/>
  <c r="L194" i="11"/>
  <c r="L123" i="11"/>
  <c r="L52" i="11"/>
  <c r="L3814" i="11"/>
  <c r="L3743" i="11"/>
  <c r="L3672" i="11"/>
  <c r="L3601" i="11"/>
  <c r="L3530" i="11"/>
  <c r="L3459" i="11"/>
  <c r="L3388" i="11"/>
  <c r="L3317" i="11"/>
  <c r="L3246" i="11"/>
  <c r="L3175" i="11"/>
  <c r="L3104" i="11"/>
  <c r="L3033" i="11"/>
  <c r="L2962" i="11"/>
  <c r="L761" i="11"/>
  <c r="L406" i="11"/>
  <c r="L2891" i="11"/>
  <c r="L2820" i="11"/>
  <c r="L2749" i="11"/>
  <c r="L1755" i="11"/>
  <c r="L1258" i="11"/>
  <c r="L2678" i="11"/>
  <c r="L2607" i="11"/>
  <c r="L2536" i="11"/>
  <c r="L264" i="11"/>
  <c r="L2465" i="11"/>
  <c r="L2394" i="11"/>
  <c r="L2323" i="11"/>
  <c r="L2252" i="11"/>
  <c r="L2181" i="11"/>
  <c r="L2110" i="11"/>
  <c r="L2039" i="11"/>
  <c r="L1968" i="11"/>
  <c r="L1897" i="11"/>
  <c r="L1826" i="11"/>
  <c r="L1684" i="11"/>
  <c r="L1613" i="11"/>
  <c r="L1542" i="11"/>
  <c r="L1471" i="11"/>
  <c r="L1400" i="11"/>
  <c r="L1329" i="11"/>
  <c r="L477" i="11"/>
  <c r="L1187" i="11"/>
  <c r="L1116" i="11"/>
  <c r="L1045" i="11"/>
  <c r="L974" i="11"/>
  <c r="L903" i="11"/>
  <c r="L832" i="11"/>
  <c r="L690" i="11"/>
  <c r="L619" i="11"/>
  <c r="L548" i="11"/>
  <c r="L335" i="11"/>
  <c r="L193" i="11"/>
  <c r="L122" i="11"/>
  <c r="L51" i="11"/>
  <c r="L3813" i="11"/>
  <c r="L3742" i="11"/>
  <c r="L3671" i="11"/>
  <c r="L3600" i="11"/>
  <c r="L3529" i="11"/>
  <c r="L3458" i="11"/>
  <c r="L3387" i="11"/>
  <c r="L3316" i="11"/>
  <c r="L3245" i="11"/>
  <c r="L3174" i="11"/>
  <c r="L3103" i="11"/>
  <c r="L3032" i="11"/>
  <c r="L2961" i="11"/>
  <c r="L760" i="11"/>
  <c r="L405" i="11"/>
  <c r="L2890" i="11"/>
  <c r="L2819" i="11"/>
  <c r="L2748" i="11"/>
  <c r="L1754" i="11"/>
  <c r="L1257" i="11"/>
  <c r="L2677" i="11"/>
  <c r="L2606" i="11"/>
  <c r="L2535" i="11"/>
  <c r="L263" i="11"/>
  <c r="L2464" i="11"/>
  <c r="L2393" i="11"/>
  <c r="L2322" i="11"/>
  <c r="L2251" i="11"/>
  <c r="L2180" i="11"/>
  <c r="L2109" i="11"/>
  <c r="L2038" i="11"/>
  <c r="L1967" i="11"/>
  <c r="L1896" i="11"/>
  <c r="L1825" i="11"/>
  <c r="L1683" i="11"/>
  <c r="L1612" i="11"/>
  <c r="L1541" i="11"/>
  <c r="L1470" i="11"/>
  <c r="L1399" i="11"/>
  <c r="L1328" i="11"/>
  <c r="L476" i="11"/>
  <c r="L1186" i="11"/>
  <c r="L1115" i="11"/>
  <c r="L1044" i="11"/>
  <c r="L973" i="11"/>
  <c r="L902" i="11"/>
  <c r="L831" i="11"/>
  <c r="L689" i="11"/>
  <c r="L618" i="11"/>
  <c r="L547" i="11"/>
  <c r="L334" i="11"/>
  <c r="L192" i="11"/>
  <c r="L121" i="11"/>
  <c r="L50" i="11"/>
  <c r="L3812" i="11"/>
  <c r="L3741" i="11"/>
  <c r="L3670" i="11"/>
  <c r="L3599" i="11"/>
  <c r="L3528" i="11"/>
  <c r="L3457" i="11"/>
  <c r="L3386" i="11"/>
  <c r="L3315" i="11"/>
  <c r="L3244" i="11"/>
  <c r="L3173" i="11"/>
  <c r="L3102" i="11"/>
  <c r="L3031" i="11"/>
  <c r="L2960" i="11"/>
  <c r="L759" i="11"/>
  <c r="L404" i="11"/>
  <c r="L2889" i="11"/>
  <c r="L2818" i="11"/>
  <c r="L2747" i="11"/>
  <c r="L1753" i="11"/>
  <c r="L1256" i="11"/>
  <c r="L2676" i="11"/>
  <c r="L2605" i="11"/>
  <c r="L2534" i="11"/>
  <c r="L262" i="11"/>
  <c r="L2463" i="11"/>
  <c r="L2392" i="11"/>
  <c r="L2321" i="11"/>
  <c r="L2250" i="11"/>
  <c r="L2179" i="11"/>
  <c r="L2108" i="11"/>
  <c r="L2037" i="11"/>
  <c r="L1966" i="11"/>
  <c r="L1895" i="11"/>
  <c r="L1824" i="11"/>
  <c r="L1682" i="11"/>
  <c r="L1611" i="11"/>
  <c r="L1540" i="11"/>
  <c r="L1469" i="11"/>
  <c r="L1398" i="11"/>
  <c r="L1327" i="11"/>
  <c r="L475" i="11"/>
  <c r="L1185" i="11"/>
  <c r="L1114" i="11"/>
  <c r="L1043" i="11"/>
  <c r="L972" i="11"/>
  <c r="L901" i="11"/>
  <c r="L830" i="11"/>
  <c r="L688" i="11"/>
  <c r="L617" i="11"/>
  <c r="L546" i="11"/>
  <c r="L333" i="11"/>
  <c r="L191" i="11"/>
  <c r="L120" i="11"/>
  <c r="L49" i="11"/>
  <c r="L3811" i="11"/>
  <c r="L3740" i="11"/>
  <c r="L3669" i="11"/>
  <c r="L3598" i="11"/>
  <c r="L3527" i="11"/>
  <c r="L3456" i="11"/>
  <c r="L3385" i="11"/>
  <c r="L3314" i="11"/>
  <c r="L3243" i="11"/>
  <c r="L3172" i="11"/>
  <c r="L3101" i="11"/>
  <c r="L3030" i="11"/>
  <c r="L2959" i="11"/>
  <c r="L758" i="11"/>
  <c r="L403" i="11"/>
  <c r="L2817" i="11"/>
  <c r="L2746" i="11"/>
  <c r="L1752" i="11"/>
  <c r="L1255" i="11"/>
  <c r="L2675" i="11"/>
  <c r="L2604" i="11"/>
  <c r="L2533" i="11"/>
  <c r="L261" i="11"/>
  <c r="L2462" i="11"/>
  <c r="L2391" i="11"/>
  <c r="L2320" i="11"/>
  <c r="L2249" i="11"/>
  <c r="L2178" i="11"/>
  <c r="L2107" i="11"/>
  <c r="L2036" i="11"/>
  <c r="L1965" i="11"/>
  <c r="L1894" i="11"/>
  <c r="L1823" i="11"/>
  <c r="L1681" i="11"/>
  <c r="L1610" i="11"/>
  <c r="L1539" i="11"/>
  <c r="L1468" i="11"/>
  <c r="L1397" i="11"/>
  <c r="L1326" i="11"/>
  <c r="L474" i="11"/>
  <c r="L1184" i="11"/>
  <c r="L1113" i="11"/>
  <c r="L1042" i="11"/>
  <c r="L971" i="11"/>
  <c r="L900" i="11"/>
  <c r="L829" i="11"/>
  <c r="L687" i="11"/>
  <c r="L616" i="11"/>
  <c r="L545" i="11"/>
  <c r="L332" i="11"/>
  <c r="L190" i="11"/>
  <c r="L119" i="11"/>
  <c r="L48" i="11"/>
  <c r="L3810" i="11"/>
  <c r="L3739" i="11"/>
  <c r="L3668" i="11"/>
  <c r="L3597" i="11"/>
  <c r="L3526" i="11"/>
  <c r="L3455" i="11"/>
  <c r="L3384" i="11"/>
  <c r="L3313" i="11"/>
  <c r="L3242" i="11"/>
  <c r="L3171" i="11"/>
  <c r="L3100" i="11"/>
  <c r="L3029" i="11"/>
  <c r="L2958" i="11"/>
  <c r="L757" i="11"/>
  <c r="L402" i="11"/>
  <c r="L2816" i="11"/>
  <c r="L2745" i="11"/>
  <c r="L1751" i="11"/>
  <c r="L1254" i="11"/>
  <c r="L2674" i="11"/>
  <c r="L2603" i="11"/>
  <c r="L2532" i="11"/>
  <c r="L260" i="11"/>
  <c r="L2461" i="11"/>
  <c r="L2390" i="11"/>
  <c r="L2319" i="11"/>
  <c r="L2248" i="11"/>
  <c r="L2177" i="11"/>
  <c r="L2106" i="11"/>
  <c r="L2035" i="11"/>
  <c r="L1964" i="11"/>
  <c r="L1893" i="11"/>
  <c r="L1822" i="11"/>
  <c r="L1680" i="11"/>
  <c r="L1609" i="11"/>
  <c r="L1538" i="11"/>
  <c r="L1467" i="11"/>
  <c r="L1396" i="11"/>
  <c r="L1325" i="11"/>
  <c r="L473" i="11"/>
  <c r="L1183" i="11"/>
  <c r="L1112" i="11"/>
  <c r="L1041" i="11"/>
  <c r="L970" i="11"/>
  <c r="L899" i="11"/>
  <c r="L828" i="11"/>
  <c r="L686" i="11"/>
  <c r="L615" i="11"/>
  <c r="L544" i="11"/>
  <c r="L331" i="11"/>
  <c r="L189" i="11"/>
  <c r="L118" i="11"/>
  <c r="L47" i="11"/>
  <c r="L3809" i="11"/>
  <c r="L3738" i="11"/>
  <c r="L3667" i="11"/>
  <c r="L3596" i="11"/>
  <c r="L3525" i="11"/>
  <c r="L3454" i="11"/>
  <c r="L3383" i="11"/>
  <c r="L3312" i="11"/>
  <c r="L3241" i="11"/>
  <c r="L3170" i="11"/>
  <c r="L3099" i="11"/>
  <c r="L3028" i="11"/>
  <c r="L2957" i="11"/>
  <c r="L756" i="11"/>
  <c r="L401" i="11"/>
  <c r="L2815" i="11"/>
  <c r="L2744" i="11"/>
  <c r="L1750" i="11"/>
  <c r="L1253" i="11"/>
  <c r="L2673" i="11"/>
  <c r="L2602" i="11"/>
  <c r="L2531" i="11"/>
  <c r="L259" i="11"/>
  <c r="L2460" i="11"/>
  <c r="L2389" i="11"/>
  <c r="L2318" i="11"/>
  <c r="L2247" i="11"/>
  <c r="L2176" i="11"/>
  <c r="L2105" i="11"/>
  <c r="L2034" i="11"/>
  <c r="L1963" i="11"/>
  <c r="L1892" i="11"/>
  <c r="L1821" i="11"/>
  <c r="L1679" i="11"/>
  <c r="L1608" i="11"/>
  <c r="L1537" i="11"/>
  <c r="L1466" i="11"/>
  <c r="L1395" i="11"/>
  <c r="L1324" i="11"/>
  <c r="L472" i="11"/>
  <c r="L1182" i="11"/>
  <c r="L1111" i="11"/>
  <c r="L1040" i="11"/>
  <c r="L969" i="11"/>
  <c r="L898" i="11"/>
  <c r="L827" i="11"/>
  <c r="L685" i="11"/>
  <c r="L614" i="11"/>
  <c r="L543" i="11"/>
  <c r="L330" i="11"/>
  <c r="L188" i="11"/>
  <c r="L117" i="11"/>
  <c r="L46" i="11"/>
  <c r="L3808" i="11"/>
  <c r="L3737" i="11"/>
  <c r="L3666" i="11"/>
  <c r="L3595" i="11"/>
  <c r="L3524" i="11"/>
  <c r="L3453" i="11"/>
  <c r="L3382" i="11"/>
  <c r="L3311" i="11"/>
  <c r="L3240" i="11"/>
  <c r="L3169" i="11"/>
  <c r="L3098" i="11"/>
  <c r="L3027" i="11"/>
  <c r="L2956" i="11"/>
  <c r="L755" i="11"/>
  <c r="L400" i="11"/>
  <c r="L2814" i="11"/>
  <c r="L2743" i="11"/>
  <c r="L1749" i="11"/>
  <c r="L1252" i="11"/>
  <c r="L2672" i="11"/>
  <c r="L2601" i="11"/>
  <c r="L2530" i="11"/>
  <c r="L258" i="11"/>
  <c r="L2459" i="11"/>
  <c r="L2388" i="11"/>
  <c r="L2317" i="11"/>
  <c r="L2246" i="11"/>
  <c r="L2175" i="11"/>
  <c r="L2104" i="11"/>
  <c r="L2033" i="11"/>
  <c r="L1962" i="11"/>
  <c r="L1891" i="11"/>
  <c r="L1820" i="11"/>
  <c r="L1678" i="11"/>
  <c r="L1607" i="11"/>
  <c r="L1536" i="11"/>
  <c r="L1465" i="11"/>
  <c r="L1394" i="11"/>
  <c r="L1323" i="11"/>
  <c r="L471" i="11"/>
  <c r="L1181" i="11"/>
  <c r="L1110" i="11"/>
  <c r="L1039" i="11"/>
  <c r="L968" i="11"/>
  <c r="L897" i="11"/>
  <c r="L826" i="11"/>
  <c r="L684" i="11"/>
  <c r="L613" i="11"/>
  <c r="L542" i="11"/>
  <c r="L329" i="11"/>
  <c r="L187" i="11"/>
  <c r="L116" i="11"/>
  <c r="L45" i="11"/>
  <c r="L3807" i="11"/>
  <c r="L3736" i="11"/>
  <c r="L3665" i="11"/>
  <c r="L3594" i="11"/>
  <c r="L3523" i="11"/>
  <c r="L3452" i="11"/>
  <c r="L3381" i="11"/>
  <c r="L3310" i="11"/>
  <c r="L3239" i="11"/>
  <c r="L3168" i="11"/>
  <c r="L3097" i="11"/>
  <c r="L3026" i="11"/>
  <c r="L2955" i="11"/>
  <c r="L754" i="11"/>
  <c r="L399" i="11"/>
  <c r="L2813" i="11"/>
  <c r="L2742" i="11"/>
  <c r="L1748" i="11"/>
  <c r="L1251" i="11"/>
  <c r="L2671" i="11"/>
  <c r="L2600" i="11"/>
  <c r="L2529" i="11"/>
  <c r="L257" i="11"/>
  <c r="L2458" i="11"/>
  <c r="L2387" i="11"/>
  <c r="L2316" i="11"/>
  <c r="L2245" i="11"/>
  <c r="L2174" i="11"/>
  <c r="L2103" i="11"/>
  <c r="L2032" i="11"/>
  <c r="L1961" i="11"/>
  <c r="L1890" i="11"/>
  <c r="L1819" i="11"/>
  <c r="L1677" i="11"/>
  <c r="L1606" i="11"/>
  <c r="L1535" i="11"/>
  <c r="L1464" i="11"/>
  <c r="L1393" i="11"/>
  <c r="L1322" i="11"/>
  <c r="L470" i="11"/>
  <c r="L1180" i="11"/>
  <c r="L1109" i="11"/>
  <c r="L1038" i="11"/>
  <c r="L967" i="11"/>
  <c r="L896" i="11"/>
  <c r="L825" i="11"/>
  <c r="L683" i="11"/>
  <c r="L612" i="11"/>
  <c r="L541" i="11"/>
  <c r="L328" i="11"/>
  <c r="L186" i="11"/>
  <c r="L115" i="11"/>
  <c r="L44" i="11"/>
  <c r="L3806" i="11"/>
  <c r="L3735" i="11"/>
  <c r="L3664" i="11"/>
  <c r="L3593" i="11"/>
  <c r="L3522" i="11"/>
  <c r="L3451" i="11"/>
  <c r="L3380" i="11"/>
  <c r="L3309" i="11"/>
  <c r="L3238" i="11"/>
  <c r="L3167" i="11"/>
  <c r="L3096" i="11"/>
  <c r="L3025" i="11"/>
  <c r="L2954" i="11"/>
  <c r="L753" i="11"/>
  <c r="L398" i="11"/>
  <c r="L2812" i="11"/>
  <c r="L2741" i="11"/>
  <c r="L1747" i="11"/>
  <c r="L1250" i="11"/>
  <c r="L2670" i="11"/>
  <c r="L2599" i="11"/>
  <c r="L2528" i="11"/>
  <c r="L256" i="11"/>
  <c r="L2457" i="11"/>
  <c r="L2386" i="11"/>
  <c r="L2315" i="11"/>
  <c r="L2244" i="11"/>
  <c r="L2173" i="11"/>
  <c r="L2102" i="11"/>
  <c r="L2031" i="11"/>
  <c r="L1960" i="11"/>
  <c r="L1889" i="11"/>
  <c r="L1818" i="11"/>
  <c r="L1676" i="11"/>
  <c r="L1605" i="11"/>
  <c r="L1534" i="11"/>
  <c r="L1463" i="11"/>
  <c r="L1392" i="11"/>
  <c r="L1321" i="11"/>
  <c r="L469" i="11"/>
  <c r="L1179" i="11"/>
  <c r="L1108" i="11"/>
  <c r="L1037" i="11"/>
  <c r="L966" i="11"/>
  <c r="L895" i="11"/>
  <c r="L824" i="11"/>
  <c r="L682" i="11"/>
  <c r="L611" i="11"/>
  <c r="L540" i="11"/>
  <c r="L327" i="11"/>
  <c r="L185" i="11"/>
  <c r="L114" i="11"/>
  <c r="L43" i="11"/>
  <c r="L3805" i="11"/>
  <c r="L3734" i="11"/>
  <c r="L3663" i="11"/>
  <c r="L3592" i="11"/>
  <c r="L3521" i="11"/>
  <c r="L3450" i="11"/>
  <c r="L3379" i="11"/>
  <c r="L3308" i="11"/>
  <c r="L3237" i="11"/>
  <c r="L3166" i="11"/>
  <c r="L3095" i="11"/>
  <c r="L3024" i="11"/>
  <c r="L2953" i="11"/>
  <c r="L752" i="11"/>
  <c r="L397" i="11"/>
  <c r="L2811" i="11"/>
  <c r="L2740" i="11"/>
  <c r="L1746" i="11"/>
  <c r="L1249" i="11"/>
  <c r="L2669" i="11"/>
  <c r="L2598" i="11"/>
  <c r="L2527" i="11"/>
  <c r="L255" i="11"/>
  <c r="L2456" i="11"/>
  <c r="L2385" i="11"/>
  <c r="L2314" i="11"/>
  <c r="L2243" i="11"/>
  <c r="L2172" i="11"/>
  <c r="L2101" i="11"/>
  <c r="L2030" i="11"/>
  <c r="L1959" i="11"/>
  <c r="L1888" i="11"/>
  <c r="L1817" i="11"/>
  <c r="L1675" i="11"/>
  <c r="L1604" i="11"/>
  <c r="L1533" i="11"/>
  <c r="L1462" i="11"/>
  <c r="L1391" i="11"/>
  <c r="L1320" i="11"/>
  <c r="L468" i="11"/>
  <c r="L1178" i="11"/>
  <c r="L1107" i="11"/>
  <c r="L1036" i="11"/>
  <c r="L965" i="11"/>
  <c r="L894" i="11"/>
  <c r="L823" i="11"/>
  <c r="L681" i="11"/>
  <c r="L610" i="11"/>
  <c r="L539" i="11"/>
  <c r="L326" i="11"/>
  <c r="L184" i="11"/>
  <c r="L113" i="11"/>
  <c r="L42" i="11"/>
  <c r="L3804" i="11"/>
  <c r="L3733" i="11"/>
  <c r="L3662" i="11"/>
  <c r="L3591" i="11"/>
  <c r="L3520" i="11"/>
  <c r="L3449" i="11"/>
  <c r="L3378" i="11"/>
  <c r="L3307" i="11"/>
  <c r="L3236" i="11"/>
  <c r="L3165" i="11"/>
  <c r="L3094" i="11"/>
  <c r="L3023" i="11"/>
  <c r="L2952" i="11"/>
  <c r="L751" i="11"/>
  <c r="L396" i="11"/>
  <c r="L2810" i="11"/>
  <c r="L2739" i="11"/>
  <c r="L1745" i="11"/>
  <c r="L1248" i="11"/>
  <c r="L2668" i="11"/>
  <c r="L2597" i="11"/>
  <c r="L2526" i="11"/>
  <c r="L254" i="11"/>
  <c r="L2455" i="11"/>
  <c r="L2384" i="11"/>
  <c r="L2313" i="11"/>
  <c r="L2242" i="11"/>
  <c r="L2171" i="11"/>
  <c r="L2100" i="11"/>
  <c r="L2029" i="11"/>
  <c r="L1958" i="11"/>
  <c r="L1887" i="11"/>
  <c r="L1816" i="11"/>
  <c r="L1674" i="11"/>
  <c r="L1603" i="11"/>
  <c r="L1532" i="11"/>
  <c r="L1461" i="11"/>
  <c r="L1390" i="11"/>
  <c r="L1319" i="11"/>
  <c r="L467" i="11"/>
  <c r="L1177" i="11"/>
  <c r="L1106" i="11"/>
  <c r="L1035" i="11"/>
  <c r="L964" i="11"/>
  <c r="L893" i="11"/>
  <c r="L822" i="11"/>
  <c r="L680" i="11"/>
  <c r="L609" i="11"/>
  <c r="L538" i="11"/>
  <c r="L325" i="11"/>
  <c r="L183" i="11"/>
  <c r="L112" i="11"/>
  <c r="L41" i="11"/>
  <c r="L3803" i="11"/>
  <c r="L3732" i="11"/>
  <c r="L3661" i="11"/>
  <c r="L3590" i="11"/>
  <c r="L3519" i="11"/>
  <c r="L3448" i="11"/>
  <c r="L3377" i="11"/>
  <c r="L3306" i="11"/>
  <c r="L3235" i="11"/>
  <c r="L3164" i="11"/>
  <c r="L3093" i="11"/>
  <c r="L3022" i="11"/>
  <c r="L2951" i="11"/>
  <c r="L750" i="11"/>
  <c r="L395" i="11"/>
  <c r="L2809" i="11"/>
  <c r="L2738" i="11"/>
  <c r="L1744" i="11"/>
  <c r="L1247" i="11"/>
  <c r="L2667" i="11"/>
  <c r="L2596" i="11"/>
  <c r="L2525" i="11"/>
  <c r="L253" i="11"/>
  <c r="L2454" i="11"/>
  <c r="L2383" i="11"/>
  <c r="L2312" i="11"/>
  <c r="L2241" i="11"/>
  <c r="L2170" i="11"/>
  <c r="L2099" i="11"/>
  <c r="L2028" i="11"/>
  <c r="L1957" i="11"/>
  <c r="L1886" i="11"/>
  <c r="L1815" i="11"/>
  <c r="L1673" i="11"/>
  <c r="L1602" i="11"/>
  <c r="L1531" i="11"/>
  <c r="L1460" i="11"/>
  <c r="L1389" i="11"/>
  <c r="L1318" i="11"/>
  <c r="L466" i="11"/>
  <c r="L1176" i="11"/>
  <c r="L1105" i="11"/>
  <c r="L1034" i="11"/>
  <c r="L963" i="11"/>
  <c r="L892" i="11"/>
  <c r="L821" i="11"/>
  <c r="L679" i="11"/>
  <c r="L608" i="11"/>
  <c r="L537" i="11"/>
  <c r="L324" i="11"/>
  <c r="L182" i="11"/>
  <c r="L111" i="11"/>
  <c r="L40" i="11"/>
  <c r="L3802" i="11"/>
  <c r="L3731" i="11"/>
  <c r="L3660" i="11"/>
  <c r="L3589" i="11"/>
  <c r="L3518" i="11"/>
  <c r="L3447" i="11"/>
  <c r="L3376" i="11"/>
  <c r="L3305" i="11"/>
  <c r="L3234" i="11"/>
  <c r="L3163" i="11"/>
  <c r="L3092" i="11"/>
  <c r="L3021" i="11"/>
  <c r="L2950" i="11"/>
  <c r="L749" i="11"/>
  <c r="L394" i="11"/>
  <c r="L2808" i="11"/>
  <c r="L2737" i="11"/>
  <c r="L1743" i="11"/>
  <c r="L1246" i="11"/>
  <c r="L2666" i="11"/>
  <c r="L2595" i="11"/>
  <c r="L2524" i="11"/>
  <c r="L252" i="11"/>
  <c r="L2453" i="11"/>
  <c r="L2382" i="11"/>
  <c r="L2311" i="11"/>
  <c r="L2240" i="11"/>
  <c r="L2169" i="11"/>
  <c r="L2098" i="11"/>
  <c r="L2027" i="11"/>
  <c r="L1956" i="11"/>
  <c r="L1885" i="11"/>
  <c r="L1814" i="11"/>
  <c r="L1672" i="11"/>
  <c r="L1601" i="11"/>
  <c r="L1530" i="11"/>
  <c r="L1459" i="11"/>
  <c r="L1388" i="11"/>
  <c r="L1317" i="11"/>
  <c r="L465" i="11"/>
  <c r="L1175" i="11"/>
  <c r="L1104" i="11"/>
  <c r="L1033" i="11"/>
  <c r="L962" i="11"/>
  <c r="L891" i="11"/>
  <c r="L820" i="11"/>
  <c r="L678" i="11"/>
  <c r="L607" i="11"/>
  <c r="L536" i="11"/>
  <c r="L323" i="11"/>
  <c r="L181" i="11"/>
  <c r="L110" i="11"/>
  <c r="L39" i="11"/>
  <c r="L3801" i="11"/>
  <c r="L3730" i="11"/>
  <c r="L3659" i="11"/>
  <c r="L3588" i="11"/>
  <c r="L3517" i="11"/>
  <c r="L3446" i="11"/>
  <c r="L3375" i="11"/>
  <c r="L3304" i="11"/>
  <c r="L3233" i="11"/>
  <c r="L3162" i="11"/>
  <c r="L3091" i="11"/>
  <c r="L3020" i="11"/>
  <c r="L2949" i="11"/>
  <c r="L748" i="11"/>
  <c r="L393" i="11"/>
  <c r="L2807" i="11"/>
  <c r="L2736" i="11"/>
  <c r="L1742" i="11"/>
  <c r="L1245" i="11"/>
  <c r="L2665" i="11"/>
  <c r="L2594" i="11"/>
  <c r="L2523" i="11"/>
  <c r="L251" i="11"/>
  <c r="L2452" i="11"/>
  <c r="L2381" i="11"/>
  <c r="L2310" i="11"/>
  <c r="L2239" i="11"/>
  <c r="L2168" i="11"/>
  <c r="L2097" i="11"/>
  <c r="L2026" i="11"/>
  <c r="L1955" i="11"/>
  <c r="L1884" i="11"/>
  <c r="L1813" i="11"/>
  <c r="L1671" i="11"/>
  <c r="L1600" i="11"/>
  <c r="L1529" i="11"/>
  <c r="L1458" i="11"/>
  <c r="L1387" i="11"/>
  <c r="L1316" i="11"/>
  <c r="L464" i="11"/>
  <c r="L1174" i="11"/>
  <c r="L1103" i="11"/>
  <c r="L1032" i="11"/>
  <c r="L961" i="11"/>
  <c r="L890" i="11"/>
  <c r="L819" i="11"/>
  <c r="L677" i="11"/>
  <c r="L606" i="11"/>
  <c r="L535" i="11"/>
  <c r="L322" i="11"/>
  <c r="L180" i="11"/>
  <c r="L109" i="11"/>
  <c r="L38" i="11"/>
  <c r="L3800" i="11"/>
  <c r="L3729" i="11"/>
  <c r="L3658" i="11"/>
  <c r="L3587" i="11"/>
  <c r="L3516" i="11"/>
  <c r="L3445" i="11"/>
  <c r="L3374" i="11"/>
  <c r="L3303" i="11"/>
  <c r="L3232" i="11"/>
  <c r="L3161" i="11"/>
  <c r="L3090" i="11"/>
  <c r="L3019" i="11"/>
  <c r="L2948" i="11"/>
  <c r="L747" i="11"/>
  <c r="L392" i="11"/>
  <c r="L2806" i="11"/>
  <c r="L2735" i="11"/>
  <c r="L1741" i="11"/>
  <c r="L1244" i="11"/>
  <c r="L2664" i="11"/>
  <c r="L2593" i="11"/>
  <c r="L2522" i="11"/>
  <c r="L250" i="11"/>
  <c r="L2451" i="11"/>
  <c r="L2380" i="11"/>
  <c r="L2309" i="11"/>
  <c r="L2238" i="11"/>
  <c r="L2167" i="11"/>
  <c r="L2096" i="11"/>
  <c r="L2025" i="11"/>
  <c r="L1954" i="11"/>
  <c r="L1883" i="11"/>
  <c r="L1812" i="11"/>
  <c r="L1670" i="11"/>
  <c r="L1599" i="11"/>
  <c r="L1528" i="11"/>
  <c r="L1457" i="11"/>
  <c r="L1386" i="11"/>
  <c r="L1315" i="11"/>
  <c r="L463" i="11"/>
  <c r="L1173" i="11"/>
  <c r="L1102" i="11"/>
  <c r="L1031" i="11"/>
  <c r="L960" i="11"/>
  <c r="L889" i="11"/>
  <c r="L818" i="11"/>
  <c r="L676" i="11"/>
  <c r="L605" i="11"/>
  <c r="L534" i="11"/>
  <c r="L321" i="11"/>
  <c r="L179" i="11"/>
  <c r="L108" i="11"/>
  <c r="L37" i="11"/>
  <c r="L3799" i="11"/>
  <c r="L3728" i="11"/>
  <c r="L3657" i="11"/>
  <c r="L3586" i="11"/>
  <c r="L3515" i="11"/>
  <c r="L3444" i="11"/>
  <c r="L3373" i="11"/>
  <c r="L3302" i="11"/>
  <c r="L3231" i="11"/>
  <c r="L3160" i="11"/>
  <c r="L3089" i="11"/>
  <c r="L3018" i="11"/>
  <c r="L2947" i="11"/>
  <c r="L746" i="11"/>
  <c r="L391" i="11"/>
  <c r="L2805" i="11"/>
  <c r="L2734" i="11"/>
  <c r="L1740" i="11"/>
  <c r="L1243" i="11"/>
  <c r="L2663" i="11"/>
  <c r="L2592" i="11"/>
  <c r="L2521" i="11"/>
  <c r="L249" i="11"/>
  <c r="L2450" i="11"/>
  <c r="L2379" i="11"/>
  <c r="L2308" i="11"/>
  <c r="L2237" i="11"/>
  <c r="L2166" i="11"/>
  <c r="L2095" i="11"/>
  <c r="L2024" i="11"/>
  <c r="L1953" i="11"/>
  <c r="L1882" i="11"/>
  <c r="L1811" i="11"/>
  <c r="L1669" i="11"/>
  <c r="L1598" i="11"/>
  <c r="L1527" i="11"/>
  <c r="L1456" i="11"/>
  <c r="L1385" i="11"/>
  <c r="L1314" i="11"/>
  <c r="L462" i="11"/>
  <c r="L1172" i="11"/>
  <c r="L1101" i="11"/>
  <c r="L1030" i="11"/>
  <c r="L959" i="11"/>
  <c r="L888" i="11"/>
  <c r="L817" i="11"/>
  <c r="L675" i="11"/>
  <c r="L604" i="11"/>
  <c r="L533" i="11"/>
  <c r="L320" i="11"/>
  <c r="L178" i="11"/>
  <c r="L107" i="11"/>
  <c r="L36" i="11"/>
  <c r="L3798" i="11"/>
  <c r="L3727" i="11"/>
  <c r="L3656" i="11"/>
  <c r="L3585" i="11"/>
  <c r="L3514" i="11"/>
  <c r="L3443" i="11"/>
  <c r="L3372" i="11"/>
  <c r="L3301" i="11"/>
  <c r="L3230" i="11"/>
  <c r="L3159" i="11"/>
  <c r="L3088" i="11"/>
  <c r="L3017" i="11"/>
  <c r="L2946" i="11"/>
  <c r="L745" i="11"/>
  <c r="L390" i="11"/>
  <c r="L2804" i="11"/>
  <c r="L2733" i="11"/>
  <c r="L1739" i="11"/>
  <c r="L1242" i="11"/>
  <c r="L2662" i="11"/>
  <c r="L2591" i="11"/>
  <c r="L2520" i="11"/>
  <c r="L248" i="11"/>
  <c r="L2449" i="11"/>
  <c r="L2378" i="11"/>
  <c r="L2307" i="11"/>
  <c r="L2236" i="11"/>
  <c r="L2165" i="11"/>
  <c r="L2094" i="11"/>
  <c r="L2023" i="11"/>
  <c r="L1952" i="11"/>
  <c r="L1881" i="11"/>
  <c r="L1810" i="11"/>
  <c r="L1668" i="11"/>
  <c r="L1597" i="11"/>
  <c r="L1526" i="11"/>
  <c r="L1455" i="11"/>
  <c r="L1384" i="11"/>
  <c r="L1313" i="11"/>
  <c r="L461" i="11"/>
  <c r="L1171" i="11"/>
  <c r="L1100" i="11"/>
  <c r="L1029" i="11"/>
  <c r="L958" i="11"/>
  <c r="L887" i="11"/>
  <c r="L816" i="11"/>
  <c r="L674" i="11"/>
  <c r="L603" i="11"/>
  <c r="L532" i="11"/>
  <c r="L319" i="11"/>
  <c r="L177" i="11"/>
  <c r="L106" i="11"/>
  <c r="L35" i="11"/>
  <c r="L3797" i="11"/>
  <c r="L3726" i="11"/>
  <c r="L3655" i="11"/>
  <c r="L3584" i="11"/>
  <c r="L3513" i="11"/>
  <c r="L3442" i="11"/>
  <c r="L3371" i="11"/>
  <c r="L3300" i="11"/>
  <c r="L3229" i="11"/>
  <c r="L3158" i="11"/>
  <c r="L3087" i="11"/>
  <c r="L3016" i="11"/>
  <c r="L2945" i="11"/>
  <c r="L744" i="11"/>
  <c r="L389" i="11"/>
  <c r="L2803" i="11"/>
  <c r="L2732" i="11"/>
  <c r="L1738" i="11"/>
  <c r="L1241" i="11"/>
  <c r="L2661" i="11"/>
  <c r="L2590" i="11"/>
  <c r="L2519" i="11"/>
  <c r="L247" i="11"/>
  <c r="L2448" i="11"/>
  <c r="L2377" i="11"/>
  <c r="L2306" i="11"/>
  <c r="L2235" i="11"/>
  <c r="L2164" i="11"/>
  <c r="L2093" i="11"/>
  <c r="L2022" i="11"/>
  <c r="L1951" i="11"/>
  <c r="L1880" i="11"/>
  <c r="L1809" i="11"/>
  <c r="L1667" i="11"/>
  <c r="L1596" i="11"/>
  <c r="L1525" i="11"/>
  <c r="L1454" i="11"/>
  <c r="L1383" i="11"/>
  <c r="L1312" i="11"/>
  <c r="L460" i="11"/>
  <c r="L1170" i="11"/>
  <c r="L1099" i="11"/>
  <c r="L1028" i="11"/>
  <c r="L957" i="11"/>
  <c r="L886" i="11"/>
  <c r="L815" i="11"/>
  <c r="L673" i="11"/>
  <c r="L602" i="11"/>
  <c r="L531" i="11"/>
  <c r="L318" i="11"/>
  <c r="L176" i="11"/>
  <c r="L105" i="11"/>
  <c r="L34" i="11"/>
  <c r="L3796" i="11"/>
  <c r="L3725" i="11"/>
  <c r="L3654" i="11"/>
  <c r="L3583" i="11"/>
  <c r="L3512" i="11"/>
  <c r="L3441" i="11"/>
  <c r="L3370" i="11"/>
  <c r="L3299" i="11"/>
  <c r="L3228" i="11"/>
  <c r="L3157" i="11"/>
  <c r="L3086" i="11"/>
  <c r="L3015" i="11"/>
  <c r="L2944" i="11"/>
  <c r="L743" i="11"/>
  <c r="L388" i="11"/>
  <c r="L2802" i="11"/>
  <c r="L2731" i="11"/>
  <c r="L1737" i="11"/>
  <c r="L1240" i="11"/>
  <c r="L2660" i="11"/>
  <c r="L2589" i="11"/>
  <c r="L2518" i="11"/>
  <c r="L246" i="11"/>
  <c r="L2447" i="11"/>
  <c r="L2376" i="11"/>
  <c r="L2305" i="11"/>
  <c r="L2234" i="11"/>
  <c r="L2163" i="11"/>
  <c r="L2092" i="11"/>
  <c r="L2021" i="11"/>
  <c r="L1950" i="11"/>
  <c r="L1879" i="11"/>
  <c r="L1808" i="11"/>
  <c r="L1666" i="11"/>
  <c r="L1595" i="11"/>
  <c r="L1524" i="11"/>
  <c r="L1453" i="11"/>
  <c r="L1382" i="11"/>
  <c r="L1311" i="11"/>
  <c r="L459" i="11"/>
  <c r="L1169" i="11"/>
  <c r="L1098" i="11"/>
  <c r="L1027" i="11"/>
  <c r="L956" i="11"/>
  <c r="L885" i="11"/>
  <c r="L814" i="11"/>
  <c r="L672" i="11"/>
  <c r="L601" i="11"/>
  <c r="L530" i="11"/>
  <c r="L317" i="11"/>
  <c r="L175" i="11"/>
  <c r="L104" i="11"/>
  <c r="L33" i="11"/>
  <c r="L3795" i="11"/>
  <c r="L3724" i="11"/>
  <c r="L3653" i="11"/>
  <c r="L3582" i="11"/>
  <c r="L3511" i="11"/>
  <c r="L3440" i="11"/>
  <c r="L3369" i="11"/>
  <c r="L3298" i="11"/>
  <c r="L3227" i="11"/>
  <c r="L3156" i="11"/>
  <c r="L3085" i="11"/>
  <c r="L3014" i="11"/>
  <c r="L2943" i="11"/>
  <c r="L742" i="11"/>
  <c r="L387" i="11"/>
  <c r="L2801" i="11"/>
  <c r="L2730" i="11"/>
  <c r="L1736" i="11"/>
  <c r="L1239" i="11"/>
  <c r="L2659" i="11"/>
  <c r="L2588" i="11"/>
  <c r="L2517" i="11"/>
  <c r="L245" i="11"/>
  <c r="L2446" i="11"/>
  <c r="L2375" i="11"/>
  <c r="L2304" i="11"/>
  <c r="L2233" i="11"/>
  <c r="L2162" i="11"/>
  <c r="L2091" i="11"/>
  <c r="L2020" i="11"/>
  <c r="L1949" i="11"/>
  <c r="L1878" i="11"/>
  <c r="L1807" i="11"/>
  <c r="L1665" i="11"/>
  <c r="L1594" i="11"/>
  <c r="L1523" i="11"/>
  <c r="L1452" i="11"/>
  <c r="L1381" i="11"/>
  <c r="L1310" i="11"/>
  <c r="L458" i="11"/>
  <c r="L1168" i="11"/>
  <c r="L1097" i="11"/>
  <c r="L1026" i="11"/>
  <c r="L955" i="11"/>
  <c r="L884" i="11"/>
  <c r="L813" i="11"/>
  <c r="L671" i="11"/>
  <c r="L600" i="11"/>
  <c r="L529" i="11"/>
  <c r="L316" i="11"/>
  <c r="L174" i="11"/>
  <c r="L103" i="11"/>
  <c r="L32" i="11"/>
  <c r="L3794" i="11"/>
  <c r="L3723" i="11"/>
  <c r="L3652" i="11"/>
  <c r="L3581" i="11"/>
  <c r="L3510" i="11"/>
  <c r="L3439" i="11"/>
  <c r="L3368" i="11"/>
  <c r="L3297" i="11"/>
  <c r="L3226" i="11"/>
  <c r="L3155" i="11"/>
  <c r="L3084" i="11"/>
  <c r="L3013" i="11"/>
  <c r="L2942" i="11"/>
  <c r="L741" i="11"/>
  <c r="L386" i="11"/>
  <c r="L2800" i="11"/>
  <c r="L2729" i="11"/>
  <c r="L1735" i="11"/>
  <c r="L1238" i="11"/>
  <c r="L2658" i="11"/>
  <c r="L2587" i="11"/>
  <c r="L2516" i="11"/>
  <c r="L244" i="11"/>
  <c r="L2445" i="11"/>
  <c r="L2374" i="11"/>
  <c r="L2303" i="11"/>
  <c r="L2232" i="11"/>
  <c r="L2161" i="11"/>
  <c r="L2090" i="11"/>
  <c r="L2019" i="11"/>
  <c r="L1948" i="11"/>
  <c r="L1877" i="11"/>
  <c r="L1806" i="11"/>
  <c r="L1664" i="11"/>
  <c r="L1593" i="11"/>
  <c r="L1522" i="11"/>
  <c r="L1451" i="11"/>
  <c r="L1380" i="11"/>
  <c r="L1309" i="11"/>
  <c r="L457" i="11"/>
  <c r="L1167" i="11"/>
  <c r="L1096" i="11"/>
  <c r="L1025" i="11"/>
  <c r="L954" i="11"/>
  <c r="L883" i="11"/>
  <c r="L812" i="11"/>
  <c r="L670" i="11"/>
  <c r="L599" i="11"/>
  <c r="L528" i="11"/>
  <c r="L315" i="11"/>
  <c r="L173" i="11"/>
  <c r="L102" i="11"/>
  <c r="L31" i="11"/>
  <c r="L3793" i="11"/>
  <c r="L3722" i="11"/>
  <c r="L3651" i="11"/>
  <c r="L3580" i="11"/>
  <c r="L3509" i="11"/>
  <c r="L3438" i="11"/>
  <c r="L3367" i="11"/>
  <c r="L3296" i="11"/>
  <c r="L3225" i="11"/>
  <c r="L3154" i="11"/>
  <c r="L3083" i="11"/>
  <c r="L3012" i="11"/>
  <c r="L2941" i="11"/>
  <c r="L740" i="11"/>
  <c r="L385" i="11"/>
  <c r="L2728" i="11"/>
  <c r="L1734" i="11"/>
  <c r="L1237" i="11"/>
  <c r="L2657" i="11"/>
  <c r="L2586" i="11"/>
  <c r="L2515" i="11"/>
  <c r="L243" i="11"/>
  <c r="L2444" i="11"/>
  <c r="L2373" i="11"/>
  <c r="L2302" i="11"/>
  <c r="L2231" i="11"/>
  <c r="L2160" i="11"/>
  <c r="L2089" i="11"/>
  <c r="L2018" i="11"/>
  <c r="L1947" i="11"/>
  <c r="L1876" i="11"/>
  <c r="L1805" i="11"/>
  <c r="L1663" i="11"/>
  <c r="L1592" i="11"/>
  <c r="L1521" i="11"/>
  <c r="L1450" i="11"/>
  <c r="L1379" i="11"/>
  <c r="L1308" i="11"/>
  <c r="L456" i="11"/>
  <c r="L1166" i="11"/>
  <c r="L1095" i="11"/>
  <c r="L1024" i="11"/>
  <c r="L953" i="11"/>
  <c r="L882" i="11"/>
  <c r="L811" i="11"/>
  <c r="L669" i="11"/>
  <c r="L598" i="11"/>
  <c r="L527" i="11"/>
  <c r="L314" i="11"/>
  <c r="L172" i="11"/>
  <c r="L101" i="11"/>
  <c r="L30" i="11"/>
  <c r="L3792" i="11"/>
  <c r="L3721" i="11"/>
  <c r="L3650" i="11"/>
  <c r="L3579" i="11"/>
  <c r="L3508" i="11"/>
  <c r="L3437" i="11"/>
  <c r="L3366" i="11"/>
  <c r="L3295" i="11"/>
  <c r="L3224" i="11"/>
  <c r="L3153" i="11"/>
  <c r="L3082" i="11"/>
  <c r="L3011" i="11"/>
  <c r="L2940" i="11"/>
  <c r="L739" i="11"/>
  <c r="L384" i="11"/>
  <c r="L2727" i="11"/>
  <c r="L1733" i="11"/>
  <c r="L1236" i="11"/>
  <c r="L2656" i="11"/>
  <c r="L2585" i="11"/>
  <c r="L2511" i="11"/>
  <c r="L238" i="11"/>
  <c r="L2443" i="11"/>
  <c r="L2372" i="11"/>
  <c r="L2301" i="11"/>
  <c r="L2230" i="11"/>
  <c r="L2159" i="11"/>
  <c r="L2088" i="11"/>
  <c r="L2017" i="11"/>
  <c r="L1946" i="11"/>
  <c r="L1875" i="11"/>
  <c r="L1804" i="11"/>
  <c r="L1662" i="11"/>
  <c r="L1591" i="11"/>
  <c r="L1520" i="11"/>
  <c r="L1449" i="11"/>
  <c r="L1378" i="11"/>
  <c r="L1307" i="11"/>
  <c r="L455" i="11"/>
  <c r="L1165" i="11"/>
  <c r="L1094" i="11"/>
  <c r="L1023" i="11"/>
  <c r="L952" i="11"/>
  <c r="L881" i="11"/>
  <c r="L810" i="11"/>
  <c r="L668" i="11"/>
  <c r="L594" i="11"/>
  <c r="L526" i="11"/>
  <c r="L313" i="11"/>
  <c r="L171" i="11"/>
  <c r="L100" i="11"/>
  <c r="L29" i="11"/>
  <c r="L3791" i="11"/>
  <c r="L3720" i="11"/>
  <c r="L3649" i="11"/>
  <c r="L3578" i="11"/>
  <c r="L3507" i="11"/>
  <c r="L3436" i="11"/>
  <c r="L3365" i="11"/>
  <c r="L3294" i="11"/>
  <c r="L3223" i="11"/>
  <c r="L3152" i="11"/>
  <c r="L3081" i="11"/>
  <c r="L3010" i="11"/>
  <c r="L2939" i="11"/>
  <c r="L738" i="11"/>
  <c r="L383" i="11"/>
  <c r="L2726" i="11"/>
  <c r="L1732" i="11"/>
  <c r="L1235" i="11"/>
  <c r="L2655" i="11"/>
  <c r="L2584" i="11"/>
  <c r="L2496" i="11"/>
  <c r="L223" i="11"/>
  <c r="L2442" i="11"/>
  <c r="L2367" i="11"/>
  <c r="L2300" i="11"/>
  <c r="L2229" i="11"/>
  <c r="L2158" i="11"/>
  <c r="L2087" i="11"/>
  <c r="L2016" i="11"/>
  <c r="L1945" i="11"/>
  <c r="L1874" i="11"/>
  <c r="L1803" i="11"/>
  <c r="L1661" i="11"/>
  <c r="L1590" i="11"/>
  <c r="L1519" i="11"/>
  <c r="L1448" i="11"/>
  <c r="L1377" i="11"/>
  <c r="L1306" i="11"/>
  <c r="L454" i="11"/>
  <c r="L1164" i="11"/>
  <c r="L1093" i="11"/>
  <c r="L1022" i="11"/>
  <c r="L951" i="11"/>
  <c r="L880" i="11"/>
  <c r="L809" i="11"/>
  <c r="L667" i="11"/>
  <c r="L593" i="11"/>
  <c r="L525" i="11"/>
  <c r="L312" i="11"/>
  <c r="L170" i="11"/>
  <c r="L99" i="11"/>
  <c r="L28" i="11"/>
  <c r="L3790" i="11"/>
  <c r="L3719" i="11"/>
  <c r="L3648" i="11"/>
  <c r="L3577" i="11"/>
  <c r="L3506" i="11"/>
  <c r="L3435" i="11"/>
  <c r="L3364" i="11"/>
  <c r="L3293" i="11"/>
  <c r="L3222" i="11"/>
  <c r="L3151" i="11"/>
  <c r="L3080" i="11"/>
  <c r="L3009" i="11"/>
  <c r="L2938" i="11"/>
  <c r="L737" i="11"/>
  <c r="L382" i="11"/>
  <c r="L2725" i="11"/>
  <c r="L1731" i="11"/>
  <c r="L1234" i="11"/>
  <c r="L2654" i="11"/>
  <c r="L2583" i="11"/>
  <c r="L2510" i="11"/>
  <c r="L239" i="11"/>
  <c r="L2441" i="11"/>
  <c r="L2359" i="11"/>
  <c r="L2299" i="11"/>
  <c r="L2228" i="11"/>
  <c r="L2157" i="11"/>
  <c r="L2086" i="11"/>
  <c r="L2015" i="11"/>
  <c r="L1944" i="11"/>
  <c r="L1873" i="11"/>
  <c r="L1802" i="11"/>
  <c r="L1660" i="11"/>
  <c r="L1589" i="11"/>
  <c r="L1518" i="11"/>
  <c r="L1447" i="11"/>
  <c r="L1376" i="11"/>
  <c r="L1305" i="11"/>
  <c r="L453" i="11"/>
  <c r="L1163" i="11"/>
  <c r="L1092" i="11"/>
  <c r="L1021" i="11"/>
  <c r="L950" i="11"/>
  <c r="L879" i="11"/>
  <c r="L808" i="11"/>
  <c r="L666" i="11"/>
  <c r="L584" i="11"/>
  <c r="L524" i="11"/>
  <c r="L311" i="11"/>
  <c r="L169" i="11"/>
  <c r="L98" i="11"/>
  <c r="L27" i="11"/>
  <c r="L3789" i="11"/>
  <c r="L3718" i="11"/>
  <c r="L3647" i="11"/>
  <c r="L3576" i="11"/>
  <c r="L3505" i="11"/>
  <c r="L3434" i="11"/>
  <c r="L3342" i="11"/>
  <c r="L3292" i="11"/>
  <c r="L3221" i="11"/>
  <c r="L3150" i="11"/>
  <c r="L3079" i="11"/>
  <c r="L3008" i="11"/>
  <c r="L2937" i="11"/>
  <c r="L736" i="11"/>
  <c r="L381" i="11"/>
  <c r="L2724" i="11"/>
  <c r="L1730" i="11"/>
  <c r="L1233" i="11"/>
  <c r="L2653" i="11"/>
  <c r="L2582" i="11"/>
  <c r="L2493" i="11"/>
  <c r="L220" i="11"/>
  <c r="L2440" i="11"/>
  <c r="L2298" i="11"/>
  <c r="L2227" i="11"/>
  <c r="L2156" i="11"/>
  <c r="L2085" i="11"/>
  <c r="L2014" i="11"/>
  <c r="L1943" i="11"/>
  <c r="L1872" i="11"/>
  <c r="L1801" i="11"/>
  <c r="L1659" i="11"/>
  <c r="L1588" i="11"/>
  <c r="L1517" i="11"/>
  <c r="L1446" i="11"/>
  <c r="L1375" i="11"/>
  <c r="L1304" i="11"/>
  <c r="L452" i="11"/>
  <c r="L1162" i="11"/>
  <c r="L1091" i="11"/>
  <c r="L1020" i="11"/>
  <c r="L949" i="11"/>
  <c r="L878" i="11"/>
  <c r="L807" i="11"/>
  <c r="L665" i="11"/>
  <c r="L572" i="11"/>
  <c r="L523" i="11"/>
  <c r="L310" i="11"/>
  <c r="L168" i="11"/>
  <c r="L97" i="11"/>
  <c r="L26" i="11"/>
  <c r="L3788" i="11"/>
  <c r="L3717" i="11"/>
  <c r="L3646" i="11"/>
  <c r="L3575" i="11"/>
  <c r="L3504" i="11"/>
  <c r="L3433" i="11"/>
  <c r="L3341" i="11"/>
  <c r="L3291" i="11"/>
  <c r="L3220" i="11"/>
  <c r="L3149" i="11"/>
  <c r="L3078" i="11"/>
  <c r="L2989" i="11"/>
  <c r="L2936" i="11"/>
  <c r="L735" i="11"/>
  <c r="L380" i="11"/>
  <c r="L2723" i="11"/>
  <c r="L1729" i="11"/>
  <c r="L1232" i="11"/>
  <c r="L2652" i="11"/>
  <c r="L2581" i="11"/>
  <c r="L2491" i="11"/>
  <c r="L218" i="11"/>
  <c r="L2439" i="11"/>
  <c r="L2297" i="11"/>
  <c r="L2226" i="11"/>
  <c r="L2155" i="11"/>
  <c r="L2084" i="11"/>
  <c r="L2013" i="11"/>
  <c r="L1942" i="11"/>
  <c r="L1871" i="11"/>
  <c r="L1800" i="11"/>
  <c r="L1658" i="11"/>
  <c r="L1587" i="11"/>
  <c r="L1516" i="11"/>
  <c r="L1445" i="11"/>
  <c r="L1374" i="11"/>
  <c r="L1303" i="11"/>
  <c r="L451" i="11"/>
  <c r="L1161" i="11"/>
  <c r="L1090" i="11"/>
  <c r="L1019" i="11"/>
  <c r="L948" i="11"/>
  <c r="L877" i="11"/>
  <c r="L806" i="11"/>
  <c r="L664" i="11"/>
  <c r="L578" i="11"/>
  <c r="L522" i="11"/>
  <c r="L309" i="11"/>
  <c r="L167" i="11"/>
  <c r="L96" i="11"/>
  <c r="L25" i="11"/>
  <c r="L3787" i="11"/>
  <c r="L3716" i="11"/>
  <c r="L3645" i="11"/>
  <c r="L3574" i="11"/>
  <c r="L3503" i="11"/>
  <c r="L3432" i="11"/>
  <c r="L3343" i="11"/>
  <c r="L3290" i="11"/>
  <c r="L3219" i="11"/>
  <c r="L3148" i="11"/>
  <c r="L3077" i="11"/>
  <c r="L3007" i="11"/>
  <c r="L2935" i="11"/>
  <c r="L734" i="11"/>
  <c r="L379" i="11"/>
  <c r="L2722" i="11"/>
  <c r="L1728" i="11"/>
  <c r="L1231" i="11"/>
  <c r="L2651" i="11"/>
  <c r="L2580" i="11"/>
  <c r="L2490" i="11"/>
  <c r="L229" i="11"/>
  <c r="L2438" i="11"/>
  <c r="L2351" i="11"/>
  <c r="L2296" i="11"/>
  <c r="L2225" i="11"/>
  <c r="L2154" i="11"/>
  <c r="L2083" i="11"/>
  <c r="L2012" i="11"/>
  <c r="L1941" i="11"/>
  <c r="L1870" i="11"/>
  <c r="L1799" i="11"/>
  <c r="L1657" i="11"/>
  <c r="L1586" i="11"/>
  <c r="L1515" i="11"/>
  <c r="L1444" i="11"/>
  <c r="L1373" i="11"/>
  <c r="L1302" i="11"/>
  <c r="L450" i="11"/>
  <c r="L1160" i="11"/>
  <c r="L1089" i="11"/>
  <c r="L1018" i="11"/>
  <c r="L947" i="11"/>
  <c r="L876" i="11"/>
  <c r="L805" i="11"/>
  <c r="L663" i="11"/>
  <c r="L597" i="11"/>
  <c r="L521" i="11"/>
  <c r="L308" i="11"/>
  <c r="L166" i="11"/>
  <c r="L95" i="11"/>
  <c r="L24" i="11"/>
  <c r="L3770" i="11"/>
  <c r="L3715" i="11"/>
  <c r="L3644" i="11"/>
  <c r="L3573" i="11"/>
  <c r="L3502" i="11"/>
  <c r="L3431" i="11"/>
  <c r="L3363" i="11"/>
  <c r="L3289" i="11"/>
  <c r="L3218" i="11"/>
  <c r="L3140" i="11"/>
  <c r="L3076" i="11"/>
  <c r="L3006" i="11"/>
  <c r="L2934" i="11"/>
  <c r="L733" i="11"/>
  <c r="L378" i="11"/>
  <c r="L2721" i="11"/>
  <c r="L1727" i="11"/>
  <c r="L1230" i="11"/>
  <c r="L2650" i="11"/>
  <c r="L2579" i="11"/>
  <c r="L2509" i="11"/>
  <c r="L237" i="11"/>
  <c r="L2437" i="11"/>
  <c r="L2348" i="11"/>
  <c r="L2295" i="11"/>
  <c r="L2224" i="11"/>
  <c r="L2153" i="11"/>
  <c r="L2082" i="11"/>
  <c r="L2011" i="11"/>
  <c r="L1940" i="11"/>
  <c r="L1869" i="11"/>
  <c r="L1798" i="11"/>
  <c r="L1656" i="11"/>
  <c r="L1585" i="11"/>
  <c r="L1514" i="11"/>
  <c r="L1443" i="11"/>
  <c r="L1372" i="11"/>
  <c r="L1301" i="11"/>
  <c r="L449" i="11"/>
  <c r="L1159" i="11"/>
  <c r="L1088" i="11"/>
  <c r="L1017" i="11"/>
  <c r="L946" i="11"/>
  <c r="L875" i="11"/>
  <c r="L804" i="11"/>
  <c r="L662" i="11"/>
  <c r="L574" i="11"/>
  <c r="L520" i="11"/>
  <c r="L307" i="11"/>
  <c r="L163" i="11"/>
  <c r="L94" i="11"/>
  <c r="L23" i="11"/>
  <c r="L3767" i="11"/>
  <c r="L3714" i="11"/>
  <c r="L3643" i="11"/>
  <c r="L3572" i="11"/>
  <c r="L3501" i="11"/>
  <c r="L3430" i="11"/>
  <c r="L3362" i="11"/>
  <c r="L3288" i="11"/>
  <c r="L3217" i="11"/>
  <c r="L3142" i="11"/>
  <c r="L3075" i="11"/>
  <c r="L2988" i="11"/>
  <c r="L2933" i="11"/>
  <c r="L732" i="11"/>
  <c r="L377" i="11"/>
  <c r="L2720" i="11"/>
  <c r="L1726" i="11"/>
  <c r="L1229" i="11"/>
  <c r="L2649" i="11"/>
  <c r="L2578" i="11"/>
  <c r="L2506" i="11"/>
  <c r="L234" i="11"/>
  <c r="L2436" i="11"/>
  <c r="L2354" i="11"/>
  <c r="L2294" i="11"/>
  <c r="L2223" i="11"/>
  <c r="L2152" i="11"/>
  <c r="L2081" i="11"/>
  <c r="L2010" i="11"/>
  <c r="L1929" i="11"/>
  <c r="L1868" i="11"/>
  <c r="L1797" i="11"/>
  <c r="L1655" i="11"/>
  <c r="L1584" i="11"/>
  <c r="L1513" i="11"/>
  <c r="L1442" i="11"/>
  <c r="L1371" i="11"/>
  <c r="L1300" i="11"/>
  <c r="L448" i="11"/>
  <c r="L1158" i="11"/>
  <c r="L1077" i="11"/>
  <c r="L1016" i="11"/>
  <c r="L945" i="11"/>
  <c r="L874" i="11"/>
  <c r="L803" i="11"/>
  <c r="L661" i="11"/>
  <c r="L579" i="11"/>
  <c r="L519" i="11"/>
  <c r="L306" i="11"/>
  <c r="L162" i="11"/>
  <c r="L93" i="11"/>
  <c r="L22" i="11"/>
  <c r="L3769" i="11"/>
  <c r="L3713" i="11"/>
  <c r="L3642" i="11"/>
  <c r="L3571" i="11"/>
  <c r="L3500" i="11"/>
  <c r="L3429" i="11"/>
  <c r="L3361" i="11"/>
  <c r="L3287" i="11"/>
  <c r="L3216" i="11"/>
  <c r="L3138" i="11"/>
  <c r="L3074" i="11"/>
  <c r="L3005" i="11"/>
  <c r="L2932" i="11"/>
  <c r="L731" i="11"/>
  <c r="L376" i="11"/>
  <c r="L1725" i="11"/>
  <c r="L1228" i="11"/>
  <c r="L2648" i="11"/>
  <c r="L2577" i="11"/>
  <c r="L2495" i="11"/>
  <c r="L222" i="11"/>
  <c r="L2435" i="11"/>
  <c r="L2347" i="11"/>
  <c r="L2293" i="11"/>
  <c r="L2222" i="11"/>
  <c r="L2151" i="11"/>
  <c r="L2080" i="11"/>
  <c r="L2009" i="11"/>
  <c r="L1928" i="11"/>
  <c r="L1867" i="11"/>
  <c r="L1796" i="11"/>
  <c r="L1647" i="11"/>
  <c r="L1583" i="11"/>
  <c r="L1512" i="11"/>
  <c r="L1441" i="11"/>
  <c r="L1370" i="11"/>
  <c r="L1299" i="11"/>
  <c r="L447" i="11"/>
  <c r="L1157" i="11"/>
  <c r="L1087" i="11"/>
  <c r="L1015" i="11"/>
  <c r="L944" i="11"/>
  <c r="L873" i="11"/>
  <c r="L802" i="11"/>
  <c r="L660" i="11"/>
  <c r="L587" i="11"/>
  <c r="L518" i="11"/>
  <c r="L305" i="11"/>
  <c r="L161" i="11"/>
  <c r="L92" i="11"/>
  <c r="L21" i="11"/>
  <c r="L3768" i="11"/>
  <c r="L3712" i="11"/>
  <c r="L3641" i="11"/>
  <c r="L3570" i="11"/>
  <c r="L3499" i="11"/>
  <c r="L3428" i="11"/>
  <c r="L3360" i="11"/>
  <c r="L3286" i="11"/>
  <c r="L3215" i="11"/>
  <c r="L3147" i="11"/>
  <c r="L3073" i="11"/>
  <c r="L3004" i="11"/>
  <c r="L2931" i="11"/>
  <c r="L730" i="11"/>
  <c r="L375" i="11"/>
  <c r="L2718" i="11"/>
  <c r="L1724" i="11"/>
  <c r="L1227" i="11"/>
  <c r="L2647" i="11"/>
  <c r="L2576" i="11"/>
  <c r="L2501" i="11"/>
  <c r="L226" i="11"/>
  <c r="L2434" i="11"/>
  <c r="L2371" i="11"/>
  <c r="L2292" i="11"/>
  <c r="L2221" i="11"/>
  <c r="L2150" i="11"/>
  <c r="L2079" i="11"/>
  <c r="L2008" i="11"/>
  <c r="L1939" i="11"/>
  <c r="L1866" i="11"/>
  <c r="L1795" i="11"/>
  <c r="L1648" i="11"/>
  <c r="L1582" i="11"/>
  <c r="L1511" i="11"/>
  <c r="L1440" i="11"/>
  <c r="L1369" i="11"/>
  <c r="L1298" i="11"/>
  <c r="L446" i="11"/>
  <c r="L1156" i="11"/>
  <c r="L1086" i="11"/>
  <c r="L1014" i="11"/>
  <c r="L943" i="11"/>
  <c r="L872" i="11"/>
  <c r="L801" i="11"/>
  <c r="L659" i="11"/>
  <c r="L583" i="11"/>
  <c r="L517" i="11"/>
  <c r="L304" i="11"/>
  <c r="L160" i="11"/>
  <c r="L91" i="11"/>
  <c r="L20" i="11"/>
  <c r="L3771" i="11"/>
  <c r="L3711" i="11"/>
  <c r="L3640" i="11"/>
  <c r="L3569" i="11"/>
  <c r="L3498" i="11"/>
  <c r="L3427" i="11"/>
  <c r="L3347" i="11"/>
  <c r="L3285" i="11"/>
  <c r="L3214" i="11"/>
  <c r="L3133" i="11"/>
  <c r="L3072" i="11"/>
  <c r="L3003" i="11"/>
  <c r="L2930" i="11"/>
  <c r="L729" i="11"/>
  <c r="L374" i="11"/>
  <c r="L1723" i="11"/>
  <c r="L1226" i="11"/>
  <c r="L2646" i="11"/>
  <c r="L2575" i="11"/>
  <c r="L2508" i="11"/>
  <c r="L236" i="11"/>
  <c r="L2433" i="11"/>
  <c r="L2356" i="11"/>
  <c r="L2291" i="11"/>
  <c r="L2220" i="11"/>
  <c r="L2149" i="11"/>
  <c r="L2078" i="11"/>
  <c r="L2007" i="11"/>
  <c r="L1924" i="11"/>
  <c r="L1865" i="11"/>
  <c r="L1794" i="11"/>
  <c r="L1654" i="11"/>
  <c r="L1581" i="11"/>
  <c r="L1510" i="11"/>
  <c r="L1439" i="11"/>
  <c r="L1368" i="11"/>
  <c r="L1297" i="11"/>
  <c r="L445" i="11"/>
  <c r="L1155" i="11"/>
  <c r="L1085" i="11"/>
  <c r="L1013" i="11"/>
  <c r="L942" i="11"/>
  <c r="L871" i="11"/>
  <c r="L800" i="11"/>
  <c r="L658" i="11"/>
  <c r="L592" i="11"/>
  <c r="L516" i="11"/>
  <c r="L303" i="11"/>
  <c r="L158" i="11"/>
  <c r="L90" i="11"/>
  <c r="L19" i="11"/>
  <c r="L3772" i="11"/>
  <c r="L3710" i="11"/>
  <c r="L3639" i="11"/>
  <c r="L3568" i="11"/>
  <c r="L3497" i="11"/>
  <c r="L3426" i="11"/>
  <c r="L3359" i="11"/>
  <c r="L3284" i="11"/>
  <c r="L3213" i="11"/>
  <c r="L3131" i="11"/>
  <c r="L3071" i="11"/>
  <c r="L3002" i="11"/>
  <c r="L2929" i="11"/>
  <c r="L728" i="11"/>
  <c r="L373" i="11"/>
  <c r="L2716" i="11"/>
  <c r="L1722" i="11"/>
  <c r="L1225" i="11"/>
  <c r="L2645" i="11"/>
  <c r="L2574" i="11"/>
  <c r="L2503" i="11"/>
  <c r="L231" i="11"/>
  <c r="L2432" i="11"/>
  <c r="L2290" i="11"/>
  <c r="L2219" i="11"/>
  <c r="L2148" i="11"/>
  <c r="L2077" i="11"/>
  <c r="L2006" i="11"/>
  <c r="L1922" i="11"/>
  <c r="L1864" i="11"/>
  <c r="L1793" i="11"/>
  <c r="L1646" i="11"/>
  <c r="L1580" i="11"/>
  <c r="L1509" i="11"/>
  <c r="L1438" i="11"/>
  <c r="L1354" i="11"/>
  <c r="L1296" i="11"/>
  <c r="L444" i="11"/>
  <c r="L1154" i="11"/>
  <c r="L1084" i="11"/>
  <c r="L1012" i="11"/>
  <c r="L941" i="11"/>
  <c r="L870" i="11"/>
  <c r="L799" i="11"/>
  <c r="L657" i="11"/>
  <c r="L581" i="11"/>
  <c r="L515" i="11"/>
  <c r="L302" i="11"/>
  <c r="L152" i="11"/>
  <c r="L89" i="11"/>
  <c r="L18" i="11"/>
  <c r="L3786" i="11"/>
  <c r="L3709" i="11"/>
  <c r="L3638" i="11"/>
  <c r="L3567" i="11"/>
  <c r="L3496" i="11"/>
  <c r="L3425" i="11"/>
  <c r="L3346" i="11"/>
  <c r="L3283" i="11"/>
  <c r="L3212" i="11"/>
  <c r="L3139" i="11"/>
  <c r="L3070" i="11"/>
  <c r="L2986" i="11"/>
  <c r="L2928" i="11"/>
  <c r="L727" i="11"/>
  <c r="L372" i="11"/>
  <c r="L2715" i="11"/>
  <c r="L1721" i="11"/>
  <c r="L1224" i="11"/>
  <c r="L2644" i="11"/>
  <c r="L2573" i="11"/>
  <c r="L2504" i="11"/>
  <c r="L232" i="11"/>
  <c r="L2431" i="11"/>
  <c r="L2276" i="11"/>
  <c r="L2218" i="11"/>
  <c r="L2147" i="11"/>
  <c r="L2076" i="11"/>
  <c r="L2005" i="11"/>
  <c r="L1938" i="11"/>
  <c r="L1863" i="11"/>
  <c r="L1792" i="11"/>
  <c r="L1653" i="11"/>
  <c r="L1579" i="11"/>
  <c r="L1508" i="11"/>
  <c r="L1437" i="11"/>
  <c r="L1359" i="11"/>
  <c r="L1295" i="11"/>
  <c r="L443" i="11"/>
  <c r="L1153" i="11"/>
  <c r="L1083" i="11"/>
  <c r="L1011" i="11"/>
  <c r="L940" i="11"/>
  <c r="L869" i="11"/>
  <c r="L798" i="11"/>
  <c r="L656" i="11"/>
  <c r="L585" i="11"/>
  <c r="L514" i="11"/>
  <c r="L301" i="11"/>
  <c r="L150" i="11"/>
  <c r="L88" i="11"/>
  <c r="L17" i="11"/>
  <c r="L3785" i="11"/>
  <c r="L3708" i="11"/>
  <c r="L3637" i="11"/>
  <c r="L3562" i="11"/>
  <c r="L3495" i="11"/>
  <c r="L3424" i="11"/>
  <c r="L3358" i="11"/>
  <c r="L3282" i="11"/>
  <c r="L3211" i="11"/>
  <c r="L3146" i="11"/>
  <c r="L3069" i="11"/>
  <c r="L3001" i="11"/>
  <c r="L2927" i="11"/>
  <c r="L726" i="11"/>
  <c r="L371" i="11"/>
  <c r="L2714" i="11"/>
  <c r="L1720" i="11"/>
  <c r="L1223" i="11"/>
  <c r="L2643" i="11"/>
  <c r="L2572" i="11"/>
  <c r="L2489" i="11"/>
  <c r="L217" i="11"/>
  <c r="L2430" i="11"/>
  <c r="L2370" i="11"/>
  <c r="L2278" i="11"/>
  <c r="L2217" i="11"/>
  <c r="L2146" i="11"/>
  <c r="L2075" i="11"/>
  <c r="L2004" i="11"/>
  <c r="L1937" i="11"/>
  <c r="L1862" i="11"/>
  <c r="L1791" i="11"/>
  <c r="L1652" i="11"/>
  <c r="L1578" i="11"/>
  <c r="L1507" i="11"/>
  <c r="L1436" i="11"/>
  <c r="L1367" i="11"/>
  <c r="L1294" i="11"/>
  <c r="L442" i="11"/>
  <c r="L1152" i="11"/>
  <c r="L1069" i="11"/>
  <c r="L1010" i="11"/>
  <c r="L939" i="11"/>
  <c r="L868" i="11"/>
  <c r="L797" i="11"/>
  <c r="L649" i="11"/>
  <c r="L589" i="11"/>
  <c r="L513" i="11"/>
  <c r="L300" i="11"/>
  <c r="L146" i="11"/>
  <c r="L87" i="11"/>
  <c r="L16" i="11"/>
  <c r="L3784" i="11"/>
  <c r="L3707" i="11"/>
  <c r="L3636" i="11"/>
  <c r="L3566" i="11"/>
  <c r="L3494" i="11"/>
  <c r="L3423" i="11"/>
  <c r="L3344" i="11"/>
  <c r="L3281" i="11"/>
  <c r="L3210" i="11"/>
  <c r="L3145" i="11"/>
  <c r="L3068" i="11"/>
  <c r="L2987" i="11"/>
  <c r="L2926" i="11"/>
  <c r="L725" i="11"/>
  <c r="L370" i="11"/>
  <c r="L1719" i="11"/>
  <c r="L1222" i="11"/>
  <c r="L2642" i="11"/>
  <c r="L2571" i="11"/>
  <c r="L2505" i="11"/>
  <c r="L233" i="11"/>
  <c r="L2429" i="11"/>
  <c r="L2289" i="11"/>
  <c r="L2216" i="11"/>
  <c r="L2145" i="11"/>
  <c r="L2074" i="11"/>
  <c r="L2003" i="11"/>
  <c r="L1923" i="11"/>
  <c r="L1861" i="11"/>
  <c r="L1790" i="11"/>
  <c r="L1638" i="11"/>
  <c r="L1577" i="11"/>
  <c r="L1506" i="11"/>
  <c r="L1435" i="11"/>
  <c r="L1358" i="11"/>
  <c r="L1293" i="11"/>
  <c r="L441" i="11"/>
  <c r="L1151" i="11"/>
  <c r="L1074" i="11"/>
  <c r="L1009" i="11"/>
  <c r="L938" i="11"/>
  <c r="L867" i="11"/>
  <c r="L796" i="11"/>
  <c r="L655" i="11"/>
  <c r="L591" i="11"/>
  <c r="L512" i="11"/>
  <c r="L299" i="11"/>
  <c r="L147" i="11"/>
  <c r="L86" i="11"/>
  <c r="L15" i="11"/>
  <c r="L3783" i="11"/>
  <c r="L3706" i="11"/>
  <c r="L3635" i="11"/>
  <c r="L3565" i="11"/>
  <c r="L3493" i="11"/>
  <c r="L3422" i="11"/>
  <c r="L3345" i="11"/>
  <c r="L3280" i="11"/>
  <c r="L3202" i="11"/>
  <c r="L3134" i="11"/>
  <c r="L3067" i="11"/>
  <c r="L3000" i="11"/>
  <c r="L2925" i="11"/>
  <c r="L724" i="11"/>
  <c r="L369" i="11"/>
  <c r="L2793" i="11"/>
  <c r="L2712" i="11"/>
  <c r="L1718" i="11"/>
  <c r="L1221" i="11"/>
  <c r="L2641" i="11"/>
  <c r="L2570" i="11"/>
  <c r="L2494" i="11"/>
  <c r="L221" i="11"/>
  <c r="L2428" i="11"/>
  <c r="L2288" i="11"/>
  <c r="L2215" i="11"/>
  <c r="L2144" i="11"/>
  <c r="L2073" i="11"/>
  <c r="L2002" i="11"/>
  <c r="L1927" i="11"/>
  <c r="L1860" i="11"/>
  <c r="L1789" i="11"/>
  <c r="L1645" i="11"/>
  <c r="L1576" i="11"/>
  <c r="L1505" i="11"/>
  <c r="L1434" i="11"/>
  <c r="L1366" i="11"/>
  <c r="L1292" i="11"/>
  <c r="L440" i="11"/>
  <c r="L1150" i="11"/>
  <c r="L1075" i="11"/>
  <c r="L1008" i="11"/>
  <c r="L937" i="11"/>
  <c r="L866" i="11"/>
  <c r="L795" i="11"/>
  <c r="L654" i="11"/>
  <c r="L576" i="11"/>
  <c r="L511" i="11"/>
  <c r="L298" i="11"/>
  <c r="L148" i="11"/>
  <c r="L85" i="11"/>
  <c r="L14" i="11"/>
  <c r="L3782" i="11"/>
  <c r="L3705" i="11"/>
  <c r="L3634" i="11"/>
  <c r="L3561" i="11"/>
  <c r="L3492" i="11"/>
  <c r="L3421" i="11"/>
  <c r="L3357" i="11"/>
  <c r="L3279" i="11"/>
  <c r="L3203" i="11"/>
  <c r="L3141" i="11"/>
  <c r="L3066" i="11"/>
  <c r="L2999" i="11"/>
  <c r="L2924" i="11"/>
  <c r="L723" i="11"/>
  <c r="L368" i="11"/>
  <c r="L2789" i="11"/>
  <c r="L1717" i="11"/>
  <c r="L1220" i="11"/>
  <c r="L2640" i="11"/>
  <c r="L2569" i="11"/>
  <c r="L2499" i="11"/>
  <c r="L227" i="11"/>
  <c r="L2427" i="11"/>
  <c r="L2287" i="11"/>
  <c r="L2214" i="11"/>
  <c r="L2143" i="11"/>
  <c r="L2072" i="11"/>
  <c r="L2001" i="11"/>
  <c r="L1936" i="11"/>
  <c r="L1859" i="11"/>
  <c r="L1788" i="11"/>
  <c r="L1649" i="11"/>
  <c r="L1575" i="11"/>
  <c r="L1504" i="11"/>
  <c r="L1433" i="11"/>
  <c r="L1353" i="11"/>
  <c r="L1291" i="11"/>
  <c r="L439" i="11"/>
  <c r="L1149" i="11"/>
  <c r="L1082" i="11"/>
  <c r="L1007" i="11"/>
  <c r="L936" i="11"/>
  <c r="L865" i="11"/>
  <c r="L794" i="11"/>
  <c r="L648" i="11"/>
  <c r="L573" i="11"/>
  <c r="L510" i="11"/>
  <c r="L297" i="11"/>
  <c r="L154" i="11"/>
  <c r="L77" i="11"/>
  <c r="L13" i="11"/>
  <c r="L3781" i="11"/>
  <c r="L3704" i="11"/>
  <c r="L3633" i="11"/>
  <c r="L3560" i="11"/>
  <c r="L3483" i="11"/>
  <c r="L3420" i="11"/>
  <c r="L3356" i="11"/>
  <c r="L3278" i="11"/>
  <c r="L3200" i="11"/>
  <c r="L3136" i="11"/>
  <c r="L3065" i="11"/>
  <c r="L2998" i="11"/>
  <c r="L2923" i="11"/>
  <c r="L722" i="11"/>
  <c r="L367" i="11"/>
  <c r="L1716" i="11"/>
  <c r="L1219" i="11"/>
  <c r="L2639" i="11"/>
  <c r="L2568" i="11"/>
  <c r="L2500" i="11"/>
  <c r="L228" i="11"/>
  <c r="L2426" i="11"/>
  <c r="L2286" i="11"/>
  <c r="L2213" i="11"/>
  <c r="L2142" i="11"/>
  <c r="L2063" i="11"/>
  <c r="L2000" i="11"/>
  <c r="L1926" i="11"/>
  <c r="L1858" i="11"/>
  <c r="L1787" i="11"/>
  <c r="L1644" i="11"/>
  <c r="L1574" i="11"/>
  <c r="L1503" i="11"/>
  <c r="L1424" i="11"/>
  <c r="L1355" i="11"/>
  <c r="L1290" i="11"/>
  <c r="L438" i="11"/>
  <c r="L1148" i="11"/>
  <c r="L1073" i="11"/>
  <c r="L1006" i="11"/>
  <c r="L935" i="11"/>
  <c r="L864" i="11"/>
  <c r="L793" i="11"/>
  <c r="L647" i="11"/>
  <c r="L580" i="11"/>
  <c r="L509" i="11"/>
  <c r="L296" i="11"/>
  <c r="L156" i="11"/>
  <c r="L78" i="11"/>
  <c r="L4" i="11"/>
  <c r="L3780" i="11"/>
  <c r="L3703" i="11"/>
  <c r="L3632" i="11"/>
  <c r="L3559" i="11"/>
  <c r="L3484" i="11"/>
  <c r="L3419" i="11"/>
  <c r="L3355" i="11"/>
  <c r="L3277" i="11"/>
  <c r="L3201" i="11"/>
  <c r="L3135" i="11"/>
  <c r="L3064" i="11"/>
  <c r="L2997" i="11"/>
  <c r="L2922" i="11"/>
  <c r="L721" i="11"/>
  <c r="L366" i="11"/>
  <c r="L2709" i="11"/>
  <c r="L1715" i="11"/>
  <c r="L1218" i="11"/>
  <c r="L2638" i="11"/>
  <c r="L2567" i="11"/>
  <c r="L2498" i="11"/>
  <c r="L225" i="11"/>
  <c r="L2425" i="11"/>
  <c r="L2285" i="11"/>
  <c r="L2212" i="11"/>
  <c r="L2141" i="11"/>
  <c r="L2071" i="11"/>
  <c r="L1999" i="11"/>
  <c r="L1921" i="11"/>
  <c r="L1857" i="11"/>
  <c r="L1786" i="11"/>
  <c r="L1639" i="11"/>
  <c r="L1573" i="11"/>
  <c r="L1502" i="11"/>
  <c r="L1432" i="11"/>
  <c r="L1357" i="11"/>
  <c r="L1289" i="11"/>
  <c r="L437" i="11"/>
  <c r="L1147" i="11"/>
  <c r="L1005" i="11"/>
  <c r="L934" i="11"/>
  <c r="L863" i="11"/>
  <c r="L792" i="11"/>
  <c r="L644" i="11"/>
  <c r="L588" i="11"/>
  <c r="L508" i="11"/>
  <c r="L295" i="11"/>
  <c r="L157" i="11"/>
  <c r="L75" i="11"/>
  <c r="L5" i="11"/>
  <c r="L3779" i="11"/>
  <c r="L3702" i="11"/>
  <c r="L3631" i="11"/>
  <c r="L3558" i="11"/>
  <c r="L3491" i="11"/>
  <c r="L3418" i="11"/>
  <c r="L3354" i="11"/>
  <c r="L3276" i="11"/>
  <c r="L3199" i="11"/>
  <c r="L3137" i="11"/>
  <c r="L3063" i="11"/>
  <c r="L2996" i="11"/>
  <c r="L2921" i="11"/>
  <c r="L720" i="11"/>
  <c r="L365" i="11"/>
  <c r="L2708" i="11"/>
  <c r="L1714" i="11"/>
  <c r="L1217" i="11"/>
  <c r="L2637" i="11"/>
  <c r="L2566" i="11"/>
  <c r="L2507" i="11"/>
  <c r="L235" i="11"/>
  <c r="L2424" i="11"/>
  <c r="L2277" i="11"/>
  <c r="L2211" i="11"/>
  <c r="L2140" i="11"/>
  <c r="L2064" i="11"/>
  <c r="L1998" i="11"/>
  <c r="L1935" i="11"/>
  <c r="L1856" i="11"/>
  <c r="L1785" i="11"/>
  <c r="L1572" i="11"/>
  <c r="L1501" i="11"/>
  <c r="L1431" i="11"/>
  <c r="L1356" i="11"/>
  <c r="L1288" i="11"/>
  <c r="L436" i="11"/>
  <c r="L1146" i="11"/>
  <c r="L1004" i="11"/>
  <c r="L933" i="11"/>
  <c r="L862" i="11"/>
  <c r="L791" i="11"/>
  <c r="L646" i="11"/>
  <c r="L586" i="11"/>
  <c r="L507" i="11"/>
  <c r="L294" i="11"/>
  <c r="L159" i="11"/>
  <c r="L79" i="11"/>
  <c r="L12" i="11"/>
  <c r="L3778" i="11"/>
  <c r="L3701" i="11"/>
  <c r="L3630" i="11"/>
  <c r="L3557" i="11"/>
  <c r="L3490" i="11"/>
  <c r="L3417" i="11"/>
  <c r="L3353" i="11"/>
  <c r="L3275" i="11"/>
  <c r="L3209" i="11"/>
  <c r="L3132" i="11"/>
  <c r="L3062" i="11"/>
  <c r="L2995" i="11"/>
  <c r="L2920" i="11"/>
  <c r="L719" i="11"/>
  <c r="L364" i="11"/>
  <c r="L2798" i="11"/>
  <c r="L2707" i="11"/>
  <c r="L1713" i="11"/>
  <c r="L1216" i="11"/>
  <c r="L2636" i="11"/>
  <c r="L2565" i="11"/>
  <c r="L2502" i="11"/>
  <c r="L230" i="11"/>
  <c r="L2423" i="11"/>
  <c r="L2284" i="11"/>
  <c r="L2210" i="11"/>
  <c r="L2139" i="11"/>
  <c r="L2070" i="11"/>
  <c r="L1997" i="11"/>
  <c r="L1934" i="11"/>
  <c r="L1855" i="11"/>
  <c r="L1784" i="11"/>
  <c r="L1571" i="11"/>
  <c r="L1500" i="11"/>
  <c r="L1430" i="11"/>
  <c r="L1365" i="11"/>
  <c r="L1287" i="11"/>
  <c r="L435" i="11"/>
  <c r="L1145" i="11"/>
  <c r="L1072" i="11"/>
  <c r="L1003" i="11"/>
  <c r="L932" i="11"/>
  <c r="L861" i="11"/>
  <c r="L790" i="11"/>
  <c r="L653" i="11"/>
  <c r="L590" i="11"/>
  <c r="L506" i="11"/>
  <c r="L293" i="11"/>
  <c r="L155" i="11"/>
  <c r="L80" i="11"/>
  <c r="L11" i="11"/>
  <c r="L3777" i="11"/>
  <c r="L3700" i="11"/>
  <c r="L3629" i="11"/>
  <c r="L3554" i="11"/>
  <c r="L3489" i="11"/>
  <c r="L3416" i="11"/>
  <c r="L3352" i="11"/>
  <c r="L3274" i="11"/>
  <c r="L3208" i="11"/>
  <c r="L3128" i="11"/>
  <c r="L3061" i="11"/>
  <c r="L2994" i="11"/>
  <c r="L2919" i="11"/>
  <c r="L718" i="11"/>
  <c r="L363" i="11"/>
  <c r="L2706" i="11"/>
  <c r="L1712" i="11"/>
  <c r="L1215" i="11"/>
  <c r="L2635" i="11"/>
  <c r="L2564" i="11"/>
  <c r="L2514" i="11"/>
  <c r="L242" i="11"/>
  <c r="L2422" i="11"/>
  <c r="L2283" i="11"/>
  <c r="L2209" i="11"/>
  <c r="L2138" i="11"/>
  <c r="L2069" i="11"/>
  <c r="L1996" i="11"/>
  <c r="L1925" i="11"/>
  <c r="L1854" i="11"/>
  <c r="L1783" i="11"/>
  <c r="L1570" i="11"/>
  <c r="L1499" i="11"/>
  <c r="L1429" i="11"/>
  <c r="L1364" i="11"/>
  <c r="L1286" i="11"/>
  <c r="L434" i="11"/>
  <c r="L1144" i="11"/>
  <c r="L1002" i="11"/>
  <c r="L931" i="11"/>
  <c r="L860" i="11"/>
  <c r="L789" i="11"/>
  <c r="L643" i="11"/>
  <c r="L582" i="11"/>
  <c r="L505" i="11"/>
  <c r="L292" i="11"/>
  <c r="L151" i="11"/>
  <c r="L76" i="11"/>
  <c r="L10" i="11"/>
  <c r="L3776" i="11"/>
  <c r="L3699" i="11"/>
  <c r="L3628" i="11"/>
  <c r="L3556" i="11"/>
  <c r="L3488" i="11"/>
  <c r="L3415" i="11"/>
  <c r="L3351" i="11"/>
  <c r="L3273" i="11"/>
  <c r="L3207" i="11"/>
  <c r="L3129" i="11"/>
  <c r="L3060" i="11"/>
  <c r="L2993" i="11"/>
  <c r="L2918" i="11"/>
  <c r="L717" i="11"/>
  <c r="L362" i="11"/>
  <c r="L2705" i="11"/>
  <c r="L1711" i="11"/>
  <c r="L1214" i="11"/>
  <c r="L2634" i="11"/>
  <c r="L2563" i="11"/>
  <c r="L2492" i="11"/>
  <c r="L219" i="11"/>
  <c r="L2421" i="11"/>
  <c r="L2282" i="11"/>
  <c r="L2208" i="11"/>
  <c r="L2137" i="11"/>
  <c r="L2068" i="11"/>
  <c r="L1995" i="11"/>
  <c r="L1933" i="11"/>
  <c r="L1853" i="11"/>
  <c r="L1782" i="11"/>
  <c r="L1569" i="11"/>
  <c r="L1498" i="11"/>
  <c r="L1428" i="11"/>
  <c r="L1363" i="11"/>
  <c r="L1285" i="11"/>
  <c r="L433" i="11"/>
  <c r="L1143" i="11"/>
  <c r="L1001" i="11"/>
  <c r="L930" i="11"/>
  <c r="L859" i="11"/>
  <c r="L788" i="11"/>
  <c r="L645" i="11"/>
  <c r="L577" i="11"/>
  <c r="L504" i="11"/>
  <c r="L291" i="11"/>
  <c r="L149" i="11"/>
  <c r="L82" i="11"/>
  <c r="L9" i="11"/>
  <c r="L3775" i="11"/>
  <c r="L3698" i="11"/>
  <c r="L3627" i="11"/>
  <c r="L3555" i="11"/>
  <c r="L3487" i="11"/>
  <c r="L3414" i="11"/>
  <c r="L3350" i="11"/>
  <c r="L3272" i="11"/>
  <c r="L3206" i="11"/>
  <c r="L3130" i="11"/>
  <c r="L3059" i="11"/>
  <c r="L2992" i="11"/>
  <c r="L2917" i="11"/>
  <c r="L716" i="11"/>
  <c r="L361" i="11"/>
  <c r="L2704" i="11"/>
  <c r="L1710" i="11"/>
  <c r="L1213" i="11"/>
  <c r="L2633" i="11"/>
  <c r="L2562" i="11"/>
  <c r="L2497" i="11"/>
  <c r="L224" i="11"/>
  <c r="L2420" i="11"/>
  <c r="L2281" i="11"/>
  <c r="L2207" i="11"/>
  <c r="L2136" i="11"/>
  <c r="L2067" i="11"/>
  <c r="L1994" i="11"/>
  <c r="L1932" i="11"/>
  <c r="L1852" i="11"/>
  <c r="L1781" i="11"/>
  <c r="L1568" i="11"/>
  <c r="L1497" i="11"/>
  <c r="L1427" i="11"/>
  <c r="L1362" i="11"/>
  <c r="L1284" i="11"/>
  <c r="L432" i="11"/>
  <c r="L1142" i="11"/>
  <c r="L1080" i="11"/>
  <c r="L1000" i="11"/>
  <c r="L929" i="11"/>
  <c r="L858" i="11"/>
  <c r="L787" i="11"/>
  <c r="L652" i="11"/>
  <c r="L575" i="11"/>
  <c r="L503" i="11"/>
  <c r="L290" i="11"/>
  <c r="L153" i="11"/>
  <c r="L81" i="11"/>
  <c r="L8" i="11"/>
  <c r="L3774" i="11"/>
  <c r="L3697" i="11"/>
  <c r="L3626" i="11"/>
  <c r="L3564" i="11"/>
  <c r="L3486" i="11"/>
  <c r="L3413" i="11"/>
  <c r="L3349" i="11"/>
  <c r="L3271" i="11"/>
  <c r="L3205" i="11"/>
  <c r="L3144" i="11"/>
  <c r="L3058" i="11"/>
  <c r="L2991" i="11"/>
  <c r="L2916" i="11"/>
  <c r="L715" i="11"/>
  <c r="L360" i="11"/>
  <c r="L2703" i="11"/>
  <c r="L1709" i="11"/>
  <c r="L1212" i="11"/>
  <c r="L2632" i="11"/>
  <c r="L2561" i="11"/>
  <c r="L2513" i="11"/>
  <c r="L241" i="11"/>
  <c r="L2419" i="11"/>
  <c r="L2369" i="11"/>
  <c r="L2280" i="11"/>
  <c r="L2206" i="11"/>
  <c r="L2135" i="11"/>
  <c r="L2066" i="11"/>
  <c r="L1993" i="11"/>
  <c r="L1931" i="11"/>
  <c r="L1851" i="11"/>
  <c r="L1780" i="11"/>
  <c r="L1567" i="11"/>
  <c r="L1496" i="11"/>
  <c r="L1426" i="11"/>
  <c r="L1361" i="11"/>
  <c r="L1283" i="11"/>
  <c r="L431" i="11"/>
  <c r="L1141" i="11"/>
  <c r="L1079" i="11"/>
  <c r="L999" i="11"/>
  <c r="L928" i="11"/>
  <c r="L857" i="11"/>
  <c r="L786" i="11"/>
  <c r="L651" i="11"/>
  <c r="L596" i="11"/>
  <c r="L502" i="11"/>
  <c r="L289" i="11"/>
  <c r="L165" i="11"/>
  <c r="L84" i="11"/>
  <c r="L7" i="11"/>
  <c r="L3773" i="11"/>
  <c r="L3696" i="11"/>
  <c r="L3625" i="11"/>
  <c r="L3563" i="11"/>
  <c r="L3485" i="11"/>
  <c r="L3412" i="11"/>
  <c r="L3348" i="11"/>
  <c r="L3270" i="11"/>
  <c r="L3204" i="11"/>
  <c r="L3143" i="11"/>
  <c r="L3057" i="11"/>
  <c r="L2990" i="11"/>
  <c r="L2915" i="11"/>
  <c r="L714" i="11"/>
  <c r="L359" i="11"/>
  <c r="L2868" i="11"/>
  <c r="L2702" i="11"/>
  <c r="L1708" i="11"/>
  <c r="L1211" i="11"/>
  <c r="L2631" i="11"/>
  <c r="L2560" i="11"/>
  <c r="L2512" i="11"/>
  <c r="L240" i="11"/>
  <c r="L2418" i="11"/>
  <c r="L2368" i="11"/>
  <c r="L2279" i="11"/>
  <c r="L2205" i="11"/>
  <c r="L2134" i="11"/>
  <c r="L2065" i="11"/>
  <c r="L1992" i="11"/>
  <c r="L1930" i="11"/>
  <c r="L1850" i="11"/>
  <c r="L1779" i="11"/>
  <c r="L1650" i="11"/>
  <c r="L1566" i="11"/>
  <c r="L1495" i="11"/>
  <c r="L1425" i="11"/>
  <c r="L1360" i="11"/>
  <c r="L1282" i="11"/>
  <c r="L430" i="11"/>
  <c r="L1140" i="11"/>
  <c r="L1078" i="11"/>
  <c r="L998" i="11"/>
  <c r="L927" i="11"/>
  <c r="L856" i="11"/>
  <c r="L785" i="11"/>
  <c r="L650" i="11"/>
  <c r="L595" i="11"/>
  <c r="L501" i="11"/>
  <c r="L288" i="11"/>
  <c r="L164" i="11"/>
  <c r="L83" i="11"/>
  <c r="L6" i="11"/>
  <c r="K76" i="32"/>
  <c r="L76" i="32"/>
  <c r="L10" i="32"/>
  <c r="L11" i="32"/>
  <c r="L12" i="32"/>
  <c r="L13" i="32"/>
  <c r="L14" i="32"/>
  <c r="L15" i="32"/>
  <c r="L16" i="32"/>
  <c r="L17" i="32"/>
  <c r="L18" i="32"/>
  <c r="L19" i="32"/>
  <c r="L20" i="32"/>
  <c r="L21" i="32"/>
  <c r="L22" i="32"/>
  <c r="L23" i="32"/>
  <c r="L24" i="32"/>
  <c r="L25" i="32"/>
  <c r="L26" i="32"/>
  <c r="L27" i="32"/>
  <c r="L28" i="32"/>
  <c r="L29" i="32"/>
  <c r="L30" i="32"/>
  <c r="L31" i="32"/>
  <c r="L32" i="32"/>
  <c r="L33" i="32"/>
  <c r="L34" i="32"/>
  <c r="L35" i="32"/>
  <c r="L36" i="32"/>
  <c r="L37" i="32"/>
  <c r="L38" i="32"/>
  <c r="L39" i="32"/>
  <c r="L40" i="32"/>
  <c r="L41" i="32"/>
  <c r="L42" i="32"/>
  <c r="L43" i="32"/>
  <c r="L44" i="32"/>
  <c r="L45" i="32"/>
  <c r="L46" i="32"/>
  <c r="L47" i="32"/>
  <c r="L48" i="32"/>
  <c r="L49" i="32"/>
  <c r="L50" i="32"/>
  <c r="L51" i="32"/>
  <c r="L52" i="32"/>
  <c r="L53" i="32"/>
  <c r="L54" i="32"/>
  <c r="L55" i="32"/>
  <c r="L56" i="32"/>
  <c r="L57" i="32"/>
  <c r="L58" i="32"/>
  <c r="L59" i="32"/>
  <c r="L60" i="32"/>
  <c r="L61" i="32"/>
  <c r="L62" i="32"/>
  <c r="L63" i="32"/>
  <c r="L64" i="32"/>
  <c r="L65" i="32"/>
  <c r="L66" i="32"/>
  <c r="L67" i="32"/>
  <c r="L68" i="32"/>
  <c r="L69" i="32"/>
  <c r="L70" i="32"/>
  <c r="L71" i="32"/>
  <c r="L72" i="32"/>
  <c r="L73" i="32"/>
  <c r="L74" i="32"/>
  <c r="L75"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H2703" i="11"/>
  <c r="H2702" i="11"/>
  <c r="E787" i="7" l="1"/>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3" i="7"/>
  <c r="Y34" i="28" l="1"/>
  <c r="Z34" i="28" s="1"/>
  <c r="T34" i="28"/>
  <c r="U34" i="28" s="1"/>
  <c r="O34" i="28"/>
  <c r="P34" i="28" s="1"/>
  <c r="Y33" i="28"/>
  <c r="Z33" i="28" s="1"/>
  <c r="T33" i="28"/>
  <c r="U33" i="28" s="1"/>
  <c r="O33" i="28"/>
  <c r="P33" i="28" s="1"/>
  <c r="Y32" i="28"/>
  <c r="Z32" i="28" s="1"/>
  <c r="T32" i="28"/>
  <c r="U32" i="28" s="1"/>
  <c r="O32" i="28"/>
  <c r="P32" i="28" s="1"/>
  <c r="Y31" i="28"/>
  <c r="Z31" i="28" s="1"/>
  <c r="T31" i="28"/>
  <c r="U31" i="28" s="1"/>
  <c r="O31" i="28"/>
  <c r="P31" i="28" s="1"/>
  <c r="Y30" i="28"/>
  <c r="Z30" i="28" s="1"/>
  <c r="T30" i="28"/>
  <c r="U30" i="28" s="1"/>
  <c r="O30" i="28"/>
  <c r="P30" i="28" s="1"/>
  <c r="Y29" i="28"/>
  <c r="Z29" i="28" s="1"/>
  <c r="T29" i="28"/>
  <c r="U29" i="28" s="1"/>
  <c r="O29" i="28"/>
  <c r="P29" i="28" s="1"/>
  <c r="Y28" i="28"/>
  <c r="Z28" i="28" s="1"/>
  <c r="T28" i="28"/>
  <c r="U28" i="28" s="1"/>
  <c r="O28" i="28"/>
  <c r="P28" i="28" s="1"/>
  <c r="Y27" i="28"/>
  <c r="Z27" i="28" s="1"/>
  <c r="T27" i="28"/>
  <c r="U27" i="28" s="1"/>
  <c r="O27" i="28"/>
  <c r="P27" i="28" s="1"/>
  <c r="Y26" i="28"/>
  <c r="Z26" i="28" s="1"/>
  <c r="T26" i="28"/>
  <c r="U26" i="28" s="1"/>
  <c r="O26" i="28"/>
  <c r="P26" i="28" s="1"/>
  <c r="Y25" i="28"/>
  <c r="Z25" i="28" s="1"/>
  <c r="T25" i="28"/>
  <c r="U25" i="28" s="1"/>
  <c r="O25" i="28"/>
  <c r="P25" i="28" s="1"/>
  <c r="Y24" i="28"/>
  <c r="Z24" i="28" s="1"/>
  <c r="T24" i="28"/>
  <c r="U24" i="28" s="1"/>
  <c r="O24" i="28"/>
  <c r="P24" i="28" s="1"/>
  <c r="Y23" i="28"/>
  <c r="Z23" i="28" s="1"/>
  <c r="T23" i="28"/>
  <c r="U23" i="28" s="1"/>
  <c r="O23" i="28"/>
  <c r="P23" i="28" s="1"/>
  <c r="Y22" i="28"/>
  <c r="Z22" i="28" s="1"/>
  <c r="T22" i="28"/>
  <c r="U22" i="28" s="1"/>
  <c r="O22" i="28"/>
  <c r="P22" i="28" s="1"/>
  <c r="Y21" i="28"/>
  <c r="Z21" i="28" s="1"/>
  <c r="T21" i="28"/>
  <c r="U21" i="28" s="1"/>
  <c r="O21" i="28"/>
  <c r="P21" i="28" s="1"/>
  <c r="Y20" i="28"/>
  <c r="Z20" i="28" s="1"/>
  <c r="T20" i="28"/>
  <c r="U20" i="28" s="1"/>
  <c r="O20" i="28"/>
  <c r="P20" i="28" s="1"/>
  <c r="Y19" i="28"/>
  <c r="Z19" i="28" s="1"/>
  <c r="T19" i="28"/>
  <c r="U19" i="28" s="1"/>
  <c r="O19" i="28"/>
  <c r="P19" i="28" s="1"/>
  <c r="Y18" i="28"/>
  <c r="Z18" i="28" s="1"/>
  <c r="T18" i="28"/>
  <c r="U18" i="28" s="1"/>
  <c r="O18" i="28"/>
  <c r="P18" i="28" s="1"/>
  <c r="Y17" i="28"/>
  <c r="Z17" i="28" s="1"/>
  <c r="T17" i="28"/>
  <c r="U17" i="28" s="1"/>
  <c r="O17" i="28"/>
  <c r="P17" i="28" s="1"/>
  <c r="Y16" i="28"/>
  <c r="Z16" i="28" s="1"/>
  <c r="T16" i="28"/>
  <c r="U16" i="28" s="1"/>
  <c r="O16" i="28"/>
  <c r="P16" i="28" s="1"/>
  <c r="Y15" i="28"/>
  <c r="Z15" i="28" s="1"/>
  <c r="T15" i="28"/>
  <c r="U15" i="28" s="1"/>
  <c r="O15" i="28"/>
  <c r="P15" i="28" s="1"/>
  <c r="Y14" i="28"/>
  <c r="Z14" i="28" s="1"/>
  <c r="T14" i="28"/>
  <c r="U14" i="28" s="1"/>
  <c r="O14" i="28"/>
  <c r="P14" i="28" s="1"/>
  <c r="Y13" i="28"/>
  <c r="Z13" i="28" s="1"/>
  <c r="T13" i="28"/>
  <c r="U13" i="28" s="1"/>
  <c r="O13" i="28"/>
  <c r="P13" i="28" s="1"/>
  <c r="Y12" i="28"/>
  <c r="Z12" i="28" s="1"/>
  <c r="T12" i="28"/>
  <c r="U12" i="28" s="1"/>
  <c r="O12" i="28"/>
  <c r="P12" i="28" s="1"/>
  <c r="Y11" i="28"/>
  <c r="Z11" i="28" s="1"/>
  <c r="T11" i="28"/>
  <c r="U11" i="28" s="1"/>
  <c r="O11" i="28"/>
  <c r="P11" i="28" s="1"/>
  <c r="Y10" i="28"/>
  <c r="Z10" i="28" s="1"/>
  <c r="T10" i="28"/>
  <c r="U10" i="28" s="1"/>
  <c r="O10" i="28"/>
  <c r="P10" i="28" s="1"/>
  <c r="Y9" i="28"/>
  <c r="Z9" i="28" s="1"/>
  <c r="T9" i="28"/>
  <c r="U9" i="28" s="1"/>
  <c r="O9" i="28"/>
  <c r="P9" i="28" s="1"/>
  <c r="Y8" i="28"/>
  <c r="Z8" i="28" s="1"/>
  <c r="T8" i="28"/>
  <c r="U8" i="28" s="1"/>
  <c r="O8" i="28"/>
  <c r="P8" i="28" s="1"/>
  <c r="P34" i="26"/>
  <c r="Y9" i="26"/>
  <c r="Z9" i="26"/>
  <c r="AA9" i="26" s="1"/>
  <c r="AB9" i="26"/>
  <c r="Y10" i="26"/>
  <c r="Z10" i="26" s="1"/>
  <c r="Y11" i="26"/>
  <c r="Z11" i="26"/>
  <c r="AA11" i="26" s="1"/>
  <c r="AB11" i="26"/>
  <c r="Y12" i="26"/>
  <c r="Z12" i="26" s="1"/>
  <c r="Y13" i="26"/>
  <c r="Z13" i="26"/>
  <c r="AA13" i="26" s="1"/>
  <c r="AB13" i="26"/>
  <c r="Y14" i="26"/>
  <c r="Z14" i="26" s="1"/>
  <c r="Y15" i="26"/>
  <c r="Z15" i="26"/>
  <c r="AA15" i="26" s="1"/>
  <c r="AB15" i="26"/>
  <c r="Y16" i="26"/>
  <c r="Z16" i="26" s="1"/>
  <c r="Y17" i="26"/>
  <c r="Z17" i="26"/>
  <c r="AA17" i="26" s="1"/>
  <c r="AB17" i="26"/>
  <c r="Y18" i="26"/>
  <c r="Z18" i="26" s="1"/>
  <c r="Y19" i="26"/>
  <c r="Z19" i="26"/>
  <c r="AA19" i="26" s="1"/>
  <c r="AB19" i="26"/>
  <c r="Y20" i="26"/>
  <c r="Z20" i="26" s="1"/>
  <c r="Y21" i="26"/>
  <c r="Z21" i="26"/>
  <c r="AA21" i="26" s="1"/>
  <c r="AB21" i="26"/>
  <c r="Y22" i="26"/>
  <c r="Z22" i="26" s="1"/>
  <c r="Y23" i="26"/>
  <c r="Z23" i="26"/>
  <c r="AA23" i="26" s="1"/>
  <c r="AB23" i="26"/>
  <c r="Y24" i="26"/>
  <c r="Z24" i="26" s="1"/>
  <c r="Y25" i="26"/>
  <c r="Z25" i="26"/>
  <c r="AA25" i="26" s="1"/>
  <c r="AB25" i="26"/>
  <c r="Y26" i="26"/>
  <c r="Z26" i="26" s="1"/>
  <c r="Y27" i="26"/>
  <c r="Z27" i="26"/>
  <c r="AA27" i="26" s="1"/>
  <c r="AB27" i="26"/>
  <c r="Y28" i="26"/>
  <c r="Z28" i="26" s="1"/>
  <c r="Y29" i="26"/>
  <c r="Z29" i="26"/>
  <c r="AA29" i="26" s="1"/>
  <c r="AB29" i="26"/>
  <c r="Y30" i="26"/>
  <c r="Z30" i="26" s="1"/>
  <c r="Y31" i="26"/>
  <c r="Z31" i="26"/>
  <c r="AA31" i="26" s="1"/>
  <c r="AB31" i="26"/>
  <c r="Y32" i="26"/>
  <c r="Z32" i="26" s="1"/>
  <c r="Y33" i="26"/>
  <c r="Z33" i="26"/>
  <c r="AA33" i="26" s="1"/>
  <c r="Y34" i="26"/>
  <c r="Z34" i="26" s="1"/>
  <c r="AB8" i="26"/>
  <c r="AA8" i="26"/>
  <c r="Z8" i="26"/>
  <c r="Y8" i="26"/>
  <c r="T9" i="26"/>
  <c r="U9" i="26"/>
  <c r="V9" i="26" s="1"/>
  <c r="T10" i="26"/>
  <c r="U10" i="26"/>
  <c r="V10" i="26" s="1"/>
  <c r="W10" i="26"/>
  <c r="T11" i="26"/>
  <c r="U11" i="26"/>
  <c r="V11" i="26" s="1"/>
  <c r="T12" i="26"/>
  <c r="U12" i="26"/>
  <c r="V12" i="26" s="1"/>
  <c r="W12" i="26"/>
  <c r="T13" i="26"/>
  <c r="U13" i="26"/>
  <c r="V13" i="26" s="1"/>
  <c r="T14" i="26"/>
  <c r="U14" i="26"/>
  <c r="V14" i="26" s="1"/>
  <c r="W14" i="26"/>
  <c r="T15" i="26"/>
  <c r="U15" i="26"/>
  <c r="V15" i="26" s="1"/>
  <c r="T16" i="26"/>
  <c r="U16" i="26"/>
  <c r="V16" i="26" s="1"/>
  <c r="W16" i="26"/>
  <c r="T17" i="26"/>
  <c r="U17" i="26"/>
  <c r="V17" i="26" s="1"/>
  <c r="T18" i="26"/>
  <c r="U18" i="26"/>
  <c r="V18" i="26" s="1"/>
  <c r="T19" i="26"/>
  <c r="U19" i="26"/>
  <c r="V19" i="26" s="1"/>
  <c r="T20" i="26"/>
  <c r="U20" i="26"/>
  <c r="V20" i="26" s="1"/>
  <c r="W20" i="26"/>
  <c r="T21" i="26"/>
  <c r="U21" i="26"/>
  <c r="V21" i="26" s="1"/>
  <c r="T22" i="26"/>
  <c r="U22" i="26"/>
  <c r="V22" i="26" s="1"/>
  <c r="W22" i="26"/>
  <c r="T23" i="26"/>
  <c r="U23" i="26"/>
  <c r="V23" i="26" s="1"/>
  <c r="T24" i="26"/>
  <c r="U24" i="26"/>
  <c r="V24" i="26" s="1"/>
  <c r="W24" i="26"/>
  <c r="T25" i="26"/>
  <c r="U25" i="26"/>
  <c r="V25" i="26" s="1"/>
  <c r="T26" i="26"/>
  <c r="U26" i="26"/>
  <c r="V26" i="26" s="1"/>
  <c r="W26" i="26"/>
  <c r="T27" i="26"/>
  <c r="U27" i="26"/>
  <c r="V27" i="26" s="1"/>
  <c r="T28" i="26"/>
  <c r="U28" i="26"/>
  <c r="V28" i="26" s="1"/>
  <c r="W28" i="26"/>
  <c r="T29" i="26"/>
  <c r="U29" i="26"/>
  <c r="V29" i="26" s="1"/>
  <c r="T30" i="26"/>
  <c r="U30" i="26"/>
  <c r="V30" i="26" s="1"/>
  <c r="W30" i="26"/>
  <c r="T31" i="26"/>
  <c r="U31" i="26"/>
  <c r="V31" i="26" s="1"/>
  <c r="T32" i="26"/>
  <c r="U32" i="26"/>
  <c r="V32" i="26" s="1"/>
  <c r="W32" i="26"/>
  <c r="T33" i="26"/>
  <c r="U33" i="26"/>
  <c r="V33" i="26" s="1"/>
  <c r="T34" i="26"/>
  <c r="U34" i="26"/>
  <c r="V34" i="26" s="1"/>
  <c r="W34" i="26"/>
  <c r="O8" i="26"/>
  <c r="V8" i="26"/>
  <c r="U8" i="26"/>
  <c r="W8" i="26" s="1"/>
  <c r="T8" i="26"/>
  <c r="O9" i="26"/>
  <c r="P9" i="26" s="1"/>
  <c r="O10" i="26"/>
  <c r="P10" i="26"/>
  <c r="Q10" i="26" s="1"/>
  <c r="R10" i="26"/>
  <c r="O11" i="26"/>
  <c r="P11" i="26" s="1"/>
  <c r="O12" i="26"/>
  <c r="P12" i="26"/>
  <c r="Q12" i="26" s="1"/>
  <c r="R12" i="26"/>
  <c r="O13" i="26"/>
  <c r="P13" i="26" s="1"/>
  <c r="O14" i="26"/>
  <c r="P14" i="26"/>
  <c r="Q14" i="26" s="1"/>
  <c r="R14" i="26"/>
  <c r="O15" i="26"/>
  <c r="P15" i="26" s="1"/>
  <c r="O16" i="26"/>
  <c r="P16" i="26"/>
  <c r="Q16" i="26" s="1"/>
  <c r="R16" i="26"/>
  <c r="O17" i="26"/>
  <c r="P17" i="26" s="1"/>
  <c r="O18" i="26"/>
  <c r="P18" i="26"/>
  <c r="Q18" i="26" s="1"/>
  <c r="O19" i="26"/>
  <c r="P19" i="26" s="1"/>
  <c r="O20" i="26"/>
  <c r="P20" i="26"/>
  <c r="Q20" i="26" s="1"/>
  <c r="R20" i="26"/>
  <c r="O21" i="26"/>
  <c r="P21" i="26" s="1"/>
  <c r="O22" i="26"/>
  <c r="P22" i="26"/>
  <c r="Q22" i="26" s="1"/>
  <c r="R22" i="26"/>
  <c r="O23" i="26"/>
  <c r="P23" i="26" s="1"/>
  <c r="O24" i="26"/>
  <c r="P24" i="26"/>
  <c r="Q24" i="26" s="1"/>
  <c r="R24" i="26"/>
  <c r="O25" i="26"/>
  <c r="P25" i="26" s="1"/>
  <c r="O26" i="26"/>
  <c r="P26" i="26"/>
  <c r="Q26" i="26" s="1"/>
  <c r="R26" i="26"/>
  <c r="O27" i="26"/>
  <c r="P27" i="26" s="1"/>
  <c r="O28" i="26"/>
  <c r="P28" i="26"/>
  <c r="Q28" i="26" s="1"/>
  <c r="R28" i="26"/>
  <c r="O29" i="26"/>
  <c r="P29" i="26" s="1"/>
  <c r="O30" i="26"/>
  <c r="P30" i="26"/>
  <c r="Q30" i="26" s="1"/>
  <c r="R30" i="26"/>
  <c r="O31" i="26"/>
  <c r="P31" i="26" s="1"/>
  <c r="O32" i="26"/>
  <c r="P32" i="26"/>
  <c r="Q32" i="26" s="1"/>
  <c r="R32" i="26"/>
  <c r="O33" i="26"/>
  <c r="P33" i="26" s="1"/>
  <c r="O34" i="26"/>
  <c r="Q34" i="26"/>
  <c r="R34" i="26"/>
  <c r="P8" i="26"/>
  <c r="R8" i="26" s="1"/>
  <c r="O2852" i="11"/>
  <c r="L2852" i="11" s="1"/>
  <c r="L2862" i="11"/>
  <c r="O2861" i="11"/>
  <c r="L2861" i="11" s="1"/>
  <c r="O2847" i="11"/>
  <c r="L2847" i="11" s="1"/>
  <c r="O2849" i="11"/>
  <c r="L2849" i="11" s="1"/>
  <c r="O2845" i="11"/>
  <c r="L2845" i="11" s="1"/>
  <c r="O2859" i="11"/>
  <c r="L2859" i="11" s="1"/>
  <c r="O2853" i="11"/>
  <c r="L2853" i="11" s="1"/>
  <c r="O2846" i="11"/>
  <c r="L2846" i="11" s="1"/>
  <c r="O2848" i="11"/>
  <c r="L2848" i="11" s="1"/>
  <c r="O2851" i="11"/>
  <c r="L2851" i="11" s="1"/>
  <c r="O2854" i="11"/>
  <c r="L2854" i="11" s="1"/>
  <c r="O2850" i="11"/>
  <c r="L2850" i="11" s="1"/>
  <c r="O1641" i="11"/>
  <c r="L1641" i="11" s="1"/>
  <c r="L1643" i="11"/>
  <c r="O1637" i="11"/>
  <c r="L1637" i="11" s="1"/>
  <c r="O1642" i="11"/>
  <c r="L1642" i="11" s="1"/>
  <c r="O1640" i="11"/>
  <c r="L1640" i="11" s="1"/>
  <c r="O1651" i="11"/>
  <c r="L1651" i="11" s="1"/>
  <c r="U29" i="23"/>
  <c r="U30" i="23"/>
  <c r="U31" i="23"/>
  <c r="U32" i="23"/>
  <c r="U23" i="23"/>
  <c r="U24" i="23"/>
  <c r="U25" i="23"/>
  <c r="U26" i="23"/>
  <c r="U22" i="23"/>
  <c r="O22" i="23"/>
  <c r="I6" i="23"/>
  <c r="H64" i="25"/>
  <c r="H63" i="25"/>
  <c r="H62" i="25"/>
  <c r="H61" i="25"/>
  <c r="H60" i="25"/>
  <c r="H59" i="25"/>
  <c r="H58" i="25"/>
  <c r="H57" i="25"/>
  <c r="H56" i="25"/>
  <c r="H55" i="25"/>
  <c r="H54" i="25"/>
  <c r="H53" i="25"/>
  <c r="H52" i="25"/>
  <c r="H51" i="25"/>
  <c r="H50" i="25"/>
  <c r="H49" i="25"/>
  <c r="H48" i="25"/>
  <c r="H47" i="25"/>
  <c r="H46" i="25"/>
  <c r="H45" i="25"/>
  <c r="H44" i="25"/>
  <c r="H43" i="25"/>
  <c r="H42" i="25"/>
  <c r="H41" i="25"/>
  <c r="H40" i="25"/>
  <c r="H39" i="25"/>
  <c r="H38" i="25"/>
  <c r="H37" i="25"/>
  <c r="H36" i="25"/>
  <c r="H35" i="25"/>
  <c r="N34" i="25"/>
  <c r="H34" i="25"/>
  <c r="H33" i="25"/>
  <c r="N32" i="25"/>
  <c r="H32" i="25"/>
  <c r="N31" i="25"/>
  <c r="H31" i="25"/>
  <c r="N30" i="25"/>
  <c r="H30" i="25"/>
  <c r="N29" i="25"/>
  <c r="H29" i="25"/>
  <c r="N28" i="25"/>
  <c r="H28" i="25"/>
  <c r="H27" i="25"/>
  <c r="N26" i="25"/>
  <c r="H26" i="25"/>
  <c r="N25" i="25"/>
  <c r="H25" i="25"/>
  <c r="N24" i="25"/>
  <c r="H24" i="25"/>
  <c r="N23" i="25"/>
  <c r="H23" i="25"/>
  <c r="H22" i="25"/>
  <c r="H21" i="25"/>
  <c r="N20" i="25"/>
  <c r="H20" i="25"/>
  <c r="N19" i="25"/>
  <c r="H19" i="25"/>
  <c r="N18" i="25"/>
  <c r="H18" i="25"/>
  <c r="N17" i="25"/>
  <c r="H17" i="25"/>
  <c r="H16" i="25"/>
  <c r="H15" i="25"/>
  <c r="H14" i="25"/>
  <c r="H13" i="25"/>
  <c r="H12" i="25"/>
  <c r="H11" i="25"/>
  <c r="H10" i="25"/>
  <c r="H9" i="25"/>
  <c r="H8" i="25"/>
  <c r="H7" i="25"/>
  <c r="S6" i="25"/>
  <c r="I64" i="25" s="1"/>
  <c r="R6" i="25"/>
  <c r="Q6" i="25"/>
  <c r="P6" i="25"/>
  <c r="O6" i="25"/>
  <c r="H6" i="25"/>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N34" i="24"/>
  <c r="H34" i="24"/>
  <c r="H33" i="24"/>
  <c r="N32" i="24"/>
  <c r="H32" i="24"/>
  <c r="N31" i="24"/>
  <c r="H31" i="24"/>
  <c r="N30" i="24"/>
  <c r="H30" i="24"/>
  <c r="N29" i="24"/>
  <c r="H29" i="24"/>
  <c r="N28" i="24"/>
  <c r="H28" i="24"/>
  <c r="H27" i="24"/>
  <c r="N26" i="24"/>
  <c r="H26" i="24"/>
  <c r="N25" i="24"/>
  <c r="H25" i="24"/>
  <c r="N24" i="24"/>
  <c r="H24" i="24"/>
  <c r="N23" i="24"/>
  <c r="H23" i="24"/>
  <c r="H22" i="24"/>
  <c r="H21" i="24"/>
  <c r="N20" i="24"/>
  <c r="H20" i="24"/>
  <c r="N19" i="24"/>
  <c r="H19" i="24"/>
  <c r="N18" i="24"/>
  <c r="H18" i="24"/>
  <c r="N17" i="24"/>
  <c r="H17" i="24"/>
  <c r="H16" i="24"/>
  <c r="H15" i="24"/>
  <c r="H14" i="24"/>
  <c r="H13" i="24"/>
  <c r="H12" i="24"/>
  <c r="H11" i="24"/>
  <c r="H10" i="24"/>
  <c r="H9" i="24"/>
  <c r="H8" i="24"/>
  <c r="H7" i="24"/>
  <c r="S6" i="24"/>
  <c r="I59" i="24" s="1"/>
  <c r="R6" i="24"/>
  <c r="Q6" i="24"/>
  <c r="P6" i="24"/>
  <c r="O6" i="24"/>
  <c r="H6" i="24"/>
  <c r="U28" i="23"/>
  <c r="O28" i="23"/>
  <c r="U18" i="23"/>
  <c r="U19" i="23"/>
  <c r="U20" i="23"/>
  <c r="U17" i="23"/>
  <c r="T6" i="23"/>
  <c r="J59" i="23" s="1"/>
  <c r="H64" i="23"/>
  <c r="H63" i="23"/>
  <c r="H62" i="23"/>
  <c r="H61" i="23"/>
  <c r="H60" i="23"/>
  <c r="H59" i="23"/>
  <c r="H58" i="23"/>
  <c r="H57" i="23"/>
  <c r="H56" i="23"/>
  <c r="H55" i="23"/>
  <c r="H54" i="23"/>
  <c r="H53" i="23"/>
  <c r="H52" i="23"/>
  <c r="H51" i="23"/>
  <c r="H50" i="23"/>
  <c r="H49" i="23"/>
  <c r="H48" i="23"/>
  <c r="H47" i="23"/>
  <c r="H46" i="23"/>
  <c r="H45" i="23"/>
  <c r="H44" i="23"/>
  <c r="H43" i="23"/>
  <c r="H42" i="23"/>
  <c r="H41" i="23"/>
  <c r="H40" i="23"/>
  <c r="H39" i="23"/>
  <c r="H38" i="23"/>
  <c r="H37" i="23"/>
  <c r="H36" i="23"/>
  <c r="H35" i="23"/>
  <c r="H34" i="23"/>
  <c r="H33" i="23"/>
  <c r="H32" i="23"/>
  <c r="O34" i="23"/>
  <c r="H31" i="23"/>
  <c r="O32" i="23"/>
  <c r="H30" i="23"/>
  <c r="O31" i="23"/>
  <c r="H29" i="23"/>
  <c r="O30" i="23"/>
  <c r="H28" i="23"/>
  <c r="O29" i="23"/>
  <c r="H27" i="23"/>
  <c r="O26" i="23"/>
  <c r="H26" i="23"/>
  <c r="O25" i="23"/>
  <c r="H25" i="23"/>
  <c r="O24" i="23"/>
  <c r="H24" i="23"/>
  <c r="O23" i="23"/>
  <c r="H23" i="23"/>
  <c r="H22" i="23"/>
  <c r="H21" i="23"/>
  <c r="O20" i="23"/>
  <c r="H20" i="23"/>
  <c r="O19" i="23"/>
  <c r="H19" i="23"/>
  <c r="O18" i="23"/>
  <c r="H18" i="23"/>
  <c r="O17" i="23"/>
  <c r="H17" i="23"/>
  <c r="H16" i="23"/>
  <c r="H15" i="23"/>
  <c r="H14" i="23"/>
  <c r="H13" i="23"/>
  <c r="H12" i="23"/>
  <c r="H11" i="23"/>
  <c r="H10" i="23"/>
  <c r="H9" i="23"/>
  <c r="H8" i="23"/>
  <c r="H7" i="23"/>
  <c r="S6" i="23"/>
  <c r="R6" i="23"/>
  <c r="Q6" i="23"/>
  <c r="P6" i="23"/>
  <c r="H6" i="23"/>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A60" i="17"/>
  <c r="G60" i="17" s="1"/>
  <c r="A59" i="17"/>
  <c r="G59" i="17" s="1"/>
  <c r="A58" i="17"/>
  <c r="G58" i="17" s="1"/>
  <c r="A57" i="17"/>
  <c r="F57" i="17" s="1"/>
  <c r="A56" i="17"/>
  <c r="G56" i="17" s="1"/>
  <c r="A55" i="17"/>
  <c r="G55" i="17" s="1"/>
  <c r="A54" i="17"/>
  <c r="G54" i="17" s="1"/>
  <c r="A53" i="17"/>
  <c r="G53" i="17" s="1"/>
  <c r="A52" i="17"/>
  <c r="G52" i="17" s="1"/>
  <c r="A51" i="17"/>
  <c r="F51" i="17" s="1"/>
  <c r="A50" i="17"/>
  <c r="F50" i="17" s="1"/>
  <c r="A49" i="17"/>
  <c r="F49" i="17" s="1"/>
  <c r="A48" i="17"/>
  <c r="G48" i="17" s="1"/>
  <c r="A47" i="17"/>
  <c r="G47" i="17" s="1"/>
  <c r="A46" i="17"/>
  <c r="G46" i="17" s="1"/>
  <c r="A45" i="17"/>
  <c r="G45" i="17" s="1"/>
  <c r="A44" i="17"/>
  <c r="G44" i="17" s="1"/>
  <c r="A43" i="17"/>
  <c r="F43" i="17" s="1"/>
  <c r="A42" i="17"/>
  <c r="F42" i="17" s="1"/>
  <c r="A41" i="17"/>
  <c r="F41" i="17" s="1"/>
  <c r="A40" i="17"/>
  <c r="G40" i="17" s="1"/>
  <c r="A39" i="17"/>
  <c r="G39" i="17" s="1"/>
  <c r="A38" i="17"/>
  <c r="G38" i="17" s="1"/>
  <c r="A37" i="17"/>
  <c r="G37" i="17" s="1"/>
  <c r="A36" i="17"/>
  <c r="G36" i="17" s="1"/>
  <c r="A35" i="17"/>
  <c r="G35" i="17" s="1"/>
  <c r="A34" i="17"/>
  <c r="F34" i="17" s="1"/>
  <c r="A33" i="17"/>
  <c r="F33" i="17" s="1"/>
  <c r="A32" i="17"/>
  <c r="G32" i="17" s="1"/>
  <c r="A31" i="17"/>
  <c r="G31" i="17" s="1"/>
  <c r="A30" i="17"/>
  <c r="G30" i="17" s="1"/>
  <c r="A29" i="17"/>
  <c r="G29" i="17" s="1"/>
  <c r="A28" i="17"/>
  <c r="G28" i="17" s="1"/>
  <c r="A27" i="17"/>
  <c r="G27" i="17" s="1"/>
  <c r="A26" i="17"/>
  <c r="F26" i="17" s="1"/>
  <c r="A25" i="17"/>
  <c r="F25" i="17" s="1"/>
  <c r="A24" i="17"/>
  <c r="G24" i="17" s="1"/>
  <c r="A23" i="17"/>
  <c r="G23" i="17" s="1"/>
  <c r="A22" i="17"/>
  <c r="G22" i="17" s="1"/>
  <c r="A21" i="17"/>
  <c r="G21" i="17" s="1"/>
  <c r="A20" i="17"/>
  <c r="F20" i="17" s="1"/>
  <c r="A19" i="17"/>
  <c r="F19" i="17" s="1"/>
  <c r="A18" i="17"/>
  <c r="G18" i="17" s="1"/>
  <c r="A17" i="17"/>
  <c r="F17" i="17" s="1"/>
  <c r="A16" i="17"/>
  <c r="G16" i="17" s="1"/>
  <c r="A15" i="17"/>
  <c r="G15" i="17" s="1"/>
  <c r="A14" i="17"/>
  <c r="G14" i="17" s="1"/>
  <c r="A13" i="17"/>
  <c r="G13" i="17" s="1"/>
  <c r="A12" i="17"/>
  <c r="G12" i="17" s="1"/>
  <c r="A11" i="17"/>
  <c r="G11" i="17" s="1"/>
  <c r="A10" i="17"/>
  <c r="G10" i="17" s="1"/>
  <c r="A9" i="17"/>
  <c r="F9" i="17" s="1"/>
  <c r="A8" i="17"/>
  <c r="G8" i="17" s="1"/>
  <c r="A7" i="17"/>
  <c r="F7" i="17" s="1"/>
  <c r="B3837" i="11"/>
  <c r="B3836" i="11"/>
  <c r="B3835" i="11"/>
  <c r="B3834" i="11"/>
  <c r="B3833" i="11"/>
  <c r="B3832" i="11"/>
  <c r="B3831" i="11"/>
  <c r="B3830" i="11"/>
  <c r="B3829" i="11"/>
  <c r="B3828" i="11"/>
  <c r="B3827" i="11"/>
  <c r="B3826" i="11"/>
  <c r="B3825" i="11"/>
  <c r="B3824" i="11"/>
  <c r="B3823" i="11"/>
  <c r="B3822" i="11"/>
  <c r="B3821" i="11"/>
  <c r="B3820" i="11"/>
  <c r="B3819" i="11"/>
  <c r="B3818" i="11"/>
  <c r="B3817" i="11"/>
  <c r="B3816" i="11"/>
  <c r="B3815" i="11"/>
  <c r="B3814" i="11"/>
  <c r="B3813" i="11"/>
  <c r="B3812" i="11"/>
  <c r="B3811" i="11"/>
  <c r="B3810" i="11"/>
  <c r="B3809" i="11"/>
  <c r="B3808" i="11"/>
  <c r="B3807" i="11"/>
  <c r="B3806" i="11"/>
  <c r="B3805" i="11"/>
  <c r="B3804" i="11"/>
  <c r="B3803" i="11"/>
  <c r="B3802" i="11"/>
  <c r="B3801" i="11"/>
  <c r="B3800" i="11"/>
  <c r="B3799" i="11"/>
  <c r="B3798" i="11"/>
  <c r="B3797" i="11"/>
  <c r="B3796" i="11"/>
  <c r="B3795" i="11"/>
  <c r="B3794" i="11"/>
  <c r="B3793" i="11"/>
  <c r="B3792" i="11"/>
  <c r="B3791" i="11"/>
  <c r="B3790" i="11"/>
  <c r="B3789" i="11"/>
  <c r="B3788" i="11"/>
  <c r="B3787" i="11"/>
  <c r="B3770" i="11"/>
  <c r="B3767" i="11"/>
  <c r="B3769" i="11"/>
  <c r="B3768" i="11"/>
  <c r="B3771" i="11"/>
  <c r="B3772" i="11"/>
  <c r="B3786" i="11"/>
  <c r="B3785" i="11"/>
  <c r="B3784" i="11"/>
  <c r="B3783" i="11"/>
  <c r="B3782" i="11"/>
  <c r="B3781" i="11"/>
  <c r="B3780" i="11"/>
  <c r="B3779" i="11"/>
  <c r="B3778" i="11"/>
  <c r="B3777" i="11"/>
  <c r="B3776" i="11"/>
  <c r="B3775" i="11"/>
  <c r="B3774" i="11"/>
  <c r="B3773" i="11"/>
  <c r="B3766" i="11"/>
  <c r="B3765" i="11"/>
  <c r="B3764" i="11"/>
  <c r="B3763" i="11"/>
  <c r="B3762" i="11"/>
  <c r="B3761" i="11"/>
  <c r="B3760" i="11"/>
  <c r="B3759" i="11"/>
  <c r="B3758" i="11"/>
  <c r="B3757" i="11"/>
  <c r="B3756" i="11"/>
  <c r="B3755" i="11"/>
  <c r="B3754" i="11"/>
  <c r="B3753" i="11"/>
  <c r="B3752" i="11"/>
  <c r="B3751" i="11"/>
  <c r="B3750" i="11"/>
  <c r="B3749" i="11"/>
  <c r="B3748" i="11"/>
  <c r="B3747" i="11"/>
  <c r="B3746" i="11"/>
  <c r="B3745" i="11"/>
  <c r="B3744" i="11"/>
  <c r="B3743" i="11"/>
  <c r="B3742" i="11"/>
  <c r="B3741" i="11"/>
  <c r="B3740" i="11"/>
  <c r="B3739" i="11"/>
  <c r="B3738" i="11"/>
  <c r="B3737" i="11"/>
  <c r="B3736" i="11"/>
  <c r="B3735" i="11"/>
  <c r="B3734" i="11"/>
  <c r="B3733" i="11"/>
  <c r="B3732" i="11"/>
  <c r="B3731" i="11"/>
  <c r="B3730" i="11"/>
  <c r="B3729" i="11"/>
  <c r="B3728" i="11"/>
  <c r="B3727" i="11"/>
  <c r="B3726" i="11"/>
  <c r="B3725" i="11"/>
  <c r="B3724" i="11"/>
  <c r="B3723" i="11"/>
  <c r="B3722" i="11"/>
  <c r="B3721" i="11"/>
  <c r="B3720" i="11"/>
  <c r="B3719" i="11"/>
  <c r="B3718" i="11"/>
  <c r="B3717" i="11"/>
  <c r="B3716" i="11"/>
  <c r="B3715" i="11"/>
  <c r="B3714" i="11"/>
  <c r="B3713" i="11"/>
  <c r="B3712" i="11"/>
  <c r="B3711" i="11"/>
  <c r="B3710" i="11"/>
  <c r="B3709" i="11"/>
  <c r="B3708" i="11"/>
  <c r="B3707" i="11"/>
  <c r="B3706" i="11"/>
  <c r="B3705" i="11"/>
  <c r="B3704" i="11"/>
  <c r="B3703" i="11"/>
  <c r="B3702" i="11"/>
  <c r="B3701" i="11"/>
  <c r="B3700" i="11"/>
  <c r="B3699" i="11"/>
  <c r="B3698" i="11"/>
  <c r="B3697" i="11"/>
  <c r="B3696" i="11"/>
  <c r="B3695" i="11"/>
  <c r="B3694" i="11"/>
  <c r="B3693" i="11"/>
  <c r="B3692" i="11"/>
  <c r="B3691" i="11"/>
  <c r="B3690" i="11"/>
  <c r="B3689" i="11"/>
  <c r="B3688" i="11"/>
  <c r="B3687" i="11"/>
  <c r="B3686" i="11"/>
  <c r="B3685" i="11"/>
  <c r="B3684" i="11"/>
  <c r="B3683" i="11"/>
  <c r="B3682" i="11"/>
  <c r="B3681" i="11"/>
  <c r="B3680" i="11"/>
  <c r="B3679" i="11"/>
  <c r="B3678" i="11"/>
  <c r="B3677" i="11"/>
  <c r="B3676" i="11"/>
  <c r="B3675" i="11"/>
  <c r="B3674" i="11"/>
  <c r="B3673" i="11"/>
  <c r="B3672" i="11"/>
  <c r="B3671" i="11"/>
  <c r="B3670" i="11"/>
  <c r="B3669" i="11"/>
  <c r="B3668" i="11"/>
  <c r="B3667" i="11"/>
  <c r="B3666" i="11"/>
  <c r="B3665" i="11"/>
  <c r="B3664" i="11"/>
  <c r="B3663" i="11"/>
  <c r="B3662" i="11"/>
  <c r="B3661" i="11"/>
  <c r="B3660" i="11"/>
  <c r="B3659" i="11"/>
  <c r="B3658" i="11"/>
  <c r="B3657" i="11"/>
  <c r="B3656" i="11"/>
  <c r="B3655" i="11"/>
  <c r="B3654" i="11"/>
  <c r="B3653" i="11"/>
  <c r="B3652" i="11"/>
  <c r="B3651" i="11"/>
  <c r="B3650" i="11"/>
  <c r="B3649" i="11"/>
  <c r="B3648" i="11"/>
  <c r="B3647" i="11"/>
  <c r="B3646" i="11"/>
  <c r="B3645" i="11"/>
  <c r="B3644" i="11"/>
  <c r="B3643" i="11"/>
  <c r="B3642" i="11"/>
  <c r="B3641" i="11"/>
  <c r="B3640" i="11"/>
  <c r="B3639" i="11"/>
  <c r="B3638" i="11"/>
  <c r="B3637" i="11"/>
  <c r="B3636" i="11"/>
  <c r="B3635" i="11"/>
  <c r="B3634" i="11"/>
  <c r="B3633" i="11"/>
  <c r="B3632" i="11"/>
  <c r="B3631" i="11"/>
  <c r="B3630" i="11"/>
  <c r="B3629" i="11"/>
  <c r="B3628" i="11"/>
  <c r="B3627" i="11"/>
  <c r="B3626" i="11"/>
  <c r="B3625" i="11"/>
  <c r="B3624" i="11"/>
  <c r="B3623" i="11"/>
  <c r="B3622" i="11"/>
  <c r="B3621" i="11"/>
  <c r="B3620" i="11"/>
  <c r="B3619" i="11"/>
  <c r="B3618" i="11"/>
  <c r="B3617" i="11"/>
  <c r="B3616" i="11"/>
  <c r="B3615" i="11"/>
  <c r="B3614" i="11"/>
  <c r="B3613" i="11"/>
  <c r="B3612" i="11"/>
  <c r="B3611" i="11"/>
  <c r="B3610" i="11"/>
  <c r="B3609" i="11"/>
  <c r="B3608" i="11"/>
  <c r="B3607" i="11"/>
  <c r="B3606" i="11"/>
  <c r="B3605" i="11"/>
  <c r="B3604" i="11"/>
  <c r="B3603" i="11"/>
  <c r="B3602" i="11"/>
  <c r="B3601" i="11"/>
  <c r="B3600" i="11"/>
  <c r="B3599" i="11"/>
  <c r="B3598" i="11"/>
  <c r="B3597" i="11"/>
  <c r="B3596" i="11"/>
  <c r="B3595" i="11"/>
  <c r="B3594" i="11"/>
  <c r="B3593" i="11"/>
  <c r="B3592" i="11"/>
  <c r="B3591" i="11"/>
  <c r="B3590" i="11"/>
  <c r="B3589" i="11"/>
  <c r="B3588" i="11"/>
  <c r="B3587" i="11"/>
  <c r="B3586" i="11"/>
  <c r="B3585" i="11"/>
  <c r="B3584" i="11"/>
  <c r="B3583" i="11"/>
  <c r="B3582" i="11"/>
  <c r="B3581" i="11"/>
  <c r="B3580" i="11"/>
  <c r="B3579" i="11"/>
  <c r="B3578" i="11"/>
  <c r="B3577" i="11"/>
  <c r="B3576" i="11"/>
  <c r="B3575" i="11"/>
  <c r="B3574" i="11"/>
  <c r="B3573" i="11"/>
  <c r="B3572" i="11"/>
  <c r="B3571" i="11"/>
  <c r="B3570" i="11"/>
  <c r="B3569" i="11"/>
  <c r="B3568" i="11"/>
  <c r="B3567" i="11"/>
  <c r="B3562" i="11"/>
  <c r="B3566" i="11"/>
  <c r="B3565" i="11"/>
  <c r="B3561" i="11"/>
  <c r="B3560" i="11"/>
  <c r="B3559" i="11"/>
  <c r="B3558" i="11"/>
  <c r="B3557" i="11"/>
  <c r="B3554" i="11"/>
  <c r="B3556" i="11"/>
  <c r="B3555" i="11"/>
  <c r="B3564" i="11"/>
  <c r="B3563" i="11"/>
  <c r="B3553" i="11"/>
  <c r="B3552" i="11"/>
  <c r="B3551" i="11"/>
  <c r="B3550" i="11"/>
  <c r="B3549" i="11"/>
  <c r="B3548" i="11"/>
  <c r="B3547" i="11"/>
  <c r="B3546" i="11"/>
  <c r="B3545" i="11"/>
  <c r="B3544" i="11"/>
  <c r="B3543" i="11"/>
  <c r="B3542" i="11"/>
  <c r="B3541" i="11"/>
  <c r="B3540" i="11"/>
  <c r="B3539" i="11"/>
  <c r="B3538" i="11"/>
  <c r="B3537" i="11"/>
  <c r="B3536" i="11"/>
  <c r="B3535" i="11"/>
  <c r="B3534" i="11"/>
  <c r="B3533" i="11"/>
  <c r="B3532" i="11"/>
  <c r="B3531" i="11"/>
  <c r="B3530" i="11"/>
  <c r="B3529" i="11"/>
  <c r="B3528" i="11"/>
  <c r="B3527" i="11"/>
  <c r="B3526" i="11"/>
  <c r="B3525" i="11"/>
  <c r="B3524" i="11"/>
  <c r="B3523" i="11"/>
  <c r="B3522" i="11"/>
  <c r="B3521" i="11"/>
  <c r="B3520" i="11"/>
  <c r="B3519" i="11"/>
  <c r="B3518" i="11"/>
  <c r="B3517" i="11"/>
  <c r="B3516" i="11"/>
  <c r="B3515" i="11"/>
  <c r="B3514" i="11"/>
  <c r="B3513" i="11"/>
  <c r="B3512" i="11"/>
  <c r="B3511" i="11"/>
  <c r="B3510" i="11"/>
  <c r="B3509" i="11"/>
  <c r="B3508" i="11"/>
  <c r="B3507" i="11"/>
  <c r="B3506" i="11"/>
  <c r="B3505" i="11"/>
  <c r="B3504" i="11"/>
  <c r="B3503" i="11"/>
  <c r="B3502" i="11"/>
  <c r="B3501" i="11"/>
  <c r="B3500" i="11"/>
  <c r="B3499" i="11"/>
  <c r="B3498" i="11"/>
  <c r="B3497" i="11"/>
  <c r="B3496" i="11"/>
  <c r="B3495" i="11"/>
  <c r="B3494" i="11"/>
  <c r="B3493" i="11"/>
  <c r="B3492" i="11"/>
  <c r="B3483" i="11"/>
  <c r="B3484" i="11"/>
  <c r="B3491" i="11"/>
  <c r="B3490" i="11"/>
  <c r="B3489" i="11"/>
  <c r="B3488" i="11"/>
  <c r="B3487" i="11"/>
  <c r="B3486" i="11"/>
  <c r="B3485" i="11"/>
  <c r="B3482" i="11"/>
  <c r="B3481" i="11"/>
  <c r="B3480" i="11"/>
  <c r="B3479" i="11"/>
  <c r="B3478" i="11"/>
  <c r="B3477" i="11"/>
  <c r="B3476" i="11"/>
  <c r="B3475" i="11"/>
  <c r="B3474" i="11"/>
  <c r="B3473" i="11"/>
  <c r="B3472" i="11"/>
  <c r="B3471" i="11"/>
  <c r="B3470" i="11"/>
  <c r="B3469" i="11"/>
  <c r="B3468" i="11"/>
  <c r="B3467" i="11"/>
  <c r="B3466" i="11"/>
  <c r="B3465" i="11"/>
  <c r="B3464" i="11"/>
  <c r="B3463" i="11"/>
  <c r="B3462" i="11"/>
  <c r="B3461" i="11"/>
  <c r="B3460" i="11"/>
  <c r="B3459" i="11"/>
  <c r="B3458" i="11"/>
  <c r="B3457" i="11"/>
  <c r="B3456" i="11"/>
  <c r="B3455" i="11"/>
  <c r="B3454" i="11"/>
  <c r="B3453" i="11"/>
  <c r="B3452" i="11"/>
  <c r="B3451" i="11"/>
  <c r="B3450" i="11"/>
  <c r="B3449" i="11"/>
  <c r="B3448" i="11"/>
  <c r="B3447" i="11"/>
  <c r="B3446" i="11"/>
  <c r="B3445" i="11"/>
  <c r="B3444" i="11"/>
  <c r="B3443" i="11"/>
  <c r="B3442" i="11"/>
  <c r="B3441" i="11"/>
  <c r="B3440" i="11"/>
  <c r="B3439" i="11"/>
  <c r="B3438" i="11"/>
  <c r="B3437" i="11"/>
  <c r="B3436" i="11"/>
  <c r="B3435" i="11"/>
  <c r="B3434" i="11"/>
  <c r="B3433" i="11"/>
  <c r="B3432" i="11"/>
  <c r="B3431" i="11"/>
  <c r="B3430" i="11"/>
  <c r="B3429" i="11"/>
  <c r="B3428" i="11"/>
  <c r="B3427" i="11"/>
  <c r="B3426" i="11"/>
  <c r="B3425" i="11"/>
  <c r="B3424" i="11"/>
  <c r="B3423" i="11"/>
  <c r="B3422" i="11"/>
  <c r="B3421" i="11"/>
  <c r="B3420" i="11"/>
  <c r="B3419" i="11"/>
  <c r="B3418" i="11"/>
  <c r="B3417" i="11"/>
  <c r="B3416" i="11"/>
  <c r="B3415" i="11"/>
  <c r="B3414" i="11"/>
  <c r="B3413" i="11"/>
  <c r="B3412" i="11"/>
  <c r="B3411" i="11"/>
  <c r="B3410" i="11"/>
  <c r="B3409" i="11"/>
  <c r="B3408" i="11"/>
  <c r="B3407" i="11"/>
  <c r="B3406" i="11"/>
  <c r="B3405" i="11"/>
  <c r="B3404" i="11"/>
  <c r="B3403" i="11"/>
  <c r="B3402" i="11"/>
  <c r="B3401" i="11"/>
  <c r="B3400" i="11"/>
  <c r="B3399" i="11"/>
  <c r="B3398" i="11"/>
  <c r="B3397" i="11"/>
  <c r="B3396" i="11"/>
  <c r="B3395" i="11"/>
  <c r="B3394" i="11"/>
  <c r="B3393" i="11"/>
  <c r="B3392" i="11"/>
  <c r="B3391" i="11"/>
  <c r="B3390" i="11"/>
  <c r="B3389" i="11"/>
  <c r="B3388" i="11"/>
  <c r="B3387" i="11"/>
  <c r="B3386" i="11"/>
  <c r="B3385" i="11"/>
  <c r="B3384" i="11"/>
  <c r="B3383" i="11"/>
  <c r="B3382" i="11"/>
  <c r="B3381" i="11"/>
  <c r="B3380" i="11"/>
  <c r="B3379" i="11"/>
  <c r="B3378" i="11"/>
  <c r="B3377" i="11"/>
  <c r="B3376" i="11"/>
  <c r="B3375" i="11"/>
  <c r="B3374" i="11"/>
  <c r="B3373" i="11"/>
  <c r="B3372" i="11"/>
  <c r="B3371" i="11"/>
  <c r="B3370" i="11"/>
  <c r="B3369" i="11"/>
  <c r="B3368" i="11"/>
  <c r="B3367" i="11"/>
  <c r="B3366" i="11"/>
  <c r="B3365" i="11"/>
  <c r="B3364" i="11"/>
  <c r="B3342" i="11"/>
  <c r="B3341" i="11"/>
  <c r="B3343" i="11"/>
  <c r="B3363" i="11"/>
  <c r="B3362" i="11"/>
  <c r="B3361" i="11"/>
  <c r="B3360" i="11"/>
  <c r="B3347" i="11"/>
  <c r="B3359" i="11"/>
  <c r="B3346" i="11"/>
  <c r="B3358" i="11"/>
  <c r="B3344" i="11"/>
  <c r="B3345" i="11"/>
  <c r="B3357" i="11"/>
  <c r="B3356" i="11"/>
  <c r="B3355" i="11"/>
  <c r="B3354" i="11"/>
  <c r="B3353" i="11"/>
  <c r="B3352" i="11"/>
  <c r="B3351" i="11"/>
  <c r="B3350" i="11"/>
  <c r="B3349" i="11"/>
  <c r="B3348" i="11"/>
  <c r="B3340" i="11"/>
  <c r="B3339" i="11"/>
  <c r="B3338" i="11"/>
  <c r="B3337" i="11"/>
  <c r="B3336" i="11"/>
  <c r="B3335" i="11"/>
  <c r="B3334" i="11"/>
  <c r="B3333" i="11"/>
  <c r="B3332" i="11"/>
  <c r="B3331" i="11"/>
  <c r="B3330" i="11"/>
  <c r="B3329" i="11"/>
  <c r="B3328" i="11"/>
  <c r="B3327" i="11"/>
  <c r="B3326" i="11"/>
  <c r="B3325" i="11"/>
  <c r="B3324" i="11"/>
  <c r="B3323" i="11"/>
  <c r="B3322" i="11"/>
  <c r="B3321" i="11"/>
  <c r="B3320" i="11"/>
  <c r="B3319" i="11"/>
  <c r="B3318" i="11"/>
  <c r="B3317" i="11"/>
  <c r="B3316" i="11"/>
  <c r="B3315" i="11"/>
  <c r="B3314" i="11"/>
  <c r="B3313" i="11"/>
  <c r="B3312" i="11"/>
  <c r="B3311" i="11"/>
  <c r="B3310" i="11"/>
  <c r="B3309" i="11"/>
  <c r="B3308" i="11"/>
  <c r="B3307" i="11"/>
  <c r="B3306" i="11"/>
  <c r="B3305" i="11"/>
  <c r="B3304" i="11"/>
  <c r="B3303" i="11"/>
  <c r="B3302" i="11"/>
  <c r="B3301" i="11"/>
  <c r="B3300" i="11"/>
  <c r="B3299" i="11"/>
  <c r="B3298" i="11"/>
  <c r="B3297" i="11"/>
  <c r="B3296" i="11"/>
  <c r="B3295" i="11"/>
  <c r="B3294" i="11"/>
  <c r="B3293" i="11"/>
  <c r="B3292" i="11"/>
  <c r="B3291" i="11"/>
  <c r="B3290" i="11"/>
  <c r="B3289" i="11"/>
  <c r="B3288" i="11"/>
  <c r="B3287" i="11"/>
  <c r="B3286" i="11"/>
  <c r="B3285" i="11"/>
  <c r="B3284" i="11"/>
  <c r="B3283" i="11"/>
  <c r="B3282" i="11"/>
  <c r="B3281" i="11"/>
  <c r="B3280" i="11"/>
  <c r="B3279" i="11"/>
  <c r="B3278" i="11"/>
  <c r="B3277" i="11"/>
  <c r="B3276" i="11"/>
  <c r="B3275" i="11"/>
  <c r="B3274" i="11"/>
  <c r="B3273" i="11"/>
  <c r="B3272" i="11"/>
  <c r="B3271" i="11"/>
  <c r="B3270" i="11"/>
  <c r="B3269" i="11"/>
  <c r="B3268" i="11"/>
  <c r="B3267" i="11"/>
  <c r="B3266" i="11"/>
  <c r="B3265" i="11"/>
  <c r="B3264" i="11"/>
  <c r="B3263" i="11"/>
  <c r="B3262" i="11"/>
  <c r="B3261" i="11"/>
  <c r="B3260" i="11"/>
  <c r="B3259" i="11"/>
  <c r="B3258" i="11"/>
  <c r="B3257" i="11"/>
  <c r="B3256" i="11"/>
  <c r="B3255" i="11"/>
  <c r="B3254" i="11"/>
  <c r="B3253" i="11"/>
  <c r="B3252" i="11"/>
  <c r="B3251" i="11"/>
  <c r="B3250" i="11"/>
  <c r="B3249" i="11"/>
  <c r="B3248" i="11"/>
  <c r="B3247" i="11"/>
  <c r="B3246" i="11"/>
  <c r="B3245" i="11"/>
  <c r="B3244" i="11"/>
  <c r="B3243" i="11"/>
  <c r="B3242" i="11"/>
  <c r="B3241" i="11"/>
  <c r="B3240" i="11"/>
  <c r="B3239" i="11"/>
  <c r="B3238" i="11"/>
  <c r="B3237" i="11"/>
  <c r="B3236" i="11"/>
  <c r="B3235" i="11"/>
  <c r="B3234" i="11"/>
  <c r="B3233" i="11"/>
  <c r="B3232" i="11"/>
  <c r="B3231" i="11"/>
  <c r="B3230" i="11"/>
  <c r="B3229" i="11"/>
  <c r="B3228" i="11"/>
  <c r="B3227" i="11"/>
  <c r="B3226" i="11"/>
  <c r="B3225" i="11"/>
  <c r="B3224" i="11"/>
  <c r="B3223" i="11"/>
  <c r="B3222" i="11"/>
  <c r="B3221" i="11"/>
  <c r="B3220" i="11"/>
  <c r="B3219" i="11"/>
  <c r="B3218" i="11"/>
  <c r="B3217" i="11"/>
  <c r="B3216" i="11"/>
  <c r="B3215" i="11"/>
  <c r="B3214" i="11"/>
  <c r="B3213" i="11"/>
  <c r="B3212" i="11"/>
  <c r="B3211" i="11"/>
  <c r="B3210" i="11"/>
  <c r="B3202" i="11"/>
  <c r="B3203" i="11"/>
  <c r="B3200" i="11"/>
  <c r="B3201" i="11"/>
  <c r="B3199" i="11"/>
  <c r="B3209" i="11"/>
  <c r="B3208" i="11"/>
  <c r="B3207" i="11"/>
  <c r="B3206" i="11"/>
  <c r="B3205" i="11"/>
  <c r="B3204" i="11"/>
  <c r="B3198" i="11"/>
  <c r="B3197" i="11"/>
  <c r="B3196" i="11"/>
  <c r="B3195" i="11"/>
  <c r="B3194" i="11"/>
  <c r="B3193" i="11"/>
  <c r="B3192" i="11"/>
  <c r="B3191" i="11"/>
  <c r="B3190" i="11"/>
  <c r="B3189" i="11"/>
  <c r="B3188" i="11"/>
  <c r="B3187" i="11"/>
  <c r="B3186" i="11"/>
  <c r="B3185" i="11"/>
  <c r="B3184" i="11"/>
  <c r="B3183" i="11"/>
  <c r="B3182" i="11"/>
  <c r="B3181" i="11"/>
  <c r="B3180" i="11"/>
  <c r="B3179" i="11"/>
  <c r="B3178" i="11"/>
  <c r="B3177" i="11"/>
  <c r="B3176" i="11"/>
  <c r="B3175" i="11"/>
  <c r="B3174" i="11"/>
  <c r="B3173" i="11"/>
  <c r="B3172" i="11"/>
  <c r="B3171" i="11"/>
  <c r="B3170" i="11"/>
  <c r="B3169" i="11"/>
  <c r="B3168" i="11"/>
  <c r="B3167" i="11"/>
  <c r="B3166" i="11"/>
  <c r="B3165" i="11"/>
  <c r="B3164" i="11"/>
  <c r="B3163" i="11"/>
  <c r="B3162" i="11"/>
  <c r="B3161" i="11"/>
  <c r="B3160" i="11"/>
  <c r="B3159" i="11"/>
  <c r="B3158" i="11"/>
  <c r="B3157" i="11"/>
  <c r="B3156" i="11"/>
  <c r="B3155" i="11"/>
  <c r="B3154" i="11"/>
  <c r="B3153" i="11"/>
  <c r="B3152" i="11"/>
  <c r="B3151" i="11"/>
  <c r="B3150" i="11"/>
  <c r="B3149" i="11"/>
  <c r="B3148" i="11"/>
  <c r="B3140" i="11"/>
  <c r="B3142" i="11"/>
  <c r="B3138" i="11"/>
  <c r="B3147" i="11"/>
  <c r="B3133" i="11"/>
  <c r="B3131" i="11"/>
  <c r="B3139" i="11"/>
  <c r="B3146" i="11"/>
  <c r="B3145" i="11"/>
  <c r="B3134" i="11"/>
  <c r="B3141" i="11"/>
  <c r="B3136" i="11"/>
  <c r="B3135" i="11"/>
  <c r="B3137" i="11"/>
  <c r="B3132" i="11"/>
  <c r="B3128" i="11"/>
  <c r="B3129" i="11"/>
  <c r="B3130" i="11"/>
  <c r="B3144" i="11"/>
  <c r="B3143" i="11"/>
  <c r="B3127" i="11"/>
  <c r="B3126" i="11"/>
  <c r="B3125" i="11"/>
  <c r="B3124" i="11"/>
  <c r="B3123" i="11"/>
  <c r="B3122" i="11"/>
  <c r="B3121" i="11"/>
  <c r="B3120" i="11"/>
  <c r="B3119" i="11"/>
  <c r="B3118" i="11"/>
  <c r="B3117" i="11"/>
  <c r="B3116" i="11"/>
  <c r="B3115" i="11"/>
  <c r="B3114" i="11"/>
  <c r="B3113" i="11"/>
  <c r="B3112" i="11"/>
  <c r="B3111" i="11"/>
  <c r="B3110" i="11"/>
  <c r="B3109" i="11"/>
  <c r="B3108" i="11"/>
  <c r="B3107" i="11"/>
  <c r="B3106" i="11"/>
  <c r="B3105" i="11"/>
  <c r="B3104" i="11"/>
  <c r="B3103" i="11"/>
  <c r="B3102" i="11"/>
  <c r="B3101" i="11"/>
  <c r="B3100" i="11"/>
  <c r="B3099" i="11"/>
  <c r="B3098" i="11"/>
  <c r="B3097" i="11"/>
  <c r="B3096" i="11"/>
  <c r="B3095" i="11"/>
  <c r="B3094" i="11"/>
  <c r="B3093" i="11"/>
  <c r="B3092" i="11"/>
  <c r="B3091" i="11"/>
  <c r="B3090" i="11"/>
  <c r="B3089" i="11"/>
  <c r="B3088" i="11"/>
  <c r="B3087" i="11"/>
  <c r="B3086" i="11"/>
  <c r="B3085" i="11"/>
  <c r="B3084" i="11"/>
  <c r="B3083" i="11"/>
  <c r="B3082" i="11"/>
  <c r="B3081" i="11"/>
  <c r="B3080" i="11"/>
  <c r="B3079" i="11"/>
  <c r="B3078" i="11"/>
  <c r="B3077" i="11"/>
  <c r="B3076" i="11"/>
  <c r="B3075" i="11"/>
  <c r="B3074" i="11"/>
  <c r="B3073" i="11"/>
  <c r="B3072" i="11"/>
  <c r="B3071" i="11"/>
  <c r="B3070" i="11"/>
  <c r="B3069" i="11"/>
  <c r="B3068" i="11"/>
  <c r="B3067" i="11"/>
  <c r="B3066" i="11"/>
  <c r="B3065" i="11"/>
  <c r="B3064" i="11"/>
  <c r="B3063" i="11"/>
  <c r="B3062" i="11"/>
  <c r="B3061" i="11"/>
  <c r="B3060" i="11"/>
  <c r="B3059" i="11"/>
  <c r="B3058" i="11"/>
  <c r="B3057" i="11"/>
  <c r="B3056" i="11"/>
  <c r="B3055" i="11"/>
  <c r="B3054" i="11"/>
  <c r="B3053" i="11"/>
  <c r="B3052" i="11"/>
  <c r="B3051" i="11"/>
  <c r="B3050" i="11"/>
  <c r="B3049" i="11"/>
  <c r="B3048" i="11"/>
  <c r="B3047" i="11"/>
  <c r="B3046" i="11"/>
  <c r="B3045" i="11"/>
  <c r="B3044" i="11"/>
  <c r="B3043" i="11"/>
  <c r="B3042" i="11"/>
  <c r="B3041" i="11"/>
  <c r="B3040" i="11"/>
  <c r="B3039" i="11"/>
  <c r="B3038" i="11"/>
  <c r="B3037" i="11"/>
  <c r="B3036" i="11"/>
  <c r="B3035" i="11"/>
  <c r="B3034" i="11"/>
  <c r="B3033" i="11"/>
  <c r="B3032" i="11"/>
  <c r="B3031" i="11"/>
  <c r="B3030" i="11"/>
  <c r="B3029" i="11"/>
  <c r="B3028" i="11"/>
  <c r="B3027" i="11"/>
  <c r="B3026" i="11"/>
  <c r="B3025" i="11"/>
  <c r="B3024" i="11"/>
  <c r="B3023" i="11"/>
  <c r="B3022" i="11"/>
  <c r="B3021" i="11"/>
  <c r="B3020" i="11"/>
  <c r="B3019" i="11"/>
  <c r="B3018" i="11"/>
  <c r="B3017" i="11"/>
  <c r="B3016" i="11"/>
  <c r="B3015" i="11"/>
  <c r="B3014" i="11"/>
  <c r="B3013" i="11"/>
  <c r="B3012" i="11"/>
  <c r="B3011" i="11"/>
  <c r="B3010" i="11"/>
  <c r="B3009" i="11"/>
  <c r="B3008" i="11"/>
  <c r="B2989" i="11"/>
  <c r="B3007" i="11"/>
  <c r="B3006" i="11"/>
  <c r="B2988" i="11"/>
  <c r="B3005" i="11"/>
  <c r="B3004" i="11"/>
  <c r="B3003" i="11"/>
  <c r="B3002" i="11"/>
  <c r="B2986" i="11"/>
  <c r="B3001" i="11"/>
  <c r="B2987" i="11"/>
  <c r="B3000" i="11"/>
  <c r="B2999" i="11"/>
  <c r="B2998" i="11"/>
  <c r="B2997" i="11"/>
  <c r="B2996" i="11"/>
  <c r="B2995" i="11"/>
  <c r="B2994" i="11"/>
  <c r="B2993" i="11"/>
  <c r="B2992" i="11"/>
  <c r="B2991" i="11"/>
  <c r="B2990" i="11"/>
  <c r="B2985" i="11"/>
  <c r="B2984" i="11"/>
  <c r="B2983" i="11"/>
  <c r="B2982" i="11"/>
  <c r="B2981" i="11"/>
  <c r="B2980" i="11"/>
  <c r="B2979" i="11"/>
  <c r="B2978" i="11"/>
  <c r="B2977" i="11"/>
  <c r="B2976" i="11"/>
  <c r="B2975" i="11"/>
  <c r="B2974" i="11"/>
  <c r="B2973" i="11"/>
  <c r="B2972" i="11"/>
  <c r="B2971" i="11"/>
  <c r="B2970" i="11"/>
  <c r="B2969" i="11"/>
  <c r="B2968" i="11"/>
  <c r="B2967" i="11"/>
  <c r="B2966" i="11"/>
  <c r="B2965" i="11"/>
  <c r="B2964" i="11"/>
  <c r="B2963" i="11"/>
  <c r="B2962" i="11"/>
  <c r="B2961" i="11"/>
  <c r="B2960" i="11"/>
  <c r="B2959" i="11"/>
  <c r="B2958" i="11"/>
  <c r="B2957" i="11"/>
  <c r="B2956" i="11"/>
  <c r="B2955" i="11"/>
  <c r="B2954" i="11"/>
  <c r="B2953" i="11"/>
  <c r="B2952" i="11"/>
  <c r="B2951" i="11"/>
  <c r="B2950" i="11"/>
  <c r="B2949" i="11"/>
  <c r="B2948" i="11"/>
  <c r="B2947" i="11"/>
  <c r="B2946" i="11"/>
  <c r="B2945" i="11"/>
  <c r="B2944" i="11"/>
  <c r="B2943" i="11"/>
  <c r="B2942" i="11"/>
  <c r="B2941" i="11"/>
  <c r="B2940" i="11"/>
  <c r="B2939" i="11"/>
  <c r="B2938" i="11"/>
  <c r="B2937" i="11"/>
  <c r="B2936" i="11"/>
  <c r="B2935" i="11"/>
  <c r="B2934" i="11"/>
  <c r="B2933" i="11"/>
  <c r="B2932" i="11"/>
  <c r="B2931" i="11"/>
  <c r="B2930" i="11"/>
  <c r="B2929" i="11"/>
  <c r="B2928" i="11"/>
  <c r="B2927" i="11"/>
  <c r="B2926" i="11"/>
  <c r="B2925" i="11"/>
  <c r="B2924" i="11"/>
  <c r="B2923" i="11"/>
  <c r="B2922" i="11"/>
  <c r="B2921" i="11"/>
  <c r="B2920" i="11"/>
  <c r="B2919" i="11"/>
  <c r="B2918" i="11"/>
  <c r="B2917" i="11"/>
  <c r="B2916" i="11"/>
  <c r="B2915" i="11"/>
  <c r="B2914" i="11"/>
  <c r="B2913" i="11"/>
  <c r="B2912" i="11"/>
  <c r="B2911" i="11"/>
  <c r="B2910" i="11"/>
  <c r="B2909" i="11"/>
  <c r="B2908" i="11"/>
  <c r="B2907" i="11"/>
  <c r="B2906" i="11"/>
  <c r="B2905" i="11"/>
  <c r="B2904" i="11"/>
  <c r="B2903" i="11"/>
  <c r="B2902" i="11"/>
  <c r="B2901" i="11"/>
  <c r="B2900" i="11"/>
  <c r="B2899" i="11"/>
  <c r="B2898" i="11"/>
  <c r="B2897" i="11"/>
  <c r="B2896" i="11"/>
  <c r="B2895" i="11"/>
  <c r="B2894" i="11"/>
  <c r="B2893" i="11"/>
  <c r="B2892" i="11"/>
  <c r="B2891" i="11"/>
  <c r="B2890" i="11"/>
  <c r="B2889" i="11"/>
  <c r="B2888" i="11"/>
  <c r="B2887" i="11"/>
  <c r="B2886" i="11"/>
  <c r="B2885" i="11"/>
  <c r="B2884" i="11"/>
  <c r="B2883" i="11"/>
  <c r="B2882" i="11"/>
  <c r="B2881" i="11"/>
  <c r="B2880" i="11"/>
  <c r="B2879" i="11"/>
  <c r="B2878" i="11"/>
  <c r="B2877" i="11"/>
  <c r="B2876" i="11"/>
  <c r="B2875" i="11"/>
  <c r="B2874" i="11"/>
  <c r="B2873" i="11"/>
  <c r="B2872" i="11"/>
  <c r="B2871" i="11"/>
  <c r="B2870" i="11"/>
  <c r="B2860" i="11"/>
  <c r="B2855" i="11"/>
  <c r="B2857" i="11"/>
  <c r="B2844" i="11"/>
  <c r="B2850" i="11"/>
  <c r="B2854" i="11"/>
  <c r="B2851" i="11"/>
  <c r="B2848" i="11"/>
  <c r="B2846" i="11"/>
  <c r="B2853" i="11"/>
  <c r="B2859" i="11"/>
  <c r="B2845" i="11"/>
  <c r="B2849" i="11"/>
  <c r="B2847" i="11"/>
  <c r="B2861" i="11"/>
  <c r="B2862" i="11"/>
  <c r="B2852" i="11"/>
  <c r="B2864" i="11"/>
  <c r="B2856" i="11"/>
  <c r="B2858" i="11"/>
  <c r="B2863" i="11"/>
  <c r="B2865" i="11"/>
  <c r="B2866" i="11"/>
  <c r="B2867" i="11"/>
  <c r="B2869" i="11"/>
  <c r="B2868" i="11"/>
  <c r="B2843" i="11"/>
  <c r="B2842" i="11"/>
  <c r="B2841" i="11"/>
  <c r="B2840" i="11"/>
  <c r="B2839" i="11"/>
  <c r="B2838" i="11"/>
  <c r="B2837" i="11"/>
  <c r="B2836" i="11"/>
  <c r="B2835" i="11"/>
  <c r="B2834" i="11"/>
  <c r="B2833" i="11"/>
  <c r="B2832" i="11"/>
  <c r="B2831" i="11"/>
  <c r="B2830" i="11"/>
  <c r="B2829" i="11"/>
  <c r="B2828" i="11"/>
  <c r="B2827" i="11"/>
  <c r="B2826" i="11"/>
  <c r="B2825" i="11"/>
  <c r="B2824" i="11"/>
  <c r="B2823" i="11"/>
  <c r="B2822" i="11"/>
  <c r="B2821" i="11"/>
  <c r="B2820" i="11"/>
  <c r="B2819" i="11"/>
  <c r="B2818" i="11"/>
  <c r="B2817" i="11"/>
  <c r="B2816" i="11"/>
  <c r="B2815" i="11"/>
  <c r="B2814" i="11"/>
  <c r="B2813" i="11"/>
  <c r="B2812" i="11"/>
  <c r="B2811" i="11"/>
  <c r="B2810" i="11"/>
  <c r="B2809" i="11"/>
  <c r="B2808" i="11"/>
  <c r="B2807" i="11"/>
  <c r="B2806" i="11"/>
  <c r="B2805" i="11"/>
  <c r="B2804" i="11"/>
  <c r="B2803" i="11"/>
  <c r="B2802" i="11"/>
  <c r="B2801" i="11"/>
  <c r="B2800" i="11"/>
  <c r="B2799" i="11"/>
  <c r="B2791" i="11"/>
  <c r="B2792" i="11"/>
  <c r="B2795" i="11"/>
  <c r="B2786" i="11"/>
  <c r="B2784" i="11"/>
  <c r="B2779" i="11"/>
  <c r="B2788" i="11"/>
  <c r="B2780" i="11"/>
  <c r="B2775" i="11"/>
  <c r="B2773" i="11"/>
  <c r="B2783" i="11"/>
  <c r="B2794" i="11"/>
  <c r="B2778" i="11"/>
  <c r="B2776" i="11"/>
  <c r="B2790" i="11"/>
  <c r="B2793" i="11"/>
  <c r="B2789" i="11"/>
  <c r="B2785" i="11"/>
  <c r="B2781" i="11"/>
  <c r="B2787" i="11"/>
  <c r="B2798" i="11"/>
  <c r="B2782" i="11"/>
  <c r="B2774" i="11"/>
  <c r="B2777" i="11"/>
  <c r="B2797" i="11"/>
  <c r="B2796" i="11"/>
  <c r="B2772" i="11"/>
  <c r="B2771" i="11"/>
  <c r="B2770" i="11"/>
  <c r="B2769" i="11"/>
  <c r="B2768" i="11"/>
  <c r="B2767" i="11"/>
  <c r="B2766" i="11"/>
  <c r="B2765" i="11"/>
  <c r="B2764" i="11"/>
  <c r="B2763" i="11"/>
  <c r="B2762" i="11"/>
  <c r="B2761" i="11"/>
  <c r="B2760" i="11"/>
  <c r="B2759" i="11"/>
  <c r="B2758" i="11"/>
  <c r="B2757" i="11"/>
  <c r="B2756" i="11"/>
  <c r="B2755" i="11"/>
  <c r="B2754" i="11"/>
  <c r="B2753" i="11"/>
  <c r="B2752" i="11"/>
  <c r="B2751" i="11"/>
  <c r="B2750" i="11"/>
  <c r="B2749" i="11"/>
  <c r="B2748" i="11"/>
  <c r="B2747" i="11"/>
  <c r="B2746" i="11"/>
  <c r="B2745" i="11"/>
  <c r="B2744" i="11"/>
  <c r="B2743" i="11"/>
  <c r="B2742" i="11"/>
  <c r="B2741" i="11"/>
  <c r="B2740" i="11"/>
  <c r="B2739" i="11"/>
  <c r="B2738" i="11"/>
  <c r="B2737" i="11"/>
  <c r="B2736" i="11"/>
  <c r="B2735" i="11"/>
  <c r="B2734" i="11"/>
  <c r="B2733" i="11"/>
  <c r="B2732" i="11"/>
  <c r="B2731" i="11"/>
  <c r="B2730" i="11"/>
  <c r="B2729" i="11"/>
  <c r="B2728" i="11"/>
  <c r="B2727" i="11"/>
  <c r="B2726" i="11"/>
  <c r="B2725" i="11"/>
  <c r="B2724" i="11"/>
  <c r="B2723" i="11"/>
  <c r="B2722" i="11"/>
  <c r="B2721" i="11"/>
  <c r="B2720" i="11"/>
  <c r="B2719" i="11"/>
  <c r="B2718" i="11"/>
  <c r="B2717" i="11"/>
  <c r="B2716" i="11"/>
  <c r="B2715" i="11"/>
  <c r="B2714" i="11"/>
  <c r="B2713" i="11"/>
  <c r="B2712" i="11"/>
  <c r="B2711" i="11"/>
  <c r="B2710" i="11"/>
  <c r="B2709" i="11"/>
  <c r="B2708" i="11"/>
  <c r="B2707" i="11"/>
  <c r="B2706" i="11"/>
  <c r="B2705" i="11"/>
  <c r="B2704" i="11"/>
  <c r="B2703" i="11"/>
  <c r="B2702" i="11"/>
  <c r="B2701" i="11"/>
  <c r="B2700" i="11"/>
  <c r="B2699" i="11"/>
  <c r="B2698" i="11"/>
  <c r="B2697" i="11"/>
  <c r="B2696" i="11"/>
  <c r="B2695" i="11"/>
  <c r="B2694" i="11"/>
  <c r="B2693" i="11"/>
  <c r="B2692" i="11"/>
  <c r="B2691" i="11"/>
  <c r="B2690" i="11"/>
  <c r="B2689" i="11"/>
  <c r="B2688" i="11"/>
  <c r="B2687" i="11"/>
  <c r="B2686" i="11"/>
  <c r="B2685" i="11"/>
  <c r="B2684" i="11"/>
  <c r="B2683" i="11"/>
  <c r="B2682" i="11"/>
  <c r="B2681" i="11"/>
  <c r="B2680" i="11"/>
  <c r="B2679" i="11"/>
  <c r="B2678" i="11"/>
  <c r="B2677" i="11"/>
  <c r="B2676" i="11"/>
  <c r="B2675" i="11"/>
  <c r="B2674" i="11"/>
  <c r="B2673" i="11"/>
  <c r="B2672" i="11"/>
  <c r="B2671" i="11"/>
  <c r="B2670" i="11"/>
  <c r="B2669" i="11"/>
  <c r="B2668" i="11"/>
  <c r="B2667" i="11"/>
  <c r="B2666" i="11"/>
  <c r="B2665" i="11"/>
  <c r="B2664" i="11"/>
  <c r="B2663" i="11"/>
  <c r="B2662" i="11"/>
  <c r="B2661" i="11"/>
  <c r="B2660" i="11"/>
  <c r="B2659" i="11"/>
  <c r="B2658" i="11"/>
  <c r="B2657" i="11"/>
  <c r="B2656" i="11"/>
  <c r="B2655" i="11"/>
  <c r="B2654" i="11"/>
  <c r="B2653" i="11"/>
  <c r="B2652" i="11"/>
  <c r="B2651" i="11"/>
  <c r="B2650" i="11"/>
  <c r="B2649" i="11"/>
  <c r="B2648" i="11"/>
  <c r="B2647" i="11"/>
  <c r="B2646" i="11"/>
  <c r="B2645" i="11"/>
  <c r="B2644" i="11"/>
  <c r="B2643" i="11"/>
  <c r="B2642" i="11"/>
  <c r="B2641" i="11"/>
  <c r="B2640" i="11"/>
  <c r="B2639" i="11"/>
  <c r="B2638" i="11"/>
  <c r="B2637" i="11"/>
  <c r="B2636" i="11"/>
  <c r="B2635" i="11"/>
  <c r="B2634" i="11"/>
  <c r="B2633" i="11"/>
  <c r="B2632" i="11"/>
  <c r="B2631" i="11"/>
  <c r="B2630" i="11"/>
  <c r="B2629" i="11"/>
  <c r="B2628" i="11"/>
  <c r="B2627" i="11"/>
  <c r="B2626" i="11"/>
  <c r="B2625" i="11"/>
  <c r="B2624" i="11"/>
  <c r="B2623" i="11"/>
  <c r="B2622" i="11"/>
  <c r="B2621" i="11"/>
  <c r="B2620" i="11"/>
  <c r="B2619" i="11"/>
  <c r="B2618" i="11"/>
  <c r="B2617" i="11"/>
  <c r="B2616" i="11"/>
  <c r="B2615" i="11"/>
  <c r="B2614" i="11"/>
  <c r="B2613" i="11"/>
  <c r="B2612" i="11"/>
  <c r="B2611" i="11"/>
  <c r="B2610" i="11"/>
  <c r="B2609" i="11"/>
  <c r="B2608" i="11"/>
  <c r="B2607" i="11"/>
  <c r="B2606" i="11"/>
  <c r="B2605" i="11"/>
  <c r="B2604" i="11"/>
  <c r="B2603" i="11"/>
  <c r="B2602" i="11"/>
  <c r="B2601" i="11"/>
  <c r="B2600" i="11"/>
  <c r="B2599" i="11"/>
  <c r="B2598" i="11"/>
  <c r="B2597" i="11"/>
  <c r="B2596" i="11"/>
  <c r="B2595" i="11"/>
  <c r="B2594" i="11"/>
  <c r="B2593" i="11"/>
  <c r="B2592" i="11"/>
  <c r="B2591" i="11"/>
  <c r="B2590" i="11"/>
  <c r="B2589" i="11"/>
  <c r="B2588" i="11"/>
  <c r="B2587" i="11"/>
  <c r="B2586" i="11"/>
  <c r="B2585" i="11"/>
  <c r="B2584" i="11"/>
  <c r="B2583" i="11"/>
  <c r="B2582" i="11"/>
  <c r="B2581" i="11"/>
  <c r="B2580" i="11"/>
  <c r="B2579" i="11"/>
  <c r="B2578" i="11"/>
  <c r="B2577" i="11"/>
  <c r="B2576" i="11"/>
  <c r="B2575" i="11"/>
  <c r="B2574" i="11"/>
  <c r="B2573" i="11"/>
  <c r="B2572" i="11"/>
  <c r="B2571" i="11"/>
  <c r="B2570" i="11"/>
  <c r="B2569" i="11"/>
  <c r="B2568" i="11"/>
  <c r="B2567" i="11"/>
  <c r="B2566" i="11"/>
  <c r="B2565" i="11"/>
  <c r="B2564" i="11"/>
  <c r="B2563" i="11"/>
  <c r="B2562" i="11"/>
  <c r="B2561" i="11"/>
  <c r="B2560" i="11"/>
  <c r="B2559" i="11"/>
  <c r="B2558" i="11"/>
  <c r="B2557" i="11"/>
  <c r="B2556" i="11"/>
  <c r="B2555" i="11"/>
  <c r="B2554" i="11"/>
  <c r="B2553" i="11"/>
  <c r="B2552" i="11"/>
  <c r="B2551" i="11"/>
  <c r="B2550" i="11"/>
  <c r="B2549" i="11"/>
  <c r="B2548" i="11"/>
  <c r="B2547" i="11"/>
  <c r="B2546" i="11"/>
  <c r="B2545" i="11"/>
  <c r="B2544" i="11"/>
  <c r="B2543" i="11"/>
  <c r="B2542" i="11"/>
  <c r="B2541" i="11"/>
  <c r="B2540" i="11"/>
  <c r="B2539" i="11"/>
  <c r="B2538" i="11"/>
  <c r="B2537" i="11"/>
  <c r="B2536" i="11"/>
  <c r="B2535" i="11"/>
  <c r="B2534" i="11"/>
  <c r="B2533" i="11"/>
  <c r="B2532" i="11"/>
  <c r="B2531" i="11"/>
  <c r="B2530" i="11"/>
  <c r="B2529" i="11"/>
  <c r="B2528" i="11"/>
  <c r="B2527" i="11"/>
  <c r="B2526" i="11"/>
  <c r="B2525" i="11"/>
  <c r="B2524" i="11"/>
  <c r="B2523" i="11"/>
  <c r="B2522" i="11"/>
  <c r="B2521" i="11"/>
  <c r="B2520" i="11"/>
  <c r="B2519" i="11"/>
  <c r="B2518" i="11"/>
  <c r="B2517" i="11"/>
  <c r="B2516" i="11"/>
  <c r="B2515" i="11"/>
  <c r="B2511" i="11"/>
  <c r="B2496" i="11"/>
  <c r="B2510" i="11"/>
  <c r="B2493" i="11"/>
  <c r="B2491" i="11"/>
  <c r="B2490" i="11"/>
  <c r="B2509" i="11"/>
  <c r="B2506" i="11"/>
  <c r="B2495" i="11"/>
  <c r="B2501" i="11"/>
  <c r="B2508" i="11"/>
  <c r="B2503" i="11"/>
  <c r="B2504" i="11"/>
  <c r="B2489" i="11"/>
  <c r="B2505" i="11"/>
  <c r="B2494" i="11"/>
  <c r="B2499" i="11"/>
  <c r="B2500" i="11"/>
  <c r="B2498" i="11"/>
  <c r="B2507" i="11"/>
  <c r="B2502" i="11"/>
  <c r="B2514" i="11"/>
  <c r="B2492" i="11"/>
  <c r="B2497" i="11"/>
  <c r="B2513" i="11"/>
  <c r="B2512" i="11"/>
  <c r="B2488" i="11"/>
  <c r="B2487" i="11"/>
  <c r="B2486" i="11"/>
  <c r="B2485" i="11"/>
  <c r="B2484" i="11"/>
  <c r="B2483" i="11"/>
  <c r="B2482" i="11"/>
  <c r="B2481" i="11"/>
  <c r="B2480" i="11"/>
  <c r="B2479" i="11"/>
  <c r="B2478" i="11"/>
  <c r="B2477" i="11"/>
  <c r="B2476" i="11"/>
  <c r="B2475" i="11"/>
  <c r="B2474" i="11"/>
  <c r="B2473" i="11"/>
  <c r="B2472" i="11"/>
  <c r="B2471" i="11"/>
  <c r="B2470" i="11"/>
  <c r="B2469" i="11"/>
  <c r="B2468" i="11"/>
  <c r="B2467" i="11"/>
  <c r="B2466" i="11"/>
  <c r="B2465" i="11"/>
  <c r="B2464" i="11"/>
  <c r="B2463" i="11"/>
  <c r="B2462" i="11"/>
  <c r="B2461" i="11"/>
  <c r="B2460" i="11"/>
  <c r="B2459" i="11"/>
  <c r="B2458" i="11"/>
  <c r="B2457" i="11"/>
  <c r="B2456" i="11"/>
  <c r="B2455" i="11"/>
  <c r="B2454" i="11"/>
  <c r="B2453" i="11"/>
  <c r="B2452" i="11"/>
  <c r="B2451" i="11"/>
  <c r="B2450" i="11"/>
  <c r="B2449" i="11"/>
  <c r="B2448" i="11"/>
  <c r="B2447" i="11"/>
  <c r="B2446" i="11"/>
  <c r="B2445" i="11"/>
  <c r="B2444" i="11"/>
  <c r="B2443" i="11"/>
  <c r="B2442" i="11"/>
  <c r="B2441" i="11"/>
  <c r="B2440" i="11"/>
  <c r="B2439" i="11"/>
  <c r="B2438" i="11"/>
  <c r="B2437" i="11"/>
  <c r="B2436" i="11"/>
  <c r="B2435" i="11"/>
  <c r="B2434" i="11"/>
  <c r="B2433" i="11"/>
  <c r="B2432" i="11"/>
  <c r="B2431" i="11"/>
  <c r="B2430" i="11"/>
  <c r="B2429" i="11"/>
  <c r="B2428" i="11"/>
  <c r="B2427" i="11"/>
  <c r="B2426" i="11"/>
  <c r="B2425" i="11"/>
  <c r="B2424" i="11"/>
  <c r="B2423" i="11"/>
  <c r="B2422" i="11"/>
  <c r="B2421" i="11"/>
  <c r="B2420" i="11"/>
  <c r="B2419" i="11"/>
  <c r="B2418" i="11"/>
  <c r="B2417" i="11"/>
  <c r="B2416" i="11"/>
  <c r="B2415" i="11"/>
  <c r="B2414" i="11"/>
  <c r="B2413" i="11"/>
  <c r="B2412" i="11"/>
  <c r="B2411" i="11"/>
  <c r="B2410" i="11"/>
  <c r="B2409" i="11"/>
  <c r="B2408" i="11"/>
  <c r="B2407" i="11"/>
  <c r="B2406" i="11"/>
  <c r="B2405" i="11"/>
  <c r="B2404" i="11"/>
  <c r="B2403" i="11"/>
  <c r="B2402" i="11"/>
  <c r="B2401" i="11"/>
  <c r="B2400" i="11"/>
  <c r="B2399" i="11"/>
  <c r="B2398" i="11"/>
  <c r="B2397" i="11"/>
  <c r="B2396" i="11"/>
  <c r="B2395" i="11"/>
  <c r="B2394" i="11"/>
  <c r="B2393" i="11"/>
  <c r="B2392" i="11"/>
  <c r="B2391" i="11"/>
  <c r="B2390" i="11"/>
  <c r="B2389" i="11"/>
  <c r="B2388" i="11"/>
  <c r="B2387" i="11"/>
  <c r="B2386" i="11"/>
  <c r="B2385" i="11"/>
  <c r="B2384" i="11"/>
  <c r="B2383" i="11"/>
  <c r="B2382" i="11"/>
  <c r="B2381" i="11"/>
  <c r="B2380" i="11"/>
  <c r="B2379" i="11"/>
  <c r="B2378" i="11"/>
  <c r="B2377" i="11"/>
  <c r="B2376" i="11"/>
  <c r="B2375" i="11"/>
  <c r="B2374" i="11"/>
  <c r="B2373" i="11"/>
  <c r="B2372" i="11"/>
  <c r="B2367" i="11"/>
  <c r="B2359" i="11"/>
  <c r="B2352" i="11"/>
  <c r="B2349" i="11"/>
  <c r="B2351" i="11"/>
  <c r="B2348" i="11"/>
  <c r="B2354" i="11"/>
  <c r="B2347" i="11"/>
  <c r="B2371" i="11"/>
  <c r="B2356" i="11"/>
  <c r="B2363" i="11"/>
  <c r="B2353" i="11"/>
  <c r="B2370" i="11"/>
  <c r="B2360" i="11"/>
  <c r="B2364" i="11"/>
  <c r="B2357" i="11"/>
  <c r="B2362" i="11"/>
  <c r="B2358" i="11"/>
  <c r="B2355" i="11"/>
  <c r="B2361" i="11"/>
  <c r="B2350" i="11"/>
  <c r="B2366" i="11"/>
  <c r="B2365" i="11"/>
  <c r="B2369" i="11"/>
  <c r="B2368" i="11"/>
  <c r="B2346" i="11"/>
  <c r="B2345" i="11"/>
  <c r="B2344" i="11"/>
  <c r="B2343" i="11"/>
  <c r="B2342" i="11"/>
  <c r="B2341" i="11"/>
  <c r="B2340" i="11"/>
  <c r="B2339" i="11"/>
  <c r="B2338" i="11"/>
  <c r="B2337" i="11"/>
  <c r="B2336" i="11"/>
  <c r="B2335" i="11"/>
  <c r="B2334" i="11"/>
  <c r="B2333" i="11"/>
  <c r="B2332" i="11"/>
  <c r="B2331" i="11"/>
  <c r="B2330" i="11"/>
  <c r="B2329" i="11"/>
  <c r="B2328" i="11"/>
  <c r="B2327" i="11"/>
  <c r="B2326" i="11"/>
  <c r="B2325" i="11"/>
  <c r="B2324" i="11"/>
  <c r="B2323" i="11"/>
  <c r="B2322" i="11"/>
  <c r="B2321" i="11"/>
  <c r="B2320" i="11"/>
  <c r="B2319" i="11"/>
  <c r="B2318" i="11"/>
  <c r="B2317" i="11"/>
  <c r="B2316" i="11"/>
  <c r="B2315" i="11"/>
  <c r="B2314" i="11"/>
  <c r="B2313" i="11"/>
  <c r="B2312" i="11"/>
  <c r="B2311" i="11"/>
  <c r="B2310" i="11"/>
  <c r="B2309" i="11"/>
  <c r="B2308" i="11"/>
  <c r="B2307" i="11"/>
  <c r="B2306" i="11"/>
  <c r="B2305" i="11"/>
  <c r="B2304" i="11"/>
  <c r="B2303" i="11"/>
  <c r="B2302" i="11"/>
  <c r="B2301" i="11"/>
  <c r="B2300" i="11"/>
  <c r="B2299" i="11"/>
  <c r="B2298" i="11"/>
  <c r="B2297" i="11"/>
  <c r="B2296" i="11"/>
  <c r="B2295" i="11"/>
  <c r="B2294" i="11"/>
  <c r="B2293" i="11"/>
  <c r="B2292" i="11"/>
  <c r="B2291" i="11"/>
  <c r="B2290" i="11"/>
  <c r="B2276" i="11"/>
  <c r="B2278" i="11"/>
  <c r="B2289" i="11"/>
  <c r="B2288" i="11"/>
  <c r="B2287" i="11"/>
  <c r="B2286" i="11"/>
  <c r="B2285" i="11"/>
  <c r="B2277" i="11"/>
  <c r="B2284" i="11"/>
  <c r="B2283" i="11"/>
  <c r="B2282" i="11"/>
  <c r="B2281" i="11"/>
  <c r="B2280" i="11"/>
  <c r="B2279" i="11"/>
  <c r="B2275" i="11"/>
  <c r="B2274" i="11"/>
  <c r="B2273" i="11"/>
  <c r="B2272" i="11"/>
  <c r="B2271" i="11"/>
  <c r="B2270" i="11"/>
  <c r="B2269" i="11"/>
  <c r="B2268" i="11"/>
  <c r="B2267" i="11"/>
  <c r="B2266" i="11"/>
  <c r="B2265" i="11"/>
  <c r="B2264" i="11"/>
  <c r="B2263" i="11"/>
  <c r="B2262" i="11"/>
  <c r="B2261" i="11"/>
  <c r="B2260" i="11"/>
  <c r="B2259" i="11"/>
  <c r="B2258" i="11"/>
  <c r="B2257" i="11"/>
  <c r="B2256" i="11"/>
  <c r="B2255" i="11"/>
  <c r="B2254" i="11"/>
  <c r="B2253" i="11"/>
  <c r="B2252" i="11"/>
  <c r="B2251" i="11"/>
  <c r="B2250" i="11"/>
  <c r="B2249" i="11"/>
  <c r="B2248" i="11"/>
  <c r="B2247" i="11"/>
  <c r="B2246" i="11"/>
  <c r="B2245" i="11"/>
  <c r="B2244" i="11"/>
  <c r="B2243" i="11"/>
  <c r="B2242" i="11"/>
  <c r="B2241" i="11"/>
  <c r="B2240" i="11"/>
  <c r="B2239" i="11"/>
  <c r="B2238" i="11"/>
  <c r="B2237" i="11"/>
  <c r="B2236" i="11"/>
  <c r="B2235" i="11"/>
  <c r="B2234" i="11"/>
  <c r="B2233" i="11"/>
  <c r="B2232" i="11"/>
  <c r="B2231" i="11"/>
  <c r="B2230" i="11"/>
  <c r="B2229" i="11"/>
  <c r="B2228" i="11"/>
  <c r="B2227" i="11"/>
  <c r="B2226" i="11"/>
  <c r="B2225" i="11"/>
  <c r="B2224" i="11"/>
  <c r="B2223" i="11"/>
  <c r="B2222" i="11"/>
  <c r="B2221" i="11"/>
  <c r="B2220" i="11"/>
  <c r="B2219" i="11"/>
  <c r="B2218" i="11"/>
  <c r="B2217" i="11"/>
  <c r="B2216" i="11"/>
  <c r="B2215" i="11"/>
  <c r="B2214" i="11"/>
  <c r="B2213" i="11"/>
  <c r="B2212" i="11"/>
  <c r="B2211" i="11"/>
  <c r="B2210" i="11"/>
  <c r="B2209" i="11"/>
  <c r="B2208" i="11"/>
  <c r="B2207" i="11"/>
  <c r="B2206" i="11"/>
  <c r="B2205" i="11"/>
  <c r="B2204" i="11"/>
  <c r="B2203" i="11"/>
  <c r="B2202" i="11"/>
  <c r="B2201" i="11"/>
  <c r="B2200" i="11"/>
  <c r="B2199" i="11"/>
  <c r="B2198" i="11"/>
  <c r="B2197" i="11"/>
  <c r="B2196" i="11"/>
  <c r="B2195" i="11"/>
  <c r="B2194" i="11"/>
  <c r="B2193" i="11"/>
  <c r="B2192" i="11"/>
  <c r="B2191" i="11"/>
  <c r="B2190" i="11"/>
  <c r="B2189" i="11"/>
  <c r="B2188" i="11"/>
  <c r="B2187" i="11"/>
  <c r="B2186" i="11"/>
  <c r="B2185" i="11"/>
  <c r="B2184" i="11"/>
  <c r="B2183" i="11"/>
  <c r="B2182" i="11"/>
  <c r="B2181" i="11"/>
  <c r="B2180" i="11"/>
  <c r="B2179" i="11"/>
  <c r="B2178" i="11"/>
  <c r="B2177" i="11"/>
  <c r="B2176" i="11"/>
  <c r="B2175" i="11"/>
  <c r="B2174" i="11"/>
  <c r="B2173" i="11"/>
  <c r="B2172" i="11"/>
  <c r="B2171" i="11"/>
  <c r="B2170" i="11"/>
  <c r="B2169" i="11"/>
  <c r="B2168" i="11"/>
  <c r="B2167" i="11"/>
  <c r="B2166" i="11"/>
  <c r="B2165" i="11"/>
  <c r="B2164" i="11"/>
  <c r="B2163" i="11"/>
  <c r="B2162" i="11"/>
  <c r="B2161" i="11"/>
  <c r="B2160" i="11"/>
  <c r="B2159" i="11"/>
  <c r="B2158" i="11"/>
  <c r="B2157" i="11"/>
  <c r="B2156" i="11"/>
  <c r="B2155" i="11"/>
  <c r="B2154" i="11"/>
  <c r="B2153" i="11"/>
  <c r="B2152" i="11"/>
  <c r="B2151" i="11"/>
  <c r="B2150" i="11"/>
  <c r="B2149" i="11"/>
  <c r="B2148" i="11"/>
  <c r="B2147" i="11"/>
  <c r="B2146" i="11"/>
  <c r="B2145" i="11"/>
  <c r="B2144" i="11"/>
  <c r="B2143" i="11"/>
  <c r="B2142" i="11"/>
  <c r="B2141" i="11"/>
  <c r="B2140" i="11"/>
  <c r="B2139" i="11"/>
  <c r="B2138" i="11"/>
  <c r="B2137" i="11"/>
  <c r="B2136" i="11"/>
  <c r="B2135" i="11"/>
  <c r="B2134" i="11"/>
  <c r="B2133" i="11"/>
  <c r="B2132" i="11"/>
  <c r="B2131" i="11"/>
  <c r="B2130" i="11"/>
  <c r="B2129" i="11"/>
  <c r="B2128" i="11"/>
  <c r="B2127" i="11"/>
  <c r="B2126" i="11"/>
  <c r="B2125" i="11"/>
  <c r="B2124" i="11"/>
  <c r="B2123" i="11"/>
  <c r="B2122" i="11"/>
  <c r="B2121" i="11"/>
  <c r="B2120" i="11"/>
  <c r="B2119" i="11"/>
  <c r="B2118" i="11"/>
  <c r="B2117" i="11"/>
  <c r="B2116" i="11"/>
  <c r="B2115" i="11"/>
  <c r="B2114" i="11"/>
  <c r="B2113" i="11"/>
  <c r="B2112" i="11"/>
  <c r="B2111" i="11"/>
  <c r="B2110" i="11"/>
  <c r="B2109" i="11"/>
  <c r="B2108" i="11"/>
  <c r="B2107" i="11"/>
  <c r="B2106" i="11"/>
  <c r="B2105" i="11"/>
  <c r="B2104" i="11"/>
  <c r="B2103" i="11"/>
  <c r="B2102" i="11"/>
  <c r="B2101" i="11"/>
  <c r="B2100" i="11"/>
  <c r="B2099" i="11"/>
  <c r="B2098" i="11"/>
  <c r="B2097" i="11"/>
  <c r="B2096" i="11"/>
  <c r="B2095" i="11"/>
  <c r="B2094" i="11"/>
  <c r="B2093" i="11"/>
  <c r="B2092" i="11"/>
  <c r="B2091" i="11"/>
  <c r="B2090" i="11"/>
  <c r="B2089" i="11"/>
  <c r="B2088" i="11"/>
  <c r="B2087" i="11"/>
  <c r="B2086" i="11"/>
  <c r="B2085" i="11"/>
  <c r="B2084" i="11"/>
  <c r="B2083" i="11"/>
  <c r="B2082" i="11"/>
  <c r="B2081" i="11"/>
  <c r="B2080" i="11"/>
  <c r="B2079" i="11"/>
  <c r="B2078" i="11"/>
  <c r="B2077" i="11"/>
  <c r="B2076" i="11"/>
  <c r="B2075" i="11"/>
  <c r="B2074" i="11"/>
  <c r="B2073" i="11"/>
  <c r="B2072" i="11"/>
  <c r="B2063" i="11"/>
  <c r="B2071" i="11"/>
  <c r="B2064" i="11"/>
  <c r="B2070" i="11"/>
  <c r="B2069" i="11"/>
  <c r="B2068" i="11"/>
  <c r="B2067" i="11"/>
  <c r="B2066" i="11"/>
  <c r="B2065" i="11"/>
  <c r="B2062" i="11"/>
  <c r="B2061" i="11"/>
  <c r="B2060" i="11"/>
  <c r="B2059" i="11"/>
  <c r="B2058" i="11"/>
  <c r="B2057" i="11"/>
  <c r="B2056" i="11"/>
  <c r="B2055" i="11"/>
  <c r="B2054" i="11"/>
  <c r="B2053" i="11"/>
  <c r="B2052" i="11"/>
  <c r="B2051" i="11"/>
  <c r="B2050" i="11"/>
  <c r="B2049" i="11"/>
  <c r="B2048" i="11"/>
  <c r="B2047" i="11"/>
  <c r="B2046" i="11"/>
  <c r="B2045" i="11"/>
  <c r="B2044" i="11"/>
  <c r="B2043" i="11"/>
  <c r="B2042" i="11"/>
  <c r="B2041" i="11"/>
  <c r="B2040" i="11"/>
  <c r="B2039" i="11"/>
  <c r="B2038" i="11"/>
  <c r="B2037" i="11"/>
  <c r="B2036" i="11"/>
  <c r="B2035" i="11"/>
  <c r="B2034" i="11"/>
  <c r="B2033" i="11"/>
  <c r="B2032" i="11"/>
  <c r="B2031" i="11"/>
  <c r="B2030" i="11"/>
  <c r="B2029" i="11"/>
  <c r="B2028" i="11"/>
  <c r="B2027" i="11"/>
  <c r="B2026" i="11"/>
  <c r="B2025" i="11"/>
  <c r="B2024" i="11"/>
  <c r="B2023" i="11"/>
  <c r="B2022" i="11"/>
  <c r="B2021" i="11"/>
  <c r="B2020" i="11"/>
  <c r="B2019" i="11"/>
  <c r="B2018" i="11"/>
  <c r="B2017" i="11"/>
  <c r="B2016" i="11"/>
  <c r="B2015" i="11"/>
  <c r="B2014" i="11"/>
  <c r="B2013" i="11"/>
  <c r="B2012" i="11"/>
  <c r="B2011" i="11"/>
  <c r="B2010" i="11"/>
  <c r="B2009" i="11"/>
  <c r="B2008" i="11"/>
  <c r="B2007" i="11"/>
  <c r="B2006" i="11"/>
  <c r="B2005" i="11"/>
  <c r="B2004" i="11"/>
  <c r="B2003" i="11"/>
  <c r="B2002" i="11"/>
  <c r="B2001" i="11"/>
  <c r="B2000" i="11"/>
  <c r="B1999" i="11"/>
  <c r="B1998" i="11"/>
  <c r="B1997" i="11"/>
  <c r="B1996" i="11"/>
  <c r="B1995" i="11"/>
  <c r="B1994" i="11"/>
  <c r="B1993" i="11"/>
  <c r="B1992" i="11"/>
  <c r="B1991" i="11"/>
  <c r="B1990" i="11"/>
  <c r="B1989" i="11"/>
  <c r="B1988" i="11"/>
  <c r="B1987" i="11"/>
  <c r="B1986" i="11"/>
  <c r="B1985" i="11"/>
  <c r="B1984" i="11"/>
  <c r="B1983" i="11"/>
  <c r="B1982" i="11"/>
  <c r="B1981" i="11"/>
  <c r="B1980" i="11"/>
  <c r="B1979" i="11"/>
  <c r="B1978" i="11"/>
  <c r="B1977" i="11"/>
  <c r="B1976" i="11"/>
  <c r="B1975" i="11"/>
  <c r="B1974" i="11"/>
  <c r="B1973" i="11"/>
  <c r="B1972" i="11"/>
  <c r="B1971" i="11"/>
  <c r="B1970" i="11"/>
  <c r="B1969" i="11"/>
  <c r="B1968" i="11"/>
  <c r="B1967" i="11"/>
  <c r="B1966" i="11"/>
  <c r="B1965" i="11"/>
  <c r="B1964" i="11"/>
  <c r="B1963" i="11"/>
  <c r="B1962" i="11"/>
  <c r="B1961" i="11"/>
  <c r="B1960" i="11"/>
  <c r="B1959" i="11"/>
  <c r="B1958" i="11"/>
  <c r="B1957" i="11"/>
  <c r="B1956" i="11"/>
  <c r="B1955" i="11"/>
  <c r="B1954" i="11"/>
  <c r="B1953" i="11"/>
  <c r="B1952" i="11"/>
  <c r="B1951" i="11"/>
  <c r="B1950" i="11"/>
  <c r="B1949" i="11"/>
  <c r="B1948" i="11"/>
  <c r="B1947" i="11"/>
  <c r="B1946" i="11"/>
  <c r="B1945" i="11"/>
  <c r="B1944" i="11"/>
  <c r="B1943" i="11"/>
  <c r="B1942" i="11"/>
  <c r="B1941" i="11"/>
  <c r="B1940" i="11"/>
  <c r="B1929" i="11"/>
  <c r="B1928" i="11"/>
  <c r="B1939" i="11"/>
  <c r="B1924" i="11"/>
  <c r="B1922" i="11"/>
  <c r="B1938" i="11"/>
  <c r="B1937" i="11"/>
  <c r="B1923" i="11"/>
  <c r="B1927" i="11"/>
  <c r="B1936" i="11"/>
  <c r="B1926" i="11"/>
  <c r="B1921" i="11"/>
  <c r="B1935" i="11"/>
  <c r="B1934" i="11"/>
  <c r="B1925" i="11"/>
  <c r="B1933" i="11"/>
  <c r="B1932" i="11"/>
  <c r="B1931" i="11"/>
  <c r="B1930" i="11"/>
  <c r="B1920" i="11"/>
  <c r="B1919" i="11"/>
  <c r="B1918" i="11"/>
  <c r="B1917" i="11"/>
  <c r="B1916" i="11"/>
  <c r="B1915" i="11"/>
  <c r="B1914" i="11"/>
  <c r="B1913" i="11"/>
  <c r="B1912" i="11"/>
  <c r="B1911" i="11"/>
  <c r="B1910" i="11"/>
  <c r="B1909" i="11"/>
  <c r="B1908" i="11"/>
  <c r="B1907" i="11"/>
  <c r="B1906" i="11"/>
  <c r="B1905" i="11"/>
  <c r="B1904" i="11"/>
  <c r="B1903" i="11"/>
  <c r="B1902" i="11"/>
  <c r="B1901" i="11"/>
  <c r="B1900" i="11"/>
  <c r="B1899" i="11"/>
  <c r="B1898" i="11"/>
  <c r="B1897" i="11"/>
  <c r="B1896" i="11"/>
  <c r="B1895" i="11"/>
  <c r="B1894" i="11"/>
  <c r="B1893" i="11"/>
  <c r="B1892" i="11"/>
  <c r="B1891" i="11"/>
  <c r="B1890" i="11"/>
  <c r="B1889" i="11"/>
  <c r="B1888" i="11"/>
  <c r="B1887" i="11"/>
  <c r="B1886" i="11"/>
  <c r="B1885" i="11"/>
  <c r="B1884" i="11"/>
  <c r="B1883" i="11"/>
  <c r="B1882" i="11"/>
  <c r="B1881" i="11"/>
  <c r="B1880" i="11"/>
  <c r="B1879" i="11"/>
  <c r="B1878" i="11"/>
  <c r="B1877" i="11"/>
  <c r="B1876" i="11"/>
  <c r="B1875" i="11"/>
  <c r="B1874" i="11"/>
  <c r="B1873" i="11"/>
  <c r="B1872" i="11"/>
  <c r="B1871" i="11"/>
  <c r="B1870" i="11"/>
  <c r="B1869" i="11"/>
  <c r="B1868" i="11"/>
  <c r="B1867" i="11"/>
  <c r="B1866" i="11"/>
  <c r="B1865" i="11"/>
  <c r="B1864" i="11"/>
  <c r="B1863" i="11"/>
  <c r="B1862" i="11"/>
  <c r="B1861" i="11"/>
  <c r="B1860" i="11"/>
  <c r="B1859" i="11"/>
  <c r="B1858" i="11"/>
  <c r="B1857" i="11"/>
  <c r="B1856" i="11"/>
  <c r="B1855" i="11"/>
  <c r="B1854" i="11"/>
  <c r="B1853" i="11"/>
  <c r="B1852" i="11"/>
  <c r="B1851" i="11"/>
  <c r="B1850" i="11"/>
  <c r="B1849" i="11"/>
  <c r="B1848" i="11"/>
  <c r="B1847" i="11"/>
  <c r="B1846" i="11"/>
  <c r="B1845" i="11"/>
  <c r="B1844" i="11"/>
  <c r="B1843" i="11"/>
  <c r="B1842" i="11"/>
  <c r="B1841" i="11"/>
  <c r="B1840" i="11"/>
  <c r="B1839" i="11"/>
  <c r="B1838" i="11"/>
  <c r="B1837" i="11"/>
  <c r="B1836" i="11"/>
  <c r="B1835" i="11"/>
  <c r="B1834" i="11"/>
  <c r="B1833" i="11"/>
  <c r="B1832" i="11"/>
  <c r="B1831" i="11"/>
  <c r="B1830" i="11"/>
  <c r="B1829" i="11"/>
  <c r="B1828" i="11"/>
  <c r="B1827" i="11"/>
  <c r="B1826" i="11"/>
  <c r="B1825" i="11"/>
  <c r="B1824" i="11"/>
  <c r="B1823" i="11"/>
  <c r="B1822" i="11"/>
  <c r="B1821" i="11"/>
  <c r="B1820" i="11"/>
  <c r="B1819" i="11"/>
  <c r="B1818" i="11"/>
  <c r="B1817" i="11"/>
  <c r="B1816" i="11"/>
  <c r="B1815" i="11"/>
  <c r="B1814" i="11"/>
  <c r="B1813" i="11"/>
  <c r="B1812" i="11"/>
  <c r="B1811" i="11"/>
  <c r="B1810" i="11"/>
  <c r="B1809" i="11"/>
  <c r="B1808" i="11"/>
  <c r="B1807" i="11"/>
  <c r="B1806" i="11"/>
  <c r="B1805" i="11"/>
  <c r="B1804" i="11"/>
  <c r="B1803" i="11"/>
  <c r="B1802" i="11"/>
  <c r="B1801" i="11"/>
  <c r="B1800" i="11"/>
  <c r="B1799" i="11"/>
  <c r="B1798" i="11"/>
  <c r="B1797" i="11"/>
  <c r="B1796" i="11"/>
  <c r="B1795" i="11"/>
  <c r="B1794" i="11"/>
  <c r="B1793" i="11"/>
  <c r="B1792" i="11"/>
  <c r="B1791" i="11"/>
  <c r="B1790" i="11"/>
  <c r="B1789" i="11"/>
  <c r="B1788" i="11"/>
  <c r="B1787" i="11"/>
  <c r="B1786" i="11"/>
  <c r="B1785" i="11"/>
  <c r="B1784" i="11"/>
  <c r="B1783" i="11"/>
  <c r="B1782" i="11"/>
  <c r="B1781" i="11"/>
  <c r="B1780" i="11"/>
  <c r="B1779" i="11"/>
  <c r="B1778" i="11"/>
  <c r="B1777" i="11"/>
  <c r="B1776" i="11"/>
  <c r="B1775" i="11"/>
  <c r="B1774" i="11"/>
  <c r="B1773" i="11"/>
  <c r="B1772" i="11"/>
  <c r="B1771" i="11"/>
  <c r="B1770" i="11"/>
  <c r="B1769" i="11"/>
  <c r="B1768" i="11"/>
  <c r="B1767" i="11"/>
  <c r="B1766" i="11"/>
  <c r="B1765" i="11"/>
  <c r="B1764" i="11"/>
  <c r="B1763" i="11"/>
  <c r="B1762" i="11"/>
  <c r="B1761" i="11"/>
  <c r="B1760" i="11"/>
  <c r="B1759" i="11"/>
  <c r="B1758" i="11"/>
  <c r="B1757" i="11"/>
  <c r="B1756" i="11"/>
  <c r="B1755" i="11"/>
  <c r="B1754" i="11"/>
  <c r="B1753" i="11"/>
  <c r="B1752" i="11"/>
  <c r="B1751" i="11"/>
  <c r="B1750" i="11"/>
  <c r="B1749" i="11"/>
  <c r="B1748" i="11"/>
  <c r="B1747" i="11"/>
  <c r="B1746" i="11"/>
  <c r="B1745" i="11"/>
  <c r="B1744" i="11"/>
  <c r="B1743" i="11"/>
  <c r="B1742" i="11"/>
  <c r="B1741" i="11"/>
  <c r="B1740" i="11"/>
  <c r="B1739" i="11"/>
  <c r="B1738" i="11"/>
  <c r="B1737" i="11"/>
  <c r="B1736" i="11"/>
  <c r="B1735" i="11"/>
  <c r="B1734" i="11"/>
  <c r="B1733" i="11"/>
  <c r="B1732" i="11"/>
  <c r="B1731" i="11"/>
  <c r="B1730" i="11"/>
  <c r="B1729" i="11"/>
  <c r="B1728" i="11"/>
  <c r="B1727" i="11"/>
  <c r="B1726" i="11"/>
  <c r="B1725" i="11"/>
  <c r="B1724" i="11"/>
  <c r="B1723" i="11"/>
  <c r="B1722" i="11"/>
  <c r="B1721" i="11"/>
  <c r="B1720" i="11"/>
  <c r="B1719" i="11"/>
  <c r="B1718" i="11"/>
  <c r="B1717" i="11"/>
  <c r="B1716" i="11"/>
  <c r="B1715" i="11"/>
  <c r="B1714" i="11"/>
  <c r="B1713" i="11"/>
  <c r="B1712" i="11"/>
  <c r="B1711" i="11"/>
  <c r="B1710" i="11"/>
  <c r="B1709" i="11"/>
  <c r="B1708" i="11"/>
  <c r="B1707" i="11"/>
  <c r="B1706" i="11"/>
  <c r="B1705" i="11"/>
  <c r="B1704" i="11"/>
  <c r="B1703" i="11"/>
  <c r="B1702" i="11"/>
  <c r="B1701" i="11"/>
  <c r="B1700" i="11"/>
  <c r="B1699" i="11"/>
  <c r="B1698" i="11"/>
  <c r="B1697" i="11"/>
  <c r="B1696" i="11"/>
  <c r="B1695" i="11"/>
  <c r="B1694" i="11"/>
  <c r="B1693" i="11"/>
  <c r="B1692" i="11"/>
  <c r="B1691" i="11"/>
  <c r="B1690" i="11"/>
  <c r="B1689" i="11"/>
  <c r="B1688" i="11"/>
  <c r="B1687" i="11"/>
  <c r="B1686" i="11"/>
  <c r="B1685" i="11"/>
  <c r="B1684" i="11"/>
  <c r="B1683" i="11"/>
  <c r="B1682" i="11"/>
  <c r="B1681" i="11"/>
  <c r="B1680" i="11"/>
  <c r="B1679" i="11"/>
  <c r="B1678" i="11"/>
  <c r="B1677" i="11"/>
  <c r="B1676" i="11"/>
  <c r="B1675" i="11"/>
  <c r="B1674" i="11"/>
  <c r="B1673" i="11"/>
  <c r="B1672" i="11"/>
  <c r="B1671" i="11"/>
  <c r="B1670" i="11"/>
  <c r="B1669" i="11"/>
  <c r="B1668" i="11"/>
  <c r="B1667" i="11"/>
  <c r="B1666" i="11"/>
  <c r="B1665" i="11"/>
  <c r="B1664" i="11"/>
  <c r="B1663" i="11"/>
  <c r="B1662" i="11"/>
  <c r="B1661" i="11"/>
  <c r="B1660" i="11"/>
  <c r="B1659" i="11"/>
  <c r="B1658" i="11"/>
  <c r="B1657" i="11"/>
  <c r="B1656" i="11"/>
  <c r="B1655" i="11"/>
  <c r="B1647" i="11"/>
  <c r="B1648" i="11"/>
  <c r="B1654" i="11"/>
  <c r="B1646" i="11"/>
  <c r="B1653" i="11"/>
  <c r="B1652" i="11"/>
  <c r="B1638" i="11"/>
  <c r="B1645" i="11"/>
  <c r="B1649" i="11"/>
  <c r="B1644" i="11"/>
  <c r="B1639" i="11"/>
  <c r="B1641" i="11"/>
  <c r="B1643" i="11"/>
  <c r="B1637" i="11"/>
  <c r="B1642" i="11"/>
  <c r="B1640" i="11"/>
  <c r="B1651" i="11"/>
  <c r="B1650" i="11"/>
  <c r="B1636" i="11"/>
  <c r="B1635" i="11"/>
  <c r="B1634" i="11"/>
  <c r="B1633" i="11"/>
  <c r="B1632" i="11"/>
  <c r="B1631" i="11"/>
  <c r="B1630" i="11"/>
  <c r="B1629" i="11"/>
  <c r="B1628" i="11"/>
  <c r="B1627" i="11"/>
  <c r="B1626" i="11"/>
  <c r="B1625" i="11"/>
  <c r="B1624" i="11"/>
  <c r="B1623" i="11"/>
  <c r="B1622" i="11"/>
  <c r="B1621" i="11"/>
  <c r="B1620" i="11"/>
  <c r="B1619" i="11"/>
  <c r="B1618" i="11"/>
  <c r="B1617" i="11"/>
  <c r="B1616" i="11"/>
  <c r="B1615" i="11"/>
  <c r="B1614" i="11"/>
  <c r="B1613" i="11"/>
  <c r="B1612" i="11"/>
  <c r="B1611" i="11"/>
  <c r="B1610" i="11"/>
  <c r="B1609" i="11"/>
  <c r="B1608" i="11"/>
  <c r="B1607" i="11"/>
  <c r="B1606" i="11"/>
  <c r="B1605" i="11"/>
  <c r="B1604" i="11"/>
  <c r="B1603" i="11"/>
  <c r="B1602" i="11"/>
  <c r="B1601" i="11"/>
  <c r="B1600" i="11"/>
  <c r="B1599" i="11"/>
  <c r="B1598" i="11"/>
  <c r="B1597" i="11"/>
  <c r="B1596" i="11"/>
  <c r="B1595" i="11"/>
  <c r="B1594" i="11"/>
  <c r="B1593" i="11"/>
  <c r="B1592" i="11"/>
  <c r="B1591" i="11"/>
  <c r="B1590" i="11"/>
  <c r="B1589" i="11"/>
  <c r="B1588" i="11"/>
  <c r="B1587" i="11"/>
  <c r="B1586" i="11"/>
  <c r="B1585" i="11"/>
  <c r="B1584" i="11"/>
  <c r="B1583" i="11"/>
  <c r="B1582" i="11"/>
  <c r="B1581" i="11"/>
  <c r="B1580" i="11"/>
  <c r="B1579" i="11"/>
  <c r="B1578" i="11"/>
  <c r="B1577" i="11"/>
  <c r="B1576" i="11"/>
  <c r="B1575" i="11"/>
  <c r="B1574" i="11"/>
  <c r="B1573" i="11"/>
  <c r="B1572" i="11"/>
  <c r="B1571" i="11"/>
  <c r="B1570" i="11"/>
  <c r="B1569" i="11"/>
  <c r="B1568" i="11"/>
  <c r="B1567" i="11"/>
  <c r="B1566" i="11"/>
  <c r="B1565" i="11"/>
  <c r="B1564" i="11"/>
  <c r="B1563" i="11"/>
  <c r="B1562" i="11"/>
  <c r="B1561" i="11"/>
  <c r="B1560" i="11"/>
  <c r="B1559" i="11"/>
  <c r="B1558" i="11"/>
  <c r="B1557" i="11"/>
  <c r="B1556" i="11"/>
  <c r="B1555" i="11"/>
  <c r="B1554" i="11"/>
  <c r="B1553" i="11"/>
  <c r="B1552" i="11"/>
  <c r="B1551" i="11"/>
  <c r="B1550" i="11"/>
  <c r="B1549" i="11"/>
  <c r="B1548" i="11"/>
  <c r="B1547" i="11"/>
  <c r="B1546" i="11"/>
  <c r="B1545" i="11"/>
  <c r="B1544" i="11"/>
  <c r="B1543" i="11"/>
  <c r="B1542" i="11"/>
  <c r="B1541" i="11"/>
  <c r="B1540" i="11"/>
  <c r="B1539" i="11"/>
  <c r="B1538" i="11"/>
  <c r="B1537" i="11"/>
  <c r="B1536" i="11"/>
  <c r="B1535" i="11"/>
  <c r="B1534" i="11"/>
  <c r="B1533" i="11"/>
  <c r="B1532" i="11"/>
  <c r="B1531" i="11"/>
  <c r="B1530" i="11"/>
  <c r="B1529" i="11"/>
  <c r="B1528" i="11"/>
  <c r="B1527" i="11"/>
  <c r="B1526" i="11"/>
  <c r="B1525" i="11"/>
  <c r="B1524" i="11"/>
  <c r="B1523" i="11"/>
  <c r="B1522" i="11"/>
  <c r="B1521" i="11"/>
  <c r="B1520" i="11"/>
  <c r="B1519" i="11"/>
  <c r="B1518" i="11"/>
  <c r="B1517" i="11"/>
  <c r="B1516" i="11"/>
  <c r="B1515" i="11"/>
  <c r="B1514" i="11"/>
  <c r="B1513" i="11"/>
  <c r="B1512" i="11"/>
  <c r="B1511" i="11"/>
  <c r="B1510" i="11"/>
  <c r="B1509" i="11"/>
  <c r="B1508" i="11"/>
  <c r="B1507" i="11"/>
  <c r="B1506" i="11"/>
  <c r="B1505" i="11"/>
  <c r="B1504" i="11"/>
  <c r="B1503" i="11"/>
  <c r="B1502" i="11"/>
  <c r="B1501" i="11"/>
  <c r="B1500" i="11"/>
  <c r="B1499" i="11"/>
  <c r="B1498" i="11"/>
  <c r="B1497" i="11"/>
  <c r="B1496" i="11"/>
  <c r="B1495" i="11"/>
  <c r="B1494" i="11"/>
  <c r="B1493" i="11"/>
  <c r="B1492" i="11"/>
  <c r="B1491" i="11"/>
  <c r="B1490" i="11"/>
  <c r="B1489" i="11"/>
  <c r="B1488" i="11"/>
  <c r="B1487" i="11"/>
  <c r="B1486" i="11"/>
  <c r="B1485" i="11"/>
  <c r="B1484" i="11"/>
  <c r="B1483" i="11"/>
  <c r="B1482" i="11"/>
  <c r="B1481" i="11"/>
  <c r="B1480" i="11"/>
  <c r="B1479" i="11"/>
  <c r="B1478" i="11"/>
  <c r="B1477" i="11"/>
  <c r="B1476" i="11"/>
  <c r="B1475" i="11"/>
  <c r="B1474" i="11"/>
  <c r="B1473" i="11"/>
  <c r="B1472" i="11"/>
  <c r="B1471" i="11"/>
  <c r="B1470" i="11"/>
  <c r="B1469" i="11"/>
  <c r="B1468" i="11"/>
  <c r="B1467" i="11"/>
  <c r="B1466" i="11"/>
  <c r="B1465" i="11"/>
  <c r="B1464" i="11"/>
  <c r="B1463" i="11"/>
  <c r="B1462" i="11"/>
  <c r="B1461" i="11"/>
  <c r="B1460" i="11"/>
  <c r="B1459" i="11"/>
  <c r="B1458" i="11"/>
  <c r="B1457" i="11"/>
  <c r="B1456" i="11"/>
  <c r="B1455" i="11"/>
  <c r="B1454" i="11"/>
  <c r="B1453" i="11"/>
  <c r="B1452" i="11"/>
  <c r="B1451" i="11"/>
  <c r="B1450" i="11"/>
  <c r="B1449" i="11"/>
  <c r="B1448" i="11"/>
  <c r="B1447" i="11"/>
  <c r="B1446" i="11"/>
  <c r="B1445" i="11"/>
  <c r="B1444" i="11"/>
  <c r="B1443" i="11"/>
  <c r="B1442" i="11"/>
  <c r="B1441" i="11"/>
  <c r="B1440" i="11"/>
  <c r="B1439" i="11"/>
  <c r="B1438" i="11"/>
  <c r="B1437" i="11"/>
  <c r="B1436" i="11"/>
  <c r="B1435" i="11"/>
  <c r="B1434" i="11"/>
  <c r="B1433" i="11"/>
  <c r="B1424" i="11"/>
  <c r="B1432" i="11"/>
  <c r="B1431" i="11"/>
  <c r="B1430" i="11"/>
  <c r="B1429" i="11"/>
  <c r="B1428" i="11"/>
  <c r="B1427" i="11"/>
  <c r="B1426" i="11"/>
  <c r="B1425" i="11"/>
  <c r="B1423" i="11"/>
  <c r="B1422" i="11"/>
  <c r="B1421" i="11"/>
  <c r="B1420" i="11"/>
  <c r="B1419" i="11"/>
  <c r="B1418" i="11"/>
  <c r="B1417" i="11"/>
  <c r="B1416" i="11"/>
  <c r="B1415" i="11"/>
  <c r="B1414" i="11"/>
  <c r="B1413" i="11"/>
  <c r="B1412" i="11"/>
  <c r="B1411" i="11"/>
  <c r="B1410" i="11"/>
  <c r="B1409" i="11"/>
  <c r="B1408" i="11"/>
  <c r="B1407" i="11"/>
  <c r="B1406" i="11"/>
  <c r="B1405" i="11"/>
  <c r="B1404" i="11"/>
  <c r="B1403" i="11"/>
  <c r="B1402" i="11"/>
  <c r="B1401" i="11"/>
  <c r="B1400" i="11"/>
  <c r="B1399" i="11"/>
  <c r="B1398" i="11"/>
  <c r="B1397" i="11"/>
  <c r="B1396" i="11"/>
  <c r="B1395" i="11"/>
  <c r="B1394" i="11"/>
  <c r="B1393" i="11"/>
  <c r="B1392" i="11"/>
  <c r="B1391" i="11"/>
  <c r="B1390" i="11"/>
  <c r="B1389" i="11"/>
  <c r="B1388" i="11"/>
  <c r="B1387" i="11"/>
  <c r="B1386" i="11"/>
  <c r="B1385" i="11"/>
  <c r="B1384" i="11"/>
  <c r="B1383" i="11"/>
  <c r="B1382" i="11"/>
  <c r="B1381" i="11"/>
  <c r="B1380" i="11"/>
  <c r="B1379" i="11"/>
  <c r="B1378" i="11"/>
  <c r="B1377" i="11"/>
  <c r="B1376" i="11"/>
  <c r="B1375" i="11"/>
  <c r="B1374" i="11"/>
  <c r="B1373" i="11"/>
  <c r="B1372" i="11"/>
  <c r="B1371" i="11"/>
  <c r="B1370" i="11"/>
  <c r="B1369" i="11"/>
  <c r="B1368" i="11"/>
  <c r="B1354" i="11"/>
  <c r="B1359" i="11"/>
  <c r="B1367" i="11"/>
  <c r="B1358" i="11"/>
  <c r="B1366" i="11"/>
  <c r="B1353" i="11"/>
  <c r="B1355" i="11"/>
  <c r="B1357" i="11"/>
  <c r="B1356" i="11"/>
  <c r="B1365" i="11"/>
  <c r="B1364" i="11"/>
  <c r="B1363" i="11"/>
  <c r="B1362" i="11"/>
  <c r="B1361" i="11"/>
  <c r="B1360" i="11"/>
  <c r="B1352" i="11"/>
  <c r="B1351" i="11"/>
  <c r="B1350" i="11"/>
  <c r="B1349" i="11"/>
  <c r="B1348" i="11"/>
  <c r="B1347" i="11"/>
  <c r="B1346" i="11"/>
  <c r="B1345" i="11"/>
  <c r="B1344" i="11"/>
  <c r="B1343" i="11"/>
  <c r="B1342" i="11"/>
  <c r="B1341" i="11"/>
  <c r="B1340" i="11"/>
  <c r="B1339" i="11"/>
  <c r="B1338" i="11"/>
  <c r="B1337" i="11"/>
  <c r="B1336" i="11"/>
  <c r="B1335" i="11"/>
  <c r="B1334" i="11"/>
  <c r="B1333" i="11"/>
  <c r="B1332" i="11"/>
  <c r="B1331" i="11"/>
  <c r="B1330" i="11"/>
  <c r="B1329" i="11"/>
  <c r="B1328" i="11"/>
  <c r="B1327" i="11"/>
  <c r="B1326" i="11"/>
  <c r="B1325" i="11"/>
  <c r="B1324" i="11"/>
  <c r="B1323" i="11"/>
  <c r="B1322" i="11"/>
  <c r="B1321" i="11"/>
  <c r="B1320" i="11"/>
  <c r="B1319" i="11"/>
  <c r="B1318" i="11"/>
  <c r="B1317" i="11"/>
  <c r="B1316" i="11"/>
  <c r="B1315" i="11"/>
  <c r="B1314" i="11"/>
  <c r="B1313" i="11"/>
  <c r="B1312" i="11"/>
  <c r="B1311" i="11"/>
  <c r="B1310" i="11"/>
  <c r="B1309" i="11"/>
  <c r="B1308" i="11"/>
  <c r="B1307" i="11"/>
  <c r="B1306" i="11"/>
  <c r="B1305" i="11"/>
  <c r="B1304" i="11"/>
  <c r="B1303" i="11"/>
  <c r="B1302" i="11"/>
  <c r="B1301" i="11"/>
  <c r="B1300" i="11"/>
  <c r="B1299" i="11"/>
  <c r="B1298" i="11"/>
  <c r="B1297" i="11"/>
  <c r="B1296" i="11"/>
  <c r="B1295" i="11"/>
  <c r="B1294" i="11"/>
  <c r="B1293" i="11"/>
  <c r="B1292" i="11"/>
  <c r="B1291" i="11"/>
  <c r="B1290" i="11"/>
  <c r="B1289" i="11"/>
  <c r="B1288" i="11"/>
  <c r="B1287" i="11"/>
  <c r="B1286" i="11"/>
  <c r="B1285" i="11"/>
  <c r="B1284" i="11"/>
  <c r="B1283" i="11"/>
  <c r="B1282" i="11"/>
  <c r="B1281" i="11"/>
  <c r="B1280" i="11"/>
  <c r="B1279" i="11"/>
  <c r="B1278" i="11"/>
  <c r="B1277" i="11"/>
  <c r="B1276" i="11"/>
  <c r="B1275" i="11"/>
  <c r="B1274" i="11"/>
  <c r="B1273" i="11"/>
  <c r="B1272" i="11"/>
  <c r="B1271" i="11"/>
  <c r="B1270" i="11"/>
  <c r="B1269" i="11"/>
  <c r="B1268" i="11"/>
  <c r="B1267" i="11"/>
  <c r="B1266" i="11"/>
  <c r="B1265" i="11"/>
  <c r="B1264" i="11"/>
  <c r="B1263" i="11"/>
  <c r="B1262" i="11"/>
  <c r="B1261" i="11"/>
  <c r="B1260" i="11"/>
  <c r="B1259" i="11"/>
  <c r="B1258" i="11"/>
  <c r="B1257" i="11"/>
  <c r="B1256" i="11"/>
  <c r="B1255" i="11"/>
  <c r="B1254" i="11"/>
  <c r="B1253" i="11"/>
  <c r="B1252" i="11"/>
  <c r="B1251" i="11"/>
  <c r="B1250" i="11"/>
  <c r="B1249" i="11"/>
  <c r="B1248" i="11"/>
  <c r="B1247" i="11"/>
  <c r="B1246" i="11"/>
  <c r="B1245" i="11"/>
  <c r="B1244" i="11"/>
  <c r="B1243" i="11"/>
  <c r="B1242" i="11"/>
  <c r="B1241" i="11"/>
  <c r="B1240" i="11"/>
  <c r="B1239" i="11"/>
  <c r="B1238" i="11"/>
  <c r="B1237" i="11"/>
  <c r="B1236" i="11"/>
  <c r="B1235" i="11"/>
  <c r="B1234" i="11"/>
  <c r="B1233" i="11"/>
  <c r="B1232" i="11"/>
  <c r="B1231" i="11"/>
  <c r="B1230" i="11"/>
  <c r="B1229" i="11"/>
  <c r="B1228" i="11"/>
  <c r="B1227" i="11"/>
  <c r="B1226" i="11"/>
  <c r="B1225" i="11"/>
  <c r="B1224" i="11"/>
  <c r="B1223" i="11"/>
  <c r="B1222" i="11"/>
  <c r="B1221" i="11"/>
  <c r="B1220" i="11"/>
  <c r="B1219" i="11"/>
  <c r="B1218" i="11"/>
  <c r="B1217" i="11"/>
  <c r="B1216" i="11"/>
  <c r="B1215" i="11"/>
  <c r="B1214" i="11"/>
  <c r="B1213" i="11"/>
  <c r="B1212" i="11"/>
  <c r="B1211" i="11"/>
  <c r="B1210" i="11"/>
  <c r="B1209" i="11"/>
  <c r="B1208" i="11"/>
  <c r="B1207" i="11"/>
  <c r="B1206" i="11"/>
  <c r="B1205" i="11"/>
  <c r="B1204" i="11"/>
  <c r="B1203" i="11"/>
  <c r="B1202" i="11"/>
  <c r="B1201" i="11"/>
  <c r="B1200" i="11"/>
  <c r="B1199" i="11"/>
  <c r="B1198" i="11"/>
  <c r="B1197" i="11"/>
  <c r="B1196" i="11"/>
  <c r="B1195" i="11"/>
  <c r="B1194" i="11"/>
  <c r="B1193" i="11"/>
  <c r="B1192" i="11"/>
  <c r="B1191" i="11"/>
  <c r="B1190" i="11"/>
  <c r="B1189" i="11"/>
  <c r="B1188" i="11"/>
  <c r="B1187" i="11"/>
  <c r="B1186" i="11"/>
  <c r="B1185" i="11"/>
  <c r="B1184" i="11"/>
  <c r="B1183" i="11"/>
  <c r="B1182" i="11"/>
  <c r="B1181" i="11"/>
  <c r="B1180" i="11"/>
  <c r="B1179" i="11"/>
  <c r="B1178" i="11"/>
  <c r="B1177" i="11"/>
  <c r="B1176" i="11"/>
  <c r="B1175" i="11"/>
  <c r="B1174" i="11"/>
  <c r="B1173" i="11"/>
  <c r="B1172" i="11"/>
  <c r="B1171" i="11"/>
  <c r="B1170" i="11"/>
  <c r="B1169" i="11"/>
  <c r="B1168" i="11"/>
  <c r="B1167" i="11"/>
  <c r="B1166" i="11"/>
  <c r="B1165" i="11"/>
  <c r="B1164" i="11"/>
  <c r="B1163" i="11"/>
  <c r="B1162" i="11"/>
  <c r="B1161" i="11"/>
  <c r="B1160" i="11"/>
  <c r="B1159" i="11"/>
  <c r="B1158" i="11"/>
  <c r="B1157" i="11"/>
  <c r="B1156" i="11"/>
  <c r="B1155" i="11"/>
  <c r="B1154" i="11"/>
  <c r="B1153" i="11"/>
  <c r="B1152" i="11"/>
  <c r="B1151" i="11"/>
  <c r="B1150" i="11"/>
  <c r="B1149" i="11"/>
  <c r="B1148" i="11"/>
  <c r="B1147" i="11"/>
  <c r="B1146" i="11"/>
  <c r="B1145" i="11"/>
  <c r="B1144" i="11"/>
  <c r="B1143" i="11"/>
  <c r="B1142" i="11"/>
  <c r="B1141" i="11"/>
  <c r="B1140" i="11"/>
  <c r="B1139" i="11"/>
  <c r="B1138" i="11"/>
  <c r="B1137" i="11"/>
  <c r="B1136" i="11"/>
  <c r="B1135" i="11"/>
  <c r="B1134" i="11"/>
  <c r="B1133" i="11"/>
  <c r="B1132" i="11"/>
  <c r="B1131" i="11"/>
  <c r="B1130" i="11"/>
  <c r="B1129" i="11"/>
  <c r="B1128" i="11"/>
  <c r="B1127" i="11"/>
  <c r="B1126" i="11"/>
  <c r="B1125" i="11"/>
  <c r="B1124" i="11"/>
  <c r="B1123" i="11"/>
  <c r="B1122" i="11"/>
  <c r="B1121" i="11"/>
  <c r="B1120" i="11"/>
  <c r="B1119" i="11"/>
  <c r="B1118" i="11"/>
  <c r="B1117" i="11"/>
  <c r="B1116" i="11"/>
  <c r="B1115" i="11"/>
  <c r="B1114" i="11"/>
  <c r="B1113" i="11"/>
  <c r="B1112" i="11"/>
  <c r="B1111" i="11"/>
  <c r="B1110" i="11"/>
  <c r="B1109" i="11"/>
  <c r="B1108" i="11"/>
  <c r="B1107" i="11"/>
  <c r="B1106" i="11"/>
  <c r="B1105" i="11"/>
  <c r="B1104" i="11"/>
  <c r="B1103" i="11"/>
  <c r="B1102" i="11"/>
  <c r="B1101" i="11"/>
  <c r="B1100" i="11"/>
  <c r="B1099" i="11"/>
  <c r="B1098" i="11"/>
  <c r="B1097" i="11"/>
  <c r="B1096" i="11"/>
  <c r="B1095" i="11"/>
  <c r="B1094" i="11"/>
  <c r="B1093" i="11"/>
  <c r="B1092" i="11"/>
  <c r="B1091" i="11"/>
  <c r="B1090" i="11"/>
  <c r="B1089" i="11"/>
  <c r="B1088" i="11"/>
  <c r="B1077" i="11"/>
  <c r="B1087" i="11"/>
  <c r="B1086" i="11"/>
  <c r="B1085" i="11"/>
  <c r="B1084" i="11"/>
  <c r="B1083" i="11"/>
  <c r="B1069" i="11"/>
  <c r="B1074" i="11"/>
  <c r="B1075" i="11"/>
  <c r="B1082" i="11"/>
  <c r="B1073" i="11"/>
  <c r="B1071" i="11"/>
  <c r="B1081" i="11"/>
  <c r="B1072" i="11"/>
  <c r="B1076" i="11"/>
  <c r="B1070" i="11"/>
  <c r="B1080" i="11"/>
  <c r="B1079" i="11"/>
  <c r="B1078" i="11"/>
  <c r="B1068" i="11"/>
  <c r="B1067" i="11"/>
  <c r="B1066" i="11"/>
  <c r="B1065" i="11"/>
  <c r="B1064" i="11"/>
  <c r="B1063" i="11"/>
  <c r="B1062" i="11"/>
  <c r="B1061" i="11"/>
  <c r="B1060" i="11"/>
  <c r="B1059" i="11"/>
  <c r="B1058" i="11"/>
  <c r="B1057" i="11"/>
  <c r="B1056" i="11"/>
  <c r="B1055" i="11"/>
  <c r="B1054" i="11"/>
  <c r="B1053" i="11"/>
  <c r="B1052" i="11"/>
  <c r="B1051" i="11"/>
  <c r="B1050" i="11"/>
  <c r="B1049" i="11"/>
  <c r="B1048" i="11"/>
  <c r="B1047" i="11"/>
  <c r="B1046" i="11"/>
  <c r="B1045" i="11"/>
  <c r="B1044" i="11"/>
  <c r="B1043" i="11"/>
  <c r="B1042" i="11"/>
  <c r="B1041" i="11"/>
  <c r="B1040" i="11"/>
  <c r="B1039" i="11"/>
  <c r="B1038" i="11"/>
  <c r="B1037" i="11"/>
  <c r="B1036" i="11"/>
  <c r="B1035" i="11"/>
  <c r="B1034" i="11"/>
  <c r="B1033" i="11"/>
  <c r="B1032" i="11"/>
  <c r="B1031" i="11"/>
  <c r="B1030" i="11"/>
  <c r="B1029" i="11"/>
  <c r="B1028" i="11"/>
  <c r="B1027" i="11"/>
  <c r="B1026" i="11"/>
  <c r="B1025" i="11"/>
  <c r="B1024" i="11"/>
  <c r="B1023" i="11"/>
  <c r="B1022" i="11"/>
  <c r="B1021" i="11"/>
  <c r="B1020" i="11"/>
  <c r="B1019" i="11"/>
  <c r="B1018" i="11"/>
  <c r="B1017" i="11"/>
  <c r="B1016" i="11"/>
  <c r="B1015" i="11"/>
  <c r="B1014" i="11"/>
  <c r="B1013" i="11"/>
  <c r="B1012" i="11"/>
  <c r="B1011" i="11"/>
  <c r="B1010" i="11"/>
  <c r="B1009" i="11"/>
  <c r="B1008" i="11"/>
  <c r="B1007" i="11"/>
  <c r="B1006" i="11"/>
  <c r="B1005" i="11"/>
  <c r="B1004" i="11"/>
  <c r="B1003" i="11"/>
  <c r="B1002" i="11"/>
  <c r="B1001" i="11"/>
  <c r="B1000" i="11"/>
  <c r="B999" i="11"/>
  <c r="B998" i="11"/>
  <c r="B997" i="11"/>
  <c r="B996" i="11"/>
  <c r="B995" i="11"/>
  <c r="B994" i="11"/>
  <c r="B993" i="11"/>
  <c r="B992" i="11"/>
  <c r="B991" i="11"/>
  <c r="B990" i="11"/>
  <c r="B989" i="11"/>
  <c r="B988" i="11"/>
  <c r="B987" i="11"/>
  <c r="B986" i="11"/>
  <c r="B985" i="11"/>
  <c r="B984" i="11"/>
  <c r="B983" i="11"/>
  <c r="B982" i="11"/>
  <c r="B981" i="11"/>
  <c r="B980" i="11"/>
  <c r="B979" i="11"/>
  <c r="B978" i="11"/>
  <c r="B977" i="11"/>
  <c r="B976" i="11"/>
  <c r="B975" i="11"/>
  <c r="B974" i="11"/>
  <c r="B973" i="11"/>
  <c r="B972" i="11"/>
  <c r="B971" i="11"/>
  <c r="B970" i="11"/>
  <c r="B969" i="11"/>
  <c r="B968" i="11"/>
  <c r="B967" i="11"/>
  <c r="B966" i="11"/>
  <c r="B965" i="11"/>
  <c r="B964" i="11"/>
  <c r="B963" i="11"/>
  <c r="B962" i="11"/>
  <c r="B961" i="11"/>
  <c r="B960" i="11"/>
  <c r="B959" i="11"/>
  <c r="B958" i="11"/>
  <c r="B957" i="11"/>
  <c r="B956" i="11"/>
  <c r="B955" i="11"/>
  <c r="B954" i="11"/>
  <c r="B953" i="11"/>
  <c r="B952" i="11"/>
  <c r="B951" i="11"/>
  <c r="B950" i="11"/>
  <c r="B949" i="11"/>
  <c r="B948" i="11"/>
  <c r="B947" i="11"/>
  <c r="B946" i="11"/>
  <c r="B945" i="11"/>
  <c r="B944" i="11"/>
  <c r="B943" i="11"/>
  <c r="B942" i="11"/>
  <c r="B941" i="11"/>
  <c r="B940" i="11"/>
  <c r="B939" i="11"/>
  <c r="B938" i="11"/>
  <c r="B937" i="11"/>
  <c r="B936" i="11"/>
  <c r="B935" i="11"/>
  <c r="B934" i="11"/>
  <c r="B933" i="11"/>
  <c r="B932" i="11"/>
  <c r="B931" i="11"/>
  <c r="B930" i="11"/>
  <c r="B929" i="11"/>
  <c r="B928" i="11"/>
  <c r="B927" i="11"/>
  <c r="B926" i="11"/>
  <c r="B925" i="11"/>
  <c r="B924" i="11"/>
  <c r="B923" i="11"/>
  <c r="B922" i="11"/>
  <c r="B921" i="11"/>
  <c r="B920" i="11"/>
  <c r="B919" i="11"/>
  <c r="B918" i="11"/>
  <c r="B917" i="11"/>
  <c r="B916" i="11"/>
  <c r="B915" i="11"/>
  <c r="B914" i="11"/>
  <c r="B913" i="11"/>
  <c r="B912" i="11"/>
  <c r="B911" i="11"/>
  <c r="B910" i="11"/>
  <c r="B909" i="11"/>
  <c r="B908" i="11"/>
  <c r="B907" i="11"/>
  <c r="B906" i="11"/>
  <c r="B905" i="11"/>
  <c r="B904" i="11"/>
  <c r="B903" i="11"/>
  <c r="B902" i="11"/>
  <c r="B901" i="11"/>
  <c r="B900" i="11"/>
  <c r="B899" i="11"/>
  <c r="B898" i="11"/>
  <c r="B897" i="11"/>
  <c r="B896" i="11"/>
  <c r="B895" i="11"/>
  <c r="B894" i="11"/>
  <c r="B893" i="11"/>
  <c r="B892" i="11"/>
  <c r="B891" i="11"/>
  <c r="B890" i="11"/>
  <c r="B889" i="11"/>
  <c r="B888" i="11"/>
  <c r="B887" i="11"/>
  <c r="B886" i="11"/>
  <c r="B885" i="11"/>
  <c r="B884" i="11"/>
  <c r="B883" i="11"/>
  <c r="B882" i="11"/>
  <c r="B881" i="11"/>
  <c r="B880" i="11"/>
  <c r="B879" i="11"/>
  <c r="B878" i="11"/>
  <c r="B877" i="11"/>
  <c r="B876" i="11"/>
  <c r="B875" i="11"/>
  <c r="B874" i="11"/>
  <c r="B873" i="11"/>
  <c r="B872" i="11"/>
  <c r="B871" i="11"/>
  <c r="B870" i="11"/>
  <c r="B869" i="11"/>
  <c r="B868" i="11"/>
  <c r="B867" i="11"/>
  <c r="B866" i="11"/>
  <c r="B865" i="11"/>
  <c r="B864" i="11"/>
  <c r="B863" i="11"/>
  <c r="B862" i="11"/>
  <c r="B861" i="11"/>
  <c r="B860" i="11"/>
  <c r="B859" i="11"/>
  <c r="B858" i="11"/>
  <c r="B857" i="11"/>
  <c r="B856" i="11"/>
  <c r="B855" i="11"/>
  <c r="B854" i="11"/>
  <c r="B853" i="11"/>
  <c r="B852" i="11"/>
  <c r="B851" i="11"/>
  <c r="B850" i="11"/>
  <c r="B849" i="11"/>
  <c r="B848" i="11"/>
  <c r="B847" i="11"/>
  <c r="B846" i="11"/>
  <c r="B845" i="11"/>
  <c r="B844" i="11"/>
  <c r="B843" i="11"/>
  <c r="B842" i="11"/>
  <c r="B841" i="11"/>
  <c r="B840" i="11"/>
  <c r="B839" i="11"/>
  <c r="B838" i="11"/>
  <c r="B837" i="11"/>
  <c r="B836" i="11"/>
  <c r="B835" i="11"/>
  <c r="B834" i="11"/>
  <c r="B833" i="11"/>
  <c r="B832" i="11"/>
  <c r="B831" i="11"/>
  <c r="B830" i="11"/>
  <c r="B829" i="11"/>
  <c r="B828" i="11"/>
  <c r="B827" i="11"/>
  <c r="B826" i="11"/>
  <c r="B825" i="11"/>
  <c r="B824" i="11"/>
  <c r="B823" i="11"/>
  <c r="B822" i="11"/>
  <c r="B821" i="11"/>
  <c r="B820" i="11"/>
  <c r="B819" i="11"/>
  <c r="B818" i="11"/>
  <c r="B817" i="11"/>
  <c r="B816" i="11"/>
  <c r="B815" i="11"/>
  <c r="B814" i="11"/>
  <c r="B813" i="11"/>
  <c r="B812" i="11"/>
  <c r="B811" i="11"/>
  <c r="B810" i="11"/>
  <c r="B809" i="11"/>
  <c r="B808" i="11"/>
  <c r="B807" i="11"/>
  <c r="B806" i="11"/>
  <c r="B805" i="11"/>
  <c r="B804" i="11"/>
  <c r="B803" i="11"/>
  <c r="B802" i="11"/>
  <c r="B801" i="11"/>
  <c r="B800" i="11"/>
  <c r="B799" i="11"/>
  <c r="B798" i="11"/>
  <c r="B797" i="11"/>
  <c r="B796" i="11"/>
  <c r="B795" i="11"/>
  <c r="B794" i="11"/>
  <c r="B793" i="11"/>
  <c r="B792" i="11"/>
  <c r="B791" i="11"/>
  <c r="B790" i="11"/>
  <c r="B789" i="11"/>
  <c r="B788" i="11"/>
  <c r="B787" i="11"/>
  <c r="B786" i="11"/>
  <c r="B785" i="11"/>
  <c r="B784" i="11"/>
  <c r="B783" i="11"/>
  <c r="B782" i="11"/>
  <c r="B781" i="11"/>
  <c r="B780" i="11"/>
  <c r="B779" i="11"/>
  <c r="B778" i="11"/>
  <c r="B777" i="11"/>
  <c r="B776" i="11"/>
  <c r="B775" i="11"/>
  <c r="B774" i="11"/>
  <c r="B773" i="11"/>
  <c r="B772" i="11"/>
  <c r="B771" i="11"/>
  <c r="B770" i="11"/>
  <c r="B769" i="11"/>
  <c r="B768" i="11"/>
  <c r="B767" i="11"/>
  <c r="B766" i="11"/>
  <c r="B765" i="11"/>
  <c r="B764" i="11"/>
  <c r="B763" i="11"/>
  <c r="B762" i="11"/>
  <c r="B761" i="11"/>
  <c r="B760" i="11"/>
  <c r="B759" i="11"/>
  <c r="B758" i="11"/>
  <c r="B757" i="11"/>
  <c r="B756" i="11"/>
  <c r="B755" i="11"/>
  <c r="B754" i="11"/>
  <c r="B753" i="11"/>
  <c r="B752" i="11"/>
  <c r="B751" i="11"/>
  <c r="B750" i="11"/>
  <c r="B749" i="11"/>
  <c r="B748" i="11"/>
  <c r="B747" i="11"/>
  <c r="B746" i="11"/>
  <c r="B745" i="11"/>
  <c r="B744" i="11"/>
  <c r="B743" i="11"/>
  <c r="B742" i="11"/>
  <c r="B741" i="11"/>
  <c r="B740" i="11"/>
  <c r="B739" i="11"/>
  <c r="B738" i="11"/>
  <c r="B737" i="11"/>
  <c r="B736" i="11"/>
  <c r="B735" i="11"/>
  <c r="B734" i="11"/>
  <c r="B733" i="11"/>
  <c r="B732" i="11"/>
  <c r="B731" i="11"/>
  <c r="B730" i="11"/>
  <c r="B729" i="11"/>
  <c r="B728" i="11"/>
  <c r="B727" i="11"/>
  <c r="B726" i="11"/>
  <c r="B725" i="11"/>
  <c r="B724" i="11"/>
  <c r="B723" i="11"/>
  <c r="B722" i="11"/>
  <c r="B721" i="11"/>
  <c r="B720" i="11"/>
  <c r="B719" i="11"/>
  <c r="B718" i="11"/>
  <c r="B717" i="11"/>
  <c r="B716" i="11"/>
  <c r="B715" i="11"/>
  <c r="B714" i="11"/>
  <c r="B713" i="11"/>
  <c r="B712" i="11"/>
  <c r="B711" i="11"/>
  <c r="B710" i="11"/>
  <c r="B709" i="11"/>
  <c r="B708" i="11"/>
  <c r="B707" i="11"/>
  <c r="B706" i="11"/>
  <c r="B705" i="11"/>
  <c r="B704" i="11"/>
  <c r="B703" i="11"/>
  <c r="B702" i="11"/>
  <c r="B701" i="11"/>
  <c r="B700" i="11"/>
  <c r="B699" i="11"/>
  <c r="B698" i="11"/>
  <c r="B697" i="11"/>
  <c r="B696" i="11"/>
  <c r="B695" i="11"/>
  <c r="B694" i="11"/>
  <c r="B693" i="11"/>
  <c r="B692" i="11"/>
  <c r="B691" i="11"/>
  <c r="B690" i="11"/>
  <c r="B689" i="11"/>
  <c r="B688" i="11"/>
  <c r="B687" i="11"/>
  <c r="B686" i="11"/>
  <c r="B685" i="11"/>
  <c r="B684" i="11"/>
  <c r="B683" i="11"/>
  <c r="B682" i="11"/>
  <c r="B681" i="11"/>
  <c r="B680" i="11"/>
  <c r="B679" i="11"/>
  <c r="B678" i="11"/>
  <c r="B677" i="11"/>
  <c r="B676" i="11"/>
  <c r="B675" i="11"/>
  <c r="B674" i="11"/>
  <c r="B673" i="11"/>
  <c r="B672" i="11"/>
  <c r="B671" i="11"/>
  <c r="B670" i="11"/>
  <c r="B669" i="11"/>
  <c r="B668" i="11"/>
  <c r="B667" i="11"/>
  <c r="B666" i="11"/>
  <c r="B665" i="11"/>
  <c r="B664" i="11"/>
  <c r="B663" i="11"/>
  <c r="B662" i="11"/>
  <c r="B661" i="11"/>
  <c r="B660" i="11"/>
  <c r="B659" i="11"/>
  <c r="B658" i="11"/>
  <c r="B657" i="11"/>
  <c r="B656" i="11"/>
  <c r="B649" i="11"/>
  <c r="B655" i="11"/>
  <c r="B654" i="11"/>
  <c r="B648" i="11"/>
  <c r="B647" i="11"/>
  <c r="B644" i="11"/>
  <c r="B646" i="11"/>
  <c r="B653" i="11"/>
  <c r="B643" i="11"/>
  <c r="B645" i="11"/>
  <c r="B652" i="11"/>
  <c r="B651" i="11"/>
  <c r="B650" i="11"/>
  <c r="B642" i="11"/>
  <c r="B641" i="11"/>
  <c r="B640" i="11"/>
  <c r="B639" i="11"/>
  <c r="B638" i="11"/>
  <c r="B637" i="11"/>
  <c r="B636" i="11"/>
  <c r="B635" i="11"/>
  <c r="B634" i="11"/>
  <c r="B633" i="11"/>
  <c r="B632" i="11"/>
  <c r="B631" i="11"/>
  <c r="B630" i="11"/>
  <c r="B629" i="11"/>
  <c r="B628" i="11"/>
  <c r="B627" i="11"/>
  <c r="B626" i="11"/>
  <c r="B625" i="11"/>
  <c r="B624" i="11"/>
  <c r="B623" i="11"/>
  <c r="B622" i="11"/>
  <c r="B621" i="11"/>
  <c r="B620" i="11"/>
  <c r="B619" i="11"/>
  <c r="B618" i="11"/>
  <c r="B617" i="11"/>
  <c r="B616" i="11"/>
  <c r="B615" i="11"/>
  <c r="B614" i="11"/>
  <c r="B613" i="11"/>
  <c r="B612" i="11"/>
  <c r="B611" i="11"/>
  <c r="B610" i="11"/>
  <c r="B609" i="11"/>
  <c r="B608" i="11"/>
  <c r="B607" i="11"/>
  <c r="B606" i="11"/>
  <c r="B605" i="11"/>
  <c r="B604" i="11"/>
  <c r="B603" i="11"/>
  <c r="B602" i="11"/>
  <c r="B601" i="11"/>
  <c r="B600" i="11"/>
  <c r="B599" i="11"/>
  <c r="B598" i="11"/>
  <c r="B594" i="11"/>
  <c r="B593" i="11"/>
  <c r="B584" i="11"/>
  <c r="B572" i="11"/>
  <c r="B578" i="11"/>
  <c r="B597" i="11"/>
  <c r="B574" i="11"/>
  <c r="B579" i="11"/>
  <c r="B587" i="11"/>
  <c r="B583" i="11"/>
  <c r="B592" i="11"/>
  <c r="B581" i="11"/>
  <c r="B585" i="11"/>
  <c r="B589" i="11"/>
  <c r="B591" i="11"/>
  <c r="B576" i="11"/>
  <c r="B573" i="11"/>
  <c r="B580" i="11"/>
  <c r="B588" i="11"/>
  <c r="B586" i="11"/>
  <c r="B590" i="11"/>
  <c r="B582" i="11"/>
  <c r="B577" i="11"/>
  <c r="B575" i="11"/>
  <c r="B596" i="11"/>
  <c r="B595" i="11"/>
  <c r="B571" i="11"/>
  <c r="B570" i="11"/>
  <c r="B569" i="11"/>
  <c r="B568" i="11"/>
  <c r="B567" i="11"/>
  <c r="B566" i="11"/>
  <c r="B565" i="11"/>
  <c r="B564" i="11"/>
  <c r="B563" i="11"/>
  <c r="B562" i="11"/>
  <c r="B561" i="11"/>
  <c r="B560" i="11"/>
  <c r="B559" i="11"/>
  <c r="B558" i="11"/>
  <c r="B557" i="11"/>
  <c r="B556" i="11"/>
  <c r="B555" i="11"/>
  <c r="B554" i="11"/>
  <c r="B553" i="11"/>
  <c r="B552" i="11"/>
  <c r="B551" i="11"/>
  <c r="B550" i="11"/>
  <c r="B549" i="11"/>
  <c r="B548" i="11"/>
  <c r="B547" i="11"/>
  <c r="B546" i="11"/>
  <c r="B545" i="11"/>
  <c r="B544" i="11"/>
  <c r="B543" i="11"/>
  <c r="B542" i="11"/>
  <c r="B541" i="11"/>
  <c r="B540" i="11"/>
  <c r="B539" i="11"/>
  <c r="B538" i="11"/>
  <c r="B537" i="11"/>
  <c r="B536" i="11"/>
  <c r="B535" i="11"/>
  <c r="B534" i="11"/>
  <c r="B533" i="11"/>
  <c r="B532" i="11"/>
  <c r="B531" i="11"/>
  <c r="B530" i="11"/>
  <c r="B529" i="11"/>
  <c r="B528" i="11"/>
  <c r="B527"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38" i="11"/>
  <c r="B223" i="11"/>
  <c r="B239" i="11"/>
  <c r="B220" i="11"/>
  <c r="B218" i="11"/>
  <c r="B229" i="11"/>
  <c r="B237" i="11"/>
  <c r="B234" i="11"/>
  <c r="B222" i="11"/>
  <c r="B226" i="11"/>
  <c r="B236" i="11"/>
  <c r="B231" i="11"/>
  <c r="B232" i="11"/>
  <c r="B217" i="11"/>
  <c r="B233" i="11"/>
  <c r="B221" i="11"/>
  <c r="B227" i="11"/>
  <c r="B228" i="11"/>
  <c r="B225" i="11"/>
  <c r="B235" i="11"/>
  <c r="B230" i="11"/>
  <c r="B242" i="11"/>
  <c r="B219" i="11"/>
  <c r="B224" i="11"/>
  <c r="B241" i="11"/>
  <c r="B240"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3" i="11"/>
  <c r="B162" i="11"/>
  <c r="B161" i="11"/>
  <c r="B160" i="11"/>
  <c r="B158" i="11"/>
  <c r="B152" i="11"/>
  <c r="B150" i="11"/>
  <c r="B146" i="11"/>
  <c r="B147" i="11"/>
  <c r="B148" i="11"/>
  <c r="B154" i="11"/>
  <c r="B156" i="11"/>
  <c r="B157" i="11"/>
  <c r="B159" i="11"/>
  <c r="B155" i="11"/>
  <c r="B151" i="11"/>
  <c r="B149" i="11"/>
  <c r="B153" i="11"/>
  <c r="B165" i="11"/>
  <c r="B164"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77" i="11"/>
  <c r="B78" i="11"/>
  <c r="B75" i="11"/>
  <c r="B79" i="11"/>
  <c r="B80" i="11"/>
  <c r="B76" i="11"/>
  <c r="B82" i="11"/>
  <c r="B81" i="11"/>
  <c r="B84" i="11"/>
  <c r="B83"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4" i="11"/>
  <c r="B5" i="11"/>
  <c r="B12" i="11"/>
  <c r="B11" i="11"/>
  <c r="B10" i="11"/>
  <c r="B9" i="11"/>
  <c r="B8" i="11"/>
  <c r="B7" i="11"/>
  <c r="B6" i="11"/>
  <c r="O2887" i="11"/>
  <c r="L2887" i="11" s="1"/>
  <c r="O2886" i="11"/>
  <c r="L2886" i="11" s="1"/>
  <c r="O2885" i="11"/>
  <c r="L2885" i="11" s="1"/>
  <c r="O2884" i="11"/>
  <c r="L2884" i="11" s="1"/>
  <c r="O2883" i="11"/>
  <c r="L2883" i="11" s="1"/>
  <c r="O2882" i="11"/>
  <c r="L2882" i="11" s="1"/>
  <c r="O2881" i="11"/>
  <c r="L2881" i="11" s="1"/>
  <c r="O2880" i="11"/>
  <c r="L2880" i="11" s="1"/>
  <c r="O2879" i="11"/>
  <c r="L2879" i="11" s="1"/>
  <c r="O2878" i="11"/>
  <c r="L2878" i="11" s="1"/>
  <c r="O2877" i="11"/>
  <c r="L2877" i="11" s="1"/>
  <c r="O2876" i="11"/>
  <c r="L2876" i="11" s="1"/>
  <c r="O2875" i="11"/>
  <c r="L2875" i="11" s="1"/>
  <c r="O2874" i="11"/>
  <c r="L2874" i="11" s="1"/>
  <c r="O2873" i="11"/>
  <c r="L2873" i="11" s="1"/>
  <c r="O2872" i="11"/>
  <c r="L2872" i="11" s="1"/>
  <c r="O2871" i="11"/>
  <c r="L2871" i="11" s="1"/>
  <c r="O2888" i="11"/>
  <c r="L2888" i="11" s="1"/>
  <c r="L2860" i="11"/>
  <c r="L2855" i="11"/>
  <c r="L2857" i="11"/>
  <c r="L2844" i="11"/>
  <c r="O2864" i="11"/>
  <c r="L2864" i="11" s="1"/>
  <c r="O2856" i="11"/>
  <c r="L2856" i="11" s="1"/>
  <c r="O2858" i="11"/>
  <c r="L2858" i="11" s="1"/>
  <c r="O2863" i="11"/>
  <c r="L2863" i="11" s="1"/>
  <c r="O2865" i="11"/>
  <c r="L2865" i="11" s="1"/>
  <c r="L2866" i="11"/>
  <c r="L2867" i="11"/>
  <c r="L2870" i="11"/>
  <c r="O2796" i="11"/>
  <c r="L2796" i="11" s="1"/>
  <c r="O2797" i="11"/>
  <c r="L2797" i="11" s="1"/>
  <c r="O2777" i="11"/>
  <c r="L2777" i="11" s="1"/>
  <c r="O2774" i="11"/>
  <c r="L2774" i="11" s="1"/>
  <c r="O2782" i="11"/>
  <c r="L2782" i="11" s="1"/>
  <c r="O2787" i="11"/>
  <c r="L2787" i="11" s="1"/>
  <c r="O2781" i="11"/>
  <c r="L2781" i="11" s="1"/>
  <c r="O2785" i="11"/>
  <c r="L2785" i="11" s="1"/>
  <c r="O2791" i="11"/>
  <c r="O2792" i="11"/>
  <c r="O2795" i="11"/>
  <c r="L2795" i="11" s="1"/>
  <c r="O2786" i="11"/>
  <c r="L2786" i="11" s="1"/>
  <c r="O2784" i="11"/>
  <c r="L2784" i="11" s="1"/>
  <c r="O2779" i="11"/>
  <c r="L2779" i="11" s="1"/>
  <c r="O2788" i="11"/>
  <c r="L2788" i="11" s="1"/>
  <c r="O2780" i="11"/>
  <c r="L2780" i="11" s="1"/>
  <c r="O2775" i="11"/>
  <c r="L2775" i="11" s="1"/>
  <c r="O2773" i="11"/>
  <c r="L2773" i="11" s="1"/>
  <c r="O2783" i="11"/>
  <c r="L2783" i="11" s="1"/>
  <c r="O2794" i="11"/>
  <c r="L2794" i="11" s="1"/>
  <c r="O2778" i="11"/>
  <c r="L2778" i="11" s="1"/>
  <c r="O2776" i="11"/>
  <c r="L2776" i="11" s="1"/>
  <c r="O2790" i="11"/>
  <c r="L2790" i="11" s="1"/>
  <c r="O2799" i="11"/>
  <c r="L2799" i="11" s="1"/>
  <c r="O2717" i="11"/>
  <c r="L2717" i="11" s="1"/>
  <c r="O2713" i="11"/>
  <c r="L2713" i="11" s="1"/>
  <c r="O2711" i="11"/>
  <c r="L2711" i="11" s="1"/>
  <c r="O2710" i="11"/>
  <c r="L2710" i="11" s="1"/>
  <c r="O2719" i="11"/>
  <c r="L2719" i="11" s="1"/>
  <c r="O2353" i="11"/>
  <c r="L2353" i="11" s="1"/>
  <c r="O2363" i="11"/>
  <c r="L2363" i="11" s="1"/>
  <c r="O2360" i="11"/>
  <c r="L2360" i="11" s="1"/>
  <c r="O2364" i="11"/>
  <c r="L2364" i="11" s="1"/>
  <c r="O2357" i="11"/>
  <c r="L2357" i="11" s="1"/>
  <c r="O2362" i="11"/>
  <c r="L2362" i="11" s="1"/>
  <c r="O2358" i="11"/>
  <c r="L2358" i="11" s="1"/>
  <c r="O2355" i="11"/>
  <c r="L2355" i="11" s="1"/>
  <c r="O2361" i="11"/>
  <c r="L2361" i="11" s="1"/>
  <c r="O2350" i="11"/>
  <c r="L2350" i="11" s="1"/>
  <c r="O2366" i="11"/>
  <c r="L2366" i="11" s="1"/>
  <c r="O2365" i="11"/>
  <c r="L2365" i="11" s="1"/>
  <c r="O2352" i="11"/>
  <c r="L2352" i="11" s="1"/>
  <c r="O2349" i="11"/>
  <c r="L2349" i="11" s="1"/>
  <c r="O1070" i="11"/>
  <c r="L1070" i="11" s="1"/>
  <c r="O1076" i="11"/>
  <c r="L1076" i="11" s="1"/>
  <c r="O1081" i="11"/>
  <c r="L1081" i="11" s="1"/>
  <c r="O1071" i="11"/>
  <c r="L1071" i="11" s="1"/>
  <c r="K3837" i="11"/>
  <c r="K3836" i="11"/>
  <c r="K3835" i="11"/>
  <c r="K3834" i="11"/>
  <c r="K3833" i="11"/>
  <c r="K3832" i="11"/>
  <c r="K3831" i="11"/>
  <c r="K3830" i="11"/>
  <c r="K3829" i="11"/>
  <c r="K3828" i="11"/>
  <c r="K3827" i="11"/>
  <c r="K3826" i="11"/>
  <c r="K3825" i="11"/>
  <c r="K3824" i="11"/>
  <c r="K3823" i="11"/>
  <c r="K3822" i="11"/>
  <c r="K3821" i="11"/>
  <c r="K3820" i="11"/>
  <c r="K3819" i="11"/>
  <c r="K3818" i="11"/>
  <c r="K3817" i="11"/>
  <c r="K3816" i="11"/>
  <c r="K3815" i="11"/>
  <c r="K3814" i="11"/>
  <c r="K3813" i="11"/>
  <c r="K3812" i="11"/>
  <c r="K3811" i="11"/>
  <c r="K3810" i="11"/>
  <c r="K3809" i="11"/>
  <c r="K3808" i="11"/>
  <c r="K3807" i="11"/>
  <c r="K3806" i="11"/>
  <c r="K3805" i="11"/>
  <c r="K3804" i="11"/>
  <c r="K3803" i="11"/>
  <c r="K3802" i="11"/>
  <c r="K3801" i="11"/>
  <c r="K3800" i="11"/>
  <c r="K3799" i="11"/>
  <c r="K3798" i="11"/>
  <c r="K3797" i="11"/>
  <c r="K3796" i="11"/>
  <c r="K3795" i="11"/>
  <c r="K3794" i="11"/>
  <c r="K3793" i="11"/>
  <c r="K3792" i="11"/>
  <c r="K3791" i="11"/>
  <c r="K3790" i="11"/>
  <c r="K3789" i="11"/>
  <c r="K3788" i="11"/>
  <c r="K3787" i="11"/>
  <c r="K3770" i="11"/>
  <c r="J3770" i="11" s="1"/>
  <c r="K3767" i="11"/>
  <c r="J3767" i="11" s="1"/>
  <c r="K3769" i="11"/>
  <c r="J3769" i="11" s="1"/>
  <c r="K3768" i="11"/>
  <c r="J3768" i="11" s="1"/>
  <c r="K3771" i="11"/>
  <c r="J3771" i="11" s="1"/>
  <c r="K3772" i="11"/>
  <c r="J3772" i="11" s="1"/>
  <c r="K3786" i="11"/>
  <c r="K3785" i="11"/>
  <c r="K3784" i="11"/>
  <c r="K3783" i="11"/>
  <c r="K3782" i="11"/>
  <c r="K3781" i="11"/>
  <c r="K3780" i="11"/>
  <c r="K3779" i="11"/>
  <c r="K3778" i="11"/>
  <c r="K3777" i="11"/>
  <c r="K3776" i="11"/>
  <c r="K3775" i="11"/>
  <c r="K3774" i="11"/>
  <c r="K3773" i="11"/>
  <c r="K3766" i="11"/>
  <c r="K3765" i="11"/>
  <c r="K3764" i="11"/>
  <c r="K3763" i="11"/>
  <c r="K3762" i="11"/>
  <c r="K3761" i="11"/>
  <c r="K3760" i="11"/>
  <c r="K3759" i="11"/>
  <c r="K3758" i="11"/>
  <c r="K3757" i="11"/>
  <c r="K3756" i="11"/>
  <c r="K3755" i="11"/>
  <c r="K3754" i="11"/>
  <c r="K3753" i="11"/>
  <c r="K3752" i="11"/>
  <c r="K3751" i="11"/>
  <c r="K3750" i="11"/>
  <c r="K3749" i="11"/>
  <c r="K3748" i="11"/>
  <c r="K3747" i="11"/>
  <c r="K3746" i="11"/>
  <c r="K3745" i="11"/>
  <c r="K3744" i="11"/>
  <c r="K3743" i="11"/>
  <c r="K3742" i="11"/>
  <c r="K3741" i="11"/>
  <c r="K3740" i="11"/>
  <c r="K3739" i="11"/>
  <c r="K3738" i="11"/>
  <c r="K3737" i="11"/>
  <c r="K3736" i="11"/>
  <c r="K3735" i="11"/>
  <c r="K3734" i="11"/>
  <c r="K3733" i="11"/>
  <c r="K3732" i="11"/>
  <c r="K3731" i="11"/>
  <c r="K3730" i="11"/>
  <c r="K3729" i="11"/>
  <c r="K3728" i="11"/>
  <c r="K3727" i="11"/>
  <c r="K3726" i="11"/>
  <c r="K3725" i="11"/>
  <c r="K3724" i="11"/>
  <c r="K3723" i="11"/>
  <c r="K3722" i="11"/>
  <c r="K3721" i="11"/>
  <c r="K3720" i="11"/>
  <c r="K3719" i="11"/>
  <c r="K3718" i="11"/>
  <c r="K3717" i="11"/>
  <c r="K3716" i="11"/>
  <c r="K3715" i="11"/>
  <c r="K3714" i="11"/>
  <c r="K3713" i="11"/>
  <c r="K3712" i="11"/>
  <c r="K3711" i="11"/>
  <c r="K3710" i="11"/>
  <c r="K3709" i="11"/>
  <c r="K3708" i="11"/>
  <c r="K3707" i="11"/>
  <c r="K3706" i="11"/>
  <c r="K3705" i="11"/>
  <c r="K3704" i="11"/>
  <c r="K3703" i="11"/>
  <c r="K3702" i="11"/>
  <c r="K3701" i="11"/>
  <c r="K3700" i="11"/>
  <c r="K3699" i="11"/>
  <c r="K3698" i="11"/>
  <c r="K3697" i="11"/>
  <c r="K3696" i="11"/>
  <c r="K3695" i="11"/>
  <c r="K3694" i="11"/>
  <c r="K3693" i="11"/>
  <c r="K3692" i="11"/>
  <c r="K3691" i="11"/>
  <c r="K3690" i="11"/>
  <c r="K3689" i="11"/>
  <c r="K3688" i="11"/>
  <c r="K3687" i="11"/>
  <c r="K3686" i="11"/>
  <c r="K3685" i="11"/>
  <c r="K3684" i="11"/>
  <c r="K3683" i="11"/>
  <c r="K3682" i="11"/>
  <c r="K3681" i="11"/>
  <c r="K3680" i="11"/>
  <c r="K3679" i="11"/>
  <c r="K3678" i="11"/>
  <c r="K3677" i="11"/>
  <c r="K3676" i="11"/>
  <c r="K3675" i="11"/>
  <c r="K3674" i="11"/>
  <c r="K3673" i="11"/>
  <c r="K3672" i="11"/>
  <c r="K3671" i="11"/>
  <c r="K3670" i="11"/>
  <c r="K3669" i="11"/>
  <c r="K3668" i="11"/>
  <c r="K3667" i="11"/>
  <c r="K3666" i="11"/>
  <c r="K3665" i="11"/>
  <c r="K3664" i="11"/>
  <c r="K3663" i="11"/>
  <c r="K3662" i="11"/>
  <c r="K3661" i="11"/>
  <c r="K3660" i="11"/>
  <c r="K3659" i="11"/>
  <c r="K3658" i="11"/>
  <c r="K3657" i="11"/>
  <c r="K3656" i="11"/>
  <c r="K3655" i="11"/>
  <c r="K3654" i="11"/>
  <c r="K3653" i="11"/>
  <c r="K3652" i="11"/>
  <c r="K3651" i="11"/>
  <c r="K3650" i="11"/>
  <c r="K3649" i="11"/>
  <c r="K3648" i="11"/>
  <c r="K3647" i="11"/>
  <c r="K3646" i="11"/>
  <c r="K3645" i="11"/>
  <c r="K3644" i="11"/>
  <c r="K3643" i="11"/>
  <c r="K3642" i="11"/>
  <c r="K3641" i="11"/>
  <c r="K3640" i="11"/>
  <c r="K3639" i="11"/>
  <c r="K3638" i="11"/>
  <c r="K3637" i="11"/>
  <c r="K3636" i="11"/>
  <c r="K3635" i="11"/>
  <c r="K3634" i="11"/>
  <c r="K3633" i="11"/>
  <c r="K3632" i="11"/>
  <c r="K3631" i="11"/>
  <c r="K3630" i="11"/>
  <c r="K3629" i="11"/>
  <c r="K3628" i="11"/>
  <c r="K3627" i="11"/>
  <c r="K3626" i="11"/>
  <c r="K3625" i="11"/>
  <c r="K3624" i="11"/>
  <c r="K3623" i="11"/>
  <c r="K3622" i="11"/>
  <c r="K3621" i="11"/>
  <c r="K3620" i="11"/>
  <c r="K3619" i="11"/>
  <c r="K3618" i="11"/>
  <c r="K3617" i="11"/>
  <c r="K3616" i="11"/>
  <c r="K3615" i="11"/>
  <c r="K3614" i="11"/>
  <c r="K3613" i="11"/>
  <c r="K3612" i="11"/>
  <c r="K3611" i="11"/>
  <c r="K3610" i="11"/>
  <c r="K3609" i="11"/>
  <c r="K3608" i="11"/>
  <c r="K3607" i="11"/>
  <c r="K3606" i="11"/>
  <c r="K3605" i="11"/>
  <c r="K3604" i="11"/>
  <c r="K3603" i="11"/>
  <c r="K3602" i="11"/>
  <c r="K3601" i="11"/>
  <c r="K3600" i="11"/>
  <c r="K3599" i="11"/>
  <c r="K3598" i="11"/>
  <c r="K3597" i="11"/>
  <c r="K3596" i="11"/>
  <c r="K3595" i="11"/>
  <c r="K3594" i="11"/>
  <c r="K3593" i="11"/>
  <c r="K3592" i="11"/>
  <c r="K3591" i="11"/>
  <c r="K3590" i="11"/>
  <c r="K3589" i="11"/>
  <c r="K3588" i="11"/>
  <c r="K3587" i="11"/>
  <c r="K3586" i="11"/>
  <c r="K3585" i="11"/>
  <c r="K3584" i="11"/>
  <c r="K3583" i="11"/>
  <c r="K3582" i="11"/>
  <c r="K3581" i="11"/>
  <c r="K3580" i="11"/>
  <c r="K3579" i="11"/>
  <c r="K3578" i="11"/>
  <c r="K3577" i="11"/>
  <c r="K3576" i="11"/>
  <c r="K3575" i="11"/>
  <c r="K3574" i="11"/>
  <c r="K3573" i="11"/>
  <c r="K3572" i="11"/>
  <c r="K3571" i="11"/>
  <c r="K3570" i="11"/>
  <c r="K3569" i="11"/>
  <c r="K3568" i="11"/>
  <c r="K3567" i="11"/>
  <c r="K3562" i="11"/>
  <c r="J3562" i="11" s="1"/>
  <c r="K3566" i="11"/>
  <c r="K3565" i="11"/>
  <c r="K3561" i="11"/>
  <c r="J3561" i="11" s="1"/>
  <c r="K3560" i="11"/>
  <c r="J3560" i="11" s="1"/>
  <c r="K3559" i="11"/>
  <c r="J3559" i="11" s="1"/>
  <c r="K3558" i="11"/>
  <c r="J3558" i="11" s="1"/>
  <c r="K3557" i="11"/>
  <c r="J3557" i="11" s="1"/>
  <c r="K3554" i="11"/>
  <c r="J3554" i="11" s="1"/>
  <c r="K3556" i="11"/>
  <c r="J3556" i="11" s="1"/>
  <c r="K3555" i="11"/>
  <c r="J3555" i="11" s="1"/>
  <c r="K3564" i="11"/>
  <c r="K3563" i="11"/>
  <c r="K3553" i="11"/>
  <c r="K3552" i="11"/>
  <c r="K3551" i="11"/>
  <c r="K3550" i="11"/>
  <c r="K3549" i="11"/>
  <c r="K3548" i="11"/>
  <c r="K3547" i="11"/>
  <c r="K3546" i="11"/>
  <c r="K3545" i="11"/>
  <c r="K3544" i="11"/>
  <c r="K3543" i="11"/>
  <c r="K3542" i="11"/>
  <c r="K3541" i="11"/>
  <c r="K3540" i="11"/>
  <c r="K3539" i="11"/>
  <c r="K3538" i="11"/>
  <c r="K3537" i="11"/>
  <c r="K3536" i="11"/>
  <c r="K3535" i="11"/>
  <c r="K3534" i="11"/>
  <c r="K3533" i="11"/>
  <c r="K3532" i="11"/>
  <c r="K3531" i="11"/>
  <c r="K3530" i="11"/>
  <c r="K3529" i="11"/>
  <c r="K3528" i="11"/>
  <c r="K3527" i="11"/>
  <c r="K3526" i="11"/>
  <c r="K3525" i="11"/>
  <c r="K3524" i="11"/>
  <c r="K3523" i="11"/>
  <c r="K3522" i="11"/>
  <c r="K3521" i="11"/>
  <c r="K3520" i="11"/>
  <c r="K3519" i="11"/>
  <c r="K3518" i="11"/>
  <c r="K3517" i="11"/>
  <c r="K3516" i="11"/>
  <c r="K3515" i="11"/>
  <c r="K3514" i="11"/>
  <c r="K3513" i="11"/>
  <c r="K3512" i="11"/>
  <c r="K3511" i="11"/>
  <c r="K3510" i="11"/>
  <c r="K3509" i="11"/>
  <c r="K3508" i="11"/>
  <c r="K3507" i="11"/>
  <c r="K3506" i="11"/>
  <c r="K3505" i="11"/>
  <c r="K3504" i="11"/>
  <c r="K3503" i="11"/>
  <c r="K3502" i="11"/>
  <c r="K3501" i="11"/>
  <c r="K3500" i="11"/>
  <c r="K3499" i="11"/>
  <c r="K3498" i="11"/>
  <c r="K3497" i="11"/>
  <c r="K3496" i="11"/>
  <c r="K3495" i="11"/>
  <c r="K3494" i="11"/>
  <c r="K3493" i="11"/>
  <c r="K3492" i="11"/>
  <c r="K3483" i="11"/>
  <c r="J3483" i="11" s="1"/>
  <c r="K3484" i="11"/>
  <c r="J3484" i="11" s="1"/>
  <c r="K3491" i="11"/>
  <c r="K3490" i="11"/>
  <c r="K3489" i="11"/>
  <c r="K3488" i="11"/>
  <c r="K3487" i="11"/>
  <c r="K3486" i="11"/>
  <c r="K3485" i="11"/>
  <c r="K3482" i="11"/>
  <c r="K3481" i="11"/>
  <c r="K3480" i="11"/>
  <c r="K3479" i="11"/>
  <c r="K3478" i="11"/>
  <c r="K3477" i="11"/>
  <c r="K3476" i="11"/>
  <c r="K3475" i="11"/>
  <c r="K3474" i="11"/>
  <c r="K3473" i="11"/>
  <c r="K3472" i="11"/>
  <c r="K3471" i="11"/>
  <c r="K3470" i="11"/>
  <c r="K3469" i="11"/>
  <c r="K3468" i="11"/>
  <c r="K3467" i="11"/>
  <c r="K3466" i="11"/>
  <c r="K3465" i="11"/>
  <c r="K3464" i="11"/>
  <c r="K3463" i="11"/>
  <c r="K3462" i="11"/>
  <c r="K3461" i="11"/>
  <c r="K3460" i="11"/>
  <c r="K3459" i="11"/>
  <c r="K3458" i="11"/>
  <c r="K3457" i="11"/>
  <c r="K3456" i="11"/>
  <c r="K3455" i="11"/>
  <c r="K3454" i="11"/>
  <c r="K3453" i="11"/>
  <c r="K3452" i="11"/>
  <c r="K3451" i="11"/>
  <c r="K3450" i="11"/>
  <c r="K3449" i="11"/>
  <c r="K3448" i="11"/>
  <c r="K3447" i="11"/>
  <c r="K3446" i="11"/>
  <c r="K3445" i="11"/>
  <c r="K3444" i="11"/>
  <c r="K3443" i="11"/>
  <c r="K3442" i="11"/>
  <c r="K3441" i="11"/>
  <c r="K3440" i="11"/>
  <c r="K3439" i="11"/>
  <c r="K3438" i="11"/>
  <c r="K3437" i="11"/>
  <c r="K3436" i="11"/>
  <c r="K3435" i="11"/>
  <c r="K3434" i="11"/>
  <c r="K3433" i="11"/>
  <c r="K3432" i="11"/>
  <c r="K3431" i="11"/>
  <c r="K3430" i="11"/>
  <c r="K3429" i="11"/>
  <c r="K3428" i="11"/>
  <c r="K3427" i="11"/>
  <c r="K3426" i="11"/>
  <c r="K3425" i="11"/>
  <c r="K3424" i="11"/>
  <c r="K3423" i="11"/>
  <c r="K3422" i="11"/>
  <c r="K3421" i="11"/>
  <c r="K3420" i="11"/>
  <c r="K3419" i="11"/>
  <c r="K3418" i="11"/>
  <c r="K3417" i="11"/>
  <c r="K3416" i="11"/>
  <c r="K3415" i="11"/>
  <c r="K3414" i="11"/>
  <c r="K3413" i="11"/>
  <c r="K3412" i="11"/>
  <c r="K3411" i="11"/>
  <c r="K3410" i="11"/>
  <c r="K3409" i="11"/>
  <c r="K3408" i="11"/>
  <c r="K3407" i="11"/>
  <c r="K3406" i="11"/>
  <c r="K3405" i="11"/>
  <c r="K3404" i="11"/>
  <c r="K3403" i="11"/>
  <c r="K3402" i="11"/>
  <c r="K3401" i="11"/>
  <c r="K3400" i="11"/>
  <c r="K3399" i="11"/>
  <c r="K3398" i="11"/>
  <c r="K3397" i="11"/>
  <c r="K3396" i="11"/>
  <c r="K3395" i="11"/>
  <c r="K3394" i="11"/>
  <c r="K3393" i="11"/>
  <c r="K3392" i="11"/>
  <c r="K3391" i="11"/>
  <c r="K3390" i="11"/>
  <c r="K3389" i="11"/>
  <c r="K3388" i="11"/>
  <c r="K3387" i="11"/>
  <c r="K3386" i="11"/>
  <c r="K3385" i="11"/>
  <c r="K3384" i="11"/>
  <c r="K3383" i="11"/>
  <c r="K3382" i="11"/>
  <c r="K3381" i="11"/>
  <c r="K3380" i="11"/>
  <c r="K3379" i="11"/>
  <c r="K3378" i="11"/>
  <c r="K3377" i="11"/>
  <c r="K3376" i="11"/>
  <c r="K3375" i="11"/>
  <c r="K3374" i="11"/>
  <c r="K3373" i="11"/>
  <c r="K3372" i="11"/>
  <c r="K3371" i="11"/>
  <c r="K3370" i="11"/>
  <c r="K3369" i="11"/>
  <c r="K3368" i="11"/>
  <c r="K3367" i="11"/>
  <c r="K3366" i="11"/>
  <c r="K3365" i="11"/>
  <c r="K3364" i="11"/>
  <c r="K3341" i="11"/>
  <c r="J3341" i="11" s="1"/>
  <c r="K3343" i="11"/>
  <c r="J3343" i="11" s="1"/>
  <c r="K3363" i="11"/>
  <c r="K3362" i="11"/>
  <c r="K3361" i="11"/>
  <c r="K3360" i="11"/>
  <c r="K3347" i="11"/>
  <c r="J3347" i="11" s="1"/>
  <c r="K3359" i="11"/>
  <c r="K3346" i="11"/>
  <c r="J3346" i="11" s="1"/>
  <c r="K3358" i="11"/>
  <c r="K3344" i="11"/>
  <c r="J3344" i="11" s="1"/>
  <c r="K3357" i="11"/>
  <c r="K3356" i="11"/>
  <c r="K3355" i="11"/>
  <c r="K3354" i="11"/>
  <c r="K3353" i="11"/>
  <c r="K3352" i="11"/>
  <c r="K3351" i="11"/>
  <c r="K3350" i="11"/>
  <c r="K3349" i="11"/>
  <c r="K3348" i="11"/>
  <c r="K3340" i="11"/>
  <c r="K3339" i="11"/>
  <c r="K3338" i="11"/>
  <c r="K3337" i="11"/>
  <c r="K3336" i="11"/>
  <c r="K3335" i="11"/>
  <c r="K3334" i="11"/>
  <c r="K3333" i="11"/>
  <c r="K3332" i="11"/>
  <c r="K3331" i="11"/>
  <c r="K3330" i="11"/>
  <c r="K3329" i="11"/>
  <c r="K3328" i="11"/>
  <c r="K3327" i="11"/>
  <c r="K3326" i="11"/>
  <c r="K3325" i="11"/>
  <c r="K3324" i="11"/>
  <c r="K3323" i="11"/>
  <c r="K3322" i="11"/>
  <c r="K3321" i="11"/>
  <c r="K3320" i="11"/>
  <c r="K3319" i="11"/>
  <c r="K3318" i="11"/>
  <c r="K3317" i="11"/>
  <c r="K3316" i="11"/>
  <c r="K3315" i="11"/>
  <c r="K3314" i="11"/>
  <c r="K3313" i="11"/>
  <c r="K3312" i="11"/>
  <c r="K3311" i="11"/>
  <c r="K3310" i="11"/>
  <c r="K3309" i="11"/>
  <c r="K3308" i="11"/>
  <c r="K3307" i="11"/>
  <c r="K3306" i="11"/>
  <c r="K3305" i="11"/>
  <c r="K3304" i="11"/>
  <c r="K3303" i="11"/>
  <c r="K3302" i="11"/>
  <c r="K3301" i="11"/>
  <c r="K3300" i="11"/>
  <c r="K3299" i="11"/>
  <c r="K3298" i="11"/>
  <c r="K3297" i="11"/>
  <c r="K3296" i="11"/>
  <c r="K3295" i="11"/>
  <c r="K3294" i="11"/>
  <c r="K3293" i="11"/>
  <c r="K3292" i="11"/>
  <c r="K3291" i="11"/>
  <c r="K3290" i="11"/>
  <c r="K3289" i="11"/>
  <c r="K3288" i="11"/>
  <c r="K3287" i="11"/>
  <c r="K3286" i="11"/>
  <c r="K3285" i="11"/>
  <c r="K3284" i="11"/>
  <c r="K3283" i="11"/>
  <c r="K3282" i="11"/>
  <c r="K3281" i="11"/>
  <c r="K3280" i="11"/>
  <c r="K3279" i="11"/>
  <c r="K3278" i="11"/>
  <c r="K3277" i="11"/>
  <c r="K3276" i="11"/>
  <c r="K3275" i="11"/>
  <c r="K3274" i="11"/>
  <c r="K3273" i="11"/>
  <c r="K3272" i="11"/>
  <c r="K3271" i="11"/>
  <c r="K3270" i="11"/>
  <c r="K3269" i="11"/>
  <c r="K3268" i="11"/>
  <c r="K3267" i="11"/>
  <c r="K3266" i="11"/>
  <c r="K3265" i="11"/>
  <c r="K3264" i="11"/>
  <c r="K3263" i="11"/>
  <c r="K3262" i="11"/>
  <c r="K3261" i="11"/>
  <c r="K3260" i="11"/>
  <c r="K3259" i="11"/>
  <c r="K3258" i="11"/>
  <c r="K3257" i="11"/>
  <c r="K3256" i="11"/>
  <c r="K3255" i="11"/>
  <c r="K3254" i="11"/>
  <c r="K3253" i="11"/>
  <c r="K3252" i="11"/>
  <c r="K3251" i="11"/>
  <c r="K3250" i="11"/>
  <c r="K3249" i="11"/>
  <c r="K3248" i="11"/>
  <c r="K3247" i="11"/>
  <c r="K3246" i="11"/>
  <c r="K3245" i="11"/>
  <c r="K3244" i="11"/>
  <c r="K3243" i="11"/>
  <c r="K3242" i="11"/>
  <c r="K3241" i="11"/>
  <c r="K3240" i="11"/>
  <c r="K3239" i="11"/>
  <c r="K3238" i="11"/>
  <c r="K3237" i="11"/>
  <c r="K3236" i="11"/>
  <c r="K3235" i="11"/>
  <c r="K3234" i="11"/>
  <c r="K3233" i="11"/>
  <c r="K3232" i="11"/>
  <c r="K3231" i="11"/>
  <c r="K3230" i="11"/>
  <c r="K3229" i="11"/>
  <c r="K3228" i="11"/>
  <c r="K3227" i="11"/>
  <c r="K3226" i="11"/>
  <c r="K3225" i="11"/>
  <c r="K3224" i="11"/>
  <c r="K3223" i="11"/>
  <c r="K3222" i="11"/>
  <c r="K3221" i="11"/>
  <c r="K3220" i="11"/>
  <c r="K3219" i="11"/>
  <c r="K3218" i="11"/>
  <c r="K3217" i="11"/>
  <c r="K3216" i="11"/>
  <c r="K3215" i="11"/>
  <c r="K3214" i="11"/>
  <c r="K3213" i="11"/>
  <c r="K3212" i="11"/>
  <c r="K3211" i="11"/>
  <c r="K3210" i="11"/>
  <c r="K3203" i="11"/>
  <c r="J3203" i="11" s="1"/>
  <c r="K3200" i="11"/>
  <c r="J3200" i="11" s="1"/>
  <c r="K3201" i="11"/>
  <c r="J3201" i="11" s="1"/>
  <c r="K3199" i="11"/>
  <c r="J3199" i="11" s="1"/>
  <c r="K3209" i="11"/>
  <c r="K3208" i="11"/>
  <c r="K3207" i="11"/>
  <c r="K3206" i="11"/>
  <c r="K3205" i="11"/>
  <c r="K3204" i="11"/>
  <c r="K3198" i="11"/>
  <c r="K3197" i="11"/>
  <c r="K3196" i="11"/>
  <c r="K3195" i="11"/>
  <c r="K3194" i="11"/>
  <c r="K3193" i="11"/>
  <c r="K3192" i="11"/>
  <c r="K3191" i="11"/>
  <c r="K3190" i="11"/>
  <c r="K3189" i="11"/>
  <c r="K3188" i="11"/>
  <c r="K3187" i="11"/>
  <c r="K3186" i="11"/>
  <c r="K3185" i="11"/>
  <c r="K3184" i="11"/>
  <c r="K3183" i="11"/>
  <c r="K3182" i="11"/>
  <c r="K3181" i="11"/>
  <c r="K3180" i="11"/>
  <c r="K3179" i="11"/>
  <c r="K3178" i="11"/>
  <c r="K3177" i="11"/>
  <c r="K3176" i="11"/>
  <c r="K3175" i="11"/>
  <c r="K3174" i="11"/>
  <c r="K3173" i="11"/>
  <c r="K3172" i="11"/>
  <c r="K3171" i="11"/>
  <c r="K3170" i="11"/>
  <c r="K3169" i="11"/>
  <c r="K3168" i="11"/>
  <c r="K3167" i="11"/>
  <c r="K3166" i="11"/>
  <c r="K3165" i="11"/>
  <c r="K3164" i="11"/>
  <c r="K3163" i="11"/>
  <c r="K3162" i="11"/>
  <c r="K3161" i="11"/>
  <c r="K3160" i="11"/>
  <c r="K3159" i="11"/>
  <c r="K3158" i="11"/>
  <c r="K3157" i="11"/>
  <c r="K3156" i="11"/>
  <c r="K3155" i="11"/>
  <c r="K3154" i="11"/>
  <c r="K3153" i="11"/>
  <c r="K3152" i="11"/>
  <c r="K3151" i="11"/>
  <c r="K3150" i="11"/>
  <c r="K3149" i="11"/>
  <c r="K3148" i="11"/>
  <c r="K3140" i="11"/>
  <c r="J3140" i="11" s="1"/>
  <c r="K3142" i="11"/>
  <c r="J3142" i="11" s="1"/>
  <c r="K3138" i="11"/>
  <c r="J3138" i="11" s="1"/>
  <c r="K3147" i="11"/>
  <c r="K3133" i="11"/>
  <c r="J3133" i="11" s="1"/>
  <c r="K3131" i="11"/>
  <c r="J3131" i="11" s="1"/>
  <c r="K3139" i="11"/>
  <c r="J3139" i="11" s="1"/>
  <c r="K3146" i="11"/>
  <c r="K3145" i="11"/>
  <c r="K3134" i="11"/>
  <c r="J3134" i="11" s="1"/>
  <c r="K3141" i="11"/>
  <c r="J3141" i="11" s="1"/>
  <c r="K3136" i="11"/>
  <c r="J3136" i="11" s="1"/>
  <c r="K3135" i="11"/>
  <c r="J3135" i="11" s="1"/>
  <c r="K3137" i="11"/>
  <c r="J3137" i="11" s="1"/>
  <c r="K3132" i="11"/>
  <c r="J3132" i="11" s="1"/>
  <c r="K3128" i="11"/>
  <c r="J3128" i="11" s="1"/>
  <c r="K3129" i="11"/>
  <c r="J3129" i="11" s="1"/>
  <c r="K3130" i="11"/>
  <c r="J3130" i="11" s="1"/>
  <c r="K3144" i="11"/>
  <c r="K3143" i="11"/>
  <c r="K3127" i="11"/>
  <c r="K3126" i="11"/>
  <c r="K3125" i="11"/>
  <c r="K3124" i="11"/>
  <c r="K3123" i="11"/>
  <c r="K3122" i="11"/>
  <c r="K3121" i="11"/>
  <c r="K3120" i="11"/>
  <c r="K3119" i="11"/>
  <c r="K3118" i="11"/>
  <c r="K3117" i="11"/>
  <c r="K3116" i="11"/>
  <c r="K3115" i="11"/>
  <c r="K3114" i="11"/>
  <c r="K3113" i="11"/>
  <c r="K3112" i="11"/>
  <c r="K3111" i="11"/>
  <c r="K3110" i="11"/>
  <c r="K3109" i="11"/>
  <c r="K3108" i="11"/>
  <c r="K3107" i="11"/>
  <c r="K3106" i="11"/>
  <c r="K3105" i="11"/>
  <c r="K3104" i="11"/>
  <c r="K3103" i="11"/>
  <c r="K3102" i="11"/>
  <c r="K3101" i="11"/>
  <c r="K3100" i="11"/>
  <c r="K3099" i="11"/>
  <c r="K3098" i="11"/>
  <c r="K3097" i="11"/>
  <c r="K3096" i="11"/>
  <c r="K3095" i="11"/>
  <c r="K3094" i="11"/>
  <c r="K3093" i="11"/>
  <c r="K3092" i="11"/>
  <c r="K3091" i="11"/>
  <c r="K3090" i="11"/>
  <c r="K3089" i="11"/>
  <c r="K3088" i="11"/>
  <c r="K3087" i="11"/>
  <c r="K3086" i="11"/>
  <c r="K3085" i="11"/>
  <c r="K3084" i="11"/>
  <c r="K3083" i="11"/>
  <c r="K3082" i="11"/>
  <c r="K3081" i="11"/>
  <c r="K3080" i="11"/>
  <c r="K3079" i="11"/>
  <c r="K3078" i="11"/>
  <c r="K3077" i="11"/>
  <c r="K3076" i="11"/>
  <c r="K3075" i="11"/>
  <c r="K3074" i="11"/>
  <c r="K3073" i="11"/>
  <c r="K3072" i="11"/>
  <c r="K3071" i="11"/>
  <c r="K3070" i="11"/>
  <c r="K3069" i="11"/>
  <c r="K3068" i="11"/>
  <c r="K3067" i="11"/>
  <c r="K3066" i="11"/>
  <c r="K3065" i="11"/>
  <c r="K3064" i="11"/>
  <c r="K3063" i="11"/>
  <c r="K3062" i="11"/>
  <c r="K3061" i="11"/>
  <c r="K3060" i="11"/>
  <c r="K3059" i="11"/>
  <c r="K3058" i="11"/>
  <c r="K3057" i="11"/>
  <c r="K3056" i="11"/>
  <c r="K3055" i="11"/>
  <c r="K3054" i="11"/>
  <c r="K3053" i="11"/>
  <c r="K3052" i="11"/>
  <c r="K3051" i="11"/>
  <c r="K3050" i="11"/>
  <c r="K3049" i="11"/>
  <c r="K3048" i="11"/>
  <c r="K3047" i="11"/>
  <c r="K3046" i="11"/>
  <c r="K3045" i="11"/>
  <c r="K3044" i="11"/>
  <c r="K3043" i="11"/>
  <c r="K3042" i="11"/>
  <c r="K3041" i="11"/>
  <c r="K3040" i="11"/>
  <c r="K3039" i="11"/>
  <c r="K3038" i="11"/>
  <c r="K3037" i="11"/>
  <c r="K3036" i="11"/>
  <c r="K3035" i="11"/>
  <c r="K3034" i="11"/>
  <c r="K3033" i="11"/>
  <c r="K3032" i="11"/>
  <c r="K3031" i="11"/>
  <c r="K3030" i="11"/>
  <c r="K3029" i="11"/>
  <c r="K3028" i="11"/>
  <c r="K3027" i="11"/>
  <c r="K3026" i="11"/>
  <c r="K3025" i="11"/>
  <c r="K3024" i="11"/>
  <c r="K3023" i="11"/>
  <c r="K3022" i="11"/>
  <c r="K3021" i="11"/>
  <c r="K3020" i="11"/>
  <c r="K3019" i="11"/>
  <c r="K3018" i="11"/>
  <c r="K3017" i="11"/>
  <c r="K3016" i="11"/>
  <c r="K3015" i="11"/>
  <c r="K3014" i="11"/>
  <c r="K3013" i="11"/>
  <c r="K3012" i="11"/>
  <c r="K3011" i="11"/>
  <c r="K3010" i="11"/>
  <c r="K3009" i="11"/>
  <c r="K3008" i="11"/>
  <c r="K3007" i="11"/>
  <c r="K3006" i="11"/>
  <c r="K2988" i="11"/>
  <c r="J2988" i="11" s="1"/>
  <c r="K3005" i="11"/>
  <c r="K3004" i="11"/>
  <c r="K3003" i="11"/>
  <c r="K3002" i="11"/>
  <c r="K2986" i="11"/>
  <c r="J2986" i="11" s="1"/>
  <c r="K3001" i="11"/>
  <c r="K2987" i="11"/>
  <c r="J2987" i="11" s="1"/>
  <c r="K3000" i="11"/>
  <c r="K2999" i="11"/>
  <c r="K2998" i="11"/>
  <c r="K2997" i="11"/>
  <c r="K2996" i="11"/>
  <c r="K2995" i="11"/>
  <c r="K2994" i="11"/>
  <c r="K2993" i="11"/>
  <c r="K2992" i="11"/>
  <c r="K2991" i="11"/>
  <c r="K2990" i="11"/>
  <c r="K2985" i="11"/>
  <c r="K2984" i="11"/>
  <c r="K2983" i="11"/>
  <c r="K2982" i="11"/>
  <c r="K2981" i="11"/>
  <c r="K2980" i="11"/>
  <c r="K2979" i="11"/>
  <c r="K2978" i="11"/>
  <c r="K2977" i="11"/>
  <c r="K2976" i="11"/>
  <c r="K2975" i="11"/>
  <c r="K2974" i="11"/>
  <c r="K2973" i="11"/>
  <c r="K2972" i="11"/>
  <c r="K2971" i="11"/>
  <c r="K2970" i="11"/>
  <c r="K2969" i="11"/>
  <c r="K2968" i="11"/>
  <c r="K2967" i="11"/>
  <c r="K2966" i="11"/>
  <c r="K2965" i="11"/>
  <c r="K2964" i="11"/>
  <c r="K2963" i="11"/>
  <c r="K2962" i="11"/>
  <c r="K2961" i="11"/>
  <c r="K2960" i="11"/>
  <c r="K2959" i="11"/>
  <c r="K2958" i="11"/>
  <c r="K2957" i="11"/>
  <c r="K2956" i="11"/>
  <c r="K2955" i="11"/>
  <c r="K2954" i="11"/>
  <c r="K2953" i="11"/>
  <c r="K2952" i="11"/>
  <c r="K2951" i="11"/>
  <c r="K2950" i="11"/>
  <c r="K2949" i="11"/>
  <c r="K2948" i="11"/>
  <c r="K2947" i="11"/>
  <c r="K2946" i="11"/>
  <c r="K2945" i="11"/>
  <c r="K2944" i="11"/>
  <c r="K2943" i="11"/>
  <c r="K2942" i="11"/>
  <c r="K2941" i="11"/>
  <c r="K2940" i="11"/>
  <c r="K2939" i="11"/>
  <c r="K2938" i="11"/>
  <c r="K2937" i="11"/>
  <c r="K2936" i="11"/>
  <c r="K2935" i="11"/>
  <c r="K2934" i="11"/>
  <c r="K2933" i="11"/>
  <c r="K2932" i="11"/>
  <c r="K2931" i="11"/>
  <c r="K2930" i="11"/>
  <c r="K2929" i="11"/>
  <c r="K2928" i="11"/>
  <c r="K2927" i="11"/>
  <c r="K2926" i="11"/>
  <c r="K2925" i="11"/>
  <c r="K2924" i="11"/>
  <c r="K2923" i="11"/>
  <c r="K2922" i="11"/>
  <c r="K2921" i="11"/>
  <c r="K2920" i="11"/>
  <c r="K2919" i="11"/>
  <c r="K2918" i="11"/>
  <c r="K2917" i="11"/>
  <c r="K2916" i="11"/>
  <c r="K2915" i="11"/>
  <c r="K2914" i="11"/>
  <c r="K2913" i="11"/>
  <c r="K2912" i="11"/>
  <c r="K2911" i="11"/>
  <c r="K2910" i="11"/>
  <c r="K2909" i="11"/>
  <c r="K2908" i="11"/>
  <c r="K2907" i="11"/>
  <c r="K2906" i="11"/>
  <c r="K2905" i="11"/>
  <c r="K2904" i="11"/>
  <c r="K2903" i="11"/>
  <c r="K2902" i="11"/>
  <c r="K2901" i="11"/>
  <c r="K2900" i="11"/>
  <c r="K2899" i="11"/>
  <c r="K2898" i="11"/>
  <c r="K2897" i="11"/>
  <c r="K2896" i="11"/>
  <c r="K2895" i="11"/>
  <c r="K2894" i="11"/>
  <c r="K2893" i="11"/>
  <c r="K2892" i="11"/>
  <c r="K2891" i="11"/>
  <c r="K2890" i="11"/>
  <c r="K2889" i="11"/>
  <c r="K2888" i="11"/>
  <c r="K2887" i="11"/>
  <c r="K2886" i="11"/>
  <c r="K2885" i="11"/>
  <c r="K2884" i="11"/>
  <c r="K2883" i="11"/>
  <c r="K2882" i="11"/>
  <c r="K2881" i="11"/>
  <c r="K2880" i="11"/>
  <c r="K2879" i="11"/>
  <c r="K2878" i="11"/>
  <c r="K2877" i="11"/>
  <c r="K2876" i="11"/>
  <c r="K2875" i="11"/>
  <c r="K2874" i="11"/>
  <c r="K2873" i="11"/>
  <c r="K2872" i="11"/>
  <c r="K2871" i="11"/>
  <c r="K2870" i="11"/>
  <c r="K2860" i="11"/>
  <c r="J2860" i="11" s="1"/>
  <c r="K2855" i="11"/>
  <c r="J2855" i="11" s="1"/>
  <c r="K2857" i="11"/>
  <c r="J2857" i="11" s="1"/>
  <c r="K2844" i="11"/>
  <c r="J2844" i="11" s="1"/>
  <c r="K2850" i="11"/>
  <c r="J2850" i="11" s="1"/>
  <c r="K2854" i="11"/>
  <c r="J2854" i="11" s="1"/>
  <c r="K2851" i="11"/>
  <c r="J2851" i="11" s="1"/>
  <c r="K2848" i="11"/>
  <c r="J2848" i="11" s="1"/>
  <c r="K2846" i="11"/>
  <c r="J2846" i="11" s="1"/>
  <c r="K2853" i="11"/>
  <c r="J2853" i="11" s="1"/>
  <c r="K2859" i="11"/>
  <c r="J2859" i="11" s="1"/>
  <c r="K2845" i="11"/>
  <c r="J2845" i="11" s="1"/>
  <c r="K2849" i="11"/>
  <c r="J2849" i="11" s="1"/>
  <c r="K2847" i="11"/>
  <c r="J2847" i="11" s="1"/>
  <c r="K2861" i="11"/>
  <c r="J2861" i="11" s="1"/>
  <c r="K2862" i="11"/>
  <c r="J2862" i="11" s="1"/>
  <c r="K2852" i="11"/>
  <c r="J2852" i="11" s="1"/>
  <c r="K2864" i="11"/>
  <c r="J2864" i="11" s="1"/>
  <c r="K2856" i="11"/>
  <c r="J2856" i="11" s="1"/>
  <c r="K2858" i="11"/>
  <c r="J2858" i="11" s="1"/>
  <c r="K2863" i="11"/>
  <c r="J2863" i="11" s="1"/>
  <c r="K2865" i="11"/>
  <c r="J2865" i="11" s="1"/>
  <c r="K2866" i="11"/>
  <c r="J2866" i="11" s="1"/>
  <c r="K2867" i="11"/>
  <c r="J2867" i="11" s="1"/>
  <c r="K2869" i="11"/>
  <c r="K2868" i="11"/>
  <c r="K2843" i="11"/>
  <c r="K2842" i="11"/>
  <c r="K2841" i="11"/>
  <c r="K2840" i="11"/>
  <c r="K2839" i="11"/>
  <c r="K2838" i="11"/>
  <c r="K2837" i="11"/>
  <c r="K2836" i="11"/>
  <c r="K2835" i="11"/>
  <c r="K2834" i="11"/>
  <c r="K2833" i="11"/>
  <c r="K2832" i="11"/>
  <c r="K2831" i="11"/>
  <c r="K2830" i="11"/>
  <c r="K2829" i="11"/>
  <c r="K2828" i="11"/>
  <c r="K2827" i="11"/>
  <c r="K2826" i="11"/>
  <c r="K2825" i="11"/>
  <c r="K2824" i="11"/>
  <c r="K2823" i="11"/>
  <c r="K2822" i="11"/>
  <c r="K2821" i="11"/>
  <c r="K2820" i="11"/>
  <c r="K2819" i="11"/>
  <c r="K2818" i="11"/>
  <c r="K2817" i="11"/>
  <c r="K2816" i="11"/>
  <c r="K2815" i="11"/>
  <c r="K2814" i="11"/>
  <c r="K2813" i="11"/>
  <c r="K2812" i="11"/>
  <c r="K2811" i="11"/>
  <c r="K2810" i="11"/>
  <c r="K2809" i="11"/>
  <c r="K2808" i="11"/>
  <c r="K2807" i="11"/>
  <c r="K2806" i="11"/>
  <c r="K2805" i="11"/>
  <c r="K2804" i="11"/>
  <c r="K2803" i="11"/>
  <c r="K2802" i="11"/>
  <c r="K2801" i="11"/>
  <c r="K2800" i="11"/>
  <c r="K2799" i="11"/>
  <c r="K2795" i="11"/>
  <c r="J2795" i="11" s="1"/>
  <c r="K2786" i="11"/>
  <c r="J2786" i="11" s="1"/>
  <c r="K2784" i="11"/>
  <c r="J2784" i="11" s="1"/>
  <c r="K2779" i="11"/>
  <c r="J2779" i="11" s="1"/>
  <c r="K2788" i="11"/>
  <c r="J2788" i="11" s="1"/>
  <c r="K2780" i="11"/>
  <c r="J2780" i="11" s="1"/>
  <c r="K2775" i="11"/>
  <c r="J2775" i="11" s="1"/>
  <c r="K2773" i="11"/>
  <c r="J2773" i="11" s="1"/>
  <c r="K2783" i="11"/>
  <c r="J2783" i="11" s="1"/>
  <c r="K2794" i="11"/>
  <c r="J2794" i="11" s="1"/>
  <c r="K2778" i="11"/>
  <c r="J2778" i="11" s="1"/>
  <c r="K2776" i="11"/>
  <c r="J2776" i="11" s="1"/>
  <c r="K2790" i="11"/>
  <c r="J2790" i="11" s="1"/>
  <c r="K2793" i="11"/>
  <c r="J2793" i="11" s="1"/>
  <c r="K2789" i="11"/>
  <c r="J2789" i="11" s="1"/>
  <c r="K2787" i="11"/>
  <c r="J2787" i="11" s="1"/>
  <c r="K2798" i="11"/>
  <c r="K2774" i="11"/>
  <c r="J2774" i="11" s="1"/>
  <c r="K2777" i="11"/>
  <c r="J2777" i="11" s="1"/>
  <c r="K2797" i="11"/>
  <c r="K2796" i="11"/>
  <c r="K2772" i="11"/>
  <c r="K2771" i="11"/>
  <c r="K2770" i="11"/>
  <c r="K2769" i="11"/>
  <c r="K2768" i="11"/>
  <c r="K2767" i="11"/>
  <c r="K2766" i="11"/>
  <c r="K2765" i="11"/>
  <c r="K2764" i="11"/>
  <c r="K2763" i="11"/>
  <c r="K2762" i="11"/>
  <c r="K2761" i="11"/>
  <c r="K2760" i="11"/>
  <c r="K2759" i="11"/>
  <c r="K2758" i="11"/>
  <c r="K2757" i="11"/>
  <c r="K2756" i="11"/>
  <c r="K2755" i="11"/>
  <c r="K2754" i="11"/>
  <c r="K2753" i="11"/>
  <c r="K2752" i="11"/>
  <c r="K2751" i="11"/>
  <c r="K2750" i="11"/>
  <c r="K2749" i="11"/>
  <c r="K2748" i="11"/>
  <c r="K2747" i="11"/>
  <c r="K2746" i="11"/>
  <c r="K2745" i="11"/>
  <c r="K2744" i="11"/>
  <c r="K2743" i="11"/>
  <c r="K2742" i="11"/>
  <c r="K2741" i="11"/>
  <c r="K2740" i="11"/>
  <c r="K2739" i="11"/>
  <c r="K2738" i="11"/>
  <c r="K2737" i="11"/>
  <c r="K2736" i="11"/>
  <c r="K2735" i="11"/>
  <c r="K2734" i="11"/>
  <c r="K2733" i="11"/>
  <c r="K2732" i="11"/>
  <c r="K2731" i="11"/>
  <c r="K2730" i="11"/>
  <c r="K2729" i="11"/>
  <c r="K2728" i="11"/>
  <c r="K2727" i="11"/>
  <c r="K2726" i="11"/>
  <c r="K2725" i="11"/>
  <c r="K2724" i="11"/>
  <c r="K2723" i="11"/>
  <c r="K2722" i="11"/>
  <c r="K2721" i="11"/>
  <c r="K2720" i="11"/>
  <c r="K2719" i="11"/>
  <c r="K2718" i="11"/>
  <c r="K2717" i="11"/>
  <c r="K2716" i="11"/>
  <c r="K2715" i="11"/>
  <c r="K2714" i="11"/>
  <c r="K2713" i="11"/>
  <c r="K2712" i="11"/>
  <c r="K2711" i="11"/>
  <c r="K2710" i="11"/>
  <c r="K2709" i="11"/>
  <c r="K2708" i="11"/>
  <c r="K2707" i="11"/>
  <c r="K2706" i="11"/>
  <c r="K2705" i="11"/>
  <c r="K2704" i="11"/>
  <c r="K2703" i="11"/>
  <c r="K2702" i="11"/>
  <c r="K2701" i="11"/>
  <c r="K2700" i="11"/>
  <c r="K2699" i="11"/>
  <c r="K2698" i="11"/>
  <c r="K2697" i="11"/>
  <c r="K2696" i="11"/>
  <c r="K2695" i="11"/>
  <c r="K2694" i="11"/>
  <c r="K2693" i="11"/>
  <c r="K2692" i="11"/>
  <c r="K2691" i="11"/>
  <c r="K2690" i="11"/>
  <c r="K2689" i="11"/>
  <c r="K2688" i="11"/>
  <c r="K2687" i="11"/>
  <c r="K2686" i="11"/>
  <c r="K2685" i="11"/>
  <c r="K2684" i="11"/>
  <c r="K2683" i="11"/>
  <c r="K2682" i="11"/>
  <c r="K2681" i="11"/>
  <c r="K2680" i="11"/>
  <c r="K2679" i="11"/>
  <c r="K2678" i="11"/>
  <c r="K2677" i="11"/>
  <c r="K2676" i="11"/>
  <c r="K2675" i="11"/>
  <c r="K2674" i="11"/>
  <c r="K2673" i="11"/>
  <c r="K2672" i="11"/>
  <c r="K2671" i="11"/>
  <c r="K2670" i="11"/>
  <c r="K2669" i="11"/>
  <c r="K2668" i="11"/>
  <c r="K2667" i="11"/>
  <c r="K2666" i="11"/>
  <c r="K2665" i="11"/>
  <c r="K2664" i="11"/>
  <c r="K2663" i="11"/>
  <c r="K2662" i="11"/>
  <c r="K2661" i="11"/>
  <c r="K2660" i="11"/>
  <c r="K2659" i="11"/>
  <c r="K2658" i="11"/>
  <c r="K2657" i="11"/>
  <c r="K2656" i="11"/>
  <c r="K2655" i="11"/>
  <c r="K2654" i="11"/>
  <c r="K2653" i="11"/>
  <c r="K2652" i="11"/>
  <c r="K2651" i="11"/>
  <c r="K2650" i="11"/>
  <c r="K2649" i="11"/>
  <c r="K2648" i="11"/>
  <c r="K2647" i="11"/>
  <c r="K2646" i="11"/>
  <c r="K2645" i="11"/>
  <c r="K2644" i="11"/>
  <c r="K2643" i="11"/>
  <c r="K2642" i="11"/>
  <c r="K2641" i="11"/>
  <c r="K2640" i="11"/>
  <c r="K2639" i="11"/>
  <c r="K2638" i="11"/>
  <c r="K2637" i="11"/>
  <c r="K2636" i="11"/>
  <c r="K2635" i="11"/>
  <c r="K2634" i="11"/>
  <c r="K2633" i="11"/>
  <c r="K2632" i="11"/>
  <c r="K2631" i="11"/>
  <c r="K2630" i="11"/>
  <c r="K2629" i="11"/>
  <c r="K2628" i="11"/>
  <c r="K2627" i="11"/>
  <c r="K2626" i="11"/>
  <c r="K2625" i="11"/>
  <c r="K2624" i="11"/>
  <c r="K2623" i="11"/>
  <c r="K2622" i="11"/>
  <c r="K2621" i="11"/>
  <c r="K2620" i="11"/>
  <c r="K2619" i="11"/>
  <c r="K2618" i="11"/>
  <c r="K2617" i="11"/>
  <c r="K2616" i="11"/>
  <c r="K2615" i="11"/>
  <c r="K2614" i="11"/>
  <c r="K2613" i="11"/>
  <c r="K2612" i="11"/>
  <c r="K2611" i="11"/>
  <c r="K2610" i="11"/>
  <c r="K2609" i="11"/>
  <c r="K2608" i="11"/>
  <c r="K2607" i="11"/>
  <c r="K2606" i="11"/>
  <c r="K2605" i="11"/>
  <c r="K2604" i="11"/>
  <c r="K2603" i="11"/>
  <c r="K2602" i="11"/>
  <c r="K2601" i="11"/>
  <c r="K2600" i="11"/>
  <c r="K2599" i="11"/>
  <c r="K2598" i="11"/>
  <c r="K2597" i="11"/>
  <c r="K2596" i="11"/>
  <c r="K2595" i="11"/>
  <c r="K2594" i="11"/>
  <c r="K2593" i="11"/>
  <c r="K2592" i="11"/>
  <c r="K2591" i="11"/>
  <c r="K2590" i="11"/>
  <c r="K2589" i="11"/>
  <c r="K2588" i="11"/>
  <c r="K2587" i="11"/>
  <c r="K2586" i="11"/>
  <c r="K2585" i="11"/>
  <c r="K2584" i="11"/>
  <c r="K2583" i="11"/>
  <c r="K2582" i="11"/>
  <c r="K2581" i="11"/>
  <c r="K2580" i="11"/>
  <c r="K2579" i="11"/>
  <c r="K2578" i="11"/>
  <c r="K2577" i="11"/>
  <c r="K2576" i="11"/>
  <c r="K2575" i="11"/>
  <c r="K2574" i="11"/>
  <c r="K2573" i="11"/>
  <c r="K2572" i="11"/>
  <c r="K2571" i="11"/>
  <c r="K2570" i="11"/>
  <c r="K2569" i="11"/>
  <c r="K2568" i="11"/>
  <c r="K2567" i="11"/>
  <c r="K2566" i="11"/>
  <c r="K2565" i="11"/>
  <c r="K2564" i="11"/>
  <c r="K2563" i="11"/>
  <c r="K2562" i="11"/>
  <c r="K2561" i="11"/>
  <c r="K2560" i="11"/>
  <c r="K2559" i="11"/>
  <c r="K2558" i="11"/>
  <c r="K2557" i="11"/>
  <c r="K2556" i="11"/>
  <c r="K2555" i="11"/>
  <c r="K2554" i="11"/>
  <c r="K2553" i="11"/>
  <c r="K2552" i="11"/>
  <c r="K2551" i="11"/>
  <c r="K2550" i="11"/>
  <c r="K2549" i="11"/>
  <c r="K2548" i="11"/>
  <c r="K2547" i="11"/>
  <c r="K2546" i="11"/>
  <c r="K2545" i="11"/>
  <c r="K2544" i="11"/>
  <c r="K2543" i="11"/>
  <c r="K2542" i="11"/>
  <c r="K2541" i="11"/>
  <c r="K2540" i="11"/>
  <c r="K2539" i="11"/>
  <c r="K2538" i="11"/>
  <c r="K2537" i="11"/>
  <c r="K2536" i="11"/>
  <c r="K2535" i="11"/>
  <c r="K2534" i="11"/>
  <c r="K2533" i="11"/>
  <c r="K2532" i="11"/>
  <c r="K2531" i="11"/>
  <c r="K2530" i="11"/>
  <c r="K2529" i="11"/>
  <c r="K2528" i="11"/>
  <c r="K2527" i="11"/>
  <c r="K2526" i="11"/>
  <c r="K2525" i="11"/>
  <c r="K2524" i="11"/>
  <c r="K2523" i="11"/>
  <c r="K2522" i="11"/>
  <c r="K2521" i="11"/>
  <c r="K2520" i="11"/>
  <c r="K2519" i="11"/>
  <c r="K2518" i="11"/>
  <c r="K2517" i="11"/>
  <c r="K2516" i="11"/>
  <c r="K2515" i="11"/>
  <c r="K2511" i="11"/>
  <c r="J2511" i="11" s="1"/>
  <c r="K2496" i="11"/>
  <c r="J2496" i="11" s="1"/>
  <c r="K2493" i="11"/>
  <c r="J2493" i="11" s="1"/>
  <c r="K2491" i="11"/>
  <c r="J2491" i="11" s="1"/>
  <c r="K2509" i="11"/>
  <c r="J2509" i="11" s="1"/>
  <c r="K2506" i="11"/>
  <c r="J2506" i="11" s="1"/>
  <c r="K2495" i="11"/>
  <c r="J2495" i="11" s="1"/>
  <c r="K2508" i="11"/>
  <c r="J2508" i="11" s="1"/>
  <c r="K2503" i="11"/>
  <c r="J2503" i="11" s="1"/>
  <c r="K2504" i="11"/>
  <c r="J2504" i="11" s="1"/>
  <c r="K2489" i="11"/>
  <c r="J2489" i="11" s="1"/>
  <c r="K2505" i="11"/>
  <c r="J2505" i="11" s="1"/>
  <c r="K2494" i="11"/>
  <c r="J2494" i="11" s="1"/>
  <c r="K2499" i="11"/>
  <c r="J2499" i="11" s="1"/>
  <c r="K2500" i="11"/>
  <c r="J2500" i="11" s="1"/>
  <c r="K2498" i="11"/>
  <c r="J2498" i="11" s="1"/>
  <c r="K2507" i="11"/>
  <c r="J2507" i="11" s="1"/>
  <c r="K2502" i="11"/>
  <c r="J2502" i="11" s="1"/>
  <c r="K2514" i="11"/>
  <c r="K2492" i="11"/>
  <c r="J2492" i="11" s="1"/>
  <c r="K2497" i="11"/>
  <c r="J2497" i="11" s="1"/>
  <c r="K2513" i="11"/>
  <c r="K2512" i="11"/>
  <c r="K2488" i="11"/>
  <c r="K2487" i="11"/>
  <c r="K2486" i="11"/>
  <c r="K2485" i="11"/>
  <c r="K2484" i="11"/>
  <c r="K2483" i="11"/>
  <c r="K2482" i="11"/>
  <c r="K2481" i="11"/>
  <c r="K2480" i="11"/>
  <c r="K2479" i="11"/>
  <c r="K2478" i="11"/>
  <c r="K2477" i="11"/>
  <c r="K2476" i="11"/>
  <c r="K2475" i="11"/>
  <c r="K2474" i="11"/>
  <c r="K2473" i="11"/>
  <c r="K2472" i="11"/>
  <c r="K2471" i="11"/>
  <c r="K2470" i="11"/>
  <c r="K2469" i="11"/>
  <c r="K2468" i="11"/>
  <c r="K2467" i="11"/>
  <c r="K2466" i="11"/>
  <c r="K2465" i="11"/>
  <c r="K2464" i="11"/>
  <c r="K2463" i="11"/>
  <c r="K2462" i="11"/>
  <c r="K2461" i="11"/>
  <c r="K2460" i="11"/>
  <c r="K2459" i="11"/>
  <c r="K2458" i="11"/>
  <c r="K2457" i="11"/>
  <c r="K2456" i="11"/>
  <c r="K2455" i="11"/>
  <c r="K2454" i="11"/>
  <c r="K2453" i="11"/>
  <c r="K2452" i="11"/>
  <c r="K2451" i="11"/>
  <c r="K2450" i="11"/>
  <c r="K2449" i="11"/>
  <c r="K2448" i="11"/>
  <c r="K2447" i="11"/>
  <c r="K2446" i="11"/>
  <c r="K2445" i="11"/>
  <c r="K2444" i="11"/>
  <c r="K2443" i="11"/>
  <c r="K2442" i="11"/>
  <c r="K2441" i="11"/>
  <c r="K2440" i="11"/>
  <c r="K2439" i="11"/>
  <c r="K2438" i="11"/>
  <c r="K2437" i="11"/>
  <c r="K2436" i="11"/>
  <c r="K2435" i="11"/>
  <c r="K2434" i="11"/>
  <c r="K2433" i="11"/>
  <c r="K2432" i="11"/>
  <c r="K2431" i="11"/>
  <c r="K2430" i="11"/>
  <c r="K2429" i="11"/>
  <c r="K2428" i="11"/>
  <c r="K2427" i="11"/>
  <c r="K2426" i="11"/>
  <c r="K2425" i="11"/>
  <c r="K2424" i="11"/>
  <c r="K2423" i="11"/>
  <c r="K2422" i="11"/>
  <c r="K2421" i="11"/>
  <c r="K2420" i="11"/>
  <c r="K2419" i="11"/>
  <c r="K2418" i="11"/>
  <c r="K2417" i="11"/>
  <c r="K2416" i="11"/>
  <c r="K2415" i="11"/>
  <c r="K2414" i="11"/>
  <c r="K2413" i="11"/>
  <c r="K2412" i="11"/>
  <c r="K2411" i="11"/>
  <c r="K2410" i="11"/>
  <c r="K2409" i="11"/>
  <c r="K2408" i="11"/>
  <c r="K2407" i="11"/>
  <c r="K2406" i="11"/>
  <c r="K2405" i="11"/>
  <c r="K2404" i="11"/>
  <c r="K2403" i="11"/>
  <c r="K2402" i="11"/>
  <c r="K2401" i="11"/>
  <c r="K2400" i="11"/>
  <c r="K2399" i="11"/>
  <c r="K2398" i="11"/>
  <c r="K2397" i="11"/>
  <c r="K2396" i="11"/>
  <c r="K2395" i="11"/>
  <c r="K2394" i="11"/>
  <c r="K2393" i="11"/>
  <c r="K2392" i="11"/>
  <c r="K2391" i="11"/>
  <c r="K2390" i="11"/>
  <c r="K2389" i="11"/>
  <c r="K2388" i="11"/>
  <c r="K2387" i="11"/>
  <c r="K2386" i="11"/>
  <c r="K2385" i="11"/>
  <c r="K2384" i="11"/>
  <c r="K2383" i="11"/>
  <c r="K2382" i="11"/>
  <c r="K2381" i="11"/>
  <c r="K2380" i="11"/>
  <c r="K2379" i="11"/>
  <c r="K2378" i="11"/>
  <c r="K2377" i="11"/>
  <c r="K2376" i="11"/>
  <c r="K2375" i="11"/>
  <c r="K2374" i="11"/>
  <c r="K2373" i="11"/>
  <c r="K2372" i="11"/>
  <c r="K2367" i="11"/>
  <c r="J2367" i="11" s="1"/>
  <c r="K2359" i="11"/>
  <c r="J2359" i="11" s="1"/>
  <c r="K2352" i="11"/>
  <c r="J2352" i="11" s="1"/>
  <c r="K2349" i="11"/>
  <c r="J2349" i="11" s="1"/>
  <c r="K2351" i="11"/>
  <c r="J2351" i="11" s="1"/>
  <c r="K2348" i="11"/>
  <c r="J2348" i="11" s="1"/>
  <c r="K2354" i="11"/>
  <c r="J2354" i="11" s="1"/>
  <c r="K2347" i="11"/>
  <c r="J2347" i="11" s="1"/>
  <c r="K2371" i="11"/>
  <c r="K2356" i="11"/>
  <c r="J2356" i="11" s="1"/>
  <c r="K2363" i="11"/>
  <c r="J2363" i="11" s="1"/>
  <c r="K2353" i="11"/>
  <c r="J2353" i="11" s="1"/>
  <c r="K2370" i="11"/>
  <c r="K2360" i="11"/>
  <c r="J2360" i="11" s="1"/>
  <c r="K2364" i="11"/>
  <c r="J2364" i="11" s="1"/>
  <c r="K2357" i="11"/>
  <c r="J2357" i="11" s="1"/>
  <c r="K2362" i="11"/>
  <c r="J2362" i="11" s="1"/>
  <c r="K2358" i="11"/>
  <c r="J2358" i="11" s="1"/>
  <c r="K2355" i="11"/>
  <c r="J2355" i="11" s="1"/>
  <c r="K2361" i="11"/>
  <c r="J2361" i="11" s="1"/>
  <c r="K2350" i="11"/>
  <c r="J2350" i="11" s="1"/>
  <c r="K2366" i="11"/>
  <c r="J2366" i="11" s="1"/>
  <c r="K2365" i="11"/>
  <c r="J2365" i="11" s="1"/>
  <c r="K2369" i="11"/>
  <c r="K2368" i="11"/>
  <c r="K2346" i="11"/>
  <c r="K2345" i="11"/>
  <c r="K2344" i="11"/>
  <c r="K2343" i="11"/>
  <c r="K2342" i="11"/>
  <c r="K2341" i="11"/>
  <c r="K2340" i="11"/>
  <c r="K2339" i="11"/>
  <c r="K2338" i="11"/>
  <c r="K2337" i="11"/>
  <c r="K2336" i="11"/>
  <c r="K2335" i="11"/>
  <c r="K2334" i="11"/>
  <c r="K2333" i="11"/>
  <c r="K2332" i="11"/>
  <c r="K2331" i="11"/>
  <c r="K2330" i="11"/>
  <c r="K2329" i="11"/>
  <c r="K2328" i="11"/>
  <c r="K2327" i="11"/>
  <c r="K2326" i="11"/>
  <c r="K2325" i="11"/>
  <c r="K2324" i="11"/>
  <c r="K2323" i="11"/>
  <c r="K2322" i="11"/>
  <c r="K2321" i="11"/>
  <c r="K2320" i="11"/>
  <c r="K2319" i="11"/>
  <c r="K2318" i="11"/>
  <c r="K2317" i="11"/>
  <c r="K2316" i="11"/>
  <c r="K2315" i="11"/>
  <c r="K2314" i="11"/>
  <c r="K2313" i="11"/>
  <c r="K2312" i="11"/>
  <c r="K2311" i="11"/>
  <c r="K2310" i="11"/>
  <c r="K2309" i="11"/>
  <c r="K2308" i="11"/>
  <c r="K2307" i="11"/>
  <c r="K2306" i="11"/>
  <c r="K2305" i="11"/>
  <c r="K2304" i="11"/>
  <c r="K2303" i="11"/>
  <c r="K2302" i="11"/>
  <c r="K2301" i="11"/>
  <c r="K2300" i="11"/>
  <c r="K2299" i="11"/>
  <c r="K2298" i="11"/>
  <c r="K2297" i="11"/>
  <c r="K2296" i="11"/>
  <c r="K2295" i="11"/>
  <c r="K2294" i="11"/>
  <c r="K2293" i="11"/>
  <c r="K2292" i="11"/>
  <c r="K2291" i="11"/>
  <c r="K2290" i="11"/>
  <c r="K2276" i="11"/>
  <c r="J2276" i="11" s="1"/>
  <c r="K2278" i="11"/>
  <c r="J2278" i="11" s="1"/>
  <c r="K2289" i="11"/>
  <c r="K2288" i="11"/>
  <c r="K2287" i="11"/>
  <c r="K2286" i="11"/>
  <c r="K2285" i="11"/>
  <c r="K2277" i="11"/>
  <c r="J2277" i="11" s="1"/>
  <c r="K2284" i="11"/>
  <c r="K2283" i="11"/>
  <c r="K2282" i="11"/>
  <c r="K2281" i="11"/>
  <c r="K2280" i="11"/>
  <c r="K2279" i="11"/>
  <c r="K2275" i="11"/>
  <c r="K2274" i="11"/>
  <c r="K2273" i="11"/>
  <c r="K2272" i="11"/>
  <c r="K2271" i="11"/>
  <c r="K2270" i="11"/>
  <c r="K2269" i="11"/>
  <c r="K2268" i="11"/>
  <c r="K2267" i="11"/>
  <c r="K2266" i="11"/>
  <c r="K2265" i="11"/>
  <c r="K2264" i="11"/>
  <c r="K2263" i="11"/>
  <c r="K2262" i="11"/>
  <c r="K2261" i="11"/>
  <c r="K2260" i="11"/>
  <c r="K2259" i="11"/>
  <c r="K2258" i="11"/>
  <c r="K2257" i="11"/>
  <c r="K2256" i="11"/>
  <c r="K2255" i="11"/>
  <c r="K2254" i="11"/>
  <c r="K2253" i="11"/>
  <c r="K2252" i="11"/>
  <c r="K2251" i="11"/>
  <c r="K2250" i="11"/>
  <c r="K2249" i="11"/>
  <c r="K2248" i="11"/>
  <c r="K2247" i="11"/>
  <c r="K2246" i="11"/>
  <c r="K2245" i="11"/>
  <c r="K2244" i="11"/>
  <c r="K2243" i="11"/>
  <c r="K2242" i="11"/>
  <c r="K2241" i="11"/>
  <c r="K2240" i="11"/>
  <c r="K2239" i="11"/>
  <c r="K2238" i="11"/>
  <c r="K2237" i="11"/>
  <c r="K2236" i="11"/>
  <c r="K2235" i="11"/>
  <c r="K2234" i="11"/>
  <c r="K2233" i="11"/>
  <c r="K2232" i="11"/>
  <c r="K2231" i="11"/>
  <c r="K2230" i="11"/>
  <c r="K2229" i="11"/>
  <c r="K2228" i="11"/>
  <c r="K2227" i="11"/>
  <c r="K2226" i="11"/>
  <c r="K2225" i="11"/>
  <c r="K2224" i="11"/>
  <c r="K2223" i="11"/>
  <c r="K2222" i="11"/>
  <c r="K2221" i="11"/>
  <c r="K2220" i="11"/>
  <c r="K2219" i="11"/>
  <c r="K2218" i="11"/>
  <c r="K2217" i="11"/>
  <c r="K2216" i="11"/>
  <c r="K2215" i="11"/>
  <c r="K2214" i="11"/>
  <c r="K2213" i="11"/>
  <c r="K2212" i="11"/>
  <c r="K2211" i="11"/>
  <c r="K2210" i="11"/>
  <c r="K2209" i="11"/>
  <c r="K2208" i="11"/>
  <c r="K2207" i="11"/>
  <c r="K2206" i="11"/>
  <c r="K2205" i="11"/>
  <c r="K2204" i="11"/>
  <c r="K2203" i="11"/>
  <c r="K2202" i="11"/>
  <c r="K2201" i="11"/>
  <c r="K2200" i="11"/>
  <c r="K2199" i="11"/>
  <c r="K2198" i="11"/>
  <c r="K2197" i="11"/>
  <c r="K2196" i="11"/>
  <c r="K2195" i="11"/>
  <c r="K2194" i="11"/>
  <c r="K2193" i="11"/>
  <c r="K2192" i="11"/>
  <c r="K2191" i="11"/>
  <c r="K2190" i="11"/>
  <c r="K2189" i="11"/>
  <c r="K2188" i="11"/>
  <c r="K2187" i="11"/>
  <c r="K2186" i="11"/>
  <c r="K2185" i="11"/>
  <c r="K2184" i="11"/>
  <c r="K2183" i="11"/>
  <c r="K2182" i="11"/>
  <c r="K2181" i="11"/>
  <c r="K2180" i="11"/>
  <c r="K2179" i="11"/>
  <c r="K2178" i="11"/>
  <c r="K2177" i="11"/>
  <c r="K2176" i="11"/>
  <c r="K2175" i="11"/>
  <c r="K2174" i="11"/>
  <c r="K2173" i="11"/>
  <c r="K2172" i="11"/>
  <c r="K2171" i="11"/>
  <c r="K2170" i="11"/>
  <c r="K2169" i="11"/>
  <c r="K2168" i="11"/>
  <c r="K2167" i="11"/>
  <c r="K2166" i="11"/>
  <c r="K2165" i="11"/>
  <c r="K2164" i="11"/>
  <c r="K2163" i="11"/>
  <c r="K2162" i="11"/>
  <c r="K2161" i="11"/>
  <c r="K2160" i="11"/>
  <c r="K2159" i="11"/>
  <c r="K2158" i="11"/>
  <c r="K2157" i="11"/>
  <c r="K2156" i="11"/>
  <c r="K2155" i="11"/>
  <c r="K2154" i="11"/>
  <c r="K2153" i="11"/>
  <c r="K2152" i="11"/>
  <c r="K2151" i="11"/>
  <c r="K2150" i="11"/>
  <c r="K2149" i="11"/>
  <c r="K2148" i="11"/>
  <c r="K2147" i="11"/>
  <c r="K2146" i="11"/>
  <c r="K2145" i="11"/>
  <c r="K2144" i="11"/>
  <c r="K2143" i="11"/>
  <c r="K2142" i="11"/>
  <c r="K2141" i="11"/>
  <c r="K2140" i="11"/>
  <c r="K2139" i="11"/>
  <c r="K2138" i="11"/>
  <c r="K2137" i="11"/>
  <c r="K2136" i="11"/>
  <c r="K2135" i="11"/>
  <c r="K2134" i="11"/>
  <c r="K2133" i="11"/>
  <c r="K2132" i="11"/>
  <c r="K2131" i="11"/>
  <c r="K2130" i="11"/>
  <c r="K2129" i="11"/>
  <c r="K2128" i="11"/>
  <c r="K2127" i="11"/>
  <c r="K2126" i="11"/>
  <c r="K2125" i="11"/>
  <c r="K2124" i="11"/>
  <c r="K2123" i="11"/>
  <c r="K2122" i="11"/>
  <c r="K2121" i="11"/>
  <c r="K2120" i="11"/>
  <c r="K2119" i="11"/>
  <c r="K2118" i="11"/>
  <c r="K2117" i="11"/>
  <c r="K2116" i="11"/>
  <c r="K2115" i="11"/>
  <c r="K2114" i="11"/>
  <c r="K2113" i="11"/>
  <c r="K2112" i="11"/>
  <c r="K2111" i="11"/>
  <c r="K2110" i="11"/>
  <c r="K2109" i="11"/>
  <c r="K2108" i="11"/>
  <c r="K2107" i="11"/>
  <c r="K2106" i="11"/>
  <c r="K2105" i="11"/>
  <c r="K2104" i="11"/>
  <c r="K2103" i="11"/>
  <c r="K2102" i="11"/>
  <c r="K2101" i="11"/>
  <c r="K2100" i="11"/>
  <c r="K2099" i="11"/>
  <c r="K2098" i="11"/>
  <c r="K2097" i="11"/>
  <c r="K2096" i="11"/>
  <c r="K2095" i="11"/>
  <c r="K2094" i="11"/>
  <c r="K2093" i="11"/>
  <c r="K2092" i="11"/>
  <c r="K2091" i="11"/>
  <c r="K2090" i="11"/>
  <c r="K2089" i="11"/>
  <c r="K2088" i="11"/>
  <c r="K2087" i="11"/>
  <c r="K2086" i="11"/>
  <c r="K2085" i="11"/>
  <c r="K2084" i="11"/>
  <c r="K2083" i="11"/>
  <c r="K2082" i="11"/>
  <c r="K2081" i="11"/>
  <c r="K2080" i="11"/>
  <c r="K2079" i="11"/>
  <c r="K2078" i="11"/>
  <c r="K2077" i="11"/>
  <c r="K2076" i="11"/>
  <c r="K2075" i="11"/>
  <c r="K2074" i="11"/>
  <c r="K2073" i="11"/>
  <c r="K2072" i="11"/>
  <c r="K2063" i="11"/>
  <c r="J2063" i="11" s="1"/>
  <c r="K2071" i="11"/>
  <c r="K2064" i="11"/>
  <c r="J2064" i="11" s="1"/>
  <c r="K2070" i="11"/>
  <c r="K2069" i="11"/>
  <c r="K2068" i="11"/>
  <c r="K2067" i="11"/>
  <c r="K2066" i="11"/>
  <c r="K2065" i="11"/>
  <c r="K2062" i="11"/>
  <c r="K2061" i="11"/>
  <c r="K2060" i="11"/>
  <c r="K2059" i="11"/>
  <c r="K2058" i="11"/>
  <c r="K2057" i="11"/>
  <c r="K2056" i="11"/>
  <c r="K2055" i="11"/>
  <c r="K2054" i="11"/>
  <c r="K2053" i="11"/>
  <c r="K2052" i="11"/>
  <c r="K2051" i="11"/>
  <c r="K2050" i="11"/>
  <c r="K2049" i="11"/>
  <c r="K2048" i="11"/>
  <c r="K2047" i="11"/>
  <c r="K2046" i="11"/>
  <c r="K2045" i="11"/>
  <c r="K2044" i="11"/>
  <c r="K2043" i="11"/>
  <c r="K2042" i="11"/>
  <c r="K2041" i="11"/>
  <c r="K2040" i="11"/>
  <c r="K2039" i="11"/>
  <c r="K2038" i="11"/>
  <c r="K2037" i="11"/>
  <c r="K2036" i="11"/>
  <c r="K2035" i="11"/>
  <c r="K2034" i="11"/>
  <c r="K2033" i="11"/>
  <c r="K2032" i="11"/>
  <c r="K2031" i="11"/>
  <c r="K2030" i="11"/>
  <c r="K2029" i="11"/>
  <c r="K2028" i="11"/>
  <c r="K2027" i="11"/>
  <c r="K2026" i="11"/>
  <c r="K2025" i="11"/>
  <c r="K2024" i="11"/>
  <c r="K2023" i="11"/>
  <c r="K2022" i="11"/>
  <c r="K2021" i="11"/>
  <c r="K2020" i="11"/>
  <c r="K2019" i="11"/>
  <c r="K2018" i="11"/>
  <c r="K2017" i="11"/>
  <c r="K2016" i="11"/>
  <c r="K2015" i="11"/>
  <c r="K2014" i="11"/>
  <c r="K2013" i="11"/>
  <c r="K2012" i="11"/>
  <c r="K2011" i="11"/>
  <c r="K2010" i="11"/>
  <c r="K2009" i="11"/>
  <c r="K2008" i="11"/>
  <c r="K2007" i="11"/>
  <c r="K2006" i="11"/>
  <c r="K2005" i="11"/>
  <c r="K2004" i="11"/>
  <c r="K2003" i="11"/>
  <c r="K2002" i="11"/>
  <c r="K2001" i="11"/>
  <c r="K2000" i="11"/>
  <c r="K1999" i="11"/>
  <c r="K1998" i="11"/>
  <c r="K1997" i="11"/>
  <c r="K1996" i="11"/>
  <c r="K1995" i="11"/>
  <c r="K1994" i="11"/>
  <c r="K1993" i="11"/>
  <c r="K1992" i="11"/>
  <c r="K1991" i="11"/>
  <c r="K1990" i="11"/>
  <c r="K1989" i="11"/>
  <c r="K1988" i="11"/>
  <c r="K1987" i="11"/>
  <c r="K1986" i="11"/>
  <c r="K1985" i="11"/>
  <c r="K1984" i="11"/>
  <c r="K1983" i="11"/>
  <c r="K1982" i="11"/>
  <c r="K1981" i="11"/>
  <c r="K1980" i="11"/>
  <c r="K1979" i="11"/>
  <c r="K1978" i="11"/>
  <c r="K1977" i="11"/>
  <c r="K1976" i="11"/>
  <c r="K1975" i="11"/>
  <c r="K1974" i="11"/>
  <c r="K1973" i="11"/>
  <c r="K1972" i="11"/>
  <c r="K1971" i="11"/>
  <c r="K1970" i="11"/>
  <c r="K1969" i="11"/>
  <c r="K1968" i="11"/>
  <c r="K1967" i="11"/>
  <c r="K1966" i="11"/>
  <c r="K1965" i="11"/>
  <c r="K1964" i="11"/>
  <c r="K1963" i="11"/>
  <c r="K1962" i="11"/>
  <c r="K1961" i="11"/>
  <c r="K1960" i="11"/>
  <c r="K1959" i="11"/>
  <c r="K1958" i="11"/>
  <c r="K1957" i="11"/>
  <c r="K1956" i="11"/>
  <c r="K1955" i="11"/>
  <c r="K1954" i="11"/>
  <c r="K1953" i="11"/>
  <c r="K1952" i="11"/>
  <c r="K1951" i="11"/>
  <c r="K1950" i="11"/>
  <c r="K1949" i="11"/>
  <c r="K1948" i="11"/>
  <c r="K1947" i="11"/>
  <c r="K1946" i="11"/>
  <c r="K1945" i="11"/>
  <c r="K1944" i="11"/>
  <c r="K1943" i="11"/>
  <c r="K1942" i="11"/>
  <c r="K1941" i="11"/>
  <c r="K1940" i="11"/>
  <c r="K1929" i="11"/>
  <c r="J1929" i="11" s="1"/>
  <c r="K1928" i="11"/>
  <c r="J1928" i="11" s="1"/>
  <c r="K1939" i="11"/>
  <c r="K1924" i="11"/>
  <c r="J1924" i="11" s="1"/>
  <c r="K1922" i="11"/>
  <c r="J1922" i="11" s="1"/>
  <c r="K1938" i="11"/>
  <c r="K1937" i="11"/>
  <c r="K1923" i="11"/>
  <c r="J1923" i="11" s="1"/>
  <c r="K1927" i="11"/>
  <c r="J1927" i="11" s="1"/>
  <c r="K1936" i="11"/>
  <c r="K1926" i="11"/>
  <c r="J1926" i="11" s="1"/>
  <c r="K1921" i="11"/>
  <c r="J1921" i="11" s="1"/>
  <c r="K1935" i="11"/>
  <c r="K1934" i="11"/>
  <c r="K1925" i="11"/>
  <c r="J1925" i="11" s="1"/>
  <c r="K1933" i="11"/>
  <c r="K1932" i="11"/>
  <c r="K1931" i="11"/>
  <c r="K1930" i="11"/>
  <c r="K1920" i="11"/>
  <c r="K1919" i="11"/>
  <c r="K1918" i="11"/>
  <c r="K1917" i="11"/>
  <c r="K1916" i="11"/>
  <c r="K1915" i="11"/>
  <c r="K1914" i="11"/>
  <c r="K1913" i="11"/>
  <c r="K1912" i="11"/>
  <c r="K1911" i="11"/>
  <c r="K1910" i="11"/>
  <c r="K1909" i="11"/>
  <c r="K1908" i="11"/>
  <c r="K1907" i="11"/>
  <c r="K1906" i="11"/>
  <c r="K1905" i="11"/>
  <c r="K1904" i="11"/>
  <c r="K1903" i="11"/>
  <c r="K1902" i="11"/>
  <c r="K1901" i="11"/>
  <c r="K1900" i="11"/>
  <c r="K1899" i="11"/>
  <c r="K1898" i="11"/>
  <c r="K1897" i="11"/>
  <c r="K1896" i="11"/>
  <c r="K1895" i="11"/>
  <c r="K1894" i="11"/>
  <c r="K1893" i="11"/>
  <c r="K1892" i="11"/>
  <c r="K1891" i="11"/>
  <c r="K1890" i="11"/>
  <c r="K1889" i="11"/>
  <c r="K1888" i="11"/>
  <c r="K1887" i="11"/>
  <c r="K1886" i="11"/>
  <c r="K1885" i="11"/>
  <c r="K1884" i="11"/>
  <c r="K1883" i="11"/>
  <c r="K1882" i="11"/>
  <c r="K1881" i="11"/>
  <c r="K1880" i="11"/>
  <c r="K1879" i="11"/>
  <c r="K1878" i="11"/>
  <c r="K1877" i="11"/>
  <c r="K1876" i="11"/>
  <c r="K1875" i="11"/>
  <c r="K1874" i="11"/>
  <c r="K1873" i="11"/>
  <c r="K1872" i="11"/>
  <c r="K1871" i="11"/>
  <c r="K1870" i="11"/>
  <c r="K1869" i="11"/>
  <c r="K1868" i="11"/>
  <c r="K1867" i="11"/>
  <c r="K1866" i="11"/>
  <c r="K1865" i="11"/>
  <c r="K1864" i="11"/>
  <c r="K1863" i="11"/>
  <c r="K1862" i="11"/>
  <c r="K1861" i="11"/>
  <c r="K1860" i="11"/>
  <c r="K1859" i="11"/>
  <c r="K1858" i="11"/>
  <c r="K1857" i="11"/>
  <c r="K1856" i="11"/>
  <c r="K1855" i="11"/>
  <c r="K1854" i="11"/>
  <c r="K1853" i="11"/>
  <c r="K1852" i="11"/>
  <c r="K1851" i="11"/>
  <c r="K1850" i="11"/>
  <c r="K1849" i="11"/>
  <c r="K1848" i="11"/>
  <c r="K1847" i="11"/>
  <c r="K1846" i="11"/>
  <c r="K1845" i="11"/>
  <c r="K1844" i="11"/>
  <c r="K1843" i="11"/>
  <c r="K1842" i="11"/>
  <c r="K1841" i="11"/>
  <c r="K1840" i="11"/>
  <c r="K1839" i="11"/>
  <c r="K1838" i="11"/>
  <c r="K1837" i="11"/>
  <c r="K1836" i="11"/>
  <c r="K1835" i="11"/>
  <c r="K1834" i="11"/>
  <c r="K1833" i="11"/>
  <c r="K1832" i="11"/>
  <c r="K1831" i="11"/>
  <c r="K1830" i="11"/>
  <c r="K1829" i="11"/>
  <c r="K1828" i="11"/>
  <c r="K1827" i="11"/>
  <c r="K1826" i="11"/>
  <c r="K1825" i="11"/>
  <c r="K1824" i="11"/>
  <c r="K1823" i="11"/>
  <c r="K1822" i="11"/>
  <c r="K1821" i="11"/>
  <c r="K1820" i="11"/>
  <c r="K1819" i="11"/>
  <c r="K1818" i="11"/>
  <c r="K1817" i="11"/>
  <c r="K1816" i="11"/>
  <c r="K1815" i="11"/>
  <c r="K1814" i="11"/>
  <c r="K1813" i="11"/>
  <c r="K1812" i="11"/>
  <c r="K1811" i="11"/>
  <c r="K1810" i="11"/>
  <c r="K1809" i="11"/>
  <c r="K1808" i="11"/>
  <c r="K1807" i="11"/>
  <c r="K1806" i="11"/>
  <c r="K1805" i="11"/>
  <c r="K1804" i="11"/>
  <c r="K1803" i="11"/>
  <c r="K1802" i="11"/>
  <c r="K1801" i="11"/>
  <c r="K1800" i="11"/>
  <c r="K1799" i="11"/>
  <c r="K1798" i="11"/>
  <c r="K1797" i="11"/>
  <c r="K1796" i="11"/>
  <c r="K1795" i="11"/>
  <c r="K1794" i="11"/>
  <c r="K1793" i="11"/>
  <c r="K1792" i="11"/>
  <c r="K1791" i="11"/>
  <c r="K1790" i="11"/>
  <c r="K1789" i="11"/>
  <c r="K1788" i="11"/>
  <c r="K1787" i="11"/>
  <c r="K1786" i="11"/>
  <c r="K1785" i="11"/>
  <c r="K1784" i="11"/>
  <c r="K1783" i="11"/>
  <c r="K1782" i="11"/>
  <c r="K1781" i="11"/>
  <c r="K1780" i="11"/>
  <c r="K1779" i="11"/>
  <c r="K1778" i="11"/>
  <c r="K1777" i="11"/>
  <c r="K1776" i="11"/>
  <c r="K1775" i="11"/>
  <c r="K1774" i="11"/>
  <c r="K1773" i="11"/>
  <c r="K1772" i="11"/>
  <c r="K1771" i="11"/>
  <c r="K1770" i="11"/>
  <c r="K1769" i="11"/>
  <c r="K1768" i="11"/>
  <c r="K1767" i="11"/>
  <c r="K1766" i="11"/>
  <c r="K1765" i="11"/>
  <c r="K1764" i="11"/>
  <c r="K1763" i="11"/>
  <c r="K1762" i="11"/>
  <c r="K1761" i="11"/>
  <c r="K1760" i="11"/>
  <c r="K1759" i="11"/>
  <c r="K1758" i="11"/>
  <c r="K1757" i="11"/>
  <c r="K1756" i="11"/>
  <c r="K1755" i="11"/>
  <c r="K1754" i="11"/>
  <c r="K1753" i="11"/>
  <c r="K1752" i="11"/>
  <c r="K1751" i="11"/>
  <c r="K1750" i="11"/>
  <c r="K1749" i="11"/>
  <c r="K1748" i="11"/>
  <c r="K1747" i="11"/>
  <c r="K1746" i="11"/>
  <c r="K1745" i="11"/>
  <c r="K1744" i="11"/>
  <c r="K1743" i="11"/>
  <c r="K1742" i="11"/>
  <c r="K1741" i="11"/>
  <c r="K1740" i="11"/>
  <c r="K1739" i="11"/>
  <c r="K1738" i="11"/>
  <c r="K1737" i="11"/>
  <c r="K1736" i="11"/>
  <c r="K1735" i="11"/>
  <c r="K1734" i="11"/>
  <c r="K1733" i="11"/>
  <c r="K1732" i="11"/>
  <c r="K1731" i="11"/>
  <c r="K1730" i="11"/>
  <c r="K1729" i="11"/>
  <c r="K1728" i="11"/>
  <c r="K1727" i="11"/>
  <c r="K1726" i="11"/>
  <c r="K1725" i="11"/>
  <c r="K1724" i="11"/>
  <c r="K1723" i="11"/>
  <c r="K1722" i="11"/>
  <c r="K1721" i="11"/>
  <c r="K1720" i="11"/>
  <c r="K1719" i="11"/>
  <c r="K1718" i="11"/>
  <c r="K1717" i="11"/>
  <c r="K1716" i="11"/>
  <c r="K1715" i="11"/>
  <c r="K1714" i="11"/>
  <c r="K1713" i="11"/>
  <c r="K1712" i="11"/>
  <c r="K1711" i="11"/>
  <c r="K1710" i="11"/>
  <c r="K1709" i="11"/>
  <c r="K1708" i="11"/>
  <c r="K1707" i="11"/>
  <c r="K1706" i="11"/>
  <c r="K1705" i="11"/>
  <c r="K1704" i="11"/>
  <c r="K1703" i="11"/>
  <c r="K1702" i="11"/>
  <c r="K1701" i="11"/>
  <c r="K1700" i="11"/>
  <c r="K1699" i="11"/>
  <c r="K1698" i="11"/>
  <c r="K1697" i="11"/>
  <c r="K1696" i="11"/>
  <c r="K1695" i="11"/>
  <c r="K1694" i="11"/>
  <c r="K1693" i="11"/>
  <c r="K1692" i="11"/>
  <c r="K1691" i="11"/>
  <c r="K1690" i="11"/>
  <c r="K1689" i="11"/>
  <c r="K1688" i="11"/>
  <c r="K1687" i="11"/>
  <c r="K1686" i="11"/>
  <c r="K1685" i="11"/>
  <c r="K1684" i="11"/>
  <c r="K1683" i="11"/>
  <c r="K1682" i="11"/>
  <c r="K1681" i="11"/>
  <c r="K1680" i="11"/>
  <c r="K1679" i="11"/>
  <c r="K1678" i="11"/>
  <c r="K1677" i="11"/>
  <c r="K1676" i="11"/>
  <c r="K1675" i="11"/>
  <c r="K1674" i="11"/>
  <c r="K1673" i="11"/>
  <c r="K1672" i="11"/>
  <c r="K1671" i="11"/>
  <c r="K1670" i="11"/>
  <c r="K1669" i="11"/>
  <c r="K1668" i="11"/>
  <c r="K1667" i="11"/>
  <c r="K1666" i="11"/>
  <c r="K1665" i="11"/>
  <c r="K1664" i="11"/>
  <c r="K1663" i="11"/>
  <c r="K1662" i="11"/>
  <c r="K1661" i="11"/>
  <c r="K1660" i="11"/>
  <c r="K1659" i="11"/>
  <c r="K1658" i="11"/>
  <c r="K1657" i="11"/>
  <c r="K1656" i="11"/>
  <c r="K1655" i="11"/>
  <c r="K1647" i="11"/>
  <c r="J1647" i="11" s="1"/>
  <c r="K1648" i="11"/>
  <c r="J1648" i="11" s="1"/>
  <c r="K1654" i="11"/>
  <c r="K1646" i="11"/>
  <c r="J1646" i="11" s="1"/>
  <c r="K1653" i="11"/>
  <c r="K1652" i="11"/>
  <c r="K1638" i="11"/>
  <c r="J1638" i="11" s="1"/>
  <c r="K1645" i="11"/>
  <c r="J1645" i="11" s="1"/>
  <c r="K1649" i="11"/>
  <c r="J1649" i="11" s="1"/>
  <c r="K1644" i="11"/>
  <c r="J1644" i="11" s="1"/>
  <c r="K1639" i="11"/>
  <c r="J1639" i="11" s="1"/>
  <c r="K1641" i="11"/>
  <c r="J1641" i="11" s="1"/>
  <c r="K1643" i="11"/>
  <c r="J1643" i="11" s="1"/>
  <c r="K1637" i="11"/>
  <c r="J1637" i="11" s="1"/>
  <c r="K1642" i="11"/>
  <c r="J1642" i="11" s="1"/>
  <c r="K1640" i="11"/>
  <c r="J1640" i="11" s="1"/>
  <c r="K1651" i="11"/>
  <c r="K1650" i="11"/>
  <c r="K1636" i="11"/>
  <c r="K1635" i="11"/>
  <c r="K1634" i="11"/>
  <c r="K1633" i="11"/>
  <c r="K1632" i="11"/>
  <c r="K1631" i="11"/>
  <c r="K1630" i="11"/>
  <c r="K1629" i="11"/>
  <c r="K1628" i="11"/>
  <c r="K1627" i="11"/>
  <c r="K1626" i="11"/>
  <c r="K1625" i="11"/>
  <c r="K1624" i="11"/>
  <c r="K1623" i="11"/>
  <c r="K1622" i="11"/>
  <c r="K1621" i="11"/>
  <c r="K1620" i="11"/>
  <c r="K1619" i="11"/>
  <c r="K1618" i="11"/>
  <c r="K1617" i="11"/>
  <c r="K1616" i="11"/>
  <c r="K1615" i="11"/>
  <c r="K1614" i="11"/>
  <c r="K1613" i="11"/>
  <c r="K1612" i="11"/>
  <c r="K1611" i="11"/>
  <c r="K1610" i="11"/>
  <c r="K1609" i="11"/>
  <c r="K1608" i="11"/>
  <c r="K1607" i="11"/>
  <c r="K1606" i="11"/>
  <c r="K1605" i="11"/>
  <c r="K1604" i="11"/>
  <c r="K1603" i="11"/>
  <c r="K1602" i="11"/>
  <c r="K1601" i="11"/>
  <c r="K1600" i="11"/>
  <c r="K1599" i="11"/>
  <c r="K1598" i="11"/>
  <c r="K1597" i="11"/>
  <c r="K1596" i="11"/>
  <c r="K1595" i="11"/>
  <c r="K1594" i="11"/>
  <c r="K1593" i="11"/>
  <c r="K1592" i="11"/>
  <c r="K1591" i="11"/>
  <c r="K1590" i="11"/>
  <c r="K1589" i="11"/>
  <c r="K1588" i="11"/>
  <c r="K1587" i="11"/>
  <c r="K1586" i="11"/>
  <c r="K1585" i="11"/>
  <c r="K1584" i="11"/>
  <c r="K1583" i="11"/>
  <c r="K1582" i="11"/>
  <c r="K1581" i="11"/>
  <c r="K1580" i="11"/>
  <c r="K1579" i="11"/>
  <c r="K1578" i="11"/>
  <c r="K1577" i="11"/>
  <c r="K1576" i="11"/>
  <c r="K1575" i="11"/>
  <c r="K1574" i="11"/>
  <c r="K1573" i="11"/>
  <c r="K1572" i="11"/>
  <c r="K1571" i="11"/>
  <c r="K1570" i="11"/>
  <c r="K1569" i="11"/>
  <c r="K1568" i="11"/>
  <c r="K1567" i="11"/>
  <c r="K1566" i="11"/>
  <c r="K1565" i="11"/>
  <c r="K1564" i="11"/>
  <c r="K1563" i="11"/>
  <c r="K1562" i="11"/>
  <c r="K1561" i="11"/>
  <c r="K1560" i="11"/>
  <c r="K1559" i="11"/>
  <c r="K1558" i="11"/>
  <c r="K1557" i="11"/>
  <c r="K1556" i="11"/>
  <c r="K1555" i="11"/>
  <c r="K1554" i="11"/>
  <c r="K1553" i="11"/>
  <c r="K1552" i="11"/>
  <c r="K1551" i="11"/>
  <c r="K1550" i="11"/>
  <c r="K1549" i="11"/>
  <c r="K1548" i="11"/>
  <c r="K1547" i="11"/>
  <c r="K1546" i="11"/>
  <c r="K1545" i="11"/>
  <c r="K1544" i="11"/>
  <c r="K1543" i="11"/>
  <c r="K1542" i="11"/>
  <c r="K1541" i="11"/>
  <c r="K1540" i="11"/>
  <c r="K1539" i="11"/>
  <c r="K1538" i="11"/>
  <c r="K1537" i="11"/>
  <c r="K1536" i="11"/>
  <c r="K1535" i="11"/>
  <c r="K1534" i="11"/>
  <c r="K1533" i="11"/>
  <c r="K1532" i="11"/>
  <c r="K1531" i="11"/>
  <c r="K1530" i="11"/>
  <c r="K1529" i="11"/>
  <c r="K1528" i="11"/>
  <c r="K1527" i="11"/>
  <c r="K1526" i="11"/>
  <c r="K1525" i="11"/>
  <c r="K1524" i="11"/>
  <c r="K1523" i="11"/>
  <c r="K1522" i="11"/>
  <c r="K1521" i="11"/>
  <c r="K1520" i="11"/>
  <c r="K1519" i="11"/>
  <c r="K1518" i="11"/>
  <c r="K1517" i="11"/>
  <c r="K1516" i="11"/>
  <c r="K1515" i="11"/>
  <c r="K1514" i="11"/>
  <c r="K1513" i="11"/>
  <c r="K1512" i="11"/>
  <c r="K1511" i="11"/>
  <c r="K1510" i="11"/>
  <c r="K1509" i="11"/>
  <c r="K1508" i="11"/>
  <c r="K1507" i="11"/>
  <c r="K1506" i="11"/>
  <c r="K1505" i="11"/>
  <c r="K1504" i="11"/>
  <c r="K1503" i="11"/>
  <c r="K1502" i="11"/>
  <c r="K1501" i="11"/>
  <c r="K1500" i="11"/>
  <c r="K1499" i="11"/>
  <c r="K1498" i="11"/>
  <c r="K1497" i="11"/>
  <c r="K1496" i="11"/>
  <c r="K1495" i="11"/>
  <c r="K1494" i="11"/>
  <c r="K1493" i="11"/>
  <c r="K1492" i="11"/>
  <c r="K1491" i="11"/>
  <c r="K1490" i="11"/>
  <c r="K1489" i="11"/>
  <c r="K1488" i="11"/>
  <c r="K1487" i="11"/>
  <c r="K1486" i="11"/>
  <c r="K1485" i="11"/>
  <c r="K1484" i="11"/>
  <c r="K1483" i="11"/>
  <c r="K1482" i="11"/>
  <c r="K1481" i="11"/>
  <c r="K1480" i="11"/>
  <c r="K1479" i="11"/>
  <c r="K1478" i="11"/>
  <c r="K1477" i="11"/>
  <c r="K1476" i="11"/>
  <c r="K1475" i="11"/>
  <c r="K1474" i="11"/>
  <c r="K1473" i="11"/>
  <c r="K1472" i="11"/>
  <c r="K1471" i="11"/>
  <c r="K1470" i="11"/>
  <c r="K1469" i="11"/>
  <c r="K1468" i="11"/>
  <c r="K1467" i="11"/>
  <c r="K1466" i="11"/>
  <c r="K1465" i="11"/>
  <c r="K1464" i="11"/>
  <c r="K1463" i="11"/>
  <c r="K1462" i="11"/>
  <c r="K1461" i="11"/>
  <c r="K1460" i="11"/>
  <c r="K1459" i="11"/>
  <c r="K1458" i="11"/>
  <c r="K1457" i="11"/>
  <c r="K1456" i="11"/>
  <c r="K1455" i="11"/>
  <c r="K1454" i="11"/>
  <c r="K1453" i="11"/>
  <c r="K1452" i="11"/>
  <c r="K1451" i="11"/>
  <c r="K1450" i="11"/>
  <c r="K1449" i="11"/>
  <c r="K1448" i="11"/>
  <c r="K1447" i="11"/>
  <c r="K1446" i="11"/>
  <c r="K1445" i="11"/>
  <c r="K1444" i="11"/>
  <c r="K1443" i="11"/>
  <c r="K1442" i="11"/>
  <c r="K1441" i="11"/>
  <c r="K1440" i="11"/>
  <c r="K1439" i="11"/>
  <c r="K1438" i="11"/>
  <c r="K1437" i="11"/>
  <c r="K1436" i="11"/>
  <c r="K1435" i="11"/>
  <c r="K1433" i="11"/>
  <c r="K1424" i="11"/>
  <c r="J1424" i="11" s="1"/>
  <c r="K1432" i="11"/>
  <c r="K1431" i="11"/>
  <c r="K1430" i="11"/>
  <c r="K1429" i="11"/>
  <c r="K1428" i="11"/>
  <c r="K1427" i="11"/>
  <c r="K1426" i="11"/>
  <c r="K1425" i="11"/>
  <c r="K1423" i="11"/>
  <c r="K1422" i="11"/>
  <c r="K1421" i="11"/>
  <c r="K1420" i="11"/>
  <c r="K1419" i="11"/>
  <c r="K1418" i="11"/>
  <c r="K1417" i="11"/>
  <c r="K1416" i="11"/>
  <c r="K1415" i="11"/>
  <c r="K1414" i="11"/>
  <c r="K1413" i="11"/>
  <c r="K1412" i="11"/>
  <c r="K1411" i="11"/>
  <c r="K1410" i="11"/>
  <c r="K1409" i="11"/>
  <c r="K1408" i="11"/>
  <c r="K1407" i="11"/>
  <c r="K1406" i="11"/>
  <c r="K1405" i="11"/>
  <c r="K1404" i="11"/>
  <c r="K1403" i="11"/>
  <c r="K1402" i="11"/>
  <c r="K1401" i="11"/>
  <c r="K1400" i="11"/>
  <c r="K1399" i="11"/>
  <c r="K1398" i="11"/>
  <c r="K1397" i="11"/>
  <c r="K1396" i="11"/>
  <c r="K1395" i="11"/>
  <c r="K1394" i="11"/>
  <c r="K1393" i="11"/>
  <c r="K1392" i="11"/>
  <c r="K1391" i="11"/>
  <c r="K1390" i="11"/>
  <c r="K1389" i="11"/>
  <c r="K1388" i="11"/>
  <c r="K1387" i="11"/>
  <c r="K1386" i="11"/>
  <c r="K1385" i="11"/>
  <c r="K1384" i="11"/>
  <c r="K1383" i="11"/>
  <c r="K1382" i="11"/>
  <c r="K1381" i="11"/>
  <c r="K1380" i="11"/>
  <c r="K1379" i="11"/>
  <c r="K1378" i="11"/>
  <c r="K1377" i="11"/>
  <c r="K1376" i="11"/>
  <c r="K1375" i="11"/>
  <c r="K1374" i="11"/>
  <c r="K1373" i="11"/>
  <c r="K1372" i="11"/>
  <c r="K1371" i="11"/>
  <c r="K1370" i="11"/>
  <c r="K1369" i="11"/>
  <c r="K1368" i="11"/>
  <c r="K1354" i="11"/>
  <c r="J1354" i="11" s="1"/>
  <c r="K1359" i="11"/>
  <c r="J1359" i="11" s="1"/>
  <c r="K1367" i="11"/>
  <c r="K1358" i="11"/>
  <c r="J1358" i="11" s="1"/>
  <c r="K1366" i="11"/>
  <c r="K1353" i="11"/>
  <c r="J1353" i="11" s="1"/>
  <c r="K1355" i="11"/>
  <c r="J1355" i="11" s="1"/>
  <c r="K1357" i="11"/>
  <c r="J1357" i="11" s="1"/>
  <c r="K1356" i="11"/>
  <c r="J1356" i="11" s="1"/>
  <c r="K1365" i="11"/>
  <c r="K1364" i="11"/>
  <c r="K1363" i="11"/>
  <c r="K1362" i="11"/>
  <c r="K1361" i="11"/>
  <c r="K1360" i="11"/>
  <c r="K1352" i="11"/>
  <c r="K1351" i="11"/>
  <c r="K1350" i="11"/>
  <c r="K1349" i="11"/>
  <c r="K1348" i="11"/>
  <c r="K1347" i="11"/>
  <c r="K1346" i="11"/>
  <c r="K1345" i="11"/>
  <c r="K1344" i="11"/>
  <c r="K1343" i="11"/>
  <c r="K1342" i="11"/>
  <c r="K1341" i="11"/>
  <c r="K1340" i="11"/>
  <c r="K1339" i="11"/>
  <c r="K1338" i="11"/>
  <c r="K1337" i="11"/>
  <c r="K1336" i="11"/>
  <c r="K1335" i="11"/>
  <c r="K1334" i="11"/>
  <c r="K1333" i="11"/>
  <c r="K1332" i="11"/>
  <c r="K1331" i="11"/>
  <c r="K1330" i="11"/>
  <c r="K1329" i="11"/>
  <c r="K1328" i="11"/>
  <c r="K1327" i="11"/>
  <c r="K1326" i="11"/>
  <c r="K1325" i="11"/>
  <c r="K1324" i="11"/>
  <c r="K1323" i="11"/>
  <c r="K1322" i="11"/>
  <c r="K1321" i="11"/>
  <c r="K1320" i="11"/>
  <c r="K1319" i="11"/>
  <c r="K1318" i="11"/>
  <c r="K1317" i="11"/>
  <c r="K1316" i="11"/>
  <c r="K1315" i="11"/>
  <c r="K1314" i="11"/>
  <c r="K1313" i="11"/>
  <c r="K1312" i="11"/>
  <c r="K1311" i="11"/>
  <c r="K1310" i="11"/>
  <c r="K1309" i="11"/>
  <c r="K1308" i="11"/>
  <c r="K1307" i="11"/>
  <c r="K1306" i="11"/>
  <c r="K1305" i="11"/>
  <c r="K1304" i="11"/>
  <c r="K1303" i="11"/>
  <c r="K1302" i="11"/>
  <c r="K1301" i="11"/>
  <c r="K1300" i="11"/>
  <c r="K1299" i="11"/>
  <c r="K1298" i="11"/>
  <c r="K1297" i="11"/>
  <c r="K1296" i="11"/>
  <c r="K1295" i="11"/>
  <c r="K1294" i="11"/>
  <c r="K1293" i="11"/>
  <c r="K1292" i="11"/>
  <c r="K1291" i="11"/>
  <c r="K1290" i="11"/>
  <c r="K1289" i="11"/>
  <c r="K1288" i="11"/>
  <c r="K1287" i="11"/>
  <c r="K1286" i="11"/>
  <c r="K1285" i="11"/>
  <c r="K1284" i="11"/>
  <c r="K1283" i="11"/>
  <c r="K1282" i="11"/>
  <c r="K1281" i="11"/>
  <c r="K1280" i="11"/>
  <c r="K1279" i="11"/>
  <c r="K1278" i="11"/>
  <c r="K1277" i="11"/>
  <c r="K1276" i="11"/>
  <c r="K1275" i="11"/>
  <c r="K1274" i="11"/>
  <c r="K1273" i="11"/>
  <c r="K1272" i="11"/>
  <c r="K1271" i="11"/>
  <c r="K1270" i="11"/>
  <c r="K1269" i="11"/>
  <c r="K1268" i="11"/>
  <c r="K1267" i="11"/>
  <c r="K1266" i="11"/>
  <c r="K1265" i="11"/>
  <c r="K1264" i="11"/>
  <c r="K1263" i="11"/>
  <c r="K1262" i="11"/>
  <c r="K1261" i="11"/>
  <c r="K1260" i="11"/>
  <c r="K1259" i="11"/>
  <c r="K1258" i="11"/>
  <c r="K1257" i="11"/>
  <c r="K1256" i="11"/>
  <c r="K1255" i="11"/>
  <c r="K1254" i="11"/>
  <c r="K1253" i="11"/>
  <c r="K1252" i="11"/>
  <c r="K1251" i="11"/>
  <c r="K1250" i="11"/>
  <c r="K1249" i="11"/>
  <c r="K1248" i="11"/>
  <c r="K1247" i="11"/>
  <c r="K1246" i="11"/>
  <c r="K1245" i="11"/>
  <c r="K1244" i="11"/>
  <c r="K1243" i="11"/>
  <c r="K1242" i="11"/>
  <c r="K1241" i="11"/>
  <c r="K1240" i="11"/>
  <c r="K1239" i="11"/>
  <c r="K1238" i="11"/>
  <c r="K1237" i="11"/>
  <c r="K1236" i="11"/>
  <c r="K1235" i="11"/>
  <c r="K1234" i="11"/>
  <c r="K1233" i="11"/>
  <c r="K1232" i="11"/>
  <c r="K1231" i="11"/>
  <c r="K1230" i="11"/>
  <c r="K1229" i="11"/>
  <c r="K1228" i="11"/>
  <c r="K1227" i="11"/>
  <c r="K1226" i="11"/>
  <c r="K1225" i="11"/>
  <c r="K1224" i="11"/>
  <c r="K1223" i="11"/>
  <c r="K1222" i="11"/>
  <c r="K1221" i="11"/>
  <c r="K1220" i="11"/>
  <c r="K1219" i="11"/>
  <c r="K1218" i="11"/>
  <c r="K1217" i="11"/>
  <c r="K1216" i="11"/>
  <c r="K1215" i="11"/>
  <c r="K1214" i="11"/>
  <c r="K1213" i="11"/>
  <c r="K1212" i="11"/>
  <c r="K1211" i="11"/>
  <c r="K1210" i="11"/>
  <c r="K1209" i="11"/>
  <c r="K1208" i="11"/>
  <c r="K1207" i="11"/>
  <c r="K1206" i="11"/>
  <c r="K1205" i="11"/>
  <c r="K1204" i="11"/>
  <c r="K1203" i="11"/>
  <c r="K1202" i="11"/>
  <c r="K1201" i="11"/>
  <c r="K1200" i="11"/>
  <c r="K1199" i="11"/>
  <c r="K1198" i="11"/>
  <c r="K1197" i="11"/>
  <c r="K1196" i="11"/>
  <c r="K1195" i="11"/>
  <c r="K1194" i="11"/>
  <c r="K1193" i="11"/>
  <c r="K1192" i="11"/>
  <c r="K1191" i="11"/>
  <c r="K1190" i="11"/>
  <c r="K1189" i="11"/>
  <c r="K1188" i="11"/>
  <c r="K1187" i="11"/>
  <c r="K1186" i="11"/>
  <c r="K1185" i="11"/>
  <c r="K1184" i="11"/>
  <c r="K1183" i="11"/>
  <c r="K1182" i="11"/>
  <c r="K1181" i="11"/>
  <c r="K1180" i="11"/>
  <c r="K1179" i="11"/>
  <c r="K1178" i="11"/>
  <c r="K1177" i="11"/>
  <c r="K1176" i="11"/>
  <c r="K1175" i="11"/>
  <c r="K1174" i="11"/>
  <c r="K1173" i="11"/>
  <c r="K1172" i="11"/>
  <c r="K1171" i="11"/>
  <c r="K1170" i="11"/>
  <c r="K1169" i="11"/>
  <c r="K1168" i="11"/>
  <c r="K1167" i="11"/>
  <c r="K1166" i="11"/>
  <c r="K1165" i="11"/>
  <c r="K1164" i="11"/>
  <c r="K1163" i="11"/>
  <c r="K1162" i="11"/>
  <c r="K1161" i="11"/>
  <c r="K1160" i="11"/>
  <c r="K1159" i="11"/>
  <c r="K1158" i="11"/>
  <c r="K1157" i="11"/>
  <c r="K1156" i="11"/>
  <c r="K1155" i="11"/>
  <c r="K1154" i="11"/>
  <c r="K1153" i="11"/>
  <c r="K1152" i="11"/>
  <c r="K1151" i="11"/>
  <c r="K1150" i="11"/>
  <c r="K1149" i="11"/>
  <c r="K1148" i="11"/>
  <c r="K1147" i="11"/>
  <c r="K1146" i="11"/>
  <c r="K1145" i="11"/>
  <c r="K1144" i="11"/>
  <c r="K1143" i="11"/>
  <c r="K1142" i="11"/>
  <c r="K1141" i="11"/>
  <c r="K1140" i="11"/>
  <c r="K1139" i="11"/>
  <c r="K1138" i="11"/>
  <c r="K1137" i="11"/>
  <c r="K1136" i="11"/>
  <c r="K1135" i="11"/>
  <c r="K1134" i="11"/>
  <c r="K1133" i="11"/>
  <c r="K1132" i="11"/>
  <c r="K1131" i="11"/>
  <c r="K1130" i="11"/>
  <c r="K1129" i="11"/>
  <c r="K1128" i="11"/>
  <c r="K1127" i="11"/>
  <c r="K1126" i="11"/>
  <c r="K1125" i="11"/>
  <c r="K1124" i="11"/>
  <c r="K1123" i="11"/>
  <c r="K1122" i="11"/>
  <c r="K1121" i="11"/>
  <c r="K1120" i="11"/>
  <c r="K1119" i="11"/>
  <c r="K1118" i="11"/>
  <c r="K1117" i="11"/>
  <c r="K1116" i="11"/>
  <c r="K1115" i="11"/>
  <c r="K1114" i="11"/>
  <c r="K1113" i="11"/>
  <c r="K1112" i="11"/>
  <c r="K1111" i="11"/>
  <c r="K1110" i="11"/>
  <c r="K1109" i="11"/>
  <c r="K1108" i="11"/>
  <c r="K1107" i="11"/>
  <c r="K1106" i="11"/>
  <c r="K1105" i="11"/>
  <c r="K1104" i="11"/>
  <c r="K1103" i="11"/>
  <c r="K1102" i="11"/>
  <c r="K1101" i="11"/>
  <c r="K1100" i="11"/>
  <c r="K1099" i="11"/>
  <c r="K1098" i="11"/>
  <c r="K1097" i="11"/>
  <c r="K1096" i="11"/>
  <c r="K1095" i="11"/>
  <c r="K1094" i="11"/>
  <c r="K1093" i="11"/>
  <c r="K1092" i="11"/>
  <c r="K1091" i="11"/>
  <c r="K1090" i="11"/>
  <c r="K1089" i="11"/>
  <c r="K1088" i="11"/>
  <c r="K1077" i="11"/>
  <c r="J1077" i="11" s="1"/>
  <c r="K1087" i="11"/>
  <c r="K1086" i="11"/>
  <c r="K1085" i="11"/>
  <c r="K1084" i="11"/>
  <c r="K1083" i="11"/>
  <c r="K1069" i="11"/>
  <c r="J1069" i="11" s="1"/>
  <c r="K1074" i="11"/>
  <c r="J1074" i="11" s="1"/>
  <c r="K1075" i="11"/>
  <c r="J1075" i="11" s="1"/>
  <c r="K1082" i="11"/>
  <c r="K1073" i="11"/>
  <c r="J1073" i="11" s="1"/>
  <c r="K1071" i="11"/>
  <c r="J1071" i="11" s="1"/>
  <c r="K1081" i="11"/>
  <c r="K1076" i="11"/>
  <c r="J1076" i="11" s="1"/>
  <c r="K1070" i="11"/>
  <c r="J1070" i="11" s="1"/>
  <c r="K1080" i="11"/>
  <c r="K1079" i="11"/>
  <c r="K1078" i="11"/>
  <c r="K1068" i="11"/>
  <c r="K1067" i="11"/>
  <c r="K1066" i="11"/>
  <c r="K1065" i="11"/>
  <c r="K1064" i="11"/>
  <c r="K1063" i="11"/>
  <c r="K1062" i="11"/>
  <c r="K1061" i="11"/>
  <c r="K1060" i="11"/>
  <c r="K1059" i="11"/>
  <c r="K1058" i="11"/>
  <c r="K1057" i="11"/>
  <c r="K1056" i="11"/>
  <c r="K1055" i="11"/>
  <c r="K1054" i="11"/>
  <c r="K1053" i="11"/>
  <c r="K1052" i="11"/>
  <c r="K1051" i="11"/>
  <c r="K1050" i="11"/>
  <c r="K1049" i="11"/>
  <c r="K1048" i="11"/>
  <c r="K1047" i="11"/>
  <c r="K1046" i="11"/>
  <c r="K1045" i="11"/>
  <c r="K1044" i="11"/>
  <c r="K1043" i="11"/>
  <c r="K1042" i="11"/>
  <c r="K1041" i="11"/>
  <c r="K1040" i="11"/>
  <c r="K1039" i="11"/>
  <c r="K1038" i="11"/>
  <c r="K1037" i="11"/>
  <c r="K1036" i="11"/>
  <c r="K1035" i="11"/>
  <c r="K1034" i="11"/>
  <c r="K1033" i="11"/>
  <c r="K1032" i="11"/>
  <c r="K1031" i="11"/>
  <c r="K1030" i="11"/>
  <c r="K1029" i="11"/>
  <c r="K1028" i="11"/>
  <c r="K1027" i="11"/>
  <c r="K1026" i="11"/>
  <c r="K1025" i="11"/>
  <c r="K1024" i="11"/>
  <c r="K1023" i="11"/>
  <c r="K1022" i="11"/>
  <c r="K1021" i="11"/>
  <c r="K1020" i="11"/>
  <c r="K1019" i="11"/>
  <c r="K1018" i="11"/>
  <c r="K1017" i="11"/>
  <c r="K1016" i="11"/>
  <c r="K1015" i="11"/>
  <c r="K1014" i="11"/>
  <c r="K1013" i="11"/>
  <c r="K1012" i="11"/>
  <c r="K1011" i="11"/>
  <c r="K1010" i="11"/>
  <c r="K1009" i="11"/>
  <c r="K1008" i="11"/>
  <c r="K1007" i="11"/>
  <c r="K1006" i="11"/>
  <c r="K1005" i="11"/>
  <c r="K1004" i="11"/>
  <c r="K1003" i="11"/>
  <c r="K1002" i="11"/>
  <c r="K1001" i="11"/>
  <c r="K1000" i="11"/>
  <c r="K999" i="11"/>
  <c r="K998" i="11"/>
  <c r="K997" i="11"/>
  <c r="K996" i="11"/>
  <c r="K995" i="11"/>
  <c r="K994" i="11"/>
  <c r="K993" i="11"/>
  <c r="K992" i="11"/>
  <c r="K991" i="11"/>
  <c r="K990" i="11"/>
  <c r="K989" i="11"/>
  <c r="K988" i="11"/>
  <c r="K987" i="11"/>
  <c r="K986" i="11"/>
  <c r="K985" i="11"/>
  <c r="K984" i="11"/>
  <c r="K983" i="11"/>
  <c r="K982" i="11"/>
  <c r="K981" i="11"/>
  <c r="K980" i="11"/>
  <c r="K979" i="11"/>
  <c r="K978" i="11"/>
  <c r="K977" i="11"/>
  <c r="K976" i="11"/>
  <c r="K975" i="11"/>
  <c r="K974" i="11"/>
  <c r="K973" i="11"/>
  <c r="K972" i="11"/>
  <c r="K971" i="11"/>
  <c r="K970" i="11"/>
  <c r="K969" i="11"/>
  <c r="K968" i="11"/>
  <c r="K967" i="11"/>
  <c r="K966" i="11"/>
  <c r="K965" i="11"/>
  <c r="K964" i="11"/>
  <c r="K963" i="11"/>
  <c r="K962" i="11"/>
  <c r="K961" i="11"/>
  <c r="K960" i="11"/>
  <c r="K959" i="11"/>
  <c r="K958" i="11"/>
  <c r="K957" i="11"/>
  <c r="K956" i="11"/>
  <c r="K955" i="11"/>
  <c r="K954" i="11"/>
  <c r="K953" i="11"/>
  <c r="K952" i="11"/>
  <c r="K951" i="11"/>
  <c r="K950" i="11"/>
  <c r="K949" i="11"/>
  <c r="K948" i="11"/>
  <c r="K947" i="11"/>
  <c r="K946" i="11"/>
  <c r="K945" i="11"/>
  <c r="K944" i="11"/>
  <c r="K943" i="11"/>
  <c r="K942" i="11"/>
  <c r="K941" i="11"/>
  <c r="K940" i="11"/>
  <c r="K939" i="11"/>
  <c r="K938" i="11"/>
  <c r="K937" i="11"/>
  <c r="K936" i="11"/>
  <c r="K935" i="11"/>
  <c r="K934" i="11"/>
  <c r="K933" i="11"/>
  <c r="K932" i="11"/>
  <c r="K931" i="11"/>
  <c r="K930" i="11"/>
  <c r="K929" i="11"/>
  <c r="K928" i="11"/>
  <c r="K927" i="11"/>
  <c r="K926" i="11"/>
  <c r="K925" i="11"/>
  <c r="K924" i="11"/>
  <c r="K923" i="11"/>
  <c r="K922" i="11"/>
  <c r="K921" i="11"/>
  <c r="K920" i="11"/>
  <c r="K919" i="11"/>
  <c r="K918" i="11"/>
  <c r="K917" i="11"/>
  <c r="K916" i="11"/>
  <c r="K915" i="11"/>
  <c r="K914" i="11"/>
  <c r="K913" i="11"/>
  <c r="K912" i="11"/>
  <c r="K911" i="11"/>
  <c r="K910" i="11"/>
  <c r="K909" i="11"/>
  <c r="K908" i="11"/>
  <c r="K907" i="11"/>
  <c r="K906" i="11"/>
  <c r="K905" i="11"/>
  <c r="K904" i="11"/>
  <c r="K903" i="11"/>
  <c r="K902" i="11"/>
  <c r="K901" i="11"/>
  <c r="K900" i="11"/>
  <c r="K899" i="11"/>
  <c r="K898" i="11"/>
  <c r="K897" i="11"/>
  <c r="K896" i="11"/>
  <c r="K895" i="11"/>
  <c r="K894" i="11"/>
  <c r="K893" i="11"/>
  <c r="K892" i="11"/>
  <c r="K891" i="11"/>
  <c r="K890" i="11"/>
  <c r="K889" i="11"/>
  <c r="K888" i="11"/>
  <c r="K887" i="11"/>
  <c r="K886" i="11"/>
  <c r="K885" i="11"/>
  <c r="K884" i="11"/>
  <c r="K883" i="11"/>
  <c r="K882" i="11"/>
  <c r="K881" i="11"/>
  <c r="K880" i="11"/>
  <c r="K879" i="11"/>
  <c r="K878" i="11"/>
  <c r="K877" i="11"/>
  <c r="K876" i="11"/>
  <c r="K875" i="11"/>
  <c r="K874" i="11"/>
  <c r="K873" i="11"/>
  <c r="K872" i="11"/>
  <c r="K871" i="11"/>
  <c r="K870" i="11"/>
  <c r="K869" i="11"/>
  <c r="K868" i="11"/>
  <c r="K867" i="11"/>
  <c r="K866" i="11"/>
  <c r="K865" i="11"/>
  <c r="K864" i="11"/>
  <c r="K863" i="11"/>
  <c r="K862" i="11"/>
  <c r="K861" i="11"/>
  <c r="K860" i="11"/>
  <c r="K859" i="11"/>
  <c r="K858" i="11"/>
  <c r="K857" i="11"/>
  <c r="K856" i="11"/>
  <c r="K855" i="11"/>
  <c r="K854" i="11"/>
  <c r="K853" i="11"/>
  <c r="K852" i="11"/>
  <c r="K851" i="11"/>
  <c r="K850" i="11"/>
  <c r="K849" i="11"/>
  <c r="K848" i="11"/>
  <c r="K847" i="11"/>
  <c r="K846" i="11"/>
  <c r="K845" i="11"/>
  <c r="K844" i="11"/>
  <c r="K843" i="11"/>
  <c r="K842" i="11"/>
  <c r="K841" i="11"/>
  <c r="K840" i="11"/>
  <c r="K839" i="11"/>
  <c r="K838" i="11"/>
  <c r="K837" i="11"/>
  <c r="K836" i="11"/>
  <c r="K835" i="11"/>
  <c r="K834" i="11"/>
  <c r="K833" i="11"/>
  <c r="K832" i="11"/>
  <c r="K831" i="11"/>
  <c r="K830" i="11"/>
  <c r="K829" i="11"/>
  <c r="K828" i="11"/>
  <c r="K827" i="11"/>
  <c r="K826" i="11"/>
  <c r="K825" i="11"/>
  <c r="K824" i="11"/>
  <c r="K823" i="11"/>
  <c r="K822" i="11"/>
  <c r="K821" i="11"/>
  <c r="K820" i="11"/>
  <c r="K819" i="11"/>
  <c r="K818" i="11"/>
  <c r="K817" i="11"/>
  <c r="K816" i="11"/>
  <c r="K815" i="11"/>
  <c r="K814" i="11"/>
  <c r="K813" i="11"/>
  <c r="K812" i="11"/>
  <c r="K811" i="11"/>
  <c r="K810" i="11"/>
  <c r="K809" i="11"/>
  <c r="K808" i="11"/>
  <c r="K807" i="11"/>
  <c r="K806" i="11"/>
  <c r="K805" i="11"/>
  <c r="K804" i="11"/>
  <c r="K803" i="11"/>
  <c r="K802" i="11"/>
  <c r="K801" i="11"/>
  <c r="K800" i="11"/>
  <c r="K799" i="11"/>
  <c r="K798" i="11"/>
  <c r="K797" i="11"/>
  <c r="K796" i="11"/>
  <c r="K795" i="11"/>
  <c r="K794" i="11"/>
  <c r="K793" i="11"/>
  <c r="K792" i="11"/>
  <c r="K791" i="11"/>
  <c r="K790" i="11"/>
  <c r="K789" i="11"/>
  <c r="K788" i="11"/>
  <c r="K787" i="11"/>
  <c r="K786" i="11"/>
  <c r="K785" i="11"/>
  <c r="K784" i="11"/>
  <c r="K783" i="11"/>
  <c r="K782" i="11"/>
  <c r="K781" i="11"/>
  <c r="K780" i="11"/>
  <c r="K779" i="11"/>
  <c r="K778" i="11"/>
  <c r="K777" i="11"/>
  <c r="K776" i="11"/>
  <c r="K775" i="11"/>
  <c r="K774" i="11"/>
  <c r="K773" i="11"/>
  <c r="K772" i="11"/>
  <c r="K771" i="11"/>
  <c r="K770" i="11"/>
  <c r="K769" i="11"/>
  <c r="K768" i="11"/>
  <c r="K767" i="11"/>
  <c r="K766" i="11"/>
  <c r="K765" i="11"/>
  <c r="K764" i="11"/>
  <c r="K763" i="11"/>
  <c r="K762" i="11"/>
  <c r="K761" i="11"/>
  <c r="K760" i="11"/>
  <c r="K759" i="11"/>
  <c r="K758" i="11"/>
  <c r="K757" i="11"/>
  <c r="K756" i="11"/>
  <c r="K755" i="11"/>
  <c r="K754" i="11"/>
  <c r="K753" i="11"/>
  <c r="K752" i="11"/>
  <c r="K751" i="11"/>
  <c r="K750" i="11"/>
  <c r="K749" i="11"/>
  <c r="K748" i="11"/>
  <c r="K747" i="11"/>
  <c r="K746" i="11"/>
  <c r="K745" i="11"/>
  <c r="K744" i="11"/>
  <c r="K743" i="11"/>
  <c r="K742" i="11"/>
  <c r="K741" i="11"/>
  <c r="K740" i="11"/>
  <c r="K739" i="11"/>
  <c r="K738" i="11"/>
  <c r="K737" i="11"/>
  <c r="K736" i="11"/>
  <c r="K735" i="11"/>
  <c r="K734" i="11"/>
  <c r="K733" i="11"/>
  <c r="K732" i="11"/>
  <c r="K731" i="11"/>
  <c r="K730" i="11"/>
  <c r="K729" i="11"/>
  <c r="K728" i="11"/>
  <c r="K727" i="11"/>
  <c r="K726" i="11"/>
  <c r="K725" i="11"/>
  <c r="K724" i="11"/>
  <c r="K723" i="11"/>
  <c r="K722" i="11"/>
  <c r="K721" i="11"/>
  <c r="K720" i="11"/>
  <c r="K719" i="11"/>
  <c r="K718" i="11"/>
  <c r="K717" i="11"/>
  <c r="K716" i="11"/>
  <c r="K715" i="11"/>
  <c r="K714" i="11"/>
  <c r="K713" i="11"/>
  <c r="K712" i="11"/>
  <c r="K711" i="11"/>
  <c r="K710" i="11"/>
  <c r="K709" i="11"/>
  <c r="K708" i="11"/>
  <c r="K707" i="11"/>
  <c r="K706" i="11"/>
  <c r="K705" i="11"/>
  <c r="K704" i="11"/>
  <c r="K703" i="11"/>
  <c r="K702" i="11"/>
  <c r="K701" i="11"/>
  <c r="K700" i="11"/>
  <c r="K699" i="11"/>
  <c r="K698" i="11"/>
  <c r="K697" i="11"/>
  <c r="K696" i="11"/>
  <c r="K695" i="11"/>
  <c r="K694" i="11"/>
  <c r="K693" i="11"/>
  <c r="K692" i="11"/>
  <c r="K691" i="11"/>
  <c r="K690" i="11"/>
  <c r="K689" i="11"/>
  <c r="K688" i="11"/>
  <c r="K687" i="11"/>
  <c r="K686" i="11"/>
  <c r="K685" i="11"/>
  <c r="K684" i="11"/>
  <c r="K683" i="11"/>
  <c r="K682" i="11"/>
  <c r="K681" i="11"/>
  <c r="K680" i="11"/>
  <c r="K679" i="11"/>
  <c r="K678" i="11"/>
  <c r="K677" i="11"/>
  <c r="K676" i="11"/>
  <c r="K675" i="11"/>
  <c r="K674" i="11"/>
  <c r="K673" i="11"/>
  <c r="K672" i="11"/>
  <c r="K671" i="11"/>
  <c r="K670" i="11"/>
  <c r="K669" i="11"/>
  <c r="K668" i="11"/>
  <c r="K667" i="11"/>
  <c r="K666" i="11"/>
  <c r="K665" i="11"/>
  <c r="K664" i="11"/>
  <c r="K663" i="11"/>
  <c r="K662" i="11"/>
  <c r="K661" i="11"/>
  <c r="K660" i="11"/>
  <c r="K659" i="11"/>
  <c r="K658" i="11"/>
  <c r="K657" i="11"/>
  <c r="K656" i="11"/>
  <c r="K649" i="11"/>
  <c r="J649" i="11" s="1"/>
  <c r="K655" i="11"/>
  <c r="K654" i="11"/>
  <c r="K648" i="11"/>
  <c r="J648" i="11" s="1"/>
  <c r="K647" i="11"/>
  <c r="J647" i="11" s="1"/>
  <c r="K644" i="11"/>
  <c r="J644" i="11" s="1"/>
  <c r="K646" i="11"/>
  <c r="J646" i="11" s="1"/>
  <c r="K653" i="11"/>
  <c r="K643" i="11"/>
  <c r="J643" i="11" s="1"/>
  <c r="K645" i="11"/>
  <c r="J645" i="11" s="1"/>
  <c r="K652" i="11"/>
  <c r="K651" i="11"/>
  <c r="K650" i="11"/>
  <c r="K642" i="11"/>
  <c r="K641" i="11"/>
  <c r="K640" i="11"/>
  <c r="K639" i="11"/>
  <c r="K638" i="11"/>
  <c r="K637" i="11"/>
  <c r="K636" i="11"/>
  <c r="K635" i="11"/>
  <c r="K634" i="11"/>
  <c r="K633" i="11"/>
  <c r="K632" i="11"/>
  <c r="K631" i="11"/>
  <c r="K630" i="11"/>
  <c r="K629" i="11"/>
  <c r="K628" i="11"/>
  <c r="K627" i="11"/>
  <c r="K626" i="11"/>
  <c r="K625" i="11"/>
  <c r="K624" i="11"/>
  <c r="K623" i="11"/>
  <c r="K622" i="11"/>
  <c r="K621" i="11"/>
  <c r="K620" i="11"/>
  <c r="K619" i="11"/>
  <c r="K618" i="11"/>
  <c r="K617" i="11"/>
  <c r="K616" i="11"/>
  <c r="K615" i="11"/>
  <c r="K614" i="11"/>
  <c r="K613" i="11"/>
  <c r="K612" i="11"/>
  <c r="K611" i="11"/>
  <c r="K610" i="11"/>
  <c r="K609" i="11"/>
  <c r="K608" i="11"/>
  <c r="K607" i="11"/>
  <c r="K606" i="11"/>
  <c r="K605" i="11"/>
  <c r="K604" i="11"/>
  <c r="K603" i="11"/>
  <c r="K602" i="11"/>
  <c r="K601" i="11"/>
  <c r="K600" i="11"/>
  <c r="K599" i="11"/>
  <c r="K598" i="11"/>
  <c r="K594" i="11"/>
  <c r="J594" i="11" s="1"/>
  <c r="K593" i="11"/>
  <c r="J593" i="11" s="1"/>
  <c r="K584" i="11"/>
  <c r="J584" i="11" s="1"/>
  <c r="K572" i="11"/>
  <c r="J572" i="11" s="1"/>
  <c r="K578" i="11"/>
  <c r="J578" i="11" s="1"/>
  <c r="K597" i="11"/>
  <c r="K579" i="11"/>
  <c r="J579" i="11" s="1"/>
  <c r="K583" i="11"/>
  <c r="J583" i="11" s="1"/>
  <c r="K592" i="11"/>
  <c r="J592" i="11" s="1"/>
  <c r="K581" i="11"/>
  <c r="J581" i="11" s="1"/>
  <c r="K585" i="11"/>
  <c r="J585" i="11" s="1"/>
  <c r="K589" i="11"/>
  <c r="J589" i="11" s="1"/>
  <c r="K591" i="11"/>
  <c r="J591" i="11" s="1"/>
  <c r="K576" i="11"/>
  <c r="J576" i="11" s="1"/>
  <c r="K573" i="11"/>
  <c r="J573" i="11" s="1"/>
  <c r="K580" i="11"/>
  <c r="J580" i="11" s="1"/>
  <c r="K588" i="11"/>
  <c r="J588" i="11" s="1"/>
  <c r="K586" i="11"/>
  <c r="J586" i="11" s="1"/>
  <c r="K590" i="11"/>
  <c r="J590" i="11" s="1"/>
  <c r="K582" i="11"/>
  <c r="J582" i="11" s="1"/>
  <c r="K577" i="11"/>
  <c r="J577" i="11" s="1"/>
  <c r="K575" i="11"/>
  <c r="J575" i="11" s="1"/>
  <c r="K596" i="11"/>
  <c r="K595"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9"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38" i="11"/>
  <c r="J238" i="11" s="1"/>
  <c r="K223" i="11"/>
  <c r="J223" i="11" s="1"/>
  <c r="K239" i="11"/>
  <c r="J239" i="11" s="1"/>
  <c r="K220" i="11"/>
  <c r="J220" i="11" s="1"/>
  <c r="K218" i="11"/>
  <c r="J218" i="11" s="1"/>
  <c r="K229" i="11"/>
  <c r="J229" i="11" s="1"/>
  <c r="K237" i="11"/>
  <c r="J237" i="11" s="1"/>
  <c r="K234" i="11"/>
  <c r="J234" i="11" s="1"/>
  <c r="K222" i="11"/>
  <c r="J222" i="11" s="1"/>
  <c r="K226" i="11"/>
  <c r="J226" i="11" s="1"/>
  <c r="K236" i="11"/>
  <c r="J236" i="11" s="1"/>
  <c r="K231" i="11"/>
  <c r="J231" i="11" s="1"/>
  <c r="K232" i="11"/>
  <c r="J232" i="11" s="1"/>
  <c r="K217" i="11"/>
  <c r="J217" i="11" s="1"/>
  <c r="K233" i="11"/>
  <c r="J233" i="11" s="1"/>
  <c r="K221" i="11"/>
  <c r="J221" i="11" s="1"/>
  <c r="K227" i="11"/>
  <c r="J227" i="11" s="1"/>
  <c r="K228" i="11"/>
  <c r="J228" i="11" s="1"/>
  <c r="K225" i="11"/>
  <c r="J225" i="11" s="1"/>
  <c r="K235" i="11"/>
  <c r="J235" i="11" s="1"/>
  <c r="K230" i="11"/>
  <c r="J230" i="11" s="1"/>
  <c r="K242" i="11"/>
  <c r="K219" i="11"/>
  <c r="J219" i="11" s="1"/>
  <c r="K224" i="11"/>
  <c r="J224" i="11" s="1"/>
  <c r="K241" i="11"/>
  <c r="K240"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3" i="11"/>
  <c r="J163" i="11" s="1"/>
  <c r="K162" i="11"/>
  <c r="J162" i="11" s="1"/>
  <c r="K161" i="11"/>
  <c r="J161" i="11" s="1"/>
  <c r="K160" i="11"/>
  <c r="J160" i="11" s="1"/>
  <c r="K158" i="11"/>
  <c r="J158" i="11" s="1"/>
  <c r="K152" i="11"/>
  <c r="J152" i="11" s="1"/>
  <c r="K150" i="11"/>
  <c r="J150" i="11" s="1"/>
  <c r="K146" i="11"/>
  <c r="J146" i="11" s="1"/>
  <c r="K147" i="11"/>
  <c r="J147" i="11" s="1"/>
  <c r="K148" i="11"/>
  <c r="J148" i="11" s="1"/>
  <c r="K154" i="11"/>
  <c r="J154" i="11" s="1"/>
  <c r="K156" i="11"/>
  <c r="J156" i="11" s="1"/>
  <c r="K157" i="11"/>
  <c r="J157" i="11" s="1"/>
  <c r="K159" i="11"/>
  <c r="J159" i="11" s="1"/>
  <c r="K155" i="11"/>
  <c r="J155" i="11" s="1"/>
  <c r="K151" i="11"/>
  <c r="J151" i="11" s="1"/>
  <c r="K149" i="11"/>
  <c r="J149" i="11" s="1"/>
  <c r="K153" i="11"/>
  <c r="J153" i="11" s="1"/>
  <c r="K165" i="11"/>
  <c r="K164"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77" i="11"/>
  <c r="J77" i="11" s="1"/>
  <c r="K78" i="11"/>
  <c r="J78" i="11" s="1"/>
  <c r="K75" i="11"/>
  <c r="J75" i="11" s="1"/>
  <c r="K79" i="11"/>
  <c r="J79" i="11" s="1"/>
  <c r="K80" i="11"/>
  <c r="J80" i="11" s="1"/>
  <c r="K76" i="11"/>
  <c r="J76" i="11" s="1"/>
  <c r="K82" i="11"/>
  <c r="J82" i="11" s="1"/>
  <c r="K81" i="11"/>
  <c r="J81" i="11" s="1"/>
  <c r="K84" i="11"/>
  <c r="K83"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4" i="11"/>
  <c r="J4" i="11" s="1"/>
  <c r="K5" i="11"/>
  <c r="J5" i="11" s="1"/>
  <c r="K12" i="11"/>
  <c r="K11" i="11"/>
  <c r="K10" i="11"/>
  <c r="K9" i="11"/>
  <c r="K8" i="11"/>
  <c r="K7" i="11"/>
  <c r="K6" i="11"/>
  <c r="K1434" i="11"/>
  <c r="F229" i="7"/>
  <c r="F25" i="7"/>
  <c r="K3202" i="11" s="1"/>
  <c r="J3202" i="11" s="1"/>
  <c r="F35" i="7"/>
  <c r="K574" i="11" s="1"/>
  <c r="J574" i="11" s="1"/>
  <c r="F37" i="7"/>
  <c r="K587" i="11" s="1"/>
  <c r="J587" i="11" s="1"/>
  <c r="F77" i="7"/>
  <c r="K1072" i="11" s="1"/>
  <c r="J1072" i="11" s="1"/>
  <c r="F93" i="7"/>
  <c r="K2989" i="11" s="1"/>
  <c r="J2989" i="11" s="1"/>
  <c r="F118" i="7"/>
  <c r="K3345" i="11" s="1"/>
  <c r="J3345" i="11" s="1"/>
  <c r="F112" i="7"/>
  <c r="K3342" i="11" s="1"/>
  <c r="J3342" i="11" s="1"/>
  <c r="J36" i="11" l="1"/>
  <c r="J100" i="11"/>
  <c r="J188" i="11"/>
  <c r="J252" i="11"/>
  <c r="J308" i="11"/>
  <c r="J356" i="11"/>
  <c r="J420" i="11"/>
  <c r="J484" i="11"/>
  <c r="J595" i="11"/>
  <c r="J630" i="11"/>
  <c r="J702" i="11"/>
  <c r="J758" i="11"/>
  <c r="J814" i="11"/>
  <c r="J878" i="11"/>
  <c r="J934" i="11"/>
  <c r="J998" i="11"/>
  <c r="J1054" i="11"/>
  <c r="J1127" i="11"/>
  <c r="J1191" i="11"/>
  <c r="J1247" i="11"/>
  <c r="J1311" i="11"/>
  <c r="J1383" i="11"/>
  <c r="J1432" i="11"/>
  <c r="J1480" i="11"/>
  <c r="J1552" i="11"/>
  <c r="J1632" i="11"/>
  <c r="J1680" i="11"/>
  <c r="J1736" i="11"/>
  <c r="J1800" i="11"/>
  <c r="J1856" i="11"/>
  <c r="J1944" i="11"/>
  <c r="J2000" i="11"/>
  <c r="J2066" i="11"/>
  <c r="J2128" i="11"/>
  <c r="J2192" i="11"/>
  <c r="J2248" i="11"/>
  <c r="J2312" i="11"/>
  <c r="J2416" i="11"/>
  <c r="J2472" i="11"/>
  <c r="J2537" i="11"/>
  <c r="J2593" i="11"/>
  <c r="J2657" i="11"/>
  <c r="J2705" i="11"/>
  <c r="J2769" i="11"/>
  <c r="J2825" i="11"/>
  <c r="J2921" i="11"/>
  <c r="J2977" i="11"/>
  <c r="J3034" i="11"/>
  <c r="J3090" i="11"/>
  <c r="J3170" i="11"/>
  <c r="J3227" i="11"/>
  <c r="J3283" i="11"/>
  <c r="J3354" i="11"/>
  <c r="J3405" i="11"/>
  <c r="J3445" i="11"/>
  <c r="J3493" i="11"/>
  <c r="J3549" i="11"/>
  <c r="J3653" i="11"/>
  <c r="J3717" i="11"/>
  <c r="J3779" i="11"/>
  <c r="J3813" i="11"/>
  <c r="J1857" i="11"/>
  <c r="J1897" i="11"/>
  <c r="J1939" i="11"/>
  <c r="J1993" i="11"/>
  <c r="J2025" i="11"/>
  <c r="J2073" i="11"/>
  <c r="J2113" i="11"/>
  <c r="J2169" i="11"/>
  <c r="J2225" i="11"/>
  <c r="J2241" i="11"/>
  <c r="J2329" i="11"/>
  <c r="J2409" i="11"/>
  <c r="J2449" i="11"/>
  <c r="J2481" i="11"/>
  <c r="J2522" i="11"/>
  <c r="J2530" i="11"/>
  <c r="J2578" i="11"/>
  <c r="J2594" i="11"/>
  <c r="J2602" i="11"/>
  <c r="J2610" i="11"/>
  <c r="J2618" i="11"/>
  <c r="J2626" i="11"/>
  <c r="J2634" i="11"/>
  <c r="J2642" i="11"/>
  <c r="J2650" i="11"/>
  <c r="J2658" i="11"/>
  <c r="J2666" i="11"/>
  <c r="J2674" i="11"/>
  <c r="J2682" i="11"/>
  <c r="J2690" i="11"/>
  <c r="J2698" i="11"/>
  <c r="J2706" i="11"/>
  <c r="J2714" i="11"/>
  <c r="J2722" i="11"/>
  <c r="J2730" i="11"/>
  <c r="J2738" i="11"/>
  <c r="J2746" i="11"/>
  <c r="J2754" i="11"/>
  <c r="J2762" i="11"/>
  <c r="J2770" i="11"/>
  <c r="J2798" i="11"/>
  <c r="J2802" i="11"/>
  <c r="J2810" i="11"/>
  <c r="J2818" i="11"/>
  <c r="J2826" i="11"/>
  <c r="J2834" i="11"/>
  <c r="J2842" i="11"/>
  <c r="J2874" i="11"/>
  <c r="J2882" i="11"/>
  <c r="J2890" i="11"/>
  <c r="J2898" i="11"/>
  <c r="J2906" i="11"/>
  <c r="J2914" i="11"/>
  <c r="J2922" i="11"/>
  <c r="J2930" i="11"/>
  <c r="J2938" i="11"/>
  <c r="J2946" i="11"/>
  <c r="J2954" i="11"/>
  <c r="J2962" i="11"/>
  <c r="J2970" i="11"/>
  <c r="J2978" i="11"/>
  <c r="J2990" i="11"/>
  <c r="J2998" i="11"/>
  <c r="J3004" i="11"/>
  <c r="J3011" i="11"/>
  <c r="J3019" i="11"/>
  <c r="J3027" i="11"/>
  <c r="J3035" i="11"/>
  <c r="J3043" i="11"/>
  <c r="J3051" i="11"/>
  <c r="J3059" i="11"/>
  <c r="J3067" i="11"/>
  <c r="J3075" i="11"/>
  <c r="J3083" i="11"/>
  <c r="J3091" i="11"/>
  <c r="J3099" i="11"/>
  <c r="J3107" i="11"/>
  <c r="J3115" i="11"/>
  <c r="J3123" i="11"/>
  <c r="J3145" i="11"/>
  <c r="J3155" i="11"/>
  <c r="J3163" i="11"/>
  <c r="J3171" i="11"/>
  <c r="J3179" i="11"/>
  <c r="J3187" i="11"/>
  <c r="J20" i="11"/>
  <c r="J52" i="11"/>
  <c r="J124" i="11"/>
  <c r="J172" i="11"/>
  <c r="J260" i="11"/>
  <c r="J316" i="11"/>
  <c r="J372" i="11"/>
  <c r="J396" i="11"/>
  <c r="J436" i="11"/>
  <c r="J492" i="11"/>
  <c r="J516" i="11"/>
  <c r="J548" i="11"/>
  <c r="J655" i="11"/>
  <c r="J678" i="11"/>
  <c r="J726" i="11"/>
  <c r="J774" i="11"/>
  <c r="J830" i="11"/>
  <c r="J854" i="11"/>
  <c r="J894" i="11"/>
  <c r="J950" i="11"/>
  <c r="J974" i="11"/>
  <c r="J1014" i="11"/>
  <c r="J1062" i="11"/>
  <c r="J1135" i="11"/>
  <c r="J1167" i="11"/>
  <c r="J1207" i="11"/>
  <c r="J1255" i="11"/>
  <c r="J1303" i="11"/>
  <c r="J1351" i="11"/>
  <c r="J1407" i="11"/>
  <c r="J1456" i="11"/>
  <c r="J1504" i="11"/>
  <c r="J1544" i="11"/>
  <c r="J1592" i="11"/>
  <c r="J1616" i="11"/>
  <c r="J1672" i="11"/>
  <c r="J1712" i="11"/>
  <c r="J1752" i="11"/>
  <c r="J1792" i="11"/>
  <c r="J1848" i="11"/>
  <c r="J1872" i="11"/>
  <c r="J1912" i="11"/>
  <c r="J1984" i="11"/>
  <c r="J2024" i="11"/>
  <c r="J2056" i="11"/>
  <c r="J2104" i="11"/>
  <c r="J2144" i="11"/>
  <c r="J2176" i="11"/>
  <c r="J2224" i="11"/>
  <c r="J2272" i="11"/>
  <c r="J2344" i="11"/>
  <c r="J2392" i="11"/>
  <c r="J2440" i="11"/>
  <c r="J2480" i="11"/>
  <c r="J2521" i="11"/>
  <c r="J2561" i="11"/>
  <c r="J2601" i="11"/>
  <c r="J2641" i="11"/>
  <c r="J2697" i="11"/>
  <c r="J2729" i="11"/>
  <c r="J2817" i="11"/>
  <c r="J2873" i="11"/>
  <c r="J2913" i="11"/>
  <c r="J2953" i="11"/>
  <c r="J3010" i="11"/>
  <c r="J3050" i="11"/>
  <c r="J3098" i="11"/>
  <c r="J3194" i="11"/>
  <c r="J3235" i="11"/>
  <c r="J3291" i="11"/>
  <c r="J3323" i="11"/>
  <c r="J3365" i="11"/>
  <c r="J3421" i="11"/>
  <c r="J3469" i="11"/>
  <c r="J3487" i="11"/>
  <c r="J3541" i="11"/>
  <c r="J3605" i="11"/>
  <c r="J3661" i="11"/>
  <c r="J3709" i="11"/>
  <c r="J3725" i="11"/>
  <c r="J3821" i="11"/>
  <c r="J7" i="11"/>
  <c r="J37" i="11"/>
  <c r="J85" i="11"/>
  <c r="J125" i="11"/>
  <c r="J189" i="11"/>
  <c r="J242" i="11"/>
  <c r="J253" i="11"/>
  <c r="J293" i="11"/>
  <c r="J325" i="11"/>
  <c r="J349" i="11"/>
  <c r="J389" i="11"/>
  <c r="J413" i="11"/>
  <c r="J453" i="11"/>
  <c r="J485" i="11"/>
  <c r="J501" i="11"/>
  <c r="J541" i="11"/>
  <c r="J565" i="11"/>
  <c r="J623" i="11"/>
  <c r="J663" i="11"/>
  <c r="J695" i="11"/>
  <c r="J711" i="11"/>
  <c r="J751" i="11"/>
  <c r="J791" i="11"/>
  <c r="J815" i="11"/>
  <c r="J839" i="11"/>
  <c r="J879" i="11"/>
  <c r="J911" i="11"/>
  <c r="J935" i="11"/>
  <c r="J967" i="11"/>
  <c r="J991" i="11"/>
  <c r="J1007" i="11"/>
  <c r="J1039" i="11"/>
  <c r="J1063" i="11"/>
  <c r="J1088" i="11"/>
  <c r="J1152" i="11"/>
  <c r="J1192" i="11"/>
  <c r="J1232" i="11"/>
  <c r="J1272" i="11"/>
  <c r="J1328" i="11"/>
  <c r="J1384" i="11"/>
  <c r="J1425" i="11"/>
  <c r="J1473" i="11"/>
  <c r="J1489" i="11"/>
  <c r="J1561" i="11"/>
  <c r="J1633" i="11"/>
  <c r="J1705" i="11"/>
  <c r="J1753" i="11"/>
  <c r="J1833" i="11"/>
  <c r="J1889" i="11"/>
  <c r="J1953" i="11"/>
  <c r="J2009" i="11"/>
  <c r="J2057" i="11"/>
  <c r="J2129" i="11"/>
  <c r="J2209" i="11"/>
  <c r="J2284" i="11"/>
  <c r="J2345" i="11"/>
  <c r="J2401" i="11"/>
  <c r="J2457" i="11"/>
  <c r="J2546" i="11"/>
  <c r="J14" i="11"/>
  <c r="J62" i="11"/>
  <c r="J126" i="11"/>
  <c r="J198" i="11"/>
  <c r="J286" i="11"/>
  <c r="J334" i="11"/>
  <c r="J382" i="11"/>
  <c r="J430" i="11"/>
  <c r="J494" i="11"/>
  <c r="J534" i="11"/>
  <c r="J608" i="11"/>
  <c r="J653" i="11"/>
  <c r="J696" i="11"/>
  <c r="J752" i="11"/>
  <c r="J800" i="11"/>
  <c r="J848" i="11"/>
  <c r="J888" i="11"/>
  <c r="J936" i="11"/>
  <c r="J984" i="11"/>
  <c r="J1040" i="11"/>
  <c r="J1097" i="11"/>
  <c r="J1145" i="11"/>
  <c r="J1193" i="11"/>
  <c r="J1241" i="11"/>
  <c r="J1289" i="11"/>
  <c r="J1337" i="11"/>
  <c r="J1377" i="11"/>
  <c r="J1426" i="11"/>
  <c r="J1474" i="11"/>
  <c r="J1522" i="11"/>
  <c r="J1570" i="11"/>
  <c r="J1618" i="11"/>
  <c r="J1682" i="11"/>
  <c r="J1730" i="11"/>
  <c r="J1778" i="11"/>
  <c r="J1826" i="11"/>
  <c r="J1882" i="11"/>
  <c r="J1931" i="11"/>
  <c r="J1986" i="11"/>
  <c r="J2034" i="11"/>
  <c r="J2058" i="11"/>
  <c r="J2098" i="11"/>
  <c r="J2138" i="11"/>
  <c r="J2170" i="11"/>
  <c r="J2210" i="11"/>
  <c r="J2234" i="11"/>
  <c r="J2274" i="11"/>
  <c r="J2290" i="11"/>
  <c r="J2314" i="11"/>
  <c r="J2346" i="11"/>
  <c r="J2378" i="11"/>
  <c r="J2386" i="11"/>
  <c r="J2394" i="11"/>
  <c r="J2402" i="11"/>
  <c r="J2410" i="11"/>
  <c r="J2418" i="11"/>
  <c r="J2426" i="11"/>
  <c r="J2434" i="11"/>
  <c r="J2442" i="11"/>
  <c r="J2450" i="11"/>
  <c r="J2458" i="11"/>
  <c r="J2466" i="11"/>
  <c r="J28" i="11"/>
  <c r="J92" i="11"/>
  <c r="J180" i="11"/>
  <c r="J244" i="11"/>
  <c r="J300" i="11"/>
  <c r="J348" i="11"/>
  <c r="J412" i="11"/>
  <c r="J460" i="11"/>
  <c r="J524" i="11"/>
  <c r="J606" i="11"/>
  <c r="J662" i="11"/>
  <c r="J718" i="11"/>
  <c r="J782" i="11"/>
  <c r="J862" i="11"/>
  <c r="J918" i="11"/>
  <c r="J990" i="11"/>
  <c r="J1046" i="11"/>
  <c r="J1119" i="11"/>
  <c r="J1175" i="11"/>
  <c r="J1239" i="11"/>
  <c r="J1295" i="11"/>
  <c r="J1375" i="11"/>
  <c r="J1440" i="11"/>
  <c r="J1488" i="11"/>
  <c r="J1528" i="11"/>
  <c r="J1584" i="11"/>
  <c r="J1656" i="11"/>
  <c r="J1696" i="11"/>
  <c r="J1760" i="11"/>
  <c r="J1832" i="11"/>
  <c r="J1896" i="11"/>
  <c r="J1976" i="11"/>
  <c r="J2040" i="11"/>
  <c r="J2096" i="11"/>
  <c r="J2160" i="11"/>
  <c r="J2216" i="11"/>
  <c r="J2283" i="11"/>
  <c r="J2336" i="11"/>
  <c r="J2400" i="11"/>
  <c r="J2456" i="11"/>
  <c r="J2577" i="11"/>
  <c r="J2625" i="11"/>
  <c r="J2673" i="11"/>
  <c r="J2737" i="11"/>
  <c r="J2809" i="11"/>
  <c r="J2889" i="11"/>
  <c r="J2937" i="11"/>
  <c r="J3003" i="11"/>
  <c r="J3066" i="11"/>
  <c r="J3122" i="11"/>
  <c r="J3178" i="11"/>
  <c r="J3251" i="11"/>
  <c r="J3315" i="11"/>
  <c r="J3381" i="11"/>
  <c r="J3437" i="11"/>
  <c r="J3509" i="11"/>
  <c r="J3573" i="11"/>
  <c r="J3621" i="11"/>
  <c r="J3677" i="11"/>
  <c r="J3741" i="11"/>
  <c r="J3797" i="11"/>
  <c r="J45" i="11"/>
  <c r="J133" i="11"/>
  <c r="J181" i="11"/>
  <c r="J277" i="11"/>
  <c r="J317" i="11"/>
  <c r="J365" i="11"/>
  <c r="J405" i="11"/>
  <c r="J445" i="11"/>
  <c r="J493" i="11"/>
  <c r="J533" i="11"/>
  <c r="J599" i="11"/>
  <c r="J639" i="11"/>
  <c r="J671" i="11"/>
  <c r="J719" i="11"/>
  <c r="J759" i="11"/>
  <c r="J799" i="11"/>
  <c r="J847" i="11"/>
  <c r="J887" i="11"/>
  <c r="J927" i="11"/>
  <c r="J959" i="11"/>
  <c r="J999" i="11"/>
  <c r="J1096" i="11"/>
  <c r="J1128" i="11"/>
  <c r="J1176" i="11"/>
  <c r="J1240" i="11"/>
  <c r="J1288" i="11"/>
  <c r="J1336" i="11"/>
  <c r="J1408" i="11"/>
  <c r="J1465" i="11"/>
  <c r="J1513" i="11"/>
  <c r="J1545" i="11"/>
  <c r="J1585" i="11"/>
  <c r="J1617" i="11"/>
  <c r="J1657" i="11"/>
  <c r="J1689" i="11"/>
  <c r="J1729" i="11"/>
  <c r="J1761" i="11"/>
  <c r="J1809" i="11"/>
  <c r="J1849" i="11"/>
  <c r="J1905" i="11"/>
  <c r="J1977" i="11"/>
  <c r="J2049" i="11"/>
  <c r="J2105" i="11"/>
  <c r="J2161" i="11"/>
  <c r="J2193" i="11"/>
  <c r="J2257" i="11"/>
  <c r="J2313" i="11"/>
  <c r="J2377" i="11"/>
  <c r="J2433" i="11"/>
  <c r="J2586" i="11"/>
  <c r="J38" i="11"/>
  <c r="J94" i="11"/>
  <c r="J142" i="11"/>
  <c r="J206" i="11"/>
  <c r="J254" i="11"/>
  <c r="J302" i="11"/>
  <c r="J350" i="11"/>
  <c r="J398" i="11"/>
  <c r="J446" i="11"/>
  <c r="J478" i="11"/>
  <c r="J526" i="11"/>
  <c r="J597" i="11"/>
  <c r="J640" i="11"/>
  <c r="J688" i="11"/>
  <c r="J736" i="11"/>
  <c r="J784" i="11"/>
  <c r="J856" i="11"/>
  <c r="J904" i="11"/>
  <c r="J952" i="11"/>
  <c r="J1000" i="11"/>
  <c r="J1048" i="11"/>
  <c r="J1137" i="11"/>
  <c r="J1185" i="11"/>
  <c r="J1233" i="11"/>
  <c r="J1281" i="11"/>
  <c r="J1329" i="11"/>
  <c r="J1385" i="11"/>
  <c r="J1442" i="11"/>
  <c r="J1490" i="11"/>
  <c r="J1538" i="11"/>
  <c r="J1586" i="11"/>
  <c r="J1634" i="11"/>
  <c r="J1658" i="11"/>
  <c r="J1706" i="11"/>
  <c r="J1746" i="11"/>
  <c r="J1794" i="11"/>
  <c r="J1850" i="11"/>
  <c r="J1898" i="11"/>
  <c r="J1946" i="11"/>
  <c r="J2002" i="11"/>
  <c r="J2050" i="11"/>
  <c r="J2114" i="11"/>
  <c r="J2162" i="11"/>
  <c r="J2186" i="11"/>
  <c r="J2202" i="11"/>
  <c r="J2226" i="11"/>
  <c r="J2242" i="11"/>
  <c r="J2258" i="11"/>
  <c r="J2338" i="11"/>
  <c r="J31" i="11"/>
  <c r="J71" i="11"/>
  <c r="J119" i="11"/>
  <c r="J199" i="11"/>
  <c r="J215" i="11"/>
  <c r="J255" i="11"/>
  <c r="J295" i="11"/>
  <c r="J327" i="11"/>
  <c r="J335" i="11"/>
  <c r="J359" i="11"/>
  <c r="J383" i="11"/>
  <c r="J399" i="11"/>
  <c r="J407" i="11"/>
  <c r="J423" i="11"/>
  <c r="J60" i="11"/>
  <c r="J116" i="11"/>
  <c r="J212" i="11"/>
  <c r="J268" i="11"/>
  <c r="J324" i="11"/>
  <c r="J380" i="11"/>
  <c r="J444" i="11"/>
  <c r="J500" i="11"/>
  <c r="J556" i="11"/>
  <c r="J622" i="11"/>
  <c r="J686" i="11"/>
  <c r="J742" i="11"/>
  <c r="J798" i="11"/>
  <c r="J846" i="11"/>
  <c r="J910" i="11"/>
  <c r="J966" i="11"/>
  <c r="J1030" i="11"/>
  <c r="J1103" i="11"/>
  <c r="J1159" i="11"/>
  <c r="J1223" i="11"/>
  <c r="J1287" i="11"/>
  <c r="J1343" i="11"/>
  <c r="J1415" i="11"/>
  <c r="J1464" i="11"/>
  <c r="J1536" i="11"/>
  <c r="J1600" i="11"/>
  <c r="J1720" i="11"/>
  <c r="J1776" i="11"/>
  <c r="J1816" i="11"/>
  <c r="J1880" i="11"/>
  <c r="J1952" i="11"/>
  <c r="J2008" i="11"/>
  <c r="J2048" i="11"/>
  <c r="J2112" i="11"/>
  <c r="J2168" i="11"/>
  <c r="J2232" i="11"/>
  <c r="J2304" i="11"/>
  <c r="J2376" i="11"/>
  <c r="J2432" i="11"/>
  <c r="J2553" i="11"/>
  <c r="J2609" i="11"/>
  <c r="J2665" i="11"/>
  <c r="J2721" i="11"/>
  <c r="J2841" i="11"/>
  <c r="J2905" i="11"/>
  <c r="J2961" i="11"/>
  <c r="J3018" i="11"/>
  <c r="J3074" i="11"/>
  <c r="J3154" i="11"/>
  <c r="J3211" i="11"/>
  <c r="J3267" i="11"/>
  <c r="J3331" i="11"/>
  <c r="J3389" i="11"/>
  <c r="J3453" i="11"/>
  <c r="J3517" i="11"/>
  <c r="J3581" i="11"/>
  <c r="J3645" i="11"/>
  <c r="J3693" i="11"/>
  <c r="J3749" i="11"/>
  <c r="J3805" i="11"/>
  <c r="J13" i="11"/>
  <c r="J61" i="11"/>
  <c r="J109" i="11"/>
  <c r="J205" i="11"/>
  <c r="J245" i="11"/>
  <c r="J301" i="11"/>
  <c r="J341" i="11"/>
  <c r="J381" i="11"/>
  <c r="J429" i="11"/>
  <c r="J469" i="11"/>
  <c r="J509" i="11"/>
  <c r="J549" i="11"/>
  <c r="J607" i="11"/>
  <c r="J679" i="11"/>
  <c r="J727" i="11"/>
  <c r="J767" i="11"/>
  <c r="J807" i="11"/>
  <c r="J863" i="11"/>
  <c r="J903" i="11"/>
  <c r="J943" i="11"/>
  <c r="J1031" i="11"/>
  <c r="J1047" i="11"/>
  <c r="J1120" i="11"/>
  <c r="J1168" i="11"/>
  <c r="J1216" i="11"/>
  <c r="J1264" i="11"/>
  <c r="J1312" i="11"/>
  <c r="J1368" i="11"/>
  <c r="J1416" i="11"/>
  <c r="J1481" i="11"/>
  <c r="J1521" i="11"/>
  <c r="J1553" i="11"/>
  <c r="J1593" i="11"/>
  <c r="J1625" i="11"/>
  <c r="J1673" i="11"/>
  <c r="J1713" i="11"/>
  <c r="J1745" i="11"/>
  <c r="J1785" i="11"/>
  <c r="J1825" i="11"/>
  <c r="J1873" i="11"/>
  <c r="J1945" i="11"/>
  <c r="J2001" i="11"/>
  <c r="J2067" i="11"/>
  <c r="J2121" i="11"/>
  <c r="J2177" i="11"/>
  <c r="J2233" i="11"/>
  <c r="J2297" i="11"/>
  <c r="J2417" i="11"/>
  <c r="J2512" i="11"/>
  <c r="J2570" i="11"/>
  <c r="J30" i="11"/>
  <c r="J86" i="11"/>
  <c r="J134" i="11"/>
  <c r="J182" i="11"/>
  <c r="J278" i="11"/>
  <c r="J326" i="11"/>
  <c r="J358" i="11"/>
  <c r="J414" i="11"/>
  <c r="J454" i="11"/>
  <c r="J510" i="11"/>
  <c r="J558" i="11"/>
  <c r="J632" i="11"/>
  <c r="J680" i="11"/>
  <c r="J728" i="11"/>
  <c r="J768" i="11"/>
  <c r="J816" i="11"/>
  <c r="J864" i="11"/>
  <c r="J920" i="11"/>
  <c r="J968" i="11"/>
  <c r="J1016" i="11"/>
  <c r="J1064" i="11"/>
  <c r="J1113" i="11"/>
  <c r="J1161" i="11"/>
  <c r="J1217" i="11"/>
  <c r="J1265" i="11"/>
  <c r="J1313" i="11"/>
  <c r="J1369" i="11"/>
  <c r="J1417" i="11"/>
  <c r="J1466" i="11"/>
  <c r="J1514" i="11"/>
  <c r="J1554" i="11"/>
  <c r="J1602" i="11"/>
  <c r="J1666" i="11"/>
  <c r="J1722" i="11"/>
  <c r="J1762" i="11"/>
  <c r="J1810" i="11"/>
  <c r="J1866" i="11"/>
  <c r="J1914" i="11"/>
  <c r="J1962" i="11"/>
  <c r="J2018" i="11"/>
  <c r="J2082" i="11"/>
  <c r="J2130" i="11"/>
  <c r="J2298" i="11"/>
  <c r="J9" i="11"/>
  <c r="J39" i="11"/>
  <c r="J87" i="11"/>
  <c r="J143" i="11"/>
  <c r="J191" i="11"/>
  <c r="J287" i="11"/>
  <c r="J431" i="11"/>
  <c r="J6" i="11"/>
  <c r="J68" i="11"/>
  <c r="J132" i="11"/>
  <c r="J204" i="11"/>
  <c r="J276" i="11"/>
  <c r="J340" i="11"/>
  <c r="J404" i="11"/>
  <c r="J468" i="11"/>
  <c r="J532" i="11"/>
  <c r="J598" i="11"/>
  <c r="J710" i="11"/>
  <c r="J766" i="11"/>
  <c r="J822" i="11"/>
  <c r="J886" i="11"/>
  <c r="J942" i="11"/>
  <c r="J1006" i="11"/>
  <c r="J1079" i="11"/>
  <c r="J1143" i="11"/>
  <c r="J1199" i="11"/>
  <c r="J1263" i="11"/>
  <c r="J1319" i="11"/>
  <c r="J1391" i="11"/>
  <c r="J1448" i="11"/>
  <c r="J1512" i="11"/>
  <c r="J1568" i="11"/>
  <c r="J1664" i="11"/>
  <c r="J1728" i="11"/>
  <c r="J1784" i="11"/>
  <c r="J1824" i="11"/>
  <c r="J1888" i="11"/>
  <c r="J1960" i="11"/>
  <c r="J2016" i="11"/>
  <c r="J2080" i="11"/>
  <c r="J2136" i="11"/>
  <c r="J2208" i="11"/>
  <c r="J2264" i="11"/>
  <c r="J2328" i="11"/>
  <c r="J2384" i="11"/>
  <c r="J2448" i="11"/>
  <c r="J2569" i="11"/>
  <c r="J2617" i="11"/>
  <c r="J2689" i="11"/>
  <c r="J2753" i="11"/>
  <c r="J2897" i="11"/>
  <c r="J2969" i="11"/>
  <c r="J3026" i="11"/>
  <c r="J3082" i="11"/>
  <c r="J3162" i="11"/>
  <c r="J3219" i="11"/>
  <c r="J3275" i="11"/>
  <c r="J3339" i="11"/>
  <c r="J3397" i="11"/>
  <c r="J3461" i="11"/>
  <c r="J3525" i="11"/>
  <c r="J3589" i="11"/>
  <c r="J3637" i="11"/>
  <c r="J3685" i="11"/>
  <c r="J3765" i="11"/>
  <c r="J3837" i="11"/>
  <c r="J53" i="11"/>
  <c r="J101" i="11"/>
  <c r="J173" i="11"/>
  <c r="J213" i="11"/>
  <c r="J269" i="11"/>
  <c r="J309" i="11"/>
  <c r="J357" i="11"/>
  <c r="J397" i="11"/>
  <c r="J437" i="11"/>
  <c r="J477" i="11"/>
  <c r="J525" i="11"/>
  <c r="J557" i="11"/>
  <c r="J615" i="11"/>
  <c r="J703" i="11"/>
  <c r="J743" i="11"/>
  <c r="J783" i="11"/>
  <c r="J831" i="11"/>
  <c r="J855" i="11"/>
  <c r="J895" i="11"/>
  <c r="J975" i="11"/>
  <c r="J1023" i="11"/>
  <c r="J1055" i="11"/>
  <c r="J1104" i="11"/>
  <c r="J1136" i="11"/>
  <c r="J1200" i="11"/>
  <c r="J1248" i="11"/>
  <c r="J1296" i="11"/>
  <c r="J1344" i="11"/>
  <c r="J1392" i="11"/>
  <c r="J1449" i="11"/>
  <c r="J1497" i="11"/>
  <c r="J1529" i="11"/>
  <c r="J1569" i="11"/>
  <c r="J1601" i="11"/>
  <c r="J1665" i="11"/>
  <c r="J1697" i="11"/>
  <c r="J1737" i="11"/>
  <c r="J1777" i="11"/>
  <c r="J1817" i="11"/>
  <c r="J1865" i="11"/>
  <c r="J1913" i="11"/>
  <c r="J1969" i="11"/>
  <c r="J2033" i="11"/>
  <c r="J2089" i="11"/>
  <c r="J2153" i="11"/>
  <c r="J2217" i="11"/>
  <c r="J2265" i="11"/>
  <c r="J2321" i="11"/>
  <c r="J2425" i="11"/>
  <c r="J2562" i="11"/>
  <c r="J46" i="11"/>
  <c r="J110" i="11"/>
  <c r="J174" i="11"/>
  <c r="J262" i="11"/>
  <c r="J310" i="11"/>
  <c r="J366" i="11"/>
  <c r="J406" i="11"/>
  <c r="J462" i="11"/>
  <c r="J502" i="11"/>
  <c r="J550" i="11"/>
  <c r="J624" i="11"/>
  <c r="J672" i="11"/>
  <c r="J720" i="11"/>
  <c r="J776" i="11"/>
  <c r="J824" i="11"/>
  <c r="J872" i="11"/>
  <c r="J912" i="11"/>
  <c r="J960" i="11"/>
  <c r="J1008" i="11"/>
  <c r="J1056" i="11"/>
  <c r="J1121" i="11"/>
  <c r="J1169" i="11"/>
  <c r="J1209" i="11"/>
  <c r="J1257" i="11"/>
  <c r="J1305" i="11"/>
  <c r="J1360" i="11"/>
  <c r="J1409" i="11"/>
  <c r="J1458" i="11"/>
  <c r="J1506" i="11"/>
  <c r="J1562" i="11"/>
  <c r="J1610" i="11"/>
  <c r="J1674" i="11"/>
  <c r="J1714" i="11"/>
  <c r="J1770" i="11"/>
  <c r="J1818" i="11"/>
  <c r="J1858" i="11"/>
  <c r="J1906" i="11"/>
  <c r="J1970" i="11"/>
  <c r="J2026" i="11"/>
  <c r="J2074" i="11"/>
  <c r="J2122" i="11"/>
  <c r="J2322" i="11"/>
  <c r="J47" i="11"/>
  <c r="J95" i="11"/>
  <c r="J135" i="11"/>
  <c r="J183" i="11"/>
  <c r="J279" i="11"/>
  <c r="J447" i="11"/>
  <c r="J44" i="11"/>
  <c r="J108" i="11"/>
  <c r="J196" i="11"/>
  <c r="J292" i="11"/>
  <c r="J364" i="11"/>
  <c r="J428" i="11"/>
  <c r="J476" i="11"/>
  <c r="J540" i="11"/>
  <c r="J614" i="11"/>
  <c r="J670" i="11"/>
  <c r="J734" i="11"/>
  <c r="J790" i="11"/>
  <c r="J870" i="11"/>
  <c r="J926" i="11"/>
  <c r="J982" i="11"/>
  <c r="J1038" i="11"/>
  <c r="J1111" i="11"/>
  <c r="J1183" i="11"/>
  <c r="J1231" i="11"/>
  <c r="J1279" i="11"/>
  <c r="J1335" i="11"/>
  <c r="J1423" i="11"/>
  <c r="J1472" i="11"/>
  <c r="J1520" i="11"/>
  <c r="J1576" i="11"/>
  <c r="J1608" i="11"/>
  <c r="J1704" i="11"/>
  <c r="J1768" i="11"/>
  <c r="J1840" i="11"/>
  <c r="J1904" i="11"/>
  <c r="J1968" i="11"/>
  <c r="J2032" i="11"/>
  <c r="J2088" i="11"/>
  <c r="J2152" i="11"/>
  <c r="J2200" i="11"/>
  <c r="J2256" i="11"/>
  <c r="J2320" i="11"/>
  <c r="J2424" i="11"/>
  <c r="J2488" i="11"/>
  <c r="J2545" i="11"/>
  <c r="J2633" i="11"/>
  <c r="J2681" i="11"/>
  <c r="J2745" i="11"/>
  <c r="J2801" i="11"/>
  <c r="J2881" i="11"/>
  <c r="J2945" i="11"/>
  <c r="J2997" i="11"/>
  <c r="J3058" i="11"/>
  <c r="J3114" i="11"/>
  <c r="J3186" i="11"/>
  <c r="J3243" i="11"/>
  <c r="J3307" i="11"/>
  <c r="J3373" i="11"/>
  <c r="J3429" i="11"/>
  <c r="J3501" i="11"/>
  <c r="J3566" i="11"/>
  <c r="J3613" i="11"/>
  <c r="J3669" i="11"/>
  <c r="J3733" i="11"/>
  <c r="J3789" i="11"/>
  <c r="J29" i="11"/>
  <c r="J93" i="11"/>
  <c r="J141" i="11"/>
  <c r="J197" i="11"/>
  <c r="J285" i="11"/>
  <c r="J333" i="11"/>
  <c r="J373" i="11"/>
  <c r="J421" i="11"/>
  <c r="J461" i="11"/>
  <c r="J517" i="11"/>
  <c r="J596" i="11"/>
  <c r="J631" i="11"/>
  <c r="J687" i="11"/>
  <c r="J735" i="11"/>
  <c r="J775" i="11"/>
  <c r="J823" i="11"/>
  <c r="J871" i="11"/>
  <c r="J919" i="11"/>
  <c r="J951" i="11"/>
  <c r="J983" i="11"/>
  <c r="J1015" i="11"/>
  <c r="J1080" i="11"/>
  <c r="J1112" i="11"/>
  <c r="J1144" i="11"/>
  <c r="J1208" i="11"/>
  <c r="J1256" i="11"/>
  <c r="J1304" i="11"/>
  <c r="J1352" i="11"/>
  <c r="J1400" i="11"/>
  <c r="J1457" i="11"/>
  <c r="J1505" i="11"/>
  <c r="J1537" i="11"/>
  <c r="J1577" i="11"/>
  <c r="J1609" i="11"/>
  <c r="J1652" i="11"/>
  <c r="J1681" i="11"/>
  <c r="J1721" i="11"/>
  <c r="J1769" i="11"/>
  <c r="J1801" i="11"/>
  <c r="J1841" i="11"/>
  <c r="J1930" i="11"/>
  <c r="J1985" i="11"/>
  <c r="J2041" i="11"/>
  <c r="J2097" i="11"/>
  <c r="J2145" i="11"/>
  <c r="J2185" i="11"/>
  <c r="J2249" i="11"/>
  <c r="J2305" i="11"/>
  <c r="J2385" i="11"/>
  <c r="J2441" i="11"/>
  <c r="J2473" i="11"/>
  <c r="J2538" i="11"/>
  <c r="J8" i="11"/>
  <c r="J54" i="11"/>
  <c r="J102" i="11"/>
  <c r="J166" i="11"/>
  <c r="J214" i="11"/>
  <c r="J270" i="11"/>
  <c r="J318" i="11"/>
  <c r="J374" i="11"/>
  <c r="J422" i="11"/>
  <c r="J470" i="11"/>
  <c r="J518" i="11"/>
  <c r="J566" i="11"/>
  <c r="J616" i="11"/>
  <c r="J664" i="11"/>
  <c r="J712" i="11"/>
  <c r="J760" i="11"/>
  <c r="J792" i="11"/>
  <c r="J832" i="11"/>
  <c r="J880" i="11"/>
  <c r="J928" i="11"/>
  <c r="J976" i="11"/>
  <c r="J1024" i="11"/>
  <c r="J1089" i="11"/>
  <c r="J1129" i="11"/>
  <c r="J1177" i="11"/>
  <c r="J1225" i="11"/>
  <c r="J1273" i="11"/>
  <c r="J1321" i="11"/>
  <c r="J1393" i="11"/>
  <c r="J1433" i="11"/>
  <c r="J1482" i="11"/>
  <c r="J1530" i="11"/>
  <c r="J1578" i="11"/>
  <c r="J1626" i="11"/>
  <c r="J1653" i="11"/>
  <c r="J1698" i="11"/>
  <c r="J1754" i="11"/>
  <c r="J1802" i="11"/>
  <c r="J1842" i="11"/>
  <c r="J1890" i="11"/>
  <c r="J1954" i="11"/>
  <c r="J2010" i="11"/>
  <c r="J2042" i="11"/>
  <c r="J2106" i="11"/>
  <c r="J2154" i="11"/>
  <c r="J2178" i="11"/>
  <c r="J2194" i="11"/>
  <c r="J2218" i="11"/>
  <c r="J2250" i="11"/>
  <c r="J2266" i="11"/>
  <c r="J2306" i="11"/>
  <c r="J15" i="11"/>
  <c r="J55" i="11"/>
  <c r="J111" i="11"/>
  <c r="J175" i="11"/>
  <c r="J263" i="11"/>
  <c r="J303" i="11"/>
  <c r="J319" i="11"/>
  <c r="J343" i="11"/>
  <c r="J367" i="11"/>
  <c r="J375" i="11"/>
  <c r="J391" i="11"/>
  <c r="J415" i="11"/>
  <c r="J439" i="11"/>
  <c r="J84" i="11"/>
  <c r="J140" i="11"/>
  <c r="J284" i="11"/>
  <c r="J332" i="11"/>
  <c r="J388" i="11"/>
  <c r="J452" i="11"/>
  <c r="J508" i="11"/>
  <c r="J564" i="11"/>
  <c r="J638" i="11"/>
  <c r="J694" i="11"/>
  <c r="J750" i="11"/>
  <c r="J806" i="11"/>
  <c r="J838" i="11"/>
  <c r="J902" i="11"/>
  <c r="J958" i="11"/>
  <c r="J1022" i="11"/>
  <c r="J1095" i="11"/>
  <c r="J1151" i="11"/>
  <c r="J1215" i="11"/>
  <c r="J1271" i="11"/>
  <c r="J1327" i="11"/>
  <c r="J1399" i="11"/>
  <c r="J1496" i="11"/>
  <c r="J1560" i="11"/>
  <c r="J1624" i="11"/>
  <c r="J1688" i="11"/>
  <c r="J1744" i="11"/>
  <c r="J1808" i="11"/>
  <c r="J1864" i="11"/>
  <c r="J1920" i="11"/>
  <c r="J1992" i="11"/>
  <c r="J2072" i="11"/>
  <c r="J2120" i="11"/>
  <c r="J2184" i="11"/>
  <c r="J2240" i="11"/>
  <c r="J2296" i="11"/>
  <c r="J2408" i="11"/>
  <c r="J2464" i="11"/>
  <c r="J2529" i="11"/>
  <c r="J2585" i="11"/>
  <c r="J2649" i="11"/>
  <c r="J2713" i="11"/>
  <c r="J2761" i="11"/>
  <c r="J2833" i="11"/>
  <c r="J2929" i="11"/>
  <c r="J2985" i="11"/>
  <c r="J3042" i="11"/>
  <c r="J3106" i="11"/>
  <c r="J3207" i="11"/>
  <c r="J3259" i="11"/>
  <c r="J3299" i="11"/>
  <c r="J3413" i="11"/>
  <c r="J3477" i="11"/>
  <c r="J3533" i="11"/>
  <c r="J3597" i="11"/>
  <c r="J3629" i="11"/>
  <c r="J3701" i="11"/>
  <c r="J3757" i="11"/>
  <c r="J3829" i="11"/>
  <c r="J21" i="11"/>
  <c r="J69" i="11"/>
  <c r="J117" i="11"/>
  <c r="J261" i="11"/>
  <c r="J1160" i="11"/>
  <c r="J1184" i="11"/>
  <c r="J1224" i="11"/>
  <c r="J1280" i="11"/>
  <c r="J1320" i="11"/>
  <c r="J1376" i="11"/>
  <c r="J1441" i="11"/>
  <c r="J1793" i="11"/>
  <c r="J1881" i="11"/>
  <c r="J1961" i="11"/>
  <c r="J2017" i="11"/>
  <c r="J2081" i="11"/>
  <c r="J2137" i="11"/>
  <c r="J2201" i="11"/>
  <c r="J2273" i="11"/>
  <c r="J2337" i="11"/>
  <c r="J2393" i="11"/>
  <c r="J2465" i="11"/>
  <c r="J2554" i="11"/>
  <c r="J22" i="11"/>
  <c r="J70" i="11"/>
  <c r="J118" i="11"/>
  <c r="J190" i="11"/>
  <c r="J246" i="11"/>
  <c r="J294" i="11"/>
  <c r="J342" i="11"/>
  <c r="J390" i="11"/>
  <c r="J438" i="11"/>
  <c r="J486" i="11"/>
  <c r="J542" i="11"/>
  <c r="J600" i="11"/>
  <c r="J656" i="11"/>
  <c r="J704" i="11"/>
  <c r="J744" i="11"/>
  <c r="J808" i="11"/>
  <c r="J840" i="11"/>
  <c r="J896" i="11"/>
  <c r="J944" i="11"/>
  <c r="J992" i="11"/>
  <c r="J1032" i="11"/>
  <c r="J1105" i="11"/>
  <c r="J1153" i="11"/>
  <c r="J1201" i="11"/>
  <c r="J1249" i="11"/>
  <c r="J1297" i="11"/>
  <c r="J1345" i="11"/>
  <c r="J1401" i="11"/>
  <c r="J1450" i="11"/>
  <c r="J1498" i="11"/>
  <c r="J1546" i="11"/>
  <c r="J1594" i="11"/>
  <c r="J1690" i="11"/>
  <c r="J1738" i="11"/>
  <c r="J1786" i="11"/>
  <c r="J1834" i="11"/>
  <c r="J1874" i="11"/>
  <c r="J1936" i="11"/>
  <c r="J1978" i="11"/>
  <c r="J1994" i="11"/>
  <c r="J2068" i="11"/>
  <c r="J2090" i="11"/>
  <c r="J2146" i="11"/>
  <c r="J2330" i="11"/>
  <c r="J23" i="11"/>
  <c r="J63" i="11"/>
  <c r="J103" i="11"/>
  <c r="J127" i="11"/>
  <c r="J167" i="11"/>
  <c r="J207" i="11"/>
  <c r="J247" i="11"/>
  <c r="J271" i="11"/>
  <c r="J311" i="11"/>
  <c r="J351" i="11"/>
  <c r="J1434" i="11"/>
  <c r="J19" i="11"/>
  <c r="J27" i="11"/>
  <c r="J35" i="11"/>
  <c r="J43" i="11"/>
  <c r="J51" i="11"/>
  <c r="J59" i="11"/>
  <c r="J67" i="11"/>
  <c r="J3195" i="11"/>
  <c r="J3208" i="11"/>
  <c r="J3212" i="11"/>
  <c r="J3220" i="11"/>
  <c r="J3228" i="11"/>
  <c r="J3236" i="11"/>
  <c r="J3244" i="11"/>
  <c r="J3252" i="11"/>
  <c r="J3260" i="11"/>
  <c r="J3268" i="11"/>
  <c r="J3276" i="11"/>
  <c r="J3284" i="11"/>
  <c r="J3292" i="11"/>
  <c r="J3300" i="11"/>
  <c r="J3308" i="11"/>
  <c r="J3316" i="11"/>
  <c r="J3324" i="11"/>
  <c r="J3332" i="11"/>
  <c r="J3340" i="11"/>
  <c r="J3355" i="11"/>
  <c r="J3360" i="11"/>
  <c r="J3366" i="11"/>
  <c r="J3374" i="11"/>
  <c r="J3382" i="11"/>
  <c r="J3390" i="11"/>
  <c r="J3398" i="11"/>
  <c r="J3406" i="11"/>
  <c r="J3414" i="11"/>
  <c r="J3422" i="11"/>
  <c r="J3430" i="11"/>
  <c r="J3438" i="11"/>
  <c r="J3446" i="11"/>
  <c r="J3454" i="11"/>
  <c r="J3462" i="11"/>
  <c r="J3470" i="11"/>
  <c r="J3478" i="11"/>
  <c r="J3488" i="11"/>
  <c r="J3494" i="11"/>
  <c r="J3502" i="11"/>
  <c r="J3510" i="11"/>
  <c r="J3518" i="11"/>
  <c r="J3526" i="11"/>
  <c r="J3534" i="11"/>
  <c r="J3542" i="11"/>
  <c r="J3550" i="11"/>
  <c r="J3574" i="11"/>
  <c r="J3582" i="11"/>
  <c r="J3590" i="11"/>
  <c r="J3598" i="11"/>
  <c r="J3606" i="11"/>
  <c r="J3614" i="11"/>
  <c r="J3622" i="11"/>
  <c r="J3630" i="11"/>
  <c r="J3638" i="11"/>
  <c r="J3646" i="11"/>
  <c r="J3654" i="11"/>
  <c r="J3662" i="11"/>
  <c r="J3670" i="11"/>
  <c r="J3678" i="11"/>
  <c r="J3686" i="11"/>
  <c r="J3694" i="11"/>
  <c r="J3702" i="11"/>
  <c r="J3710" i="11"/>
  <c r="J3718" i="11"/>
  <c r="J3726" i="11"/>
  <c r="J3734" i="11"/>
  <c r="J3742" i="11"/>
  <c r="J3750" i="11"/>
  <c r="J3758" i="11"/>
  <c r="J3766" i="11"/>
  <c r="J3780" i="11"/>
  <c r="J3790" i="11"/>
  <c r="J3798" i="11"/>
  <c r="J3806" i="11"/>
  <c r="J3814" i="11"/>
  <c r="J3822" i="11"/>
  <c r="J3830" i="11"/>
  <c r="J2474" i="11"/>
  <c r="J2482" i="11"/>
  <c r="J2513" i="11"/>
  <c r="J2515" i="11"/>
  <c r="J2523" i="11"/>
  <c r="J2531" i="11"/>
  <c r="J2539" i="11"/>
  <c r="J2547" i="11"/>
  <c r="J2555" i="11"/>
  <c r="J2563" i="11"/>
  <c r="J2571" i="11"/>
  <c r="J2579" i="11"/>
  <c r="J2587" i="11"/>
  <c r="J2595" i="11"/>
  <c r="J2603" i="11"/>
  <c r="J2611" i="11"/>
  <c r="J2619" i="11"/>
  <c r="J2627" i="11"/>
  <c r="J2635" i="11"/>
  <c r="J2643" i="11"/>
  <c r="J2651" i="11"/>
  <c r="J2659" i="11"/>
  <c r="J2667" i="11"/>
  <c r="J2675" i="11"/>
  <c r="J2683" i="11"/>
  <c r="J2691" i="11"/>
  <c r="J2699" i="11"/>
  <c r="J2707" i="11"/>
  <c r="J2715" i="11"/>
  <c r="J2723" i="11"/>
  <c r="J2731" i="11"/>
  <c r="J2739" i="11"/>
  <c r="J2747" i="11"/>
  <c r="J2755" i="11"/>
  <c r="J2763" i="11"/>
  <c r="J2771" i="11"/>
  <c r="J2803" i="11"/>
  <c r="J2811" i="11"/>
  <c r="J2819" i="11"/>
  <c r="J2827" i="11"/>
  <c r="J2835" i="11"/>
  <c r="J2843" i="11"/>
  <c r="J2875" i="11"/>
  <c r="J2883" i="11"/>
  <c r="J2891" i="11"/>
  <c r="J2899" i="11"/>
  <c r="J2907" i="11"/>
  <c r="J2915" i="11"/>
  <c r="J2923" i="11"/>
  <c r="J2931" i="11"/>
  <c r="J2939" i="11"/>
  <c r="J2947" i="11"/>
  <c r="J2955" i="11"/>
  <c r="J2963" i="11"/>
  <c r="J2971" i="11"/>
  <c r="J2979" i="11"/>
  <c r="J2991" i="11"/>
  <c r="J2999" i="11"/>
  <c r="J3005" i="11"/>
  <c r="J3012" i="11"/>
  <c r="J3020" i="11"/>
  <c r="J3028" i="11"/>
  <c r="J3036" i="11"/>
  <c r="J3044" i="11"/>
  <c r="J3052" i="11"/>
  <c r="J3060" i="11"/>
  <c r="J3068" i="11"/>
  <c r="J3076" i="11"/>
  <c r="J3084" i="11"/>
  <c r="J3092" i="11"/>
  <c r="J3100" i="11"/>
  <c r="J3108" i="11"/>
  <c r="J3116" i="11"/>
  <c r="J3124" i="11"/>
  <c r="J3146" i="11"/>
  <c r="J3148" i="11"/>
  <c r="J3156" i="11"/>
  <c r="J3164" i="11"/>
  <c r="J3172" i="11"/>
  <c r="J3180" i="11"/>
  <c r="J3188" i="11"/>
  <c r="J3196" i="11"/>
  <c r="J3209" i="11"/>
  <c r="J3213" i="11"/>
  <c r="J3221" i="11"/>
  <c r="J3229" i="11"/>
  <c r="J3237" i="11"/>
  <c r="J3245" i="11"/>
  <c r="J3253" i="11"/>
  <c r="J3261" i="11"/>
  <c r="J3269" i="11"/>
  <c r="J3277" i="11"/>
  <c r="J3285" i="11"/>
  <c r="J3293" i="11"/>
  <c r="J3301" i="11"/>
  <c r="J3309" i="11"/>
  <c r="J3317" i="11"/>
  <c r="J3325" i="11"/>
  <c r="J3333" i="11"/>
  <c r="J3348" i="11"/>
  <c r="J3356" i="11"/>
  <c r="J3361" i="11"/>
  <c r="J3367" i="11"/>
  <c r="J3375" i="11"/>
  <c r="J3383" i="11"/>
  <c r="J3391" i="11"/>
  <c r="J3399" i="11"/>
  <c r="J3407" i="11"/>
  <c r="J3415" i="11"/>
  <c r="J3423" i="11"/>
  <c r="J3431" i="11"/>
  <c r="J3439" i="11"/>
  <c r="J3447" i="11"/>
  <c r="J3455" i="11"/>
  <c r="J3463" i="11"/>
  <c r="J3471" i="11"/>
  <c r="J3479" i="11"/>
  <c r="J3489" i="11"/>
  <c r="J3495" i="11"/>
  <c r="J3503" i="11"/>
  <c r="J3511" i="11"/>
  <c r="J3519" i="11"/>
  <c r="J3527" i="11"/>
  <c r="J3535" i="11"/>
  <c r="J3543" i="11"/>
  <c r="J3551" i="11"/>
  <c r="J3567" i="11"/>
  <c r="J3575" i="11"/>
  <c r="J3583" i="11"/>
  <c r="J3591" i="11"/>
  <c r="J3599" i="11"/>
  <c r="J3607" i="11"/>
  <c r="J3615" i="11"/>
  <c r="J3623" i="11"/>
  <c r="J3631" i="11"/>
  <c r="J3639" i="11"/>
  <c r="J3647" i="11"/>
  <c r="J3655" i="11"/>
  <c r="J3663" i="11"/>
  <c r="J3671" i="11"/>
  <c r="J3679" i="11"/>
  <c r="J3687" i="11"/>
  <c r="J3695" i="11"/>
  <c r="J3703" i="11"/>
  <c r="J3711" i="11"/>
  <c r="J3719" i="11"/>
  <c r="J3727" i="11"/>
  <c r="J3735" i="11"/>
  <c r="J3743" i="11"/>
  <c r="J3751" i="11"/>
  <c r="J3759" i="11"/>
  <c r="J3773" i="11"/>
  <c r="J3781" i="11"/>
  <c r="J3791" i="11"/>
  <c r="J3799" i="11"/>
  <c r="J3807" i="11"/>
  <c r="J3815" i="11"/>
  <c r="J3823" i="11"/>
  <c r="J3831" i="11"/>
  <c r="J455" i="11"/>
  <c r="J487" i="11"/>
  <c r="J519" i="11"/>
  <c r="J551" i="11"/>
  <c r="J617" i="11"/>
  <c r="J681" i="11"/>
  <c r="J713" i="11"/>
  <c r="J745" i="11"/>
  <c r="J777" i="11"/>
  <c r="J809" i="11"/>
  <c r="J841" i="11"/>
  <c r="J873" i="11"/>
  <c r="J905" i="11"/>
  <c r="J937" i="11"/>
  <c r="J961" i="11"/>
  <c r="J993" i="11"/>
  <c r="J1001" i="11"/>
  <c r="J1009" i="11"/>
  <c r="J1017" i="11"/>
  <c r="J1025" i="11"/>
  <c r="J1033" i="11"/>
  <c r="J1041" i="11"/>
  <c r="J1049" i="11"/>
  <c r="J1057" i="11"/>
  <c r="J1065" i="11"/>
  <c r="J1083" i="11"/>
  <c r="J1090" i="11"/>
  <c r="J1098" i="11"/>
  <c r="J1106" i="11"/>
  <c r="J1114" i="11"/>
  <c r="J1122" i="11"/>
  <c r="J1130" i="11"/>
  <c r="J1138" i="11"/>
  <c r="J1146" i="11"/>
  <c r="J1154" i="11"/>
  <c r="J1162" i="11"/>
  <c r="J1170" i="11"/>
  <c r="J1178" i="11"/>
  <c r="J1186" i="11"/>
  <c r="J1194" i="11"/>
  <c r="J1202" i="11"/>
  <c r="J1210" i="11"/>
  <c r="J1218" i="11"/>
  <c r="J1226" i="11"/>
  <c r="J1234" i="11"/>
  <c r="J1242" i="11"/>
  <c r="J1250" i="11"/>
  <c r="J1258" i="11"/>
  <c r="J1266" i="11"/>
  <c r="J1274" i="11"/>
  <c r="J1282" i="11"/>
  <c r="J1290" i="11"/>
  <c r="J1298" i="11"/>
  <c r="J1306" i="11"/>
  <c r="J1314" i="11"/>
  <c r="J1322" i="11"/>
  <c r="J1330" i="11"/>
  <c r="J1338" i="11"/>
  <c r="J1346" i="11"/>
  <c r="J1361" i="11"/>
  <c r="J1370" i="11"/>
  <c r="J1378" i="11"/>
  <c r="J1386" i="11"/>
  <c r="J1394" i="11"/>
  <c r="J1402" i="11"/>
  <c r="J1410" i="11"/>
  <c r="J1418" i="11"/>
  <c r="J1427" i="11"/>
  <c r="J1435" i="11"/>
  <c r="J1443" i="11"/>
  <c r="J1451" i="11"/>
  <c r="J1459" i="11"/>
  <c r="J1467" i="11"/>
  <c r="J1475" i="11"/>
  <c r="J1483" i="11"/>
  <c r="J1491" i="11"/>
  <c r="J1499" i="11"/>
  <c r="J1507" i="11"/>
  <c r="J1515" i="11"/>
  <c r="J1523" i="11"/>
  <c r="J1531" i="11"/>
  <c r="J1539" i="11"/>
  <c r="J1547" i="11"/>
  <c r="J1555" i="11"/>
  <c r="J1563" i="11"/>
  <c r="J1571" i="11"/>
  <c r="J1579" i="11"/>
  <c r="J1587" i="11"/>
  <c r="J1595" i="11"/>
  <c r="J1603" i="11"/>
  <c r="J1611" i="11"/>
  <c r="J1619" i="11"/>
  <c r="J1627" i="11"/>
  <c r="J1635" i="11"/>
  <c r="J1659" i="11"/>
  <c r="J1667" i="11"/>
  <c r="J1675" i="11"/>
  <c r="J1683" i="11"/>
  <c r="J1691" i="11"/>
  <c r="J1699" i="11"/>
  <c r="J1707" i="11"/>
  <c r="J1715" i="11"/>
  <c r="J1723" i="11"/>
  <c r="J1731" i="11"/>
  <c r="J1739" i="11"/>
  <c r="J1747" i="11"/>
  <c r="J1755" i="11"/>
  <c r="J1763" i="11"/>
  <c r="J1771" i="11"/>
  <c r="J1779" i="11"/>
  <c r="J1787" i="11"/>
  <c r="J1795" i="11"/>
  <c r="J1803" i="11"/>
  <c r="J1811" i="11"/>
  <c r="J1819" i="11"/>
  <c r="J1827" i="11"/>
  <c r="J1835" i="11"/>
  <c r="J1843" i="11"/>
  <c r="J1851" i="11"/>
  <c r="J1859" i="11"/>
  <c r="J1867" i="11"/>
  <c r="J1875" i="11"/>
  <c r="J1883" i="11"/>
  <c r="J1891" i="11"/>
  <c r="J1899" i="11"/>
  <c r="J1907" i="11"/>
  <c r="J1915" i="11"/>
  <c r="J1932" i="11"/>
  <c r="J1947" i="11"/>
  <c r="J1955" i="11"/>
  <c r="J1963" i="11"/>
  <c r="J1971" i="11"/>
  <c r="J1979" i="11"/>
  <c r="J1987" i="11"/>
  <c r="J1995" i="11"/>
  <c r="J2003" i="11"/>
  <c r="J2011" i="11"/>
  <c r="J2019" i="11"/>
  <c r="J2027" i="11"/>
  <c r="J2035" i="11"/>
  <c r="J2043" i="11"/>
  <c r="J2051" i="11"/>
  <c r="J2059" i="11"/>
  <c r="J2069" i="11"/>
  <c r="J2075" i="11"/>
  <c r="J2083" i="11"/>
  <c r="J2091" i="11"/>
  <c r="J2099" i="11"/>
  <c r="J2107" i="11"/>
  <c r="J2115" i="11"/>
  <c r="J2123" i="11"/>
  <c r="J2131" i="11"/>
  <c r="J2139" i="11"/>
  <c r="J2147" i="11"/>
  <c r="J2155" i="11"/>
  <c r="J2163" i="11"/>
  <c r="J2171" i="11"/>
  <c r="J2179" i="11"/>
  <c r="J2187" i="11"/>
  <c r="J2195" i="11"/>
  <c r="J2203" i="11"/>
  <c r="J2211" i="11"/>
  <c r="J2219" i="11"/>
  <c r="J2227" i="11"/>
  <c r="J2235" i="11"/>
  <c r="J2243" i="11"/>
  <c r="J2251" i="11"/>
  <c r="J2259" i="11"/>
  <c r="J2267" i="11"/>
  <c r="J2275" i="11"/>
  <c r="J2285" i="11"/>
  <c r="J2291" i="11"/>
  <c r="J2299" i="11"/>
  <c r="J2307" i="11"/>
  <c r="J2315" i="11"/>
  <c r="J2323" i="11"/>
  <c r="J2331" i="11"/>
  <c r="J2339" i="11"/>
  <c r="J2368" i="11"/>
  <c r="J2371" i="11"/>
  <c r="J2379" i="11"/>
  <c r="J2387" i="11"/>
  <c r="J2395" i="11"/>
  <c r="J2403" i="11"/>
  <c r="J2411" i="11"/>
  <c r="J2419" i="11"/>
  <c r="J2427" i="11"/>
  <c r="J2435" i="11"/>
  <c r="J2443" i="11"/>
  <c r="J2451" i="11"/>
  <c r="J2459" i="11"/>
  <c r="J2467" i="11"/>
  <c r="J2475" i="11"/>
  <c r="J2483" i="11"/>
  <c r="J2516" i="11"/>
  <c r="J2524" i="11"/>
  <c r="J2532" i="11"/>
  <c r="J2540" i="11"/>
  <c r="J2548" i="11"/>
  <c r="J2556" i="11"/>
  <c r="J2564" i="11"/>
  <c r="J2572" i="11"/>
  <c r="J2580" i="11"/>
  <c r="J2588" i="11"/>
  <c r="J2596" i="11"/>
  <c r="J2604" i="11"/>
  <c r="J2612" i="11"/>
  <c r="J2620" i="11"/>
  <c r="J2628" i="11"/>
  <c r="J2636" i="11"/>
  <c r="J2644" i="11"/>
  <c r="J2652" i="11"/>
  <c r="J2660" i="11"/>
  <c r="J2668" i="11"/>
  <c r="J2676" i="11"/>
  <c r="J2684" i="11"/>
  <c r="J2692" i="11"/>
  <c r="J2700" i="11"/>
  <c r="J2708" i="11"/>
  <c r="J2716" i="11"/>
  <c r="J2724" i="11"/>
  <c r="J2732" i="11"/>
  <c r="J2740" i="11"/>
  <c r="J2748" i="11"/>
  <c r="J2756" i="11"/>
  <c r="J2764" i="11"/>
  <c r="J2772" i="11"/>
  <c r="J2804" i="11"/>
  <c r="J2812" i="11"/>
  <c r="J2820" i="11"/>
  <c r="J2828" i="11"/>
  <c r="J2836" i="11"/>
  <c r="J2868" i="11"/>
  <c r="J2876" i="11"/>
  <c r="J2884" i="11"/>
  <c r="J2892" i="11"/>
  <c r="J2900" i="11"/>
  <c r="J2908" i="11"/>
  <c r="J2916" i="11"/>
  <c r="J2924" i="11"/>
  <c r="J2932" i="11"/>
  <c r="J2940" i="11"/>
  <c r="J2948" i="11"/>
  <c r="J2956" i="11"/>
  <c r="J2964" i="11"/>
  <c r="J2972" i="11"/>
  <c r="J2980" i="11"/>
  <c r="J2992" i="11"/>
  <c r="J3000" i="11"/>
  <c r="J3013" i="11"/>
  <c r="J3021" i="11"/>
  <c r="J3029" i="11"/>
  <c r="J3037" i="11"/>
  <c r="J3045" i="11"/>
  <c r="J3053" i="11"/>
  <c r="J3061" i="11"/>
  <c r="J3069" i="11"/>
  <c r="J3077" i="11"/>
  <c r="J3085" i="11"/>
  <c r="J3093" i="11"/>
  <c r="J3101" i="11"/>
  <c r="J3109" i="11"/>
  <c r="J3117" i="11"/>
  <c r="J3125" i="11"/>
  <c r="J3149" i="11"/>
  <c r="J3157" i="11"/>
  <c r="J3165" i="11"/>
  <c r="J3173" i="11"/>
  <c r="J3181" i="11"/>
  <c r="J3189" i="11"/>
  <c r="J3197" i="11"/>
  <c r="J3214" i="11"/>
  <c r="J3222" i="11"/>
  <c r="J3230" i="11"/>
  <c r="J3238" i="11"/>
  <c r="J3246" i="11"/>
  <c r="J3254" i="11"/>
  <c r="J3262" i="11"/>
  <c r="J3270" i="11"/>
  <c r="J3278" i="11"/>
  <c r="J3286" i="11"/>
  <c r="J3294" i="11"/>
  <c r="J3302" i="11"/>
  <c r="J3310" i="11"/>
  <c r="J3318" i="11"/>
  <c r="J3326" i="11"/>
  <c r="J3334" i="11"/>
  <c r="J3349" i="11"/>
  <c r="J3357" i="11"/>
  <c r="J3362" i="11"/>
  <c r="J3368" i="11"/>
  <c r="J3376" i="11"/>
  <c r="J3384" i="11"/>
  <c r="J3392" i="11"/>
  <c r="J3400" i="11"/>
  <c r="J3408" i="11"/>
  <c r="J3416" i="11"/>
  <c r="J3424" i="11"/>
  <c r="J3432" i="11"/>
  <c r="J3440" i="11"/>
  <c r="J3448" i="11"/>
  <c r="J3456" i="11"/>
  <c r="J3464" i="11"/>
  <c r="J3472" i="11"/>
  <c r="J3480" i="11"/>
  <c r="J3490" i="11"/>
  <c r="J3496" i="11"/>
  <c r="J3504" i="11"/>
  <c r="J3512" i="11"/>
  <c r="J3520" i="11"/>
  <c r="J3528" i="11"/>
  <c r="J3536" i="11"/>
  <c r="J3544" i="11"/>
  <c r="J3552" i="11"/>
  <c r="J3568" i="11"/>
  <c r="J3576" i="11"/>
  <c r="J3584" i="11"/>
  <c r="J3592" i="11"/>
  <c r="J3600" i="11"/>
  <c r="J3608" i="11"/>
  <c r="J3616" i="11"/>
  <c r="J3624" i="11"/>
  <c r="J3632" i="11"/>
  <c r="J3640" i="11"/>
  <c r="J3648" i="11"/>
  <c r="J3656" i="11"/>
  <c r="J3664" i="11"/>
  <c r="J3672" i="11"/>
  <c r="J3680" i="11"/>
  <c r="J3688" i="11"/>
  <c r="J3696" i="11"/>
  <c r="J3704" i="11"/>
  <c r="J3712" i="11"/>
  <c r="J3720" i="11"/>
  <c r="J3728" i="11"/>
  <c r="J3736" i="11"/>
  <c r="J3744" i="11"/>
  <c r="J3752" i="11"/>
  <c r="J3760" i="11"/>
  <c r="J3774" i="11"/>
  <c r="J3782" i="11"/>
  <c r="J3792" i="11"/>
  <c r="J3800" i="11"/>
  <c r="J3808" i="11"/>
  <c r="J3816" i="11"/>
  <c r="J3824" i="11"/>
  <c r="J3832" i="11"/>
  <c r="J471" i="11"/>
  <c r="J503" i="11"/>
  <c r="J535" i="11"/>
  <c r="J567" i="11"/>
  <c r="J625" i="11"/>
  <c r="J657" i="11"/>
  <c r="J689" i="11"/>
  <c r="J721" i="11"/>
  <c r="J761" i="11"/>
  <c r="J793" i="11"/>
  <c r="J825" i="11"/>
  <c r="J849" i="11"/>
  <c r="J889" i="11"/>
  <c r="J921" i="11"/>
  <c r="J953" i="11"/>
  <c r="J985" i="11"/>
  <c r="J24" i="11"/>
  <c r="J48" i="11"/>
  <c r="J72" i="11"/>
  <c r="J104" i="11"/>
  <c r="J136" i="11"/>
  <c r="J168" i="11"/>
  <c r="J192" i="11"/>
  <c r="J216" i="11"/>
  <c r="J248" i="11"/>
  <c r="J272" i="11"/>
  <c r="J304" i="11"/>
  <c r="J320" i="11"/>
  <c r="J344" i="11"/>
  <c r="J352" i="11"/>
  <c r="J376" i="11"/>
  <c r="J384" i="11"/>
  <c r="J400" i="11"/>
  <c r="J408" i="11"/>
  <c r="J416" i="11"/>
  <c r="J424" i="11"/>
  <c r="J432" i="11"/>
  <c r="J440" i="11"/>
  <c r="J448" i="11"/>
  <c r="J456" i="11"/>
  <c r="J464" i="11"/>
  <c r="J472" i="11"/>
  <c r="J480" i="11"/>
  <c r="J488" i="11"/>
  <c r="J496" i="11"/>
  <c r="J504" i="11"/>
  <c r="J512" i="11"/>
  <c r="J520" i="11"/>
  <c r="J528" i="11"/>
  <c r="J536" i="11"/>
  <c r="J544" i="11"/>
  <c r="J552" i="11"/>
  <c r="J560" i="11"/>
  <c r="J568" i="11"/>
  <c r="J602" i="11"/>
  <c r="J610" i="11"/>
  <c r="J618" i="11"/>
  <c r="J626" i="11"/>
  <c r="J634" i="11"/>
  <c r="J642" i="11"/>
  <c r="J658" i="11"/>
  <c r="J666" i="11"/>
  <c r="J674" i="11"/>
  <c r="J682" i="11"/>
  <c r="J690" i="11"/>
  <c r="J698" i="11"/>
  <c r="J706" i="11"/>
  <c r="J714" i="11"/>
  <c r="J722" i="11"/>
  <c r="J730" i="11"/>
  <c r="J738" i="11"/>
  <c r="J746" i="11"/>
  <c r="J754" i="11"/>
  <c r="J762" i="11"/>
  <c r="J770" i="11"/>
  <c r="J778" i="11"/>
  <c r="J786" i="11"/>
  <c r="J794" i="11"/>
  <c r="J802" i="11"/>
  <c r="J810" i="11"/>
  <c r="J818" i="11"/>
  <c r="J826" i="11"/>
  <c r="J834" i="11"/>
  <c r="J842" i="11"/>
  <c r="J850" i="11"/>
  <c r="J858" i="11"/>
  <c r="J866" i="11"/>
  <c r="J874" i="11"/>
  <c r="J882" i="11"/>
  <c r="J890" i="11"/>
  <c r="J898" i="11"/>
  <c r="J906" i="11"/>
  <c r="J914" i="11"/>
  <c r="J922" i="11"/>
  <c r="J930" i="11"/>
  <c r="J938" i="11"/>
  <c r="J946" i="11"/>
  <c r="J954" i="11"/>
  <c r="J962" i="11"/>
  <c r="J970" i="11"/>
  <c r="J978" i="11"/>
  <c r="J986" i="11"/>
  <c r="J994" i="11"/>
  <c r="J1002" i="11"/>
  <c r="J1010" i="11"/>
  <c r="J1018" i="11"/>
  <c r="J1026" i="11"/>
  <c r="J1034" i="11"/>
  <c r="J1042" i="11"/>
  <c r="J1050" i="11"/>
  <c r="J1058" i="11"/>
  <c r="J1066" i="11"/>
  <c r="J1081" i="11"/>
  <c r="J1084" i="11"/>
  <c r="J1091" i="11"/>
  <c r="J1099" i="11"/>
  <c r="J1107" i="11"/>
  <c r="J1115" i="11"/>
  <c r="J1123" i="11"/>
  <c r="J1131" i="11"/>
  <c r="J1139" i="11"/>
  <c r="J1147" i="11"/>
  <c r="J1155" i="11"/>
  <c r="J1163" i="11"/>
  <c r="J1171" i="11"/>
  <c r="J1179" i="11"/>
  <c r="J1187" i="11"/>
  <c r="J1195" i="11"/>
  <c r="J1203" i="11"/>
  <c r="J1211" i="11"/>
  <c r="J1219" i="11"/>
  <c r="J1227" i="11"/>
  <c r="J1235" i="11"/>
  <c r="J1243" i="11"/>
  <c r="J1251" i="11"/>
  <c r="J1259" i="11"/>
  <c r="J1267" i="11"/>
  <c r="J1275" i="11"/>
  <c r="J1283" i="11"/>
  <c r="J1291" i="11"/>
  <c r="J1299" i="11"/>
  <c r="J1307" i="11"/>
  <c r="J1315" i="11"/>
  <c r="J1323" i="11"/>
  <c r="J1331" i="11"/>
  <c r="J1339" i="11"/>
  <c r="J1347" i="11"/>
  <c r="J1362" i="11"/>
  <c r="J1366" i="11"/>
  <c r="J1371" i="11"/>
  <c r="J1379" i="11"/>
  <c r="J1387" i="11"/>
  <c r="J1395" i="11"/>
  <c r="J1403" i="11"/>
  <c r="J1411" i="11"/>
  <c r="J1419" i="11"/>
  <c r="J1428" i="11"/>
  <c r="J1436" i="11"/>
  <c r="J1444" i="11"/>
  <c r="J1452" i="11"/>
  <c r="J1460" i="11"/>
  <c r="J1468" i="11"/>
  <c r="J1476" i="11"/>
  <c r="J1484" i="11"/>
  <c r="J1492" i="11"/>
  <c r="J1500" i="11"/>
  <c r="J1508" i="11"/>
  <c r="J1516" i="11"/>
  <c r="J1524" i="11"/>
  <c r="J1532" i="11"/>
  <c r="J1540" i="11"/>
  <c r="J1548" i="11"/>
  <c r="J1556" i="11"/>
  <c r="J1564" i="11"/>
  <c r="J1572" i="11"/>
  <c r="J1580" i="11"/>
  <c r="J1588" i="11"/>
  <c r="J1596" i="11"/>
  <c r="J1604" i="11"/>
  <c r="J1612" i="11"/>
  <c r="J1620" i="11"/>
  <c r="J1628" i="11"/>
  <c r="J1636" i="11"/>
  <c r="J1654" i="11"/>
  <c r="J1660" i="11"/>
  <c r="J1668" i="11"/>
  <c r="J1676" i="11"/>
  <c r="J1684" i="11"/>
  <c r="J1692" i="11"/>
  <c r="J1700" i="11"/>
  <c r="J1708" i="11"/>
  <c r="J1716" i="11"/>
  <c r="J1724" i="11"/>
  <c r="J1732" i="11"/>
  <c r="J1740" i="11"/>
  <c r="J1748" i="11"/>
  <c r="J1756" i="11"/>
  <c r="J1764" i="11"/>
  <c r="J1772" i="11"/>
  <c r="J1780" i="11"/>
  <c r="J1788" i="11"/>
  <c r="J1796" i="11"/>
  <c r="J1804" i="11"/>
  <c r="J1812" i="11"/>
  <c r="J1820" i="11"/>
  <c r="J1828" i="11"/>
  <c r="J1836" i="11"/>
  <c r="J1844" i="11"/>
  <c r="J1852" i="11"/>
  <c r="J1860" i="11"/>
  <c r="J1868" i="11"/>
  <c r="J1876" i="11"/>
  <c r="J1884" i="11"/>
  <c r="J1892" i="11"/>
  <c r="J1900" i="11"/>
  <c r="J1908" i="11"/>
  <c r="J1916" i="11"/>
  <c r="J1933" i="11"/>
  <c r="J1940" i="11"/>
  <c r="J1948" i="11"/>
  <c r="J1956" i="11"/>
  <c r="J1964" i="11"/>
  <c r="J1972" i="11"/>
  <c r="J1980" i="11"/>
  <c r="J1988" i="11"/>
  <c r="J1996" i="11"/>
  <c r="J2004" i="11"/>
  <c r="J2012" i="11"/>
  <c r="J2020" i="11"/>
  <c r="J2028" i="11"/>
  <c r="J2036" i="11"/>
  <c r="J2044" i="11"/>
  <c r="J2052" i="11"/>
  <c r="J2060" i="11"/>
  <c r="J2070" i="11"/>
  <c r="J2076" i="11"/>
  <c r="J2084" i="11"/>
  <c r="J2092" i="11"/>
  <c r="J2100" i="11"/>
  <c r="J2108" i="11"/>
  <c r="J2116" i="11"/>
  <c r="J2124" i="11"/>
  <c r="J2132" i="11"/>
  <c r="J2140" i="11"/>
  <c r="J2148" i="11"/>
  <c r="J2156" i="11"/>
  <c r="J2164" i="11"/>
  <c r="J2172" i="11"/>
  <c r="J2180" i="11"/>
  <c r="J2188" i="11"/>
  <c r="J2196" i="11"/>
  <c r="J2204" i="11"/>
  <c r="J2212" i="11"/>
  <c r="J2220" i="11"/>
  <c r="J2228" i="11"/>
  <c r="J2236" i="11"/>
  <c r="J2244" i="11"/>
  <c r="J2252" i="11"/>
  <c r="J2260" i="11"/>
  <c r="J2268" i="11"/>
  <c r="J2279" i="11"/>
  <c r="J2286" i="11"/>
  <c r="J2292" i="11"/>
  <c r="J2300" i="11"/>
  <c r="J2308" i="11"/>
  <c r="J2316" i="11"/>
  <c r="J2324" i="11"/>
  <c r="J2332" i="11"/>
  <c r="J2340" i="11"/>
  <c r="J2369" i="11"/>
  <c r="J2372" i="11"/>
  <c r="J2380" i="11"/>
  <c r="J2388" i="11"/>
  <c r="J2396" i="11"/>
  <c r="J2404" i="11"/>
  <c r="J2412" i="11"/>
  <c r="J2420" i="11"/>
  <c r="J2428" i="11"/>
  <c r="J2436" i="11"/>
  <c r="J2444" i="11"/>
  <c r="J2452" i="11"/>
  <c r="J2460" i="11"/>
  <c r="J2468" i="11"/>
  <c r="J2476" i="11"/>
  <c r="J2484" i="11"/>
  <c r="J2517" i="11"/>
  <c r="J2525" i="11"/>
  <c r="J2533" i="11"/>
  <c r="J2541" i="11"/>
  <c r="J2549" i="11"/>
  <c r="J2557" i="11"/>
  <c r="J2565" i="11"/>
  <c r="J2573" i="11"/>
  <c r="J2581" i="11"/>
  <c r="J2589" i="11"/>
  <c r="J2597" i="11"/>
  <c r="J2605" i="11"/>
  <c r="J2613" i="11"/>
  <c r="J2621" i="11"/>
  <c r="J2629" i="11"/>
  <c r="J2637" i="11"/>
  <c r="J2645" i="11"/>
  <c r="J2653" i="11"/>
  <c r="J2661" i="11"/>
  <c r="J2669" i="11"/>
  <c r="J2677" i="11"/>
  <c r="J2685" i="11"/>
  <c r="J2693" i="11"/>
  <c r="J2701" i="11"/>
  <c r="J2709" i="11"/>
  <c r="J2717" i="11"/>
  <c r="J2725" i="11"/>
  <c r="J2733" i="11"/>
  <c r="J2741" i="11"/>
  <c r="J2749" i="11"/>
  <c r="J2757" i="11"/>
  <c r="J2765" i="11"/>
  <c r="J2796" i="11"/>
  <c r="J2805" i="11"/>
  <c r="J2813" i="11"/>
  <c r="J2821" i="11"/>
  <c r="J2829" i="11"/>
  <c r="J2837" i="11"/>
  <c r="J2869" i="11"/>
  <c r="J2877" i="11"/>
  <c r="J2885" i="11"/>
  <c r="J2893" i="11"/>
  <c r="J2901" i="11"/>
  <c r="J2909" i="11"/>
  <c r="J2917" i="11"/>
  <c r="J2925" i="11"/>
  <c r="J2933" i="11"/>
  <c r="J2941" i="11"/>
  <c r="J2949" i="11"/>
  <c r="J2957" i="11"/>
  <c r="J2965" i="11"/>
  <c r="J2973" i="11"/>
  <c r="J2981" i="11"/>
  <c r="J2993" i="11"/>
  <c r="J3006" i="11"/>
  <c r="J3014" i="11"/>
  <c r="J3022" i="11"/>
  <c r="J3030" i="11"/>
  <c r="J3038" i="11"/>
  <c r="J3046" i="11"/>
  <c r="J3054" i="11"/>
  <c r="J3062" i="11"/>
  <c r="J3070" i="11"/>
  <c r="J3078" i="11"/>
  <c r="J3086" i="11"/>
  <c r="J3094" i="11"/>
  <c r="J3102" i="11"/>
  <c r="J3110" i="11"/>
  <c r="J3118" i="11"/>
  <c r="J3126" i="11"/>
  <c r="J3150" i="11"/>
  <c r="J3158" i="11"/>
  <c r="J3166" i="11"/>
  <c r="J3174" i="11"/>
  <c r="J3182" i="11"/>
  <c r="J3190" i="11"/>
  <c r="J3198" i="11"/>
  <c r="J3215" i="11"/>
  <c r="J3223" i="11"/>
  <c r="J3231" i="11"/>
  <c r="J3239" i="11"/>
  <c r="J3247" i="11"/>
  <c r="J3255" i="11"/>
  <c r="J3263" i="11"/>
  <c r="J3271" i="11"/>
  <c r="J3279" i="11"/>
  <c r="J3287" i="11"/>
  <c r="J3295" i="11"/>
  <c r="J3303" i="11"/>
  <c r="J3311" i="11"/>
  <c r="J3319" i="11"/>
  <c r="J3327" i="11"/>
  <c r="J3335" i="11"/>
  <c r="J3350" i="11"/>
  <c r="J3363" i="11"/>
  <c r="J3369" i="11"/>
  <c r="J3377" i="11"/>
  <c r="J3385" i="11"/>
  <c r="J3393" i="11"/>
  <c r="J3401" i="11"/>
  <c r="J3409" i="11"/>
  <c r="J3417" i="11"/>
  <c r="J3425" i="11"/>
  <c r="J3433" i="11"/>
  <c r="J3441" i="11"/>
  <c r="J3449" i="11"/>
  <c r="J3457" i="11"/>
  <c r="J3465" i="11"/>
  <c r="J3473" i="11"/>
  <c r="J3481" i="11"/>
  <c r="J3491" i="11"/>
  <c r="J3497" i="11"/>
  <c r="J3505" i="11"/>
  <c r="J3513" i="11"/>
  <c r="J3521" i="11"/>
  <c r="J3529" i="11"/>
  <c r="J3537" i="11"/>
  <c r="J3545" i="11"/>
  <c r="J3553" i="11"/>
  <c r="J3569" i="11"/>
  <c r="J3577" i="11"/>
  <c r="J3585" i="11"/>
  <c r="J3593" i="11"/>
  <c r="J3601" i="11"/>
  <c r="J3609" i="11"/>
  <c r="J3617" i="11"/>
  <c r="J3625" i="11"/>
  <c r="J3633" i="11"/>
  <c r="J3641" i="11"/>
  <c r="J3649" i="11"/>
  <c r="J3657" i="11"/>
  <c r="J3665" i="11"/>
  <c r="J3673" i="11"/>
  <c r="J3681" i="11"/>
  <c r="J3689" i="11"/>
  <c r="J3697" i="11"/>
  <c r="J3705" i="11"/>
  <c r="J3713" i="11"/>
  <c r="J3721" i="11"/>
  <c r="J3729" i="11"/>
  <c r="J3737" i="11"/>
  <c r="J3745" i="11"/>
  <c r="J3753" i="11"/>
  <c r="J3761" i="11"/>
  <c r="J3775" i="11"/>
  <c r="J3783" i="11"/>
  <c r="J3793" i="11"/>
  <c r="J3801" i="11"/>
  <c r="J3809" i="11"/>
  <c r="J3817" i="11"/>
  <c r="J3825" i="11"/>
  <c r="J3833" i="11"/>
  <c r="J479" i="11"/>
  <c r="J511" i="11"/>
  <c r="J543" i="11"/>
  <c r="J601" i="11"/>
  <c r="J633" i="11"/>
  <c r="J673" i="11"/>
  <c r="J705" i="11"/>
  <c r="J737" i="11"/>
  <c r="J769" i="11"/>
  <c r="J801" i="11"/>
  <c r="J833" i="11"/>
  <c r="J865" i="11"/>
  <c r="J897" i="11"/>
  <c r="J929" i="11"/>
  <c r="J977" i="11"/>
  <c r="J10" i="11"/>
  <c r="J32" i="11"/>
  <c r="J64" i="11"/>
  <c r="J96" i="11"/>
  <c r="J120" i="11"/>
  <c r="J144" i="11"/>
  <c r="J176" i="11"/>
  <c r="J200" i="11"/>
  <c r="J264" i="11"/>
  <c r="J288" i="11"/>
  <c r="J312" i="11"/>
  <c r="J336" i="11"/>
  <c r="J360" i="11"/>
  <c r="J368" i="11"/>
  <c r="J392" i="11"/>
  <c r="J11" i="11"/>
  <c r="J17" i="11"/>
  <c r="J25" i="11"/>
  <c r="J33" i="11"/>
  <c r="J41" i="11"/>
  <c r="J49" i="11"/>
  <c r="J57" i="11"/>
  <c r="J65" i="11"/>
  <c r="J73" i="11"/>
  <c r="J89" i="11"/>
  <c r="J97" i="11"/>
  <c r="J105" i="11"/>
  <c r="J113" i="11"/>
  <c r="J121" i="11"/>
  <c r="J129" i="11"/>
  <c r="J137" i="11"/>
  <c r="J145" i="11"/>
  <c r="J169" i="11"/>
  <c r="J177" i="11"/>
  <c r="J185" i="11"/>
  <c r="J193" i="11"/>
  <c r="J201" i="11"/>
  <c r="J209" i="11"/>
  <c r="J240" i="11"/>
  <c r="J249" i="11"/>
  <c r="J257" i="11"/>
  <c r="J265" i="11"/>
  <c r="J273" i="11"/>
  <c r="J281" i="11"/>
  <c r="J289" i="11"/>
  <c r="J297" i="11"/>
  <c r="J305" i="11"/>
  <c r="J313" i="11"/>
  <c r="J321" i="11"/>
  <c r="J329" i="11"/>
  <c r="J337" i="11"/>
  <c r="J345" i="11"/>
  <c r="J353" i="11"/>
  <c r="J361" i="11"/>
  <c r="J369" i="11"/>
  <c r="J377" i="11"/>
  <c r="J385" i="11"/>
  <c r="J393" i="11"/>
  <c r="J401" i="11"/>
  <c r="J409" i="11"/>
  <c r="J417" i="11"/>
  <c r="J425" i="11"/>
  <c r="J433" i="11"/>
  <c r="J441" i="11"/>
  <c r="J449" i="11"/>
  <c r="J457" i="11"/>
  <c r="J465" i="11"/>
  <c r="J473" i="11"/>
  <c r="J481" i="11"/>
  <c r="J489" i="11"/>
  <c r="J497" i="11"/>
  <c r="J505" i="11"/>
  <c r="J513" i="11"/>
  <c r="J521" i="11"/>
  <c r="J529" i="11"/>
  <c r="J537" i="11"/>
  <c r="J545" i="11"/>
  <c r="J553" i="11"/>
  <c r="J561" i="11"/>
  <c r="J569" i="11"/>
  <c r="J603" i="11"/>
  <c r="J611" i="11"/>
  <c r="J619" i="11"/>
  <c r="J627" i="11"/>
  <c r="J635" i="11"/>
  <c r="J650" i="11"/>
  <c r="J659" i="11"/>
  <c r="J667" i="11"/>
  <c r="J675" i="11"/>
  <c r="J683" i="11"/>
  <c r="J691" i="11"/>
  <c r="J699" i="11"/>
  <c r="J707" i="11"/>
  <c r="J715" i="11"/>
  <c r="J723" i="11"/>
  <c r="J731" i="11"/>
  <c r="J739" i="11"/>
  <c r="J747" i="11"/>
  <c r="J755" i="11"/>
  <c r="J763" i="11"/>
  <c r="J771" i="11"/>
  <c r="J779" i="11"/>
  <c r="J787" i="11"/>
  <c r="J795" i="11"/>
  <c r="J803" i="11"/>
  <c r="J811" i="11"/>
  <c r="J819" i="11"/>
  <c r="J827" i="11"/>
  <c r="J835" i="11"/>
  <c r="J843" i="11"/>
  <c r="J851" i="11"/>
  <c r="J859" i="11"/>
  <c r="J867" i="11"/>
  <c r="J875" i="11"/>
  <c r="J883" i="11"/>
  <c r="J891" i="11"/>
  <c r="J899" i="11"/>
  <c r="J907" i="11"/>
  <c r="J915" i="11"/>
  <c r="J923" i="11"/>
  <c r="J931" i="11"/>
  <c r="J939" i="11"/>
  <c r="J947" i="11"/>
  <c r="J955" i="11"/>
  <c r="J963" i="11"/>
  <c r="J971" i="11"/>
  <c r="J979" i="11"/>
  <c r="J987" i="11"/>
  <c r="J995" i="11"/>
  <c r="J1003" i="11"/>
  <c r="J1011" i="11"/>
  <c r="J1019" i="11"/>
  <c r="J1027" i="11"/>
  <c r="J1035" i="11"/>
  <c r="J1043" i="11"/>
  <c r="J1051" i="11"/>
  <c r="J1059" i="11"/>
  <c r="J1067" i="11"/>
  <c r="J1085" i="11"/>
  <c r="J1092" i="11"/>
  <c r="J1100" i="11"/>
  <c r="J1108" i="11"/>
  <c r="J1116" i="11"/>
  <c r="J1124" i="11"/>
  <c r="J1132" i="11"/>
  <c r="J1140" i="11"/>
  <c r="J1148" i="11"/>
  <c r="J1156" i="11"/>
  <c r="J1164" i="11"/>
  <c r="J1172" i="11"/>
  <c r="J1180" i="11"/>
  <c r="J1188" i="11"/>
  <c r="J1196" i="11"/>
  <c r="J1204" i="11"/>
  <c r="J1212" i="11"/>
  <c r="J1220" i="11"/>
  <c r="J1228" i="11"/>
  <c r="J1236" i="11"/>
  <c r="J1244" i="11"/>
  <c r="J1252" i="11"/>
  <c r="J1260" i="11"/>
  <c r="J1268" i="11"/>
  <c r="J1276" i="11"/>
  <c r="J1284" i="11"/>
  <c r="J1292" i="11"/>
  <c r="J1300" i="11"/>
  <c r="J1308" i="11"/>
  <c r="J1316" i="11"/>
  <c r="J1324" i="11"/>
  <c r="J1332" i="11"/>
  <c r="J1340" i="11"/>
  <c r="J1348" i="11"/>
  <c r="J1363" i="11"/>
  <c r="J1372" i="11"/>
  <c r="J1380" i="11"/>
  <c r="J1388" i="11"/>
  <c r="J1396" i="11"/>
  <c r="J1404" i="11"/>
  <c r="J1412" i="11"/>
  <c r="J1420" i="11"/>
  <c r="J1429" i="11"/>
  <c r="J1437" i="11"/>
  <c r="J1445" i="11"/>
  <c r="J1453" i="11"/>
  <c r="J1461" i="11"/>
  <c r="J1469" i="11"/>
  <c r="J1477" i="11"/>
  <c r="J1485" i="11"/>
  <c r="J1493" i="11"/>
  <c r="J1501" i="11"/>
  <c r="J1509" i="11"/>
  <c r="J1517" i="11"/>
  <c r="J1525" i="11"/>
  <c r="J1533" i="11"/>
  <c r="J1541" i="11"/>
  <c r="J1549" i="11"/>
  <c r="J1557" i="11"/>
  <c r="J1565" i="11"/>
  <c r="J1573" i="11"/>
  <c r="J1581" i="11"/>
  <c r="J1589" i="11"/>
  <c r="J1597" i="11"/>
  <c r="J1605" i="11"/>
  <c r="J1613" i="11"/>
  <c r="J1621" i="11"/>
  <c r="J1629" i="11"/>
  <c r="J1650" i="11"/>
  <c r="J1661" i="11"/>
  <c r="J1669" i="11"/>
  <c r="J1677" i="11"/>
  <c r="J1685" i="11"/>
  <c r="J1693" i="11"/>
  <c r="J1701" i="11"/>
  <c r="J1709" i="11"/>
  <c r="J1717" i="11"/>
  <c r="J1725" i="11"/>
  <c r="J1733" i="11"/>
  <c r="J1741" i="11"/>
  <c r="J1749" i="11"/>
  <c r="J1757" i="11"/>
  <c r="J1765" i="11"/>
  <c r="J1773" i="11"/>
  <c r="J1781" i="11"/>
  <c r="J1789" i="11"/>
  <c r="J1797" i="11"/>
  <c r="J1805" i="11"/>
  <c r="J1813" i="11"/>
  <c r="J1821" i="11"/>
  <c r="J1829" i="11"/>
  <c r="J1837" i="11"/>
  <c r="J1845" i="11"/>
  <c r="J1853" i="11"/>
  <c r="J1861" i="11"/>
  <c r="J1869" i="11"/>
  <c r="J1877" i="11"/>
  <c r="J1885" i="11"/>
  <c r="J1893" i="11"/>
  <c r="J1901" i="11"/>
  <c r="J1909" i="11"/>
  <c r="J1917" i="11"/>
  <c r="J1937" i="11"/>
  <c r="J1941" i="11"/>
  <c r="J1949" i="11"/>
  <c r="J1957" i="11"/>
  <c r="J1965" i="11"/>
  <c r="J1973" i="11"/>
  <c r="J1981" i="11"/>
  <c r="J1989" i="11"/>
  <c r="J1997" i="11"/>
  <c r="J2005" i="11"/>
  <c r="J2013" i="11"/>
  <c r="J2021" i="11"/>
  <c r="J2029" i="11"/>
  <c r="J2037" i="11"/>
  <c r="J2045" i="11"/>
  <c r="J2053" i="11"/>
  <c r="J2061" i="11"/>
  <c r="J2077" i="11"/>
  <c r="J2085" i="11"/>
  <c r="J2093" i="11"/>
  <c r="J2101" i="11"/>
  <c r="J2109" i="11"/>
  <c r="J2117" i="11"/>
  <c r="J2125" i="11"/>
  <c r="J2133" i="11"/>
  <c r="J2141" i="11"/>
  <c r="J2149" i="11"/>
  <c r="J2157" i="11"/>
  <c r="J2165" i="11"/>
  <c r="J2173" i="11"/>
  <c r="J2181" i="11"/>
  <c r="J2189" i="11"/>
  <c r="J2197" i="11"/>
  <c r="J2205" i="11"/>
  <c r="J2213" i="11"/>
  <c r="J2221" i="11"/>
  <c r="J2229" i="11"/>
  <c r="J2237" i="11"/>
  <c r="J2245" i="11"/>
  <c r="J2253" i="11"/>
  <c r="J2261" i="11"/>
  <c r="J2269" i="11"/>
  <c r="J2280" i="11"/>
  <c r="J2287" i="11"/>
  <c r="J2293" i="11"/>
  <c r="J2301" i="11"/>
  <c r="J2309" i="11"/>
  <c r="J2317" i="11"/>
  <c r="J2325" i="11"/>
  <c r="J2333" i="11"/>
  <c r="J2341" i="11"/>
  <c r="J2373" i="11"/>
  <c r="J2381" i="11"/>
  <c r="J2389" i="11"/>
  <c r="J2397" i="11"/>
  <c r="J2405" i="11"/>
  <c r="J2413" i="11"/>
  <c r="J2421" i="11"/>
  <c r="J2429" i="11"/>
  <c r="J2437" i="11"/>
  <c r="J2445" i="11"/>
  <c r="J2453" i="11"/>
  <c r="J2461" i="11"/>
  <c r="J2469" i="11"/>
  <c r="J2477" i="11"/>
  <c r="J2485" i="11"/>
  <c r="J2514" i="11"/>
  <c r="J2518" i="11"/>
  <c r="J2526" i="11"/>
  <c r="J2534" i="11"/>
  <c r="J2542" i="11"/>
  <c r="J2550" i="11"/>
  <c r="J2558" i="11"/>
  <c r="J2566" i="11"/>
  <c r="J2574" i="11"/>
  <c r="J2582" i="11"/>
  <c r="J2590" i="11"/>
  <c r="J2598" i="11"/>
  <c r="J2606" i="11"/>
  <c r="J2614" i="11"/>
  <c r="J2622" i="11"/>
  <c r="J2630" i="11"/>
  <c r="J2638" i="11"/>
  <c r="J2646" i="11"/>
  <c r="J2654" i="11"/>
  <c r="J2662" i="11"/>
  <c r="J2670" i="11"/>
  <c r="J2678" i="11"/>
  <c r="J2686" i="11"/>
  <c r="J2694" i="11"/>
  <c r="J2702" i="11"/>
  <c r="J2710" i="11"/>
  <c r="J2718" i="11"/>
  <c r="J2726" i="11"/>
  <c r="J2734" i="11"/>
  <c r="J2742" i="11"/>
  <c r="J2750" i="11"/>
  <c r="J2758" i="11"/>
  <c r="J2766" i="11"/>
  <c r="J2797" i="11"/>
  <c r="J2806" i="11"/>
  <c r="J2814" i="11"/>
  <c r="J2822" i="11"/>
  <c r="J2830" i="11"/>
  <c r="J2838" i="11"/>
  <c r="J2870" i="11"/>
  <c r="J2878" i="11"/>
  <c r="J2886" i="11"/>
  <c r="J2894" i="11"/>
  <c r="J2902" i="11"/>
  <c r="J2910" i="11"/>
  <c r="J2918" i="11"/>
  <c r="J2926" i="11"/>
  <c r="J2934" i="11"/>
  <c r="J2942" i="11"/>
  <c r="J2950" i="11"/>
  <c r="J2958" i="11"/>
  <c r="J2966" i="11"/>
  <c r="J2974" i="11"/>
  <c r="J2982" i="11"/>
  <c r="J2994" i="11"/>
  <c r="J3001" i="11"/>
  <c r="J3007" i="11"/>
  <c r="J3015" i="11"/>
  <c r="J3023" i="11"/>
  <c r="J3031" i="11"/>
  <c r="J3039" i="11"/>
  <c r="J3047" i="11"/>
  <c r="J3055" i="11"/>
  <c r="J3063" i="11"/>
  <c r="J3071" i="11"/>
  <c r="J3079" i="11"/>
  <c r="J3087" i="11"/>
  <c r="J3095" i="11"/>
  <c r="J3103" i="11"/>
  <c r="J3111" i="11"/>
  <c r="J3119" i="11"/>
  <c r="J3127" i="11"/>
  <c r="J3151" i="11"/>
  <c r="J3159" i="11"/>
  <c r="J3167" i="11"/>
  <c r="J3175" i="11"/>
  <c r="J3183" i="11"/>
  <c r="J3191" i="11"/>
  <c r="J3204" i="11"/>
  <c r="J3216" i="11"/>
  <c r="J3224" i="11"/>
  <c r="J3232" i="11"/>
  <c r="J3240" i="11"/>
  <c r="J3248" i="11"/>
  <c r="J3256" i="11"/>
  <c r="J3264" i="11"/>
  <c r="J3272" i="11"/>
  <c r="J3280" i="11"/>
  <c r="J3288" i="11"/>
  <c r="J3296" i="11"/>
  <c r="J3304" i="11"/>
  <c r="J3312" i="11"/>
  <c r="J3320" i="11"/>
  <c r="J3328" i="11"/>
  <c r="J3336" i="11"/>
  <c r="J3351" i="11"/>
  <c r="J3358" i="11"/>
  <c r="J3370" i="11"/>
  <c r="J3378" i="11"/>
  <c r="J3386" i="11"/>
  <c r="J3394" i="11"/>
  <c r="J3402" i="11"/>
  <c r="J3410" i="11"/>
  <c r="J3418" i="11"/>
  <c r="J3426" i="11"/>
  <c r="J3434" i="11"/>
  <c r="J3442" i="11"/>
  <c r="J3450" i="11"/>
  <c r="J3458" i="11"/>
  <c r="J3466" i="11"/>
  <c r="J3474" i="11"/>
  <c r="J3482" i="11"/>
  <c r="J3498" i="11"/>
  <c r="J3506" i="11"/>
  <c r="J3514" i="11"/>
  <c r="J3522" i="11"/>
  <c r="J3530" i="11"/>
  <c r="J3538" i="11"/>
  <c r="J3546" i="11"/>
  <c r="J3563" i="11"/>
  <c r="J3570" i="11"/>
  <c r="J3578" i="11"/>
  <c r="J3586" i="11"/>
  <c r="J3594" i="11"/>
  <c r="J3602" i="11"/>
  <c r="J3610" i="11"/>
  <c r="J3618" i="11"/>
  <c r="J3626" i="11"/>
  <c r="J3634" i="11"/>
  <c r="J3642" i="11"/>
  <c r="J3650" i="11"/>
  <c r="J3658" i="11"/>
  <c r="J3666" i="11"/>
  <c r="J3674" i="11"/>
  <c r="J3682" i="11"/>
  <c r="J3690" i="11"/>
  <c r="J3698" i="11"/>
  <c r="J3706" i="11"/>
  <c r="J3714" i="11"/>
  <c r="J3722" i="11"/>
  <c r="J3730" i="11"/>
  <c r="J3738" i="11"/>
  <c r="J3746" i="11"/>
  <c r="J3754" i="11"/>
  <c r="J3762" i="11"/>
  <c r="J3776" i="11"/>
  <c r="J3784" i="11"/>
  <c r="J3794" i="11"/>
  <c r="J3802" i="11"/>
  <c r="J3810" i="11"/>
  <c r="J3818" i="11"/>
  <c r="J3826" i="11"/>
  <c r="J3834" i="11"/>
  <c r="J463" i="11"/>
  <c r="J495" i="11"/>
  <c r="J527" i="11"/>
  <c r="J559" i="11"/>
  <c r="J609" i="11"/>
  <c r="J641" i="11"/>
  <c r="J665" i="11"/>
  <c r="J697" i="11"/>
  <c r="J729" i="11"/>
  <c r="J753" i="11"/>
  <c r="J785" i="11"/>
  <c r="J817" i="11"/>
  <c r="J857" i="11"/>
  <c r="J881" i="11"/>
  <c r="J913" i="11"/>
  <c r="J945" i="11"/>
  <c r="J969" i="11"/>
  <c r="J16" i="11"/>
  <c r="J40" i="11"/>
  <c r="J56" i="11"/>
  <c r="J88" i="11"/>
  <c r="J112" i="11"/>
  <c r="J128" i="11"/>
  <c r="J184" i="11"/>
  <c r="J208" i="11"/>
  <c r="J256" i="11"/>
  <c r="J280" i="11"/>
  <c r="J296" i="11"/>
  <c r="J328" i="11"/>
  <c r="J12" i="11"/>
  <c r="J18" i="11"/>
  <c r="J26" i="11"/>
  <c r="J34" i="11"/>
  <c r="J42" i="11"/>
  <c r="J50" i="11"/>
  <c r="J58" i="11"/>
  <c r="J66" i="11"/>
  <c r="J74" i="11"/>
  <c r="J90" i="11"/>
  <c r="J98" i="11"/>
  <c r="J106" i="11"/>
  <c r="J114" i="11"/>
  <c r="J122" i="11"/>
  <c r="J130" i="11"/>
  <c r="J138" i="11"/>
  <c r="J164" i="11"/>
  <c r="J170" i="11"/>
  <c r="J178" i="11"/>
  <c r="J186" i="11"/>
  <c r="J194" i="11"/>
  <c r="J202" i="11"/>
  <c r="J210" i="11"/>
  <c r="J241" i="11"/>
  <c r="J250" i="11"/>
  <c r="J258" i="11"/>
  <c r="J266" i="11"/>
  <c r="J274" i="11"/>
  <c r="J282" i="11"/>
  <c r="J290" i="11"/>
  <c r="J298" i="11"/>
  <c r="J306" i="11"/>
  <c r="J314" i="11"/>
  <c r="J322" i="11"/>
  <c r="J330" i="11"/>
  <c r="J338" i="11"/>
  <c r="J346" i="11"/>
  <c r="J354" i="11"/>
  <c r="J362" i="11"/>
  <c r="J370" i="11"/>
  <c r="J378" i="11"/>
  <c r="J386" i="11"/>
  <c r="J394" i="11"/>
  <c r="J402" i="11"/>
  <c r="J410" i="11"/>
  <c r="J418" i="11"/>
  <c r="J426" i="11"/>
  <c r="J434" i="11"/>
  <c r="J442" i="11"/>
  <c r="J450" i="11"/>
  <c r="J458" i="11"/>
  <c r="J466" i="11"/>
  <c r="J474" i="11"/>
  <c r="J482" i="11"/>
  <c r="J490" i="11"/>
  <c r="J498" i="11"/>
  <c r="J506" i="11"/>
  <c r="J514" i="11"/>
  <c r="J522" i="11"/>
  <c r="J530" i="11"/>
  <c r="J538" i="11"/>
  <c r="J546" i="11"/>
  <c r="J554" i="11"/>
  <c r="J562" i="11"/>
  <c r="J570" i="11"/>
  <c r="J604" i="11"/>
  <c r="J612" i="11"/>
  <c r="J620" i="11"/>
  <c r="J628" i="11"/>
  <c r="J636" i="11"/>
  <c r="J651" i="11"/>
  <c r="J660" i="11"/>
  <c r="J668" i="11"/>
  <c r="J676" i="11"/>
  <c r="J684" i="11"/>
  <c r="J692" i="11"/>
  <c r="J700" i="11"/>
  <c r="J708" i="11"/>
  <c r="J716" i="11"/>
  <c r="J724" i="11"/>
  <c r="J732" i="11"/>
  <c r="J740" i="11"/>
  <c r="J748" i="11"/>
  <c r="J756" i="11"/>
  <c r="J764" i="11"/>
  <c r="J772" i="11"/>
  <c r="J780" i="11"/>
  <c r="J788" i="11"/>
  <c r="J796" i="11"/>
  <c r="J804" i="11"/>
  <c r="J812" i="11"/>
  <c r="J820" i="11"/>
  <c r="J828" i="11"/>
  <c r="J836" i="11"/>
  <c r="J844" i="11"/>
  <c r="J852" i="11"/>
  <c r="J860" i="11"/>
  <c r="J868" i="11"/>
  <c r="J876" i="11"/>
  <c r="J884" i="11"/>
  <c r="J892" i="11"/>
  <c r="J900" i="11"/>
  <c r="J908" i="11"/>
  <c r="J916" i="11"/>
  <c r="J924" i="11"/>
  <c r="J932" i="11"/>
  <c r="J940" i="11"/>
  <c r="J948" i="11"/>
  <c r="J956" i="11"/>
  <c r="J964" i="11"/>
  <c r="J972" i="11"/>
  <c r="J980" i="11"/>
  <c r="J988" i="11"/>
  <c r="J996" i="11"/>
  <c r="J1004" i="11"/>
  <c r="J1012" i="11"/>
  <c r="J1020" i="11"/>
  <c r="J1028" i="11"/>
  <c r="J1036" i="11"/>
  <c r="J1044" i="11"/>
  <c r="J1052" i="11"/>
  <c r="J1060" i="11"/>
  <c r="J1068" i="11"/>
  <c r="J1086" i="11"/>
  <c r="J1093" i="11"/>
  <c r="J1101" i="11"/>
  <c r="J1109" i="11"/>
  <c r="J1117" i="11"/>
  <c r="J1125" i="11"/>
  <c r="J1133" i="11"/>
  <c r="J1141" i="11"/>
  <c r="J1149" i="11"/>
  <c r="J1157" i="11"/>
  <c r="J1165" i="11"/>
  <c r="J1173" i="11"/>
  <c r="J1181" i="11"/>
  <c r="J1189" i="11"/>
  <c r="J1197" i="11"/>
  <c r="J1205" i="11"/>
  <c r="J1213" i="11"/>
  <c r="J1221" i="11"/>
  <c r="J1229" i="11"/>
  <c r="J1237" i="11"/>
  <c r="J1245" i="11"/>
  <c r="J1253" i="11"/>
  <c r="J1261" i="11"/>
  <c r="J1269" i="11"/>
  <c r="J1277" i="11"/>
  <c r="J1285" i="11"/>
  <c r="J1293" i="11"/>
  <c r="J1301" i="11"/>
  <c r="J1309" i="11"/>
  <c r="J1317" i="11"/>
  <c r="J1325" i="11"/>
  <c r="J1333" i="11"/>
  <c r="J1341" i="11"/>
  <c r="J1349" i="11"/>
  <c r="J1364" i="11"/>
  <c r="J1367" i="11"/>
  <c r="J1373" i="11"/>
  <c r="J1381" i="11"/>
  <c r="J1389" i="11"/>
  <c r="J1397" i="11"/>
  <c r="J1405" i="11"/>
  <c r="J1413" i="11"/>
  <c r="J1421" i="11"/>
  <c r="J1430" i="11"/>
  <c r="J1438" i="11"/>
  <c r="J1446" i="11"/>
  <c r="J1454" i="11"/>
  <c r="J1462" i="11"/>
  <c r="J1470" i="11"/>
  <c r="J1478" i="11"/>
  <c r="J1486" i="11"/>
  <c r="J1494" i="11"/>
  <c r="J1502" i="11"/>
  <c r="J1510" i="11"/>
  <c r="J1518" i="11"/>
  <c r="J1526" i="11"/>
  <c r="J1534" i="11"/>
  <c r="J1542" i="11"/>
  <c r="J1550" i="11"/>
  <c r="J1558" i="11"/>
  <c r="J1566" i="11"/>
  <c r="J1574" i="11"/>
  <c r="J1582" i="11"/>
  <c r="J1590" i="11"/>
  <c r="J1598" i="11"/>
  <c r="J1606" i="11"/>
  <c r="J1614" i="11"/>
  <c r="J1622" i="11"/>
  <c r="J1630" i="11"/>
  <c r="J1651" i="11"/>
  <c r="J1662" i="11"/>
  <c r="J1670" i="11"/>
  <c r="J1678" i="11"/>
  <c r="J1686" i="11"/>
  <c r="J1694" i="11"/>
  <c r="J1702" i="11"/>
  <c r="J1710" i="11"/>
  <c r="J1718" i="11"/>
  <c r="J1726" i="11"/>
  <c r="J1734" i="11"/>
  <c r="J1742" i="11"/>
  <c r="J1750" i="11"/>
  <c r="J1758" i="11"/>
  <c r="J1766" i="11"/>
  <c r="J1774" i="11"/>
  <c r="J1782" i="11"/>
  <c r="J1790" i="11"/>
  <c r="J1798" i="11"/>
  <c r="J1806" i="11"/>
  <c r="J1814" i="11"/>
  <c r="J1822" i="11"/>
  <c r="J1830" i="11"/>
  <c r="J1838" i="11"/>
  <c r="J1846" i="11"/>
  <c r="J1854" i="11"/>
  <c r="J1862" i="11"/>
  <c r="J1870" i="11"/>
  <c r="J1878" i="11"/>
  <c r="J1886" i="11"/>
  <c r="J1894" i="11"/>
  <c r="J1902" i="11"/>
  <c r="J1910" i="11"/>
  <c r="J1918" i="11"/>
  <c r="J1934" i="11"/>
  <c r="J1938" i="11"/>
  <c r="J1942" i="11"/>
  <c r="J1950" i="11"/>
  <c r="J1958" i="11"/>
  <c r="J1966" i="11"/>
  <c r="J1974" i="11"/>
  <c r="J1982" i="11"/>
  <c r="J1990" i="11"/>
  <c r="J1998" i="11"/>
  <c r="J2006" i="11"/>
  <c r="J2014" i="11"/>
  <c r="J2022" i="11"/>
  <c r="J2030" i="11"/>
  <c r="J2038" i="11"/>
  <c r="J2046" i="11"/>
  <c r="J2054" i="11"/>
  <c r="J2062" i="11"/>
  <c r="J2071" i="11"/>
  <c r="J2078" i="11"/>
  <c r="J2086" i="11"/>
  <c r="J2094" i="11"/>
  <c r="J2102" i="11"/>
  <c r="J2110" i="11"/>
  <c r="J2118" i="11"/>
  <c r="J2126" i="11"/>
  <c r="J2134" i="11"/>
  <c r="J2142" i="11"/>
  <c r="J2150" i="11"/>
  <c r="J2158" i="11"/>
  <c r="J2166" i="11"/>
  <c r="J2174" i="11"/>
  <c r="J2182" i="11"/>
  <c r="J2190" i="11"/>
  <c r="J2198" i="11"/>
  <c r="J2206" i="11"/>
  <c r="J2214" i="11"/>
  <c r="J2222" i="11"/>
  <c r="J2230" i="11"/>
  <c r="J2238" i="11"/>
  <c r="J2246" i="11"/>
  <c r="J2254" i="11"/>
  <c r="J2262" i="11"/>
  <c r="J2270" i="11"/>
  <c r="J2281" i="11"/>
  <c r="J2288" i="11"/>
  <c r="J2294" i="11"/>
  <c r="J2302" i="11"/>
  <c r="J2310" i="11"/>
  <c r="J2318" i="11"/>
  <c r="J2326" i="11"/>
  <c r="J2334" i="11"/>
  <c r="J2342" i="11"/>
  <c r="J2374" i="11"/>
  <c r="J2382" i="11"/>
  <c r="J2390" i="11"/>
  <c r="J2398" i="11"/>
  <c r="J2406" i="11"/>
  <c r="J2414" i="11"/>
  <c r="J2422" i="11"/>
  <c r="J2430" i="11"/>
  <c r="J2438" i="11"/>
  <c r="J2446" i="11"/>
  <c r="J2454" i="11"/>
  <c r="J2462" i="11"/>
  <c r="J2470" i="11"/>
  <c r="J2478" i="11"/>
  <c r="J2486" i="11"/>
  <c r="J2519" i="11"/>
  <c r="J2527" i="11"/>
  <c r="J2535" i="11"/>
  <c r="J2543" i="11"/>
  <c r="J2551" i="11"/>
  <c r="J2559" i="11"/>
  <c r="J2567" i="11"/>
  <c r="J2575" i="11"/>
  <c r="J2583" i="11"/>
  <c r="J2591" i="11"/>
  <c r="J2599" i="11"/>
  <c r="J2607" i="11"/>
  <c r="J2615" i="11"/>
  <c r="J2623" i="11"/>
  <c r="J2631" i="11"/>
  <c r="J2639" i="11"/>
  <c r="J2647" i="11"/>
  <c r="J2655" i="11"/>
  <c r="J2663" i="11"/>
  <c r="J2671" i="11"/>
  <c r="J2679" i="11"/>
  <c r="J2687" i="11"/>
  <c r="J2695" i="11"/>
  <c r="J2703" i="11"/>
  <c r="J2711" i="11"/>
  <c r="J2719" i="11"/>
  <c r="J2727" i="11"/>
  <c r="J2735" i="11"/>
  <c r="J2743" i="11"/>
  <c r="J2751" i="11"/>
  <c r="J2759" i="11"/>
  <c r="J2767" i="11"/>
  <c r="J2799" i="11"/>
  <c r="J2807" i="11"/>
  <c r="J2815" i="11"/>
  <c r="J2823" i="11"/>
  <c r="J2831" i="11"/>
  <c r="J2839" i="11"/>
  <c r="J2871" i="11"/>
  <c r="J2879" i="11"/>
  <c r="J2887" i="11"/>
  <c r="J2895" i="11"/>
  <c r="J2903" i="11"/>
  <c r="J2911" i="11"/>
  <c r="J2919" i="11"/>
  <c r="J2927" i="11"/>
  <c r="J2935" i="11"/>
  <c r="J2943" i="11"/>
  <c r="J2951" i="11"/>
  <c r="J2959" i="11"/>
  <c r="J2967" i="11"/>
  <c r="J2975" i="11"/>
  <c r="J2983" i="11"/>
  <c r="J2995" i="11"/>
  <c r="J3008" i="11"/>
  <c r="J3016" i="11"/>
  <c r="J3024" i="11"/>
  <c r="J3032" i="11"/>
  <c r="J3040" i="11"/>
  <c r="J3048" i="11"/>
  <c r="J3056" i="11"/>
  <c r="J3064" i="11"/>
  <c r="J3072" i="11"/>
  <c r="J3080" i="11"/>
  <c r="J3088" i="11"/>
  <c r="J3096" i="11"/>
  <c r="J3104" i="11"/>
  <c r="J3112" i="11"/>
  <c r="J3120" i="11"/>
  <c r="J3143" i="11"/>
  <c r="J3147" i="11"/>
  <c r="J3152" i="11"/>
  <c r="J3160" i="11"/>
  <c r="J3168" i="11"/>
  <c r="J3176" i="11"/>
  <c r="J3184" i="11"/>
  <c r="J3192" i="11"/>
  <c r="J3205" i="11"/>
  <c r="J3217" i="11"/>
  <c r="J3225" i="11"/>
  <c r="J3233" i="11"/>
  <c r="J3241" i="11"/>
  <c r="J3249" i="11"/>
  <c r="J3257" i="11"/>
  <c r="J3265" i="11"/>
  <c r="J3273" i="11"/>
  <c r="J3281" i="11"/>
  <c r="J3289" i="11"/>
  <c r="J3297" i="11"/>
  <c r="J3305" i="11"/>
  <c r="J3313" i="11"/>
  <c r="J3321" i="11"/>
  <c r="J3329" i="11"/>
  <c r="J3337" i="11"/>
  <c r="J3352" i="11"/>
  <c r="J3371" i="11"/>
  <c r="J3379" i="11"/>
  <c r="J3387" i="11"/>
  <c r="J3395" i="11"/>
  <c r="J3403" i="11"/>
  <c r="J3411" i="11"/>
  <c r="J3419" i="11"/>
  <c r="J3427" i="11"/>
  <c r="J3435" i="11"/>
  <c r="J3443" i="11"/>
  <c r="J3451" i="11"/>
  <c r="J3459" i="11"/>
  <c r="J3467" i="11"/>
  <c r="J3475" i="11"/>
  <c r="J3485" i="11"/>
  <c r="J3499" i="11"/>
  <c r="J3507" i="11"/>
  <c r="J3515" i="11"/>
  <c r="J3523" i="11"/>
  <c r="J3531" i="11"/>
  <c r="J3539" i="11"/>
  <c r="J3547" i="11"/>
  <c r="J3564" i="11"/>
  <c r="J3571" i="11"/>
  <c r="J3579" i="11"/>
  <c r="J3587" i="11"/>
  <c r="J3595" i="11"/>
  <c r="J3603" i="11"/>
  <c r="J3611" i="11"/>
  <c r="J3619" i="11"/>
  <c r="J3627" i="11"/>
  <c r="J3635" i="11"/>
  <c r="J3643" i="11"/>
  <c r="J3651" i="11"/>
  <c r="J3659" i="11"/>
  <c r="J3667" i="11"/>
  <c r="J3675" i="11"/>
  <c r="J3683" i="11"/>
  <c r="J3691" i="11"/>
  <c r="J3699" i="11"/>
  <c r="J3707" i="11"/>
  <c r="J3715" i="11"/>
  <c r="J3723" i="11"/>
  <c r="J3731" i="11"/>
  <c r="J3739" i="11"/>
  <c r="J3747" i="11"/>
  <c r="J3755" i="11"/>
  <c r="J3763" i="11"/>
  <c r="J3777" i="11"/>
  <c r="J3785" i="11"/>
  <c r="J3787" i="11"/>
  <c r="J3795" i="11"/>
  <c r="J3803" i="11"/>
  <c r="J3811" i="11"/>
  <c r="J3819" i="11"/>
  <c r="J3827" i="11"/>
  <c r="J3835" i="11"/>
  <c r="L2792" i="11"/>
  <c r="J83" i="11"/>
  <c r="J91" i="11"/>
  <c r="J99" i="11"/>
  <c r="J107" i="11"/>
  <c r="J115" i="11"/>
  <c r="J123" i="11"/>
  <c r="J131" i="11"/>
  <c r="J139" i="11"/>
  <c r="J165" i="11"/>
  <c r="J171" i="11"/>
  <c r="J179" i="11"/>
  <c r="J187" i="11"/>
  <c r="J195" i="11"/>
  <c r="J203" i="11"/>
  <c r="J211" i="11"/>
  <c r="J243" i="11"/>
  <c r="J251" i="11"/>
  <c r="J259" i="11"/>
  <c r="J267" i="11"/>
  <c r="J275" i="11"/>
  <c r="J283" i="11"/>
  <c r="J291" i="11"/>
  <c r="J299" i="11"/>
  <c r="J307" i="11"/>
  <c r="J315" i="11"/>
  <c r="J323" i="11"/>
  <c r="J331" i="11"/>
  <c r="J339" i="11"/>
  <c r="J347" i="11"/>
  <c r="J355" i="11"/>
  <c r="J363" i="11"/>
  <c r="J371" i="11"/>
  <c r="J379" i="11"/>
  <c r="J387" i="11"/>
  <c r="J395" i="11"/>
  <c r="J403" i="11"/>
  <c r="J411" i="11"/>
  <c r="J419" i="11"/>
  <c r="J427" i="11"/>
  <c r="J435" i="11"/>
  <c r="J443" i="11"/>
  <c r="J451" i="11"/>
  <c r="J459" i="11"/>
  <c r="J467" i="11"/>
  <c r="J475" i="11"/>
  <c r="J483" i="11"/>
  <c r="J491" i="11"/>
  <c r="J499" i="11"/>
  <c r="J507" i="11"/>
  <c r="J515" i="11"/>
  <c r="J523" i="11"/>
  <c r="J531" i="11"/>
  <c r="J539" i="11"/>
  <c r="J547" i="11"/>
  <c r="J555" i="11"/>
  <c r="J563" i="11"/>
  <c r="J571" i="11"/>
  <c r="J605" i="11"/>
  <c r="J613" i="11"/>
  <c r="J621" i="11"/>
  <c r="J629" i="11"/>
  <c r="J637" i="11"/>
  <c r="J652" i="11"/>
  <c r="J654" i="11"/>
  <c r="J661" i="11"/>
  <c r="J669" i="11"/>
  <c r="J677" i="11"/>
  <c r="J685" i="11"/>
  <c r="J693" i="11"/>
  <c r="J701" i="11"/>
  <c r="J709" i="11"/>
  <c r="J717" i="11"/>
  <c r="J725" i="11"/>
  <c r="J733" i="11"/>
  <c r="J741" i="11"/>
  <c r="J749" i="11"/>
  <c r="J757" i="11"/>
  <c r="J765" i="11"/>
  <c r="J773" i="11"/>
  <c r="J781" i="11"/>
  <c r="J789" i="11"/>
  <c r="J797" i="11"/>
  <c r="J805" i="11"/>
  <c r="J813" i="11"/>
  <c r="J821" i="11"/>
  <c r="J829" i="11"/>
  <c r="J837" i="11"/>
  <c r="J845" i="11"/>
  <c r="J853" i="11"/>
  <c r="J861" i="11"/>
  <c r="J869" i="11"/>
  <c r="J877" i="11"/>
  <c r="J885" i="11"/>
  <c r="J893" i="11"/>
  <c r="J901" i="11"/>
  <c r="J909" i="11"/>
  <c r="J917" i="11"/>
  <c r="J925" i="11"/>
  <c r="J933" i="11"/>
  <c r="J941" i="11"/>
  <c r="J949" i="11"/>
  <c r="J957" i="11"/>
  <c r="J965" i="11"/>
  <c r="J973" i="11"/>
  <c r="J981" i="11"/>
  <c r="J989" i="11"/>
  <c r="J997" i="11"/>
  <c r="J1005" i="11"/>
  <c r="J1013" i="11"/>
  <c r="J1021" i="11"/>
  <c r="J1029" i="11"/>
  <c r="J1037" i="11"/>
  <c r="J1045" i="11"/>
  <c r="J1053" i="11"/>
  <c r="J1061" i="11"/>
  <c r="J1078" i="11"/>
  <c r="J1082" i="11"/>
  <c r="J1087" i="11"/>
  <c r="J1094" i="11"/>
  <c r="J1102" i="11"/>
  <c r="J1110" i="11"/>
  <c r="J1118" i="11"/>
  <c r="J1126" i="11"/>
  <c r="J1134" i="11"/>
  <c r="J1142" i="11"/>
  <c r="J1150" i="11"/>
  <c r="J1158" i="11"/>
  <c r="J1166" i="11"/>
  <c r="J1174" i="11"/>
  <c r="J1182" i="11"/>
  <c r="J1190" i="11"/>
  <c r="J1198" i="11"/>
  <c r="J1206" i="11"/>
  <c r="J1214" i="11"/>
  <c r="J1222" i="11"/>
  <c r="J1230" i="11"/>
  <c r="J1238" i="11"/>
  <c r="J1246" i="11"/>
  <c r="J1254" i="11"/>
  <c r="J1262" i="11"/>
  <c r="J1270" i="11"/>
  <c r="J1278" i="11"/>
  <c r="J1286" i="11"/>
  <c r="J1294" i="11"/>
  <c r="J1302" i="11"/>
  <c r="J1310" i="11"/>
  <c r="J1318" i="11"/>
  <c r="J1326" i="11"/>
  <c r="J1334" i="11"/>
  <c r="J1342" i="11"/>
  <c r="J1350" i="11"/>
  <c r="J1365" i="11"/>
  <c r="J1374" i="11"/>
  <c r="J1382" i="11"/>
  <c r="J1390" i="11"/>
  <c r="J1398" i="11"/>
  <c r="J1406" i="11"/>
  <c r="J1414" i="11"/>
  <c r="J1422" i="11"/>
  <c r="J1431" i="11"/>
  <c r="J1439" i="11"/>
  <c r="J1447" i="11"/>
  <c r="J1455" i="11"/>
  <c r="J1463" i="11"/>
  <c r="J1471" i="11"/>
  <c r="J1479" i="11"/>
  <c r="J1487" i="11"/>
  <c r="J1495" i="11"/>
  <c r="J1503" i="11"/>
  <c r="J1511" i="11"/>
  <c r="J1519" i="11"/>
  <c r="J1527" i="11"/>
  <c r="J1535" i="11"/>
  <c r="J1543" i="11"/>
  <c r="J1551" i="11"/>
  <c r="J1559" i="11"/>
  <c r="J1567" i="11"/>
  <c r="J1575" i="11"/>
  <c r="J1583" i="11"/>
  <c r="J1591" i="11"/>
  <c r="J1599" i="11"/>
  <c r="J1607" i="11"/>
  <c r="J1615" i="11"/>
  <c r="J1623" i="11"/>
  <c r="J1631" i="11"/>
  <c r="J1655" i="11"/>
  <c r="J1663" i="11"/>
  <c r="J1671" i="11"/>
  <c r="J1679" i="11"/>
  <c r="J1687" i="11"/>
  <c r="J1695" i="11"/>
  <c r="J1703" i="11"/>
  <c r="J1711" i="11"/>
  <c r="J1719" i="11"/>
  <c r="J1727" i="11"/>
  <c r="J1735" i="11"/>
  <c r="J1743" i="11"/>
  <c r="J1751" i="11"/>
  <c r="J1759" i="11"/>
  <c r="J1767" i="11"/>
  <c r="J1775" i="11"/>
  <c r="J1783" i="11"/>
  <c r="J1791" i="11"/>
  <c r="J1799" i="11"/>
  <c r="J1807" i="11"/>
  <c r="J1815" i="11"/>
  <c r="J1823" i="11"/>
  <c r="J1831" i="11"/>
  <c r="J1839" i="11"/>
  <c r="J1847" i="11"/>
  <c r="J1855" i="11"/>
  <c r="J1863" i="11"/>
  <c r="J1871" i="11"/>
  <c r="J1879" i="11"/>
  <c r="J1887" i="11"/>
  <c r="J1895" i="11"/>
  <c r="J1903" i="11"/>
  <c r="J1911" i="11"/>
  <c r="J1919" i="11"/>
  <c r="J1935" i="11"/>
  <c r="J1943" i="11"/>
  <c r="J1951" i="11"/>
  <c r="J1959" i="11"/>
  <c r="J1967" i="11"/>
  <c r="J1975" i="11"/>
  <c r="J1983" i="11"/>
  <c r="J1991" i="11"/>
  <c r="J1999" i="11"/>
  <c r="J2007" i="11"/>
  <c r="J2015" i="11"/>
  <c r="J2023" i="11"/>
  <c r="J2031" i="11"/>
  <c r="J2039" i="11"/>
  <c r="J2047" i="11"/>
  <c r="J2055" i="11"/>
  <c r="J2065" i="11"/>
  <c r="J2079" i="11"/>
  <c r="J2087" i="11"/>
  <c r="J2095" i="11"/>
  <c r="J2103" i="11"/>
  <c r="J2111" i="11"/>
  <c r="J2119" i="11"/>
  <c r="J2127" i="11"/>
  <c r="J2135" i="11"/>
  <c r="J2143" i="11"/>
  <c r="J2151" i="11"/>
  <c r="J2159" i="11"/>
  <c r="J2167" i="11"/>
  <c r="J2175" i="11"/>
  <c r="J2183" i="11"/>
  <c r="J2191" i="11"/>
  <c r="J2199" i="11"/>
  <c r="J2207" i="11"/>
  <c r="J2215" i="11"/>
  <c r="J2223" i="11"/>
  <c r="J2231" i="11"/>
  <c r="J2239" i="11"/>
  <c r="J2247" i="11"/>
  <c r="J2255" i="11"/>
  <c r="J2263" i="11"/>
  <c r="J2271" i="11"/>
  <c r="J2282" i="11"/>
  <c r="J2289" i="11"/>
  <c r="J2295" i="11"/>
  <c r="J2303" i="11"/>
  <c r="J2311" i="11"/>
  <c r="J2319" i="11"/>
  <c r="J2327" i="11"/>
  <c r="J2335" i="11"/>
  <c r="J2343" i="11"/>
  <c r="J2370" i="11"/>
  <c r="J2375" i="11"/>
  <c r="J2383" i="11"/>
  <c r="J2391" i="11"/>
  <c r="J2399" i="11"/>
  <c r="J2407" i="11"/>
  <c r="J2415" i="11"/>
  <c r="J2423" i="11"/>
  <c r="J2431" i="11"/>
  <c r="J2439" i="11"/>
  <c r="J2447" i="11"/>
  <c r="J2455" i="11"/>
  <c r="J2463" i="11"/>
  <c r="J2471" i="11"/>
  <c r="J2479" i="11"/>
  <c r="J2487" i="11"/>
  <c r="J2520" i="11"/>
  <c r="J2528" i="11"/>
  <c r="J2536" i="11"/>
  <c r="J2544" i="11"/>
  <c r="J2552" i="11"/>
  <c r="J2560" i="11"/>
  <c r="J2568" i="11"/>
  <c r="J2576" i="11"/>
  <c r="J2584" i="11"/>
  <c r="J2592" i="11"/>
  <c r="J2600" i="11"/>
  <c r="J2608" i="11"/>
  <c r="J2616" i="11"/>
  <c r="J2624" i="11"/>
  <c r="J2632" i="11"/>
  <c r="J2640" i="11"/>
  <c r="J2648" i="11"/>
  <c r="J2656" i="11"/>
  <c r="J2664" i="11"/>
  <c r="J2672" i="11"/>
  <c r="J2680" i="11"/>
  <c r="J2688" i="11"/>
  <c r="J2696" i="11"/>
  <c r="J2704" i="11"/>
  <c r="J2712" i="11"/>
  <c r="J2720" i="11"/>
  <c r="J2728" i="11"/>
  <c r="J2736" i="11"/>
  <c r="J2744" i="11"/>
  <c r="J2752" i="11"/>
  <c r="J2760" i="11"/>
  <c r="J2768" i="11"/>
  <c r="J2800" i="11"/>
  <c r="J2808" i="11"/>
  <c r="J2816" i="11"/>
  <c r="J2824" i="11"/>
  <c r="J2832" i="11"/>
  <c r="J2840" i="11"/>
  <c r="J2872" i="11"/>
  <c r="J2880" i="11"/>
  <c r="J2888" i="11"/>
  <c r="J2896" i="11"/>
  <c r="J2904" i="11"/>
  <c r="J2912" i="11"/>
  <c r="J2920" i="11"/>
  <c r="J2928" i="11"/>
  <c r="J2936" i="11"/>
  <c r="J2944" i="11"/>
  <c r="J2952" i="11"/>
  <c r="J2960" i="11"/>
  <c r="J2968" i="11"/>
  <c r="J2976" i="11"/>
  <c r="J2984" i="11"/>
  <c r="J2996" i="11"/>
  <c r="J3002" i="11"/>
  <c r="J3009" i="11"/>
  <c r="J3017" i="11"/>
  <c r="J3025" i="11"/>
  <c r="J3033" i="11"/>
  <c r="J3041" i="11"/>
  <c r="J3049" i="11"/>
  <c r="J3057" i="11"/>
  <c r="J3065" i="11"/>
  <c r="J3073" i="11"/>
  <c r="J3081" i="11"/>
  <c r="J3089" i="11"/>
  <c r="J3097" i="11"/>
  <c r="J3105" i="11"/>
  <c r="J3113" i="11"/>
  <c r="J3121" i="11"/>
  <c r="J3144" i="11"/>
  <c r="J3153" i="11"/>
  <c r="J3161" i="11"/>
  <c r="J3169" i="11"/>
  <c r="J3177" i="11"/>
  <c r="J3185" i="11"/>
  <c r="J3193" i="11"/>
  <c r="J3206" i="11"/>
  <c r="J3210" i="11"/>
  <c r="J3218" i="11"/>
  <c r="J3226" i="11"/>
  <c r="J3234" i="11"/>
  <c r="J3242" i="11"/>
  <c r="J3250" i="11"/>
  <c r="J3258" i="11"/>
  <c r="J3266" i="11"/>
  <c r="J3274" i="11"/>
  <c r="J3282" i="11"/>
  <c r="J3290" i="11"/>
  <c r="J3298" i="11"/>
  <c r="J3306" i="11"/>
  <c r="J3314" i="11"/>
  <c r="J3322" i="11"/>
  <c r="J3330" i="11"/>
  <c r="J3338" i="11"/>
  <c r="J3353" i="11"/>
  <c r="J3359" i="11"/>
  <c r="J3364" i="11"/>
  <c r="J3372" i="11"/>
  <c r="J3380" i="11"/>
  <c r="J3388" i="11"/>
  <c r="J3396" i="11"/>
  <c r="J3404" i="11"/>
  <c r="J3412" i="11"/>
  <c r="J3420" i="11"/>
  <c r="J3428" i="11"/>
  <c r="J3436" i="11"/>
  <c r="J3444" i="11"/>
  <c r="J3452" i="11"/>
  <c r="J3460" i="11"/>
  <c r="J3468" i="11"/>
  <c r="J3476" i="11"/>
  <c r="J3486" i="11"/>
  <c r="J3492" i="11"/>
  <c r="J3500" i="11"/>
  <c r="J3508" i="11"/>
  <c r="J3516" i="11"/>
  <c r="J3524" i="11"/>
  <c r="J3532" i="11"/>
  <c r="J3540" i="11"/>
  <c r="J3548" i="11"/>
  <c r="J3565" i="11"/>
  <c r="J3572" i="11"/>
  <c r="J3580" i="11"/>
  <c r="J3588" i="11"/>
  <c r="J3596" i="11"/>
  <c r="J3604" i="11"/>
  <c r="J3612" i="11"/>
  <c r="J3620" i="11"/>
  <c r="J3628" i="11"/>
  <c r="J3636" i="11"/>
  <c r="J3644" i="11"/>
  <c r="J3652" i="11"/>
  <c r="J3660" i="11"/>
  <c r="J3668" i="11"/>
  <c r="J3676" i="11"/>
  <c r="J3684" i="11"/>
  <c r="J3692" i="11"/>
  <c r="J3700" i="11"/>
  <c r="J3708" i="11"/>
  <c r="J3716" i="11"/>
  <c r="J3724" i="11"/>
  <c r="J3732" i="11"/>
  <c r="J3740" i="11"/>
  <c r="J3748" i="11"/>
  <c r="J3756" i="11"/>
  <c r="J3764" i="11"/>
  <c r="J3778" i="11"/>
  <c r="J3786" i="11"/>
  <c r="J3788" i="11"/>
  <c r="J3796" i="11"/>
  <c r="J3804" i="11"/>
  <c r="J3812" i="11"/>
  <c r="J3820" i="11"/>
  <c r="J3828" i="11"/>
  <c r="J3836" i="11"/>
  <c r="L2791" i="11"/>
  <c r="H72" i="1"/>
  <c r="H66" i="1"/>
  <c r="H65" i="1"/>
  <c r="H67" i="1"/>
  <c r="F46" i="17"/>
  <c r="F30" i="17"/>
  <c r="F14" i="17"/>
  <c r="G19" i="17"/>
  <c r="G42" i="17"/>
  <c r="F60" i="17"/>
  <c r="F44" i="17"/>
  <c r="F28" i="17"/>
  <c r="F12" i="17"/>
  <c r="G20" i="17"/>
  <c r="G43" i="17"/>
  <c r="F59" i="17"/>
  <c r="F27" i="17"/>
  <c r="F11" i="17"/>
  <c r="G26" i="17"/>
  <c r="F58" i="17"/>
  <c r="F10" i="17"/>
  <c r="G50" i="17"/>
  <c r="F54" i="17"/>
  <c r="F38" i="17"/>
  <c r="F22" i="17"/>
  <c r="G51" i="17"/>
  <c r="F52" i="17"/>
  <c r="F36" i="17"/>
  <c r="G34" i="17"/>
  <c r="F35" i="17"/>
  <c r="F18" i="17"/>
  <c r="F56" i="17"/>
  <c r="F48" i="17"/>
  <c r="F40" i="17"/>
  <c r="F32" i="17"/>
  <c r="F24" i="17"/>
  <c r="F16" i="17"/>
  <c r="F8" i="17"/>
  <c r="F55" i="17"/>
  <c r="F47" i="17"/>
  <c r="F39" i="17"/>
  <c r="F31" i="17"/>
  <c r="F23" i="17"/>
  <c r="F15" i="17"/>
  <c r="G7" i="17"/>
  <c r="F53" i="17"/>
  <c r="F45" i="17"/>
  <c r="F37" i="17"/>
  <c r="F29" i="17"/>
  <c r="F21" i="17"/>
  <c r="F13" i="17"/>
  <c r="G9" i="17"/>
  <c r="G17" i="17"/>
  <c r="G25" i="17"/>
  <c r="G33" i="17"/>
  <c r="G41" i="17"/>
  <c r="G49" i="17"/>
  <c r="G57" i="17"/>
  <c r="AB19" i="28"/>
  <c r="AA19" i="28"/>
  <c r="W8" i="28"/>
  <c r="V8" i="28"/>
  <c r="R11" i="28"/>
  <c r="Q11" i="28"/>
  <c r="AB13" i="28"/>
  <c r="AA13" i="28"/>
  <c r="W16" i="28"/>
  <c r="V16" i="28"/>
  <c r="R19" i="28"/>
  <c r="Q19" i="28"/>
  <c r="AB21" i="28"/>
  <c r="AA21" i="28"/>
  <c r="W24" i="28"/>
  <c r="V24" i="28"/>
  <c r="R27" i="28"/>
  <c r="Q27" i="28"/>
  <c r="AB29" i="28"/>
  <c r="AA29" i="28"/>
  <c r="W32" i="28"/>
  <c r="V32" i="28"/>
  <c r="R17" i="28"/>
  <c r="Q17" i="28"/>
  <c r="AB8" i="28"/>
  <c r="AA8" i="28"/>
  <c r="W11" i="28"/>
  <c r="V11" i="28"/>
  <c r="R14" i="28"/>
  <c r="Q14" i="28"/>
  <c r="AB16" i="28"/>
  <c r="AA16" i="28"/>
  <c r="W19" i="28"/>
  <c r="V19" i="28"/>
  <c r="R22" i="28"/>
  <c r="Q22" i="28"/>
  <c r="AB24" i="28"/>
  <c r="AA24" i="28"/>
  <c r="W27" i="28"/>
  <c r="V27" i="28"/>
  <c r="R30" i="28"/>
  <c r="Q30" i="28"/>
  <c r="AB32" i="28"/>
  <c r="AA32" i="28"/>
  <c r="W14" i="28"/>
  <c r="V14" i="28"/>
  <c r="R33" i="28"/>
  <c r="Q33" i="28"/>
  <c r="W9" i="28"/>
  <c r="V9" i="28"/>
  <c r="R12" i="28"/>
  <c r="Q12" i="28"/>
  <c r="AB14" i="28"/>
  <c r="AA14" i="28"/>
  <c r="W17" i="28"/>
  <c r="V17" i="28"/>
  <c r="R20" i="28"/>
  <c r="Q20" i="28"/>
  <c r="AB22" i="28"/>
  <c r="AA22" i="28"/>
  <c r="W25" i="28"/>
  <c r="V25" i="28"/>
  <c r="R28" i="28"/>
  <c r="Q28" i="28"/>
  <c r="AB30" i="28"/>
  <c r="AA30" i="28"/>
  <c r="W33" i="28"/>
  <c r="V33" i="28"/>
  <c r="W22" i="28"/>
  <c r="V22" i="28"/>
  <c r="AB9" i="28"/>
  <c r="AA9" i="28"/>
  <c r="W12" i="28"/>
  <c r="V12" i="28"/>
  <c r="R15" i="28"/>
  <c r="Q15" i="28"/>
  <c r="AB17" i="28"/>
  <c r="AA17" i="28"/>
  <c r="W20" i="28"/>
  <c r="V20" i="28"/>
  <c r="R23" i="28"/>
  <c r="Q23" i="28"/>
  <c r="AB25" i="28"/>
  <c r="AA25" i="28"/>
  <c r="W28" i="28"/>
  <c r="V28" i="28"/>
  <c r="R31" i="28"/>
  <c r="Q31" i="28"/>
  <c r="AB33" i="28"/>
  <c r="AA33" i="28"/>
  <c r="AB27" i="28"/>
  <c r="AA27" i="28"/>
  <c r="R10" i="28"/>
  <c r="Q10" i="28"/>
  <c r="AB12" i="28"/>
  <c r="AA12" i="28"/>
  <c r="W15" i="28"/>
  <c r="V15" i="28"/>
  <c r="R18" i="28"/>
  <c r="Q18" i="28"/>
  <c r="AB20" i="28"/>
  <c r="AA20" i="28"/>
  <c r="W23" i="28"/>
  <c r="V23" i="28"/>
  <c r="R26" i="28"/>
  <c r="Q26" i="28"/>
  <c r="AB28" i="28"/>
  <c r="AA28" i="28"/>
  <c r="W31" i="28"/>
  <c r="V31" i="28"/>
  <c r="R34" i="28"/>
  <c r="Q34" i="28"/>
  <c r="R25" i="28"/>
  <c r="Q25" i="28"/>
  <c r="W10" i="28"/>
  <c r="V10" i="28"/>
  <c r="R13" i="28"/>
  <c r="Q13" i="28"/>
  <c r="AB15" i="28"/>
  <c r="AA15" i="28"/>
  <c r="W18" i="28"/>
  <c r="V18" i="28"/>
  <c r="R21" i="28"/>
  <c r="Q21" i="28"/>
  <c r="AB23" i="28"/>
  <c r="AA23" i="28"/>
  <c r="W26" i="28"/>
  <c r="V26" i="28"/>
  <c r="R29" i="28"/>
  <c r="Q29" i="28"/>
  <c r="AB31" i="28"/>
  <c r="AA31" i="28"/>
  <c r="W34" i="28"/>
  <c r="V34" i="28"/>
  <c r="R9" i="28"/>
  <c r="Q9" i="28"/>
  <c r="AB11" i="28"/>
  <c r="AA11" i="28"/>
  <c r="W30" i="28"/>
  <c r="V30" i="28"/>
  <c r="R8" i="28"/>
  <c r="Q8" i="28"/>
  <c r="AB10" i="28"/>
  <c r="AA10" i="28"/>
  <c r="W13" i="28"/>
  <c r="V13" i="28"/>
  <c r="R16" i="28"/>
  <c r="Q16" i="28"/>
  <c r="AB18" i="28"/>
  <c r="AA18" i="28"/>
  <c r="W21" i="28"/>
  <c r="V21" i="28"/>
  <c r="R24" i="28"/>
  <c r="Q24" i="28"/>
  <c r="AB26" i="28"/>
  <c r="AA26" i="28"/>
  <c r="W29" i="28"/>
  <c r="V29" i="28"/>
  <c r="R32" i="28"/>
  <c r="Q32" i="28"/>
  <c r="AB34" i="28"/>
  <c r="AA34" i="28"/>
  <c r="W18" i="26"/>
  <c r="R18" i="26"/>
  <c r="AB33" i="26"/>
  <c r="AB12" i="26"/>
  <c r="AA12" i="26"/>
  <c r="AB16" i="26"/>
  <c r="AA16" i="26"/>
  <c r="AB20" i="26"/>
  <c r="AA20" i="26"/>
  <c r="AB24" i="26"/>
  <c r="AA24" i="26"/>
  <c r="AB34" i="26"/>
  <c r="AA34" i="26"/>
  <c r="AB30" i="26"/>
  <c r="AA30" i="26"/>
  <c r="AA26" i="26"/>
  <c r="AB26" i="26"/>
  <c r="AB22" i="26"/>
  <c r="AA22" i="26"/>
  <c r="AB18" i="26"/>
  <c r="AA18" i="26"/>
  <c r="AB14" i="26"/>
  <c r="AA14" i="26"/>
  <c r="AA10" i="26"/>
  <c r="AB10" i="26"/>
  <c r="AB32" i="26"/>
  <c r="AA32" i="26"/>
  <c r="AB28" i="26"/>
  <c r="AA28" i="26"/>
  <c r="W33" i="26"/>
  <c r="W31" i="26"/>
  <c r="W29" i="26"/>
  <c r="W27" i="26"/>
  <c r="W25" i="26"/>
  <c r="W23" i="26"/>
  <c r="W21" i="26"/>
  <c r="W19" i="26"/>
  <c r="W17" i="26"/>
  <c r="W15" i="26"/>
  <c r="W13" i="26"/>
  <c r="W11" i="26"/>
  <c r="W9" i="26"/>
  <c r="Q31" i="26"/>
  <c r="R31" i="26"/>
  <c r="R27" i="26"/>
  <c r="Q27" i="26"/>
  <c r="R23" i="26"/>
  <c r="Q23" i="26"/>
  <c r="R19" i="26"/>
  <c r="Q19" i="26"/>
  <c r="R15" i="26"/>
  <c r="Q15" i="26"/>
  <c r="R11" i="26"/>
  <c r="Q11" i="26"/>
  <c r="R33" i="26"/>
  <c r="Q33" i="26"/>
  <c r="R29" i="26"/>
  <c r="Q29" i="26"/>
  <c r="R25" i="26"/>
  <c r="Q25" i="26"/>
  <c r="R21" i="26"/>
  <c r="Q21" i="26"/>
  <c r="R17" i="26"/>
  <c r="Q17" i="26"/>
  <c r="Q13" i="26"/>
  <c r="R13" i="26"/>
  <c r="Q9" i="26"/>
  <c r="R9" i="26"/>
  <c r="Q8" i="26"/>
  <c r="W9" i="23"/>
  <c r="V7" i="23"/>
  <c r="X7" i="23"/>
  <c r="W7" i="23"/>
  <c r="V9" i="23"/>
  <c r="X9" i="23"/>
  <c r="I20" i="25"/>
  <c r="I11" i="25"/>
  <c r="V6" i="25"/>
  <c r="W6" i="25"/>
  <c r="I18" i="25"/>
  <c r="I35" i="25"/>
  <c r="I6" i="25"/>
  <c r="J6" i="25" s="1"/>
  <c r="I13" i="25"/>
  <c r="I43" i="25"/>
  <c r="N6" i="25"/>
  <c r="X6" i="25"/>
  <c r="I51" i="25"/>
  <c r="I59" i="25"/>
  <c r="AG8" i="1"/>
  <c r="AG58" i="1"/>
  <c r="AG4" i="1"/>
  <c r="AG7" i="1"/>
  <c r="AG6" i="1"/>
  <c r="AG5" i="1"/>
  <c r="AG59" i="1"/>
  <c r="I8" i="25"/>
  <c r="I16" i="25"/>
  <c r="I29" i="25"/>
  <c r="I31" i="25"/>
  <c r="I33" i="25"/>
  <c r="I38" i="25"/>
  <c r="I46" i="25"/>
  <c r="I54" i="25"/>
  <c r="I62" i="25"/>
  <c r="I23" i="25"/>
  <c r="I25" i="25"/>
  <c r="I27" i="25"/>
  <c r="I41" i="25"/>
  <c r="I49" i="25"/>
  <c r="I57" i="25"/>
  <c r="I14" i="25"/>
  <c r="I36" i="25"/>
  <c r="I44" i="25"/>
  <c r="I52" i="25"/>
  <c r="I60" i="25"/>
  <c r="I9" i="25"/>
  <c r="I17" i="25"/>
  <c r="I19" i="25"/>
  <c r="I21" i="25"/>
  <c r="I34" i="25"/>
  <c r="I39" i="25"/>
  <c r="I47" i="25"/>
  <c r="I55" i="25"/>
  <c r="I63" i="25"/>
  <c r="I12" i="25"/>
  <c r="I28" i="25"/>
  <c r="I30" i="25"/>
  <c r="I32" i="25"/>
  <c r="I42" i="25"/>
  <c r="I50" i="25"/>
  <c r="I58" i="25"/>
  <c r="U6" i="25"/>
  <c r="I7" i="25"/>
  <c r="I15" i="25"/>
  <c r="I24" i="25"/>
  <c r="I26" i="25"/>
  <c r="I37" i="25"/>
  <c r="I45" i="25"/>
  <c r="I53" i="25"/>
  <c r="I61" i="25"/>
  <c r="I10" i="25"/>
  <c r="I22" i="25"/>
  <c r="I40" i="25"/>
  <c r="I48" i="25"/>
  <c r="I56" i="25"/>
  <c r="AF52" i="1"/>
  <c r="W6" i="24"/>
  <c r="I36" i="24"/>
  <c r="I44" i="24"/>
  <c r="I52" i="24"/>
  <c r="I13" i="24"/>
  <c r="I6" i="24"/>
  <c r="J6" i="24" s="1"/>
  <c r="I21" i="24"/>
  <c r="N6" i="24"/>
  <c r="X6" i="24"/>
  <c r="I25" i="24"/>
  <c r="AF50" i="1"/>
  <c r="AF5" i="1"/>
  <c r="AF11" i="1"/>
  <c r="AF19" i="1"/>
  <c r="AF20" i="1"/>
  <c r="AF43" i="1"/>
  <c r="U6" i="24"/>
  <c r="I7" i="24"/>
  <c r="I15" i="24"/>
  <c r="I19" i="24"/>
  <c r="I23" i="24"/>
  <c r="I33" i="24"/>
  <c r="I38" i="24"/>
  <c r="I46" i="24"/>
  <c r="I54" i="24"/>
  <c r="I62" i="24"/>
  <c r="V6" i="24"/>
  <c r="I10" i="24"/>
  <c r="I30" i="24"/>
  <c r="I41" i="24"/>
  <c r="I49" i="24"/>
  <c r="I57" i="24"/>
  <c r="I60" i="24"/>
  <c r="I8" i="24"/>
  <c r="I16" i="24"/>
  <c r="I18" i="24"/>
  <c r="I32" i="24"/>
  <c r="I34" i="24"/>
  <c r="I39" i="24"/>
  <c r="I47" i="24"/>
  <c r="I55" i="24"/>
  <c r="I63" i="24"/>
  <c r="I11" i="24"/>
  <c r="I27" i="24"/>
  <c r="I29" i="24"/>
  <c r="I42" i="24"/>
  <c r="I50" i="24"/>
  <c r="I58" i="24"/>
  <c r="I14" i="24"/>
  <c r="I20" i="24"/>
  <c r="I22" i="24"/>
  <c r="I24" i="24"/>
  <c r="I37" i="24"/>
  <c r="I45" i="24"/>
  <c r="I53" i="24"/>
  <c r="I61" i="24"/>
  <c r="I9" i="24"/>
  <c r="I17" i="24"/>
  <c r="I31" i="24"/>
  <c r="I40" i="24"/>
  <c r="I48" i="24"/>
  <c r="I56" i="24"/>
  <c r="I64" i="24"/>
  <c r="I12" i="24"/>
  <c r="I26" i="24"/>
  <c r="I28" i="24"/>
  <c r="I35" i="24"/>
  <c r="I43" i="24"/>
  <c r="I51" i="24"/>
  <c r="Y6" i="23"/>
  <c r="X6" i="23"/>
  <c r="J13" i="23"/>
  <c r="J6" i="23"/>
  <c r="K6" i="23" s="1"/>
  <c r="J38" i="23"/>
  <c r="O6" i="23"/>
  <c r="W6" i="23"/>
  <c r="J46" i="23"/>
  <c r="J54" i="23"/>
  <c r="J20" i="23"/>
  <c r="J62" i="23"/>
  <c r="J18" i="23"/>
  <c r="J8" i="23"/>
  <c r="J16" i="23"/>
  <c r="J33" i="23"/>
  <c r="J41" i="23"/>
  <c r="J49" i="23"/>
  <c r="J57" i="23"/>
  <c r="J11" i="23"/>
  <c r="J23" i="23"/>
  <c r="J25" i="23"/>
  <c r="J27" i="23"/>
  <c r="J29" i="23"/>
  <c r="J31" i="23"/>
  <c r="J36" i="23"/>
  <c r="J44" i="23"/>
  <c r="J52" i="23"/>
  <c r="J60" i="23"/>
  <c r="J14" i="23"/>
  <c r="J39" i="23"/>
  <c r="J47" i="23"/>
  <c r="J55" i="23"/>
  <c r="J63" i="23"/>
  <c r="J9" i="23"/>
  <c r="J17" i="23"/>
  <c r="J19" i="23"/>
  <c r="J21" i="23"/>
  <c r="J34" i="23"/>
  <c r="J42" i="23"/>
  <c r="J50" i="23"/>
  <c r="J58" i="23"/>
  <c r="J12" i="23"/>
  <c r="J37" i="23"/>
  <c r="J45" i="23"/>
  <c r="J53" i="23"/>
  <c r="J61" i="23"/>
  <c r="V6" i="23"/>
  <c r="J7" i="23"/>
  <c r="J15" i="23"/>
  <c r="J24" i="23"/>
  <c r="J26" i="23"/>
  <c r="J28" i="23"/>
  <c r="J30" i="23"/>
  <c r="J32" i="23"/>
  <c r="J40" i="23"/>
  <c r="J48" i="23"/>
  <c r="J56" i="23"/>
  <c r="J64" i="23"/>
  <c r="J10" i="23"/>
  <c r="J22" i="23"/>
  <c r="J35" i="23"/>
  <c r="J43" i="23"/>
  <c r="J51" i="23"/>
  <c r="AF28" i="1"/>
  <c r="AF4" i="1"/>
  <c r="AF17" i="1"/>
  <c r="AF25" i="1"/>
  <c r="AF33" i="1"/>
  <c r="AF41" i="1"/>
  <c r="AF48" i="1"/>
  <c r="AF36" i="1"/>
  <c r="AF58" i="1"/>
  <c r="AF10" i="1"/>
  <c r="AF18" i="1"/>
  <c r="AF26" i="1"/>
  <c r="AF34" i="1"/>
  <c r="AF42" i="1"/>
  <c r="AF49" i="1"/>
  <c r="AF35" i="1"/>
  <c r="AF51" i="1"/>
  <c r="AF6" i="1"/>
  <c r="AF13" i="1"/>
  <c r="AF21" i="1"/>
  <c r="AF29" i="1"/>
  <c r="AF37" i="1"/>
  <c r="AF57" i="1"/>
  <c r="AF12" i="1"/>
  <c r="AH55" i="1"/>
  <c r="AF7" i="1"/>
  <c r="AF14" i="1"/>
  <c r="AF22" i="1"/>
  <c r="AF30" i="1"/>
  <c r="AF38" i="1"/>
  <c r="AF45" i="1"/>
  <c r="AF53" i="1"/>
  <c r="AF59" i="1"/>
  <c r="AF27" i="1"/>
  <c r="AF44" i="1"/>
  <c r="AF8" i="1"/>
  <c r="AF15" i="1"/>
  <c r="AF23" i="1"/>
  <c r="AF31" i="1"/>
  <c r="AF39" i="1"/>
  <c r="AF46" i="1"/>
  <c r="AF54" i="1"/>
  <c r="AH2" i="1"/>
  <c r="AF16" i="1"/>
  <c r="AF24" i="1"/>
  <c r="AF32" i="1"/>
  <c r="AF40" i="1"/>
  <c r="AF47" i="1"/>
  <c r="AF55" i="1"/>
  <c r="AH4" i="1"/>
  <c r="AH17" i="1"/>
  <c r="AH25" i="1"/>
  <c r="AH33" i="1"/>
  <c r="AH41" i="1"/>
  <c r="AH48" i="1"/>
  <c r="AH58" i="1"/>
  <c r="AH10" i="1"/>
  <c r="AH18" i="1"/>
  <c r="AH26" i="1"/>
  <c r="AH34" i="1"/>
  <c r="AH42" i="1"/>
  <c r="AH49" i="1"/>
  <c r="AH59" i="1"/>
  <c r="AH11" i="1"/>
  <c r="AH19" i="1"/>
  <c r="AH27" i="1"/>
  <c r="AH35" i="1"/>
  <c r="AH43" i="1"/>
  <c r="AH50" i="1"/>
  <c r="AH5" i="1"/>
  <c r="AH12" i="1"/>
  <c r="AH20" i="1"/>
  <c r="AH28" i="1"/>
  <c r="AH36" i="1"/>
  <c r="AH44" i="1"/>
  <c r="AH51" i="1"/>
  <c r="AH6" i="1"/>
  <c r="AH13" i="1"/>
  <c r="AH21" i="1"/>
  <c r="AH29" i="1"/>
  <c r="AH37" i="1"/>
  <c r="AH57" i="1"/>
  <c r="AH52" i="1"/>
  <c r="AH7" i="1"/>
  <c r="AH14" i="1"/>
  <c r="AH22" i="1"/>
  <c r="AH30" i="1"/>
  <c r="AH38" i="1"/>
  <c r="AH45" i="1"/>
  <c r="AH53" i="1"/>
  <c r="AH8" i="1"/>
  <c r="AH15" i="1"/>
  <c r="AH23" i="1"/>
  <c r="AH31" i="1"/>
  <c r="AH39" i="1"/>
  <c r="AH46" i="1"/>
  <c r="AH54" i="1"/>
  <c r="AH9" i="1"/>
  <c r="AH16" i="1"/>
  <c r="AH24" i="1"/>
  <c r="AH32" i="1"/>
  <c r="AH40" i="1"/>
  <c r="AH47" i="1"/>
  <c r="D3" i="7"/>
  <c r="C3" i="7"/>
  <c r="H68" i="1" l="1"/>
  <c r="Z7" i="23"/>
  <c r="X8" i="23" s="1"/>
  <c r="Z9" i="23"/>
  <c r="V10" i="23" s="1"/>
  <c r="J7" i="25"/>
  <c r="J8" i="25" s="1"/>
  <c r="J9" i="25" s="1"/>
  <c r="J10" i="25" s="1"/>
  <c r="Z6" i="25" s="1"/>
  <c r="Y6" i="25"/>
  <c r="J7" i="24"/>
  <c r="J8" i="24" s="1"/>
  <c r="J9" i="24" s="1"/>
  <c r="J10" i="24" s="1"/>
  <c r="Y6" i="24"/>
  <c r="K7" i="23"/>
  <c r="K8" i="23" s="1"/>
  <c r="K9" i="23" s="1"/>
  <c r="K10" i="23" s="1"/>
  <c r="AA6" i="23" s="1"/>
  <c r="Z6" i="23"/>
  <c r="AG66" i="9"/>
  <c r="AF66" i="9"/>
  <c r="AG65" i="9"/>
  <c r="AF65" i="9"/>
  <c r="AG64" i="9"/>
  <c r="AF64" i="9"/>
  <c r="AG63" i="9"/>
  <c r="AF63" i="9"/>
  <c r="AG62" i="9"/>
  <c r="AF62" i="9"/>
  <c r="AG61" i="9"/>
  <c r="AF61" i="9"/>
  <c r="AG60" i="9"/>
  <c r="AF60" i="9"/>
  <c r="AG59" i="9"/>
  <c r="AF59" i="9"/>
  <c r="AG58" i="9"/>
  <c r="AF58" i="9"/>
  <c r="AG57" i="9"/>
  <c r="AF57" i="9"/>
  <c r="AG56" i="9"/>
  <c r="AF56" i="9"/>
  <c r="AG55" i="9"/>
  <c r="AF55" i="9"/>
  <c r="AG54" i="9"/>
  <c r="AF54" i="9"/>
  <c r="AG53" i="9"/>
  <c r="AF53" i="9"/>
  <c r="AG52" i="9"/>
  <c r="AF52" i="9"/>
  <c r="AG51" i="9"/>
  <c r="AF51" i="9"/>
  <c r="AG50" i="9"/>
  <c r="AF50" i="9"/>
  <c r="AG49" i="9"/>
  <c r="AF49" i="9"/>
  <c r="AG48" i="9"/>
  <c r="AF48" i="9"/>
  <c r="AG47" i="9"/>
  <c r="AF47" i="9"/>
  <c r="AG46" i="9"/>
  <c r="AF46" i="9"/>
  <c r="AG45" i="9"/>
  <c r="AF45" i="9"/>
  <c r="AG44" i="9"/>
  <c r="AF44" i="9"/>
  <c r="AG43" i="9"/>
  <c r="AF43" i="9"/>
  <c r="AG42" i="9"/>
  <c r="AF42" i="9"/>
  <c r="AG41" i="9"/>
  <c r="AF41" i="9"/>
  <c r="AG40" i="9"/>
  <c r="AF40" i="9"/>
  <c r="AG39" i="9"/>
  <c r="AF39" i="9"/>
  <c r="AG38" i="9"/>
  <c r="AF38" i="9"/>
  <c r="AG37" i="9"/>
  <c r="AF37" i="9"/>
  <c r="AG36" i="9"/>
  <c r="AF36" i="9"/>
  <c r="AG35" i="9"/>
  <c r="AF35" i="9"/>
  <c r="AG34" i="9"/>
  <c r="AF34" i="9"/>
  <c r="AG33" i="9"/>
  <c r="AF33" i="9"/>
  <c r="AG32" i="9"/>
  <c r="AF32" i="9"/>
  <c r="AG31" i="9"/>
  <c r="AF31" i="9"/>
  <c r="AG30" i="9"/>
  <c r="AF30" i="9"/>
  <c r="AG29" i="9"/>
  <c r="AF29" i="9"/>
  <c r="AG28" i="9"/>
  <c r="AF28" i="9"/>
  <c r="AG27" i="9"/>
  <c r="AF27" i="9"/>
  <c r="AG26" i="9"/>
  <c r="AF26" i="9"/>
  <c r="AG25" i="9"/>
  <c r="AF25" i="9"/>
  <c r="AG24" i="9"/>
  <c r="AF24" i="9"/>
  <c r="AG23" i="9"/>
  <c r="AF23" i="9"/>
  <c r="AG22" i="9"/>
  <c r="AF22" i="9"/>
  <c r="AG21" i="9"/>
  <c r="AF21" i="9"/>
  <c r="AG20" i="9"/>
  <c r="AF20" i="9"/>
  <c r="AG19" i="9"/>
  <c r="AF19" i="9"/>
  <c r="AG18" i="9"/>
  <c r="AF18" i="9"/>
  <c r="AG17" i="9"/>
  <c r="AF17" i="9"/>
  <c r="AG16" i="9"/>
  <c r="AF16" i="9"/>
  <c r="AG15" i="9"/>
  <c r="AF15" i="9"/>
  <c r="AG14" i="9"/>
  <c r="AF14" i="9"/>
  <c r="AG13" i="9"/>
  <c r="AF13" i="9"/>
  <c r="AG12" i="9"/>
  <c r="AF12" i="9"/>
  <c r="AG11" i="9"/>
  <c r="AF11" i="9"/>
  <c r="AG10" i="9"/>
  <c r="AF10" i="9"/>
  <c r="AG9" i="9"/>
  <c r="AF9" i="9"/>
  <c r="AG8" i="9"/>
  <c r="AF8" i="9"/>
  <c r="AG7" i="9"/>
  <c r="AF7" i="9"/>
  <c r="AG6" i="9"/>
  <c r="AF6" i="9"/>
  <c r="AG5" i="9"/>
  <c r="AF5" i="9"/>
  <c r="AG66" i="8"/>
  <c r="AF66" i="8"/>
  <c r="AG65" i="8"/>
  <c r="AF65" i="8"/>
  <c r="AG64" i="8"/>
  <c r="AF64" i="8"/>
  <c r="AG63" i="8"/>
  <c r="AF63" i="8"/>
  <c r="AG62" i="8"/>
  <c r="AF62" i="8"/>
  <c r="AG61" i="8"/>
  <c r="AF61" i="8"/>
  <c r="AG60" i="8"/>
  <c r="AF60" i="8"/>
  <c r="AG59" i="8"/>
  <c r="AF59" i="8"/>
  <c r="AG58" i="8"/>
  <c r="AF58" i="8"/>
  <c r="AG57" i="8"/>
  <c r="AF57" i="8"/>
  <c r="AG56" i="8"/>
  <c r="AF56" i="8"/>
  <c r="AG55" i="8"/>
  <c r="AF55" i="8"/>
  <c r="AG54" i="8"/>
  <c r="AF54" i="8"/>
  <c r="AG53" i="8"/>
  <c r="AF53" i="8"/>
  <c r="AG52" i="8"/>
  <c r="AF52" i="8"/>
  <c r="AG51" i="8"/>
  <c r="AF51" i="8"/>
  <c r="AG50" i="8"/>
  <c r="AF50" i="8"/>
  <c r="AG49" i="8"/>
  <c r="AF49" i="8"/>
  <c r="AG48" i="8"/>
  <c r="AF48" i="8"/>
  <c r="AG47" i="8"/>
  <c r="AF47" i="8"/>
  <c r="AG46" i="8"/>
  <c r="AF46" i="8"/>
  <c r="AG45" i="8"/>
  <c r="AF45" i="8"/>
  <c r="AG44" i="8"/>
  <c r="AF44" i="8"/>
  <c r="AG43" i="8"/>
  <c r="AF43" i="8"/>
  <c r="AG42" i="8"/>
  <c r="AF42" i="8"/>
  <c r="AG41" i="8"/>
  <c r="AF41" i="8"/>
  <c r="AG40" i="8"/>
  <c r="AF40" i="8"/>
  <c r="AG39" i="8"/>
  <c r="AF39" i="8"/>
  <c r="AG38" i="8"/>
  <c r="AF38" i="8"/>
  <c r="AG37" i="8"/>
  <c r="AF37" i="8"/>
  <c r="AG36" i="8"/>
  <c r="AF36" i="8"/>
  <c r="AG35" i="8"/>
  <c r="AF35" i="8"/>
  <c r="AG34" i="8"/>
  <c r="AF34" i="8"/>
  <c r="AG33" i="8"/>
  <c r="AF33" i="8"/>
  <c r="AG32" i="8"/>
  <c r="AF32" i="8"/>
  <c r="AG31" i="8"/>
  <c r="AF31" i="8"/>
  <c r="AG30" i="8"/>
  <c r="AF30" i="8"/>
  <c r="AG29" i="8"/>
  <c r="AF29" i="8"/>
  <c r="AG28" i="8"/>
  <c r="AF28" i="8"/>
  <c r="AG27" i="8"/>
  <c r="AF27" i="8"/>
  <c r="AG26" i="8"/>
  <c r="AF26" i="8"/>
  <c r="AG25" i="8"/>
  <c r="AF25" i="8"/>
  <c r="AG24" i="8"/>
  <c r="AF24" i="8"/>
  <c r="AG23" i="8"/>
  <c r="AF23" i="8"/>
  <c r="AG22" i="8"/>
  <c r="AF22" i="8"/>
  <c r="AG21" i="8"/>
  <c r="AF21" i="8"/>
  <c r="AG20" i="8"/>
  <c r="AF20" i="8"/>
  <c r="AG19" i="8"/>
  <c r="AF19" i="8"/>
  <c r="AG18" i="8"/>
  <c r="AF18" i="8"/>
  <c r="AG17" i="8"/>
  <c r="AF17" i="8"/>
  <c r="AG16" i="8"/>
  <c r="AF16" i="8"/>
  <c r="AG15" i="8"/>
  <c r="AF15" i="8"/>
  <c r="AG14" i="8"/>
  <c r="AF14" i="8"/>
  <c r="AG13" i="8"/>
  <c r="AF13" i="8"/>
  <c r="AG12" i="8"/>
  <c r="AF12" i="8"/>
  <c r="AG11" i="8"/>
  <c r="AF11" i="8"/>
  <c r="AG10" i="8"/>
  <c r="AF10" i="8"/>
  <c r="AG9" i="8"/>
  <c r="AF9" i="8"/>
  <c r="AG8" i="8"/>
  <c r="AF8" i="8"/>
  <c r="AG7" i="8"/>
  <c r="AF7" i="8"/>
  <c r="AG6" i="8"/>
  <c r="AF6" i="8"/>
  <c r="AG5" i="8"/>
  <c r="AF5" i="8"/>
  <c r="AF2" i="1"/>
  <c r="AK2" i="1"/>
  <c r="AL53" i="1" s="1"/>
  <c r="T3" i="2"/>
  <c r="R4" i="2"/>
  <c r="S4" i="2" s="1"/>
  <c r="R5" i="2"/>
  <c r="S5" i="2" s="1"/>
  <c r="R6" i="2"/>
  <c r="S6" i="2"/>
  <c r="R7" i="2"/>
  <c r="S7" i="2"/>
  <c r="R8" i="2"/>
  <c r="S8" i="2" s="1"/>
  <c r="R9" i="2"/>
  <c r="S9" i="2" s="1"/>
  <c r="R10" i="2"/>
  <c r="S10" i="2"/>
  <c r="R11" i="2"/>
  <c r="S11" i="2"/>
  <c r="R12" i="2"/>
  <c r="S12" i="2" s="1"/>
  <c r="R13" i="2"/>
  <c r="S13" i="2" s="1"/>
  <c r="R14" i="2"/>
  <c r="S14" i="2"/>
  <c r="R15" i="2"/>
  <c r="S15" i="2"/>
  <c r="R16" i="2"/>
  <c r="S16" i="2" s="1"/>
  <c r="R17" i="2"/>
  <c r="S17" i="2" s="1"/>
  <c r="R18" i="2"/>
  <c r="S18" i="2"/>
  <c r="R19" i="2"/>
  <c r="S19" i="2"/>
  <c r="R20" i="2"/>
  <c r="S20" i="2" s="1"/>
  <c r="R21" i="2"/>
  <c r="S21" i="2" s="1"/>
  <c r="R22" i="2"/>
  <c r="S22" i="2"/>
  <c r="R23" i="2"/>
  <c r="S23" i="2"/>
  <c r="R24" i="2"/>
  <c r="S24" i="2" s="1"/>
  <c r="R25" i="2"/>
  <c r="S25" i="2" s="1"/>
  <c r="R26" i="2"/>
  <c r="S26" i="2"/>
  <c r="R27" i="2"/>
  <c r="S27" i="2"/>
  <c r="R28" i="2"/>
  <c r="S28" i="2" s="1"/>
  <c r="R29" i="2"/>
  <c r="S29" i="2" s="1"/>
  <c r="R30" i="2"/>
  <c r="S30" i="2"/>
  <c r="R31" i="2"/>
  <c r="S31" i="2"/>
  <c r="R32" i="2"/>
  <c r="S32" i="2" s="1"/>
  <c r="R33" i="2"/>
  <c r="S33" i="2" s="1"/>
  <c r="R34" i="2"/>
  <c r="S34" i="2"/>
  <c r="R35" i="2"/>
  <c r="S35" i="2"/>
  <c r="R36" i="2"/>
  <c r="S36" i="2" s="1"/>
  <c r="R37" i="2"/>
  <c r="S37" i="2" s="1"/>
  <c r="R38" i="2"/>
  <c r="S38" i="2"/>
  <c r="R39" i="2"/>
  <c r="S39" i="2"/>
  <c r="R40" i="2"/>
  <c r="S40" i="2" s="1"/>
  <c r="R41" i="2"/>
  <c r="S41" i="2" s="1"/>
  <c r="R42" i="2"/>
  <c r="S42" i="2"/>
  <c r="R43" i="2"/>
  <c r="S43" i="2"/>
  <c r="R44" i="2"/>
  <c r="S44" i="2" s="1"/>
  <c r="R45" i="2"/>
  <c r="S45" i="2" s="1"/>
  <c r="R46" i="2"/>
  <c r="S46" i="2"/>
  <c r="R47" i="2"/>
  <c r="S47" i="2"/>
  <c r="R48" i="2"/>
  <c r="S48" i="2" s="1"/>
  <c r="R49" i="2"/>
  <c r="S49" i="2" s="1"/>
  <c r="R50" i="2"/>
  <c r="S50" i="2"/>
  <c r="R51" i="2"/>
  <c r="S51" i="2"/>
  <c r="R52" i="2"/>
  <c r="S52" i="2" s="1"/>
  <c r="R53" i="2"/>
  <c r="S53" i="2" s="1"/>
  <c r="R54" i="2"/>
  <c r="S54" i="2"/>
  <c r="R55" i="2"/>
  <c r="S55" i="2"/>
  <c r="R56" i="2"/>
  <c r="S56" i="2" s="1"/>
  <c r="S3" i="2"/>
  <c r="R3" i="2"/>
  <c r="AE8" i="2"/>
  <c r="AA14" i="2"/>
  <c r="AH14" i="2" s="1"/>
  <c r="AC19" i="2"/>
  <c r="AB26" i="2"/>
  <c r="AA30" i="2"/>
  <c r="AC38" i="2"/>
  <c r="AE43" i="2"/>
  <c r="AA49" i="2"/>
  <c r="AH49" i="2" s="1"/>
  <c r="AD54" i="2"/>
  <c r="AA3" i="2"/>
  <c r="T4" i="2"/>
  <c r="AA4" i="2" s="1"/>
  <c r="U4" i="2"/>
  <c r="AB4" i="2" s="1"/>
  <c r="V4" i="2"/>
  <c r="AC4" i="2" s="1"/>
  <c r="W4" i="2"/>
  <c r="AD4" i="2" s="1"/>
  <c r="X4" i="2"/>
  <c r="AE4" i="2" s="1"/>
  <c r="Y4" i="2"/>
  <c r="AF4" i="2" s="1"/>
  <c r="T5" i="2"/>
  <c r="AA5" i="2" s="1"/>
  <c r="U5" i="2"/>
  <c r="AB5" i="2" s="1"/>
  <c r="V5" i="2"/>
  <c r="AC5" i="2" s="1"/>
  <c r="W5" i="2"/>
  <c r="AD5" i="2" s="1"/>
  <c r="X5" i="2"/>
  <c r="AE5" i="2" s="1"/>
  <c r="Y5" i="2"/>
  <c r="AF5" i="2" s="1"/>
  <c r="T6" i="2"/>
  <c r="AA6" i="2" s="1"/>
  <c r="U6" i="2"/>
  <c r="AB6" i="2" s="1"/>
  <c r="V6" i="2"/>
  <c r="AC6" i="2" s="1"/>
  <c r="W6" i="2"/>
  <c r="AD6" i="2" s="1"/>
  <c r="X6" i="2"/>
  <c r="AE6" i="2" s="1"/>
  <c r="Y6" i="2"/>
  <c r="AF6" i="2" s="1"/>
  <c r="T7" i="2"/>
  <c r="AA7" i="2" s="1"/>
  <c r="U7" i="2"/>
  <c r="AB7" i="2" s="1"/>
  <c r="V7" i="2"/>
  <c r="AC7" i="2" s="1"/>
  <c r="W7" i="2"/>
  <c r="AD7" i="2" s="1"/>
  <c r="X7" i="2"/>
  <c r="AE7" i="2" s="1"/>
  <c r="Y7" i="2"/>
  <c r="AF7" i="2" s="1"/>
  <c r="T8" i="2"/>
  <c r="AA8" i="2" s="1"/>
  <c r="U8" i="2"/>
  <c r="AB8" i="2" s="1"/>
  <c r="V8" i="2"/>
  <c r="AC8" i="2" s="1"/>
  <c r="W8" i="2"/>
  <c r="AD8" i="2" s="1"/>
  <c r="X8" i="2"/>
  <c r="Y8" i="2"/>
  <c r="AF8" i="2" s="1"/>
  <c r="T9" i="2"/>
  <c r="AA9" i="2" s="1"/>
  <c r="U9" i="2"/>
  <c r="AB9" i="2" s="1"/>
  <c r="V9" i="2"/>
  <c r="AC9" i="2" s="1"/>
  <c r="W9" i="2"/>
  <c r="AD9" i="2" s="1"/>
  <c r="X9" i="2"/>
  <c r="AE9" i="2" s="1"/>
  <c r="Y9" i="2"/>
  <c r="AF9" i="2" s="1"/>
  <c r="T10" i="2"/>
  <c r="AA10" i="2" s="1"/>
  <c r="U10" i="2"/>
  <c r="AB10" i="2" s="1"/>
  <c r="V10" i="2"/>
  <c r="AC10" i="2" s="1"/>
  <c r="W10" i="2"/>
  <c r="AD10" i="2" s="1"/>
  <c r="X10" i="2"/>
  <c r="AE10" i="2" s="1"/>
  <c r="Y10" i="2"/>
  <c r="AF10" i="2" s="1"/>
  <c r="T11" i="2"/>
  <c r="AA11" i="2" s="1"/>
  <c r="U11" i="2"/>
  <c r="AB11" i="2" s="1"/>
  <c r="V11" i="2"/>
  <c r="AC11" i="2" s="1"/>
  <c r="W11" i="2"/>
  <c r="AD11" i="2" s="1"/>
  <c r="X11" i="2"/>
  <c r="AE11" i="2" s="1"/>
  <c r="Y11" i="2"/>
  <c r="AF11" i="2" s="1"/>
  <c r="T12" i="2"/>
  <c r="AA12" i="2" s="1"/>
  <c r="U12" i="2"/>
  <c r="AB12" i="2" s="1"/>
  <c r="V12" i="2"/>
  <c r="AC12" i="2" s="1"/>
  <c r="W12" i="2"/>
  <c r="AD12" i="2" s="1"/>
  <c r="X12" i="2"/>
  <c r="AE12" i="2" s="1"/>
  <c r="Y12" i="2"/>
  <c r="AF12" i="2" s="1"/>
  <c r="T13" i="2"/>
  <c r="AA13" i="2" s="1"/>
  <c r="U13" i="2"/>
  <c r="AB13" i="2" s="1"/>
  <c r="V13" i="2"/>
  <c r="AC13" i="2" s="1"/>
  <c r="W13" i="2"/>
  <c r="AD13" i="2" s="1"/>
  <c r="X13" i="2"/>
  <c r="AE13" i="2" s="1"/>
  <c r="Y13" i="2"/>
  <c r="AF13" i="2" s="1"/>
  <c r="T14" i="2"/>
  <c r="U14" i="2"/>
  <c r="AB14" i="2" s="1"/>
  <c r="V14" i="2"/>
  <c r="AC14" i="2" s="1"/>
  <c r="W14" i="2"/>
  <c r="AD14" i="2" s="1"/>
  <c r="X14" i="2"/>
  <c r="AE14" i="2" s="1"/>
  <c r="Y14" i="2"/>
  <c r="AF14" i="2" s="1"/>
  <c r="T15" i="2"/>
  <c r="AA15" i="2" s="1"/>
  <c r="U15" i="2"/>
  <c r="AB15" i="2" s="1"/>
  <c r="V15" i="2"/>
  <c r="AC15" i="2" s="1"/>
  <c r="W15" i="2"/>
  <c r="AD15" i="2" s="1"/>
  <c r="X15" i="2"/>
  <c r="AE15" i="2" s="1"/>
  <c r="Y15" i="2"/>
  <c r="AF15" i="2" s="1"/>
  <c r="T16" i="2"/>
  <c r="AA16" i="2" s="1"/>
  <c r="U16" i="2"/>
  <c r="AB16" i="2" s="1"/>
  <c r="V16" i="2"/>
  <c r="AC16" i="2" s="1"/>
  <c r="W16" i="2"/>
  <c r="AD16" i="2" s="1"/>
  <c r="X16" i="2"/>
  <c r="AE16" i="2" s="1"/>
  <c r="Y16" i="2"/>
  <c r="AF16" i="2" s="1"/>
  <c r="T17" i="2"/>
  <c r="AA17" i="2" s="1"/>
  <c r="U17" i="2"/>
  <c r="AB17" i="2" s="1"/>
  <c r="V17" i="2"/>
  <c r="AC17" i="2" s="1"/>
  <c r="W17" i="2"/>
  <c r="AD17" i="2" s="1"/>
  <c r="X17" i="2"/>
  <c r="AE17" i="2" s="1"/>
  <c r="Y17" i="2"/>
  <c r="AF17" i="2" s="1"/>
  <c r="T18" i="2"/>
  <c r="AA18" i="2" s="1"/>
  <c r="AH18" i="2" s="1"/>
  <c r="U18" i="2"/>
  <c r="V18" i="2"/>
  <c r="AC18" i="2" s="1"/>
  <c r="W18" i="2"/>
  <c r="AD18" i="2" s="1"/>
  <c r="X18" i="2"/>
  <c r="AE18" i="2" s="1"/>
  <c r="Y18" i="2"/>
  <c r="AF18" i="2" s="1"/>
  <c r="T19" i="2"/>
  <c r="AA19" i="2" s="1"/>
  <c r="AH19" i="2" s="1"/>
  <c r="U19" i="2"/>
  <c r="AB19" i="2" s="1"/>
  <c r="V19" i="2"/>
  <c r="W19" i="2"/>
  <c r="AD19" i="2" s="1"/>
  <c r="X19" i="2"/>
  <c r="AE19" i="2" s="1"/>
  <c r="Y19" i="2"/>
  <c r="AF19" i="2" s="1"/>
  <c r="T20" i="2"/>
  <c r="AA20" i="2" s="1"/>
  <c r="U20" i="2"/>
  <c r="AB20" i="2" s="1"/>
  <c r="V20" i="2"/>
  <c r="AC20" i="2" s="1"/>
  <c r="W20" i="2"/>
  <c r="AD20" i="2" s="1"/>
  <c r="X20" i="2"/>
  <c r="AE20" i="2" s="1"/>
  <c r="Y20" i="2"/>
  <c r="AF20" i="2" s="1"/>
  <c r="T21" i="2"/>
  <c r="AA21" i="2" s="1"/>
  <c r="U21" i="2"/>
  <c r="AB21" i="2" s="1"/>
  <c r="V21" i="2"/>
  <c r="AC21" i="2" s="1"/>
  <c r="W21" i="2"/>
  <c r="AD21" i="2" s="1"/>
  <c r="X21" i="2"/>
  <c r="AE21" i="2" s="1"/>
  <c r="Y21" i="2"/>
  <c r="AF21" i="2" s="1"/>
  <c r="T22" i="2"/>
  <c r="AA22" i="2" s="1"/>
  <c r="U22" i="2"/>
  <c r="AB22" i="2" s="1"/>
  <c r="V22" i="2"/>
  <c r="AC22" i="2" s="1"/>
  <c r="W22" i="2"/>
  <c r="AD22" i="2" s="1"/>
  <c r="X22" i="2"/>
  <c r="AE22" i="2" s="1"/>
  <c r="Y22" i="2"/>
  <c r="AF22" i="2" s="1"/>
  <c r="T23" i="2"/>
  <c r="AA23" i="2" s="1"/>
  <c r="U23" i="2"/>
  <c r="AB23" i="2" s="1"/>
  <c r="V23" i="2"/>
  <c r="AC23" i="2" s="1"/>
  <c r="W23" i="2"/>
  <c r="AD23" i="2" s="1"/>
  <c r="X23" i="2"/>
  <c r="AE23" i="2" s="1"/>
  <c r="Y23" i="2"/>
  <c r="AF23" i="2" s="1"/>
  <c r="T24" i="2"/>
  <c r="AA24" i="2" s="1"/>
  <c r="U24" i="2"/>
  <c r="AB24" i="2" s="1"/>
  <c r="V24" i="2"/>
  <c r="AC24" i="2" s="1"/>
  <c r="W24" i="2"/>
  <c r="AD24" i="2" s="1"/>
  <c r="X24" i="2"/>
  <c r="AE24" i="2" s="1"/>
  <c r="Y24" i="2"/>
  <c r="AF24" i="2" s="1"/>
  <c r="T25" i="2"/>
  <c r="AA25" i="2" s="1"/>
  <c r="U25" i="2"/>
  <c r="AB25" i="2" s="1"/>
  <c r="V25" i="2"/>
  <c r="AC25" i="2" s="1"/>
  <c r="W25" i="2"/>
  <c r="AD25" i="2" s="1"/>
  <c r="X25" i="2"/>
  <c r="AE25" i="2" s="1"/>
  <c r="Y25" i="2"/>
  <c r="AF25" i="2" s="1"/>
  <c r="T26" i="2"/>
  <c r="AA26" i="2" s="1"/>
  <c r="U26" i="2"/>
  <c r="V26" i="2"/>
  <c r="AC26" i="2" s="1"/>
  <c r="W26" i="2"/>
  <c r="AD26" i="2" s="1"/>
  <c r="X26" i="2"/>
  <c r="AE26" i="2" s="1"/>
  <c r="Y26" i="2"/>
  <c r="AF26" i="2" s="1"/>
  <c r="T27" i="2"/>
  <c r="AA27" i="2" s="1"/>
  <c r="U27" i="2"/>
  <c r="AB27" i="2" s="1"/>
  <c r="V27" i="2"/>
  <c r="AC27" i="2" s="1"/>
  <c r="W27" i="2"/>
  <c r="AD27" i="2" s="1"/>
  <c r="X27" i="2"/>
  <c r="AE27" i="2" s="1"/>
  <c r="Y27" i="2"/>
  <c r="AF27" i="2" s="1"/>
  <c r="T28" i="2"/>
  <c r="AA28" i="2" s="1"/>
  <c r="U28" i="2"/>
  <c r="AB28" i="2" s="1"/>
  <c r="V28" i="2"/>
  <c r="AC28" i="2" s="1"/>
  <c r="W28" i="2"/>
  <c r="AD28" i="2" s="1"/>
  <c r="X28" i="2"/>
  <c r="AE28" i="2" s="1"/>
  <c r="Y28" i="2"/>
  <c r="AF28" i="2" s="1"/>
  <c r="T29" i="2"/>
  <c r="AA29" i="2" s="1"/>
  <c r="U29" i="2"/>
  <c r="AB29" i="2" s="1"/>
  <c r="V29" i="2"/>
  <c r="AC29" i="2" s="1"/>
  <c r="W29" i="2"/>
  <c r="AD29" i="2" s="1"/>
  <c r="X29" i="2"/>
  <c r="AE29" i="2" s="1"/>
  <c r="Y29" i="2"/>
  <c r="AF29" i="2" s="1"/>
  <c r="T30" i="2"/>
  <c r="U30" i="2"/>
  <c r="AB30" i="2" s="1"/>
  <c r="V30" i="2"/>
  <c r="AC30" i="2" s="1"/>
  <c r="W30" i="2"/>
  <c r="AD30" i="2" s="1"/>
  <c r="X30" i="2"/>
  <c r="AE30" i="2" s="1"/>
  <c r="Y30" i="2"/>
  <c r="AF30" i="2" s="1"/>
  <c r="T31" i="2"/>
  <c r="AA31" i="2" s="1"/>
  <c r="U31" i="2"/>
  <c r="AB31" i="2" s="1"/>
  <c r="V31" i="2"/>
  <c r="AC31" i="2" s="1"/>
  <c r="W31" i="2"/>
  <c r="AD31" i="2" s="1"/>
  <c r="X31" i="2"/>
  <c r="AE31" i="2" s="1"/>
  <c r="Y31" i="2"/>
  <c r="AF31" i="2" s="1"/>
  <c r="T32" i="2"/>
  <c r="AA32" i="2" s="1"/>
  <c r="U32" i="2"/>
  <c r="AB32" i="2" s="1"/>
  <c r="V32" i="2"/>
  <c r="AC32" i="2" s="1"/>
  <c r="W32" i="2"/>
  <c r="AD32" i="2" s="1"/>
  <c r="X32" i="2"/>
  <c r="AE32" i="2" s="1"/>
  <c r="Y32" i="2"/>
  <c r="AF32" i="2" s="1"/>
  <c r="T33" i="2"/>
  <c r="AA33" i="2" s="1"/>
  <c r="U33" i="2"/>
  <c r="AB33" i="2" s="1"/>
  <c r="V33" i="2"/>
  <c r="AC33" i="2" s="1"/>
  <c r="W33" i="2"/>
  <c r="AD33" i="2" s="1"/>
  <c r="X33" i="2"/>
  <c r="AE33" i="2" s="1"/>
  <c r="Y33" i="2"/>
  <c r="AF33" i="2" s="1"/>
  <c r="T34" i="2"/>
  <c r="AA34" i="2" s="1"/>
  <c r="AH34" i="2" s="1"/>
  <c r="U34" i="2"/>
  <c r="V34" i="2"/>
  <c r="AC34" i="2" s="1"/>
  <c r="W34" i="2"/>
  <c r="AD34" i="2" s="1"/>
  <c r="X34" i="2"/>
  <c r="AE34" i="2" s="1"/>
  <c r="Y34" i="2"/>
  <c r="AF34" i="2" s="1"/>
  <c r="T35" i="2"/>
  <c r="AA35" i="2" s="1"/>
  <c r="U35" i="2"/>
  <c r="AB35" i="2" s="1"/>
  <c r="V35" i="2"/>
  <c r="AC35" i="2" s="1"/>
  <c r="W35" i="2"/>
  <c r="AD35" i="2" s="1"/>
  <c r="X35" i="2"/>
  <c r="AE35" i="2" s="1"/>
  <c r="Y35" i="2"/>
  <c r="AF35" i="2" s="1"/>
  <c r="T36" i="2"/>
  <c r="AA36" i="2" s="1"/>
  <c r="U36" i="2"/>
  <c r="AB36" i="2" s="1"/>
  <c r="V36" i="2"/>
  <c r="AC36" i="2" s="1"/>
  <c r="W36" i="2"/>
  <c r="AD36" i="2" s="1"/>
  <c r="X36" i="2"/>
  <c r="AE36" i="2" s="1"/>
  <c r="Y36" i="2"/>
  <c r="AF36" i="2" s="1"/>
  <c r="T37" i="2"/>
  <c r="AA37" i="2" s="1"/>
  <c r="U37" i="2"/>
  <c r="AB37" i="2" s="1"/>
  <c r="V37" i="2"/>
  <c r="AC37" i="2" s="1"/>
  <c r="W37" i="2"/>
  <c r="AD37" i="2" s="1"/>
  <c r="X37" i="2"/>
  <c r="AE37" i="2" s="1"/>
  <c r="Y37" i="2"/>
  <c r="AF37" i="2" s="1"/>
  <c r="T38" i="2"/>
  <c r="AA38" i="2" s="1"/>
  <c r="U38" i="2"/>
  <c r="AB38" i="2" s="1"/>
  <c r="V38" i="2"/>
  <c r="W38" i="2"/>
  <c r="AD38" i="2" s="1"/>
  <c r="X38" i="2"/>
  <c r="AE38" i="2" s="1"/>
  <c r="Y38" i="2"/>
  <c r="AF38" i="2" s="1"/>
  <c r="T39" i="2"/>
  <c r="AA39" i="2" s="1"/>
  <c r="U39" i="2"/>
  <c r="AB39" i="2" s="1"/>
  <c r="V39" i="2"/>
  <c r="AC39" i="2" s="1"/>
  <c r="W39" i="2"/>
  <c r="AD39" i="2" s="1"/>
  <c r="X39" i="2"/>
  <c r="AE39" i="2" s="1"/>
  <c r="Y39" i="2"/>
  <c r="AF39" i="2" s="1"/>
  <c r="T40" i="2"/>
  <c r="AA40" i="2" s="1"/>
  <c r="U40" i="2"/>
  <c r="AB40" i="2" s="1"/>
  <c r="V40" i="2"/>
  <c r="AC40" i="2" s="1"/>
  <c r="W40" i="2"/>
  <c r="AD40" i="2" s="1"/>
  <c r="X40" i="2"/>
  <c r="AE40" i="2" s="1"/>
  <c r="Y40" i="2"/>
  <c r="AF40" i="2" s="1"/>
  <c r="T41" i="2"/>
  <c r="AA41" i="2" s="1"/>
  <c r="U41" i="2"/>
  <c r="AB41" i="2" s="1"/>
  <c r="V41" i="2"/>
  <c r="AC41" i="2" s="1"/>
  <c r="W41" i="2"/>
  <c r="AD41" i="2" s="1"/>
  <c r="X41" i="2"/>
  <c r="AE41" i="2" s="1"/>
  <c r="Y41" i="2"/>
  <c r="AF41" i="2" s="1"/>
  <c r="T42" i="2"/>
  <c r="AA42" i="2" s="1"/>
  <c r="U42" i="2"/>
  <c r="AB42" i="2" s="1"/>
  <c r="V42" i="2"/>
  <c r="AC42" i="2" s="1"/>
  <c r="W42" i="2"/>
  <c r="AD42" i="2" s="1"/>
  <c r="X42" i="2"/>
  <c r="AE42" i="2" s="1"/>
  <c r="Y42" i="2"/>
  <c r="AF42" i="2" s="1"/>
  <c r="T43" i="2"/>
  <c r="AA43" i="2" s="1"/>
  <c r="U43" i="2"/>
  <c r="AB43" i="2" s="1"/>
  <c r="V43" i="2"/>
  <c r="AC43" i="2" s="1"/>
  <c r="W43" i="2"/>
  <c r="AD43" i="2" s="1"/>
  <c r="X43" i="2"/>
  <c r="Y43" i="2"/>
  <c r="AF43" i="2" s="1"/>
  <c r="T44" i="2"/>
  <c r="AA44" i="2" s="1"/>
  <c r="U44" i="2"/>
  <c r="AB44" i="2" s="1"/>
  <c r="V44" i="2"/>
  <c r="AC44" i="2" s="1"/>
  <c r="W44" i="2"/>
  <c r="AD44" i="2" s="1"/>
  <c r="X44" i="2"/>
  <c r="AE44" i="2" s="1"/>
  <c r="Y44" i="2"/>
  <c r="AF44" i="2" s="1"/>
  <c r="T45" i="2"/>
  <c r="AA45" i="2" s="1"/>
  <c r="U45" i="2"/>
  <c r="AB45" i="2" s="1"/>
  <c r="V45" i="2"/>
  <c r="AC45" i="2" s="1"/>
  <c r="W45" i="2"/>
  <c r="AD45" i="2" s="1"/>
  <c r="X45" i="2"/>
  <c r="AE45" i="2" s="1"/>
  <c r="Y45" i="2"/>
  <c r="AF45" i="2" s="1"/>
  <c r="T46" i="2"/>
  <c r="AA46" i="2" s="1"/>
  <c r="U46" i="2"/>
  <c r="AB46" i="2" s="1"/>
  <c r="V46" i="2"/>
  <c r="AC46" i="2" s="1"/>
  <c r="W46" i="2"/>
  <c r="AD46" i="2" s="1"/>
  <c r="X46" i="2"/>
  <c r="AE46" i="2" s="1"/>
  <c r="Y46" i="2"/>
  <c r="AF46" i="2" s="1"/>
  <c r="T47" i="2"/>
  <c r="AA47" i="2" s="1"/>
  <c r="U47" i="2"/>
  <c r="AB47" i="2" s="1"/>
  <c r="V47" i="2"/>
  <c r="AC47" i="2" s="1"/>
  <c r="W47" i="2"/>
  <c r="AD47" i="2" s="1"/>
  <c r="X47" i="2"/>
  <c r="AE47" i="2" s="1"/>
  <c r="Y47" i="2"/>
  <c r="AF47" i="2" s="1"/>
  <c r="T48" i="2"/>
  <c r="AA48" i="2" s="1"/>
  <c r="U48" i="2"/>
  <c r="AB48" i="2" s="1"/>
  <c r="V48" i="2"/>
  <c r="AC48" i="2" s="1"/>
  <c r="W48" i="2"/>
  <c r="AD48" i="2" s="1"/>
  <c r="X48" i="2"/>
  <c r="AE48" i="2" s="1"/>
  <c r="Y48" i="2"/>
  <c r="AF48" i="2" s="1"/>
  <c r="T49" i="2"/>
  <c r="U49" i="2"/>
  <c r="AB49" i="2" s="1"/>
  <c r="V49" i="2"/>
  <c r="AC49" i="2" s="1"/>
  <c r="W49" i="2"/>
  <c r="AD49" i="2" s="1"/>
  <c r="X49" i="2"/>
  <c r="AE49" i="2" s="1"/>
  <c r="Y49" i="2"/>
  <c r="AF49" i="2" s="1"/>
  <c r="T50" i="2"/>
  <c r="AA50" i="2" s="1"/>
  <c r="U50" i="2"/>
  <c r="AB50" i="2" s="1"/>
  <c r="V50" i="2"/>
  <c r="AC50" i="2" s="1"/>
  <c r="W50" i="2"/>
  <c r="AD50" i="2" s="1"/>
  <c r="X50" i="2"/>
  <c r="AE50" i="2" s="1"/>
  <c r="Y50" i="2"/>
  <c r="AF50" i="2" s="1"/>
  <c r="T51" i="2"/>
  <c r="AA51" i="2" s="1"/>
  <c r="U51" i="2"/>
  <c r="V51" i="2"/>
  <c r="AC51" i="2" s="1"/>
  <c r="W51" i="2"/>
  <c r="AD51" i="2" s="1"/>
  <c r="X51" i="2"/>
  <c r="AE51" i="2" s="1"/>
  <c r="Y51" i="2"/>
  <c r="AF51" i="2" s="1"/>
  <c r="T52" i="2"/>
  <c r="AA52" i="2" s="1"/>
  <c r="U52" i="2"/>
  <c r="AB52" i="2" s="1"/>
  <c r="V52" i="2"/>
  <c r="AC52" i="2" s="1"/>
  <c r="W52" i="2"/>
  <c r="AD52" i="2" s="1"/>
  <c r="X52" i="2"/>
  <c r="AE52" i="2" s="1"/>
  <c r="Y52" i="2"/>
  <c r="AF52" i="2" s="1"/>
  <c r="T53" i="2"/>
  <c r="AA53" i="2" s="1"/>
  <c r="U53" i="2"/>
  <c r="AB53" i="2" s="1"/>
  <c r="V53" i="2"/>
  <c r="AC53" i="2" s="1"/>
  <c r="W53" i="2"/>
  <c r="AD53" i="2" s="1"/>
  <c r="X53" i="2"/>
  <c r="AE53" i="2" s="1"/>
  <c r="Y53" i="2"/>
  <c r="AF53" i="2" s="1"/>
  <c r="T54" i="2"/>
  <c r="AA54" i="2" s="1"/>
  <c r="U54" i="2"/>
  <c r="AB54" i="2" s="1"/>
  <c r="V54" i="2"/>
  <c r="AC54" i="2" s="1"/>
  <c r="W54" i="2"/>
  <c r="X54" i="2"/>
  <c r="AE54" i="2" s="1"/>
  <c r="Y54" i="2"/>
  <c r="AF54" i="2" s="1"/>
  <c r="T55" i="2"/>
  <c r="AA55" i="2" s="1"/>
  <c r="U55" i="2"/>
  <c r="AB55" i="2" s="1"/>
  <c r="V55" i="2"/>
  <c r="AC55" i="2" s="1"/>
  <c r="W55" i="2"/>
  <c r="AD55" i="2" s="1"/>
  <c r="X55" i="2"/>
  <c r="AE55" i="2" s="1"/>
  <c r="Y55" i="2"/>
  <c r="AF55" i="2" s="1"/>
  <c r="T56" i="2"/>
  <c r="AA56" i="2" s="1"/>
  <c r="U56" i="2"/>
  <c r="AB56" i="2" s="1"/>
  <c r="V56" i="2"/>
  <c r="AC56" i="2" s="1"/>
  <c r="W56" i="2"/>
  <c r="AD56" i="2" s="1"/>
  <c r="X56" i="2"/>
  <c r="AE56" i="2" s="1"/>
  <c r="Y56" i="2"/>
  <c r="AF56" i="2" s="1"/>
  <c r="Y3" i="2"/>
  <c r="AF3" i="2" s="1"/>
  <c r="X3" i="2"/>
  <c r="AE3" i="2" s="1"/>
  <c r="W3" i="2"/>
  <c r="AD3" i="2" s="1"/>
  <c r="V3" i="2"/>
  <c r="AC3" i="2" s="1"/>
  <c r="U3" i="2"/>
  <c r="W8" i="23" l="1"/>
  <c r="V8" i="23"/>
  <c r="X10" i="23"/>
  <c r="W10" i="23"/>
  <c r="J11" i="25"/>
  <c r="J12" i="25" s="1"/>
  <c r="J13" i="25" s="1"/>
  <c r="J14" i="25" s="1"/>
  <c r="J15" i="25" s="1"/>
  <c r="AA6" i="25" s="1"/>
  <c r="J11" i="24"/>
  <c r="J12" i="24" s="1"/>
  <c r="J13" i="24" s="1"/>
  <c r="J14" i="24" s="1"/>
  <c r="J15" i="24" s="1"/>
  <c r="Z6" i="24"/>
  <c r="K11" i="23"/>
  <c r="K12" i="23" s="1"/>
  <c r="K13" i="23" s="1"/>
  <c r="K14" i="23" s="1"/>
  <c r="K15" i="23" s="1"/>
  <c r="AB6" i="23" s="1"/>
  <c r="AL39" i="1"/>
  <c r="AL9" i="1"/>
  <c r="AL15" i="1"/>
  <c r="AL47" i="1"/>
  <c r="AL23" i="1"/>
  <c r="AL54" i="1"/>
  <c r="AL24" i="1"/>
  <c r="AL55" i="1"/>
  <c r="AL32" i="1"/>
  <c r="AL8" i="1"/>
  <c r="AL40" i="1"/>
  <c r="AL46" i="1"/>
  <c r="AL16" i="1"/>
  <c r="AL31" i="1"/>
  <c r="AL56" i="1"/>
  <c r="AL17" i="1"/>
  <c r="AL25" i="1"/>
  <c r="AL33" i="1"/>
  <c r="AL41" i="1"/>
  <c r="AL48" i="1"/>
  <c r="AL58" i="1"/>
  <c r="AL10" i="1"/>
  <c r="AL18" i="1"/>
  <c r="AL26" i="1"/>
  <c r="AL34" i="1"/>
  <c r="AL42" i="1"/>
  <c r="AL49" i="1"/>
  <c r="AL59" i="1"/>
  <c r="AL11" i="1"/>
  <c r="AL19" i="1"/>
  <c r="AL27" i="1"/>
  <c r="AL35" i="1"/>
  <c r="AL43" i="1"/>
  <c r="AL50" i="1"/>
  <c r="AL5" i="1"/>
  <c r="AL12" i="1"/>
  <c r="AL20" i="1"/>
  <c r="AL28" i="1"/>
  <c r="AL36" i="1"/>
  <c r="AL44" i="1"/>
  <c r="AL51" i="1"/>
  <c r="AL6" i="1"/>
  <c r="AL13" i="1"/>
  <c r="AL21" i="1"/>
  <c r="AL29" i="1"/>
  <c r="AL37" i="1"/>
  <c r="AL57" i="1"/>
  <c r="AL52" i="1"/>
  <c r="AL7" i="1"/>
  <c r="AL14" i="1"/>
  <c r="AL22" i="1"/>
  <c r="AL30" i="1"/>
  <c r="AL38" i="1"/>
  <c r="AL45" i="1"/>
  <c r="AH22" i="2"/>
  <c r="AH23" i="2"/>
  <c r="AH35" i="2"/>
  <c r="AH11" i="2"/>
  <c r="AH47" i="2"/>
  <c r="AH32" i="2"/>
  <c r="AH28" i="2"/>
  <c r="AH24" i="2"/>
  <c r="AH20" i="2"/>
  <c r="AH7" i="2"/>
  <c r="AH51" i="2"/>
  <c r="AH46" i="2"/>
  <c r="AH38" i="2"/>
  <c r="AH39" i="2"/>
  <c r="AH55" i="2"/>
  <c r="AH43" i="2"/>
  <c r="AH15" i="2"/>
  <c r="AH26" i="2"/>
  <c r="AH56" i="2"/>
  <c r="AH52" i="2"/>
  <c r="AH48" i="2"/>
  <c r="AH44" i="2"/>
  <c r="AH40" i="2"/>
  <c r="AH36" i="2"/>
  <c r="AH16" i="2"/>
  <c r="AH12" i="2"/>
  <c r="AH8" i="2"/>
  <c r="AH4" i="2"/>
  <c r="AH37" i="2"/>
  <c r="AH3" i="2"/>
  <c r="AH42" i="2"/>
  <c r="AH53" i="2"/>
  <c r="AH33" i="2"/>
  <c r="AH29" i="2"/>
  <c r="AH25" i="2"/>
  <c r="AH21" i="2"/>
  <c r="AH17" i="2"/>
  <c r="AH13" i="2"/>
  <c r="AH9" i="2"/>
  <c r="AH5" i="2"/>
  <c r="AH41" i="2"/>
  <c r="AH6" i="2"/>
  <c r="AH54" i="2"/>
  <c r="AH45" i="2"/>
  <c r="AH31" i="2"/>
  <c r="AH10" i="2"/>
  <c r="AH50" i="2"/>
  <c r="AH30" i="2"/>
  <c r="AH27" i="2"/>
  <c r="J16" i="25" l="1"/>
  <c r="J17" i="25" s="1"/>
  <c r="J18" i="25" s="1"/>
  <c r="J19" i="25" s="1"/>
  <c r="J20" i="25" s="1"/>
  <c r="J21" i="25" s="1"/>
  <c r="J22" i="25" s="1"/>
  <c r="J23" i="25" s="1"/>
  <c r="J24" i="25" s="1"/>
  <c r="J25" i="25" s="1"/>
  <c r="J26" i="25" s="1"/>
  <c r="J27" i="25" s="1"/>
  <c r="J28" i="25" s="1"/>
  <c r="J29" i="25" s="1"/>
  <c r="J30" i="25" s="1"/>
  <c r="J31" i="25" s="1"/>
  <c r="J32" i="25" s="1"/>
  <c r="J33" i="25" s="1"/>
  <c r="J34" i="25" s="1"/>
  <c r="J35" i="25" s="1"/>
  <c r="J36" i="25" s="1"/>
  <c r="J37" i="25" s="1"/>
  <c r="J38" i="25" s="1"/>
  <c r="J39" i="25" s="1"/>
  <c r="J40" i="25" s="1"/>
  <c r="J41" i="25" s="1"/>
  <c r="J42" i="25" s="1"/>
  <c r="J43" i="25" s="1"/>
  <c r="J44" i="25" s="1"/>
  <c r="J45" i="25" s="1"/>
  <c r="J46" i="25" s="1"/>
  <c r="J47" i="25" s="1"/>
  <c r="J48" i="25" s="1"/>
  <c r="J49" i="25" s="1"/>
  <c r="J50" i="25" s="1"/>
  <c r="J51" i="25" s="1"/>
  <c r="J52" i="25" s="1"/>
  <c r="J53" i="25" s="1"/>
  <c r="J54" i="25" s="1"/>
  <c r="J55" i="25" s="1"/>
  <c r="J56" i="25" s="1"/>
  <c r="J57" i="25" s="1"/>
  <c r="J58" i="25" s="1"/>
  <c r="J59" i="25" s="1"/>
  <c r="J60" i="25" s="1"/>
  <c r="J61" i="25" s="1"/>
  <c r="J62" i="25" s="1"/>
  <c r="J63" i="25" s="1"/>
  <c r="J64" i="25" s="1"/>
  <c r="AA6" i="24"/>
  <c r="J16" i="24"/>
  <c r="J17" i="24" s="1"/>
  <c r="J18" i="24" s="1"/>
  <c r="J19" i="24" s="1"/>
  <c r="J20" i="24" s="1"/>
  <c r="J21" i="24" s="1"/>
  <c r="J22" i="24" s="1"/>
  <c r="J23" i="24" s="1"/>
  <c r="J24" i="24" s="1"/>
  <c r="J25" i="24" s="1"/>
  <c r="J26" i="24" s="1"/>
  <c r="J27" i="24" s="1"/>
  <c r="J28" i="24" s="1"/>
  <c r="J29" i="24" s="1"/>
  <c r="J30" i="24" s="1"/>
  <c r="J31" i="24" s="1"/>
  <c r="J32" i="24" s="1"/>
  <c r="J33" i="24" s="1"/>
  <c r="J34" i="24" s="1"/>
  <c r="J35" i="24" s="1"/>
  <c r="J36" i="24" s="1"/>
  <c r="J37" i="24" s="1"/>
  <c r="J38" i="24" s="1"/>
  <c r="J39" i="24" s="1"/>
  <c r="J40" i="24" s="1"/>
  <c r="J41" i="24" s="1"/>
  <c r="J42" i="24" s="1"/>
  <c r="J43" i="24" s="1"/>
  <c r="J44" i="24" s="1"/>
  <c r="J45" i="24" s="1"/>
  <c r="J46" i="24" s="1"/>
  <c r="J47" i="24" s="1"/>
  <c r="J48" i="24" s="1"/>
  <c r="J49" i="24" s="1"/>
  <c r="J50" i="24" s="1"/>
  <c r="J51" i="24" s="1"/>
  <c r="J52" i="24" s="1"/>
  <c r="J53" i="24" s="1"/>
  <c r="J54" i="24" s="1"/>
  <c r="J55" i="24" s="1"/>
  <c r="J56" i="24" s="1"/>
  <c r="J57" i="24" s="1"/>
  <c r="J58" i="24" s="1"/>
  <c r="J59" i="24" s="1"/>
  <c r="J60" i="24" s="1"/>
  <c r="J61" i="24" s="1"/>
  <c r="J62" i="24" s="1"/>
  <c r="J63" i="24" s="1"/>
  <c r="J64" i="24" s="1"/>
  <c r="K16" i="23"/>
  <c r="K17" i="23" s="1"/>
  <c r="K18" i="23" s="1"/>
  <c r="K19" i="23" s="1"/>
  <c r="K20" i="23" s="1"/>
  <c r="K21" i="23" s="1"/>
  <c r="K22" i="23" s="1"/>
  <c r="K23" i="23" s="1"/>
  <c r="K24" i="23" s="1"/>
  <c r="K25" i="23" s="1"/>
  <c r="K26" i="23" s="1"/>
  <c r="K27" i="23" s="1"/>
  <c r="K28" i="23" s="1"/>
  <c r="K29" i="23" s="1"/>
  <c r="K30" i="23" s="1"/>
  <c r="K31" i="23" s="1"/>
  <c r="K32" i="23" s="1"/>
  <c r="K33" i="23" s="1"/>
  <c r="K34" i="23" s="1"/>
  <c r="K35" i="23" s="1"/>
  <c r="K36" i="23" s="1"/>
  <c r="K37" i="23" s="1"/>
  <c r="K38" i="23" s="1"/>
  <c r="K39" i="23" s="1"/>
  <c r="K40" i="23" s="1"/>
  <c r="K41" i="23" s="1"/>
  <c r="K42" i="23" s="1"/>
  <c r="K43" i="23" s="1"/>
  <c r="K44" i="23" s="1"/>
  <c r="K45" i="23" s="1"/>
  <c r="K46" i="23" s="1"/>
  <c r="K47" i="23" s="1"/>
  <c r="K48" i="23" s="1"/>
  <c r="K49" i="23" s="1"/>
  <c r="K50" i="23" s="1"/>
  <c r="K51" i="23" s="1"/>
  <c r="K52" i="23" s="1"/>
  <c r="K53" i="23" s="1"/>
  <c r="K54" i="23" s="1"/>
  <c r="K55" i="23" s="1"/>
  <c r="K56" i="23" s="1"/>
  <c r="K57" i="23" s="1"/>
  <c r="K58" i="23" s="1"/>
  <c r="K59" i="23" s="1"/>
  <c r="K60" i="23" s="1"/>
  <c r="K61" i="23" s="1"/>
  <c r="K62" i="23" s="1"/>
  <c r="K63" i="23" s="1"/>
  <c r="K64" i="2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Luedke, Wilf</author>
    <author>McHugh, Diana</author>
  </authors>
  <commentList>
    <comment ref="E3" authorId="0" shapeId="0" xr:uid="{A5E6EAD3-E888-4B4B-B72B-7F32802651D0}">
      <text>
        <r>
          <rPr>
            <b/>
            <sz val="9"/>
            <color indexed="81"/>
            <rFont val="Tahoma"/>
            <family val="2"/>
          </rPr>
          <t>Luedke, Wilf:</t>
        </r>
        <r>
          <rPr>
            <sz val="9"/>
            <color indexed="81"/>
            <rFont val="Tahoma"/>
            <family val="2"/>
          </rPr>
          <t xml:space="preserve">
these are additive.   E.g. to get the 17 indicators you need to include ind6 and ind14 and ind17 in any pivot table 
</t>
        </r>
      </text>
    </comment>
    <comment ref="AH3" authorId="0" shapeId="0" xr:uid="{E92981EE-2575-4587-95B9-682A318E96F1}">
      <text>
        <r>
          <rPr>
            <b/>
            <sz val="9"/>
            <color indexed="81"/>
            <rFont val="Tahoma"/>
            <family val="2"/>
          </rPr>
          <t>Luedke, Wilf:</t>
        </r>
        <r>
          <rPr>
            <sz val="9"/>
            <color indexed="81"/>
            <rFont val="Tahoma"/>
            <family val="2"/>
          </rPr>
          <t xml:space="preserve">
DMc...need to do some p-averaging for 4 and 12 yr to allow totals</t>
        </r>
      </text>
    </comment>
    <comment ref="G16" authorId="1" shapeId="0" xr:uid="{42EF8053-B64C-4B50-AF3D-6BBA6168150E}">
      <text>
        <r>
          <rPr>
            <b/>
            <sz val="9"/>
            <color indexed="81"/>
            <rFont val="Tahoma"/>
            <family val="2"/>
          </rPr>
          <t>McHugh, Diana:</t>
        </r>
        <r>
          <rPr>
            <sz val="9"/>
            <color indexed="81"/>
            <rFont val="Tahoma"/>
            <family val="2"/>
          </rPr>
          <t xml:space="preserve">
In-River Spawners Above Stamp Falls </t>
        </r>
      </text>
    </comment>
    <comment ref="H16" authorId="1" shapeId="0" xr:uid="{22929BEF-11A0-492D-9E6D-F8F81F3FDA33}">
      <text>
        <r>
          <rPr>
            <b/>
            <sz val="9"/>
            <color indexed="81"/>
            <rFont val="Tahoma"/>
            <family val="2"/>
          </rPr>
          <t>McHugh, Diana:</t>
        </r>
        <r>
          <rPr>
            <sz val="9"/>
            <color indexed="81"/>
            <rFont val="Tahoma"/>
            <family val="2"/>
          </rPr>
          <t xml:space="preserve">
In-River Spawners Above Stamp Falls </t>
        </r>
      </text>
    </comment>
    <comment ref="J56" authorId="0" shapeId="0" xr:uid="{A601301B-9D42-43DE-84EF-88A8568F9AE4}">
      <text>
        <r>
          <rPr>
            <sz val="9"/>
            <color indexed="81"/>
            <rFont val="Tahoma"/>
            <family val="2"/>
          </rPr>
          <t xml:space="preserve">need to identify what this includes.  Should NOT include lake shoreline, only tribs like Doobah and Hobiton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Luedke, Wilf</author>
    <author>tc={849E1BA9-94D5-49FA-B693-051F0D4FE43F}</author>
    <author>McHugh, Diana</author>
    <author>tc={60084D81-71F4-4906-82D9-D27C89E1318A}</author>
  </authors>
  <commentList>
    <comment ref="H3" authorId="0" shapeId="0" xr:uid="{314832E4-9BC8-42D5-9433-2FB449540974}">
      <text>
        <r>
          <rPr>
            <b/>
            <sz val="9"/>
            <color indexed="81"/>
            <rFont val="Tahoma"/>
            <family val="2"/>
          </rPr>
          <t>DMch.  UNK were blanks in nuseds... To differentiate from UK in nuseds.</t>
        </r>
        <r>
          <rPr>
            <sz val="9"/>
            <color indexed="81"/>
            <rFont val="Tahoma"/>
            <family val="2"/>
          </rPr>
          <t xml:space="preserve">
</t>
        </r>
      </text>
    </comment>
    <comment ref="N3" authorId="1" shapeId="0" xr:uid="{849E1BA9-94D5-49FA-B693-051F0D4FE43F}">
      <text>
        <t>[Threaded comment]
Your version of Excel allows you to read this threaded comment; however, any edits to it will get removed if the file is opened in a newer version of Excel. Learn more: https://go.microsoft.com/fwlink/?linkid=870924
Comment:
    easier to enter pHOS and then subtract 1 - pHOS to equal pNOS</t>
      </text>
    </comment>
    <comment ref="D2844" authorId="2" shapeId="0" xr:uid="{209AE2E5-26EE-4284-8987-A8DEBA74AFAA}">
      <text>
        <r>
          <rPr>
            <b/>
            <sz val="9"/>
            <color indexed="81"/>
            <rFont val="Tahoma"/>
            <family val="2"/>
          </rPr>
          <t>McHugh, Diana:</t>
        </r>
        <r>
          <rPr>
            <sz val="9"/>
            <color indexed="81"/>
            <rFont val="Tahoma"/>
            <family val="2"/>
          </rPr>
          <t xml:space="preserve">
In-River Spawners Above Stamp Falls </t>
        </r>
      </text>
    </comment>
    <comment ref="E2844" authorId="2" shapeId="0" xr:uid="{9F0DB8AE-87CB-41C4-A03C-6158641712A0}">
      <text>
        <r>
          <rPr>
            <b/>
            <sz val="9"/>
            <color indexed="81"/>
            <rFont val="Tahoma"/>
            <family val="2"/>
          </rPr>
          <t>McHugh, Diana:</t>
        </r>
        <r>
          <rPr>
            <sz val="9"/>
            <color indexed="81"/>
            <rFont val="Tahoma"/>
            <family val="2"/>
          </rPr>
          <t xml:space="preserve">
In-River Spawners Above Stamp Falls </t>
        </r>
      </text>
    </comment>
    <comment ref="D2845" authorId="2" shapeId="0" xr:uid="{936B2B4F-E225-4642-AE31-CB91B618ED2F}">
      <text>
        <r>
          <rPr>
            <b/>
            <sz val="9"/>
            <color indexed="81"/>
            <rFont val="Tahoma"/>
            <family val="2"/>
          </rPr>
          <t>McHugh, Diana:</t>
        </r>
        <r>
          <rPr>
            <sz val="9"/>
            <color indexed="81"/>
            <rFont val="Tahoma"/>
            <family val="2"/>
          </rPr>
          <t xml:space="preserve">
In-River Spawners Above Stamp Falls </t>
        </r>
      </text>
    </comment>
    <comment ref="E2845" authorId="2" shapeId="0" xr:uid="{D07F6DD8-56F5-49A9-9F3D-AE8DAE43EABD}">
      <text>
        <r>
          <rPr>
            <b/>
            <sz val="9"/>
            <color indexed="81"/>
            <rFont val="Tahoma"/>
            <family val="2"/>
          </rPr>
          <t>McHugh, Diana:</t>
        </r>
        <r>
          <rPr>
            <sz val="9"/>
            <color indexed="81"/>
            <rFont val="Tahoma"/>
            <family val="2"/>
          </rPr>
          <t xml:space="preserve">
In-River Spawners Above Stamp Falls </t>
        </r>
      </text>
    </comment>
    <comment ref="D2846" authorId="2" shapeId="0" xr:uid="{29EF9A62-1713-4EA1-BB7C-B07558F36F2C}">
      <text>
        <r>
          <rPr>
            <b/>
            <sz val="9"/>
            <color indexed="81"/>
            <rFont val="Tahoma"/>
            <family val="2"/>
          </rPr>
          <t>McHugh, Diana:</t>
        </r>
        <r>
          <rPr>
            <sz val="9"/>
            <color indexed="81"/>
            <rFont val="Tahoma"/>
            <family val="2"/>
          </rPr>
          <t xml:space="preserve">
In-River Spawners Above Stamp Falls </t>
        </r>
      </text>
    </comment>
    <comment ref="E2846" authorId="2" shapeId="0" xr:uid="{5ACE0D5C-9BFB-4D97-964F-ED90938E894B}">
      <text>
        <r>
          <rPr>
            <b/>
            <sz val="9"/>
            <color indexed="81"/>
            <rFont val="Tahoma"/>
            <family val="2"/>
          </rPr>
          <t>McHugh, Diana:</t>
        </r>
        <r>
          <rPr>
            <sz val="9"/>
            <color indexed="81"/>
            <rFont val="Tahoma"/>
            <family val="2"/>
          </rPr>
          <t xml:space="preserve">
In-River Spawners Above Stamp Falls </t>
        </r>
      </text>
    </comment>
    <comment ref="D2847" authorId="2" shapeId="0" xr:uid="{EB51D271-95F9-4BB3-90B8-3A76470FB2D6}">
      <text>
        <r>
          <rPr>
            <b/>
            <sz val="9"/>
            <color indexed="81"/>
            <rFont val="Tahoma"/>
            <family val="2"/>
          </rPr>
          <t>McHugh, Diana:</t>
        </r>
        <r>
          <rPr>
            <sz val="9"/>
            <color indexed="81"/>
            <rFont val="Tahoma"/>
            <family val="2"/>
          </rPr>
          <t xml:space="preserve">
In-River Spawners Above Stamp Falls </t>
        </r>
      </text>
    </comment>
    <comment ref="E2847" authorId="2" shapeId="0" xr:uid="{37D2AA19-C9E2-441C-963E-83D9DE03AD3E}">
      <text>
        <r>
          <rPr>
            <b/>
            <sz val="9"/>
            <color indexed="81"/>
            <rFont val="Tahoma"/>
            <family val="2"/>
          </rPr>
          <t>McHugh, Diana:</t>
        </r>
        <r>
          <rPr>
            <sz val="9"/>
            <color indexed="81"/>
            <rFont val="Tahoma"/>
            <family val="2"/>
          </rPr>
          <t xml:space="preserve">
In-River Spawners Above Stamp Falls </t>
        </r>
      </text>
    </comment>
    <comment ref="D2848" authorId="2" shapeId="0" xr:uid="{77A70724-1427-4DA5-A17C-72EC988F15FC}">
      <text>
        <r>
          <rPr>
            <b/>
            <sz val="9"/>
            <color indexed="81"/>
            <rFont val="Tahoma"/>
            <family val="2"/>
          </rPr>
          <t>McHugh, Diana:</t>
        </r>
        <r>
          <rPr>
            <sz val="9"/>
            <color indexed="81"/>
            <rFont val="Tahoma"/>
            <family val="2"/>
          </rPr>
          <t xml:space="preserve">
In-River Spawners Above Stamp Falls </t>
        </r>
      </text>
    </comment>
    <comment ref="E2848" authorId="2" shapeId="0" xr:uid="{CCF023B0-1579-426B-AAED-A0C5BABCB5BE}">
      <text>
        <r>
          <rPr>
            <b/>
            <sz val="9"/>
            <color indexed="81"/>
            <rFont val="Tahoma"/>
            <family val="2"/>
          </rPr>
          <t>McHugh, Diana:</t>
        </r>
        <r>
          <rPr>
            <sz val="9"/>
            <color indexed="81"/>
            <rFont val="Tahoma"/>
            <family val="2"/>
          </rPr>
          <t xml:space="preserve">
In-River Spawners Above Stamp Falls </t>
        </r>
      </text>
    </comment>
    <comment ref="D2849" authorId="2" shapeId="0" xr:uid="{DD418BD3-1205-4851-9687-86FB1CA95B44}">
      <text>
        <r>
          <rPr>
            <b/>
            <sz val="9"/>
            <color indexed="81"/>
            <rFont val="Tahoma"/>
            <family val="2"/>
          </rPr>
          <t>McHugh, Diana:</t>
        </r>
        <r>
          <rPr>
            <sz val="9"/>
            <color indexed="81"/>
            <rFont val="Tahoma"/>
            <family val="2"/>
          </rPr>
          <t xml:space="preserve">
In-River Spawners Above Stamp Falls </t>
        </r>
      </text>
    </comment>
    <comment ref="E2849" authorId="2" shapeId="0" xr:uid="{EF26AD90-B966-45AD-872E-2F09B849BE3A}">
      <text>
        <r>
          <rPr>
            <b/>
            <sz val="9"/>
            <color indexed="81"/>
            <rFont val="Tahoma"/>
            <family val="2"/>
          </rPr>
          <t>McHugh, Diana:</t>
        </r>
        <r>
          <rPr>
            <sz val="9"/>
            <color indexed="81"/>
            <rFont val="Tahoma"/>
            <family val="2"/>
          </rPr>
          <t xml:space="preserve">
In-River Spawners Above Stamp Falls </t>
        </r>
      </text>
    </comment>
    <comment ref="D2850" authorId="2" shapeId="0" xr:uid="{F2E53CEA-1EAC-43BC-91CA-D77D1EF7A1D9}">
      <text>
        <r>
          <rPr>
            <b/>
            <sz val="9"/>
            <color indexed="81"/>
            <rFont val="Tahoma"/>
            <family val="2"/>
          </rPr>
          <t>McHugh, Diana:</t>
        </r>
        <r>
          <rPr>
            <sz val="9"/>
            <color indexed="81"/>
            <rFont val="Tahoma"/>
            <family val="2"/>
          </rPr>
          <t xml:space="preserve">
In-River Spawners Above Stamp Falls </t>
        </r>
      </text>
    </comment>
    <comment ref="E2850" authorId="2" shapeId="0" xr:uid="{B642ADFD-A3D7-4334-A07D-A35C50CD4D6F}">
      <text>
        <r>
          <rPr>
            <b/>
            <sz val="9"/>
            <color indexed="81"/>
            <rFont val="Tahoma"/>
            <family val="2"/>
          </rPr>
          <t>McHugh, Diana:</t>
        </r>
        <r>
          <rPr>
            <sz val="9"/>
            <color indexed="81"/>
            <rFont val="Tahoma"/>
            <family val="2"/>
          </rPr>
          <t xml:space="preserve">
In-River Spawners Above Stamp Falls </t>
        </r>
      </text>
    </comment>
    <comment ref="D2851" authorId="2" shapeId="0" xr:uid="{B5C9D731-B3C8-4DAC-8549-4FD1B52B96EC}">
      <text>
        <r>
          <rPr>
            <b/>
            <sz val="9"/>
            <color indexed="81"/>
            <rFont val="Tahoma"/>
            <family val="2"/>
          </rPr>
          <t>McHugh, Diana:</t>
        </r>
        <r>
          <rPr>
            <sz val="9"/>
            <color indexed="81"/>
            <rFont val="Tahoma"/>
            <family val="2"/>
          </rPr>
          <t xml:space="preserve">
In-River Spawners Above Stamp Falls </t>
        </r>
      </text>
    </comment>
    <comment ref="E2851" authorId="2" shapeId="0" xr:uid="{7D16EF78-C754-451D-ACBB-EC0587A52765}">
      <text>
        <r>
          <rPr>
            <b/>
            <sz val="9"/>
            <color indexed="81"/>
            <rFont val="Tahoma"/>
            <family val="2"/>
          </rPr>
          <t>McHugh, Diana:</t>
        </r>
        <r>
          <rPr>
            <sz val="9"/>
            <color indexed="81"/>
            <rFont val="Tahoma"/>
            <family val="2"/>
          </rPr>
          <t xml:space="preserve">
In-River Spawners Above Stamp Falls </t>
        </r>
      </text>
    </comment>
    <comment ref="D2852" authorId="2" shapeId="0" xr:uid="{018DFFA8-F4D8-42FD-BF56-46D43F169F6F}">
      <text>
        <r>
          <rPr>
            <b/>
            <sz val="9"/>
            <color indexed="81"/>
            <rFont val="Tahoma"/>
            <family val="2"/>
          </rPr>
          <t>McHugh, Diana:</t>
        </r>
        <r>
          <rPr>
            <sz val="9"/>
            <color indexed="81"/>
            <rFont val="Tahoma"/>
            <family val="2"/>
          </rPr>
          <t xml:space="preserve">
In-River Spawners Above Stamp Falls </t>
        </r>
      </text>
    </comment>
    <comment ref="E2852" authorId="2" shapeId="0" xr:uid="{97EE55A9-8708-4D63-BCF9-10C099AD1914}">
      <text>
        <r>
          <rPr>
            <b/>
            <sz val="9"/>
            <color indexed="81"/>
            <rFont val="Tahoma"/>
            <family val="2"/>
          </rPr>
          <t>McHugh, Diana:</t>
        </r>
        <r>
          <rPr>
            <sz val="9"/>
            <color indexed="81"/>
            <rFont val="Tahoma"/>
            <family val="2"/>
          </rPr>
          <t xml:space="preserve">
In-River Spawners Above Stamp Falls </t>
        </r>
      </text>
    </comment>
    <comment ref="D2853" authorId="2" shapeId="0" xr:uid="{3B17A213-5286-410E-9E37-45C2EFBFD4CF}">
      <text>
        <r>
          <rPr>
            <b/>
            <sz val="9"/>
            <color indexed="81"/>
            <rFont val="Tahoma"/>
            <family val="2"/>
          </rPr>
          <t>McHugh, Diana:</t>
        </r>
        <r>
          <rPr>
            <sz val="9"/>
            <color indexed="81"/>
            <rFont val="Tahoma"/>
            <family val="2"/>
          </rPr>
          <t xml:space="preserve">
In-River Spawners Above Stamp Falls </t>
        </r>
      </text>
    </comment>
    <comment ref="E2853" authorId="2" shapeId="0" xr:uid="{9C9382C0-968C-40D9-8EAC-ACE8B2E63944}">
      <text>
        <r>
          <rPr>
            <b/>
            <sz val="9"/>
            <color indexed="81"/>
            <rFont val="Tahoma"/>
            <family val="2"/>
          </rPr>
          <t>McHugh, Diana:</t>
        </r>
        <r>
          <rPr>
            <sz val="9"/>
            <color indexed="81"/>
            <rFont val="Tahoma"/>
            <family val="2"/>
          </rPr>
          <t xml:space="preserve">
In-River Spawners Above Stamp Falls </t>
        </r>
      </text>
    </comment>
    <comment ref="D2854" authorId="2" shapeId="0" xr:uid="{8CBC5AAE-592A-49AA-8571-2DB162A4E522}">
      <text>
        <r>
          <rPr>
            <b/>
            <sz val="9"/>
            <color indexed="81"/>
            <rFont val="Tahoma"/>
            <family val="2"/>
          </rPr>
          <t>McHugh, Diana:</t>
        </r>
        <r>
          <rPr>
            <sz val="9"/>
            <color indexed="81"/>
            <rFont val="Tahoma"/>
            <family val="2"/>
          </rPr>
          <t xml:space="preserve">
In-River Spawners Above Stamp Falls </t>
        </r>
      </text>
    </comment>
    <comment ref="E2854" authorId="2" shapeId="0" xr:uid="{057339EA-EE1E-4622-8254-259755479716}">
      <text>
        <r>
          <rPr>
            <b/>
            <sz val="9"/>
            <color indexed="81"/>
            <rFont val="Tahoma"/>
            <family val="2"/>
          </rPr>
          <t>McHugh, Diana:</t>
        </r>
        <r>
          <rPr>
            <sz val="9"/>
            <color indexed="81"/>
            <rFont val="Tahoma"/>
            <family val="2"/>
          </rPr>
          <t xml:space="preserve">
In-River Spawners Above Stamp Falls </t>
        </r>
      </text>
    </comment>
    <comment ref="D2855" authorId="2" shapeId="0" xr:uid="{B2A4F0F7-23DF-4240-A97C-1EF6AD927907}">
      <text>
        <r>
          <rPr>
            <b/>
            <sz val="9"/>
            <color indexed="81"/>
            <rFont val="Tahoma"/>
            <family val="2"/>
          </rPr>
          <t>McHugh, Diana:</t>
        </r>
        <r>
          <rPr>
            <sz val="9"/>
            <color indexed="81"/>
            <rFont val="Tahoma"/>
            <family val="2"/>
          </rPr>
          <t xml:space="preserve">
In-River Spawners Above Stamp Falls </t>
        </r>
      </text>
    </comment>
    <comment ref="E2855" authorId="2" shapeId="0" xr:uid="{96EEF4AB-A7A9-496A-845C-4D48933C57C8}">
      <text>
        <r>
          <rPr>
            <b/>
            <sz val="9"/>
            <color indexed="81"/>
            <rFont val="Tahoma"/>
            <family val="2"/>
          </rPr>
          <t>McHugh, Diana:</t>
        </r>
        <r>
          <rPr>
            <sz val="9"/>
            <color indexed="81"/>
            <rFont val="Tahoma"/>
            <family val="2"/>
          </rPr>
          <t xml:space="preserve">
In-River Spawners Above Stamp Falls </t>
        </r>
      </text>
    </comment>
    <comment ref="D2856" authorId="2" shapeId="0" xr:uid="{5F54B625-B0F1-42B8-849A-04E1CD4ACDFB}">
      <text>
        <r>
          <rPr>
            <b/>
            <sz val="9"/>
            <color indexed="81"/>
            <rFont val="Tahoma"/>
            <family val="2"/>
          </rPr>
          <t>McHugh, Diana:</t>
        </r>
        <r>
          <rPr>
            <sz val="9"/>
            <color indexed="81"/>
            <rFont val="Tahoma"/>
            <family val="2"/>
          </rPr>
          <t xml:space="preserve">
In-River Spawners Above Stamp Falls </t>
        </r>
      </text>
    </comment>
    <comment ref="E2856" authorId="2" shapeId="0" xr:uid="{FC7233BF-3890-4F61-9661-3150AD92BC00}">
      <text>
        <r>
          <rPr>
            <b/>
            <sz val="9"/>
            <color indexed="81"/>
            <rFont val="Tahoma"/>
            <family val="2"/>
          </rPr>
          <t>McHugh, Diana:</t>
        </r>
        <r>
          <rPr>
            <sz val="9"/>
            <color indexed="81"/>
            <rFont val="Tahoma"/>
            <family val="2"/>
          </rPr>
          <t xml:space="preserve">
In-River Spawners Above Stamp Falls </t>
        </r>
      </text>
    </comment>
    <comment ref="D2857" authorId="2" shapeId="0" xr:uid="{ECB08B82-D18F-4956-BCF8-2643FABD67CD}">
      <text>
        <r>
          <rPr>
            <b/>
            <sz val="9"/>
            <color indexed="81"/>
            <rFont val="Tahoma"/>
            <family val="2"/>
          </rPr>
          <t>McHugh, Diana:</t>
        </r>
        <r>
          <rPr>
            <sz val="9"/>
            <color indexed="81"/>
            <rFont val="Tahoma"/>
            <family val="2"/>
          </rPr>
          <t xml:space="preserve">
In-River Spawners Above Stamp Falls </t>
        </r>
      </text>
    </comment>
    <comment ref="E2857" authorId="2" shapeId="0" xr:uid="{16BE2FC6-7175-45BB-AB7D-4E64D9BAEBEB}">
      <text>
        <r>
          <rPr>
            <b/>
            <sz val="9"/>
            <color indexed="81"/>
            <rFont val="Tahoma"/>
            <family val="2"/>
          </rPr>
          <t>McHugh, Diana:</t>
        </r>
        <r>
          <rPr>
            <sz val="9"/>
            <color indexed="81"/>
            <rFont val="Tahoma"/>
            <family val="2"/>
          </rPr>
          <t xml:space="preserve">
In-River Spawners Above Stamp Falls </t>
        </r>
      </text>
    </comment>
    <comment ref="D2858" authorId="2" shapeId="0" xr:uid="{A5CAEB44-DB01-4526-978A-E6DBDC0F1FAF}">
      <text>
        <r>
          <rPr>
            <b/>
            <sz val="9"/>
            <color indexed="81"/>
            <rFont val="Tahoma"/>
            <family val="2"/>
          </rPr>
          <t>McHugh, Diana:</t>
        </r>
        <r>
          <rPr>
            <sz val="9"/>
            <color indexed="81"/>
            <rFont val="Tahoma"/>
            <family val="2"/>
          </rPr>
          <t xml:space="preserve">
In-River Spawners Above Stamp Falls </t>
        </r>
      </text>
    </comment>
    <comment ref="E2858" authorId="2" shapeId="0" xr:uid="{C7B88E6F-13DE-472C-9D5A-371EB44C8F22}">
      <text>
        <r>
          <rPr>
            <b/>
            <sz val="9"/>
            <color indexed="81"/>
            <rFont val="Tahoma"/>
            <family val="2"/>
          </rPr>
          <t>McHugh, Diana:</t>
        </r>
        <r>
          <rPr>
            <sz val="9"/>
            <color indexed="81"/>
            <rFont val="Tahoma"/>
            <family val="2"/>
          </rPr>
          <t xml:space="preserve">
In-River Spawners Above Stamp Falls </t>
        </r>
      </text>
    </comment>
    <comment ref="D2859" authorId="2" shapeId="0" xr:uid="{3956922A-247D-4729-BE4A-FE56188D1A5F}">
      <text>
        <r>
          <rPr>
            <b/>
            <sz val="9"/>
            <color indexed="81"/>
            <rFont val="Tahoma"/>
            <family val="2"/>
          </rPr>
          <t>McHugh, Diana:</t>
        </r>
        <r>
          <rPr>
            <sz val="9"/>
            <color indexed="81"/>
            <rFont val="Tahoma"/>
            <family val="2"/>
          </rPr>
          <t xml:space="preserve">
In-River Spawners Above Stamp Falls </t>
        </r>
      </text>
    </comment>
    <comment ref="E2859" authorId="2" shapeId="0" xr:uid="{3A90CDF7-B9D0-4F45-8B9B-3DF1ADFD21CF}">
      <text>
        <r>
          <rPr>
            <b/>
            <sz val="9"/>
            <color indexed="81"/>
            <rFont val="Tahoma"/>
            <family val="2"/>
          </rPr>
          <t>McHugh, Diana:</t>
        </r>
        <r>
          <rPr>
            <sz val="9"/>
            <color indexed="81"/>
            <rFont val="Tahoma"/>
            <family val="2"/>
          </rPr>
          <t xml:space="preserve">
In-River Spawners Above Stamp Falls </t>
        </r>
      </text>
    </comment>
    <comment ref="D2860" authorId="2" shapeId="0" xr:uid="{6FC9FEDB-7E19-41FA-801D-E4D644A1D79D}">
      <text>
        <r>
          <rPr>
            <b/>
            <sz val="9"/>
            <color indexed="81"/>
            <rFont val="Tahoma"/>
            <family val="2"/>
          </rPr>
          <t>McHugh, Diana:</t>
        </r>
        <r>
          <rPr>
            <sz val="9"/>
            <color indexed="81"/>
            <rFont val="Tahoma"/>
            <family val="2"/>
          </rPr>
          <t xml:space="preserve">
In-River Spawners Above Stamp Falls </t>
        </r>
      </text>
    </comment>
    <comment ref="E2860" authorId="2" shapeId="0" xr:uid="{4FDD4209-9655-4438-8BC7-9CA7BB127135}">
      <text>
        <r>
          <rPr>
            <b/>
            <sz val="9"/>
            <color indexed="81"/>
            <rFont val="Tahoma"/>
            <family val="2"/>
          </rPr>
          <t>McHugh, Diana:</t>
        </r>
        <r>
          <rPr>
            <sz val="9"/>
            <color indexed="81"/>
            <rFont val="Tahoma"/>
            <family val="2"/>
          </rPr>
          <t xml:space="preserve">
In-River Spawners Above Stamp Falls </t>
        </r>
      </text>
    </comment>
    <comment ref="D2861" authorId="2" shapeId="0" xr:uid="{454105EA-A918-4865-AD89-658D3AB0CDBA}">
      <text>
        <r>
          <rPr>
            <b/>
            <sz val="9"/>
            <color indexed="81"/>
            <rFont val="Tahoma"/>
            <family val="2"/>
          </rPr>
          <t>McHugh, Diana:</t>
        </r>
        <r>
          <rPr>
            <sz val="9"/>
            <color indexed="81"/>
            <rFont val="Tahoma"/>
            <family val="2"/>
          </rPr>
          <t xml:space="preserve">
In-River Spawners Above Stamp Falls </t>
        </r>
      </text>
    </comment>
    <comment ref="E2861" authorId="2" shapeId="0" xr:uid="{F4F700AE-8FFC-4D0D-94A2-B65F2DFA494A}">
      <text>
        <r>
          <rPr>
            <b/>
            <sz val="9"/>
            <color indexed="81"/>
            <rFont val="Tahoma"/>
            <family val="2"/>
          </rPr>
          <t>McHugh, Diana:</t>
        </r>
        <r>
          <rPr>
            <sz val="9"/>
            <color indexed="81"/>
            <rFont val="Tahoma"/>
            <family val="2"/>
          </rPr>
          <t xml:space="preserve">
In-River Spawners Above Stamp Falls </t>
        </r>
      </text>
    </comment>
    <comment ref="D2862" authorId="2" shapeId="0" xr:uid="{6E988EC1-B1E5-4B2C-8041-C5BDBD51C811}">
      <text>
        <r>
          <rPr>
            <b/>
            <sz val="9"/>
            <color indexed="81"/>
            <rFont val="Tahoma"/>
            <family val="2"/>
          </rPr>
          <t>McHugh, Diana:</t>
        </r>
        <r>
          <rPr>
            <sz val="9"/>
            <color indexed="81"/>
            <rFont val="Tahoma"/>
            <family val="2"/>
          </rPr>
          <t xml:space="preserve">
In-River Spawners Above Stamp Falls </t>
        </r>
      </text>
    </comment>
    <comment ref="E2862" authorId="2" shapeId="0" xr:uid="{B0F10B1F-0D57-4871-A826-B0EC9998EEBB}">
      <text>
        <r>
          <rPr>
            <b/>
            <sz val="9"/>
            <color indexed="81"/>
            <rFont val="Tahoma"/>
            <family val="2"/>
          </rPr>
          <t>McHugh, Diana:</t>
        </r>
        <r>
          <rPr>
            <sz val="9"/>
            <color indexed="81"/>
            <rFont val="Tahoma"/>
            <family val="2"/>
          </rPr>
          <t xml:space="preserve">
In-River Spawners Above Stamp Falls </t>
        </r>
      </text>
    </comment>
    <comment ref="D2863" authorId="2" shapeId="0" xr:uid="{A99A090D-B963-4AA1-AC33-FBB48C286446}">
      <text>
        <r>
          <rPr>
            <b/>
            <sz val="9"/>
            <color indexed="81"/>
            <rFont val="Tahoma"/>
            <family val="2"/>
          </rPr>
          <t>McHugh, Diana:</t>
        </r>
        <r>
          <rPr>
            <sz val="9"/>
            <color indexed="81"/>
            <rFont val="Tahoma"/>
            <family val="2"/>
          </rPr>
          <t xml:space="preserve">
In-River Spawners Above Stamp Falls </t>
        </r>
      </text>
    </comment>
    <comment ref="E2863" authorId="2" shapeId="0" xr:uid="{AECA5D8A-4AD7-41B8-A70B-9BFB375AFF4F}">
      <text>
        <r>
          <rPr>
            <b/>
            <sz val="9"/>
            <color indexed="81"/>
            <rFont val="Tahoma"/>
            <family val="2"/>
          </rPr>
          <t>McHugh, Diana:</t>
        </r>
        <r>
          <rPr>
            <sz val="9"/>
            <color indexed="81"/>
            <rFont val="Tahoma"/>
            <family val="2"/>
          </rPr>
          <t xml:space="preserve">
In-River Spawners Above Stamp Falls </t>
        </r>
      </text>
    </comment>
    <comment ref="D2864" authorId="2" shapeId="0" xr:uid="{C826FD66-B217-4B3C-A11E-65495667DCEF}">
      <text>
        <r>
          <rPr>
            <b/>
            <sz val="9"/>
            <color indexed="81"/>
            <rFont val="Tahoma"/>
            <family val="2"/>
          </rPr>
          <t>McHugh, Diana:</t>
        </r>
        <r>
          <rPr>
            <sz val="9"/>
            <color indexed="81"/>
            <rFont val="Tahoma"/>
            <family val="2"/>
          </rPr>
          <t xml:space="preserve">
In-River Spawners Above Stamp Falls </t>
        </r>
      </text>
    </comment>
    <comment ref="E2864" authorId="2" shapeId="0" xr:uid="{F8DA32BA-EB83-4911-9F9A-D8FC07C43897}">
      <text>
        <r>
          <rPr>
            <b/>
            <sz val="9"/>
            <color indexed="81"/>
            <rFont val="Tahoma"/>
            <family val="2"/>
          </rPr>
          <t>McHugh, Diana:</t>
        </r>
        <r>
          <rPr>
            <sz val="9"/>
            <color indexed="81"/>
            <rFont val="Tahoma"/>
            <family val="2"/>
          </rPr>
          <t xml:space="preserve">
In-River Spawners Above Stamp Falls </t>
        </r>
      </text>
    </comment>
    <comment ref="D2865" authorId="2" shapeId="0" xr:uid="{F8520572-404B-4F42-AF87-FE5F99FD9826}">
      <text>
        <r>
          <rPr>
            <b/>
            <sz val="9"/>
            <color indexed="81"/>
            <rFont val="Tahoma"/>
            <family val="2"/>
          </rPr>
          <t>McHugh, Diana:</t>
        </r>
        <r>
          <rPr>
            <sz val="9"/>
            <color indexed="81"/>
            <rFont val="Tahoma"/>
            <family val="2"/>
          </rPr>
          <t xml:space="preserve">
In-River Spawners Above Stamp Falls </t>
        </r>
      </text>
    </comment>
    <comment ref="E2865" authorId="2" shapeId="0" xr:uid="{BCD73549-CB40-440C-819B-C5BDFD9F482E}">
      <text>
        <r>
          <rPr>
            <b/>
            <sz val="9"/>
            <color indexed="81"/>
            <rFont val="Tahoma"/>
            <family val="2"/>
          </rPr>
          <t>McHugh, Diana:</t>
        </r>
        <r>
          <rPr>
            <sz val="9"/>
            <color indexed="81"/>
            <rFont val="Tahoma"/>
            <family val="2"/>
          </rPr>
          <t xml:space="preserve">
In-River Spawners Above Stamp Falls </t>
        </r>
      </text>
    </comment>
    <comment ref="D2866" authorId="2" shapeId="0" xr:uid="{E687D111-DA2B-42E0-ABEE-56FB2B854198}">
      <text>
        <r>
          <rPr>
            <b/>
            <sz val="9"/>
            <color indexed="81"/>
            <rFont val="Tahoma"/>
            <family val="2"/>
          </rPr>
          <t>McHugh, Diana:</t>
        </r>
        <r>
          <rPr>
            <sz val="9"/>
            <color indexed="81"/>
            <rFont val="Tahoma"/>
            <family val="2"/>
          </rPr>
          <t xml:space="preserve">
In-River Spawners Above Stamp Falls </t>
        </r>
      </text>
    </comment>
    <comment ref="E2866" authorId="2" shapeId="0" xr:uid="{CBED80C7-F7B6-4ADB-881A-66F293B43C67}">
      <text>
        <r>
          <rPr>
            <b/>
            <sz val="9"/>
            <color indexed="81"/>
            <rFont val="Tahoma"/>
            <family val="2"/>
          </rPr>
          <t>McHugh, Diana:</t>
        </r>
        <r>
          <rPr>
            <sz val="9"/>
            <color indexed="81"/>
            <rFont val="Tahoma"/>
            <family val="2"/>
          </rPr>
          <t xml:space="preserve">
In-River Spawners Above Stamp Falls </t>
        </r>
      </text>
    </comment>
    <comment ref="D2867" authorId="2" shapeId="0" xr:uid="{A54AA945-4D45-4862-82B7-70A8423632FE}">
      <text>
        <r>
          <rPr>
            <b/>
            <sz val="9"/>
            <color indexed="81"/>
            <rFont val="Tahoma"/>
            <family val="2"/>
          </rPr>
          <t>McHugh, Diana:</t>
        </r>
        <r>
          <rPr>
            <sz val="9"/>
            <color indexed="81"/>
            <rFont val="Tahoma"/>
            <family val="2"/>
          </rPr>
          <t xml:space="preserve">
In-River Spawners Above Stamp Falls </t>
        </r>
      </text>
    </comment>
    <comment ref="E2867" authorId="2" shapeId="0" xr:uid="{A9001B31-C3F1-422D-9D32-66B0ADDB60CF}">
      <text>
        <r>
          <rPr>
            <b/>
            <sz val="9"/>
            <color indexed="81"/>
            <rFont val="Tahoma"/>
            <family val="2"/>
          </rPr>
          <t>McHugh, Diana:</t>
        </r>
        <r>
          <rPr>
            <sz val="9"/>
            <color indexed="81"/>
            <rFont val="Tahoma"/>
            <family val="2"/>
          </rPr>
          <t xml:space="preserve">
In-River Spawners Above Stamp Falls </t>
        </r>
      </text>
    </comment>
    <comment ref="D2868" authorId="2" shapeId="0" xr:uid="{7C07EFB0-DCDA-488D-960A-EBDEB19651A3}">
      <text>
        <r>
          <rPr>
            <b/>
            <sz val="9"/>
            <color indexed="81"/>
            <rFont val="Tahoma"/>
            <family val="2"/>
          </rPr>
          <t>McHugh, Diana:</t>
        </r>
        <r>
          <rPr>
            <sz val="9"/>
            <color indexed="81"/>
            <rFont val="Tahoma"/>
            <family val="2"/>
          </rPr>
          <t xml:space="preserve">
In-River Spawners Above Stamp Falls </t>
        </r>
      </text>
    </comment>
    <comment ref="E2868" authorId="2" shapeId="0" xr:uid="{3748D511-FCE6-4637-A750-FBBC691B1899}">
      <text>
        <r>
          <rPr>
            <b/>
            <sz val="9"/>
            <color indexed="81"/>
            <rFont val="Tahoma"/>
            <family val="2"/>
          </rPr>
          <t>McHugh, Diana:</t>
        </r>
        <r>
          <rPr>
            <sz val="9"/>
            <color indexed="81"/>
            <rFont val="Tahoma"/>
            <family val="2"/>
          </rPr>
          <t xml:space="preserve">
In-River Spawners Above Stamp Falls </t>
        </r>
      </text>
    </comment>
    <comment ref="D2869" authorId="2" shapeId="0" xr:uid="{A2BFE0E2-1823-4D5B-ABBA-BEB7820D445A}">
      <text>
        <r>
          <rPr>
            <b/>
            <sz val="9"/>
            <color indexed="81"/>
            <rFont val="Tahoma"/>
            <family val="2"/>
          </rPr>
          <t>McHugh, Diana:</t>
        </r>
        <r>
          <rPr>
            <sz val="9"/>
            <color indexed="81"/>
            <rFont val="Tahoma"/>
            <family val="2"/>
          </rPr>
          <t xml:space="preserve">
In-River Spawners Above Stamp Falls </t>
        </r>
      </text>
    </comment>
    <comment ref="E2869" authorId="2" shapeId="0" xr:uid="{A362BEEB-0AE5-4AA9-A679-81321BFF63A9}">
      <text>
        <r>
          <rPr>
            <b/>
            <sz val="9"/>
            <color indexed="81"/>
            <rFont val="Tahoma"/>
            <family val="2"/>
          </rPr>
          <t>McHugh, Diana:</t>
        </r>
        <r>
          <rPr>
            <sz val="9"/>
            <color indexed="81"/>
            <rFont val="Tahoma"/>
            <family val="2"/>
          </rPr>
          <t xml:space="preserve">
In-River Spawners Above Stamp Falls </t>
        </r>
      </text>
    </comment>
    <comment ref="S2869" authorId="3" shapeId="0" xr:uid="{60084D81-71F4-4906-82D9-D27C89E1318A}">
      <text>
        <t>[Threaded comment]
Your version of Excel allows you to read this threaded comment; however, any edits to it will get removed if the file is opened in a newer version of Excel. Learn more: https://go.microsoft.com/fwlink/?linkid=870924
Comment:
    Robertson Cr. releases</t>
      </text>
    </comment>
    <comment ref="D2870" authorId="2" shapeId="0" xr:uid="{30A2F624-4C02-48DB-8451-AC2F5D797B74}">
      <text>
        <r>
          <rPr>
            <b/>
            <sz val="9"/>
            <color indexed="81"/>
            <rFont val="Tahoma"/>
            <family val="2"/>
          </rPr>
          <t>McHugh, Diana:</t>
        </r>
        <r>
          <rPr>
            <sz val="9"/>
            <color indexed="81"/>
            <rFont val="Tahoma"/>
            <family val="2"/>
          </rPr>
          <t xml:space="preserve">
In-River Spawners Above Stamp Falls </t>
        </r>
      </text>
    </comment>
    <comment ref="E2870" authorId="2" shapeId="0" xr:uid="{B2569746-B289-446D-B890-5E77036B2315}">
      <text>
        <r>
          <rPr>
            <b/>
            <sz val="9"/>
            <color indexed="81"/>
            <rFont val="Tahoma"/>
            <family val="2"/>
          </rPr>
          <t>McHugh, Diana:</t>
        </r>
        <r>
          <rPr>
            <sz val="9"/>
            <color indexed="81"/>
            <rFont val="Tahoma"/>
            <family val="2"/>
          </rPr>
          <t xml:space="preserve">
In-River Spawners Above Stamp Falls </t>
        </r>
      </text>
    </comment>
    <comment ref="D2871" authorId="2" shapeId="0" xr:uid="{9D4EB8EA-7BDA-4111-A31A-42842F49CCAB}">
      <text>
        <r>
          <rPr>
            <b/>
            <sz val="9"/>
            <color indexed="81"/>
            <rFont val="Tahoma"/>
            <family val="2"/>
          </rPr>
          <t>McHugh, Diana:</t>
        </r>
        <r>
          <rPr>
            <sz val="9"/>
            <color indexed="81"/>
            <rFont val="Tahoma"/>
            <family val="2"/>
          </rPr>
          <t xml:space="preserve">
In-River Spawners Above Stamp Falls </t>
        </r>
      </text>
    </comment>
    <comment ref="E2871" authorId="2" shapeId="0" xr:uid="{366CA46A-5E25-4251-BD68-95323642D5C0}">
      <text>
        <r>
          <rPr>
            <b/>
            <sz val="9"/>
            <color indexed="81"/>
            <rFont val="Tahoma"/>
            <family val="2"/>
          </rPr>
          <t>McHugh, Diana:</t>
        </r>
        <r>
          <rPr>
            <sz val="9"/>
            <color indexed="81"/>
            <rFont val="Tahoma"/>
            <family val="2"/>
          </rPr>
          <t xml:space="preserve">
In-River Spawners Above Stamp Falls </t>
        </r>
      </text>
    </comment>
    <comment ref="D2872" authorId="2" shapeId="0" xr:uid="{03899B57-F48F-414D-B261-C8657B12A42A}">
      <text>
        <r>
          <rPr>
            <b/>
            <sz val="9"/>
            <color indexed="81"/>
            <rFont val="Tahoma"/>
            <family val="2"/>
          </rPr>
          <t>McHugh, Diana:</t>
        </r>
        <r>
          <rPr>
            <sz val="9"/>
            <color indexed="81"/>
            <rFont val="Tahoma"/>
            <family val="2"/>
          </rPr>
          <t xml:space="preserve">
In-River Spawners Above Stamp Falls </t>
        </r>
      </text>
    </comment>
    <comment ref="E2872" authorId="2" shapeId="0" xr:uid="{7573CE40-7E12-4C6C-BCD1-3BE5C3A54810}">
      <text>
        <r>
          <rPr>
            <b/>
            <sz val="9"/>
            <color indexed="81"/>
            <rFont val="Tahoma"/>
            <family val="2"/>
          </rPr>
          <t>McHugh, Diana:</t>
        </r>
        <r>
          <rPr>
            <sz val="9"/>
            <color indexed="81"/>
            <rFont val="Tahoma"/>
            <family val="2"/>
          </rPr>
          <t xml:space="preserve">
In-River Spawners Above Stamp Falls </t>
        </r>
      </text>
    </comment>
    <comment ref="D2873" authorId="2" shapeId="0" xr:uid="{4EBC0329-D281-4C44-871B-128B97800187}">
      <text>
        <r>
          <rPr>
            <b/>
            <sz val="9"/>
            <color indexed="81"/>
            <rFont val="Tahoma"/>
            <family val="2"/>
          </rPr>
          <t>McHugh, Diana:</t>
        </r>
        <r>
          <rPr>
            <sz val="9"/>
            <color indexed="81"/>
            <rFont val="Tahoma"/>
            <family val="2"/>
          </rPr>
          <t xml:space="preserve">
In-River Spawners Above Stamp Falls </t>
        </r>
      </text>
    </comment>
    <comment ref="E2873" authorId="2" shapeId="0" xr:uid="{C4424883-92B2-4301-8261-AD297D0A4E79}">
      <text>
        <r>
          <rPr>
            <b/>
            <sz val="9"/>
            <color indexed="81"/>
            <rFont val="Tahoma"/>
            <family val="2"/>
          </rPr>
          <t>McHugh, Diana:</t>
        </r>
        <r>
          <rPr>
            <sz val="9"/>
            <color indexed="81"/>
            <rFont val="Tahoma"/>
            <family val="2"/>
          </rPr>
          <t xml:space="preserve">
In-River Spawners Above Stamp Falls </t>
        </r>
      </text>
    </comment>
    <comment ref="D2874" authorId="2" shapeId="0" xr:uid="{6478B02F-1992-45AB-987A-FDA3F3BD5E01}">
      <text>
        <r>
          <rPr>
            <b/>
            <sz val="9"/>
            <color indexed="81"/>
            <rFont val="Tahoma"/>
            <family val="2"/>
          </rPr>
          <t>McHugh, Diana:</t>
        </r>
        <r>
          <rPr>
            <sz val="9"/>
            <color indexed="81"/>
            <rFont val="Tahoma"/>
            <family val="2"/>
          </rPr>
          <t xml:space="preserve">
In-River Spawners Above Stamp Falls </t>
        </r>
      </text>
    </comment>
    <comment ref="E2874" authorId="2" shapeId="0" xr:uid="{B08521D6-D99D-4B0F-A709-870C32E74856}">
      <text>
        <r>
          <rPr>
            <b/>
            <sz val="9"/>
            <color indexed="81"/>
            <rFont val="Tahoma"/>
            <family val="2"/>
          </rPr>
          <t>McHugh, Diana:</t>
        </r>
        <r>
          <rPr>
            <sz val="9"/>
            <color indexed="81"/>
            <rFont val="Tahoma"/>
            <family val="2"/>
          </rPr>
          <t xml:space="preserve">
In-River Spawners Above Stamp Falls </t>
        </r>
      </text>
    </comment>
    <comment ref="D2875" authorId="2" shapeId="0" xr:uid="{1122C679-9D6C-4A3C-9800-B3EC90586C0E}">
      <text>
        <r>
          <rPr>
            <b/>
            <sz val="9"/>
            <color indexed="81"/>
            <rFont val="Tahoma"/>
            <family val="2"/>
          </rPr>
          <t>McHugh, Diana:</t>
        </r>
        <r>
          <rPr>
            <sz val="9"/>
            <color indexed="81"/>
            <rFont val="Tahoma"/>
            <family val="2"/>
          </rPr>
          <t xml:space="preserve">
In-River Spawners Above Stamp Falls </t>
        </r>
      </text>
    </comment>
    <comment ref="E2875" authorId="2" shapeId="0" xr:uid="{6BACB035-5EED-410E-A48E-AEBC7951F7E6}">
      <text>
        <r>
          <rPr>
            <b/>
            <sz val="9"/>
            <color indexed="81"/>
            <rFont val="Tahoma"/>
            <family val="2"/>
          </rPr>
          <t>McHugh, Diana:</t>
        </r>
        <r>
          <rPr>
            <sz val="9"/>
            <color indexed="81"/>
            <rFont val="Tahoma"/>
            <family val="2"/>
          </rPr>
          <t xml:space="preserve">
In-River Spawners Above Stamp Falls </t>
        </r>
      </text>
    </comment>
    <comment ref="D2876" authorId="2" shapeId="0" xr:uid="{23F4CEE3-AA34-4B78-9E34-50DA44A25F59}">
      <text>
        <r>
          <rPr>
            <b/>
            <sz val="9"/>
            <color indexed="81"/>
            <rFont val="Tahoma"/>
            <family val="2"/>
          </rPr>
          <t>McHugh, Diana:</t>
        </r>
        <r>
          <rPr>
            <sz val="9"/>
            <color indexed="81"/>
            <rFont val="Tahoma"/>
            <family val="2"/>
          </rPr>
          <t xml:space="preserve">
In-River Spawners Above Stamp Falls </t>
        </r>
      </text>
    </comment>
    <comment ref="E2876" authorId="2" shapeId="0" xr:uid="{70F90CC6-5B62-4555-87DF-D6F5F674015E}">
      <text>
        <r>
          <rPr>
            <b/>
            <sz val="9"/>
            <color indexed="81"/>
            <rFont val="Tahoma"/>
            <family val="2"/>
          </rPr>
          <t>McHugh, Diana:</t>
        </r>
        <r>
          <rPr>
            <sz val="9"/>
            <color indexed="81"/>
            <rFont val="Tahoma"/>
            <family val="2"/>
          </rPr>
          <t xml:space="preserve">
In-River Spawners Above Stamp Falls </t>
        </r>
      </text>
    </comment>
    <comment ref="D2877" authorId="2" shapeId="0" xr:uid="{0BD182D4-5E3F-4074-BD6C-457E24540894}">
      <text>
        <r>
          <rPr>
            <b/>
            <sz val="9"/>
            <color indexed="81"/>
            <rFont val="Tahoma"/>
            <family val="2"/>
          </rPr>
          <t>McHugh, Diana:</t>
        </r>
        <r>
          <rPr>
            <sz val="9"/>
            <color indexed="81"/>
            <rFont val="Tahoma"/>
            <family val="2"/>
          </rPr>
          <t xml:space="preserve">
In-River Spawners Above Stamp Falls </t>
        </r>
      </text>
    </comment>
    <comment ref="E2877" authorId="2" shapeId="0" xr:uid="{44DFA0E3-B30E-48F8-9899-D46CC0428228}">
      <text>
        <r>
          <rPr>
            <b/>
            <sz val="9"/>
            <color indexed="81"/>
            <rFont val="Tahoma"/>
            <family val="2"/>
          </rPr>
          <t>McHugh, Diana:</t>
        </r>
        <r>
          <rPr>
            <sz val="9"/>
            <color indexed="81"/>
            <rFont val="Tahoma"/>
            <family val="2"/>
          </rPr>
          <t xml:space="preserve">
In-River Spawners Above Stamp Falls </t>
        </r>
      </text>
    </comment>
    <comment ref="D2878" authorId="2" shapeId="0" xr:uid="{094B95B0-C7EC-4E6F-B51F-A413A92FB964}">
      <text>
        <r>
          <rPr>
            <b/>
            <sz val="9"/>
            <color indexed="81"/>
            <rFont val="Tahoma"/>
            <family val="2"/>
          </rPr>
          <t>McHugh, Diana:</t>
        </r>
        <r>
          <rPr>
            <sz val="9"/>
            <color indexed="81"/>
            <rFont val="Tahoma"/>
            <family val="2"/>
          </rPr>
          <t xml:space="preserve">
In-River Spawners Above Stamp Falls </t>
        </r>
      </text>
    </comment>
    <comment ref="E2878" authorId="2" shapeId="0" xr:uid="{29DBE2BE-45B9-41E1-8FED-3A318AB28031}">
      <text>
        <r>
          <rPr>
            <b/>
            <sz val="9"/>
            <color indexed="81"/>
            <rFont val="Tahoma"/>
            <family val="2"/>
          </rPr>
          <t>McHugh, Diana:</t>
        </r>
        <r>
          <rPr>
            <sz val="9"/>
            <color indexed="81"/>
            <rFont val="Tahoma"/>
            <family val="2"/>
          </rPr>
          <t xml:space="preserve">
In-River Spawners Above Stamp Falls </t>
        </r>
      </text>
    </comment>
    <comment ref="D2879" authorId="2" shapeId="0" xr:uid="{911F2458-11F2-4CC1-9B60-2403A2A6A683}">
      <text>
        <r>
          <rPr>
            <b/>
            <sz val="9"/>
            <color indexed="81"/>
            <rFont val="Tahoma"/>
            <family val="2"/>
          </rPr>
          <t>McHugh, Diana:</t>
        </r>
        <r>
          <rPr>
            <sz val="9"/>
            <color indexed="81"/>
            <rFont val="Tahoma"/>
            <family val="2"/>
          </rPr>
          <t xml:space="preserve">
In-River Spawners Above Stamp Falls </t>
        </r>
      </text>
    </comment>
    <comment ref="E2879" authorId="2" shapeId="0" xr:uid="{9FDAD0A5-CC25-4BF1-AE22-4873960CB4DF}">
      <text>
        <r>
          <rPr>
            <b/>
            <sz val="9"/>
            <color indexed="81"/>
            <rFont val="Tahoma"/>
            <family val="2"/>
          </rPr>
          <t>McHugh, Diana:</t>
        </r>
        <r>
          <rPr>
            <sz val="9"/>
            <color indexed="81"/>
            <rFont val="Tahoma"/>
            <family val="2"/>
          </rPr>
          <t xml:space="preserve">
In-River Spawners Above Stamp Falls </t>
        </r>
      </text>
    </comment>
    <comment ref="D2880" authorId="2" shapeId="0" xr:uid="{E780E8E0-AA8A-4DD6-9D5B-630EB85E888C}">
      <text>
        <r>
          <rPr>
            <b/>
            <sz val="9"/>
            <color indexed="81"/>
            <rFont val="Tahoma"/>
            <family val="2"/>
          </rPr>
          <t>McHugh, Diana:</t>
        </r>
        <r>
          <rPr>
            <sz val="9"/>
            <color indexed="81"/>
            <rFont val="Tahoma"/>
            <family val="2"/>
          </rPr>
          <t xml:space="preserve">
In-River Spawners Above Stamp Falls </t>
        </r>
      </text>
    </comment>
    <comment ref="E2880" authorId="2" shapeId="0" xr:uid="{C08D8348-304A-47DE-BC5E-836D77FD1BFF}">
      <text>
        <r>
          <rPr>
            <b/>
            <sz val="9"/>
            <color indexed="81"/>
            <rFont val="Tahoma"/>
            <family val="2"/>
          </rPr>
          <t>McHugh, Diana:</t>
        </r>
        <r>
          <rPr>
            <sz val="9"/>
            <color indexed="81"/>
            <rFont val="Tahoma"/>
            <family val="2"/>
          </rPr>
          <t xml:space="preserve">
In-River Spawners Above Stamp Falls </t>
        </r>
      </text>
    </comment>
    <comment ref="D2881" authorId="2" shapeId="0" xr:uid="{BD3621EE-C896-41E1-9CC1-1CA00A9D33BA}">
      <text>
        <r>
          <rPr>
            <b/>
            <sz val="9"/>
            <color indexed="81"/>
            <rFont val="Tahoma"/>
            <family val="2"/>
          </rPr>
          <t>McHugh, Diana:</t>
        </r>
        <r>
          <rPr>
            <sz val="9"/>
            <color indexed="81"/>
            <rFont val="Tahoma"/>
            <family val="2"/>
          </rPr>
          <t xml:space="preserve">
In-River Spawners Above Stamp Falls </t>
        </r>
      </text>
    </comment>
    <comment ref="E2881" authorId="2" shapeId="0" xr:uid="{4C02A0F4-08BF-43DC-840B-86FA9AFC0ABF}">
      <text>
        <r>
          <rPr>
            <b/>
            <sz val="9"/>
            <color indexed="81"/>
            <rFont val="Tahoma"/>
            <family val="2"/>
          </rPr>
          <t>McHugh, Diana:</t>
        </r>
        <r>
          <rPr>
            <sz val="9"/>
            <color indexed="81"/>
            <rFont val="Tahoma"/>
            <family val="2"/>
          </rPr>
          <t xml:space="preserve">
In-River Spawners Above Stamp Falls </t>
        </r>
      </text>
    </comment>
    <comment ref="D2882" authorId="2" shapeId="0" xr:uid="{F921CAE1-A07B-48B3-A87C-490E512C4CDA}">
      <text>
        <r>
          <rPr>
            <b/>
            <sz val="9"/>
            <color indexed="81"/>
            <rFont val="Tahoma"/>
            <family val="2"/>
          </rPr>
          <t>McHugh, Diana:</t>
        </r>
        <r>
          <rPr>
            <sz val="9"/>
            <color indexed="81"/>
            <rFont val="Tahoma"/>
            <family val="2"/>
          </rPr>
          <t xml:space="preserve">
In-River Spawners Above Stamp Falls </t>
        </r>
      </text>
    </comment>
    <comment ref="E2882" authorId="2" shapeId="0" xr:uid="{990C19F6-8A0D-4248-AB7D-ADB8DB55B313}">
      <text>
        <r>
          <rPr>
            <b/>
            <sz val="9"/>
            <color indexed="81"/>
            <rFont val="Tahoma"/>
            <family val="2"/>
          </rPr>
          <t>McHugh, Diana:</t>
        </r>
        <r>
          <rPr>
            <sz val="9"/>
            <color indexed="81"/>
            <rFont val="Tahoma"/>
            <family val="2"/>
          </rPr>
          <t xml:space="preserve">
In-River Spawners Above Stamp Falls </t>
        </r>
      </text>
    </comment>
    <comment ref="D2883" authorId="2" shapeId="0" xr:uid="{A50085A2-EA12-44ED-9867-E5FEB97F2CE5}">
      <text>
        <r>
          <rPr>
            <b/>
            <sz val="9"/>
            <color indexed="81"/>
            <rFont val="Tahoma"/>
            <family val="2"/>
          </rPr>
          <t>McHugh, Diana:</t>
        </r>
        <r>
          <rPr>
            <sz val="9"/>
            <color indexed="81"/>
            <rFont val="Tahoma"/>
            <family val="2"/>
          </rPr>
          <t xml:space="preserve">
In-River Spawners Above Stamp Falls </t>
        </r>
      </text>
    </comment>
    <comment ref="E2883" authorId="2" shapeId="0" xr:uid="{965A1105-40F5-4580-8AA5-5D27D34B541C}">
      <text>
        <r>
          <rPr>
            <b/>
            <sz val="9"/>
            <color indexed="81"/>
            <rFont val="Tahoma"/>
            <family val="2"/>
          </rPr>
          <t>McHugh, Diana:</t>
        </r>
        <r>
          <rPr>
            <sz val="9"/>
            <color indexed="81"/>
            <rFont val="Tahoma"/>
            <family val="2"/>
          </rPr>
          <t xml:space="preserve">
In-River Spawners Above Stamp Falls </t>
        </r>
      </text>
    </comment>
    <comment ref="D2884" authorId="2" shapeId="0" xr:uid="{25B7CE40-C8F9-443C-B7D6-94C53E483FA2}">
      <text>
        <r>
          <rPr>
            <b/>
            <sz val="9"/>
            <color indexed="81"/>
            <rFont val="Tahoma"/>
            <family val="2"/>
          </rPr>
          <t>McHugh, Diana:</t>
        </r>
        <r>
          <rPr>
            <sz val="9"/>
            <color indexed="81"/>
            <rFont val="Tahoma"/>
            <family val="2"/>
          </rPr>
          <t xml:space="preserve">
In-River Spawners Above Stamp Falls </t>
        </r>
      </text>
    </comment>
    <comment ref="E2884" authorId="2" shapeId="0" xr:uid="{F42CE9B4-8227-4A0D-A351-1A1096029644}">
      <text>
        <r>
          <rPr>
            <b/>
            <sz val="9"/>
            <color indexed="81"/>
            <rFont val="Tahoma"/>
            <family val="2"/>
          </rPr>
          <t>McHugh, Diana:</t>
        </r>
        <r>
          <rPr>
            <sz val="9"/>
            <color indexed="81"/>
            <rFont val="Tahoma"/>
            <family val="2"/>
          </rPr>
          <t xml:space="preserve">
In-River Spawners Above Stamp Falls </t>
        </r>
      </text>
    </comment>
    <comment ref="D2885" authorId="2" shapeId="0" xr:uid="{86D06DA7-4612-4D86-846B-41E37BA80EEB}">
      <text>
        <r>
          <rPr>
            <b/>
            <sz val="9"/>
            <color indexed="81"/>
            <rFont val="Tahoma"/>
            <family val="2"/>
          </rPr>
          <t>McHugh, Diana:</t>
        </r>
        <r>
          <rPr>
            <sz val="9"/>
            <color indexed="81"/>
            <rFont val="Tahoma"/>
            <family val="2"/>
          </rPr>
          <t xml:space="preserve">
In-River Spawners Above Stamp Falls </t>
        </r>
      </text>
    </comment>
    <comment ref="E2885" authorId="2" shapeId="0" xr:uid="{36B9EB5F-79AC-42B6-B88D-097C2D453CC3}">
      <text>
        <r>
          <rPr>
            <b/>
            <sz val="9"/>
            <color indexed="81"/>
            <rFont val="Tahoma"/>
            <family val="2"/>
          </rPr>
          <t>McHugh, Diana:</t>
        </r>
        <r>
          <rPr>
            <sz val="9"/>
            <color indexed="81"/>
            <rFont val="Tahoma"/>
            <family val="2"/>
          </rPr>
          <t xml:space="preserve">
In-River Spawners Above Stamp Falls </t>
        </r>
      </text>
    </comment>
    <comment ref="D2886" authorId="2" shapeId="0" xr:uid="{7CADE285-BA99-4337-B8A0-D84DB7EFB998}">
      <text>
        <r>
          <rPr>
            <b/>
            <sz val="9"/>
            <color indexed="81"/>
            <rFont val="Tahoma"/>
            <family val="2"/>
          </rPr>
          <t>McHugh, Diana:</t>
        </r>
        <r>
          <rPr>
            <sz val="9"/>
            <color indexed="81"/>
            <rFont val="Tahoma"/>
            <family val="2"/>
          </rPr>
          <t xml:space="preserve">
In-River Spawners Above Stamp Falls </t>
        </r>
      </text>
    </comment>
    <comment ref="E2886" authorId="2" shapeId="0" xr:uid="{9C1998F0-D1D1-426D-B525-E4825B0198C9}">
      <text>
        <r>
          <rPr>
            <b/>
            <sz val="9"/>
            <color indexed="81"/>
            <rFont val="Tahoma"/>
            <family val="2"/>
          </rPr>
          <t>McHugh, Diana:</t>
        </r>
        <r>
          <rPr>
            <sz val="9"/>
            <color indexed="81"/>
            <rFont val="Tahoma"/>
            <family val="2"/>
          </rPr>
          <t xml:space="preserve">
In-River Spawners Above Stamp Falls </t>
        </r>
      </text>
    </comment>
    <comment ref="D2887" authorId="2" shapeId="0" xr:uid="{50A9338C-C80D-442B-BD12-9D50FFA957EE}">
      <text>
        <r>
          <rPr>
            <b/>
            <sz val="9"/>
            <color indexed="81"/>
            <rFont val="Tahoma"/>
            <family val="2"/>
          </rPr>
          <t>McHugh, Diana:</t>
        </r>
        <r>
          <rPr>
            <sz val="9"/>
            <color indexed="81"/>
            <rFont val="Tahoma"/>
            <family val="2"/>
          </rPr>
          <t xml:space="preserve">
In-River Spawners Above Stamp Falls </t>
        </r>
      </text>
    </comment>
    <comment ref="E2887" authorId="2" shapeId="0" xr:uid="{DA503C1C-EAC4-4DD3-960F-5F2FC11AA8C5}">
      <text>
        <r>
          <rPr>
            <b/>
            <sz val="9"/>
            <color indexed="81"/>
            <rFont val="Tahoma"/>
            <family val="2"/>
          </rPr>
          <t>McHugh, Diana:</t>
        </r>
        <r>
          <rPr>
            <sz val="9"/>
            <color indexed="81"/>
            <rFont val="Tahoma"/>
            <family val="2"/>
          </rPr>
          <t xml:space="preserve">
In-River Spawners Above Stamp Falls </t>
        </r>
      </text>
    </comment>
    <comment ref="D2888" authorId="2" shapeId="0" xr:uid="{660EF214-7241-4033-851A-818DB00B10C5}">
      <text>
        <r>
          <rPr>
            <b/>
            <sz val="9"/>
            <color indexed="81"/>
            <rFont val="Tahoma"/>
            <family val="2"/>
          </rPr>
          <t>McHugh, Diana:</t>
        </r>
        <r>
          <rPr>
            <sz val="9"/>
            <color indexed="81"/>
            <rFont val="Tahoma"/>
            <family val="2"/>
          </rPr>
          <t xml:space="preserve">
In-River Spawners Above Stamp Falls </t>
        </r>
      </text>
    </comment>
    <comment ref="E2888" authorId="2" shapeId="0" xr:uid="{1B28E39A-D7F5-4413-B3F0-13333E4D0430}">
      <text>
        <r>
          <rPr>
            <b/>
            <sz val="9"/>
            <color indexed="81"/>
            <rFont val="Tahoma"/>
            <family val="2"/>
          </rPr>
          <t>McHugh, Diana:</t>
        </r>
        <r>
          <rPr>
            <sz val="9"/>
            <color indexed="81"/>
            <rFont val="Tahoma"/>
            <family val="2"/>
          </rPr>
          <t xml:space="preserve">
In-River Spawners Above Stamp Falls </t>
        </r>
      </text>
    </comment>
    <comment ref="D2889" authorId="2" shapeId="0" xr:uid="{06AE6B90-A29A-4FF6-8992-3BE7DD2C710A}">
      <text>
        <r>
          <rPr>
            <b/>
            <sz val="9"/>
            <color indexed="81"/>
            <rFont val="Tahoma"/>
            <family val="2"/>
          </rPr>
          <t>McHugh, Diana:</t>
        </r>
        <r>
          <rPr>
            <sz val="9"/>
            <color indexed="81"/>
            <rFont val="Tahoma"/>
            <family val="2"/>
          </rPr>
          <t xml:space="preserve">
In-River Spawners Above Stamp Falls </t>
        </r>
      </text>
    </comment>
    <comment ref="E2889" authorId="2" shapeId="0" xr:uid="{2677F665-4EE7-4397-A667-7796769DE94B}">
      <text>
        <r>
          <rPr>
            <b/>
            <sz val="9"/>
            <color indexed="81"/>
            <rFont val="Tahoma"/>
            <family val="2"/>
          </rPr>
          <t>McHugh, Diana:</t>
        </r>
        <r>
          <rPr>
            <sz val="9"/>
            <color indexed="81"/>
            <rFont val="Tahoma"/>
            <family val="2"/>
          </rPr>
          <t xml:space="preserve">
In-River Spawners Above Stamp Falls </t>
        </r>
      </text>
    </comment>
    <comment ref="D2890" authorId="2" shapeId="0" xr:uid="{E39176B9-090E-4AE3-942F-797D643AE41D}">
      <text>
        <r>
          <rPr>
            <b/>
            <sz val="9"/>
            <color indexed="81"/>
            <rFont val="Tahoma"/>
            <family val="2"/>
          </rPr>
          <t>McHugh, Diana:</t>
        </r>
        <r>
          <rPr>
            <sz val="9"/>
            <color indexed="81"/>
            <rFont val="Tahoma"/>
            <family val="2"/>
          </rPr>
          <t xml:space="preserve">
In-River Spawners Above Stamp Falls </t>
        </r>
      </text>
    </comment>
    <comment ref="E2890" authorId="2" shapeId="0" xr:uid="{97AF10AC-A4C2-4A0C-A68F-38F9C7E67590}">
      <text>
        <r>
          <rPr>
            <b/>
            <sz val="9"/>
            <color indexed="81"/>
            <rFont val="Tahoma"/>
            <family val="2"/>
          </rPr>
          <t>McHugh, Diana:</t>
        </r>
        <r>
          <rPr>
            <sz val="9"/>
            <color indexed="81"/>
            <rFont val="Tahoma"/>
            <family val="2"/>
          </rPr>
          <t xml:space="preserve">
In-River Spawners Above Stamp Falls </t>
        </r>
      </text>
    </comment>
    <comment ref="D2891" authorId="2" shapeId="0" xr:uid="{CED2A201-6978-4E66-9E7E-EBEA18AA1507}">
      <text>
        <r>
          <rPr>
            <b/>
            <sz val="9"/>
            <color indexed="81"/>
            <rFont val="Tahoma"/>
            <family val="2"/>
          </rPr>
          <t>McHugh, Diana:</t>
        </r>
        <r>
          <rPr>
            <sz val="9"/>
            <color indexed="81"/>
            <rFont val="Tahoma"/>
            <family val="2"/>
          </rPr>
          <t xml:space="preserve">
In-River Spawners Above Stamp Falls </t>
        </r>
      </text>
    </comment>
    <comment ref="E2891" authorId="2" shapeId="0" xr:uid="{8A68EC4B-1F1F-4A4B-8EC8-255153CF55B8}">
      <text>
        <r>
          <rPr>
            <b/>
            <sz val="9"/>
            <color indexed="81"/>
            <rFont val="Tahoma"/>
            <family val="2"/>
          </rPr>
          <t>McHugh, Diana:</t>
        </r>
        <r>
          <rPr>
            <sz val="9"/>
            <color indexed="81"/>
            <rFont val="Tahoma"/>
            <family val="2"/>
          </rPr>
          <t xml:space="preserve">
In-River Spawners Above Stamp Falls </t>
        </r>
      </text>
    </comment>
    <comment ref="D2892" authorId="2" shapeId="0" xr:uid="{91F5F120-3752-408E-B41D-F1C68BAF4FAD}">
      <text>
        <r>
          <rPr>
            <b/>
            <sz val="9"/>
            <color indexed="81"/>
            <rFont val="Tahoma"/>
            <family val="2"/>
          </rPr>
          <t>McHugh, Diana:</t>
        </r>
        <r>
          <rPr>
            <sz val="9"/>
            <color indexed="81"/>
            <rFont val="Tahoma"/>
            <family val="2"/>
          </rPr>
          <t xml:space="preserve">
In-River Spawners Above Stamp Falls </t>
        </r>
      </text>
    </comment>
    <comment ref="E2892" authorId="2" shapeId="0" xr:uid="{E2FAEC86-E417-4825-B3AD-EFB42E3BC543}">
      <text>
        <r>
          <rPr>
            <b/>
            <sz val="9"/>
            <color indexed="81"/>
            <rFont val="Tahoma"/>
            <family val="2"/>
          </rPr>
          <t>McHugh, Diana:</t>
        </r>
        <r>
          <rPr>
            <sz val="9"/>
            <color indexed="81"/>
            <rFont val="Tahoma"/>
            <family val="2"/>
          </rPr>
          <t xml:space="preserve">
In-River Spawners Above Stamp Falls </t>
        </r>
      </text>
    </comment>
    <comment ref="D2893" authorId="2" shapeId="0" xr:uid="{3625D727-1BAA-47D3-B3EA-D3C21FBD984E}">
      <text>
        <r>
          <rPr>
            <b/>
            <sz val="9"/>
            <color indexed="81"/>
            <rFont val="Tahoma"/>
            <family val="2"/>
          </rPr>
          <t>McHugh, Diana:</t>
        </r>
        <r>
          <rPr>
            <sz val="9"/>
            <color indexed="81"/>
            <rFont val="Tahoma"/>
            <family val="2"/>
          </rPr>
          <t xml:space="preserve">
In-River Spawners Above Stamp Falls </t>
        </r>
      </text>
    </comment>
    <comment ref="E2893" authorId="2" shapeId="0" xr:uid="{851C2166-8089-471F-B2D9-F0E6A9AA36CA}">
      <text>
        <r>
          <rPr>
            <b/>
            <sz val="9"/>
            <color indexed="81"/>
            <rFont val="Tahoma"/>
            <family val="2"/>
          </rPr>
          <t>McHugh, Diana:</t>
        </r>
        <r>
          <rPr>
            <sz val="9"/>
            <color indexed="81"/>
            <rFont val="Tahoma"/>
            <family val="2"/>
          </rPr>
          <t xml:space="preserve">
In-River Spawners Above Stamp Falls </t>
        </r>
      </text>
    </comment>
    <comment ref="D2894" authorId="2" shapeId="0" xr:uid="{6843A27A-606C-43F8-96A6-3F0434088A07}">
      <text>
        <r>
          <rPr>
            <b/>
            <sz val="9"/>
            <color indexed="81"/>
            <rFont val="Tahoma"/>
            <family val="2"/>
          </rPr>
          <t>McHugh, Diana:</t>
        </r>
        <r>
          <rPr>
            <sz val="9"/>
            <color indexed="81"/>
            <rFont val="Tahoma"/>
            <family val="2"/>
          </rPr>
          <t xml:space="preserve">
In-River Spawners Above Stamp Falls </t>
        </r>
      </text>
    </comment>
    <comment ref="E2894" authorId="2" shapeId="0" xr:uid="{AAD31ABE-BEF2-420F-937F-C28B2414341D}">
      <text>
        <r>
          <rPr>
            <b/>
            <sz val="9"/>
            <color indexed="81"/>
            <rFont val="Tahoma"/>
            <family val="2"/>
          </rPr>
          <t>McHugh, Diana:</t>
        </r>
        <r>
          <rPr>
            <sz val="9"/>
            <color indexed="81"/>
            <rFont val="Tahoma"/>
            <family val="2"/>
          </rPr>
          <t xml:space="preserve">
In-River Spawners Above Stamp Falls </t>
        </r>
      </text>
    </comment>
    <comment ref="D2895" authorId="2" shapeId="0" xr:uid="{50A89404-B558-4C2A-8DC8-8CE92A4584CA}">
      <text>
        <r>
          <rPr>
            <b/>
            <sz val="9"/>
            <color indexed="81"/>
            <rFont val="Tahoma"/>
            <family val="2"/>
          </rPr>
          <t>McHugh, Diana:</t>
        </r>
        <r>
          <rPr>
            <sz val="9"/>
            <color indexed="81"/>
            <rFont val="Tahoma"/>
            <family val="2"/>
          </rPr>
          <t xml:space="preserve">
In-River Spawners Above Stamp Falls </t>
        </r>
      </text>
    </comment>
    <comment ref="E2895" authorId="2" shapeId="0" xr:uid="{980A7874-FB9E-42E7-8EE0-0EE8B2D4E614}">
      <text>
        <r>
          <rPr>
            <b/>
            <sz val="9"/>
            <color indexed="81"/>
            <rFont val="Tahoma"/>
            <family val="2"/>
          </rPr>
          <t>McHugh, Diana:</t>
        </r>
        <r>
          <rPr>
            <sz val="9"/>
            <color indexed="81"/>
            <rFont val="Tahoma"/>
            <family val="2"/>
          </rPr>
          <t xml:space="preserve">
In-River Spawners Above Stamp Falls </t>
        </r>
      </text>
    </comment>
    <comment ref="D2896" authorId="2" shapeId="0" xr:uid="{A924C991-95CE-4758-984C-1554AF3FDE4C}">
      <text>
        <r>
          <rPr>
            <b/>
            <sz val="9"/>
            <color indexed="81"/>
            <rFont val="Tahoma"/>
            <family val="2"/>
          </rPr>
          <t>McHugh, Diana:</t>
        </r>
        <r>
          <rPr>
            <sz val="9"/>
            <color indexed="81"/>
            <rFont val="Tahoma"/>
            <family val="2"/>
          </rPr>
          <t xml:space="preserve">
In-River Spawners Above Stamp Falls </t>
        </r>
      </text>
    </comment>
    <comment ref="E2896" authorId="2" shapeId="0" xr:uid="{1F67D041-DB35-4FD8-9010-263D80AB93AA}">
      <text>
        <r>
          <rPr>
            <b/>
            <sz val="9"/>
            <color indexed="81"/>
            <rFont val="Tahoma"/>
            <family val="2"/>
          </rPr>
          <t>McHugh, Diana:</t>
        </r>
        <r>
          <rPr>
            <sz val="9"/>
            <color indexed="81"/>
            <rFont val="Tahoma"/>
            <family val="2"/>
          </rPr>
          <t xml:space="preserve">
In-River Spawners Above Stamp Falls </t>
        </r>
      </text>
    </comment>
    <comment ref="D2897" authorId="2" shapeId="0" xr:uid="{525998CE-399A-45D9-A26D-A1FB997B287A}">
      <text>
        <r>
          <rPr>
            <b/>
            <sz val="9"/>
            <color indexed="81"/>
            <rFont val="Tahoma"/>
            <family val="2"/>
          </rPr>
          <t>McHugh, Diana:</t>
        </r>
        <r>
          <rPr>
            <sz val="9"/>
            <color indexed="81"/>
            <rFont val="Tahoma"/>
            <family val="2"/>
          </rPr>
          <t xml:space="preserve">
In-River Spawners Above Stamp Falls </t>
        </r>
      </text>
    </comment>
    <comment ref="E2897" authorId="2" shapeId="0" xr:uid="{A688A25E-D8F6-421A-A5CC-33D050C5B467}">
      <text>
        <r>
          <rPr>
            <b/>
            <sz val="9"/>
            <color indexed="81"/>
            <rFont val="Tahoma"/>
            <family val="2"/>
          </rPr>
          <t>McHugh, Diana:</t>
        </r>
        <r>
          <rPr>
            <sz val="9"/>
            <color indexed="81"/>
            <rFont val="Tahoma"/>
            <family val="2"/>
          </rPr>
          <t xml:space="preserve">
In-River Spawners Above Stamp Falls </t>
        </r>
      </text>
    </comment>
    <comment ref="D2898" authorId="2" shapeId="0" xr:uid="{A7B15AAE-3348-4FB3-B903-E46258C67BF8}">
      <text>
        <r>
          <rPr>
            <b/>
            <sz val="9"/>
            <color indexed="81"/>
            <rFont val="Tahoma"/>
            <family val="2"/>
          </rPr>
          <t>McHugh, Diana:</t>
        </r>
        <r>
          <rPr>
            <sz val="9"/>
            <color indexed="81"/>
            <rFont val="Tahoma"/>
            <family val="2"/>
          </rPr>
          <t xml:space="preserve">
In-River Spawners Above Stamp Falls </t>
        </r>
      </text>
    </comment>
    <comment ref="E2898" authorId="2" shapeId="0" xr:uid="{7D5013DD-BBE5-4984-8B55-B465B3A28419}">
      <text>
        <r>
          <rPr>
            <b/>
            <sz val="9"/>
            <color indexed="81"/>
            <rFont val="Tahoma"/>
            <family val="2"/>
          </rPr>
          <t>McHugh, Diana:</t>
        </r>
        <r>
          <rPr>
            <sz val="9"/>
            <color indexed="81"/>
            <rFont val="Tahoma"/>
            <family val="2"/>
          </rPr>
          <t xml:space="preserve">
In-River Spawners Above Stamp Falls </t>
        </r>
      </text>
    </comment>
    <comment ref="D2899" authorId="2" shapeId="0" xr:uid="{B3B238EC-AB78-46A2-814C-010827B6933E}">
      <text>
        <r>
          <rPr>
            <b/>
            <sz val="9"/>
            <color indexed="81"/>
            <rFont val="Tahoma"/>
            <family val="2"/>
          </rPr>
          <t>McHugh, Diana:</t>
        </r>
        <r>
          <rPr>
            <sz val="9"/>
            <color indexed="81"/>
            <rFont val="Tahoma"/>
            <family val="2"/>
          </rPr>
          <t xml:space="preserve">
In-River Spawners Above Stamp Falls </t>
        </r>
      </text>
    </comment>
    <comment ref="E2899" authorId="2" shapeId="0" xr:uid="{388915D7-9D05-4866-BC0A-7E5E45240159}">
      <text>
        <r>
          <rPr>
            <b/>
            <sz val="9"/>
            <color indexed="81"/>
            <rFont val="Tahoma"/>
            <family val="2"/>
          </rPr>
          <t>McHugh, Diana:</t>
        </r>
        <r>
          <rPr>
            <sz val="9"/>
            <color indexed="81"/>
            <rFont val="Tahoma"/>
            <family val="2"/>
          </rPr>
          <t xml:space="preserve">
In-River Spawners Above Stamp Falls </t>
        </r>
      </text>
    </comment>
    <comment ref="D2900" authorId="2" shapeId="0" xr:uid="{5A9F5443-0E1F-4CA9-8128-DB8CA2F0AEFE}">
      <text>
        <r>
          <rPr>
            <b/>
            <sz val="9"/>
            <color indexed="81"/>
            <rFont val="Tahoma"/>
            <family val="2"/>
          </rPr>
          <t>McHugh, Diana:</t>
        </r>
        <r>
          <rPr>
            <sz val="9"/>
            <color indexed="81"/>
            <rFont val="Tahoma"/>
            <family val="2"/>
          </rPr>
          <t xml:space="preserve">
In-River Spawners Above Stamp Falls </t>
        </r>
      </text>
    </comment>
    <comment ref="E2900" authorId="2" shapeId="0" xr:uid="{6BC185E1-48C0-4A5E-BE96-192F80A3A2C6}">
      <text>
        <r>
          <rPr>
            <b/>
            <sz val="9"/>
            <color indexed="81"/>
            <rFont val="Tahoma"/>
            <family val="2"/>
          </rPr>
          <t>McHugh, Diana:</t>
        </r>
        <r>
          <rPr>
            <sz val="9"/>
            <color indexed="81"/>
            <rFont val="Tahoma"/>
            <family val="2"/>
          </rPr>
          <t xml:space="preserve">
In-River Spawners Above Stamp Falls </t>
        </r>
      </text>
    </comment>
    <comment ref="D2901" authorId="2" shapeId="0" xr:uid="{ECBA9EA5-DF69-45C2-A96F-FD69BEE59D54}">
      <text>
        <r>
          <rPr>
            <b/>
            <sz val="9"/>
            <color indexed="81"/>
            <rFont val="Tahoma"/>
            <family val="2"/>
          </rPr>
          <t>McHugh, Diana:</t>
        </r>
        <r>
          <rPr>
            <sz val="9"/>
            <color indexed="81"/>
            <rFont val="Tahoma"/>
            <family val="2"/>
          </rPr>
          <t xml:space="preserve">
In-River Spawners Above Stamp Falls </t>
        </r>
      </text>
    </comment>
    <comment ref="E2901" authorId="2" shapeId="0" xr:uid="{D6666C0E-C270-4058-B1B2-C93D83417DB8}">
      <text>
        <r>
          <rPr>
            <b/>
            <sz val="9"/>
            <color indexed="81"/>
            <rFont val="Tahoma"/>
            <family val="2"/>
          </rPr>
          <t>McHugh, Diana:</t>
        </r>
        <r>
          <rPr>
            <sz val="9"/>
            <color indexed="81"/>
            <rFont val="Tahoma"/>
            <family val="2"/>
          </rPr>
          <t xml:space="preserve">
In-River Spawners Above Stamp Falls </t>
        </r>
      </text>
    </comment>
    <comment ref="D2902" authorId="2" shapeId="0" xr:uid="{8A688BB0-23C5-4977-B117-389691981CF7}">
      <text>
        <r>
          <rPr>
            <b/>
            <sz val="9"/>
            <color indexed="81"/>
            <rFont val="Tahoma"/>
            <family val="2"/>
          </rPr>
          <t>McHugh, Diana:</t>
        </r>
        <r>
          <rPr>
            <sz val="9"/>
            <color indexed="81"/>
            <rFont val="Tahoma"/>
            <family val="2"/>
          </rPr>
          <t xml:space="preserve">
In-River Spawners Above Stamp Falls </t>
        </r>
      </text>
    </comment>
    <comment ref="E2902" authorId="2" shapeId="0" xr:uid="{DD05CB99-5680-417A-8B60-822DFBCF577D}">
      <text>
        <r>
          <rPr>
            <b/>
            <sz val="9"/>
            <color indexed="81"/>
            <rFont val="Tahoma"/>
            <family val="2"/>
          </rPr>
          <t>McHugh, Diana:</t>
        </r>
        <r>
          <rPr>
            <sz val="9"/>
            <color indexed="81"/>
            <rFont val="Tahoma"/>
            <family val="2"/>
          </rPr>
          <t xml:space="preserve">
In-River Spawners Above Stamp Falls </t>
        </r>
      </text>
    </comment>
    <comment ref="D2903" authorId="2" shapeId="0" xr:uid="{6DE79F9D-626D-4666-90A9-42B0437C102D}">
      <text>
        <r>
          <rPr>
            <b/>
            <sz val="9"/>
            <color indexed="81"/>
            <rFont val="Tahoma"/>
            <family val="2"/>
          </rPr>
          <t>McHugh, Diana:</t>
        </r>
        <r>
          <rPr>
            <sz val="9"/>
            <color indexed="81"/>
            <rFont val="Tahoma"/>
            <family val="2"/>
          </rPr>
          <t xml:space="preserve">
In-River Spawners Above Stamp Falls </t>
        </r>
      </text>
    </comment>
    <comment ref="E2903" authorId="2" shapeId="0" xr:uid="{0C360E44-95C4-4971-AFD1-72FA729ACC59}">
      <text>
        <r>
          <rPr>
            <b/>
            <sz val="9"/>
            <color indexed="81"/>
            <rFont val="Tahoma"/>
            <family val="2"/>
          </rPr>
          <t>McHugh, Diana:</t>
        </r>
        <r>
          <rPr>
            <sz val="9"/>
            <color indexed="81"/>
            <rFont val="Tahoma"/>
            <family val="2"/>
          </rPr>
          <t xml:space="preserve">
In-River Spawners Above Stamp Falls </t>
        </r>
      </text>
    </comment>
    <comment ref="D2904" authorId="2" shapeId="0" xr:uid="{E5911BD3-04C9-4E46-9CB9-7A77F73A617B}">
      <text>
        <r>
          <rPr>
            <b/>
            <sz val="9"/>
            <color indexed="81"/>
            <rFont val="Tahoma"/>
            <family val="2"/>
          </rPr>
          <t>McHugh, Diana:</t>
        </r>
        <r>
          <rPr>
            <sz val="9"/>
            <color indexed="81"/>
            <rFont val="Tahoma"/>
            <family val="2"/>
          </rPr>
          <t xml:space="preserve">
In-River Spawners Above Stamp Falls </t>
        </r>
      </text>
    </comment>
    <comment ref="E2904" authorId="2" shapeId="0" xr:uid="{406BC6CC-9901-4511-B386-8B844A9ACEC9}">
      <text>
        <r>
          <rPr>
            <b/>
            <sz val="9"/>
            <color indexed="81"/>
            <rFont val="Tahoma"/>
            <family val="2"/>
          </rPr>
          <t>McHugh, Diana:</t>
        </r>
        <r>
          <rPr>
            <sz val="9"/>
            <color indexed="81"/>
            <rFont val="Tahoma"/>
            <family val="2"/>
          </rPr>
          <t xml:space="preserve">
In-River Spawners Above Stamp Falls </t>
        </r>
      </text>
    </comment>
    <comment ref="D2905" authorId="2" shapeId="0" xr:uid="{23D4300D-8B4B-474C-B198-9B17CE9CD656}">
      <text>
        <r>
          <rPr>
            <b/>
            <sz val="9"/>
            <color indexed="81"/>
            <rFont val="Tahoma"/>
            <family val="2"/>
          </rPr>
          <t>McHugh, Diana:</t>
        </r>
        <r>
          <rPr>
            <sz val="9"/>
            <color indexed="81"/>
            <rFont val="Tahoma"/>
            <family val="2"/>
          </rPr>
          <t xml:space="preserve">
In-River Spawners Above Stamp Falls </t>
        </r>
      </text>
    </comment>
    <comment ref="E2905" authorId="2" shapeId="0" xr:uid="{09384721-320B-4612-BE02-6EC9181A6567}">
      <text>
        <r>
          <rPr>
            <b/>
            <sz val="9"/>
            <color indexed="81"/>
            <rFont val="Tahoma"/>
            <family val="2"/>
          </rPr>
          <t>McHugh, Diana:</t>
        </r>
        <r>
          <rPr>
            <sz val="9"/>
            <color indexed="81"/>
            <rFont val="Tahoma"/>
            <family val="2"/>
          </rPr>
          <t xml:space="preserve">
In-River Spawners Above Stamp Falls </t>
        </r>
      </text>
    </comment>
    <comment ref="D2906" authorId="2" shapeId="0" xr:uid="{5065988B-DF79-4B3D-AEEE-01BEA6215AF0}">
      <text>
        <r>
          <rPr>
            <b/>
            <sz val="9"/>
            <color indexed="81"/>
            <rFont val="Tahoma"/>
            <family val="2"/>
          </rPr>
          <t>McHugh, Diana:</t>
        </r>
        <r>
          <rPr>
            <sz val="9"/>
            <color indexed="81"/>
            <rFont val="Tahoma"/>
            <family val="2"/>
          </rPr>
          <t xml:space="preserve">
In-River Spawners Above Stamp Falls </t>
        </r>
      </text>
    </comment>
    <comment ref="E2906" authorId="2" shapeId="0" xr:uid="{B6BBB8D3-5C83-4954-8808-25ECFD8BB837}">
      <text>
        <r>
          <rPr>
            <b/>
            <sz val="9"/>
            <color indexed="81"/>
            <rFont val="Tahoma"/>
            <family val="2"/>
          </rPr>
          <t>McHugh, Diana:</t>
        </r>
        <r>
          <rPr>
            <sz val="9"/>
            <color indexed="81"/>
            <rFont val="Tahoma"/>
            <family val="2"/>
          </rPr>
          <t xml:space="preserve">
In-River Spawners Above Stamp Falls </t>
        </r>
      </text>
    </comment>
    <comment ref="D2907" authorId="2" shapeId="0" xr:uid="{CAED04A3-DFD5-43B3-9A25-BB1F177FEC60}">
      <text>
        <r>
          <rPr>
            <b/>
            <sz val="9"/>
            <color indexed="81"/>
            <rFont val="Tahoma"/>
            <family val="2"/>
          </rPr>
          <t>McHugh, Diana:</t>
        </r>
        <r>
          <rPr>
            <sz val="9"/>
            <color indexed="81"/>
            <rFont val="Tahoma"/>
            <family val="2"/>
          </rPr>
          <t xml:space="preserve">
In-River Spawners Above Stamp Falls </t>
        </r>
      </text>
    </comment>
    <comment ref="E2907" authorId="2" shapeId="0" xr:uid="{C90350E0-4D39-4E91-B5E4-27D1DFBB4AB0}">
      <text>
        <r>
          <rPr>
            <b/>
            <sz val="9"/>
            <color indexed="81"/>
            <rFont val="Tahoma"/>
            <family val="2"/>
          </rPr>
          <t>McHugh, Diana:</t>
        </r>
        <r>
          <rPr>
            <sz val="9"/>
            <color indexed="81"/>
            <rFont val="Tahoma"/>
            <family val="2"/>
          </rPr>
          <t xml:space="preserve">
In-River Spawners Above Stamp Falls </t>
        </r>
      </text>
    </comment>
    <comment ref="D2908" authorId="2" shapeId="0" xr:uid="{FCC5ECD3-AA9C-4798-B2C1-B97A3CBB526F}">
      <text>
        <r>
          <rPr>
            <b/>
            <sz val="9"/>
            <color indexed="81"/>
            <rFont val="Tahoma"/>
            <family val="2"/>
          </rPr>
          <t>McHugh, Diana:</t>
        </r>
        <r>
          <rPr>
            <sz val="9"/>
            <color indexed="81"/>
            <rFont val="Tahoma"/>
            <family val="2"/>
          </rPr>
          <t xml:space="preserve">
In-River Spawners Above Stamp Falls </t>
        </r>
      </text>
    </comment>
    <comment ref="E2908" authorId="2" shapeId="0" xr:uid="{2D81DE6D-BE7C-4883-A3DF-F9D4CE382CDF}">
      <text>
        <r>
          <rPr>
            <b/>
            <sz val="9"/>
            <color indexed="81"/>
            <rFont val="Tahoma"/>
            <family val="2"/>
          </rPr>
          <t>McHugh, Diana:</t>
        </r>
        <r>
          <rPr>
            <sz val="9"/>
            <color indexed="81"/>
            <rFont val="Tahoma"/>
            <family val="2"/>
          </rPr>
          <t xml:space="preserve">
In-River Spawners Above Stamp Falls </t>
        </r>
      </text>
    </comment>
    <comment ref="D2909" authorId="2" shapeId="0" xr:uid="{66C8899C-1C65-4C93-8A84-A7F6CA5BA175}">
      <text>
        <r>
          <rPr>
            <b/>
            <sz val="9"/>
            <color indexed="81"/>
            <rFont val="Tahoma"/>
            <family val="2"/>
          </rPr>
          <t>McHugh, Diana:</t>
        </r>
        <r>
          <rPr>
            <sz val="9"/>
            <color indexed="81"/>
            <rFont val="Tahoma"/>
            <family val="2"/>
          </rPr>
          <t xml:space="preserve">
In-River Spawners Above Stamp Falls </t>
        </r>
      </text>
    </comment>
    <comment ref="E2909" authorId="2" shapeId="0" xr:uid="{AC35BCC9-C872-450F-949D-E564AA00975A}">
      <text>
        <r>
          <rPr>
            <b/>
            <sz val="9"/>
            <color indexed="81"/>
            <rFont val="Tahoma"/>
            <family val="2"/>
          </rPr>
          <t>McHugh, Diana:</t>
        </r>
        <r>
          <rPr>
            <sz val="9"/>
            <color indexed="81"/>
            <rFont val="Tahoma"/>
            <family val="2"/>
          </rPr>
          <t xml:space="preserve">
In-River Spawners Above Stamp Falls </t>
        </r>
      </text>
    </comment>
    <comment ref="D2910" authorId="2" shapeId="0" xr:uid="{D849C6EE-3E0B-4014-8344-7089A48D11B9}">
      <text>
        <r>
          <rPr>
            <b/>
            <sz val="9"/>
            <color indexed="81"/>
            <rFont val="Tahoma"/>
            <family val="2"/>
          </rPr>
          <t>McHugh, Diana:</t>
        </r>
        <r>
          <rPr>
            <sz val="9"/>
            <color indexed="81"/>
            <rFont val="Tahoma"/>
            <family val="2"/>
          </rPr>
          <t xml:space="preserve">
In-River Spawners Above Stamp Falls </t>
        </r>
      </text>
    </comment>
    <comment ref="E2910" authorId="2" shapeId="0" xr:uid="{69336A9F-01B2-48BE-96F3-A57B16861668}">
      <text>
        <r>
          <rPr>
            <b/>
            <sz val="9"/>
            <color indexed="81"/>
            <rFont val="Tahoma"/>
            <family val="2"/>
          </rPr>
          <t>McHugh, Diana:</t>
        </r>
        <r>
          <rPr>
            <sz val="9"/>
            <color indexed="81"/>
            <rFont val="Tahoma"/>
            <family val="2"/>
          </rPr>
          <t xml:space="preserve">
In-River Spawners Above Stamp Falls </t>
        </r>
      </text>
    </comment>
    <comment ref="D2911" authorId="2" shapeId="0" xr:uid="{7D71195F-5266-4732-BE73-E690047E5EA2}">
      <text>
        <r>
          <rPr>
            <b/>
            <sz val="9"/>
            <color indexed="81"/>
            <rFont val="Tahoma"/>
            <family val="2"/>
          </rPr>
          <t>McHugh, Diana:</t>
        </r>
        <r>
          <rPr>
            <sz val="9"/>
            <color indexed="81"/>
            <rFont val="Tahoma"/>
            <family val="2"/>
          </rPr>
          <t xml:space="preserve">
In-River Spawners Above Stamp Falls </t>
        </r>
      </text>
    </comment>
    <comment ref="E2911" authorId="2" shapeId="0" xr:uid="{BBE8C93A-AA0C-42FB-A5AA-B14BD4267841}">
      <text>
        <r>
          <rPr>
            <b/>
            <sz val="9"/>
            <color indexed="81"/>
            <rFont val="Tahoma"/>
            <family val="2"/>
          </rPr>
          <t>McHugh, Diana:</t>
        </r>
        <r>
          <rPr>
            <sz val="9"/>
            <color indexed="81"/>
            <rFont val="Tahoma"/>
            <family val="2"/>
          </rPr>
          <t xml:space="preserve">
In-River Spawners Above Stamp Falls </t>
        </r>
      </text>
    </comment>
    <comment ref="D2912" authorId="2" shapeId="0" xr:uid="{7265FE7D-E58A-4A7E-A99B-E079D42465D7}">
      <text>
        <r>
          <rPr>
            <b/>
            <sz val="9"/>
            <color indexed="81"/>
            <rFont val="Tahoma"/>
            <family val="2"/>
          </rPr>
          <t>McHugh, Diana:</t>
        </r>
        <r>
          <rPr>
            <sz val="9"/>
            <color indexed="81"/>
            <rFont val="Tahoma"/>
            <family val="2"/>
          </rPr>
          <t xml:space="preserve">
In-River Spawners Above Stamp Falls </t>
        </r>
      </text>
    </comment>
    <comment ref="E2912" authorId="2" shapeId="0" xr:uid="{85496A95-29F0-4F12-ABA4-B122FCEA67D8}">
      <text>
        <r>
          <rPr>
            <b/>
            <sz val="9"/>
            <color indexed="81"/>
            <rFont val="Tahoma"/>
            <family val="2"/>
          </rPr>
          <t>McHugh, Diana:</t>
        </r>
        <r>
          <rPr>
            <sz val="9"/>
            <color indexed="81"/>
            <rFont val="Tahoma"/>
            <family val="2"/>
          </rPr>
          <t xml:space="preserve">
In-River Spawners Above Stamp Falls </t>
        </r>
      </text>
    </comment>
    <comment ref="D2913" authorId="2" shapeId="0" xr:uid="{172EC9F0-D9A1-4599-93BD-3A1C47087A89}">
      <text>
        <r>
          <rPr>
            <b/>
            <sz val="9"/>
            <color indexed="81"/>
            <rFont val="Tahoma"/>
            <family val="2"/>
          </rPr>
          <t>McHugh, Diana:</t>
        </r>
        <r>
          <rPr>
            <sz val="9"/>
            <color indexed="81"/>
            <rFont val="Tahoma"/>
            <family val="2"/>
          </rPr>
          <t xml:space="preserve">
In-River Spawners Above Stamp Falls </t>
        </r>
      </text>
    </comment>
    <comment ref="E2913" authorId="2" shapeId="0" xr:uid="{8C4101C0-AF04-4E9A-BF4E-C8335B0218D0}">
      <text>
        <r>
          <rPr>
            <b/>
            <sz val="9"/>
            <color indexed="81"/>
            <rFont val="Tahoma"/>
            <family val="2"/>
          </rPr>
          <t>McHugh, Diana:</t>
        </r>
        <r>
          <rPr>
            <sz val="9"/>
            <color indexed="81"/>
            <rFont val="Tahoma"/>
            <family val="2"/>
          </rPr>
          <t xml:space="preserve">
In-River Spawners Above Stamp Falls </t>
        </r>
      </text>
    </comment>
    <comment ref="D2914" authorId="2" shapeId="0" xr:uid="{173EC007-02B1-46F1-AE95-E8D1E1E616EE}">
      <text>
        <r>
          <rPr>
            <b/>
            <sz val="9"/>
            <color indexed="81"/>
            <rFont val="Tahoma"/>
            <family val="2"/>
          </rPr>
          <t>McHugh, Diana:</t>
        </r>
        <r>
          <rPr>
            <sz val="9"/>
            <color indexed="81"/>
            <rFont val="Tahoma"/>
            <family val="2"/>
          </rPr>
          <t xml:space="preserve">
In-River Spawners Above Stamp Falls </t>
        </r>
      </text>
    </comment>
    <comment ref="E2914" authorId="2" shapeId="0" xr:uid="{3D382748-192D-4624-8EF9-E2200E47C26A}">
      <text>
        <r>
          <rPr>
            <b/>
            <sz val="9"/>
            <color indexed="81"/>
            <rFont val="Tahoma"/>
            <family val="2"/>
          </rPr>
          <t>McHugh, Diana:</t>
        </r>
        <r>
          <rPr>
            <sz val="9"/>
            <color indexed="81"/>
            <rFont val="Tahoma"/>
            <family val="2"/>
          </rPr>
          <t xml:space="preserve">
In-River Spawners Above Stamp Falls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McHugh, Diana</author>
  </authors>
  <commentList>
    <comment ref="C37" authorId="0" shapeId="0" xr:uid="{5CD4DD3D-B9A4-4405-A9DB-E8144401265D}">
      <text>
        <r>
          <rPr>
            <b/>
            <sz val="9"/>
            <color indexed="81"/>
            <rFont val="Tahoma"/>
            <family val="2"/>
          </rPr>
          <t>McHugh, Diana:</t>
        </r>
        <r>
          <rPr>
            <sz val="9"/>
            <color indexed="81"/>
            <rFont val="Tahoma"/>
            <family val="2"/>
          </rPr>
          <t xml:space="preserve">
In-River Spawners Above Stamp Falls </t>
        </r>
      </text>
    </comment>
    <comment ref="H37" authorId="0" shapeId="0" xr:uid="{8F8EBDE7-5EA2-45A6-986D-02F0B4A94CD0}">
      <text>
        <r>
          <rPr>
            <b/>
            <sz val="9"/>
            <color indexed="81"/>
            <rFont val="Tahoma"/>
            <family val="2"/>
          </rPr>
          <t>McHugh, Diana:</t>
        </r>
        <r>
          <rPr>
            <sz val="9"/>
            <color indexed="81"/>
            <rFont val="Tahoma"/>
            <family val="2"/>
          </rPr>
          <t xml:space="preserve">
In-River Spawners Above Stamp Falls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McHugh, Diana</author>
  </authors>
  <commentList>
    <comment ref="P17" authorId="0" shapeId="0" xr:uid="{74430F94-6BC4-44C9-8572-C1E657BCCDDC}">
      <text>
        <r>
          <rPr>
            <b/>
            <sz val="9"/>
            <color indexed="81"/>
            <rFont val="Tahoma"/>
            <family val="2"/>
          </rPr>
          <t>McHugh, Diana:</t>
        </r>
        <r>
          <rPr>
            <sz val="9"/>
            <color indexed="81"/>
            <rFont val="Tahoma"/>
            <family val="2"/>
          </rPr>
          <t xml:space="preserve">
In-River Spawners Above Stamp Falls </t>
        </r>
      </text>
    </comment>
  </commentList>
</comments>
</file>

<file path=xl/sharedStrings.xml><?xml version="1.0" encoding="utf-8"?>
<sst xmlns="http://schemas.openxmlformats.org/spreadsheetml/2006/main" count="66830" uniqueCount="5438">
  <si>
    <t>Indicator</t>
  </si>
  <si>
    <t>(All)</t>
  </si>
  <si>
    <t>LRP</t>
  </si>
  <si>
    <t>Sgen median</t>
  </si>
  <si>
    <t>CU</t>
  </si>
  <si>
    <t xml:space="preserve">TRP </t>
  </si>
  <si>
    <t>Smsy</t>
  </si>
  <si>
    <t>Values</t>
  </si>
  <si>
    <t>Populations status work area (copy and paste values to table)</t>
  </si>
  <si>
    <t>Watershed</t>
  </si>
  <si>
    <t>Stat</t>
  </si>
  <si>
    <t>Sum of Revised Accessible Watershed Area (km sq)</t>
  </si>
  <si>
    <t>Sum of Sgen LifeCycle</t>
  </si>
  <si>
    <t>Sum of Smsy LifeCycle</t>
  </si>
  <si>
    <t>Sum of Srep LifeCycle</t>
  </si>
  <si>
    <t>Sum of 4b year avg 2016-19</t>
  </si>
  <si>
    <t>Status</t>
  </si>
  <si>
    <t>Overall Status based on sum</t>
  </si>
  <si>
    <r>
      <t>Area km</t>
    </r>
    <r>
      <rPr>
        <vertAlign val="superscript"/>
        <sz val="11"/>
        <color theme="1"/>
        <rFont val="Calibri"/>
        <family val="2"/>
        <scheme val="minor"/>
      </rPr>
      <t>2</t>
    </r>
  </si>
  <si>
    <t>Sgen</t>
  </si>
  <si>
    <t>Srep</t>
  </si>
  <si>
    <t>4yr avg ESC</t>
  </si>
  <si>
    <t>R</t>
  </si>
  <si>
    <t>A</t>
  </si>
  <si>
    <t>G</t>
  </si>
  <si>
    <t>nd</t>
  </si>
  <si>
    <t>Total</t>
  </si>
  <si>
    <t>Top 5 Cum%</t>
  </si>
  <si>
    <t>Top 10 Cum%</t>
  </si>
  <si>
    <t>ARTLISH RIVER</t>
  </si>
  <si>
    <t>BEDWELL/URSUS</t>
  </si>
  <si>
    <t>total all escapement</t>
  </si>
  <si>
    <t>BURMAN RIVER</t>
  </si>
  <si>
    <t>CANTON CREEK</t>
  </si>
  <si>
    <t>COLONIAL/CAYEGHLE CREEKS</t>
  </si>
  <si>
    <t>CONUMA RIVER</t>
  </si>
  <si>
    <t>CYPRE RIVER</t>
  </si>
  <si>
    <t>DESERTED CREEK</t>
  </si>
  <si>
    <t>EASY CREEK</t>
  </si>
  <si>
    <t>Summary of Status by SMU, CU</t>
  </si>
  <si>
    <t>EFFINGHAM RIVER</t>
  </si>
  <si>
    <t>number of systems</t>
  </si>
  <si>
    <t>ESPINOSA CREEK</t>
  </si>
  <si>
    <t>set</t>
  </si>
  <si>
    <t>Component</t>
  </si>
  <si>
    <t>% of  total ESC in all pops</t>
  </si>
  <si>
    <t>number Red Status</t>
  </si>
  <si>
    <t>number Amber Status</t>
  </si>
  <si>
    <t>number Green Status</t>
  </si>
  <si>
    <t>insufficient  data</t>
  </si>
  <si>
    <t>scale</t>
  </si>
  <si>
    <t>comment</t>
  </si>
  <si>
    <t>GOLD RIVER</t>
  </si>
  <si>
    <t>SMU</t>
  </si>
  <si>
    <t>all populations with escapement information, including the big 3 hatcheries.</t>
  </si>
  <si>
    <t>GORDON RIVER</t>
  </si>
  <si>
    <t>all 45 pops without 3 big hatchery rivers</t>
  </si>
  <si>
    <t>HENDERSON LAKE</t>
  </si>
  <si>
    <t>key 17 indicators, exclude 3 big hatcheries and inconsistent escapement</t>
  </si>
  <si>
    <t>ICE RIVER</t>
  </si>
  <si>
    <t>key 7 wild ind, 3 Clayoquot, 3 Kyuquot, plus Colonial-Cay.</t>
  </si>
  <si>
    <t>KAOUK RIVER</t>
  </si>
  <si>
    <t>KAUWINCH RIVER</t>
  </si>
  <si>
    <t>Kennedy</t>
  </si>
  <si>
    <t>NoKy CU</t>
  </si>
  <si>
    <t xml:space="preserve">CU aggregate all 23 pops except Conuma-Canton, </t>
  </si>
  <si>
    <t>KLEEPTEE CREEK</t>
  </si>
  <si>
    <t>same as first with Gold removed</t>
  </si>
  <si>
    <t>LEINER RIVER</t>
  </si>
  <si>
    <t>same with Burman removed</t>
  </si>
  <si>
    <t>LITTLE ZEBALLOS RIVER</t>
  </si>
  <si>
    <t>now remove inconsistent ESC rivers</t>
  </si>
  <si>
    <t>MALKSOPE RIVER</t>
  </si>
  <si>
    <t>MARBLE RIVER</t>
  </si>
  <si>
    <t>SWVI CU</t>
  </si>
  <si>
    <t xml:space="preserve">CU aggregate, all pops </t>
  </si>
  <si>
    <t>MCKAY COVE CREEK</t>
  </si>
  <si>
    <t>CU aggregate, all pops except Somass and Nitinat</t>
  </si>
  <si>
    <t>MEGIN RIVER</t>
  </si>
  <si>
    <t>same as first with Sarita removed</t>
  </si>
  <si>
    <t>MERCANTILE CREEK</t>
  </si>
  <si>
    <t>remove ESC, leaving....</t>
  </si>
  <si>
    <t>MOOYAH RIVER</t>
  </si>
  <si>
    <t>Only 3 'wild' indicators in Clayoquot, Bedwell, Moyeha, Megin</t>
  </si>
  <si>
    <t>MOYEHA RIVER</t>
  </si>
  <si>
    <t>NAHMINT RIVER</t>
  </si>
  <si>
    <t>NWVI CU</t>
  </si>
  <si>
    <t>both indicators are included and both green</t>
  </si>
  <si>
    <t>NARROWGUT CREEK</t>
  </si>
  <si>
    <t>NITINAT</t>
  </si>
  <si>
    <t>OUOUKINSH RIVER</t>
  </si>
  <si>
    <t>PARK RIVER</t>
  </si>
  <si>
    <t>San Juan</t>
  </si>
  <si>
    <t>SARITA RIVER</t>
  </si>
  <si>
    <t>SOMASS SYSTEM</t>
  </si>
  <si>
    <t>Sooke</t>
  </si>
  <si>
    <t>SUCWOA RIVER</t>
  </si>
  <si>
    <t>SYDNEY RIVER</t>
  </si>
  <si>
    <t>TAHSIS RIVER</t>
  </si>
  <si>
    <t>TAHSISH RIVER</t>
  </si>
  <si>
    <t>THORNTON CREEK</t>
  </si>
  <si>
    <t>TLUPANA RIVER</t>
  </si>
  <si>
    <t>TOFINO CREEK</t>
  </si>
  <si>
    <t>TOQUART RIVER</t>
  </si>
  <si>
    <t>TRANQUIL CREEK</t>
  </si>
  <si>
    <t>TSOWWIN RIVER</t>
  </si>
  <si>
    <t>WATTA CREEK</t>
  </si>
  <si>
    <t>ZEBALLOS RIVER</t>
  </si>
  <si>
    <t>Ind7</t>
  </si>
  <si>
    <t>CK-SWVI [31]</t>
  </si>
  <si>
    <t>Sum of 4 yr average</t>
  </si>
  <si>
    <t>Sum of 12 yr average</t>
  </si>
  <si>
    <t>Set</t>
  </si>
  <si>
    <t>Scale</t>
  </si>
  <si>
    <t>2012-23 12yr avg ESC</t>
  </si>
  <si>
    <t>Escapement by status</t>
  </si>
  <si>
    <t xml:space="preserve">% escapement by status </t>
  </si>
  <si>
    <t xml:space="preserve">Area (km2) by status </t>
  </si>
  <si>
    <t xml:space="preserve">% Area (km2) by status </t>
  </si>
  <si>
    <t>Sgen LC</t>
  </si>
  <si>
    <t>Smsy LC</t>
  </si>
  <si>
    <t>Srep LC</t>
  </si>
  <si>
    <t>% of  SMU</t>
  </si>
  <si>
    <t>number data deficient</t>
  </si>
  <si>
    <t>all populations with data</t>
  </si>
  <si>
    <t>CU aggregate subset of 17 indicator pops</t>
  </si>
  <si>
    <t>3b</t>
  </si>
  <si>
    <t>same with Gold and Burman removed</t>
  </si>
  <si>
    <t>wild only indicators, subset of the 7 ind set</t>
  </si>
  <si>
    <t>same with Sarita removed</t>
  </si>
  <si>
    <t>Table 4.1</t>
  </si>
  <si>
    <r>
      <t xml:space="preserve">Median values of </t>
    </r>
    <r>
      <rPr>
        <i/>
        <sz val="11"/>
        <color theme="1"/>
        <rFont val="Arial"/>
        <family val="2"/>
      </rPr>
      <t>S</t>
    </r>
    <r>
      <rPr>
        <vertAlign val="subscript"/>
        <sz val="11"/>
        <color theme="1"/>
        <rFont val="Arial"/>
        <family val="2"/>
      </rPr>
      <t>gen</t>
    </r>
    <r>
      <rPr>
        <sz val="11"/>
        <color theme="1"/>
        <rFont val="Arial"/>
        <family val="2"/>
      </rPr>
      <t xml:space="preserve">, </t>
    </r>
    <r>
      <rPr>
        <i/>
        <sz val="11"/>
        <color theme="1"/>
        <rFont val="Arial"/>
        <family val="2"/>
      </rPr>
      <t>S</t>
    </r>
    <r>
      <rPr>
        <vertAlign val="subscript"/>
        <sz val="11"/>
        <color theme="1"/>
        <rFont val="Arial"/>
        <family val="2"/>
      </rPr>
      <t>msy</t>
    </r>
    <r>
      <rPr>
        <sz val="11"/>
        <color theme="1"/>
        <rFont val="Arial"/>
        <family val="2"/>
      </rPr>
      <t xml:space="preserve">, </t>
    </r>
    <r>
      <rPr>
        <i/>
        <sz val="11"/>
        <color theme="1"/>
        <rFont val="Arial"/>
        <family val="2"/>
      </rPr>
      <t>S</t>
    </r>
    <r>
      <rPr>
        <vertAlign val="subscript"/>
        <sz val="11"/>
        <color theme="1"/>
        <rFont val="Arial"/>
        <family val="2"/>
      </rPr>
      <t>rep</t>
    </r>
    <r>
      <rPr>
        <sz val="11"/>
        <color theme="1"/>
        <rFont val="Arial"/>
        <family val="2"/>
      </rPr>
      <t xml:space="preserve"> for 17 key escapement indicator watersheds, under 3 different productivity assumptions: low productivity based on Life Cycle model, moderate productivity based on Run Reconstruction of terminal returns to key areas of the WCVI, and Parken based on application of methods in Parken et al. (2006).</t>
    </r>
  </si>
  <si>
    <t>(Multiple Items)</t>
  </si>
  <si>
    <t>Low Productivity</t>
  </si>
  <si>
    <t>Moderate Productivity</t>
  </si>
  <si>
    <t>High Productivity</t>
  </si>
  <si>
    <t>Life Cycle = Low productivity</t>
  </si>
  <si>
    <t>Run recon=moderat productivity</t>
  </si>
  <si>
    <t>Parken=high productivity</t>
  </si>
  <si>
    <t>Accessible Watershed Area (km2)</t>
  </si>
  <si>
    <t>Sum of Sgen RunRec</t>
  </si>
  <si>
    <t>Sum of Smsy RunRec</t>
  </si>
  <si>
    <t>Sum of Srep RunRec</t>
  </si>
  <si>
    <t>Sum of Sgen Parken</t>
  </si>
  <si>
    <t>Sum of Smsy Parken</t>
  </si>
  <si>
    <t>Sum of Srep Parken</t>
  </si>
  <si>
    <t>Smsy/Srep</t>
  </si>
  <si>
    <t>log alpha</t>
  </si>
  <si>
    <t>alpha</t>
  </si>
  <si>
    <t>Umsy</t>
  </si>
  <si>
    <t>20 Total</t>
  </si>
  <si>
    <t>23 Total</t>
  </si>
  <si>
    <t>24 Total</t>
  </si>
  <si>
    <t>CK-SWVI [31] Total</t>
  </si>
  <si>
    <t>CK-NoKy [32]</t>
  </si>
  <si>
    <t>25 Total</t>
  </si>
  <si>
    <t>26 Total</t>
  </si>
  <si>
    <t>CK-NoKy [32] Total</t>
  </si>
  <si>
    <t>CK-NWVI [33]</t>
  </si>
  <si>
    <t>27 Total</t>
  </si>
  <si>
    <t>CK-NWVI [33] Total</t>
  </si>
  <si>
    <t>Grand Total</t>
  </si>
  <si>
    <t>Species</t>
  </si>
  <si>
    <t>Chinook</t>
  </si>
  <si>
    <t>rangename=</t>
  </si>
  <si>
    <t>Spawners</t>
  </si>
  <si>
    <t>12 yr avg</t>
  </si>
  <si>
    <t>4 yr avg</t>
  </si>
  <si>
    <t>4b yr avg</t>
  </si>
  <si>
    <t>Sum of Spawners</t>
  </si>
  <si>
    <t>Brood Year</t>
  </si>
  <si>
    <t>2012-23</t>
  </si>
  <si>
    <t>2020-23</t>
  </si>
  <si>
    <t>2016-19</t>
  </si>
  <si>
    <t>Watershed2</t>
  </si>
  <si>
    <t>Stream Name</t>
  </si>
  <si>
    <t>Group2</t>
  </si>
  <si>
    <t>#N/A</t>
  </si>
  <si>
    <t>CHARTERS RIVER</t>
  </si>
  <si>
    <t>DE MAMIEL CREEK</t>
  </si>
  <si>
    <t>Sooke River</t>
  </si>
  <si>
    <t>GORDON R</t>
  </si>
  <si>
    <t>Esc</t>
  </si>
  <si>
    <t>Group2 Total</t>
  </si>
  <si>
    <t>Group1</t>
  </si>
  <si>
    <t>HARRIS CREEK</t>
  </si>
  <si>
    <t>LENS CREEK</t>
  </si>
  <si>
    <t>SAN JUAN RIVER</t>
  </si>
  <si>
    <t>Group1 Total</t>
  </si>
  <si>
    <t>Group3</t>
  </si>
  <si>
    <t>CAMPUS CREEK</t>
  </si>
  <si>
    <t>NITINAT RIVER</t>
  </si>
  <si>
    <t>Group3 Total</t>
  </si>
  <si>
    <t>EFFINGHAM R</t>
  </si>
  <si>
    <t>HENDERSON L</t>
  </si>
  <si>
    <t>CLEMENS CREEK</t>
  </si>
  <si>
    <t>MERCANTILE Cr</t>
  </si>
  <si>
    <t>THORNTON Cr</t>
  </si>
  <si>
    <t>TOQUART R</t>
  </si>
  <si>
    <t>Somass</t>
  </si>
  <si>
    <t>Hatchery</t>
  </si>
  <si>
    <t>NAHMINT R</t>
  </si>
  <si>
    <t>Ind10</t>
  </si>
  <si>
    <t>SARITA R</t>
  </si>
  <si>
    <t>KENNEDY RIVER (LOWER)</t>
  </si>
  <si>
    <t>CYPRE R</t>
  </si>
  <si>
    <t>ICE R</t>
  </si>
  <si>
    <t>SYDNEY R</t>
  </si>
  <si>
    <t>TOFINO Cr</t>
  </si>
  <si>
    <t>WATTA Cr</t>
  </si>
  <si>
    <t>TRANQUIL Cr</t>
  </si>
  <si>
    <t>Group4</t>
  </si>
  <si>
    <t>MEGIN R</t>
  </si>
  <si>
    <t>MOYEHA R</t>
  </si>
  <si>
    <t>Bedwell R</t>
  </si>
  <si>
    <t>Group4 Total</t>
  </si>
  <si>
    <t>DESERTED Cr</t>
  </si>
  <si>
    <t>ESPINOSA Cr</t>
  </si>
  <si>
    <t>KLEEPTEE Cr</t>
  </si>
  <si>
    <t>LITTLE ZEBALLOS R</t>
  </si>
  <si>
    <t>MOOYAH R</t>
  </si>
  <si>
    <t>PARK R</t>
  </si>
  <si>
    <t>SUCWOA R</t>
  </si>
  <si>
    <t>TLUPANA R</t>
  </si>
  <si>
    <t>TSOWWIN R</t>
  </si>
  <si>
    <t>CANTON Cr</t>
  </si>
  <si>
    <t>CONUMA R</t>
  </si>
  <si>
    <t>BURMAN R</t>
  </si>
  <si>
    <t>GOLD R</t>
  </si>
  <si>
    <t>Gold River Aggregate</t>
  </si>
  <si>
    <t>LEINER R</t>
  </si>
  <si>
    <t>TAHSIS R</t>
  </si>
  <si>
    <t>ZEBALLOS R</t>
  </si>
  <si>
    <t>EASY Cr</t>
  </si>
  <si>
    <t>KAUWINCH R</t>
  </si>
  <si>
    <t>MALKSOPE R</t>
  </si>
  <si>
    <t>MCKAY COVE Cr</t>
  </si>
  <si>
    <t>NARROWGUT Cr</t>
  </si>
  <si>
    <t>OUOUKINSH R</t>
  </si>
  <si>
    <t>ARTLISH R</t>
  </si>
  <si>
    <t>KAOUK R</t>
  </si>
  <si>
    <t>TAHSISH R</t>
  </si>
  <si>
    <t>MARBLE R</t>
  </si>
  <si>
    <t>COLONIAL/CAYEGHLE Cr</t>
  </si>
  <si>
    <t>Life</t>
  </si>
  <si>
    <t>History</t>
  </si>
  <si>
    <t>Run Reconstruction</t>
  </si>
  <si>
    <t>Parken</t>
  </si>
  <si>
    <t>all years</t>
  </si>
  <si>
    <t>Decadal Natural Spawners</t>
  </si>
  <si>
    <t>Decadal Releases</t>
  </si>
  <si>
    <t>Decadal PNI</t>
  </si>
  <si>
    <t>CU Name</t>
  </si>
  <si>
    <t>Culookup</t>
  </si>
  <si>
    <t>Revised Accessible Watershed Area (km sq)</t>
  </si>
  <si>
    <t xml:space="preserve">LC Sgen Median </t>
  </si>
  <si>
    <t>LC Sgen Lower CL</t>
  </si>
  <si>
    <t>LC Sgen Upper CL</t>
  </si>
  <si>
    <t>LC Smsy Median</t>
  </si>
  <si>
    <t>LC Smsy Lower CL</t>
  </si>
  <si>
    <t>LC Smsy Upper CL</t>
  </si>
  <si>
    <t>LC Srep Median</t>
  </si>
  <si>
    <t>LC Srep Lower CL</t>
  </si>
  <si>
    <t>LC Srep Upper CL</t>
  </si>
  <si>
    <t>Sgen RunRec</t>
  </si>
  <si>
    <t>Sgen RR Range</t>
  </si>
  <si>
    <t>Smsy RunRec</t>
  </si>
  <si>
    <t>Smsy RR Range</t>
  </si>
  <si>
    <t>Srep RunRec</t>
  </si>
  <si>
    <t>Srep RR Range</t>
  </si>
  <si>
    <t>Sgen Parken</t>
  </si>
  <si>
    <t>Parken Sgen Range</t>
  </si>
  <si>
    <t>Smsy Parken</t>
  </si>
  <si>
    <t>Parken Smsy Range</t>
  </si>
  <si>
    <t>Srep Parken</t>
  </si>
  <si>
    <t>Parken Srep Range</t>
  </si>
  <si>
    <t>4 yr average</t>
  </si>
  <si>
    <t>4b year avg 2016-19</t>
  </si>
  <si>
    <t>12 yr average</t>
  </si>
  <si>
    <t>min</t>
  </si>
  <si>
    <t>max</t>
  </si>
  <si>
    <t>1953-2022 Avg</t>
  </si>
  <si>
    <t>% of Sum of Avg</t>
  </si>
  <si>
    <t>geomean</t>
  </si>
  <si>
    <t>Avg 2020-present</t>
  </si>
  <si>
    <t>Avg 2010-2020</t>
  </si>
  <si>
    <t>Avg 2000-2010</t>
  </si>
  <si>
    <t>Avg 1990-2000</t>
  </si>
  <si>
    <t>Avg 1980-1990</t>
  </si>
  <si>
    <t>Avg 1970-1980</t>
  </si>
  <si>
    <t>Avg 1960-1970</t>
  </si>
  <si>
    <t>Avg 1953-1960</t>
  </si>
  <si>
    <t>Avg 1950-1960</t>
  </si>
  <si>
    <t>Southwest Vancouver Island</t>
  </si>
  <si>
    <t>SOOKE RIVER_Chinook</t>
  </si>
  <si>
    <t>GORDON RIVER_Chinook</t>
  </si>
  <si>
    <t>(26-420)</t>
  </si>
  <si>
    <t>(140-660)</t>
  </si>
  <si>
    <t>(330-1500)</t>
  </si>
  <si>
    <t>(13-59)</t>
  </si>
  <si>
    <t>(110-520)</t>
  </si>
  <si>
    <t>HARRIS CREEK_Chinook</t>
  </si>
  <si>
    <t>(22-370)</t>
  </si>
  <si>
    <t>(110-570)</t>
  </si>
  <si>
    <t>(280-1300)</t>
  </si>
  <si>
    <t>(11-51)</t>
  </si>
  <si>
    <t>(94-450)</t>
  </si>
  <si>
    <t>LENS CREEK_Chinook</t>
  </si>
  <si>
    <t>(5-100)</t>
  </si>
  <si>
    <t>(24-170)</t>
  </si>
  <si>
    <t>(58-390)</t>
  </si>
  <si>
    <t>(2.2-15)</t>
  </si>
  <si>
    <t>(20-130)</t>
  </si>
  <si>
    <t>SAN JUAN RIVER_Chinook</t>
  </si>
  <si>
    <t>(210-2800)</t>
  </si>
  <si>
    <t>(1200-4100)</t>
  </si>
  <si>
    <t>(2800-9400)</t>
  </si>
  <si>
    <t>(110-370)</t>
  </si>
  <si>
    <t>(970-3200)</t>
  </si>
  <si>
    <t>(2800-9500)</t>
  </si>
  <si>
    <t>CAMPUS CREEK_Chinook</t>
  </si>
  <si>
    <t>(3.1-65)</t>
  </si>
  <si>
    <t>(14-110)</t>
  </si>
  <si>
    <t>(35-260)</t>
  </si>
  <si>
    <t>(1.3-10)</t>
  </si>
  <si>
    <t>(12-88)</t>
  </si>
  <si>
    <t>NITINAT RIVER_Chinook</t>
  </si>
  <si>
    <t>(66-970)</t>
  </si>
  <si>
    <t>(360-1500)</t>
  </si>
  <si>
    <t>(870-3400)</t>
  </si>
  <si>
    <t>(34-130)</t>
  </si>
  <si>
    <t>(300-1200)</t>
  </si>
  <si>
    <t>(880-3400)</t>
  </si>
  <si>
    <t>EFFINGHAM RIVER_Chinook</t>
  </si>
  <si>
    <t>(9.7-180)</t>
  </si>
  <si>
    <t>(48-290)</t>
  </si>
  <si>
    <t>(120-670)</t>
  </si>
  <si>
    <t>(4.5-26)</t>
  </si>
  <si>
    <t>(40-230)</t>
  </si>
  <si>
    <t>CLEMENS CREEK_Chinook</t>
  </si>
  <si>
    <t>(8.9-160)</t>
  </si>
  <si>
    <t>(44-260)</t>
  </si>
  <si>
    <t>(110-620)</t>
  </si>
  <si>
    <t>(4.1-24)</t>
  </si>
  <si>
    <t>(36-210)</t>
  </si>
  <si>
    <t>(110-610)</t>
  </si>
  <si>
    <t>MERCANTILE CREEK_Chinook</t>
  </si>
  <si>
    <t>MERCANTILE CR</t>
  </si>
  <si>
    <t>(6.6-130)</t>
  </si>
  <si>
    <t>(32-210)</t>
  </si>
  <si>
    <t>(79-490)</t>
  </si>
  <si>
    <t>(3-19)</t>
  </si>
  <si>
    <t>(27-170)</t>
  </si>
  <si>
    <t>(78-490)</t>
  </si>
  <si>
    <t>NAHMINT RIVER_Chinook</t>
  </si>
  <si>
    <t>(23-380)</t>
  </si>
  <si>
    <t>(120-600)</t>
  </si>
  <si>
    <t>(290-1400)</t>
  </si>
  <si>
    <t>(11-54)</t>
  </si>
  <si>
    <t>(100-470)</t>
  </si>
  <si>
    <t>SARITA RIVER_Chinook</t>
  </si>
  <si>
    <t>(50-750)</t>
  </si>
  <si>
    <t>(260-1100)</t>
  </si>
  <si>
    <t>(640-2600)</t>
  </si>
  <si>
    <t>(25-100)</t>
  </si>
  <si>
    <t>(220-900)</t>
  </si>
  <si>
    <t>SOMASS SYSTEM_Chinook</t>
  </si>
  <si>
    <t>SOMASS</t>
  </si>
  <si>
    <t>(680-8900)</t>
  </si>
  <si>
    <t>(4000-13000)</t>
  </si>
  <si>
    <t>(9600-30000)</t>
  </si>
  <si>
    <t>(370-1100)</t>
  </si>
  <si>
    <t>(3300-10000)</t>
  </si>
  <si>
    <t>(9600-29000)</t>
  </si>
  <si>
    <t>THORNTON CREEK_Chinook</t>
  </si>
  <si>
    <t>THORNTON CR</t>
  </si>
  <si>
    <t>(0.84-23)</t>
  </si>
  <si>
    <t>(3.7-40)</t>
  </si>
  <si>
    <t>(9-94)</t>
  </si>
  <si>
    <t>(0.34-3.6)</t>
  </si>
  <si>
    <t>(3-32)</t>
  </si>
  <si>
    <t>(8.9-95)</t>
  </si>
  <si>
    <t>TOQUART RIVER_Chinook</t>
  </si>
  <si>
    <t>(32-500)</t>
  </si>
  <si>
    <t>(170-770)</t>
  </si>
  <si>
    <t>(400-1800)</t>
  </si>
  <si>
    <t>(16-70)</t>
  </si>
  <si>
    <t>(140-620)</t>
  </si>
  <si>
    <t>(410-1800)</t>
  </si>
  <si>
    <t>BEDWELL/URSUS_Chinook</t>
  </si>
  <si>
    <t>BEDWELL R</t>
  </si>
  <si>
    <t>(59-860)</t>
  </si>
  <si>
    <t>(320-1300)</t>
  </si>
  <si>
    <t>(770-3100)</t>
  </si>
  <si>
    <t>(30-120)</t>
  </si>
  <si>
    <t>(260-1000)</t>
  </si>
  <si>
    <t>CYPRE RIVER_Chinook</t>
  </si>
  <si>
    <t>(22-360)</t>
  </si>
  <si>
    <t>(110-560)</t>
  </si>
  <si>
    <t>(270-1300)</t>
  </si>
  <si>
    <t>(10-50)</t>
  </si>
  <si>
    <t>(92-440)</t>
  </si>
  <si>
    <t>ICE RIVER_Chinook</t>
  </si>
  <si>
    <t>(6.5-130)</t>
  </si>
  <si>
    <t>(77-490)</t>
  </si>
  <si>
    <t>(78-500)</t>
  </si>
  <si>
    <t>KENNEDY RIVER (LOWER)_Chinook</t>
  </si>
  <si>
    <t>(150-2100)</t>
  </si>
  <si>
    <t>(860-3100)</t>
  </si>
  <si>
    <t>(2100-7200)</t>
  </si>
  <si>
    <t>(80-280)</t>
  </si>
  <si>
    <t>(710-2400)</t>
  </si>
  <si>
    <t>MEGIN RIVER_Chinook</t>
  </si>
  <si>
    <t>(850-3100)</t>
  </si>
  <si>
    <t>(2100-7100)</t>
  </si>
  <si>
    <t>(79-270)</t>
  </si>
  <si>
    <t>(700-2400)</t>
  </si>
  <si>
    <t>MOYEHA RIVER_Chinook</t>
  </si>
  <si>
    <t>(68-1000)</t>
  </si>
  <si>
    <t>(370-1500)</t>
  </si>
  <si>
    <t>(900-3500)</t>
  </si>
  <si>
    <t>(35-140)</t>
  </si>
  <si>
    <t>(310-1200)</t>
  </si>
  <si>
    <t>(910-3500)</t>
  </si>
  <si>
    <t>SYDNEY RIVER_Chinook</t>
  </si>
  <si>
    <t>(7.2-140)</t>
  </si>
  <si>
    <t>(35-230)</t>
  </si>
  <si>
    <t>(85-530)</t>
  </si>
  <si>
    <t>(3.3-20)</t>
  </si>
  <si>
    <t>(29-180)</t>
  </si>
  <si>
    <t>(86-530)</t>
  </si>
  <si>
    <t>TOFINO CREEK_Chinook</t>
  </si>
  <si>
    <t>TOFINO CR</t>
  </si>
  <si>
    <t>TRANQUIL CREEK_Chinook</t>
  </si>
  <si>
    <t>TRANQUIL CR</t>
  </si>
  <si>
    <t>(6-120)</t>
  </si>
  <si>
    <t>(29-200)</t>
  </si>
  <si>
    <t>(71-460)</t>
  </si>
  <si>
    <t>(2.7-18)</t>
  </si>
  <si>
    <t>(24-160)</t>
  </si>
  <si>
    <t>WATTA CREEK_Chinook</t>
  </si>
  <si>
    <t>WATTA CR</t>
  </si>
  <si>
    <t>(12-210)</t>
  </si>
  <si>
    <t>(59-330)</t>
  </si>
  <si>
    <t>(140-780)</t>
  </si>
  <si>
    <t>(5.5-30)</t>
  </si>
  <si>
    <t>(48-270)</t>
  </si>
  <si>
    <t>Nootka and Kyuquot</t>
  </si>
  <si>
    <t>BURMAN RIVER_Chinook</t>
  </si>
  <si>
    <t>(23-400)</t>
  </si>
  <si>
    <t>(200-880)</t>
  </si>
  <si>
    <t>(520-2200)</t>
  </si>
  <si>
    <t>(20-86)</t>
  </si>
  <si>
    <t>(180-760)</t>
  </si>
  <si>
    <t>CANTON CREEK_Chinook</t>
  </si>
  <si>
    <t>CANTON CR</t>
  </si>
  <si>
    <t>(2.8-65)</t>
  </si>
  <si>
    <t>(22-150)</t>
  </si>
  <si>
    <t>CONUMA RIVER_Chinook</t>
  </si>
  <si>
    <t>(48-280)</t>
  </si>
  <si>
    <t>(120-710)</t>
  </si>
  <si>
    <t>(4.8-27)</t>
  </si>
  <si>
    <t>(42-240)</t>
  </si>
  <si>
    <t>DESERTED CREEK_Chinook</t>
  </si>
  <si>
    <t>DESERTED CR</t>
  </si>
  <si>
    <t>(1.6-40)</t>
  </si>
  <si>
    <t>(12-98)</t>
  </si>
  <si>
    <t>(32-250)</t>
  </si>
  <si>
    <t>(1.2-9.4)</t>
  </si>
  <si>
    <t>(11-83)</t>
  </si>
  <si>
    <t>(32-240)</t>
  </si>
  <si>
    <t>ESPINOSA CREEK_Chinook</t>
  </si>
  <si>
    <t>ESPINOSA CR</t>
  </si>
  <si>
    <t>(1.2-33)</t>
  </si>
  <si>
    <t>(9.1-81)</t>
  </si>
  <si>
    <t>(24-200)</t>
  </si>
  <si>
    <t>(0.92-7.8)</t>
  </si>
  <si>
    <t>(8.1-69)</t>
  </si>
  <si>
    <t>GOLD RIVER_Chinook</t>
  </si>
  <si>
    <t>(310-4800)</t>
  </si>
  <si>
    <t>(2900-9600)</t>
  </si>
  <si>
    <t>(7700-24000)</t>
  </si>
  <si>
    <t>(300-930)</t>
  </si>
  <si>
    <t>(2600-8200)</t>
  </si>
  <si>
    <t>KLEEPTEE CREEK_Chinook</t>
  </si>
  <si>
    <t>KLEEPTEE CR</t>
  </si>
  <si>
    <t>(4.1-89)</t>
  </si>
  <si>
    <t>(33-210)</t>
  </si>
  <si>
    <t>(85-520)</t>
  </si>
  <si>
    <t>LEINER RIVER_Chinook</t>
  </si>
  <si>
    <t>(38-630)</t>
  </si>
  <si>
    <t>(330-1300)</t>
  </si>
  <si>
    <t>(850-3300)</t>
  </si>
  <si>
    <t>(33-130)</t>
  </si>
  <si>
    <t>(290-1100)</t>
  </si>
  <si>
    <t>LITTLE ZEBALLOS RIVER_Chinook</t>
  </si>
  <si>
    <t>(14-260)</t>
  </si>
  <si>
    <t>(300-1400)</t>
  </si>
  <si>
    <t>(12-55)</t>
  </si>
  <si>
    <t>(100-490)</t>
  </si>
  <si>
    <t>MOOYAH RIVER_Chinook</t>
  </si>
  <si>
    <t>(2.1-51)</t>
  </si>
  <si>
    <t>(16-120)</t>
  </si>
  <si>
    <t>(43-310)</t>
  </si>
  <si>
    <t>(1.7-12)</t>
  </si>
  <si>
    <t>(15-100)</t>
  </si>
  <si>
    <t>PARK RIVER_Chinook</t>
  </si>
  <si>
    <t>SUCWOA RIVER_Chinook</t>
  </si>
  <si>
    <t>(7.8-150)</t>
  </si>
  <si>
    <t>(63-350)</t>
  </si>
  <si>
    <t>(160-880)</t>
  </si>
  <si>
    <t>(6.3-34)</t>
  </si>
  <si>
    <t>(56-300)</t>
  </si>
  <si>
    <t>TAHSIS RIVER_Chinook</t>
  </si>
  <si>
    <t>(25-450)</t>
  </si>
  <si>
    <t>(220-970)</t>
  </si>
  <si>
    <t>(580-2400)</t>
  </si>
  <si>
    <t>(23-94)</t>
  </si>
  <si>
    <t>(200-840)</t>
  </si>
  <si>
    <t>(590-2400)</t>
  </si>
  <si>
    <t>TLUPANA RIVER_Chinook</t>
  </si>
  <si>
    <t>(6-130)</t>
  </si>
  <si>
    <t>(49-290)</t>
  </si>
  <si>
    <t>(130-720)</t>
  </si>
  <si>
    <t>(4.8-28)</t>
  </si>
  <si>
    <t>(43-250)</t>
  </si>
  <si>
    <t>TSOWWIN RIVER_Chinook</t>
  </si>
  <si>
    <t>(8-160)</t>
  </si>
  <si>
    <t>(65-360)</t>
  </si>
  <si>
    <t>(170-900)</t>
  </si>
  <si>
    <t>(6.6-35)</t>
  </si>
  <si>
    <t>(58-310)</t>
  </si>
  <si>
    <t>ZEBALLOS RIVER_Chinook</t>
  </si>
  <si>
    <t>(67-1100)</t>
  </si>
  <si>
    <t>(610-2300)</t>
  </si>
  <si>
    <t>(1600-5700)</t>
  </si>
  <si>
    <t>(62-220)</t>
  </si>
  <si>
    <t>(550-2000)</t>
  </si>
  <si>
    <t>ARTLISH RIVER_Chinook</t>
  </si>
  <si>
    <t>(21-380)</t>
  </si>
  <si>
    <t>(180-810)</t>
  </si>
  <si>
    <t>(470-2000)</t>
  </si>
  <si>
    <t>(18-78)</t>
  </si>
  <si>
    <t>(160-690)</t>
  </si>
  <si>
    <t>EASY CREEK_Chinook</t>
  </si>
  <si>
    <t>EASY CR</t>
  </si>
  <si>
    <t>(3.5-77)</t>
  </si>
  <si>
    <t>(27-180)</t>
  </si>
  <si>
    <t>(71-450)</t>
  </si>
  <si>
    <t>KAOUK RIVER_Chinook</t>
  </si>
  <si>
    <t>(34-580)</t>
  </si>
  <si>
    <t>(780-3100)</t>
  </si>
  <si>
    <t>(270-1100)</t>
  </si>
  <si>
    <t>KAUWINCH RIVER_Chinook</t>
  </si>
  <si>
    <t>(120-580)</t>
  </si>
  <si>
    <t>(310-1500)</t>
  </si>
  <si>
    <t>(12-56)</t>
  </si>
  <si>
    <t>(110-500)</t>
  </si>
  <si>
    <t>MALKSOPE RIVER_Chinook</t>
  </si>
  <si>
    <t>(49-280)</t>
  </si>
  <si>
    <t>(130-710)</t>
  </si>
  <si>
    <t>(4.9-28)</t>
  </si>
  <si>
    <t>(43-240)</t>
  </si>
  <si>
    <t>MCKAY COVE CREEK_Chinook</t>
  </si>
  <si>
    <t>MCKAY COVE CR</t>
  </si>
  <si>
    <t>(0.32-10)</t>
  </si>
  <si>
    <t>(2.3-27)</t>
  </si>
  <si>
    <t>(6-68)</t>
  </si>
  <si>
    <t>(0.23-2.6)</t>
  </si>
  <si>
    <t>(2-23)</t>
  </si>
  <si>
    <t>NARROWGUT CREEK_Chinook</t>
  </si>
  <si>
    <t>NARROWGUT CR</t>
  </si>
  <si>
    <t>(4.9-100)</t>
  </si>
  <si>
    <t>(39-240)</t>
  </si>
  <si>
    <t>(100-610)</t>
  </si>
  <si>
    <t>(3.9-23)</t>
  </si>
  <si>
    <t>(35-210)</t>
  </si>
  <si>
    <t>(100-600)</t>
  </si>
  <si>
    <t>OUOUKINSH RIVER_Chinook</t>
  </si>
  <si>
    <t>(40-240)</t>
  </si>
  <si>
    <t>(4-24)</t>
  </si>
  <si>
    <t>TAHSISH RIVER_Chinook</t>
  </si>
  <si>
    <t>(60-980)</t>
  </si>
  <si>
    <t>(530-2000)</t>
  </si>
  <si>
    <t>(1400-5100)</t>
  </si>
  <si>
    <t>(54-190)</t>
  </si>
  <si>
    <t>(480-1700)</t>
  </si>
  <si>
    <t>Northwest Vancouver Island</t>
  </si>
  <si>
    <t>COLONIAL/CAYEGHLE CREEKS_Chinook</t>
  </si>
  <si>
    <t>COLONIAL/CAYEGHLE CR</t>
  </si>
  <si>
    <t>(17-310)</t>
  </si>
  <si>
    <t>(130-650)</t>
  </si>
  <si>
    <t>(350-1600)</t>
  </si>
  <si>
    <t>(13-62)</t>
  </si>
  <si>
    <t>(120-550)</t>
  </si>
  <si>
    <t>MARBLE RIVER_Chinook</t>
  </si>
  <si>
    <t>(62-1000)</t>
  </si>
  <si>
    <t>(520-2000)</t>
  </si>
  <si>
    <t>(1400-5000)</t>
  </si>
  <si>
    <t>(52-190)</t>
  </si>
  <si>
    <t>(460-1700)</t>
  </si>
  <si>
    <t>NITINAT LAKE tribs+river</t>
  </si>
  <si>
    <t>(220-3000)</t>
  </si>
  <si>
    <t>(1300-4400)</t>
  </si>
  <si>
    <t>(3100-10000)</t>
  </si>
  <si>
    <t>(270-3300)</t>
  </si>
  <si>
    <t>(1300-4500)</t>
  </si>
  <si>
    <t>ZEBALLOS RIVER*</t>
  </si>
  <si>
    <t>(0.97-26)</t>
  </si>
  <si>
    <t>(7.3-63)</t>
  </si>
  <si>
    <t>(19-160)</t>
  </si>
  <si>
    <t>(0.73-6.1)</t>
  </si>
  <si>
    <t>(6.5-54)</t>
  </si>
  <si>
    <t>CHARTERS RIVER_Chinook</t>
  </si>
  <si>
    <t>(1-27)</t>
  </si>
  <si>
    <t>(4.6-47)</t>
  </si>
  <si>
    <t>(11-110)</t>
  </si>
  <si>
    <t>(0.43-4.3)</t>
  </si>
  <si>
    <t>(3.8-38)</t>
  </si>
  <si>
    <t>DE MAMIEL CREEK_Chinook</t>
  </si>
  <si>
    <t>(20-330)</t>
  </si>
  <si>
    <t>(100-520)</t>
  </si>
  <si>
    <t>(240-1200)</t>
  </si>
  <si>
    <t>(9.4-47)</t>
  </si>
  <si>
    <t>(83-410)</t>
  </si>
  <si>
    <t>250, 560,1300</t>
  </si>
  <si>
    <t xml:space="preserve">2024-08-26: Using Weil pNOS! </t>
  </si>
  <si>
    <t>Do NOT use</t>
  </si>
  <si>
    <t>same as previous column (NuSEDS Spawners) but w/ deleted text entries</t>
  </si>
  <si>
    <t>calculated from Weil23  pNOS  w/ a few updates/swap-ins from SEP PNI database (captured by "Decision" column)</t>
  </si>
  <si>
    <t>Based on B Ramshaw pNOS estimates</t>
  </si>
  <si>
    <r>
      <t>Populated by Brock from SEP PNI database.</t>
    </r>
    <r>
      <rPr>
        <i/>
        <sz val="11"/>
        <color theme="0" tint="-0.499984740745262"/>
        <rFont val="Calibri"/>
        <family val="2"/>
        <scheme val="minor"/>
      </rPr>
      <t xml:space="preserve"> Future responsibility tbd, including reporting to nuSEDS with natural spawners, pNOS, pNOB, PNI.</t>
    </r>
  </si>
  <si>
    <t>nuSEDS Spawners</t>
  </si>
  <si>
    <t>Natural-origin Spawners</t>
  </si>
  <si>
    <t>Weil 23 pNOS'</t>
  </si>
  <si>
    <t>natural origin spawners BR</t>
  </si>
  <si>
    <t>Decision</t>
  </si>
  <si>
    <t>SEP pHOS</t>
  </si>
  <si>
    <t>SEP pNOS</t>
  </si>
  <si>
    <t>SEP PNI</t>
  </si>
  <si>
    <t>Sample Source (thermal, CWT,etc.)</t>
  </si>
  <si>
    <t>Estimate Type (Direct, Partial-direct, etc.)</t>
  </si>
  <si>
    <r>
      <rPr>
        <b/>
        <sz val="11"/>
        <color rgb="FF000000"/>
        <rFont val="Calibri"/>
        <family val="2"/>
        <scheme val="minor"/>
      </rPr>
      <t xml:space="preserve">SEP Releases
</t>
    </r>
    <r>
      <rPr>
        <sz val="11"/>
        <color rgb="FF000000"/>
        <rFont val="Calibri"/>
        <family val="2"/>
        <scheme val="minor"/>
      </rPr>
      <t xml:space="preserve"> (FF, smolts, &amp; Seapen)</t>
    </r>
  </si>
  <si>
    <t>UK</t>
  </si>
  <si>
    <t>NI</t>
  </si>
  <si>
    <t>NO</t>
  </si>
  <si>
    <t>UNK</t>
  </si>
  <si>
    <t>thermal</t>
  </si>
  <si>
    <t>partial-direct</t>
  </si>
  <si>
    <t>Weil. Weil has bigger sample size. Consistency.</t>
  </si>
  <si>
    <t>AP</t>
  </si>
  <si>
    <t>Weil. Includes tribs. More representative of total natural production</t>
  </si>
  <si>
    <t>Weil. For consistency in use of Thermal.</t>
  </si>
  <si>
    <t>cwt</t>
  </si>
  <si>
    <t>Partial Direct</t>
  </si>
  <si>
    <t>Direct</t>
  </si>
  <si>
    <t>Neither were correct. Both recalculated 0.03</t>
  </si>
  <si>
    <t>Neither were correct. Both recalculated 0.1</t>
  </si>
  <si>
    <t>Weil. Brocks pNOB looked at swim-ins</t>
  </si>
  <si>
    <t>Neither were correct. Both recalculated 0.2</t>
  </si>
  <si>
    <t>direct</t>
  </si>
  <si>
    <t>SEP. Larger sample size</t>
  </si>
  <si>
    <t>no data in otomgr</t>
  </si>
  <si>
    <t>Column Labels</t>
  </si>
  <si>
    <t>ESC</t>
  </si>
  <si>
    <t>Row Labels</t>
  </si>
  <si>
    <t>Average of Spawners</t>
  </si>
  <si>
    <t>Sum of PNI</t>
  </si>
  <si>
    <t>Year</t>
  </si>
  <si>
    <t>RecipientRiver</t>
  </si>
  <si>
    <t>mark</t>
  </si>
  <si>
    <t>River</t>
  </si>
  <si>
    <t>Mark Type</t>
  </si>
  <si>
    <t>PNI_avg-2012-2017</t>
  </si>
  <si>
    <t>PNI_avg-2017-2021</t>
  </si>
  <si>
    <t>Artlish R</t>
  </si>
  <si>
    <t>Thermal Mark</t>
  </si>
  <si>
    <t>CWT</t>
  </si>
  <si>
    <t>Burman R</t>
  </si>
  <si>
    <t>Big Qualicum R</t>
  </si>
  <si>
    <t>Conuma R</t>
  </si>
  <si>
    <t>Campbell/Quinsam R</t>
  </si>
  <si>
    <t>Kaouk R</t>
  </si>
  <si>
    <t>Kauwinch R</t>
  </si>
  <si>
    <t>Capilano R</t>
  </si>
  <si>
    <t>Kennedy R - Lower</t>
  </si>
  <si>
    <t>Chehalis R</t>
  </si>
  <si>
    <t>Leiner R</t>
  </si>
  <si>
    <t>Chemainus R</t>
  </si>
  <si>
    <t>Marble R</t>
  </si>
  <si>
    <t>Chilliwack R</t>
  </si>
  <si>
    <t>Megin R</t>
  </si>
  <si>
    <t>Moyeha R</t>
  </si>
  <si>
    <t>Coldwater R</t>
  </si>
  <si>
    <t>Nahmint R</t>
  </si>
  <si>
    <t>Nitinat R</t>
  </si>
  <si>
    <t>Cowichan R</t>
  </si>
  <si>
    <t>Robertson Cr</t>
  </si>
  <si>
    <t>Cypre R</t>
  </si>
  <si>
    <t>Gold R</t>
  </si>
  <si>
    <t>San Juan R</t>
  </si>
  <si>
    <t>Harrison R</t>
  </si>
  <si>
    <t>Sarita R</t>
  </si>
  <si>
    <t>Sooke R</t>
  </si>
  <si>
    <t>Sucwoa R</t>
  </si>
  <si>
    <t>L Qualicum R</t>
  </si>
  <si>
    <t>Tahsis R</t>
  </si>
  <si>
    <t>Lang Cr</t>
  </si>
  <si>
    <t>Tahsish R</t>
  </si>
  <si>
    <t>Tlupana R</t>
  </si>
  <si>
    <t>Toquart R</t>
  </si>
  <si>
    <t>Maria Sl</t>
  </si>
  <si>
    <t>Tranquil Cr</t>
  </si>
  <si>
    <t>Zeballos R</t>
  </si>
  <si>
    <t>Nanaimo R - Fall</t>
  </si>
  <si>
    <t>Nanaimo R - Summer</t>
  </si>
  <si>
    <t>Nicola R</t>
  </si>
  <si>
    <t>Nimpkish R</t>
  </si>
  <si>
    <t>Phillips R</t>
  </si>
  <si>
    <t>Puntledge R - Fall</t>
  </si>
  <si>
    <t>Puntledge R - Summer</t>
  </si>
  <si>
    <t>Salmon R/JNST</t>
  </si>
  <si>
    <t>Salmon R/TOMF</t>
  </si>
  <si>
    <t>Shuswap R Low</t>
  </si>
  <si>
    <t>Shuswap R Middle</t>
  </si>
  <si>
    <t>Spius Cr</t>
  </si>
  <si>
    <t>Stave R</t>
  </si>
  <si>
    <t>FWA name</t>
  </si>
  <si>
    <t>Average of Weil 23 pNOS'</t>
  </si>
  <si>
    <t>Average of SEP pNOS</t>
  </si>
  <si>
    <t>Average of SEP Releases
 (FF, smolts, &amp; Seapen)</t>
  </si>
  <si>
    <t xml:space="preserve">range = </t>
  </si>
  <si>
    <t>nuSEDSWatershed</t>
  </si>
  <si>
    <t>nuSEDSStreamname</t>
  </si>
  <si>
    <t>BC FWA stream name</t>
  </si>
  <si>
    <t>StatAr</t>
  </si>
  <si>
    <t>IndicatorGrp</t>
  </si>
  <si>
    <t>from SEP ePADS release site file</t>
  </si>
  <si>
    <t>from Weil et al pni data</t>
  </si>
  <si>
    <t>SEP PNI data</t>
  </si>
  <si>
    <t>year</t>
  </si>
  <si>
    <t>decade</t>
  </si>
  <si>
    <t>Gordon River</t>
  </si>
  <si>
    <t>NWVI</t>
  </si>
  <si>
    <t>Alice Lk Outlet</t>
  </si>
  <si>
    <t>wcvi</t>
  </si>
  <si>
    <t>2020-29</t>
  </si>
  <si>
    <t>Sooke - Charters</t>
  </si>
  <si>
    <t>Charters River</t>
  </si>
  <si>
    <t>Benson Lk</t>
  </si>
  <si>
    <t>Sooke - DeMamiel</t>
  </si>
  <si>
    <t>De Mamiel Creek</t>
  </si>
  <si>
    <t>Benson R</t>
  </si>
  <si>
    <t>Effingham River</t>
  </si>
  <si>
    <t>Burman Est</t>
  </si>
  <si>
    <t>2010-19</t>
  </si>
  <si>
    <t>Clemens Creek</t>
  </si>
  <si>
    <t>Mercantile Creek</t>
  </si>
  <si>
    <t>Cayeghle Cr</t>
  </si>
  <si>
    <t>Thornton Creek</t>
  </si>
  <si>
    <t>Coal Hb Swamp</t>
  </si>
  <si>
    <t>Toquart River</t>
  </si>
  <si>
    <t>Coal Hb/NWVI</t>
  </si>
  <si>
    <t>Cypre River</t>
  </si>
  <si>
    <t>Colonial Cr</t>
  </si>
  <si>
    <t>Ice River</t>
  </si>
  <si>
    <t>Colonial+Cayeghle</t>
  </si>
  <si>
    <t>Kennedy River</t>
  </si>
  <si>
    <t>Conuma Est</t>
  </si>
  <si>
    <t>Sydney River</t>
  </si>
  <si>
    <t>Tofino Creek</t>
  </si>
  <si>
    <t>Critter Cv</t>
  </si>
  <si>
    <t>Watta Creek</t>
  </si>
  <si>
    <t>Eliza Pass</t>
  </si>
  <si>
    <t>2000-09</t>
  </si>
  <si>
    <t>Deserted Creek</t>
  </si>
  <si>
    <t>Fidalgo Pass</t>
  </si>
  <si>
    <t>Espinosa Creek</t>
  </si>
  <si>
    <t>Gold Est</t>
  </si>
  <si>
    <t>Kleeptee Creek</t>
  </si>
  <si>
    <t>Little Zeballos River</t>
  </si>
  <si>
    <t>Goodspeed Est</t>
  </si>
  <si>
    <t>Mooyah River</t>
  </si>
  <si>
    <t>Goodspeed R</t>
  </si>
  <si>
    <t>Park River</t>
  </si>
  <si>
    <t>Holberg In</t>
  </si>
  <si>
    <t>Sucwoa River</t>
  </si>
  <si>
    <t>Horsetail Falls</t>
  </si>
  <si>
    <t>Tlupana River</t>
  </si>
  <si>
    <t>Kathleen Lk</t>
  </si>
  <si>
    <t>Tsowwin River</t>
  </si>
  <si>
    <t>Koskimo Bay</t>
  </si>
  <si>
    <t>Easy Creek</t>
  </si>
  <si>
    <t>1990-99</t>
  </si>
  <si>
    <t>Kauwinch River</t>
  </si>
  <si>
    <t>Link R</t>
  </si>
  <si>
    <t>Malksope River</t>
  </si>
  <si>
    <t>Marble Ch</t>
  </si>
  <si>
    <t>smi</t>
  </si>
  <si>
    <t>McKay Cove Creek</t>
  </si>
  <si>
    <t>Narrowgut Creek</t>
  </si>
  <si>
    <t>Mooyah R</t>
  </si>
  <si>
    <t>Ououkinsh River</t>
  </si>
  <si>
    <t>Moutcha Bay</t>
  </si>
  <si>
    <t>fr</t>
  </si>
  <si>
    <t>NITINAT-Campus</t>
  </si>
  <si>
    <t>Campus Creek</t>
  </si>
  <si>
    <t>Muchalat Lk</t>
  </si>
  <si>
    <t>NITINAT-other</t>
  </si>
  <si>
    <t>NITINAT LAKE</t>
  </si>
  <si>
    <t>Nitinat Lake</t>
  </si>
  <si>
    <t>Muchalat R</t>
  </si>
  <si>
    <t>NITINAT R</t>
  </si>
  <si>
    <t>Nitinat River</t>
  </si>
  <si>
    <t>Nesook R</t>
  </si>
  <si>
    <t>Somass River</t>
  </si>
  <si>
    <t>Pinch Cr</t>
  </si>
  <si>
    <t>Canton Creek</t>
  </si>
  <si>
    <t>Quatsino Narrows</t>
  </si>
  <si>
    <t>1980-89</t>
  </si>
  <si>
    <t>Conuma River</t>
  </si>
  <si>
    <t>Quatsino Sd</t>
  </si>
  <si>
    <t>San Juan River</t>
  </si>
  <si>
    <t>Sara Lk</t>
  </si>
  <si>
    <t>San Juan - Harris</t>
  </si>
  <si>
    <t>Harris Creek</t>
  </si>
  <si>
    <t>Sucwoa Est</t>
  </si>
  <si>
    <t>San Juan - Lens</t>
  </si>
  <si>
    <t>Lens Creek</t>
  </si>
  <si>
    <t>Nahmint River</t>
  </si>
  <si>
    <t>Tahsis In</t>
  </si>
  <si>
    <t>Sarita River</t>
  </si>
  <si>
    <t>ecvi</t>
  </si>
  <si>
    <t>Tranquil Creek</t>
  </si>
  <si>
    <t>Tlupana Est</t>
  </si>
  <si>
    <t>Burman River</t>
  </si>
  <si>
    <t>Gold River</t>
  </si>
  <si>
    <t>Utluh Cr</t>
  </si>
  <si>
    <t>Leiner River</t>
  </si>
  <si>
    <t>Waukwaas Cr</t>
  </si>
  <si>
    <t>1970-79</t>
  </si>
  <si>
    <t>Tahsis River</t>
  </si>
  <si>
    <t>Yootook Cr</t>
  </si>
  <si>
    <t>Zeballos River</t>
  </si>
  <si>
    <t>NWVI Total</t>
  </si>
  <si>
    <t>Marble River</t>
  </si>
  <si>
    <t>SWVI</t>
  </si>
  <si>
    <t>Alberni In</t>
  </si>
  <si>
    <t>Bedwell River</t>
  </si>
  <si>
    <t>Back Pd</t>
  </si>
  <si>
    <t>Megin River</t>
  </si>
  <si>
    <t>Barkley Sd</t>
  </si>
  <si>
    <t>Moyeha River</t>
  </si>
  <si>
    <t>Becher Bay</t>
  </si>
  <si>
    <t>Artlish River</t>
  </si>
  <si>
    <t>Bedwell Est</t>
  </si>
  <si>
    <t>Kaouk River</t>
  </si>
  <si>
    <t>Tahsish River</t>
  </si>
  <si>
    <t>Cannery Bay</t>
  </si>
  <si>
    <t>1960-69</t>
  </si>
  <si>
    <t>Cayeghle Creek</t>
  </si>
  <si>
    <t>Charters Cr</t>
  </si>
  <si>
    <t>China Cr</t>
  </si>
  <si>
    <t>China Est</t>
  </si>
  <si>
    <t>Clemens Cr</t>
  </si>
  <si>
    <t>Cypre Est</t>
  </si>
  <si>
    <t>Esquimalt Hb</t>
  </si>
  <si>
    <t>Fairy Lk</t>
  </si>
  <si>
    <t>Four Mile Cr/SWVI</t>
  </si>
  <si>
    <t>Goldstream Est</t>
  </si>
  <si>
    <t>1950-59</t>
  </si>
  <si>
    <t>Great Central Lk</t>
  </si>
  <si>
    <t>Harbour Quay</t>
  </si>
  <si>
    <t>Harris Cr/SWVI</t>
  </si>
  <si>
    <t>Henderson Lk</t>
  </si>
  <si>
    <t>Henderson R</t>
  </si>
  <si>
    <t>Kanyon Cr</t>
  </si>
  <si>
    <t>Kennedy Lk</t>
  </si>
  <si>
    <t>Kennedy R Low</t>
  </si>
  <si>
    <t>Kennedy R Up</t>
  </si>
  <si>
    <t>Klanawa R</t>
  </si>
  <si>
    <t>L Nitinat R</t>
  </si>
  <si>
    <t>Maggie R</t>
  </si>
  <si>
    <t>Millstream Est</t>
  </si>
  <si>
    <t>Nahmint Est</t>
  </si>
  <si>
    <t>Nitinat Lk</t>
  </si>
  <si>
    <t>Nitinat R Up</t>
  </si>
  <si>
    <t>Parker Cr</t>
  </si>
  <si>
    <t>Poett Nook</t>
  </si>
  <si>
    <t>Port Renfrew</t>
  </si>
  <si>
    <t>Rainy Bay</t>
  </si>
  <si>
    <t>San Juan Est</t>
  </si>
  <si>
    <t>Somass R</t>
  </si>
  <si>
    <t>Sooke Hb</t>
  </si>
  <si>
    <t>Stamp R</t>
  </si>
  <si>
    <t>Sugsaw Cr</t>
  </si>
  <si>
    <t>Thornton Cr</t>
  </si>
  <si>
    <t>Thornton Est</t>
  </si>
  <si>
    <t>Toquart Est</t>
  </si>
  <si>
    <t>Toquart Lk</t>
  </si>
  <si>
    <t>Tranquil Est</t>
  </si>
  <si>
    <t>Young Lk</t>
  </si>
  <si>
    <t>From Weil et al PNI data</t>
  </si>
  <si>
    <t>the below row has formulae used to transform data</t>
  </si>
  <si>
    <t>ESC watershed name from DMcH</t>
  </si>
  <si>
    <t>Region</t>
  </si>
  <si>
    <t>RiverYear</t>
  </si>
  <si>
    <t>pNOS</t>
  </si>
  <si>
    <t>pHOSlocal</t>
  </si>
  <si>
    <t>pHOSstray</t>
  </si>
  <si>
    <t>pHOSstray.OCU</t>
  </si>
  <si>
    <t>PNI</t>
  </si>
  <si>
    <t>PNI.local</t>
  </si>
  <si>
    <t>Sample</t>
  </si>
  <si>
    <t>avg of years</t>
  </si>
  <si>
    <t>reviewed flows in area, not a low year</t>
  </si>
  <si>
    <t>low flow year</t>
  </si>
  <si>
    <t>Nitinat</t>
  </si>
  <si>
    <t>NA</t>
  </si>
  <si>
    <t>Year  </t>
  </si>
  <si>
    <t>Sample Size</t>
  </si>
  <si>
    <t>Comment</t>
  </si>
  <si>
    <t>Unable to differentiate between Nitinat and Sarita releases for all marks</t>
  </si>
  <si>
    <t>pNOS here equals PNI in PNIdata tab</t>
  </si>
  <si>
    <t>Includes otos from clipped fish sent to JOT, pNOS value in PNIdata does not</t>
  </si>
  <si>
    <t>pNOS here equals PNI in PNIdata. Unable to differentiate between Nitinat and Sarita releases for all marks</t>
  </si>
  <si>
    <t>Sum of pNOS</t>
  </si>
  <si>
    <t>pNOS_avg-2012-2017</t>
  </si>
  <si>
    <t>pNOS_avg-2017-2021</t>
  </si>
  <si>
    <t xml:space="preserve">Parameters for a linear approximation </t>
  </si>
  <si>
    <t>Using Parken 2006 eqn.</t>
  </si>
  <si>
    <t>Linear approximation</t>
  </si>
  <si>
    <t>rounded</t>
  </si>
  <si>
    <t>m</t>
  </si>
  <si>
    <t>b</t>
  </si>
  <si>
    <t>ln (Smsy)</t>
  </si>
  <si>
    <t>Smsy10%</t>
  </si>
  <si>
    <t>Smsy90%</t>
  </si>
  <si>
    <t>Srep10%</t>
  </si>
  <si>
    <t>Srep90%</t>
  </si>
  <si>
    <t>Concat</t>
  </si>
  <si>
    <t>Smsy pars</t>
  </si>
  <si>
    <t>10%-ile</t>
  </si>
  <si>
    <t>90%-ile</t>
  </si>
  <si>
    <t>Srep pars</t>
  </si>
  <si>
    <t>San Juan Aggregate</t>
  </si>
  <si>
    <t xml:space="preserve">Source: </t>
  </si>
  <si>
    <t>Parken, C.K.,R.E. McNicol, and J.R. Irvine. 2006. Habitat-based methods to estimate</t>
  </si>
  <si>
    <t>escapement goals for data limited Chinook salmon stocks in British Columbia, 2004. DFO Can. Sci. Adv. Sec.</t>
  </si>
  <si>
    <t>Res. Doc. 2006/083.</t>
  </si>
  <si>
    <t>Habitat-based model est</t>
  </si>
  <si>
    <t>Watershed areas (Table 12)</t>
  </si>
  <si>
    <t>Smsy (Table 15)</t>
  </si>
  <si>
    <t>Srep (Table 16)</t>
  </si>
  <si>
    <t>System</t>
  </si>
  <si>
    <t>Total Watershed area</t>
  </si>
  <si>
    <t>Inaccessible</t>
  </si>
  <si>
    <t>Watershed area used in model</t>
  </si>
  <si>
    <t>Area notes</t>
  </si>
  <si>
    <t>Est Smsy</t>
  </si>
  <si>
    <t>Est Srep</t>
  </si>
  <si>
    <t>Tahsis</t>
  </si>
  <si>
    <t>Area is outside of the predictive range of the model</t>
  </si>
  <si>
    <t>Burman</t>
  </si>
  <si>
    <t>Artlish</t>
  </si>
  <si>
    <t>Tahsish</t>
  </si>
  <si>
    <t>Kaouk</t>
  </si>
  <si>
    <t>Marble</t>
  </si>
  <si>
    <t>Table 4.</t>
  </si>
  <si>
    <t>Smsy Habitat Model</t>
  </si>
  <si>
    <t>Srep Hab Model</t>
  </si>
  <si>
    <t>Statistic</t>
  </si>
  <si>
    <t>Ocean type</t>
  </si>
  <si>
    <t>ln a</t>
  </si>
  <si>
    <t>ln Smsy = 2.2+(0.914*ln(watershed area)+(0.146/2)</t>
  </si>
  <si>
    <t>σ^2</t>
  </si>
  <si>
    <t>SPECIES_NAME</t>
  </si>
  <si>
    <t>STOCK_NAME</t>
  </si>
  <si>
    <t>STOCK_CU_NAME</t>
  </si>
  <si>
    <t>RELEASE_SITE_NAME</t>
  </si>
  <si>
    <t>PURPOSE_CODE</t>
  </si>
  <si>
    <t>BROOD_YEAR</t>
  </si>
  <si>
    <t>FACILITY_NAME</t>
  </si>
  <si>
    <t>RELEASE_YEAR</t>
  </si>
  <si>
    <t>MRP_TAGCODE</t>
  </si>
  <si>
    <t>START_DATE</t>
  </si>
  <si>
    <t>RELEASE_STAGE_NAME</t>
  </si>
  <si>
    <t>RELEASE_COMMENT</t>
  </si>
  <si>
    <t>Sum of AVE_WEIGHT</t>
  </si>
  <si>
    <t>Sum of TotalRelease</t>
  </si>
  <si>
    <t>Count of AVE_WEIGHT2</t>
  </si>
  <si>
    <t>release month</t>
  </si>
  <si>
    <t>release day</t>
  </si>
  <si>
    <t>Nitinat River H</t>
  </si>
  <si>
    <t>186493</t>
  </si>
  <si>
    <t>20230606</t>
  </si>
  <si>
    <t>Fed Fry</t>
  </si>
  <si>
    <t>(blank)</t>
  </si>
  <si>
    <t>186531</t>
  </si>
  <si>
    <t>20230530</t>
  </si>
  <si>
    <t>186666</t>
  </si>
  <si>
    <t>20230517</t>
  </si>
  <si>
    <t>Smolt 0+</t>
  </si>
  <si>
    <t>186674</t>
  </si>
  <si>
    <t>2022 Total</t>
  </si>
  <si>
    <t>186509</t>
  </si>
  <si>
    <t>20220506</t>
  </si>
  <si>
    <t>186510</t>
  </si>
  <si>
    <t>186511</t>
  </si>
  <si>
    <t>20220531</t>
  </si>
  <si>
    <t>186512</t>
  </si>
  <si>
    <t>AD2106</t>
  </si>
  <si>
    <t>AD2108</t>
  </si>
  <si>
    <t>2021 Total</t>
  </si>
  <si>
    <t>186475</t>
  </si>
  <si>
    <t>20210518</t>
  </si>
  <si>
    <t>186476</t>
  </si>
  <si>
    <t>186477</t>
  </si>
  <si>
    <t>20210528</t>
  </si>
  <si>
    <t>186499</t>
  </si>
  <si>
    <t>2020 Total</t>
  </si>
  <si>
    <t>184964</t>
  </si>
  <si>
    <t>20200511</t>
  </si>
  <si>
    <t>184965</t>
  </si>
  <si>
    <t>184966</t>
  </si>
  <si>
    <t>184967</t>
  </si>
  <si>
    <t>NOCN1931</t>
  </si>
  <si>
    <t>20200520</t>
  </si>
  <si>
    <t>2019 Total</t>
  </si>
  <si>
    <t>185883</t>
  </si>
  <si>
    <t>20190510</t>
  </si>
  <si>
    <t>185884</t>
  </si>
  <si>
    <t>20190528</t>
  </si>
  <si>
    <t>185885</t>
  </si>
  <si>
    <t>185886</t>
  </si>
  <si>
    <t>2018 Total</t>
  </si>
  <si>
    <t>185288</t>
  </si>
  <si>
    <t>20180522</t>
  </si>
  <si>
    <t>185289</t>
  </si>
  <si>
    <t>185290</t>
  </si>
  <si>
    <t>20180523</t>
  </si>
  <si>
    <t>185291</t>
  </si>
  <si>
    <t>2017 Total</t>
  </si>
  <si>
    <t>NOCN1618</t>
  </si>
  <si>
    <t>20170523</t>
  </si>
  <si>
    <t>Enriched smalls.</t>
  </si>
  <si>
    <t>NOCN1619</t>
  </si>
  <si>
    <t>NOCN1620</t>
  </si>
  <si>
    <t>Enriched large.</t>
  </si>
  <si>
    <t>NOCN1621</t>
  </si>
  <si>
    <t>2016 Total</t>
  </si>
  <si>
    <t>NOCN1511</t>
  </si>
  <si>
    <t>20160505</t>
  </si>
  <si>
    <t>Traditional smalls</t>
  </si>
  <si>
    <t>NOCN1512</t>
  </si>
  <si>
    <t>NOCN1513</t>
  </si>
  <si>
    <t>20160506</t>
  </si>
  <si>
    <t>NOCN1514</t>
  </si>
  <si>
    <t>2015 Total</t>
  </si>
  <si>
    <t>NOCN1480</t>
  </si>
  <si>
    <t>20150513</t>
  </si>
  <si>
    <t>NOCN1481</t>
  </si>
  <si>
    <t>NOCN1482</t>
  </si>
  <si>
    <t>2014 Total</t>
  </si>
  <si>
    <t>NOCN1321</t>
  </si>
  <si>
    <t>20140520</t>
  </si>
  <si>
    <t>NOCN1322</t>
  </si>
  <si>
    <t>NOCN1323</t>
  </si>
  <si>
    <t>2013 Total</t>
  </si>
  <si>
    <t>NOCN1220</t>
  </si>
  <si>
    <t>20130521</t>
  </si>
  <si>
    <t>NOCN1221</t>
  </si>
  <si>
    <t>NOCN1222</t>
  </si>
  <si>
    <t>Environmentally enriched group.</t>
  </si>
  <si>
    <t>2012 Total</t>
  </si>
  <si>
    <t>NOCN1108</t>
  </si>
  <si>
    <t>20120515</t>
  </si>
  <si>
    <t>NOCN1126</t>
  </si>
  <si>
    <t>20120528</t>
  </si>
  <si>
    <t>NOCN1127</t>
  </si>
  <si>
    <t>NOCN1128</t>
  </si>
  <si>
    <t>Poett Nook Seapen</t>
  </si>
  <si>
    <t>NOCN1129</t>
  </si>
  <si>
    <t>Seapen 0+</t>
  </si>
  <si>
    <t>NOCN1130</t>
  </si>
  <si>
    <t>2011 Total</t>
  </si>
  <si>
    <t>NOCN1040</t>
  </si>
  <si>
    <t>20110526</t>
  </si>
  <si>
    <t>NOCN1041</t>
  </si>
  <si>
    <t>NOCN1038</t>
  </si>
  <si>
    <t>20110516</t>
  </si>
  <si>
    <t>NOCN1039</t>
  </si>
  <si>
    <t>2010 Total</t>
  </si>
  <si>
    <t>epads download from M Thom / Will Woods May 15, 2024</t>
  </si>
  <si>
    <t>PROGRAM_CODE</t>
  </si>
  <si>
    <t>PROJ_NAME</t>
  </si>
  <si>
    <t>RUN_NAME</t>
  </si>
  <si>
    <t>STOCK_PROD_AREA_CODE</t>
  </si>
  <si>
    <t>STOCK_CU_INDEX</t>
  </si>
  <si>
    <t>STOCK_TYPE_CODE</t>
  </si>
  <si>
    <t>REARING_TYPE_CODE</t>
  </si>
  <si>
    <t>REL_CU_INDEX</t>
  </si>
  <si>
    <t>REL_CU_NAME</t>
  </si>
  <si>
    <t>END_DATE</t>
  </si>
  <si>
    <t>AVE_WEIGHT</t>
  </si>
  <si>
    <t>TRANSFER</t>
  </si>
  <si>
    <t>RowNum</t>
  </si>
  <si>
    <t>TaggedClip</t>
  </si>
  <si>
    <t>TaggedNum</t>
  </si>
  <si>
    <t>ShedTagNum</t>
  </si>
  <si>
    <t>NoTagClip</t>
  </si>
  <si>
    <t>NoTagNum</t>
  </si>
  <si>
    <t>NoTagPartMarkNum</t>
  </si>
  <si>
    <t>UnmarkedNum</t>
  </si>
  <si>
    <t>TotalRelease</t>
  </si>
  <si>
    <t>CDP</t>
  </si>
  <si>
    <t>P Hardy/Stephens</t>
  </si>
  <si>
    <t>Fall</t>
  </si>
  <si>
    <t>CK-33</t>
  </si>
  <si>
    <t>WEST VANCOUVER ISLAND-NORTH_FA_0.x</t>
  </si>
  <si>
    <t>M</t>
  </si>
  <si>
    <t>H</t>
  </si>
  <si>
    <t>Stephens Creek H</t>
  </si>
  <si>
    <t>NOCN8769</t>
  </si>
  <si>
    <t>19880525</t>
  </si>
  <si>
    <t>19880605</t>
  </si>
  <si>
    <t>P</t>
  </si>
  <si>
    <t>N</t>
  </si>
  <si>
    <t>025304</t>
  </si>
  <si>
    <t>198906</t>
  </si>
  <si>
    <t>19890613</t>
  </si>
  <si>
    <t>SEE 025305; ALSO SEE MARBLE R.(SHARING PROD'N.)- 025302-03</t>
  </si>
  <si>
    <t>AD</t>
  </si>
  <si>
    <t>025305</t>
  </si>
  <si>
    <t>ALSO 025304; ALSO SEE MARBLE R.(SHARING PROD'N.)- 025302-03</t>
  </si>
  <si>
    <t>NOCN8946</t>
  </si>
  <si>
    <t>199006</t>
  </si>
  <si>
    <t>19900606</t>
  </si>
  <si>
    <t>B</t>
  </si>
  <si>
    <t>NOCN8932</t>
  </si>
  <si>
    <t>19900530</t>
  </si>
  <si>
    <t>19900604</t>
  </si>
  <si>
    <t>NOCN9615</t>
  </si>
  <si>
    <t>19970608</t>
  </si>
  <si>
    <t>19970621</t>
  </si>
  <si>
    <t>SHARING PRODUCTION WITH MARBLE R. DPI.</t>
  </si>
  <si>
    <t>Unfed</t>
  </si>
  <si>
    <t>NOCN9616</t>
  </si>
  <si>
    <t>19970503</t>
  </si>
  <si>
    <t>19970513</t>
  </si>
  <si>
    <t>Coal Harb/ NWVI Seapen</t>
  </si>
  <si>
    <t>NOCN9668</t>
  </si>
  <si>
    <t>19970725</t>
  </si>
  <si>
    <t>Y</t>
  </si>
  <si>
    <t>SHARING PROD. W/ MARBLE R.; RELEASE DATE AND WEIGHT ARE ESTIMATES.</t>
  </si>
  <si>
    <t>NOCN9726</t>
  </si>
  <si>
    <t>19980607</t>
  </si>
  <si>
    <t>19980620</t>
  </si>
  <si>
    <t>FOR SEAPEN RELEASE SEE MARBLE RIVER HATCHERY.</t>
  </si>
  <si>
    <t>NOCN9816</t>
  </si>
  <si>
    <t>19990525</t>
  </si>
  <si>
    <t>NOCN9817</t>
  </si>
  <si>
    <t>UNFED FRY RELEASE. BKD MODERATE.</t>
  </si>
  <si>
    <t>NOCN9818</t>
  </si>
  <si>
    <t>19990624</t>
  </si>
  <si>
    <t>RELEASED FROM REARING CHANNEL.</t>
  </si>
  <si>
    <t>NOCN98101</t>
  </si>
  <si>
    <t>19990626</t>
  </si>
  <si>
    <t>NOCN98102</t>
  </si>
  <si>
    <t>19990610</t>
  </si>
  <si>
    <t>NOCN99106</t>
  </si>
  <si>
    <t>20000618</t>
  </si>
  <si>
    <t>NOCN9924</t>
  </si>
  <si>
    <t>20000402</t>
  </si>
  <si>
    <t>NOCN9925</t>
  </si>
  <si>
    <t>20000520</t>
  </si>
  <si>
    <t>20000525</t>
  </si>
  <si>
    <t>NOCN0012</t>
  </si>
  <si>
    <t>20010518</t>
  </si>
  <si>
    <t>20010524</t>
  </si>
  <si>
    <t>NOCN0018</t>
  </si>
  <si>
    <t>20010516</t>
  </si>
  <si>
    <t>NOCN0009</t>
  </si>
  <si>
    <t>20010511</t>
  </si>
  <si>
    <t>NOCN0011</t>
  </si>
  <si>
    <t>NOCN0019</t>
  </si>
  <si>
    <t>20010527</t>
  </si>
  <si>
    <t>NOCN0008</t>
  </si>
  <si>
    <t>20010319</t>
  </si>
  <si>
    <t>NOCN0010</t>
  </si>
  <si>
    <t>20010515</t>
  </si>
  <si>
    <t>20010526</t>
  </si>
  <si>
    <t>NOCN0007</t>
  </si>
  <si>
    <t>20010517</t>
  </si>
  <si>
    <t>DPI</t>
  </si>
  <si>
    <t>CK-32</t>
  </si>
  <si>
    <t>WEST VANCOUVER ISLAND-NOOTKA &amp; KYUQUOT_FA_0.x</t>
  </si>
  <si>
    <t>W</t>
  </si>
  <si>
    <t>Gold River H</t>
  </si>
  <si>
    <t>022863</t>
  </si>
  <si>
    <t>198406</t>
  </si>
  <si>
    <t>19840621</t>
  </si>
  <si>
    <t>NOCN8319</t>
  </si>
  <si>
    <t>198407</t>
  </si>
  <si>
    <t>19840717</t>
  </si>
  <si>
    <t>F</t>
  </si>
  <si>
    <t>RV8413</t>
  </si>
  <si>
    <t>198507</t>
  </si>
  <si>
    <t>19850713</t>
  </si>
  <si>
    <t>FRY SALVAGED AND REARED; MARKED FOR ESCAPEMENT I.D.</t>
  </si>
  <si>
    <t>RV</t>
  </si>
  <si>
    <t>LV8414</t>
  </si>
  <si>
    <t>MARKED FOR ESCAPEMENT I.D.</t>
  </si>
  <si>
    <t>LV</t>
  </si>
  <si>
    <t>023103</t>
  </si>
  <si>
    <t>198606</t>
  </si>
  <si>
    <t>19860624</t>
  </si>
  <si>
    <t>023923</t>
  </si>
  <si>
    <t>19860621</t>
  </si>
  <si>
    <t>023924</t>
  </si>
  <si>
    <t>19860618</t>
  </si>
  <si>
    <t>NOCN8542</t>
  </si>
  <si>
    <t>RV8645</t>
  </si>
  <si>
    <t>198705</t>
  </si>
  <si>
    <t>19870531</t>
  </si>
  <si>
    <t>LV8628</t>
  </si>
  <si>
    <t>198706</t>
  </si>
  <si>
    <t>19870630</t>
  </si>
  <si>
    <t>RV8733</t>
  </si>
  <si>
    <t>198805</t>
  </si>
  <si>
    <t>19880531</t>
  </si>
  <si>
    <t>LV8725</t>
  </si>
  <si>
    <t>19880611</t>
  </si>
  <si>
    <t>19880622</t>
  </si>
  <si>
    <t>LV8814</t>
  </si>
  <si>
    <t>198905</t>
  </si>
  <si>
    <t>19890529</t>
  </si>
  <si>
    <t>MARKED FOR ESCAPEMENT I.D.-  FED FRY RELEASE</t>
  </si>
  <si>
    <t>026234</t>
  </si>
  <si>
    <t>19890612</t>
  </si>
  <si>
    <t>ACCELERATED GROWTH - HEATED WATER</t>
  </si>
  <si>
    <t>026236</t>
  </si>
  <si>
    <t>19890603</t>
  </si>
  <si>
    <t>026235</t>
  </si>
  <si>
    <t>19890519</t>
  </si>
  <si>
    <t>NOCN8951</t>
  </si>
  <si>
    <t>19900412</t>
  </si>
  <si>
    <t>19900504</t>
  </si>
  <si>
    <t>020127</t>
  </si>
  <si>
    <t>19900515</t>
  </si>
  <si>
    <t>19900531</t>
  </si>
  <si>
    <t>ALSO SEE 2-62-37 &amp; 2-49-40.</t>
  </si>
  <si>
    <t>024940</t>
  </si>
  <si>
    <t>ALSO SEE 2-62-37 &amp; 2-01-27.</t>
  </si>
  <si>
    <t>026237</t>
  </si>
  <si>
    <t>ALSO SEE 2-49-40 &amp; 2-01-27.</t>
  </si>
  <si>
    <t>RV9016</t>
  </si>
  <si>
    <t>19910621</t>
  </si>
  <si>
    <t>180201</t>
  </si>
  <si>
    <t>19910529</t>
  </si>
  <si>
    <t>TIME AND SIZE- EARLY RELEASE. ALSO SEE 180202 AND 180203.</t>
  </si>
  <si>
    <t>180202</t>
  </si>
  <si>
    <t>19910604</t>
  </si>
  <si>
    <t>TIME AND SIZE - MID RELEASE. ALSO SEE 180201 AND 180203.</t>
  </si>
  <si>
    <t>180203</t>
  </si>
  <si>
    <t>19910608</t>
  </si>
  <si>
    <t>TIME AND SIZE - LATE RELEASE. ALSO SEE 180201 AND 180202.</t>
  </si>
  <si>
    <t>RV9118</t>
  </si>
  <si>
    <t>19920504</t>
  </si>
  <si>
    <t>19920519</t>
  </si>
  <si>
    <t>CLIPPED FOR ESCAPEMENT I.D.</t>
  </si>
  <si>
    <t>180542</t>
  </si>
  <si>
    <t>CONT. AND DIST.</t>
  </si>
  <si>
    <t>NOCN9234</t>
  </si>
  <si>
    <t>19930525</t>
  </si>
  <si>
    <t>180509</t>
  </si>
  <si>
    <t>19930528</t>
  </si>
  <si>
    <t>19930604</t>
  </si>
  <si>
    <t>HEATED WATER- ALSO SEE 180510 AND 180511</t>
  </si>
  <si>
    <t>180510</t>
  </si>
  <si>
    <t>HEATED WATER- ALSO SEE 180509 AND 180511</t>
  </si>
  <si>
    <t>180511</t>
  </si>
  <si>
    <t>HEATED WATER- ALSO SEE 180509 AND 180510</t>
  </si>
  <si>
    <t>NOCN9312</t>
  </si>
  <si>
    <t>19940504</t>
  </si>
  <si>
    <t>19940515</t>
  </si>
  <si>
    <t>NOCN9311</t>
  </si>
  <si>
    <t>NOCN9424</t>
  </si>
  <si>
    <t>19950429</t>
  </si>
  <si>
    <t>19950529</t>
  </si>
  <si>
    <t>NOCN9425</t>
  </si>
  <si>
    <t>19950528</t>
  </si>
  <si>
    <t>19950530</t>
  </si>
  <si>
    <t>182463</t>
  </si>
  <si>
    <t>19960524</t>
  </si>
  <si>
    <t>MARKED FOR EVALUATION AS PART OF WCVI CHINOOK CONSERVATION PROGRAM</t>
  </si>
  <si>
    <t>NOCN9507</t>
  </si>
  <si>
    <t>NOCN9508</t>
  </si>
  <si>
    <t>181506</t>
  </si>
  <si>
    <t>19970605</t>
  </si>
  <si>
    <t>SEE ALSO 181507 &amp; 181508.</t>
  </si>
  <si>
    <t>181507</t>
  </si>
  <si>
    <t>SEE ALSO 181506 &amp; 181508.</t>
  </si>
  <si>
    <t>181508</t>
  </si>
  <si>
    <t>SEE ALSO 181506 &amp; 181507.</t>
  </si>
  <si>
    <t>NOCN9603</t>
  </si>
  <si>
    <t>NOCN9604</t>
  </si>
  <si>
    <t>183225</t>
  </si>
  <si>
    <t>19980422</t>
  </si>
  <si>
    <t>19980522</t>
  </si>
  <si>
    <t>SEE ALSO 18-32-26 &amp; 18-32-27</t>
  </si>
  <si>
    <t>183226</t>
  </si>
  <si>
    <t>SEE ALSO 18-32-25 &amp; 18-32-27</t>
  </si>
  <si>
    <t>183227</t>
  </si>
  <si>
    <t>SEE ALSO 18-32-25 &amp; 18-32-26</t>
  </si>
  <si>
    <t>NOCN9829</t>
  </si>
  <si>
    <t>19990520</t>
  </si>
  <si>
    <t>19990608</t>
  </si>
  <si>
    <t>NOCN9830</t>
  </si>
  <si>
    <t>RELEASED AT PUMP HOUSE.</t>
  </si>
  <si>
    <t>NOCN9828</t>
  </si>
  <si>
    <t>19990615</t>
  </si>
  <si>
    <t>NOCN99120</t>
  </si>
  <si>
    <t>20000516</t>
  </si>
  <si>
    <t>RELEASE NUMBER BASED ON 90% SURVIVAL FRY TO RELEASE.</t>
  </si>
  <si>
    <t>NOCN99119</t>
  </si>
  <si>
    <t>NOCN0051</t>
  </si>
  <si>
    <t>20010619</t>
  </si>
  <si>
    <t>20010713</t>
  </si>
  <si>
    <t>RELEASE NUMBER ESTIMATED.</t>
  </si>
  <si>
    <t>NOCN0167</t>
  </si>
  <si>
    <t>200205</t>
  </si>
  <si>
    <t>182334</t>
  </si>
  <si>
    <t>20030527</t>
  </si>
  <si>
    <t>SEE ALSO 182335</t>
  </si>
  <si>
    <t>182335</t>
  </si>
  <si>
    <t>SEE ALSO 182334</t>
  </si>
  <si>
    <t>Gold Est Seapen</t>
  </si>
  <si>
    <t>LV0206</t>
  </si>
  <si>
    <t>20030530</t>
  </si>
  <si>
    <t>20030605</t>
  </si>
  <si>
    <t>RV0202</t>
  </si>
  <si>
    <t>20030602</t>
  </si>
  <si>
    <t>LAKEPEN REARING.</t>
  </si>
  <si>
    <t>NOCN03102</t>
  </si>
  <si>
    <t>20040709</t>
  </si>
  <si>
    <t>NOCN0334</t>
  </si>
  <si>
    <t>20040519</t>
  </si>
  <si>
    <t>Burman Est Seapen</t>
  </si>
  <si>
    <t>NOCN0432</t>
  </si>
  <si>
    <t>20050511</t>
  </si>
  <si>
    <t>SEAPEN RELEASE TO ESTUARY.</t>
  </si>
  <si>
    <t>NOCN0437</t>
  </si>
  <si>
    <t>20050406</t>
  </si>
  <si>
    <t>ROBERTSON CREEK STRAYS RELEASED EARLY</t>
  </si>
  <si>
    <t>NOCN0438</t>
  </si>
  <si>
    <t>20050425</t>
  </si>
  <si>
    <t>NOCN0439</t>
  </si>
  <si>
    <t>NOCN0532</t>
  </si>
  <si>
    <t>20060526</t>
  </si>
  <si>
    <t>INCUBATED &amp; REARED AT CONUMA H.</t>
  </si>
  <si>
    <t>NOCN0533</t>
  </si>
  <si>
    <t>20060221</t>
  </si>
  <si>
    <t>NOCN0534</t>
  </si>
  <si>
    <t>INC &amp; REARED AT CONUMA H. REL TO LOWER GOLD R.</t>
  </si>
  <si>
    <t>NOCN0535</t>
  </si>
  <si>
    <t>20060608</t>
  </si>
  <si>
    <t>Nootka Sd Wshd Soc</t>
  </si>
  <si>
    <t>NOCN1229</t>
  </si>
  <si>
    <t>20130522</t>
  </si>
  <si>
    <t>NOCN1230</t>
  </si>
  <si>
    <t>P Hardy/Marble</t>
  </si>
  <si>
    <t>Marble River H</t>
  </si>
  <si>
    <t>NOCN8115</t>
  </si>
  <si>
    <t>198204</t>
  </si>
  <si>
    <t>19820415</t>
  </si>
  <si>
    <t>022506</t>
  </si>
  <si>
    <t>198305</t>
  </si>
  <si>
    <t>19830529</t>
  </si>
  <si>
    <t>022861</t>
  </si>
  <si>
    <t>19840604</t>
  </si>
  <si>
    <t>19840701</t>
  </si>
  <si>
    <t>022749</t>
  </si>
  <si>
    <t>198506</t>
  </si>
  <si>
    <t>19850629</t>
  </si>
  <si>
    <t>ALSO SEE 022750-51 AND 022859-60</t>
  </si>
  <si>
    <t>022750</t>
  </si>
  <si>
    <t>ALSO SEE 022749, 022751 AND 022859-60</t>
  </si>
  <si>
    <t>022751</t>
  </si>
  <si>
    <t>19850718</t>
  </si>
  <si>
    <t>ALSO SEE 022749-50 AND 022859-60</t>
  </si>
  <si>
    <t>022859</t>
  </si>
  <si>
    <t>19860622</t>
  </si>
  <si>
    <t>19860625</t>
  </si>
  <si>
    <t>ALSO SEE 022749-51 AND 022860</t>
  </si>
  <si>
    <t>022860</t>
  </si>
  <si>
    <t>198607</t>
  </si>
  <si>
    <t>19860704</t>
  </si>
  <si>
    <t>ALSO SEE 022749-51 AND 022859</t>
  </si>
  <si>
    <t>NOCN8644</t>
  </si>
  <si>
    <t>19870615</t>
  </si>
  <si>
    <t>Koskimo Bay Seapen</t>
  </si>
  <si>
    <t>RV8730</t>
  </si>
  <si>
    <t>19880715</t>
  </si>
  <si>
    <t>SEAPEN REARING; MARKED FOR ESCAPEMENT I.D.</t>
  </si>
  <si>
    <t>NOCN8750</t>
  </si>
  <si>
    <t>025302</t>
  </si>
  <si>
    <t>19890607</t>
  </si>
  <si>
    <t>ALSO 025303; ALSO SEE P.H./STEPH. (SHARING PROD.) 025304-05</t>
  </si>
  <si>
    <t>025303</t>
  </si>
  <si>
    <t>SEE 025302; ALSO SEE P.H./STEPH. (SHARING PROD.) 025304-05</t>
  </si>
  <si>
    <t>020461</t>
  </si>
  <si>
    <t>19900601</t>
  </si>
  <si>
    <t>TIME AND SIZE - EARLY RELEASE - ALSO SEE 2-4-62 &amp; 2-4-63</t>
  </si>
  <si>
    <t>020462</t>
  </si>
  <si>
    <t>19900608</t>
  </si>
  <si>
    <t>TIME AND SIZE - EARLY RELEASE - ALSO SEE 2-4-61 &amp; 2-4-63</t>
  </si>
  <si>
    <t>020463</t>
  </si>
  <si>
    <t>19900615</t>
  </si>
  <si>
    <t>TIME AND SIZE - LATE RELEASE - ALSO SEE 2-4-61 &amp; 2-4-62</t>
  </si>
  <si>
    <t>NOCN8947</t>
  </si>
  <si>
    <t>NOCN9050</t>
  </si>
  <si>
    <t>199106</t>
  </si>
  <si>
    <t>021048</t>
  </si>
  <si>
    <t>19920529</t>
  </si>
  <si>
    <t>19920612</t>
  </si>
  <si>
    <t>CONT. &amp; DIST.; ALSO SEE 02-10-49 TO 02-10-51</t>
  </si>
  <si>
    <t>021049</t>
  </si>
  <si>
    <t>CONT. &amp; DIST.; ALSO SEE 02-10-48, 02-10-50 AND 02-10-51</t>
  </si>
  <si>
    <t>021050</t>
  </si>
  <si>
    <t>CONT. &amp; DIST.; ALSO SEE 02-10-48, 02-10-49 AND 02-10-51</t>
  </si>
  <si>
    <t>021051</t>
  </si>
  <si>
    <t>CONT. &amp; DIST.; ALSO SEE 02-10-48 TO 02-10-50</t>
  </si>
  <si>
    <t>NOCN9264</t>
  </si>
  <si>
    <t>19930626</t>
  </si>
  <si>
    <t>Quatsino Narrows Seapen</t>
  </si>
  <si>
    <t>NOCN9286</t>
  </si>
  <si>
    <t>19930730</t>
  </si>
  <si>
    <t>NOCN9378</t>
  </si>
  <si>
    <t>199405</t>
  </si>
  <si>
    <t>NOCN9449</t>
  </si>
  <si>
    <t>NOCN9450</t>
  </si>
  <si>
    <t>19950605</t>
  </si>
  <si>
    <t>19950624</t>
  </si>
  <si>
    <t>NOCN9451</t>
  </si>
  <si>
    <t>19950625</t>
  </si>
  <si>
    <t>NOCN9506</t>
  </si>
  <si>
    <t>19960613</t>
  </si>
  <si>
    <t>19960626</t>
  </si>
  <si>
    <t>NOCN9533</t>
  </si>
  <si>
    <t>19960730</t>
  </si>
  <si>
    <t>NOCN9602</t>
  </si>
  <si>
    <t>SHARING PRODUCTION WITH P. HARDY.</t>
  </si>
  <si>
    <t>NOCN9608</t>
  </si>
  <si>
    <t>Quatsino Sd Seapen</t>
  </si>
  <si>
    <t>NOCN9669</t>
  </si>
  <si>
    <t>SHARING PROD. W/ P.HARDY; RELEASE DATE &amp; WEIGHT ARE ESTIMATES.</t>
  </si>
  <si>
    <t>NOCN9727</t>
  </si>
  <si>
    <t>FOR RELEASE TO MARBLE RIVER SEE PT.HARDY/STEPHENS.</t>
  </si>
  <si>
    <t>NOCN9824</t>
  </si>
  <si>
    <t>19990607</t>
  </si>
  <si>
    <t>NOCN9825</t>
  </si>
  <si>
    <t>NOCN98104</t>
  </si>
  <si>
    <t>19990526</t>
  </si>
  <si>
    <t>NOCN98103</t>
  </si>
  <si>
    <t>19990415</t>
  </si>
  <si>
    <t>NOCN98105</t>
  </si>
  <si>
    <t>C</t>
  </si>
  <si>
    <t>NOCN9922</t>
  </si>
  <si>
    <t>CAPTIVE BROODSTOCK.</t>
  </si>
  <si>
    <t>NOCN99107</t>
  </si>
  <si>
    <t>20000501</t>
  </si>
  <si>
    <t>UNFED FRY RELEASE. CAPTIVE BROODSTOCK.</t>
  </si>
  <si>
    <t>NOCN0014</t>
  </si>
  <si>
    <t>20010510</t>
  </si>
  <si>
    <t>NOCN0013</t>
  </si>
  <si>
    <t>20010502</t>
  </si>
  <si>
    <t>NOCN0017</t>
  </si>
  <si>
    <t>NOCN0015</t>
  </si>
  <si>
    <t>20010512</t>
  </si>
  <si>
    <t>NOCN0020</t>
  </si>
  <si>
    <t>NOCN0016</t>
  </si>
  <si>
    <t>NOCN0021</t>
  </si>
  <si>
    <t>NOCN0134</t>
  </si>
  <si>
    <t>20020514</t>
  </si>
  <si>
    <t>20020517</t>
  </si>
  <si>
    <t>CAPTIVE BROODSTOCK</t>
  </si>
  <si>
    <t>NOCN0133</t>
  </si>
  <si>
    <t>NOCN0132</t>
  </si>
  <si>
    <t>20020502</t>
  </si>
  <si>
    <t>20020522</t>
  </si>
  <si>
    <t>NOCN0135</t>
  </si>
  <si>
    <t>20020626</t>
  </si>
  <si>
    <t>20020705</t>
  </si>
  <si>
    <t>RELEASED TO VARIOUS LAKES AND TRIBS AS WELL AS THE MAINSTEM.</t>
  </si>
  <si>
    <t>NOCN0131</t>
  </si>
  <si>
    <t>20020325</t>
  </si>
  <si>
    <t>UNFED FRY RELEASE TO LOWER BENSON CREEK.</t>
  </si>
  <si>
    <t>184721</t>
  </si>
  <si>
    <t>20030613</t>
  </si>
  <si>
    <t>RELEASED TO BOAT LAUNCH ACROSS FROM MARBLE HATCHERY.</t>
  </si>
  <si>
    <t>NOCN0231</t>
  </si>
  <si>
    <t>20030221</t>
  </si>
  <si>
    <t>NOCN0233</t>
  </si>
  <si>
    <t>20030607</t>
  </si>
  <si>
    <t>RELEASE TO BENSON LAKE</t>
  </si>
  <si>
    <t>NOCN0234</t>
  </si>
  <si>
    <t>184745</t>
  </si>
  <si>
    <t>20030612</t>
  </si>
  <si>
    <t>TAGGED SMOLTS 5.05 GMS.  UNTAGGED GROUP-5.85 GMS.</t>
  </si>
  <si>
    <t>184744</t>
  </si>
  <si>
    <t>RELEASED AT LINK RIVER BOAT LAUNCH.</t>
  </si>
  <si>
    <t>NOCN0235</t>
  </si>
  <si>
    <t>185007</t>
  </si>
  <si>
    <t>20040603</t>
  </si>
  <si>
    <t>SEE ALSO 185008 &amp; 185053. 31291 UNMARKED FRY RELEASED 11/06/04.</t>
  </si>
  <si>
    <t>185008</t>
  </si>
  <si>
    <t>20040611</t>
  </si>
  <si>
    <t>SEE ALSO 185007 &amp; 185053.</t>
  </si>
  <si>
    <t>185053</t>
  </si>
  <si>
    <t>20040613</t>
  </si>
  <si>
    <t>SEE ALSO 185007 &amp; 185008.</t>
  </si>
  <si>
    <t>186057</t>
  </si>
  <si>
    <t>20060617</t>
  </si>
  <si>
    <t>RIVER RELEASE. COMPARE TO 186055 &amp; 186056 (SEAPEN RELEASES)</t>
  </si>
  <si>
    <t>186055</t>
  </si>
  <si>
    <t>20060622</t>
  </si>
  <si>
    <t>SEAPEN RELEASE (SEE ALSO 186056). COMPARE TO 186057 (RIVER RELEASE)</t>
  </si>
  <si>
    <t>186056</t>
  </si>
  <si>
    <t>SEAPEN RELEASE (SEE ALSO 186055). COMPARE TO 186057 (RIVER RELEASE)</t>
  </si>
  <si>
    <t>186211</t>
  </si>
  <si>
    <t>20070502</t>
  </si>
  <si>
    <t>20070618</t>
  </si>
  <si>
    <t>UNKNWN # UNMRKD REL @ 0.6G, MAY2/07. ALSO TAG CODE 186212(FW) &amp; 186213(SEAPEN)</t>
  </si>
  <si>
    <t>186212</t>
  </si>
  <si>
    <t>UNKWN UNMRKD REL @ 0.6G MAY2/07. SEE ALSO TAGCODES 186211(FW) &amp; 186213(SEAPEN)</t>
  </si>
  <si>
    <t>NOCN06124</t>
  </si>
  <si>
    <t>20070428</t>
  </si>
  <si>
    <t>20070508</t>
  </si>
  <si>
    <t>UNFED FRY</t>
  </si>
  <si>
    <t>186213</t>
  </si>
  <si>
    <t>20070715</t>
  </si>
  <si>
    <t>EXTENDED SEASITE REARED.</t>
  </si>
  <si>
    <t>180886</t>
  </si>
  <si>
    <t>200905</t>
  </si>
  <si>
    <t>200906</t>
  </si>
  <si>
    <t>Release weight and date estimated.</t>
  </si>
  <si>
    <t>180887</t>
  </si>
  <si>
    <t>185753</t>
  </si>
  <si>
    <t>200907</t>
  </si>
  <si>
    <t>Release weight and date estimated. ALSO SEE TAGCODE 180887 (MARBLE R RELEASE)</t>
  </si>
  <si>
    <t>NOCN0988</t>
  </si>
  <si>
    <t>201007</t>
  </si>
  <si>
    <t>NOCN0989</t>
  </si>
  <si>
    <t>201002</t>
  </si>
  <si>
    <t>NOCN0990</t>
  </si>
  <si>
    <t>20100818</t>
  </si>
  <si>
    <t>NOCN1276</t>
  </si>
  <si>
    <t>201305</t>
  </si>
  <si>
    <t>NOCN1277</t>
  </si>
  <si>
    <t>201306</t>
  </si>
  <si>
    <t>NOCN1676</t>
  </si>
  <si>
    <t>20170520</t>
  </si>
  <si>
    <t>20170530</t>
  </si>
  <si>
    <t>50k released to Yootook Creek..</t>
  </si>
  <si>
    <t>NOCN1679</t>
  </si>
  <si>
    <t>20170521</t>
  </si>
  <si>
    <t>Seapen otolith mark but because of algal bloom in Quatsino Inlet rlsd to river</t>
  </si>
  <si>
    <t>NOCN1763</t>
  </si>
  <si>
    <t>201804</t>
  </si>
  <si>
    <t>201805</t>
  </si>
  <si>
    <t>NOCN1764</t>
  </si>
  <si>
    <t>20180612</t>
  </si>
  <si>
    <t>NOCN1950</t>
  </si>
  <si>
    <t>20200426</t>
  </si>
  <si>
    <t>NOCN1952</t>
  </si>
  <si>
    <t>20200516</t>
  </si>
  <si>
    <t>NOCN1949</t>
  </si>
  <si>
    <t>20200322</t>
  </si>
  <si>
    <t>NOCN1951</t>
  </si>
  <si>
    <t>NOCN1953</t>
  </si>
  <si>
    <t>20200603</t>
  </si>
  <si>
    <t>20200607</t>
  </si>
  <si>
    <t>NOCN1948</t>
  </si>
  <si>
    <t>20200615</t>
  </si>
  <si>
    <t>Vaccinated for vibrio. Truck to Coal Hrb then barge to Quatsino Lodge pens.</t>
  </si>
  <si>
    <t>Tahsis River H</t>
  </si>
  <si>
    <t>NOCN8425</t>
  </si>
  <si>
    <t>19850706</t>
  </si>
  <si>
    <t>NOCN8426</t>
  </si>
  <si>
    <t>19850707</t>
  </si>
  <si>
    <t>Leiner+Tahsis R</t>
  </si>
  <si>
    <t>023651</t>
  </si>
  <si>
    <t>U</t>
  </si>
  <si>
    <t>NOCN8552</t>
  </si>
  <si>
    <t>19860617</t>
  </si>
  <si>
    <t>NOCN8649</t>
  </si>
  <si>
    <t>NOCN8648</t>
  </si>
  <si>
    <t>NOCN8761</t>
  </si>
  <si>
    <t>198807</t>
  </si>
  <si>
    <t>19880703</t>
  </si>
  <si>
    <t>NOCN8871</t>
  </si>
  <si>
    <t>198907</t>
  </si>
  <si>
    <t>19890715</t>
  </si>
  <si>
    <t>NOCN8870</t>
  </si>
  <si>
    <t>NOCN8940</t>
  </si>
  <si>
    <t>199007</t>
  </si>
  <si>
    <t>19900701</t>
  </si>
  <si>
    <t>NOCN8955</t>
  </si>
  <si>
    <t>NOCN9078</t>
  </si>
  <si>
    <t>199107</t>
  </si>
  <si>
    <t>NOCN9159</t>
  </si>
  <si>
    <t>180911</t>
  </si>
  <si>
    <t>19930715</t>
  </si>
  <si>
    <t>LATE REL FOR PRED (MACKEREL) AVOIDANCE; ALSO 180912; COMP.TO ROBERT. &amp; CONUMA</t>
  </si>
  <si>
    <t>180912</t>
  </si>
  <si>
    <t>LATE REL FOR PRED (MACKEREL) AVOIDANCE; ALSO 180911; COMP.TO ROBERT. &amp; CONUMA</t>
  </si>
  <si>
    <t>NOCN9287</t>
  </si>
  <si>
    <t>NOCN93101</t>
  </si>
  <si>
    <t>19940715</t>
  </si>
  <si>
    <t>181422</t>
  </si>
  <si>
    <t>19940702</t>
  </si>
  <si>
    <t>LATE RELEASE FOR PRED (MACKEREL) AVOIDANCE; COMPARE TO ROBERTSON &amp; CONUMA</t>
  </si>
  <si>
    <t>NOCN9495</t>
  </si>
  <si>
    <t>19950629</t>
  </si>
  <si>
    <t>Tahsis Inlet Seapen</t>
  </si>
  <si>
    <t>NOCN9496</t>
  </si>
  <si>
    <t>19950726</t>
  </si>
  <si>
    <t>181823</t>
  </si>
  <si>
    <t>19950627</t>
  </si>
  <si>
    <t>19950715</t>
  </si>
  <si>
    <t>TAGS ALL RELEASED 15/07/95; ALSO SEE 181824</t>
  </si>
  <si>
    <t>181824</t>
  </si>
  <si>
    <t>TAGS ALL RELEASED 15/07/95; ALSO SEE 181823</t>
  </si>
  <si>
    <t>NOCN9571</t>
  </si>
  <si>
    <t>199607</t>
  </si>
  <si>
    <t>NOCN9573</t>
  </si>
  <si>
    <t>NOCN9572</t>
  </si>
  <si>
    <t>NOCN9691</t>
  </si>
  <si>
    <t>19970707</t>
  </si>
  <si>
    <t>NOCN9690</t>
  </si>
  <si>
    <t>19970709</t>
  </si>
  <si>
    <t>NOCN9739</t>
  </si>
  <si>
    <t>19980718</t>
  </si>
  <si>
    <t>19980719</t>
  </si>
  <si>
    <t>NOCN9760</t>
  </si>
  <si>
    <t>19980827</t>
  </si>
  <si>
    <t>NOCN9835</t>
  </si>
  <si>
    <t>19990628</t>
  </si>
  <si>
    <t>NOCN9833</t>
  </si>
  <si>
    <t>19990601</t>
  </si>
  <si>
    <t>NOCN00127</t>
  </si>
  <si>
    <t>200107</t>
  </si>
  <si>
    <t>NOCN0170</t>
  </si>
  <si>
    <t>200207</t>
  </si>
  <si>
    <t>NOCN0249</t>
  </si>
  <si>
    <t>200306</t>
  </si>
  <si>
    <t>WEIGHT AND DATE ESTIMATED</t>
  </si>
  <si>
    <t>NOCN03101</t>
  </si>
  <si>
    <t>200406</t>
  </si>
  <si>
    <t>DATE &amp; SIZE ESTIMATED.INC &amp; REARED AT CONUMA H.</t>
  </si>
  <si>
    <t>NOCN0495</t>
  </si>
  <si>
    <t>20050505</t>
  </si>
  <si>
    <t>INCUBATED AND REARED AT CONUMA H.</t>
  </si>
  <si>
    <t>NOCN0596</t>
  </si>
  <si>
    <t>20060701</t>
  </si>
  <si>
    <t>NOCN06113</t>
  </si>
  <si>
    <t>200705</t>
  </si>
  <si>
    <t>DATE &amp; WEIGHT ESTIMATED.</t>
  </si>
  <si>
    <t>NOCN0791</t>
  </si>
  <si>
    <t>20080604</t>
  </si>
  <si>
    <t>MARKED BY CONUMA HATCHERY. Conuma brood summary says Leiner chinook not marked.</t>
  </si>
  <si>
    <t>NOCN0849</t>
  </si>
  <si>
    <t>NOCN0848</t>
  </si>
  <si>
    <t>NOCN0963</t>
  </si>
  <si>
    <t>20100610</t>
  </si>
  <si>
    <t>NOCN0962</t>
  </si>
  <si>
    <t>20100617</t>
  </si>
  <si>
    <t>NOCN1007</t>
  </si>
  <si>
    <t>20110617</t>
  </si>
  <si>
    <t>NOCN1006</t>
  </si>
  <si>
    <t>20110618</t>
  </si>
  <si>
    <t>NOCN1117</t>
  </si>
  <si>
    <t>20120519</t>
  </si>
  <si>
    <t>Fish were released about 2 weeks early due to a hole in the net.</t>
  </si>
  <si>
    <t>NOCN1217</t>
  </si>
  <si>
    <t>20130612</t>
  </si>
  <si>
    <t>NOCN1334</t>
  </si>
  <si>
    <t>20140529</t>
  </si>
  <si>
    <t>Vaccinated April 9. Into seapens April 29.</t>
  </si>
  <si>
    <t>NOCN1333</t>
  </si>
  <si>
    <t>NOCN1436</t>
  </si>
  <si>
    <t>20150529</t>
  </si>
  <si>
    <t>NOCN1435</t>
  </si>
  <si>
    <t>20150531</t>
  </si>
  <si>
    <t>Vaccinated for vibrio.</t>
  </si>
  <si>
    <t>NOCN1565</t>
  </si>
  <si>
    <t>20160508</t>
  </si>
  <si>
    <t>NOCN1566</t>
  </si>
  <si>
    <t>20160521</t>
  </si>
  <si>
    <t>NOCN1683</t>
  </si>
  <si>
    <t>20170531</t>
  </si>
  <si>
    <t>NOCN1681</t>
  </si>
  <si>
    <t>NOCN1682</t>
  </si>
  <si>
    <t>20170408</t>
  </si>
  <si>
    <t>NOCN1751</t>
  </si>
  <si>
    <t>20180605</t>
  </si>
  <si>
    <t>NOCN1750</t>
  </si>
  <si>
    <t>NOCN1862</t>
  </si>
  <si>
    <t>20190615</t>
  </si>
  <si>
    <t>NOCN1861</t>
  </si>
  <si>
    <t>NOCN1974</t>
  </si>
  <si>
    <t>20200601</t>
  </si>
  <si>
    <t>NOCN1973</t>
  </si>
  <si>
    <t>NOCN2078</t>
  </si>
  <si>
    <t>20210531</t>
  </si>
  <si>
    <t>NOCN2077</t>
  </si>
  <si>
    <t>NOCN2154</t>
  </si>
  <si>
    <t>20220606</t>
  </si>
  <si>
    <t>NOCN2152</t>
  </si>
  <si>
    <t>NOCN2246</t>
  </si>
  <si>
    <t>20230614</t>
  </si>
  <si>
    <t>NOCN2245</t>
  </si>
  <si>
    <t>OPS</t>
  </si>
  <si>
    <t>Conuma River H</t>
  </si>
  <si>
    <t>021837</t>
  </si>
  <si>
    <t>198005</t>
  </si>
  <si>
    <t>19800516</t>
  </si>
  <si>
    <t>021840</t>
  </si>
  <si>
    <t>198105</t>
  </si>
  <si>
    <t>19810505</t>
  </si>
  <si>
    <t>022203</t>
  </si>
  <si>
    <t>19820612</t>
  </si>
  <si>
    <t>19820615</t>
  </si>
  <si>
    <t>022601</t>
  </si>
  <si>
    <t>19830611</t>
  </si>
  <si>
    <t>19830612</t>
  </si>
  <si>
    <t>ABOUT 5% PINHEADS</t>
  </si>
  <si>
    <t>022633</t>
  </si>
  <si>
    <t>198405</t>
  </si>
  <si>
    <t>19840516</t>
  </si>
  <si>
    <t>TIME OF RELEASE: EARLY</t>
  </si>
  <si>
    <t>022634</t>
  </si>
  <si>
    <t>19840608</t>
  </si>
  <si>
    <t>TIME OF RELEASE: LATE</t>
  </si>
  <si>
    <t>NOCN8305</t>
  </si>
  <si>
    <t>19840726</t>
  </si>
  <si>
    <t>19840727</t>
  </si>
  <si>
    <t>DOWNGRADES</t>
  </si>
  <si>
    <t>Conuma Est Seapen</t>
  </si>
  <si>
    <t>023225</t>
  </si>
  <si>
    <t>19850610</t>
  </si>
  <si>
    <t>SEA PEN REARING</t>
  </si>
  <si>
    <t>023218</t>
  </si>
  <si>
    <t>198505</t>
  </si>
  <si>
    <t>19850523</t>
  </si>
  <si>
    <t>023219</t>
  </si>
  <si>
    <t>19850613</t>
  </si>
  <si>
    <t>19850614</t>
  </si>
  <si>
    <t>023209</t>
  </si>
  <si>
    <t>19850528</t>
  </si>
  <si>
    <t>19850530</t>
  </si>
  <si>
    <t>TRUCK TRANSPORT</t>
  </si>
  <si>
    <t>023210</t>
  </si>
  <si>
    <t>023211</t>
  </si>
  <si>
    <t>19850611</t>
  </si>
  <si>
    <t>HELICOPTER TRANSPORT</t>
  </si>
  <si>
    <t>023212</t>
  </si>
  <si>
    <t>023725</t>
  </si>
  <si>
    <t>19860602</t>
  </si>
  <si>
    <t>023723</t>
  </si>
  <si>
    <t>19860522</t>
  </si>
  <si>
    <t>19860605</t>
  </si>
  <si>
    <t>MORPHOLINE TREATED</t>
  </si>
  <si>
    <t>023724</t>
  </si>
  <si>
    <t>19860609</t>
  </si>
  <si>
    <t>19860615</t>
  </si>
  <si>
    <t>CONTROL FOR 023723 MORPHOLINE GROUP</t>
  </si>
  <si>
    <t>NOCN8502</t>
  </si>
  <si>
    <t>HELICOPTER TRANSPORT FROM RELEASE SITE</t>
  </si>
  <si>
    <t>024325</t>
  </si>
  <si>
    <t>19870523</t>
  </si>
  <si>
    <t>EXPOSED TO MORPHOLINE FOR 2 WEEKS PRIOR TO RELEASE</t>
  </si>
  <si>
    <t>024326</t>
  </si>
  <si>
    <t>19870528</t>
  </si>
  <si>
    <t>19870601</t>
  </si>
  <si>
    <t>CONTROL FOR 024325 MORPHOLINE GROUP</t>
  </si>
  <si>
    <t>NOCN8602</t>
  </si>
  <si>
    <t>NOCN8601</t>
  </si>
  <si>
    <t>19870527</t>
  </si>
  <si>
    <t>5000 RELEASED IN TLUPANA RIVER</t>
  </si>
  <si>
    <t>025503</t>
  </si>
  <si>
    <t>19880516</t>
  </si>
  <si>
    <t>VIBRIO VACCINATION; SEA PEN REARING FOR 14 DAYS</t>
  </si>
  <si>
    <t>024818</t>
  </si>
  <si>
    <t>19880502</t>
  </si>
  <si>
    <t>19880510</t>
  </si>
  <si>
    <t>CONTROL FOR 025505</t>
  </si>
  <si>
    <t>025505</t>
  </si>
  <si>
    <t>19880509</t>
  </si>
  <si>
    <t>MORPHOLINE DRIP 2 WEEKS</t>
  </si>
  <si>
    <t>NOCN8702</t>
  </si>
  <si>
    <t>198804</t>
  </si>
  <si>
    <t>19880428</t>
  </si>
  <si>
    <t>025915</t>
  </si>
  <si>
    <t>19890531</t>
  </si>
  <si>
    <t>SEA PEN REARING AND VIBRIO VACCINATED</t>
  </si>
  <si>
    <t>025629</t>
  </si>
  <si>
    <t>19890509</t>
  </si>
  <si>
    <t>EARLY RELEASE AND VIBRIO VACCINATED</t>
  </si>
  <si>
    <t>025830</t>
  </si>
  <si>
    <t>EARLY RELEASE;NON-VACCINATED FOR VIBRIO</t>
  </si>
  <si>
    <t>025831</t>
  </si>
  <si>
    <t>19890601</t>
  </si>
  <si>
    <t>LATE RELEASE AND VIBRIO VACCINATED</t>
  </si>
  <si>
    <t>025832</t>
  </si>
  <si>
    <t>LATE RELEASE;NON-VACCINATED FOR VIBRIO</t>
  </si>
  <si>
    <t>NOCN8802</t>
  </si>
  <si>
    <t>NOCN8803</t>
  </si>
  <si>
    <t>19890605</t>
  </si>
  <si>
    <t>NOCN8804</t>
  </si>
  <si>
    <t>19890514</t>
  </si>
  <si>
    <t>020657</t>
  </si>
  <si>
    <t>VACCINATED SEAPEN RELEASE. SEE ALSO 020658.</t>
  </si>
  <si>
    <t>020658</t>
  </si>
  <si>
    <t>VACCINATED SEAPEN RELEASE. SEE ALSO 020657.</t>
  </si>
  <si>
    <t>020653</t>
  </si>
  <si>
    <t>19900514</t>
  </si>
  <si>
    <t>VACCINATED EARLY RELEASE. SEE 020654.</t>
  </si>
  <si>
    <t>020654</t>
  </si>
  <si>
    <t>NON-VACCINATED EARLY RELEASE. SEE 020653</t>
  </si>
  <si>
    <t>020655</t>
  </si>
  <si>
    <t>VACCINATED LATE RELEASE. SEE 020656.</t>
  </si>
  <si>
    <t>020656</t>
  </si>
  <si>
    <t>NON-VACCINATED LATE RELEASE. SEE 020655.</t>
  </si>
  <si>
    <t>NOCN8905</t>
  </si>
  <si>
    <t>19900510</t>
  </si>
  <si>
    <t>021545</t>
  </si>
  <si>
    <t>19910502</t>
  </si>
  <si>
    <t>TIME OF RELEASE-EARLY. SEAPEN REARED 14 DAYS. SEE 021546 (LATE)</t>
  </si>
  <si>
    <t>021546</t>
  </si>
  <si>
    <t>19910527</t>
  </si>
  <si>
    <t>TIME OF RELEASE-LATE. SEAPEN REARED 12 DAYS. SEE 021545 (EARLY)</t>
  </si>
  <si>
    <t>021316</t>
  </si>
  <si>
    <t>19910522</t>
  </si>
  <si>
    <t>19910523</t>
  </si>
  <si>
    <t>VIBRIO VACCINATED. COMBINE WITH 021317.</t>
  </si>
  <si>
    <t>021317</t>
  </si>
  <si>
    <t>VIBRIO VACCINATED. COMBINE WITH 021316</t>
  </si>
  <si>
    <t>021318</t>
  </si>
  <si>
    <t>CONTROL FOR VIBRIO VACC.; COMBINE WITH 021319</t>
  </si>
  <si>
    <t>021319</t>
  </si>
  <si>
    <t>CONTROL FOR VIBRIO VACC.; COMBINE WITH 021318</t>
  </si>
  <si>
    <t>NOCN9003</t>
  </si>
  <si>
    <t>199105</t>
  </si>
  <si>
    <t>19910530</t>
  </si>
  <si>
    <t>180441</t>
  </si>
  <si>
    <t>19920428</t>
  </si>
  <si>
    <t>TIME OF RELEASE-EARLY. COMBINE WITH 180442. SEE 180443-44(LATE)</t>
  </si>
  <si>
    <t>180442</t>
  </si>
  <si>
    <t>TIME OF RELEASE-EARLY. COMBINE WITH 180441. SEE 180443-44(LATE).</t>
  </si>
  <si>
    <t>180443</t>
  </si>
  <si>
    <t>TIME AND SIZE: LATE COMBINE WITH 180444</t>
  </si>
  <si>
    <t>180444</t>
  </si>
  <si>
    <t>TIME AND SIZE: LATE COMBINE WITH 180443</t>
  </si>
  <si>
    <t>180333</t>
  </si>
  <si>
    <t>199205</t>
  </si>
  <si>
    <t>19920520</t>
  </si>
  <si>
    <t>PRODUCTION</t>
  </si>
  <si>
    <t>180729</t>
  </si>
  <si>
    <t>19930420</t>
  </si>
  <si>
    <t>TIME OF RELEASE FROM NETPENS-EARLY.SEE 180730-180733.</t>
  </si>
  <si>
    <t>180730</t>
  </si>
  <si>
    <t>19930510</t>
  </si>
  <si>
    <t>19930511</t>
  </si>
  <si>
    <t>TIME OF RELEASE FROM SEAPENS-MID. SEE 180729,180731-33.(EARLY,LATE)</t>
  </si>
  <si>
    <t>180731</t>
  </si>
  <si>
    <t>19930527</t>
  </si>
  <si>
    <t>TIME OF REL SEAPENS-LATE. HEAVY PREDATION FROM MACKEREL. SEE 180729-30,32,33.</t>
  </si>
  <si>
    <t>180732</t>
  </si>
  <si>
    <t>199306</t>
  </si>
  <si>
    <t>19930601</t>
  </si>
  <si>
    <t>VACCINATED CONTROL SEAPEN RELEASES(180729-31). HEAVY PREDATION FROM MACKEREL.</t>
  </si>
  <si>
    <t>180733</t>
  </si>
  <si>
    <t>NON-VACCIN'D CONTROL SEAPEN RELEASES(180729-31).HEAVY PREDATION FROM MACKEREL</t>
  </si>
  <si>
    <t>180632</t>
  </si>
  <si>
    <t>19940513</t>
  </si>
  <si>
    <t>TIME OF SEAPEN RELEASE-MID. NORMAL DENSITY</t>
  </si>
  <si>
    <t>180633</t>
  </si>
  <si>
    <t>19940512</t>
  </si>
  <si>
    <t>TIME OF SEAPEN RELEASE-MID. LOW REARING DENSITY. SEE 180632</t>
  </si>
  <si>
    <t>181363</t>
  </si>
  <si>
    <t>19940422</t>
  </si>
  <si>
    <t>TIME OF SEAPEN RELEASE-EARLY</t>
  </si>
  <si>
    <t>181558</t>
  </si>
  <si>
    <t>19940517</t>
  </si>
  <si>
    <t>COMPARE PRODUCTION RELEASE TO SEAPEN RELEASE 181363</t>
  </si>
  <si>
    <t>181814</t>
  </si>
  <si>
    <t>19950421</t>
  </si>
  <si>
    <t>EARLY SEAPEN RELEASE. SEE 181815 (MID) &amp; 181816 (LATE)</t>
  </si>
  <si>
    <t>181815</t>
  </si>
  <si>
    <t>19950509</t>
  </si>
  <si>
    <t>19950510</t>
  </si>
  <si>
    <t>MID SEAPEN RELEASE. SEE 181814(EARLY); 181816(LATE)</t>
  </si>
  <si>
    <t>181816</t>
  </si>
  <si>
    <t>19950513</t>
  </si>
  <si>
    <t>LATE SEAPEN RELEASE. SEE 181814(EARLY); 181815(MID)</t>
  </si>
  <si>
    <t>181954</t>
  </si>
  <si>
    <t>199505</t>
  </si>
  <si>
    <t>19950524</t>
  </si>
  <si>
    <t>NOCN9553</t>
  </si>
  <si>
    <t>199605</t>
  </si>
  <si>
    <t>19960529</t>
  </si>
  <si>
    <t>182032</t>
  </si>
  <si>
    <t>19960509</t>
  </si>
  <si>
    <t>EARLY RUN SEAPEN RELEASE</t>
  </si>
  <si>
    <t>182033</t>
  </si>
  <si>
    <t>19960607</t>
  </si>
  <si>
    <t>LATE RUN SEAPEN RELEASE</t>
  </si>
  <si>
    <t>182151</t>
  </si>
  <si>
    <t>199606</t>
  </si>
  <si>
    <t>19960605</t>
  </si>
  <si>
    <t>Eliza Passage Seapen</t>
  </si>
  <si>
    <t>182034</t>
  </si>
  <si>
    <t>19960604</t>
  </si>
  <si>
    <t>PEN TOWED TO ELIZA PASSAGE FOR RELEASE TO AVOID MACKERAL PREDATION</t>
  </si>
  <si>
    <t>NOCN9519</t>
  </si>
  <si>
    <t>19960528</t>
  </si>
  <si>
    <t>182044</t>
  </si>
  <si>
    <t>19970502</t>
  </si>
  <si>
    <t>EARLY SEAPEN RELEASE</t>
  </si>
  <si>
    <t>182045</t>
  </si>
  <si>
    <t>19970531</t>
  </si>
  <si>
    <t>LATE SEAPEN RELEASE</t>
  </si>
  <si>
    <t>182046</t>
  </si>
  <si>
    <t>19970526</t>
  </si>
  <si>
    <t>19970530</t>
  </si>
  <si>
    <t>SEAPEN RELEASE. 669438 TOWED FOR REL COOK CHANNEL INC. 19326 MARKS</t>
  </si>
  <si>
    <t>183449</t>
  </si>
  <si>
    <t>199706</t>
  </si>
  <si>
    <t>19970610</t>
  </si>
  <si>
    <t>NOCN9621</t>
  </si>
  <si>
    <t>199705</t>
  </si>
  <si>
    <t>19970528</t>
  </si>
  <si>
    <t>NOCN9620</t>
  </si>
  <si>
    <t>19970521</t>
  </si>
  <si>
    <t>182556</t>
  </si>
  <si>
    <t>19980504</t>
  </si>
  <si>
    <t>SHORT TRANSLOCATION SEAPEN RELEASE. REL'D DUE TO VIBRIO. SEE 182557-58.</t>
  </si>
  <si>
    <t>182557</t>
  </si>
  <si>
    <t>19980517</t>
  </si>
  <si>
    <t>LONG TRANSLOCATION RELEASE AT NOOTKA ISLAND. SEE 182556-58.</t>
  </si>
  <si>
    <t>Smolt 1+</t>
  </si>
  <si>
    <t>183417</t>
  </si>
  <si>
    <t>199905</t>
  </si>
  <si>
    <t>19990519</t>
  </si>
  <si>
    <t>YEARLING RELEASE. POOR QUALITY FISH</t>
  </si>
  <si>
    <t>183435</t>
  </si>
  <si>
    <t>199806</t>
  </si>
  <si>
    <t>19980601</t>
  </si>
  <si>
    <t>Moutcha Bay Seapen</t>
  </si>
  <si>
    <t>182558</t>
  </si>
  <si>
    <t>19980501</t>
  </si>
  <si>
    <t>EARLY SEAPEN-REL'D DUE TO VIBRIO</t>
  </si>
  <si>
    <t>183846</t>
  </si>
  <si>
    <t>19990521</t>
  </si>
  <si>
    <t>FW REL. COMPARE TO LATE SEAPEN RELEASE 183163.</t>
  </si>
  <si>
    <t>Fidalgo Passage Seapen</t>
  </si>
  <si>
    <t>183162</t>
  </si>
  <si>
    <t>19990514</t>
  </si>
  <si>
    <t>TRANSLOCATION SEAPEN REL. COMPARE TO 183161 (EARLY SEA) &amp; 183163 (LATE SEA).</t>
  </si>
  <si>
    <t>183161</t>
  </si>
  <si>
    <t>19990419</t>
  </si>
  <si>
    <t>EARLY SEAPEN. COMPARE TO 183162 (TRANSLOCATION REL.), 183163 (LATE SEAPEN).</t>
  </si>
  <si>
    <t>183163</t>
  </si>
  <si>
    <t>LATE SEAPEN. COMPARE TO 183161 (EARLY SEA), 183162 (TRANS) &amp; 183846 (FW).</t>
  </si>
  <si>
    <t>NOCN9864</t>
  </si>
  <si>
    <t>184516</t>
  </si>
  <si>
    <t>20000530</t>
  </si>
  <si>
    <t>RIVER REL. ALSO 182213-15 (SEAPEN). ~ 1% WITH FUNGUS. REL NUMBERS ADJUSTED.</t>
  </si>
  <si>
    <t>Critter Cove Seapen</t>
  </si>
  <si>
    <t>NOCN9999</t>
  </si>
  <si>
    <t>20000808</t>
  </si>
  <si>
    <t>182213</t>
  </si>
  <si>
    <t>20000426</t>
  </si>
  <si>
    <t>EARLY SEAPEN REL; COMP TO 182214 (MID) &amp; 182215 (LATE) &amp; SEE 184516 (RIVER).</t>
  </si>
  <si>
    <t>182214</t>
  </si>
  <si>
    <t>20000515</t>
  </si>
  <si>
    <t>MID SEAPEN REL; COMP TO 182213 (EARLY) &amp; 182215 (LATE) &amp; SEE 184516 (RIVER).</t>
  </si>
  <si>
    <t>182215</t>
  </si>
  <si>
    <t>20000529</t>
  </si>
  <si>
    <t>LATE SEAPEN REL; COMP TO 182213 (EARLY) &amp; 182214 (MID) &amp; SEE 184516 (RIVER).</t>
  </si>
  <si>
    <t>184529</t>
  </si>
  <si>
    <t>20010514</t>
  </si>
  <si>
    <t>RIVER REL. SEE ALSO 184338-40 (SEAPEN)</t>
  </si>
  <si>
    <t>NOCN0075</t>
  </si>
  <si>
    <t>20010808</t>
  </si>
  <si>
    <t>SEAPEN RELEASE.</t>
  </si>
  <si>
    <t>184338</t>
  </si>
  <si>
    <t>20010427</t>
  </si>
  <si>
    <t>EARLY SEAPEN. COMP TO 184339 (MID), 40 (LATE). ALSO 184529 (RIVER).</t>
  </si>
  <si>
    <t>184339</t>
  </si>
  <si>
    <t>MID SEAPEN. COMP TO 184338 (EARLY), 40 (LATE). ALSO 184529 (RIVER).</t>
  </si>
  <si>
    <t>184340</t>
  </si>
  <si>
    <t>20010522</t>
  </si>
  <si>
    <t>LATE SEAPEN. COMP TO 184338 (EARLY), 39 (MID). ALSO 184529 (RIVER).</t>
  </si>
  <si>
    <t>Sucwoa Est Seapen</t>
  </si>
  <si>
    <t>NOCN0077</t>
  </si>
  <si>
    <t>SEAPEN RELEASE</t>
  </si>
  <si>
    <t>Tlupana Est Seapen</t>
  </si>
  <si>
    <t>NOCN0076</t>
  </si>
  <si>
    <t>184903</t>
  </si>
  <si>
    <t>20020529</t>
  </si>
  <si>
    <t>NOCN0155</t>
  </si>
  <si>
    <t>20020806</t>
  </si>
  <si>
    <t>VOLUNTEERS FROM TIPS-UP GROUP LOOKED AFTER SEAPEN</t>
  </si>
  <si>
    <t>184750</t>
  </si>
  <si>
    <t>20020506</t>
  </si>
  <si>
    <t>SEE ALSO 184751 &amp; 52</t>
  </si>
  <si>
    <t>184751</t>
  </si>
  <si>
    <t>20020515</t>
  </si>
  <si>
    <t>SEE ALSO 184750 &amp; 52</t>
  </si>
  <si>
    <t>184752</t>
  </si>
  <si>
    <t>20020528</t>
  </si>
  <si>
    <t>SEE ALSO 184750 &amp; 51</t>
  </si>
  <si>
    <t>NOCN0129</t>
  </si>
  <si>
    <t>20020607</t>
  </si>
  <si>
    <t>185114</t>
  </si>
  <si>
    <t>20030429</t>
  </si>
  <si>
    <t>20030506</t>
  </si>
  <si>
    <t>EARLY SEAPEN RELEASE. SEE ALSO 185411 (MID) &amp; 185410 (LATE).</t>
  </si>
  <si>
    <t>185410</t>
  </si>
  <si>
    <t>20030603</t>
  </si>
  <si>
    <t>LATE SEAPEN RELEASE. SEE ALSO 185114 (EARLY) &amp; 185411 (MID).</t>
  </si>
  <si>
    <t>185411</t>
  </si>
  <si>
    <t>20030516</t>
  </si>
  <si>
    <t>20030526</t>
  </si>
  <si>
    <t>MID SEAPEN RELEASE. SEE ALSO 185114 (EARLY) &amp; 185410 (LATE).</t>
  </si>
  <si>
    <t>182336</t>
  </si>
  <si>
    <t>20030624</t>
  </si>
  <si>
    <t>5534 UNTAGGED REL TO ESTUARY 24/06.  REST REL 02/06 TO RIVER</t>
  </si>
  <si>
    <t>183030</t>
  </si>
  <si>
    <t>5711 UNTAGGED REL TO ESTUARY 24/06  REST REL 02/06 TO RIVER</t>
  </si>
  <si>
    <t>NOCN0295</t>
  </si>
  <si>
    <t>20030531</t>
  </si>
  <si>
    <t>NOCN0296</t>
  </si>
  <si>
    <t>20030529</t>
  </si>
  <si>
    <t>NOCN0331</t>
  </si>
  <si>
    <t>20040430</t>
  </si>
  <si>
    <t>EARLY SEAPEN</t>
  </si>
  <si>
    <t>NOCN0332</t>
  </si>
  <si>
    <t>20040517</t>
  </si>
  <si>
    <t>MID SEAPEN</t>
  </si>
  <si>
    <t>NOCN0333</t>
  </si>
  <si>
    <t>20040531</t>
  </si>
  <si>
    <t>LATE SEAPEN</t>
  </si>
  <si>
    <t>NOCN0330</t>
  </si>
  <si>
    <t>20040528</t>
  </si>
  <si>
    <t>NOCN0335</t>
  </si>
  <si>
    <t>20040526</t>
  </si>
  <si>
    <t>NOCN0433</t>
  </si>
  <si>
    <t>20050426</t>
  </si>
  <si>
    <t>NOCN0434</t>
  </si>
  <si>
    <t>20050513</t>
  </si>
  <si>
    <t>MID SEAPEN RELEASE</t>
  </si>
  <si>
    <t>NOCN0435</t>
  </si>
  <si>
    <t>20050527</t>
  </si>
  <si>
    <t>20050601</t>
  </si>
  <si>
    <t>NOCN0436</t>
  </si>
  <si>
    <t>20050602</t>
  </si>
  <si>
    <t>NOCN0440</t>
  </si>
  <si>
    <t>20050518</t>
  </si>
  <si>
    <t>NOCN0441</t>
  </si>
  <si>
    <t>20050509</t>
  </si>
  <si>
    <t>NOCN0545</t>
  </si>
  <si>
    <t>20060512</t>
  </si>
  <si>
    <t>EARLY RELEASE</t>
  </si>
  <si>
    <t>NOCN0546</t>
  </si>
  <si>
    <t>20060530</t>
  </si>
  <si>
    <t>LATE RELEASE</t>
  </si>
  <si>
    <t>NOCN0553</t>
  </si>
  <si>
    <t>20060525</t>
  </si>
  <si>
    <t>NOCN0552</t>
  </si>
  <si>
    <t>20060529</t>
  </si>
  <si>
    <t>NOCN0654</t>
  </si>
  <si>
    <t>20070519</t>
  </si>
  <si>
    <t>NOCN0655</t>
  </si>
  <si>
    <t>20070510</t>
  </si>
  <si>
    <t>NOCN0656</t>
  </si>
  <si>
    <t>20070601</t>
  </si>
  <si>
    <t>NOCN06115</t>
  </si>
  <si>
    <t>20070612</t>
  </si>
  <si>
    <t>WEIGHT ESTIMATED.</t>
  </si>
  <si>
    <t>NOCN06114</t>
  </si>
  <si>
    <t>20070312</t>
  </si>
  <si>
    <t>NOCN0657</t>
  </si>
  <si>
    <t>20070516</t>
  </si>
  <si>
    <t>NOCN0653</t>
  </si>
  <si>
    <t>NOCN0720</t>
  </si>
  <si>
    <t>20080522</t>
  </si>
  <si>
    <t>REL @ 11AM, OVERCAST, RIVER HIGHER THAN NORMAL.</t>
  </si>
  <si>
    <t>NOCN0718</t>
  </si>
  <si>
    <t>20080508</t>
  </si>
  <si>
    <t>DUCKS, GULLS, SEALS SEEN FEEDING ON FRY @ RELEASE.</t>
  </si>
  <si>
    <t>NOCN0719</t>
  </si>
  <si>
    <t>20080528</t>
  </si>
  <si>
    <t>REL. @ 11AM, OVERCAST.</t>
  </si>
  <si>
    <t>NOCN0717</t>
  </si>
  <si>
    <t>20080521</t>
  </si>
  <si>
    <t>NOCN0716</t>
  </si>
  <si>
    <t>20080520</t>
  </si>
  <si>
    <t>NOCN0897</t>
  </si>
  <si>
    <t>20090528</t>
  </si>
  <si>
    <t>NOCN0839</t>
  </si>
  <si>
    <t>20090504</t>
  </si>
  <si>
    <t>NOCN0840</t>
  </si>
  <si>
    <t>20090525</t>
  </si>
  <si>
    <t>20090527</t>
  </si>
  <si>
    <t>NOCN0838</t>
  </si>
  <si>
    <t>20090519</t>
  </si>
  <si>
    <t>20090521</t>
  </si>
  <si>
    <t>NOCN0836</t>
  </si>
  <si>
    <t>20090520</t>
  </si>
  <si>
    <t>NOCN0835</t>
  </si>
  <si>
    <t>NOCN0911</t>
  </si>
  <si>
    <t>20100514</t>
  </si>
  <si>
    <t>NOCN0912</t>
  </si>
  <si>
    <t>20100513</t>
  </si>
  <si>
    <t>NOCN0913</t>
  </si>
  <si>
    <t>20100430</t>
  </si>
  <si>
    <t>20100502</t>
  </si>
  <si>
    <t>NOCN0914</t>
  </si>
  <si>
    <t>20100527</t>
  </si>
  <si>
    <t>NOCN0915</t>
  </si>
  <si>
    <t>20100604</t>
  </si>
  <si>
    <t>NOCN0916</t>
  </si>
  <si>
    <t>20100517</t>
  </si>
  <si>
    <t>NOCN0917</t>
  </si>
  <si>
    <t>20100520</t>
  </si>
  <si>
    <t>NOCN1023</t>
  </si>
  <si>
    <t>20110517</t>
  </si>
  <si>
    <t>NOCN1024</t>
  </si>
  <si>
    <t>20110509</t>
  </si>
  <si>
    <t>NOCN1081</t>
  </si>
  <si>
    <t>Late seapen.</t>
  </si>
  <si>
    <t>NOCN1026</t>
  </si>
  <si>
    <t>NOCN1025</t>
  </si>
  <si>
    <t>NOCN1141</t>
  </si>
  <si>
    <t>201205</t>
  </si>
  <si>
    <t>NOCN1142</t>
  </si>
  <si>
    <t>201206</t>
  </si>
  <si>
    <t>Muchalat Lakepen</t>
  </si>
  <si>
    <t>NOCN1140</t>
  </si>
  <si>
    <t>20120516</t>
  </si>
  <si>
    <t>NOCN1185</t>
  </si>
  <si>
    <t>20120507</t>
  </si>
  <si>
    <t>NOCN1227</t>
  </si>
  <si>
    <t>20130510</t>
  </si>
  <si>
    <t>NOCN1228</t>
  </si>
  <si>
    <t>20130530</t>
  </si>
  <si>
    <t>NOCN1231</t>
  </si>
  <si>
    <t>20130529</t>
  </si>
  <si>
    <t>NOCN1233</t>
  </si>
  <si>
    <t>NOCN1232</t>
  </si>
  <si>
    <t>20130523</t>
  </si>
  <si>
    <t>NOCN1337</t>
  </si>
  <si>
    <t>NOCN1335</t>
  </si>
  <si>
    <t>20140515</t>
  </si>
  <si>
    <t>Night release.</t>
  </si>
  <si>
    <t>NOCN1336</t>
  </si>
  <si>
    <t>20140604</t>
  </si>
  <si>
    <t>20140605</t>
  </si>
  <si>
    <t>NOCN1339</t>
  </si>
  <si>
    <t>NOCN1338</t>
  </si>
  <si>
    <t>20140513</t>
  </si>
  <si>
    <t>20140526</t>
  </si>
  <si>
    <t>NOCN1341</t>
  </si>
  <si>
    <t>20140522</t>
  </si>
  <si>
    <t>NOCN1469</t>
  </si>
  <si>
    <t>201505</t>
  </si>
  <si>
    <t>NOCN1470</t>
  </si>
  <si>
    <t>NOCN1471</t>
  </si>
  <si>
    <t>201506</t>
  </si>
  <si>
    <t>NOCN1472</t>
  </si>
  <si>
    <t>NOCN1473</t>
  </si>
  <si>
    <t>NOCN1474</t>
  </si>
  <si>
    <t>20150520</t>
  </si>
  <si>
    <t>NOCN1528</t>
  </si>
  <si>
    <t>20160518</t>
  </si>
  <si>
    <t>NOCN1526</t>
  </si>
  <si>
    <t>20160509</t>
  </si>
  <si>
    <t>NOCN1527</t>
  </si>
  <si>
    <t>20160525</t>
  </si>
  <si>
    <t>NOCN1529</t>
  </si>
  <si>
    <t>20160519</t>
  </si>
  <si>
    <t>NOCN1609</t>
  </si>
  <si>
    <t>20170517</t>
  </si>
  <si>
    <t>NOCN1608</t>
  </si>
  <si>
    <t>20170511</t>
  </si>
  <si>
    <t>NOCN1650</t>
  </si>
  <si>
    <t>20170603</t>
  </si>
  <si>
    <t>NOCN1649</t>
  </si>
  <si>
    <t>20170529</t>
  </si>
  <si>
    <t>NOCN1611</t>
  </si>
  <si>
    <t>20170518</t>
  </si>
  <si>
    <t>NOCN1610</t>
  </si>
  <si>
    <t>20170526</t>
  </si>
  <si>
    <t>NOCN1719</t>
  </si>
  <si>
    <t>NOCN1721</t>
  </si>
  <si>
    <t>20180510</t>
  </si>
  <si>
    <t>NOCN1722</t>
  </si>
  <si>
    <t>20180604</t>
  </si>
  <si>
    <t>NOCN1720</t>
  </si>
  <si>
    <t>20180430</t>
  </si>
  <si>
    <t>20180525</t>
  </si>
  <si>
    <t>NOCN1723</t>
  </si>
  <si>
    <t>AD1802</t>
  </si>
  <si>
    <t>20190430</t>
  </si>
  <si>
    <t>AD1903</t>
  </si>
  <si>
    <t>20200407</t>
  </si>
  <si>
    <t>20200409</t>
  </si>
  <si>
    <t>AD2006</t>
  </si>
  <si>
    <t>20210520</t>
  </si>
  <si>
    <t>AD2113</t>
  </si>
  <si>
    <t>20220512</t>
  </si>
  <si>
    <t>AD2239</t>
  </si>
  <si>
    <t>20230509</t>
  </si>
  <si>
    <t xml:space="preserve"> </t>
  </si>
  <si>
    <t>NOCN1815</t>
  </si>
  <si>
    <t>20190427</t>
  </si>
  <si>
    <t>NOCN1816</t>
  </si>
  <si>
    <t>20190515</t>
  </si>
  <si>
    <t>NOCN1814</t>
  </si>
  <si>
    <t>20190508</t>
  </si>
  <si>
    <t>AD1902</t>
  </si>
  <si>
    <t>20200427</t>
  </si>
  <si>
    <t>NOCN1914</t>
  </si>
  <si>
    <t>20200428</t>
  </si>
  <si>
    <t>NOCN1939</t>
  </si>
  <si>
    <t>20200525</t>
  </si>
  <si>
    <t>NOCN1940</t>
  </si>
  <si>
    <t>20200528</t>
  </si>
  <si>
    <t>AD2008</t>
  </si>
  <si>
    <t>20210427</t>
  </si>
  <si>
    <t>AD2009</t>
  </si>
  <si>
    <t>20210515</t>
  </si>
  <si>
    <t>AD2007</t>
  </si>
  <si>
    <t>AD2114</t>
  </si>
  <si>
    <t>20220502</t>
  </si>
  <si>
    <t>AD2116</t>
  </si>
  <si>
    <t>20220524</t>
  </si>
  <si>
    <t>AD2115</t>
  </si>
  <si>
    <t>20220608</t>
  </si>
  <si>
    <t>AD2240</t>
  </si>
  <si>
    <t>20230501</t>
  </si>
  <si>
    <t>AD2241</t>
  </si>
  <si>
    <t>20230518</t>
  </si>
  <si>
    <t>AD2242</t>
  </si>
  <si>
    <t>20230531</t>
  </si>
  <si>
    <t>NOCN1921</t>
  </si>
  <si>
    <t>20200423</t>
  </si>
  <si>
    <t>NOCN2026</t>
  </si>
  <si>
    <t>20210525</t>
  </si>
  <si>
    <t>Net dropped on one side to release 50% of fish, then rest 5 days later.</t>
  </si>
  <si>
    <t>NOCN2278</t>
  </si>
  <si>
    <t>NOCN2277</t>
  </si>
  <si>
    <t>PIP</t>
  </si>
  <si>
    <t>Colonial R</t>
  </si>
  <si>
    <t>Colonial River H</t>
  </si>
  <si>
    <t>NOCN8744</t>
  </si>
  <si>
    <t>19880731</t>
  </si>
  <si>
    <t>NOCN8839</t>
  </si>
  <si>
    <t>19890731</t>
  </si>
  <si>
    <t>NOCN8968</t>
  </si>
  <si>
    <t>NOCN9154</t>
  </si>
  <si>
    <t>19920624</t>
  </si>
  <si>
    <t>NOCN9155</t>
  </si>
  <si>
    <t>NOCN9374</t>
  </si>
  <si>
    <t>NOCN9375</t>
  </si>
  <si>
    <t>NOCN9479</t>
  </si>
  <si>
    <t>199507</t>
  </si>
  <si>
    <t>NOCN9509</t>
  </si>
  <si>
    <t>19960707</t>
  </si>
  <si>
    <t>NOCN9627</t>
  </si>
  <si>
    <t>19970601</t>
  </si>
  <si>
    <t>NOCN9734</t>
  </si>
  <si>
    <t>19980628</t>
  </si>
  <si>
    <t>NOCN9831</t>
  </si>
  <si>
    <t>19990404</t>
  </si>
  <si>
    <t>FROM CAPTIVE BROOD STOCK.</t>
  </si>
  <si>
    <t>NOCN9832</t>
  </si>
  <si>
    <t>19990627</t>
  </si>
  <si>
    <t>F1 PROGENY FROM CAPTIVE BROOD PLUS ONE NON-CAPTIVE BROOD FEMALE.</t>
  </si>
  <si>
    <t>NOCN99118</t>
  </si>
  <si>
    <t>20000524</t>
  </si>
  <si>
    <t>NOCN0048</t>
  </si>
  <si>
    <t>20010628</t>
  </si>
  <si>
    <t>NOCN0049</t>
  </si>
  <si>
    <t>NOCN0130</t>
  </si>
  <si>
    <t>20020904</t>
  </si>
  <si>
    <t>NOCN0259</t>
  </si>
  <si>
    <t>20030622</t>
  </si>
  <si>
    <t>NOCN0337</t>
  </si>
  <si>
    <t>RELEASE DATE &amp; SIZE ESTIMATED.</t>
  </si>
  <si>
    <t>NOCN0415</t>
  </si>
  <si>
    <t>20050531</t>
  </si>
  <si>
    <t>NOCN05115</t>
  </si>
  <si>
    <t>20060502</t>
  </si>
  <si>
    <t>Goodspeed Est Seapen</t>
  </si>
  <si>
    <t>LV8736</t>
  </si>
  <si>
    <t>Cordy Creek H</t>
  </si>
  <si>
    <t>NOCN8745</t>
  </si>
  <si>
    <t>NOCN8872</t>
  </si>
  <si>
    <t>NOCN8941</t>
  </si>
  <si>
    <t>19900419</t>
  </si>
  <si>
    <t>RELEASED EARLY DUE TO WATER DISRUPTION.</t>
  </si>
  <si>
    <t>NOCN9156</t>
  </si>
  <si>
    <t>199206</t>
  </si>
  <si>
    <t>NOCN9376</t>
  </si>
  <si>
    <t>NOCN9480</t>
  </si>
  <si>
    <t>Holberg Inlet Seapen</t>
  </si>
  <si>
    <t>NOCN9481</t>
  </si>
  <si>
    <t>199506</t>
  </si>
  <si>
    <t>NOCN9532</t>
  </si>
  <si>
    <t>19960818</t>
  </si>
  <si>
    <t>NOCN9662</t>
  </si>
  <si>
    <t>19970828</t>
  </si>
  <si>
    <t>NOCN9660</t>
  </si>
  <si>
    <t>19970619</t>
  </si>
  <si>
    <t>NOCN9740</t>
  </si>
  <si>
    <t>19980624</t>
  </si>
  <si>
    <t>NOCN9877</t>
  </si>
  <si>
    <t>19990719</t>
  </si>
  <si>
    <t>NOCN99114</t>
  </si>
  <si>
    <t>20000601</t>
  </si>
  <si>
    <t>20000815</t>
  </si>
  <si>
    <t>WEIGHTS AT RELEASE 1.1 TO 9.8 GRAMS.</t>
  </si>
  <si>
    <t>NOCN0050</t>
  </si>
  <si>
    <t>20010703</t>
  </si>
  <si>
    <t>20010815</t>
  </si>
  <si>
    <t>NOCN0143</t>
  </si>
  <si>
    <t>20020620</t>
  </si>
  <si>
    <t>FED FRY RELEASE TO GOODSPEED MAINSTEM.</t>
  </si>
  <si>
    <t>NOCN0338</t>
  </si>
  <si>
    <t>200405</t>
  </si>
  <si>
    <t>RELEASE NUMBER, DATE &amp; SIZE ESTIMATED.</t>
  </si>
  <si>
    <t>NOCN0416</t>
  </si>
  <si>
    <t>20050428</t>
  </si>
  <si>
    <t>RELEASED TO LOWER RIVER.</t>
  </si>
  <si>
    <t>NOCN0899</t>
  </si>
  <si>
    <t>200904</t>
  </si>
  <si>
    <t>NOCN09105</t>
  </si>
  <si>
    <t>20100512</t>
  </si>
  <si>
    <t>NOCN1387</t>
  </si>
  <si>
    <t>20140511</t>
  </si>
  <si>
    <t>NOCN19121</t>
  </si>
  <si>
    <t>20200519</t>
  </si>
  <si>
    <t>Vanc Is North Sch</t>
  </si>
  <si>
    <t>Vancouver Is North Sch</t>
  </si>
  <si>
    <t>NOCN0418</t>
  </si>
  <si>
    <t>20050415</t>
  </si>
  <si>
    <t>NOCN0677</t>
  </si>
  <si>
    <t>20070420</t>
  </si>
  <si>
    <t>CLASSROOM INCUBATION</t>
  </si>
  <si>
    <t>NOCN0892</t>
  </si>
  <si>
    <t>Vanc Is West (Gold R) Sch</t>
  </si>
  <si>
    <t>NOCN8658</t>
  </si>
  <si>
    <t>19870430</t>
  </si>
  <si>
    <t>NOCN9160</t>
  </si>
  <si>
    <t>NOCN9161</t>
  </si>
  <si>
    <t>NOCN9270</t>
  </si>
  <si>
    <t>199305</t>
  </si>
  <si>
    <t>NOCN9271</t>
  </si>
  <si>
    <t>NOCN9373</t>
  </si>
  <si>
    <t>NOCN9377</t>
  </si>
  <si>
    <t>NOCN9484</t>
  </si>
  <si>
    <t>NOCN9485</t>
  </si>
  <si>
    <t>NOCN9574</t>
  </si>
  <si>
    <t>NOCN9575</t>
  </si>
  <si>
    <t>NOCN9576</t>
  </si>
  <si>
    <t>NOCN96124</t>
  </si>
  <si>
    <t>NOCN96125</t>
  </si>
  <si>
    <t>NOCN9770</t>
  </si>
  <si>
    <t>199805</t>
  </si>
  <si>
    <t>NOCN1388</t>
  </si>
  <si>
    <t>201404</t>
  </si>
  <si>
    <t>201405</t>
  </si>
  <si>
    <t>Vanc Is West (Zeball) Sch</t>
  </si>
  <si>
    <t>Zeballos Schools</t>
  </si>
  <si>
    <t>NOCN1349</t>
  </si>
  <si>
    <t>Zeballos River H</t>
  </si>
  <si>
    <t>NOCN9065</t>
  </si>
  <si>
    <t>NOCN9185</t>
  </si>
  <si>
    <t>NOCN9273</t>
  </si>
  <si>
    <t>NOCN9379</t>
  </si>
  <si>
    <t>19940630</t>
  </si>
  <si>
    <t>NOCN9486</t>
  </si>
  <si>
    <t>NOCN9540</t>
  </si>
  <si>
    <t>19960701</t>
  </si>
  <si>
    <t>NOCN9688</t>
  </si>
  <si>
    <t>19970730</t>
  </si>
  <si>
    <t>NOCN9713</t>
  </si>
  <si>
    <t>19980411</t>
  </si>
  <si>
    <t>19980413</t>
  </si>
  <si>
    <t>NOCN98109</t>
  </si>
  <si>
    <t>19990705</t>
  </si>
  <si>
    <t>19990715</t>
  </si>
  <si>
    <t>NOCN0059</t>
  </si>
  <si>
    <t>20010612</t>
  </si>
  <si>
    <t>NOCN0171</t>
  </si>
  <si>
    <t>SIZE AND TIME AT RELEASE ESTIMATE.</t>
  </si>
  <si>
    <t>NOCN0248</t>
  </si>
  <si>
    <t>20030403</t>
  </si>
  <si>
    <t>NOCN02123</t>
  </si>
  <si>
    <t>REL AT GOLD VALLEY MAIN AT SIDE CHAN.</t>
  </si>
  <si>
    <t>NOCN02124</t>
  </si>
  <si>
    <t>20030621</t>
  </si>
  <si>
    <t>NOCN03103</t>
  </si>
  <si>
    <t>20040312</t>
  </si>
  <si>
    <t>NOCN03131</t>
  </si>
  <si>
    <t>20040518</t>
  </si>
  <si>
    <t>NOCN03132</t>
  </si>
  <si>
    <t>20040624</t>
  </si>
  <si>
    <t>RELEASED AT CEVALLOS CAMPSITE (TIDAL).</t>
  </si>
  <si>
    <t>NOCN0496</t>
  </si>
  <si>
    <t>20050506</t>
  </si>
  <si>
    <t>INCUBATED AND REARED AT CONUMA H. Mar. 2016 - Changed from 250k to 42k</t>
  </si>
  <si>
    <t>NOCN0527</t>
  </si>
  <si>
    <t>20060610</t>
  </si>
  <si>
    <t>NOCN0679</t>
  </si>
  <si>
    <t>20070506</t>
  </si>
  <si>
    <t>FED FRY RELEASE TO GOLD VALLEY MAIN.</t>
  </si>
  <si>
    <t>NOCN0680</t>
  </si>
  <si>
    <t>20070613</t>
  </si>
  <si>
    <t>RELEASED IN CEVALLOS CAMPGROUND</t>
  </si>
  <si>
    <t>NOCN0681</t>
  </si>
  <si>
    <t>20070624</t>
  </si>
  <si>
    <t>NOCN0760</t>
  </si>
  <si>
    <t>20080620</t>
  </si>
  <si>
    <t>RELEASE WEIGHT ESTIMATED.</t>
  </si>
  <si>
    <t>NOCN0885</t>
  </si>
  <si>
    <t>20090610</t>
  </si>
  <si>
    <t>NOCN0968</t>
  </si>
  <si>
    <t>AFS</t>
  </si>
  <si>
    <t>Huu-ay-aht</t>
  </si>
  <si>
    <t>CK-31</t>
  </si>
  <si>
    <t>WEST VANCOUVER ISLAND-SOUTH_FA_0.x</t>
  </si>
  <si>
    <t>Sugsaw Creek H</t>
  </si>
  <si>
    <t>NOCN98133</t>
  </si>
  <si>
    <t>19990325</t>
  </si>
  <si>
    <t>FED SPRING FRY RELEASE</t>
  </si>
  <si>
    <t>NOCN0141</t>
  </si>
  <si>
    <t>20020315</t>
  </si>
  <si>
    <t>LV0306</t>
  </si>
  <si>
    <t>200403</t>
  </si>
  <si>
    <t>NOCN04138</t>
  </si>
  <si>
    <t>200503</t>
  </si>
  <si>
    <t>Uchucklesaht</t>
  </si>
  <si>
    <t>Henderson Lake H</t>
  </si>
  <si>
    <t>NOCN96144</t>
  </si>
  <si>
    <t>DATE, SIZE AND NUMBER AT RELEASE ESTIMATED</t>
  </si>
  <si>
    <t>NOCN97122</t>
  </si>
  <si>
    <t>NOCN98137</t>
  </si>
  <si>
    <t>199906</t>
  </si>
  <si>
    <t>NOCN99136</t>
  </si>
  <si>
    <t>200006</t>
  </si>
  <si>
    <t>DATE, SIZE, AND NUMBER AT RELEASE ESTIMATED</t>
  </si>
  <si>
    <t>NOCN00134</t>
  </si>
  <si>
    <t>200106</t>
  </si>
  <si>
    <t>DATE SIZE AND NUMBER AT RELEASE ESTIMATED</t>
  </si>
  <si>
    <t>NOCN01127</t>
  </si>
  <si>
    <t>200206</t>
  </si>
  <si>
    <t>NOCN0288</t>
  </si>
  <si>
    <t>20030503</t>
  </si>
  <si>
    <t>NOCN03130</t>
  </si>
  <si>
    <t>NOCN04110</t>
  </si>
  <si>
    <t>200506</t>
  </si>
  <si>
    <t>NOCN04109</t>
  </si>
  <si>
    <t>NOCN06199</t>
  </si>
  <si>
    <t>20070630</t>
  </si>
  <si>
    <t>Clayoquot</t>
  </si>
  <si>
    <t>Kennedy River H</t>
  </si>
  <si>
    <t>NOCN8631</t>
  </si>
  <si>
    <t>19870522</t>
  </si>
  <si>
    <t>NOCN8669</t>
  </si>
  <si>
    <t>198704</t>
  </si>
  <si>
    <t>19870423</t>
  </si>
  <si>
    <t>024921</t>
  </si>
  <si>
    <t>198806</t>
  </si>
  <si>
    <t>19880613</t>
  </si>
  <si>
    <t>ALSO SEE 024922-25</t>
  </si>
  <si>
    <t>024922</t>
  </si>
  <si>
    <t>ALSO SEE 024921 &amp; 23-25</t>
  </si>
  <si>
    <t>024923</t>
  </si>
  <si>
    <t>ALSO SEE 024921-22 &amp; 24-25</t>
  </si>
  <si>
    <t>024924</t>
  </si>
  <si>
    <t>SEE ALSO 024921-23 &amp; 25</t>
  </si>
  <si>
    <t>024925</t>
  </si>
  <si>
    <t>ALSO SEE 024921-24</t>
  </si>
  <si>
    <t>NOCN8868</t>
  </si>
  <si>
    <t>19890530</t>
  </si>
  <si>
    <t>NOCN8869</t>
  </si>
  <si>
    <t>020128</t>
  </si>
  <si>
    <t>19900607</t>
  </si>
  <si>
    <t>COMPARE TO ROBERTSON CREEK HATCHERY RELEASE.</t>
  </si>
  <si>
    <t>020129</t>
  </si>
  <si>
    <t>020130</t>
  </si>
  <si>
    <t>180247</t>
  </si>
  <si>
    <t>19910607</t>
  </si>
  <si>
    <t>COMPARE TO ROBERTSON CR. ONLY VIABLE CHINOOK POP'N IN AREA 24 - ALSO 18-02-48.</t>
  </si>
  <si>
    <t>180248</t>
  </si>
  <si>
    <t>COMPARE TO ROBERTSON CR. ONLY VIABLE CHINOOK POP'N IN AREA 24 - ALSO 18-02-47.</t>
  </si>
  <si>
    <t>Cannery Bay Seapen</t>
  </si>
  <si>
    <t>NOCN9193</t>
  </si>
  <si>
    <t>19920615</t>
  </si>
  <si>
    <t>NOCN9192</t>
  </si>
  <si>
    <t>NOCN9275</t>
  </si>
  <si>
    <t>19930617</t>
  </si>
  <si>
    <t>NOCN9274</t>
  </si>
  <si>
    <t>19930608</t>
  </si>
  <si>
    <t>NOCN9350</t>
  </si>
  <si>
    <t>19940521</t>
  </si>
  <si>
    <t>19940525</t>
  </si>
  <si>
    <t>NOCN9498</t>
  </si>
  <si>
    <t>ACTUAL DATA NOT AVAILABLE; #'S BASED ON EGGTAKE &amp; AVGERAGE SURVIVAL RATES</t>
  </si>
  <si>
    <t>NOCN9585</t>
  </si>
  <si>
    <t>ESTIMATE- NO RELEASE DATA AVAIL. FROM HATCHERY.</t>
  </si>
  <si>
    <t>NOCN96108</t>
  </si>
  <si>
    <t>199707</t>
  </si>
  <si>
    <t>NOCN96109</t>
  </si>
  <si>
    <t>NOCN9703</t>
  </si>
  <si>
    <t>19980423</t>
  </si>
  <si>
    <t>19980424</t>
  </si>
  <si>
    <t>NOCN9779</t>
  </si>
  <si>
    <t>19980511</t>
  </si>
  <si>
    <t>19980515</t>
  </si>
  <si>
    <t>NOCN98113</t>
  </si>
  <si>
    <t>19990430</t>
  </si>
  <si>
    <t>DATE AND WEIGHT ESTIMATED, NO DATA AVAILABLE.</t>
  </si>
  <si>
    <t>184305</t>
  </si>
  <si>
    <t>SEE ALSO 184306/07.</t>
  </si>
  <si>
    <t>184306</t>
  </si>
  <si>
    <t>SEE ALSO 184305/07.</t>
  </si>
  <si>
    <t>184307</t>
  </si>
  <si>
    <t>SEE ALSO 184305/06.</t>
  </si>
  <si>
    <t>184701</t>
  </si>
  <si>
    <t>20010525</t>
  </si>
  <si>
    <t>SEE ALSO 184702/03. MORTALITIES ESTIMATED BUT RELEASE NUMBERS SHOULD BE CLOSE</t>
  </si>
  <si>
    <t>184702</t>
  </si>
  <si>
    <t>SEE ALSO 184701/03. MORTALITIES ESTIMATED BUT RELEASE NUMBERS SHOULD BE CLOSE</t>
  </si>
  <si>
    <t>184703</t>
  </si>
  <si>
    <t>SEE ALSO 184701/02. MORTALITIES ESTIMATED BUT RELEASE NUMBERS SHOULD BE CLOSE</t>
  </si>
  <si>
    <t>183224</t>
  </si>
  <si>
    <t>20020601</t>
  </si>
  <si>
    <t>RELEASE DATA ARE POOR ESTIMATES.</t>
  </si>
  <si>
    <t>184309</t>
  </si>
  <si>
    <t>NOCN0250</t>
  </si>
  <si>
    <t>20030601</t>
  </si>
  <si>
    <t>LAKE PEN REARED</t>
  </si>
  <si>
    <t>NOCN0314</t>
  </si>
  <si>
    <t>20040510</t>
  </si>
  <si>
    <t>20040514</t>
  </si>
  <si>
    <t>NOCN0446</t>
  </si>
  <si>
    <t>NOCN05122</t>
  </si>
  <si>
    <t>20060602</t>
  </si>
  <si>
    <t>NOCN06103</t>
  </si>
  <si>
    <t>DATE AND WEIGHT ESTIMATED.</t>
  </si>
  <si>
    <t>NOCN0752</t>
  </si>
  <si>
    <t>200806</t>
  </si>
  <si>
    <t>NOCN0868</t>
  </si>
  <si>
    <t>NOCN09102</t>
  </si>
  <si>
    <t>201004</t>
  </si>
  <si>
    <t>NOCN1049</t>
  </si>
  <si>
    <t>20110608</t>
  </si>
  <si>
    <t>20110611</t>
  </si>
  <si>
    <t>NOCN1169</t>
  </si>
  <si>
    <t>20120611</t>
  </si>
  <si>
    <t>NOCN1168</t>
  </si>
  <si>
    <t>20120517</t>
  </si>
  <si>
    <t>20120524</t>
  </si>
  <si>
    <t>Uncertainty if upper and lower Kennedy are distinct populations.</t>
  </si>
  <si>
    <t>NOCN1254</t>
  </si>
  <si>
    <t>20130605</t>
  </si>
  <si>
    <t>NOCN1382</t>
  </si>
  <si>
    <t>NOCN1383</t>
  </si>
  <si>
    <t>NOCN1462</t>
  </si>
  <si>
    <t>NOCN1541</t>
  </si>
  <si>
    <t>20160520</t>
  </si>
  <si>
    <t>NOCN16105</t>
  </si>
  <si>
    <t>201705</t>
  </si>
  <si>
    <t>No BSR. Preliminary release record.</t>
  </si>
  <si>
    <t>NOCN1833</t>
  </si>
  <si>
    <t>20190522</t>
  </si>
  <si>
    <t>NOCN1986</t>
  </si>
  <si>
    <t>202004</t>
  </si>
  <si>
    <t>202005</t>
  </si>
  <si>
    <t>NOCN2212</t>
  </si>
  <si>
    <t>20230609</t>
  </si>
  <si>
    <t>San Juan River H</t>
  </si>
  <si>
    <t>021849</t>
  </si>
  <si>
    <t>19800603</t>
  </si>
  <si>
    <t>19800605</t>
  </si>
  <si>
    <t>NOCN8005</t>
  </si>
  <si>
    <t>198106</t>
  </si>
  <si>
    <t>022226</t>
  </si>
  <si>
    <t>19820617</t>
  </si>
  <si>
    <t>19820627</t>
  </si>
  <si>
    <t>022453</t>
  </si>
  <si>
    <t>19830607</t>
  </si>
  <si>
    <t>NOCN8309</t>
  </si>
  <si>
    <t>19840611</t>
  </si>
  <si>
    <t>19840616</t>
  </si>
  <si>
    <t>NOCN8410</t>
  </si>
  <si>
    <t>19850526</t>
  </si>
  <si>
    <t>19850615</t>
  </si>
  <si>
    <t>NOCN8515</t>
  </si>
  <si>
    <t>19860619</t>
  </si>
  <si>
    <t>NOCN8618</t>
  </si>
  <si>
    <t>19870612</t>
  </si>
  <si>
    <t>19870613</t>
  </si>
  <si>
    <t>NOCN8740</t>
  </si>
  <si>
    <t>19880618</t>
  </si>
  <si>
    <t>NOCN8739</t>
  </si>
  <si>
    <t>19880617</t>
  </si>
  <si>
    <t>024916</t>
  </si>
  <si>
    <t>19880610</t>
  </si>
  <si>
    <t>CONTRIBUTION &amp; DISTRIBUTION</t>
  </si>
  <si>
    <t>024917</t>
  </si>
  <si>
    <t>024918</t>
  </si>
  <si>
    <t>024919</t>
  </si>
  <si>
    <t>024920</t>
  </si>
  <si>
    <t>NOCN8738</t>
  </si>
  <si>
    <t>19880614</t>
  </si>
  <si>
    <t>19880619</t>
  </si>
  <si>
    <t>NOCN8843</t>
  </si>
  <si>
    <t>19890512</t>
  </si>
  <si>
    <t>NOCN8844</t>
  </si>
  <si>
    <t>19890609</t>
  </si>
  <si>
    <t>024926</t>
  </si>
  <si>
    <t>19890620</t>
  </si>
  <si>
    <t>LAKEPEN REARING</t>
  </si>
  <si>
    <t>025146</t>
  </si>
  <si>
    <t>025262</t>
  </si>
  <si>
    <t>025263</t>
  </si>
  <si>
    <t>025301</t>
  </si>
  <si>
    <t>NOCN8845</t>
  </si>
  <si>
    <t>19890611</t>
  </si>
  <si>
    <t>19890617</t>
  </si>
  <si>
    <t>NOCN9037</t>
  </si>
  <si>
    <t>19910612</t>
  </si>
  <si>
    <t>19910613</t>
  </si>
  <si>
    <t>NOCN9136</t>
  </si>
  <si>
    <t>19920330</t>
  </si>
  <si>
    <t>NOCN9137</t>
  </si>
  <si>
    <t>19920606</t>
  </si>
  <si>
    <t>180913</t>
  </si>
  <si>
    <t>19930531</t>
  </si>
  <si>
    <t>FED FRY RELEASE; ALSO SEE FED FRY: 180914 &amp; 180915 &amp; SMOLT: 180916 &amp; 180917</t>
  </si>
  <si>
    <t>180914</t>
  </si>
  <si>
    <t>FED FRY RELEASE; ALSO SEE FED FRY: 180913 &amp; 180915 &amp; SMOLT: 180916 &amp; 180917</t>
  </si>
  <si>
    <t>180915</t>
  </si>
  <si>
    <t>FED FRY RELEASE; ALSO SEE FED FRY: 180913 &amp; 180914 &amp; SMOLT: 180916 &amp; 180917</t>
  </si>
  <si>
    <t>180916</t>
  </si>
  <si>
    <t>SMOLT RELEASE; ALSO SEE FED FRY: 180913, 180914 &amp; 180915 &amp; SMOLT: 180917</t>
  </si>
  <si>
    <t>180917</t>
  </si>
  <si>
    <t>SMOLT RELEASE; ALSO SEE FED FRY: 180913, 180914 &amp; 180915 &amp; SMOLT: 180916</t>
  </si>
  <si>
    <t>NOCN9254</t>
  </si>
  <si>
    <t>19930611</t>
  </si>
  <si>
    <t>19930614</t>
  </si>
  <si>
    <t>NOCN9332</t>
  </si>
  <si>
    <t>19940322</t>
  </si>
  <si>
    <t>19940428</t>
  </si>
  <si>
    <t>181425</t>
  </si>
  <si>
    <t>19940612</t>
  </si>
  <si>
    <t>19940615</t>
  </si>
  <si>
    <t>TAGGING OF REGULAR PRODUCTION GROUP</t>
  </si>
  <si>
    <t>NOCN9333</t>
  </si>
  <si>
    <t>19940520</t>
  </si>
  <si>
    <t>181333</t>
  </si>
  <si>
    <t>19950615</t>
  </si>
  <si>
    <t>ALSO SEE 181334</t>
  </si>
  <si>
    <t>181334</t>
  </si>
  <si>
    <t>ALSO SEE 181333</t>
  </si>
  <si>
    <t>NOCN9536</t>
  </si>
  <si>
    <t>19960612</t>
  </si>
  <si>
    <t>NOCN9537</t>
  </si>
  <si>
    <t>19960614</t>
  </si>
  <si>
    <t>NOCN9656</t>
  </si>
  <si>
    <t>19970523</t>
  </si>
  <si>
    <t>NOCN9657</t>
  </si>
  <si>
    <t>19970614</t>
  </si>
  <si>
    <t>NOCN9756</t>
  </si>
  <si>
    <t>19980603</t>
  </si>
  <si>
    <t>19980610</t>
  </si>
  <si>
    <t>NOCN9870</t>
  </si>
  <si>
    <t>NOCN9872</t>
  </si>
  <si>
    <t>19990612</t>
  </si>
  <si>
    <t>NOCN9871</t>
  </si>
  <si>
    <t>19990614</t>
  </si>
  <si>
    <t>19990616</t>
  </si>
  <si>
    <t>184443</t>
  </si>
  <si>
    <t>20000612</t>
  </si>
  <si>
    <t>20000615</t>
  </si>
  <si>
    <t>SEE ALSO 184444 AND 184445.</t>
  </si>
  <si>
    <t>184444</t>
  </si>
  <si>
    <t>SEE ALSO 184443/45.</t>
  </si>
  <si>
    <t>184445</t>
  </si>
  <si>
    <t>SEE ALSO 184443/44.</t>
  </si>
  <si>
    <t>184661</t>
  </si>
  <si>
    <t>20010614</t>
  </si>
  <si>
    <t>20010615</t>
  </si>
  <si>
    <t>SEE ALSO 184662/63.</t>
  </si>
  <si>
    <t>184662</t>
  </si>
  <si>
    <t>SEE ALSO 184661/63.</t>
  </si>
  <si>
    <t>184663</t>
  </si>
  <si>
    <t>SEE ALSO 184661/62.</t>
  </si>
  <si>
    <t>185017</t>
  </si>
  <si>
    <t>20020617</t>
  </si>
  <si>
    <t>20020618</t>
  </si>
  <si>
    <t>SEE ALSO 185018 &amp; 185019.</t>
  </si>
  <si>
    <t>185018</t>
  </si>
  <si>
    <t>SEE ALSO 185017 &amp; 185019.</t>
  </si>
  <si>
    <t>185019</t>
  </si>
  <si>
    <t>SEE ALSO 185017 &amp; 185018.</t>
  </si>
  <si>
    <t>NOCN0266</t>
  </si>
  <si>
    <t>RELEASE OF PINHEADS RESULTING FROM POOR FEED QUALITY-EWOS</t>
  </si>
  <si>
    <t>NOCN0265</t>
  </si>
  <si>
    <t>NOCN0267</t>
  </si>
  <si>
    <t>20030611</t>
  </si>
  <si>
    <t>20030614</t>
  </si>
  <si>
    <t>Port Renfrew Seapen</t>
  </si>
  <si>
    <t>NOCN03122</t>
  </si>
  <si>
    <t>20040712</t>
  </si>
  <si>
    <t>NOCN0344</t>
  </si>
  <si>
    <t>20040602</t>
  </si>
  <si>
    <t>NOCN04105</t>
  </si>
  <si>
    <t>20050630</t>
  </si>
  <si>
    <t>NOCN04104</t>
  </si>
  <si>
    <t>20050522</t>
  </si>
  <si>
    <t>20050616</t>
  </si>
  <si>
    <t>NOCN0518</t>
  </si>
  <si>
    <t>20060710</t>
  </si>
  <si>
    <t>NOCN0517</t>
  </si>
  <si>
    <t>20060615</t>
  </si>
  <si>
    <t>20060708</t>
  </si>
  <si>
    <t>NOCN06203</t>
  </si>
  <si>
    <t>20070701</t>
  </si>
  <si>
    <t>NOCN0646</t>
  </si>
  <si>
    <t>20070607</t>
  </si>
  <si>
    <t>20070615</t>
  </si>
  <si>
    <t>NOCN07113</t>
  </si>
  <si>
    <t>20080814</t>
  </si>
  <si>
    <t>NOCN07106</t>
  </si>
  <si>
    <t>RELEASE INFORMATION ESTIMATED.</t>
  </si>
  <si>
    <t>NOCN08110</t>
  </si>
  <si>
    <t>20090702</t>
  </si>
  <si>
    <t>NOCN0877</t>
  </si>
  <si>
    <t>RELEASE DATE &amp; WEIGHT ESTIMATED.</t>
  </si>
  <si>
    <t>NOCN09115</t>
  </si>
  <si>
    <t>20100623</t>
  </si>
  <si>
    <t>NOCN09103</t>
  </si>
  <si>
    <t>NOCN1046</t>
  </si>
  <si>
    <t>20110707</t>
  </si>
  <si>
    <t>NOCN1045</t>
  </si>
  <si>
    <t>20110613</t>
  </si>
  <si>
    <t>20110615</t>
  </si>
  <si>
    <t>NOCN1184</t>
  </si>
  <si>
    <t>20120730</t>
  </si>
  <si>
    <t>NOCN1165</t>
  </si>
  <si>
    <t>20120612</t>
  </si>
  <si>
    <t>20120615</t>
  </si>
  <si>
    <t>NOCN1236</t>
  </si>
  <si>
    <t>20130621</t>
  </si>
  <si>
    <t>NOCN1237</t>
  </si>
  <si>
    <t>20130604</t>
  </si>
  <si>
    <t>20130607</t>
  </si>
  <si>
    <t>NOCN1355</t>
  </si>
  <si>
    <t>201406</t>
  </si>
  <si>
    <t>183572</t>
  </si>
  <si>
    <t>Tagged to determine contribution to river escapement.</t>
  </si>
  <si>
    <t>183573</t>
  </si>
  <si>
    <t>NOCN1354</t>
  </si>
  <si>
    <t>20140610</t>
  </si>
  <si>
    <t>NOCN1418</t>
  </si>
  <si>
    <t>20150501</t>
  </si>
  <si>
    <t>182877</t>
  </si>
  <si>
    <t>Release number is tagged number. Estimates of mortality post tagging up to 2000.</t>
  </si>
  <si>
    <t>NOCN1549</t>
  </si>
  <si>
    <t>183594</t>
  </si>
  <si>
    <t>20160601</t>
  </si>
  <si>
    <t>184766</t>
  </si>
  <si>
    <t>201706</t>
  </si>
  <si>
    <t>184767</t>
  </si>
  <si>
    <t>NOCN1638</t>
  </si>
  <si>
    <t>20170607</t>
  </si>
  <si>
    <t>20170608</t>
  </si>
  <si>
    <t>185597</t>
  </si>
  <si>
    <t>20180623</t>
  </si>
  <si>
    <t>28,630 of 45,630 released to river due to low oxygen and water flow on June 5.</t>
  </si>
  <si>
    <t>185599</t>
  </si>
  <si>
    <t>185667</t>
  </si>
  <si>
    <t>NOCN1755</t>
  </si>
  <si>
    <t>Fairy Lakepen</t>
  </si>
  <si>
    <t>NOCN1837</t>
  </si>
  <si>
    <t>20190606</t>
  </si>
  <si>
    <t>NOCN1985</t>
  </si>
  <si>
    <t>20200611</t>
  </si>
  <si>
    <t>NOCN2028</t>
  </si>
  <si>
    <t>20200527</t>
  </si>
  <si>
    <t>20210527</t>
  </si>
  <si>
    <t>186623</t>
  </si>
  <si>
    <t>20220613</t>
  </si>
  <si>
    <t>CWT 30 day retention check was not done because no QCD was available.</t>
  </si>
  <si>
    <t>NOCN2196</t>
  </si>
  <si>
    <t>185968</t>
  </si>
  <si>
    <t>20230612</t>
  </si>
  <si>
    <t>186287</t>
  </si>
  <si>
    <t>186290</t>
  </si>
  <si>
    <t>186364</t>
  </si>
  <si>
    <t>182865</t>
  </si>
  <si>
    <t>20230525</t>
  </si>
  <si>
    <t>Released at confluence of San Juan R and Gordon R</t>
  </si>
  <si>
    <t>182981</t>
  </si>
  <si>
    <t>Released at San Juan R and Gordon R Confluence</t>
  </si>
  <si>
    <t>186172</t>
  </si>
  <si>
    <t>186633</t>
  </si>
  <si>
    <t>Released at confluence of Gordon R and San Juan R</t>
  </si>
  <si>
    <t>NOCN2223</t>
  </si>
  <si>
    <t>20230607</t>
  </si>
  <si>
    <t>Thornton Creek H</t>
  </si>
  <si>
    <t>022460</t>
  </si>
  <si>
    <t>198306</t>
  </si>
  <si>
    <t>19830610</t>
  </si>
  <si>
    <t>022459</t>
  </si>
  <si>
    <t>19830606</t>
  </si>
  <si>
    <t>022726</t>
  </si>
  <si>
    <t>19840629</t>
  </si>
  <si>
    <t>19840702</t>
  </si>
  <si>
    <t>NOCN8316</t>
  </si>
  <si>
    <t>19840613</t>
  </si>
  <si>
    <t>19840630</t>
  </si>
  <si>
    <t>022841</t>
  </si>
  <si>
    <t>NOCN8417</t>
  </si>
  <si>
    <t>19850618</t>
  </si>
  <si>
    <t>NOCN8416</t>
  </si>
  <si>
    <t>19850622</t>
  </si>
  <si>
    <t>NOCN8529</t>
  </si>
  <si>
    <t>SOME EGGS TRANSPLANTED FROM ROBERTSON CREEK</t>
  </si>
  <si>
    <t>NOCN8630</t>
  </si>
  <si>
    <t>19870521</t>
  </si>
  <si>
    <t>NOCN8742</t>
  </si>
  <si>
    <t>19880514</t>
  </si>
  <si>
    <t>SOME MALES TRANSPLANTED FROM ROBERTSON CREEK</t>
  </si>
  <si>
    <t>NOCN8852</t>
  </si>
  <si>
    <t>NOCN8853</t>
  </si>
  <si>
    <t>19890602</t>
  </si>
  <si>
    <t>NOCN8931</t>
  </si>
  <si>
    <t>19900605</t>
  </si>
  <si>
    <t>19900611</t>
  </si>
  <si>
    <t>NOCN9043</t>
  </si>
  <si>
    <t>19910531</t>
  </si>
  <si>
    <t>RELEASED TO TOQUART LAKE AND RIVER.</t>
  </si>
  <si>
    <t>NOCN9042</t>
  </si>
  <si>
    <t>19910616</t>
  </si>
  <si>
    <t>NOCN9134</t>
  </si>
  <si>
    <t>19920516</t>
  </si>
  <si>
    <t>19920522</t>
  </si>
  <si>
    <t>NOCN9135</t>
  </si>
  <si>
    <t>19920528</t>
  </si>
  <si>
    <t>19920607</t>
  </si>
  <si>
    <t>NOCN9240</t>
  </si>
  <si>
    <t>19930515</t>
  </si>
  <si>
    <t>19930616</t>
  </si>
  <si>
    <t>NOCN9241</t>
  </si>
  <si>
    <t>19930609</t>
  </si>
  <si>
    <t>19930619</t>
  </si>
  <si>
    <t>NOCN9308</t>
  </si>
  <si>
    <t>19940601</t>
  </si>
  <si>
    <t>NOCN9309</t>
  </si>
  <si>
    <t>19940605</t>
  </si>
  <si>
    <t>19940608</t>
  </si>
  <si>
    <t>NOCN9423</t>
  </si>
  <si>
    <t>19950601</t>
  </si>
  <si>
    <t>TRANSPLANT FROM NITINAT H</t>
  </si>
  <si>
    <t>NOCN9421</t>
  </si>
  <si>
    <t>19950611</t>
  </si>
  <si>
    <t>NOCN9422</t>
  </si>
  <si>
    <t>19950607</t>
  </si>
  <si>
    <t>Toquart Est Seapen</t>
  </si>
  <si>
    <t>NOCN9525</t>
  </si>
  <si>
    <t>19960620</t>
  </si>
  <si>
    <t>REARED IN SEAPEN AT MOUTH OF TOQUART RIVER</t>
  </si>
  <si>
    <t>NOCN9524</t>
  </si>
  <si>
    <t>19960531</t>
  </si>
  <si>
    <t>NOCN9526</t>
  </si>
  <si>
    <t>19960602</t>
  </si>
  <si>
    <t>NOCN9527</t>
  </si>
  <si>
    <t>NOCN9612</t>
  </si>
  <si>
    <t>19970313</t>
  </si>
  <si>
    <t>HEAVY SNOW CAUSED COVER OF NET PEN TO COLLAPSE.</t>
  </si>
  <si>
    <t>NOCN9613</t>
  </si>
  <si>
    <t>NOCN9611</t>
  </si>
  <si>
    <t>183358</t>
  </si>
  <si>
    <t>NOCN9773</t>
  </si>
  <si>
    <t>19980507</t>
  </si>
  <si>
    <t>19980509</t>
  </si>
  <si>
    <t>FISH WERE RELEASED EARLY DUE TO ENTERIC RED MOUTH DISEASE</t>
  </si>
  <si>
    <t>NOCN9724</t>
  </si>
  <si>
    <t>19980506</t>
  </si>
  <si>
    <t>19980510</t>
  </si>
  <si>
    <t>FISH WERE RELEASED A LITTLE EARLY DUE TO SEVERE WATER SHORTAGE</t>
  </si>
  <si>
    <t>183448</t>
  </si>
  <si>
    <t>19980508</t>
  </si>
  <si>
    <t>FISH RELEASED EARLY DUE TO OUTBREAK OF ENTERIC REDMOUTH DISEASE</t>
  </si>
  <si>
    <t>NOCN9892</t>
  </si>
  <si>
    <t>19990605</t>
  </si>
  <si>
    <t>19990606</t>
  </si>
  <si>
    <t>183918</t>
  </si>
  <si>
    <t>19990618</t>
  </si>
  <si>
    <t>NOCN9920</t>
  </si>
  <si>
    <t>TRANSPLANT BUT FOR APPROX. 9% TOQUART RETURNS (MOSTLY SAME ORIGINAL STOCK).</t>
  </si>
  <si>
    <t>NOCN9921</t>
  </si>
  <si>
    <t>20000613</t>
  </si>
  <si>
    <t>NOCN0073</t>
  </si>
  <si>
    <t>SEAPEN REL. TRANS. BUT FOR APPROX. 21% TOQ. RETURNS (SAME ORIGINAL STOCK).</t>
  </si>
  <si>
    <t>NOCN0072</t>
  </si>
  <si>
    <t>TRANSPLANT BUT FOR APPROX. 21% TOQUART RETURNS (MOSTLY SAME ORIGINAL STOCK).</t>
  </si>
  <si>
    <t>NOCN0070</t>
  </si>
  <si>
    <t>Thornton Est Seapen</t>
  </si>
  <si>
    <t>NOCN0071</t>
  </si>
  <si>
    <t>NOCN0146</t>
  </si>
  <si>
    <t>20020616</t>
  </si>
  <si>
    <t>NOCN0145</t>
  </si>
  <si>
    <t>20020605</t>
  </si>
  <si>
    <t>20020630</t>
  </si>
  <si>
    <t>NOCN0138</t>
  </si>
  <si>
    <t>20020525</t>
  </si>
  <si>
    <t>20020613</t>
  </si>
  <si>
    <t>145,922 REL MAY 25 @ 78MM/5.4 GMS.  49,940 REL JUNE 13 @ 83MM/8.43GMS</t>
  </si>
  <si>
    <t>NOCN0136</t>
  </si>
  <si>
    <t>NOCN0137</t>
  </si>
  <si>
    <t>20020606</t>
  </si>
  <si>
    <t>NOCN0280</t>
  </si>
  <si>
    <t>20030606</t>
  </si>
  <si>
    <t>20030618</t>
  </si>
  <si>
    <t>EXPERIENCED SOME ENTERIC REDMOUTH DISEASE BUT SUFFER LOW MORTALITY</t>
  </si>
  <si>
    <t>NOCN0278</t>
  </si>
  <si>
    <t>20030508</t>
  </si>
  <si>
    <t>LAKE PEN REARED AND RELEASED AT OUTLET OF TOQUART LAKE</t>
  </si>
  <si>
    <t>NOCN0279</t>
  </si>
  <si>
    <t>LAKE PEN REARED AND RELEASED CLOSE TO LAKE OUTLET.</t>
  </si>
  <si>
    <t>NOCN0315</t>
  </si>
  <si>
    <t>NOCN0316</t>
  </si>
  <si>
    <t>20040521</t>
  </si>
  <si>
    <t>NOCN0404</t>
  </si>
  <si>
    <t>20050510</t>
  </si>
  <si>
    <t>20050529</t>
  </si>
  <si>
    <t>NOCN0405</t>
  </si>
  <si>
    <t>20050530</t>
  </si>
  <si>
    <t>NOCN05100</t>
  </si>
  <si>
    <t>20060518</t>
  </si>
  <si>
    <t>20060604</t>
  </si>
  <si>
    <t>NOCN0557</t>
  </si>
  <si>
    <t>20060519</t>
  </si>
  <si>
    <t>20060601</t>
  </si>
  <si>
    <t>NOCN0671</t>
  </si>
  <si>
    <t>20070605</t>
  </si>
  <si>
    <t>20070609</t>
  </si>
  <si>
    <t>NOCN0672</t>
  </si>
  <si>
    <t>20070602</t>
  </si>
  <si>
    <t>20070611</t>
  </si>
  <si>
    <t>LENGTH &amp; WEIGHT ARE AVERAGES OF 7 RELEASES.</t>
  </si>
  <si>
    <t>NOCN0732</t>
  </si>
  <si>
    <t>20080609</t>
  </si>
  <si>
    <t>WEIGHT IS AVERAGE OF 2 RELEASE WEIGHTS (4.78 &amp; 5.55)</t>
  </si>
  <si>
    <t>NOCN0731</t>
  </si>
  <si>
    <t>20080607</t>
  </si>
  <si>
    <t>20080614</t>
  </si>
  <si>
    <t>WEIGHT IS AVERAGE OF 5 RELEASE WEIGHTS (4.8-5.9)</t>
  </si>
  <si>
    <t>NOCN0851</t>
  </si>
  <si>
    <t>20090611</t>
  </si>
  <si>
    <t>NOCN0850</t>
  </si>
  <si>
    <t>20090607</t>
  </si>
  <si>
    <t>20090613</t>
  </si>
  <si>
    <t>RELEASE WEIGHT IS AVERAGE OF 7 RELEASES.</t>
  </si>
  <si>
    <t>NOCN0998</t>
  </si>
  <si>
    <t>20100606</t>
  </si>
  <si>
    <t>NOCN0997</t>
  </si>
  <si>
    <t>20100608</t>
  </si>
  <si>
    <t>NOCN1029</t>
  </si>
  <si>
    <t>NOCN1030</t>
  </si>
  <si>
    <t>20110616</t>
  </si>
  <si>
    <t>20110619</t>
  </si>
  <si>
    <t>NOCN1110</t>
  </si>
  <si>
    <t>20120617</t>
  </si>
  <si>
    <t>NOCN1109</t>
  </si>
  <si>
    <t>20120619</t>
  </si>
  <si>
    <t>NOCN1242</t>
  </si>
  <si>
    <t>20130608</t>
  </si>
  <si>
    <t>NOCN1241</t>
  </si>
  <si>
    <t>NOCN1366</t>
  </si>
  <si>
    <t>20140607</t>
  </si>
  <si>
    <t>20140609</t>
  </si>
  <si>
    <t>NOCN1367</t>
  </si>
  <si>
    <t>20140611</t>
  </si>
  <si>
    <t>NOCN1460</t>
  </si>
  <si>
    <t>20150522</t>
  </si>
  <si>
    <t>20150530</t>
  </si>
  <si>
    <t>NOCN1461</t>
  </si>
  <si>
    <t>20150521</t>
  </si>
  <si>
    <t>20150523</t>
  </si>
  <si>
    <t>NOCN1543</t>
  </si>
  <si>
    <t>20160522</t>
  </si>
  <si>
    <t>20160612</t>
  </si>
  <si>
    <t>NOCN1544</t>
  </si>
  <si>
    <t>20160529</t>
  </si>
  <si>
    <t>NOCN1671</t>
  </si>
  <si>
    <t>20170528</t>
  </si>
  <si>
    <t>20170620</t>
  </si>
  <si>
    <t>NOCN1781</t>
  </si>
  <si>
    <t>20180507</t>
  </si>
  <si>
    <t>20180619</t>
  </si>
  <si>
    <t>8 releases to Thornton Cr bridge pool, all on flooding tide.</t>
  </si>
  <si>
    <t>NOCN1780</t>
  </si>
  <si>
    <t>20180603</t>
  </si>
  <si>
    <t>20180615</t>
  </si>
  <si>
    <t>6 releases by tip bucket ffrom Toquaht R bridge.</t>
  </si>
  <si>
    <t>NOCN1835</t>
  </si>
  <si>
    <t>20190520</t>
  </si>
  <si>
    <t>20190609</t>
  </si>
  <si>
    <t>NOCN1834</t>
  </si>
  <si>
    <t>20190611</t>
  </si>
  <si>
    <t>NOCN1988</t>
  </si>
  <si>
    <t>20200513</t>
  </si>
  <si>
    <t>20200614</t>
  </si>
  <si>
    <t>NOCN1987</t>
  </si>
  <si>
    <t>20200524</t>
  </si>
  <si>
    <t>20200609</t>
  </si>
  <si>
    <t>NOCN2066</t>
  </si>
  <si>
    <t>20210613</t>
  </si>
  <si>
    <t>184692</t>
  </si>
  <si>
    <t>20210513</t>
  </si>
  <si>
    <t>20210619</t>
  </si>
  <si>
    <t>186178</t>
  </si>
  <si>
    <t>20220617</t>
  </si>
  <si>
    <t>NOCN2164</t>
  </si>
  <si>
    <t>20220609</t>
  </si>
  <si>
    <t>20220620</t>
  </si>
  <si>
    <t>186193</t>
  </si>
  <si>
    <t>20220616</t>
  </si>
  <si>
    <t>NOCN2243</t>
  </si>
  <si>
    <t>20230619</t>
  </si>
  <si>
    <t>20230620</t>
  </si>
  <si>
    <t>Esquimalt Harbour Seapen</t>
  </si>
  <si>
    <t>NOCN9290</t>
  </si>
  <si>
    <t>19930718</t>
  </si>
  <si>
    <t>19930728</t>
  </si>
  <si>
    <t>NOCN9343</t>
  </si>
  <si>
    <t>19940712</t>
  </si>
  <si>
    <t>19940723</t>
  </si>
  <si>
    <t>INTERMEDIATE REARING AT GOLDSTREAM; SEAPEN REARED</t>
  </si>
  <si>
    <t>NOCN9472</t>
  </si>
  <si>
    <t>NOCN9568</t>
  </si>
  <si>
    <t>19960725</t>
  </si>
  <si>
    <t>180643</t>
  </si>
  <si>
    <t>SEE ALSO 181330 (RELEASED DIRECTLY TO ESTUARY).</t>
  </si>
  <si>
    <t>NOCN9758</t>
  </si>
  <si>
    <t>NOCN9895</t>
  </si>
  <si>
    <t>MORTS DUE TO WATER QUALITY PROBLEMS.</t>
  </si>
  <si>
    <t>NOCN9945</t>
  </si>
  <si>
    <t>20000619</t>
  </si>
  <si>
    <t>20000628</t>
  </si>
  <si>
    <t>NOCN0082</t>
  </si>
  <si>
    <t>20010627</t>
  </si>
  <si>
    <t>WEIGHT AND RELEASE # ESTIMATED.</t>
  </si>
  <si>
    <t>NOCN0178</t>
  </si>
  <si>
    <t>20020715</t>
  </si>
  <si>
    <t>#, DATE &amp; SIZE RELEASED ESTIMATED.</t>
  </si>
  <si>
    <t>NOCN0276</t>
  </si>
  <si>
    <t>20030623</t>
  </si>
  <si>
    <t>20030627</t>
  </si>
  <si>
    <t>NO NETPEN THIS YEAR RELEASED DIRECTLY TO HARBOUR.</t>
  </si>
  <si>
    <t>NOCN03109</t>
  </si>
  <si>
    <t>20040610</t>
  </si>
  <si>
    <t>20040619</t>
  </si>
  <si>
    <t>NOCN0444</t>
  </si>
  <si>
    <t>200507</t>
  </si>
  <si>
    <t>SIZE, DATE &amp; # EST FROM INFO AT TRANSFER TO SEAPENS.</t>
  </si>
  <si>
    <t>NOCN0563</t>
  </si>
  <si>
    <t>20060623</t>
  </si>
  <si>
    <t>NOCN06126</t>
  </si>
  <si>
    <t>20070617</t>
  </si>
  <si>
    <t>TRANSPLANT.</t>
  </si>
  <si>
    <t>NOCN0878</t>
  </si>
  <si>
    <t>TRANSPLANT. RELEASE DATE &amp; WEIGHT ESTIMATED.</t>
  </si>
  <si>
    <t>NOCN0954</t>
  </si>
  <si>
    <t>20100625</t>
  </si>
  <si>
    <t>NOCN1084</t>
  </si>
  <si>
    <t>20110627</t>
  </si>
  <si>
    <t>NOCN1166</t>
  </si>
  <si>
    <t>20120629</t>
  </si>
  <si>
    <t>Released from beach.</t>
  </si>
  <si>
    <t>Goldstream R</t>
  </si>
  <si>
    <t>NOCN9174</t>
  </si>
  <si>
    <t>19920526</t>
  </si>
  <si>
    <t>Goldstream River H</t>
  </si>
  <si>
    <t>181330</t>
  </si>
  <si>
    <t>SEE ALSO 180643</t>
  </si>
  <si>
    <t>Millstream Est Seapen</t>
  </si>
  <si>
    <t>NOCN9757</t>
  </si>
  <si>
    <t>19980519</t>
  </si>
  <si>
    <t>NOCN9893</t>
  </si>
  <si>
    <t>19990622</t>
  </si>
  <si>
    <t>NOCN9943</t>
  </si>
  <si>
    <t>NOCN0081</t>
  </si>
  <si>
    <t>20010613</t>
  </si>
  <si>
    <t>ESTUARY RELEASE, NO SEAPEN.</t>
  </si>
  <si>
    <t>NOCN1235</t>
  </si>
  <si>
    <t>20130617</t>
  </si>
  <si>
    <t>NOCN1326</t>
  </si>
  <si>
    <t>20140622</t>
  </si>
  <si>
    <t>NOCN1417</t>
  </si>
  <si>
    <t>20150615</t>
  </si>
  <si>
    <t>NOCN1552</t>
  </si>
  <si>
    <t>NOCN1648</t>
  </si>
  <si>
    <t>20170614</t>
  </si>
  <si>
    <t>Sooke River H</t>
  </si>
  <si>
    <t>NOCN8008</t>
  </si>
  <si>
    <t>19810601</t>
  </si>
  <si>
    <t>19810607</t>
  </si>
  <si>
    <t>022305</t>
  </si>
  <si>
    <t>198206</t>
  </si>
  <si>
    <t>19820603</t>
  </si>
  <si>
    <t>NOCN8232</t>
  </si>
  <si>
    <t>NOCN8327</t>
  </si>
  <si>
    <t>19840609</t>
  </si>
  <si>
    <t>NOCN8423</t>
  </si>
  <si>
    <t>19850619</t>
  </si>
  <si>
    <t>19850620</t>
  </si>
  <si>
    <t>NOCN8550</t>
  </si>
  <si>
    <t>19860627</t>
  </si>
  <si>
    <t>NOCN8645</t>
  </si>
  <si>
    <t>19870603</t>
  </si>
  <si>
    <t>NOCN8760</t>
  </si>
  <si>
    <t>19880620</t>
  </si>
  <si>
    <t>TRANSPLANT FROM NITINAT H.</t>
  </si>
  <si>
    <t>NOCN8759</t>
  </si>
  <si>
    <t>NOCN8863</t>
  </si>
  <si>
    <t>19890511</t>
  </si>
  <si>
    <t>NOCN8864</t>
  </si>
  <si>
    <t>19890626</t>
  </si>
  <si>
    <t>19890630</t>
  </si>
  <si>
    <t>NOCN8861</t>
  </si>
  <si>
    <t>198904</t>
  </si>
  <si>
    <t>19890419</t>
  </si>
  <si>
    <t>NOCN8862</t>
  </si>
  <si>
    <t>19890523</t>
  </si>
  <si>
    <t>NOCN8954</t>
  </si>
  <si>
    <t>19900321</t>
  </si>
  <si>
    <t>19900425</t>
  </si>
  <si>
    <t>NOCN8957</t>
  </si>
  <si>
    <t>020519</t>
  </si>
  <si>
    <t>ALSO SEE 2-55-62 &amp; 2-05-20.</t>
  </si>
  <si>
    <t>020520</t>
  </si>
  <si>
    <t>ALSO SEE 2-05-19 &amp; 2-55-62.</t>
  </si>
  <si>
    <t>025562</t>
  </si>
  <si>
    <t>ALSO SEE 2-05-19 &amp; 2-05-20.</t>
  </si>
  <si>
    <t>NOCN9027</t>
  </si>
  <si>
    <t>19910322</t>
  </si>
  <si>
    <t>19910328</t>
  </si>
  <si>
    <t>020611</t>
  </si>
  <si>
    <t>TIME AND SIZE: EARLY RELEASE. ALSO SEE 020612, 020613 AND 020614.</t>
  </si>
  <si>
    <t>020612</t>
  </si>
  <si>
    <t>TIME AND SIZE: EARLY RELEASE. ALSO SEE 020611, 020613 AND 020614.</t>
  </si>
  <si>
    <t>020613</t>
  </si>
  <si>
    <t>19910614</t>
  </si>
  <si>
    <t>TIME AND SIZE: LATE RELEASE. ALSO SEE 020611, 020612 AND 020614.</t>
  </si>
  <si>
    <t>020614</t>
  </si>
  <si>
    <t>TIME AND SIZE: LATE RELEASE. ALSO SEE 020611, 020612 AND 020613.</t>
  </si>
  <si>
    <t>NOCN9028</t>
  </si>
  <si>
    <t>19910422</t>
  </si>
  <si>
    <t>NOCN9031</t>
  </si>
  <si>
    <t>19910517</t>
  </si>
  <si>
    <t>19910524</t>
  </si>
  <si>
    <t>NOCN9045</t>
  </si>
  <si>
    <t>19910605</t>
  </si>
  <si>
    <t>19910606</t>
  </si>
  <si>
    <t>NOCN9126</t>
  </si>
  <si>
    <t>19920306</t>
  </si>
  <si>
    <t>19920312</t>
  </si>
  <si>
    <t>NOCN9184</t>
  </si>
  <si>
    <t>19920521</t>
  </si>
  <si>
    <t>180527</t>
  </si>
  <si>
    <t>19920518</t>
  </si>
  <si>
    <t>TIME AND SIZE - EARLY - ALSO SEE 180528, 29 AND 30</t>
  </si>
  <si>
    <t>180528</t>
  </si>
  <si>
    <t>TIME AND SIZE - EARLY - ALSO SEE 180527, 29 AND 30</t>
  </si>
  <si>
    <t>180529</t>
  </si>
  <si>
    <t>19920604</t>
  </si>
  <si>
    <t>19920608</t>
  </si>
  <si>
    <t>TIME AND SIZE - LATE - ALSO SEE 180527, 28 AND 30</t>
  </si>
  <si>
    <t>180530</t>
  </si>
  <si>
    <t>TIME AND SIZE - LATE - ALSO SEE 180527, 28 AND 29</t>
  </si>
  <si>
    <t>Sooke Harbour Seapen</t>
  </si>
  <si>
    <t>NOCN9299</t>
  </si>
  <si>
    <t>NOCN92100</t>
  </si>
  <si>
    <t>NOCN9237</t>
  </si>
  <si>
    <t>19930331</t>
  </si>
  <si>
    <t>NOCN9236</t>
  </si>
  <si>
    <t>19930624</t>
  </si>
  <si>
    <t>NOCN9235</t>
  </si>
  <si>
    <t>NOCN9389</t>
  </si>
  <si>
    <t>199406</t>
  </si>
  <si>
    <t>NOCN9305</t>
  </si>
  <si>
    <t>19940416</t>
  </si>
  <si>
    <t>19940531</t>
  </si>
  <si>
    <t>NOCN9302</t>
  </si>
  <si>
    <t>19940524</t>
  </si>
  <si>
    <t>NOCN9477</t>
  </si>
  <si>
    <t>NOCN9474</t>
  </si>
  <si>
    <t>199503</t>
  </si>
  <si>
    <t>ESCAPEES</t>
  </si>
  <si>
    <t>NOCN9475</t>
  </si>
  <si>
    <t>NOCN9512</t>
  </si>
  <si>
    <t>19960615</t>
  </si>
  <si>
    <t>19960618</t>
  </si>
  <si>
    <t>NOCN9513</t>
  </si>
  <si>
    <t>NOCN96128</t>
  </si>
  <si>
    <t>19970617</t>
  </si>
  <si>
    <t>NOCN96120</t>
  </si>
  <si>
    <t>19970603</t>
  </si>
  <si>
    <t>183208</t>
  </si>
  <si>
    <t>19970615</t>
  </si>
  <si>
    <t>LATE SEAPEN RELEASE; SEE 183207 FOR EARLY RIVER RELEASE.</t>
  </si>
  <si>
    <t>183207</t>
  </si>
  <si>
    <t>19970602</t>
  </si>
  <si>
    <t>EARLY RELEASE TO RIVER; SEE 183208 FOR LATE RELEASE TO HARBOUR.</t>
  </si>
  <si>
    <t>NOCN9707</t>
  </si>
  <si>
    <t>19980428</t>
  </si>
  <si>
    <t>183232</t>
  </si>
  <si>
    <t>19980615</t>
  </si>
  <si>
    <t>19980619</t>
  </si>
  <si>
    <t>183231</t>
  </si>
  <si>
    <t>19980416</t>
  </si>
  <si>
    <t>19980528</t>
  </si>
  <si>
    <t>TAGGED FISH RELEASED MAY 11-12</t>
  </si>
  <si>
    <t>183240</t>
  </si>
  <si>
    <t>19990701</t>
  </si>
  <si>
    <t>SEAPEN REARING, COMPARE TO 183241 (FRESHWATER REARED).</t>
  </si>
  <si>
    <t>183241</t>
  </si>
  <si>
    <t>19990530</t>
  </si>
  <si>
    <t>COMPARE TO 183240 (SEAPEN REARED).</t>
  </si>
  <si>
    <t>NOCN99108</t>
  </si>
  <si>
    <t>20000319</t>
  </si>
  <si>
    <t>20000630</t>
  </si>
  <si>
    <t>SOME RELEASED FROM SEAPEN IN SOOKE HARBOUR.</t>
  </si>
  <si>
    <t>NOCN99109</t>
  </si>
  <si>
    <t>NOCN0099</t>
  </si>
  <si>
    <t>20010416</t>
  </si>
  <si>
    <t>20010702</t>
  </si>
  <si>
    <t>SOME RELEASED EARLY AT 1.8 GM.</t>
  </si>
  <si>
    <t>NOCN0098</t>
  </si>
  <si>
    <t>SOME RELEASED EARLY AT ONLY 1.8 GM.</t>
  </si>
  <si>
    <t>NOCN0299</t>
  </si>
  <si>
    <t>20030419</t>
  </si>
  <si>
    <t>20030522</t>
  </si>
  <si>
    <t>184341</t>
  </si>
  <si>
    <t>20030718</t>
  </si>
  <si>
    <t>HIGH MORTALITY DUE TO BOAT GAS. SEE ALSO 184512 &amp; 184763 (RIVER RELEASES).</t>
  </si>
  <si>
    <t>184512</t>
  </si>
  <si>
    <t>20030528</t>
  </si>
  <si>
    <t>REL TO UPPER SOOKE AT 7 MI. SEE ALSO 184763 (RIVER) &amp; 184341 (SEAPEN).</t>
  </si>
  <si>
    <t>184763</t>
  </si>
  <si>
    <t>20030617</t>
  </si>
  <si>
    <t>20030701</t>
  </si>
  <si>
    <t>REL NEAR JOHN MARTIN'S HOUSE. SEE ALSO 184512 (RIVER) &amp; 184341 (SEAPEN).</t>
  </si>
  <si>
    <t>NOCN02100</t>
  </si>
  <si>
    <t>20030418</t>
  </si>
  <si>
    <t>20030515</t>
  </si>
  <si>
    <t>NOCN02101</t>
  </si>
  <si>
    <t>20030712</t>
  </si>
  <si>
    <t>NOCN03125</t>
  </si>
  <si>
    <t>20040612</t>
  </si>
  <si>
    <t>NOCN03124</t>
  </si>
  <si>
    <t>20040417</t>
  </si>
  <si>
    <t>20040520</t>
  </si>
  <si>
    <t>NOT SEPARATED BY STOCK SO ESTIMATED FROM EGGS.</t>
  </si>
  <si>
    <t>NOCN03126</t>
  </si>
  <si>
    <t>FRY RELEASED EARLY DUE TO LOW WATER. ALSO SEE NITINAT STOCK.</t>
  </si>
  <si>
    <t>NOCN03127</t>
  </si>
  <si>
    <t>NOCN0421</t>
  </si>
  <si>
    <t>20050414</t>
  </si>
  <si>
    <t>20050430</t>
  </si>
  <si>
    <t>RELEASED IN WEEKLY GROUPS</t>
  </si>
  <si>
    <t>NOCN0422</t>
  </si>
  <si>
    <t>20050501</t>
  </si>
  <si>
    <t>20050526</t>
  </si>
  <si>
    <t>RELEASED IN WEEKLY GROUPS.</t>
  </si>
  <si>
    <t>NOCN0419</t>
  </si>
  <si>
    <t>20050312</t>
  </si>
  <si>
    <t>NOCN0420</t>
  </si>
  <si>
    <t>20050528</t>
  </si>
  <si>
    <t>NOCN05128</t>
  </si>
  <si>
    <t>200603</t>
  </si>
  <si>
    <t>200605</t>
  </si>
  <si>
    <t>ALL DATA ESTIMATED; USED SOOKE STOCK SURVIVAL.</t>
  </si>
  <si>
    <t>NOCN05113</t>
  </si>
  <si>
    <t>20060331</t>
  </si>
  <si>
    <t>20060528</t>
  </si>
  <si>
    <t>NOCN06121</t>
  </si>
  <si>
    <t>20070412</t>
  </si>
  <si>
    <t>WEIGHT IS AVERAGE OF 4 RELEASE WEIGHTS.</t>
  </si>
  <si>
    <t>NOCN06122</t>
  </si>
  <si>
    <t>20070507</t>
  </si>
  <si>
    <t>NOCN06119</t>
  </si>
  <si>
    <t>20070426</t>
  </si>
  <si>
    <t>20070524</t>
  </si>
  <si>
    <t>WEIGHT IS AVERAGE OF 12 RELEASE WEIGHTS.</t>
  </si>
  <si>
    <t>NOCN06120</t>
  </si>
  <si>
    <t>20070531</t>
  </si>
  <si>
    <t>NOCN07109</t>
  </si>
  <si>
    <t>200805</t>
  </si>
  <si>
    <t>NOCN0809</t>
  </si>
  <si>
    <t>NOCN0952</t>
  </si>
  <si>
    <t>201005</t>
  </si>
  <si>
    <t>Release date &amp; weight is estimated.</t>
  </si>
  <si>
    <t>NOCN0953</t>
  </si>
  <si>
    <t>201006</t>
  </si>
  <si>
    <t>Release weight estimated.</t>
  </si>
  <si>
    <t>NOCN1047</t>
  </si>
  <si>
    <t>201105</t>
  </si>
  <si>
    <t>201106</t>
  </si>
  <si>
    <t>Upper Sooke R</t>
  </si>
  <si>
    <t>NOCN1048</t>
  </si>
  <si>
    <t>NOCN1131</t>
  </si>
  <si>
    <t>20120614</t>
  </si>
  <si>
    <t>NOCN1105</t>
  </si>
  <si>
    <t>20120530</t>
  </si>
  <si>
    <t>NOCN1106</t>
  </si>
  <si>
    <t>20120609</t>
  </si>
  <si>
    <t>NOCN1188</t>
  </si>
  <si>
    <t>NOCN1164</t>
  </si>
  <si>
    <t>20120418</t>
  </si>
  <si>
    <t>NOCN1219</t>
  </si>
  <si>
    <t>NOCN1239</t>
  </si>
  <si>
    <t>20130420</t>
  </si>
  <si>
    <t>NOCN1238</t>
  </si>
  <si>
    <t>Release number changed from 44290 to 29000 Aug 2017 as per SSES</t>
  </si>
  <si>
    <t>NOCN1325</t>
  </si>
  <si>
    <t>20140517</t>
  </si>
  <si>
    <t>NOCN1320</t>
  </si>
  <si>
    <t>20140426</t>
  </si>
  <si>
    <t>NOCN1353</t>
  </si>
  <si>
    <t>NOCN13114</t>
  </si>
  <si>
    <t>Reported in May 2017 after unmarked otoliths were recovered from 2016 adults.</t>
  </si>
  <si>
    <t>NOCN1416</t>
  </si>
  <si>
    <t>20150506</t>
  </si>
  <si>
    <t>NOCN1415</t>
  </si>
  <si>
    <t>20150321</t>
  </si>
  <si>
    <t>20150525</t>
  </si>
  <si>
    <t>NOCN1414</t>
  </si>
  <si>
    <t>NOCN1550</t>
  </si>
  <si>
    <t>201604</t>
  </si>
  <si>
    <t>NOCN1551</t>
  </si>
  <si>
    <t>20160302</t>
  </si>
  <si>
    <t>20160430</t>
  </si>
  <si>
    <t>NOCN1645</t>
  </si>
  <si>
    <t>NOCN1641</t>
  </si>
  <si>
    <t>20170422</t>
  </si>
  <si>
    <t>NOCN1642</t>
  </si>
  <si>
    <t>20170429</t>
  </si>
  <si>
    <t>NOCN1643</t>
  </si>
  <si>
    <t>20170506</t>
  </si>
  <si>
    <t>NOCN1644</t>
  </si>
  <si>
    <t>20170513</t>
  </si>
  <si>
    <t>NOCN1646</t>
  </si>
  <si>
    <t>20170527</t>
  </si>
  <si>
    <t>NOCN1752</t>
  </si>
  <si>
    <t>20180518</t>
  </si>
  <si>
    <t>NOCN1756</t>
  </si>
  <si>
    <t>20180505</t>
  </si>
  <si>
    <t>20180526</t>
  </si>
  <si>
    <t>NOCN1754</t>
  </si>
  <si>
    <t>NOCN1839</t>
  </si>
  <si>
    <t>20190518</t>
  </si>
  <si>
    <t>NOCN1840</t>
  </si>
  <si>
    <t>20190504</t>
  </si>
  <si>
    <t>NOCN1838</t>
  </si>
  <si>
    <t>NOCN1916</t>
  </si>
  <si>
    <t>20200316</t>
  </si>
  <si>
    <t>20200404</t>
  </si>
  <si>
    <t>NOCN1915</t>
  </si>
  <si>
    <t>NOCN2048</t>
  </si>
  <si>
    <t>20210524</t>
  </si>
  <si>
    <t>NOCN2047</t>
  </si>
  <si>
    <t>NOCN2146</t>
  </si>
  <si>
    <t>20220507</t>
  </si>
  <si>
    <t>20220525</t>
  </si>
  <si>
    <t>NOCN2145</t>
  </si>
  <si>
    <t>NOCN2221</t>
  </si>
  <si>
    <t>20230511</t>
  </si>
  <si>
    <t>NOCN2222</t>
  </si>
  <si>
    <t>Tofino</t>
  </si>
  <si>
    <t>Tofino H</t>
  </si>
  <si>
    <t>NOCN8961</t>
  </si>
  <si>
    <t>199005</t>
  </si>
  <si>
    <t>19900512</t>
  </si>
  <si>
    <t>NOCN9066</t>
  </si>
  <si>
    <t>NOCN9163</t>
  </si>
  <si>
    <t>19920513</t>
  </si>
  <si>
    <t>19920515</t>
  </si>
  <si>
    <t>Tranquil Est Seapen</t>
  </si>
  <si>
    <t>NOCN9164</t>
  </si>
  <si>
    <t>19920609</t>
  </si>
  <si>
    <t>NOCN9165</t>
  </si>
  <si>
    <t>NOCN9276</t>
  </si>
  <si>
    <t>19930520</t>
  </si>
  <si>
    <t>NOCN9277</t>
  </si>
  <si>
    <t>19930610</t>
  </si>
  <si>
    <t>NOCN9353</t>
  </si>
  <si>
    <t>19940614</t>
  </si>
  <si>
    <t>NOCN9351</t>
  </si>
  <si>
    <t>19940603</t>
  </si>
  <si>
    <t>NOCN9352</t>
  </si>
  <si>
    <t>NOCN9455</t>
  </si>
  <si>
    <t>19950602</t>
  </si>
  <si>
    <t>NOCN9453</t>
  </si>
  <si>
    <t>NOCN9454</t>
  </si>
  <si>
    <t>NOCN9560</t>
  </si>
  <si>
    <t>182251</t>
  </si>
  <si>
    <t>19960619</t>
  </si>
  <si>
    <t>NOCN96105</t>
  </si>
  <si>
    <t>19970429</t>
  </si>
  <si>
    <t>NOCN96106</t>
  </si>
  <si>
    <t>19970501</t>
  </si>
  <si>
    <t>183355</t>
  </si>
  <si>
    <t>19970630</t>
  </si>
  <si>
    <t>Cypre Est Seapen</t>
  </si>
  <si>
    <t>NOCN9751</t>
  </si>
  <si>
    <t>19980611</t>
  </si>
  <si>
    <t>NOCN9750</t>
  </si>
  <si>
    <t>183910</t>
  </si>
  <si>
    <t>19980529</t>
  </si>
  <si>
    <t>NOCN98107</t>
  </si>
  <si>
    <t>183113</t>
  </si>
  <si>
    <t>SEE ALSO 183114.</t>
  </si>
  <si>
    <t>183114</t>
  </si>
  <si>
    <t>SEE ALSO 183113.</t>
  </si>
  <si>
    <t>NOCN98106</t>
  </si>
  <si>
    <t>NOCN9952</t>
  </si>
  <si>
    <t>20000703</t>
  </si>
  <si>
    <t>NOCN9953</t>
  </si>
  <si>
    <t>20000527</t>
  </si>
  <si>
    <t>NOCN9954</t>
  </si>
  <si>
    <t>20000627</t>
  </si>
  <si>
    <t>NOCN0065</t>
  </si>
  <si>
    <t>20010626</t>
  </si>
  <si>
    <t>NOCN0064</t>
  </si>
  <si>
    <t>NOCN0062</t>
  </si>
  <si>
    <t>20010519</t>
  </si>
  <si>
    <t>NOCN0063</t>
  </si>
  <si>
    <t>20010622</t>
  </si>
  <si>
    <t>NOCN0140</t>
  </si>
  <si>
    <t>20020621</t>
  </si>
  <si>
    <t>SEAPEN RELEASE AT MOUTH OF CYPRE R.</t>
  </si>
  <si>
    <t>NOCN0139</t>
  </si>
  <si>
    <t>20020523</t>
  </si>
  <si>
    <t>NOCN0287</t>
  </si>
  <si>
    <t>20030620</t>
  </si>
  <si>
    <t>NOCN0286</t>
  </si>
  <si>
    <t>20030513</t>
  </si>
  <si>
    <t>20030514</t>
  </si>
  <si>
    <t>RIVER RELEASE</t>
  </si>
  <si>
    <t>NOCN0284</t>
  </si>
  <si>
    <t>NOCN0285</t>
  </si>
  <si>
    <t>NOCN0313</t>
  </si>
  <si>
    <t>20040614</t>
  </si>
  <si>
    <t>NOCN0312</t>
  </si>
  <si>
    <t>20040515</t>
  </si>
  <si>
    <t>20040516</t>
  </si>
  <si>
    <t>NOCN0457</t>
  </si>
  <si>
    <t>20050615</t>
  </si>
  <si>
    <t>NOCN0456</t>
  </si>
  <si>
    <t>20050523</t>
  </si>
  <si>
    <t>NOCN0571</t>
  </si>
  <si>
    <t>NOCN0674</t>
  </si>
  <si>
    <t>20070708</t>
  </si>
  <si>
    <t>NOCN0751</t>
  </si>
  <si>
    <t>20080708</t>
  </si>
  <si>
    <t>SEAPEN REARED.</t>
  </si>
  <si>
    <t>NOCN0750</t>
  </si>
  <si>
    <t>180686</t>
  </si>
  <si>
    <t>NOCN0866</t>
  </si>
  <si>
    <t>NOCN0865</t>
  </si>
  <si>
    <t>NOCN0867</t>
  </si>
  <si>
    <t>186113</t>
  </si>
  <si>
    <t>20100611</t>
  </si>
  <si>
    <t>NOCN0995</t>
  </si>
  <si>
    <t>20100613</t>
  </si>
  <si>
    <t>NOCN0994</t>
  </si>
  <si>
    <t>20100509</t>
  </si>
  <si>
    <t>20100515</t>
  </si>
  <si>
    <t>NOCN0996</t>
  </si>
  <si>
    <t>20100506</t>
  </si>
  <si>
    <t>20100609</t>
  </si>
  <si>
    <t>186138</t>
  </si>
  <si>
    <t>No tag retention check, just assuming 1%.</t>
  </si>
  <si>
    <t>NOCN1027</t>
  </si>
  <si>
    <t>NOCN1028</t>
  </si>
  <si>
    <t>180569</t>
  </si>
  <si>
    <t>180570</t>
  </si>
  <si>
    <t>180571</t>
  </si>
  <si>
    <t>NOCN1157</t>
  </si>
  <si>
    <t>NOCN1154</t>
  </si>
  <si>
    <t>NOCN1155</t>
  </si>
  <si>
    <t>20120526</t>
  </si>
  <si>
    <t>NOCN1156</t>
  </si>
  <si>
    <t>20120610</t>
  </si>
  <si>
    <t>180572</t>
  </si>
  <si>
    <t>20130610</t>
  </si>
  <si>
    <t>180597</t>
  </si>
  <si>
    <t>180598</t>
  </si>
  <si>
    <t>NOCN1258</t>
  </si>
  <si>
    <t>20130628</t>
  </si>
  <si>
    <t>NOCN1257</t>
  </si>
  <si>
    <t>20130531</t>
  </si>
  <si>
    <t>NOCN1256</t>
  </si>
  <si>
    <t>20130524</t>
  </si>
  <si>
    <t>Bedwell Est Seapen</t>
  </si>
  <si>
    <t>182475</t>
  </si>
  <si>
    <t>20140710</t>
  </si>
  <si>
    <t>Release number based on size of tag group.</t>
  </si>
  <si>
    <t>184725</t>
  </si>
  <si>
    <t>Release number based on tag group size.</t>
  </si>
  <si>
    <t>NOCN1381</t>
  </si>
  <si>
    <t>20140617</t>
  </si>
  <si>
    <t>20140620</t>
  </si>
  <si>
    <t>NOCN1380</t>
  </si>
  <si>
    <t>20140503</t>
  </si>
  <si>
    <t>20140525</t>
  </si>
  <si>
    <t>184098</t>
  </si>
  <si>
    <t>20160526</t>
  </si>
  <si>
    <t>20160530</t>
  </si>
  <si>
    <t>184099</t>
  </si>
  <si>
    <t>NOCN1545</t>
  </si>
  <si>
    <t>20160524</t>
  </si>
  <si>
    <t>184768</t>
  </si>
  <si>
    <t>20170617</t>
  </si>
  <si>
    <t>NOCN16106</t>
  </si>
  <si>
    <t>185596</t>
  </si>
  <si>
    <t>185598</t>
  </si>
  <si>
    <t>185665</t>
  </si>
  <si>
    <t>185666</t>
  </si>
  <si>
    <t>NOCN1778</t>
  </si>
  <si>
    <t>Smalls.</t>
  </si>
  <si>
    <t>NOCN1779</t>
  </si>
  <si>
    <t>185382</t>
  </si>
  <si>
    <t>20190516</t>
  </si>
  <si>
    <t>185383</t>
  </si>
  <si>
    <t>185664</t>
  </si>
  <si>
    <t>NOCN1868</t>
  </si>
  <si>
    <t>20190513</t>
  </si>
  <si>
    <t>20190514</t>
  </si>
  <si>
    <t>No BSR submitted.</t>
  </si>
  <si>
    <t>NOCN1992</t>
  </si>
  <si>
    <t>20200529</t>
  </si>
  <si>
    <t>20200531</t>
  </si>
  <si>
    <t>184873</t>
  </si>
  <si>
    <t>20220603</t>
  </si>
  <si>
    <t>Barkley Sd Rndtbl S1 Sbct</t>
  </si>
  <si>
    <t>Omega Pacific H</t>
  </si>
  <si>
    <t>184179</t>
  </si>
  <si>
    <t>20170504</t>
  </si>
  <si>
    <t>184187</t>
  </si>
  <si>
    <t>185874</t>
  </si>
  <si>
    <t>185880</t>
  </si>
  <si>
    <t>184674</t>
  </si>
  <si>
    <t>Trout seen feeding after release for three weeks, smolts in stomachs.</t>
  </si>
  <si>
    <t>184675</t>
  </si>
  <si>
    <t>184676</t>
  </si>
  <si>
    <t>184677</t>
  </si>
  <si>
    <t>20200425</t>
  </si>
  <si>
    <t>Omega Pacific Hatchery</t>
  </si>
  <si>
    <t>082740</t>
  </si>
  <si>
    <t>20110407</t>
  </si>
  <si>
    <t>186319*2</t>
  </si>
  <si>
    <t>Updated Feb/16. Not released by CDFO. Was NOCN1093 then 082740.</t>
  </si>
  <si>
    <t>NOMK</t>
  </si>
  <si>
    <t>Arden Cr/SWVI</t>
  </si>
  <si>
    <t>NOCN1197</t>
  </si>
  <si>
    <t>201307</t>
  </si>
  <si>
    <t>E</t>
  </si>
  <si>
    <t>One time release by aquaculture company due to lack of funds for feeding.</t>
  </si>
  <si>
    <t>183791</t>
  </si>
  <si>
    <t>20180423</t>
  </si>
  <si>
    <t>183792</t>
  </si>
  <si>
    <t>183793</t>
  </si>
  <si>
    <t>021841</t>
  </si>
  <si>
    <t>19810504</t>
  </si>
  <si>
    <t>022204</t>
  </si>
  <si>
    <t>19820613</t>
  </si>
  <si>
    <t>19820619</t>
  </si>
  <si>
    <t>022510</t>
  </si>
  <si>
    <t>19830503</t>
  </si>
  <si>
    <t>19830507</t>
  </si>
  <si>
    <t>TIME OF RELEASE: EARLY. SEE 022511(MID) &amp; 022512(LATE)</t>
  </si>
  <si>
    <t>022511</t>
  </si>
  <si>
    <t>19830510</t>
  </si>
  <si>
    <t>19830514</t>
  </si>
  <si>
    <t>TIME OF RELEASE: MID. SEE 022510(EARLY) &amp; 022512(LATE)</t>
  </si>
  <si>
    <t>022512</t>
  </si>
  <si>
    <t>19830517</t>
  </si>
  <si>
    <t>TIME OF RELEASE: LATE. SEE 022510(EARLY) &amp; 022511(MID)</t>
  </si>
  <si>
    <t>022652</t>
  </si>
  <si>
    <t>19840517</t>
  </si>
  <si>
    <t>19840520</t>
  </si>
  <si>
    <t>TIME AND SIZE: EARLY RELEASE - LARGE FISH</t>
  </si>
  <si>
    <t>022653</t>
  </si>
  <si>
    <t>TIME AND SIZE: EARLY RELEASE - SMALL FISH</t>
  </si>
  <si>
    <t>022654</t>
  </si>
  <si>
    <t>19840601</t>
  </si>
  <si>
    <t>19840603</t>
  </si>
  <si>
    <t>TIME AND SIZE: MID RELEASE - LARGE FISH</t>
  </si>
  <si>
    <t>022812</t>
  </si>
  <si>
    <t>19840612</t>
  </si>
  <si>
    <t>TIME AND SIZE: LATE RELEASE - LARGE FISH</t>
  </si>
  <si>
    <t>023228</t>
  </si>
  <si>
    <t>19850516</t>
  </si>
  <si>
    <t>19850520</t>
  </si>
  <si>
    <t>TIME OF RELEASE: EARLY. SEE 023229(MID) &amp; 023230(LATE)</t>
  </si>
  <si>
    <t>023229</t>
  </si>
  <si>
    <t>TIME OF RELEASE: MID. SEE 023228(EARLY) &amp; 023230(LATE)</t>
  </si>
  <si>
    <t>023230</t>
  </si>
  <si>
    <t>19850606</t>
  </si>
  <si>
    <t>TIME OF RELEASE: LATE. SEE 023228(EARLY) &amp; 023229(MID)</t>
  </si>
  <si>
    <t>023636</t>
  </si>
  <si>
    <t>19860510</t>
  </si>
  <si>
    <t>19860512</t>
  </si>
  <si>
    <t>TIME OF RELEASE: EARLY. SEE 023637(MID) &amp; 023638(LATE)</t>
  </si>
  <si>
    <t>023637</t>
  </si>
  <si>
    <t>19860523</t>
  </si>
  <si>
    <t>19860525</t>
  </si>
  <si>
    <t>TIME OF RELEASE: MID. SEE 023636(EARLY) &amp; 023238(LATE)</t>
  </si>
  <si>
    <t>023638</t>
  </si>
  <si>
    <t>19860606</t>
  </si>
  <si>
    <t>19860608</t>
  </si>
  <si>
    <t>TIME OF RELEASE: LATE. SEE 023636(EARLY) &amp; 023637(MID)</t>
  </si>
  <si>
    <t>023639</t>
  </si>
  <si>
    <t>TRAY INCUB./KEEPER REARED/VOLUNTARY REL.</t>
  </si>
  <si>
    <t>023640</t>
  </si>
  <si>
    <t>KEEPER INCUBATED/KEEPER REARED/VOLUNTARY RELEASE</t>
  </si>
  <si>
    <t>024541</t>
  </si>
  <si>
    <t>19870512</t>
  </si>
  <si>
    <t>19870519</t>
  </si>
  <si>
    <t>TIME OF RELEASE: EARLY. SEE 024542(EARLY) &amp; 024543-44(LATE)</t>
  </si>
  <si>
    <t>024542</t>
  </si>
  <si>
    <t>TIME OF RELEASE-EARLY. SEE 024541(EARLY) &amp; 024543-44(LATE)</t>
  </si>
  <si>
    <t>024543</t>
  </si>
  <si>
    <t>19870604</t>
  </si>
  <si>
    <t>TIME OF RELEASE:LATE. SEE 024541-42(EARLY) &amp; 024544(LATE)</t>
  </si>
  <si>
    <t>024544</t>
  </si>
  <si>
    <t>TIME OF RELEASE:LATE. SEE 024541-42(EARLY) &amp; 024543(LATE)</t>
  </si>
  <si>
    <t>NOCN8606</t>
  </si>
  <si>
    <t>19870511</t>
  </si>
  <si>
    <t>FORCED TO RELEASE EARLY</t>
  </si>
  <si>
    <t>024819</t>
  </si>
  <si>
    <t>19880528</t>
  </si>
  <si>
    <t>TIME OF RELEASE-LATE.</t>
  </si>
  <si>
    <t>025401</t>
  </si>
  <si>
    <t>19880506</t>
  </si>
  <si>
    <t>TIME AND SIZE: EARLY SMALL</t>
  </si>
  <si>
    <t>025402</t>
  </si>
  <si>
    <t>19880505</t>
  </si>
  <si>
    <t>NOCN8707</t>
  </si>
  <si>
    <t>19880331</t>
  </si>
  <si>
    <t>19880412</t>
  </si>
  <si>
    <t>RELEASED TO REDUCE REARING DENSITY</t>
  </si>
  <si>
    <t>NOCN8706</t>
  </si>
  <si>
    <t>19880413</t>
  </si>
  <si>
    <t>19880416</t>
  </si>
  <si>
    <t>WILD CHINOOK TAKEN DUE TO POOR ESCAPEMENT TO UPPER NITINAT</t>
  </si>
  <si>
    <t>025808</t>
  </si>
  <si>
    <t>19890505</t>
  </si>
  <si>
    <t>TIME OF RELEASE:EARLY. REPLICATE TO 025809. SEE 025810-11(LATE)</t>
  </si>
  <si>
    <t>025809</t>
  </si>
  <si>
    <t>TIME OF RELEASE:EARLY. REPLICATE TO 025808. SEE 025810-11(LATE)</t>
  </si>
  <si>
    <t>025810</t>
  </si>
  <si>
    <t>TIME OF RELEASE-LATE. REPLICATE TO 025811. SEE 025808-09(EARLY)</t>
  </si>
  <si>
    <t>025811</t>
  </si>
  <si>
    <t>TIME OF RELEASE:LATE. REPLICATE TO 025810. SEE 025808-09(EARLY)</t>
  </si>
  <si>
    <t>NOCN8805</t>
  </si>
  <si>
    <t>19890305</t>
  </si>
  <si>
    <t>19890306</t>
  </si>
  <si>
    <t>FED FRY RELEASE OF EXCESS PRODUCTION</t>
  </si>
  <si>
    <t>NOCN8806</t>
  </si>
  <si>
    <t>19890416</t>
  </si>
  <si>
    <t>NOCN8807</t>
  </si>
  <si>
    <t>EST 30% MORTALITY DUE TO BKD</t>
  </si>
  <si>
    <t>020630</t>
  </si>
  <si>
    <t>19900518</t>
  </si>
  <si>
    <t>19900519</t>
  </si>
  <si>
    <t>FULL FLOW + OXYGEN. SEE ALSO 020631,020632.</t>
  </si>
  <si>
    <t>020631</t>
  </si>
  <si>
    <t>FULL FLOW,NO OXYGEN. SEE ALSO 020630, 020632.</t>
  </si>
  <si>
    <t>020632</t>
  </si>
  <si>
    <t>OXYGEN AND 25% LESS FLOW. SEE ALSO 026030 &amp; 020631.</t>
  </si>
  <si>
    <t>020633</t>
  </si>
  <si>
    <t>TIME OF RELEASE: MID. SEE 020634(EARLY) &amp; 020635-36(LATE). ASPHALT REARED</t>
  </si>
  <si>
    <t>020634</t>
  </si>
  <si>
    <t>19900511</t>
  </si>
  <si>
    <t>TIME OF RELEASE: EARLY. SEE 020633(MID) &amp; 020635-36(LATE). ASPHALT REARED.</t>
  </si>
  <si>
    <t>020635</t>
  </si>
  <si>
    <t>19900602</t>
  </si>
  <si>
    <t>TIME OF RELEASE: LATE. COMBINE WITH 020636. SEE 020634(EARLY) &amp; 020633(MID)</t>
  </si>
  <si>
    <t>020636</t>
  </si>
  <si>
    <t>TIME OF REL: LATE. COMBINE WITH 020635.ACTUAL # TAGGED NOT KNOWN</t>
  </si>
  <si>
    <t>NOCN8908</t>
  </si>
  <si>
    <t>19900327</t>
  </si>
  <si>
    <t>FED 3 DAYS IN KEEPERS</t>
  </si>
  <si>
    <t>NOCN8909</t>
  </si>
  <si>
    <t>SMALL EARLY RELEASE</t>
  </si>
  <si>
    <t>NOCN8910</t>
  </si>
  <si>
    <t>SMALL LATE RELEASE</t>
  </si>
  <si>
    <t>Nitinat Lk Seapen</t>
  </si>
  <si>
    <t>082846</t>
  </si>
  <si>
    <t>PEN 1-BOTTOM END OF LAKE. VACCINATED. SEE 082847,082848.</t>
  </si>
  <si>
    <t>082847</t>
  </si>
  <si>
    <t>PEN1-BOTTOM END OF LAKE. VACCINATED. SEE 082846,082848</t>
  </si>
  <si>
    <t>082849</t>
  </si>
  <si>
    <t>PEN 1-BOTTOM END OF LAKE. VACCINATED. SEE 082846,082847</t>
  </si>
  <si>
    <t>082850</t>
  </si>
  <si>
    <t>PEN 1-TOP END OF LAKE. VACCINATED. SEE 082852,082853,082855</t>
  </si>
  <si>
    <t>082852</t>
  </si>
  <si>
    <t>PEN 1-TOP END OF LAKE. VACCINATED. SEE 082850,082853,082855</t>
  </si>
  <si>
    <t>082853</t>
  </si>
  <si>
    <t>PEN 1-TOP END OF LAKE.VACCINATED. SEE 082850,082852,082855</t>
  </si>
  <si>
    <t>082854</t>
  </si>
  <si>
    <t>PEN 2-BOTTOM END OF LAKE. NON-VACCINATED. SEE 082856, 082857</t>
  </si>
  <si>
    <t>082855</t>
  </si>
  <si>
    <t>PEN 1-TOP END OF LAKE. VACCINATED. SEE 082850,082852,082853</t>
  </si>
  <si>
    <t>082856</t>
  </si>
  <si>
    <t>PEN 2-BOTTOM END OF LAKE. NON-VACCINATED. SEE 082857,082854</t>
  </si>
  <si>
    <t>082857</t>
  </si>
  <si>
    <t>PEN 2-BOTTOM END OF LAKE. NON-VACCINATED. SEE 082856,082854</t>
  </si>
  <si>
    <t>021455</t>
  </si>
  <si>
    <t>19910510</t>
  </si>
  <si>
    <t>19910512</t>
  </si>
  <si>
    <t>FULL FLOW, EARLY OXYGEN</t>
  </si>
  <si>
    <t>021456</t>
  </si>
  <si>
    <t>EARLY OXYGEN, CONTROL</t>
  </si>
  <si>
    <t>021457</t>
  </si>
  <si>
    <t>75% FLOW, OXYGEN</t>
  </si>
  <si>
    <t>180327</t>
  </si>
  <si>
    <t>19910610</t>
  </si>
  <si>
    <t>19910611</t>
  </si>
  <si>
    <t>TIME OF RELEASE-LATE. SEE 180328(MID) &amp; 180329(EARLY)</t>
  </si>
  <si>
    <t>180328</t>
  </si>
  <si>
    <t>19910526</t>
  </si>
  <si>
    <t>TIME OF RELEASE - MID. SEE 180327(EARLY) &amp; 180329(LATE). BGD PRESENT</t>
  </si>
  <si>
    <t>180329</t>
  </si>
  <si>
    <t>19910508</t>
  </si>
  <si>
    <t>19910509</t>
  </si>
  <si>
    <t>TIME OF RELEASE-EARLY. SEE 180327(LATE) &amp; 180328(MID)</t>
  </si>
  <si>
    <t>NOCN9007</t>
  </si>
  <si>
    <t>PEN 2 - TOP END OF LAKE; NON-VACCINATED</t>
  </si>
  <si>
    <t>180721</t>
  </si>
  <si>
    <t>180722</t>
  </si>
  <si>
    <t>180457</t>
  </si>
  <si>
    <t>19920505</t>
  </si>
  <si>
    <t>TIME OF RELEASE:EARLY. SEE 180458(EARLY), 180459-60(MID) &amp; 180461-62(LATE)</t>
  </si>
  <si>
    <t>180458</t>
  </si>
  <si>
    <t>TIME OF RELEASE: EARLY. SEE 180457(EARLY), 180459-60(MID), 180461-62(LATE)</t>
  </si>
  <si>
    <t>180459</t>
  </si>
  <si>
    <t>TIME OF RELASE:MID. SEE 180457-58(EARLY), 180460(MID) &amp; 180461-62(LATE)</t>
  </si>
  <si>
    <t>180460</t>
  </si>
  <si>
    <t>TIME OF RELEASE:MID. SEE 180457-58(EARLY), 180459(MID), 180461-62(LATE)</t>
  </si>
  <si>
    <t>180461</t>
  </si>
  <si>
    <t>TIME OF RELEASE-LATE.1/3 STRESSED AT REL.DUE TO OXYGEN DEPLETION. COMB.180462</t>
  </si>
  <si>
    <t>180462</t>
  </si>
  <si>
    <t>TIME OF RELEASE-LATE. 1/3 STRESSED AT REL.DUE TO OXYGEN DEPLETION. COMB.180461</t>
  </si>
  <si>
    <t>180734</t>
  </si>
  <si>
    <t>19930519</t>
  </si>
  <si>
    <t>TIME OF RELEASE-EARLY LAKE PEN RELEASE. SEE 180735(LATE)</t>
  </si>
  <si>
    <t>180735</t>
  </si>
  <si>
    <t>TIME OF RELEASE-LATE LAKE PEN RELEASE. SEE 180734(EARLY)</t>
  </si>
  <si>
    <t>181159</t>
  </si>
  <si>
    <t>19930517</t>
  </si>
  <si>
    <t>19930518</t>
  </si>
  <si>
    <t>PRODUCTION FROM EARLY PART OF RUN.COMBINE WITH 181160</t>
  </si>
  <si>
    <t>181160</t>
  </si>
  <si>
    <t>EARLY PART OF RUN.COMBINE WITH 181159. ABOUT 30492 1/2 TAGS INJECTED.</t>
  </si>
  <si>
    <t>181161</t>
  </si>
  <si>
    <t>PRODUCTION FROM LATE PART OF RUN.COMBINE WITH 181162</t>
  </si>
  <si>
    <t>181162</t>
  </si>
  <si>
    <t>PRODUCTION FROM LATE PART OF RUN.COMBINE WITH 181161</t>
  </si>
  <si>
    <t>NOCN9209</t>
  </si>
  <si>
    <t>COLONIZATION</t>
  </si>
  <si>
    <t>180635</t>
  </si>
  <si>
    <t>LAKEPEN RELEASE-LATE</t>
  </si>
  <si>
    <t>181524</t>
  </si>
  <si>
    <t>LAKEPEN-EARLY RELEASE</t>
  </si>
  <si>
    <t>181426</t>
  </si>
  <si>
    <t>19940526</t>
  </si>
  <si>
    <t>LATE LARGE RELEASE.</t>
  </si>
  <si>
    <t>181557</t>
  </si>
  <si>
    <t>181858</t>
  </si>
  <si>
    <t>LATE TRANSPORT</t>
  </si>
  <si>
    <t>181859</t>
  </si>
  <si>
    <t>19950512</t>
  </si>
  <si>
    <t>EARLY SEAPEN- SMALL RELEASE</t>
  </si>
  <si>
    <t>181860</t>
  </si>
  <si>
    <t>LATE NETPEN</t>
  </si>
  <si>
    <t>181862</t>
  </si>
  <si>
    <t>EARLY NETPEN- LARGES</t>
  </si>
  <si>
    <t>181832</t>
  </si>
  <si>
    <t>19950523</t>
  </si>
  <si>
    <t>19950526</t>
  </si>
  <si>
    <t>EARLY HATCHERY RELEASE</t>
  </si>
  <si>
    <t>181841</t>
  </si>
  <si>
    <t>19950606</t>
  </si>
  <si>
    <t>19950610</t>
  </si>
  <si>
    <t>LATE HATCHERY RELEASE</t>
  </si>
  <si>
    <t>181346</t>
  </si>
  <si>
    <t>19960504</t>
  </si>
  <si>
    <t>EARLY RUN LAKE PEN REARED</t>
  </si>
  <si>
    <t>181347</t>
  </si>
  <si>
    <t>POINT RELEASE</t>
  </si>
  <si>
    <t>181348</t>
  </si>
  <si>
    <t>19960606</t>
  </si>
  <si>
    <t>LATE RUN LAKE PEN REARED</t>
  </si>
  <si>
    <t>181349</t>
  </si>
  <si>
    <t>19960608</t>
  </si>
  <si>
    <t>181350</t>
  </si>
  <si>
    <t>181863</t>
  </si>
  <si>
    <t>19970611</t>
  </si>
  <si>
    <t>VIBRIO VACCINATED. LATE NETPEN.</t>
  </si>
  <si>
    <t>181901</t>
  </si>
  <si>
    <t>19970511</t>
  </si>
  <si>
    <t>REL'D GUS' BAY. EARLY NETPEN</t>
  </si>
  <si>
    <t>181902</t>
  </si>
  <si>
    <t>LATE RELEASE LAKE OUTLET</t>
  </si>
  <si>
    <t>181903</t>
  </si>
  <si>
    <t>CONTROL FOR VIBRIO VACCINATED GROUP 181863</t>
  </si>
  <si>
    <t>181904</t>
  </si>
  <si>
    <t>181562</t>
  </si>
  <si>
    <t>19970607</t>
  </si>
  <si>
    <t>HATCHERY RELEASE</t>
  </si>
  <si>
    <t>182355</t>
  </si>
  <si>
    <t>19970519</t>
  </si>
  <si>
    <t>182357</t>
  </si>
  <si>
    <t>19970612</t>
  </si>
  <si>
    <t>182358</t>
  </si>
  <si>
    <t>19970625</t>
  </si>
  <si>
    <t>182356</t>
  </si>
  <si>
    <t>19970527</t>
  </si>
  <si>
    <t>182714</t>
  </si>
  <si>
    <t>19980503</t>
  </si>
  <si>
    <t>EARLY NETPENS</t>
  </si>
  <si>
    <t>182715</t>
  </si>
  <si>
    <t>19980526</t>
  </si>
  <si>
    <t>LATE NETPENS. VACCINATED</t>
  </si>
  <si>
    <t>182716</t>
  </si>
  <si>
    <t>19980516</t>
  </si>
  <si>
    <t>LATE NETPENS NOT VACCINATED. CONTROL FOR 182717</t>
  </si>
  <si>
    <t>182717</t>
  </si>
  <si>
    <t>LATE NETPENS VIBRIO VACCINATED. CONTROL 182716.</t>
  </si>
  <si>
    <t>182711</t>
  </si>
  <si>
    <t>199804</t>
  </si>
  <si>
    <t>19980420</t>
  </si>
  <si>
    <t>EARLY HATCHERY</t>
  </si>
  <si>
    <t>182712</t>
  </si>
  <si>
    <t>MID HATCHERY</t>
  </si>
  <si>
    <t>182713</t>
  </si>
  <si>
    <t>19980613</t>
  </si>
  <si>
    <t>LATE HATCHERY</t>
  </si>
  <si>
    <t>182559</t>
  </si>
  <si>
    <t>SOOKE HARBOUR RELEASE</t>
  </si>
  <si>
    <t>182560</t>
  </si>
  <si>
    <t>SOOKE BASIN RELEASE</t>
  </si>
  <si>
    <t>182724</t>
  </si>
  <si>
    <t>EARLY LAKEPEN REARED. SEE 182725 LATE LAKEPEN</t>
  </si>
  <si>
    <t>182725</t>
  </si>
  <si>
    <t>19990609</t>
  </si>
  <si>
    <t>LATE LAKEPEN RELEASE</t>
  </si>
  <si>
    <t>183749</t>
  </si>
  <si>
    <t>183750</t>
  </si>
  <si>
    <t>19990623</t>
  </si>
  <si>
    <t>183751</t>
  </si>
  <si>
    <t>19990611</t>
  </si>
  <si>
    <t>MID HATCHERY RELEASE</t>
  </si>
  <si>
    <t>183836</t>
  </si>
  <si>
    <t>20000517</t>
  </si>
  <si>
    <t>SEAPEN RELEASE. EARLY NETPEN. COMPARE TO 183837 (LATE).</t>
  </si>
  <si>
    <t>183837</t>
  </si>
  <si>
    <t>20000607</t>
  </si>
  <si>
    <t>SEAPEN RELEASE. LATE NETPEN. COMPARE TO 183836 (EARLY).</t>
  </si>
  <si>
    <t>184517</t>
  </si>
  <si>
    <t>20000606</t>
  </si>
  <si>
    <t>184556</t>
  </si>
  <si>
    <t>EARLY PEN. COMPARE TO 184557 LATE PEN, 184558 EARLY HATCHERY, 184559 LATE HAT.</t>
  </si>
  <si>
    <t>184557</t>
  </si>
  <si>
    <t>20010606</t>
  </si>
  <si>
    <t>LATE PEN. COMPARE TO 184556 EARLY PEN, 184558 EARLY HATCHERY, 184559 LATE HAT.</t>
  </si>
  <si>
    <t>184558</t>
  </si>
  <si>
    <t>20010609</t>
  </si>
  <si>
    <t>EARLY HATCHERY. COMPARE TO 184559 LATE HAT, 184556 EARLY PEN, 184557 LATE PEN.</t>
  </si>
  <si>
    <t>184559</t>
  </si>
  <si>
    <t>20010624</t>
  </si>
  <si>
    <t>LATE HATCHERY. COMPARE TO 184558 EARLY HAT, 184556 EARLY PEN, 184557 LATE PEN.</t>
  </si>
  <si>
    <t>184756</t>
  </si>
  <si>
    <t>ALSO 184757 (LAKE REL.) &amp; COMPARE TO 184758 &amp; 59 (RIVER REL.)</t>
  </si>
  <si>
    <t>184757</t>
  </si>
  <si>
    <t>20020627</t>
  </si>
  <si>
    <t>ALSO 184756 (LAKE REL.) &amp; COMPARE TO 184758 &amp; 59 (RIVER REL.)</t>
  </si>
  <si>
    <t>184758</t>
  </si>
  <si>
    <t>ALSO 184759 (RIVER REL.) &amp; COMPARE TO 184756 &amp; 57 (LAKE REL.)</t>
  </si>
  <si>
    <t>184759</t>
  </si>
  <si>
    <t>20020614</t>
  </si>
  <si>
    <t>ALSO 184758 (RIVER REL.) &amp; COMPARE TO 184756 &amp; 57 (LAKE REL.)</t>
  </si>
  <si>
    <t>NOCN0122</t>
  </si>
  <si>
    <t>20020520</t>
  </si>
  <si>
    <t>NOCN0123</t>
  </si>
  <si>
    <t>20020707</t>
  </si>
  <si>
    <t>185418</t>
  </si>
  <si>
    <t>185419</t>
  </si>
  <si>
    <t>20030523</t>
  </si>
  <si>
    <t>185037</t>
  </si>
  <si>
    <t>20030525</t>
  </si>
  <si>
    <t>EARLY HATCHERY REL</t>
  </si>
  <si>
    <t>185038</t>
  </si>
  <si>
    <t>20030604</t>
  </si>
  <si>
    <t>LATE RIVER REL. COMP TO 185037, 185418-19</t>
  </si>
  <si>
    <t>NOCN0277</t>
  </si>
  <si>
    <t>NOCN0370</t>
  </si>
  <si>
    <t>20040503</t>
  </si>
  <si>
    <t>20040504</t>
  </si>
  <si>
    <t>NETPEN EARLY</t>
  </si>
  <si>
    <t>NOCN0371</t>
  </si>
  <si>
    <t>NETPEN LATE</t>
  </si>
  <si>
    <t>NOCN0368</t>
  </si>
  <si>
    <t>HATCHERY LARGE</t>
  </si>
  <si>
    <t>NOCN0369</t>
  </si>
  <si>
    <t>HATCHERY SMALL</t>
  </si>
  <si>
    <t>NOCN0372</t>
  </si>
  <si>
    <t>SOOK HARBOUR</t>
  </si>
  <si>
    <t>NOCN0485</t>
  </si>
  <si>
    <t>20050609</t>
  </si>
  <si>
    <t>NOCN0486</t>
  </si>
  <si>
    <t>EARLY NETPEN</t>
  </si>
  <si>
    <t>NOCN0488</t>
  </si>
  <si>
    <t>20050623</t>
  </si>
  <si>
    <t>VACCINATED NETPEN</t>
  </si>
  <si>
    <t>NOCN0489</t>
  </si>
  <si>
    <t>NETPEN #4</t>
  </si>
  <si>
    <t>NOCN0487</t>
  </si>
  <si>
    <t>NOCN0542</t>
  </si>
  <si>
    <t>NOCN0539</t>
  </si>
  <si>
    <t>20060524</t>
  </si>
  <si>
    <t>20060531</t>
  </si>
  <si>
    <t>NOCN0540</t>
  </si>
  <si>
    <t>SMALL - ADDITION TO THERMAL 2:1.2+2.3+3.2+4.2</t>
  </si>
  <si>
    <t>NOCN0541</t>
  </si>
  <si>
    <t>20060603</t>
  </si>
  <si>
    <t>LARGE</t>
  </si>
  <si>
    <t>NOCN0543</t>
  </si>
  <si>
    <t>20060629</t>
  </si>
  <si>
    <t>NOCN0684</t>
  </si>
  <si>
    <t>20070529</t>
  </si>
  <si>
    <t>20070530</t>
  </si>
  <si>
    <t>FRY DISPERSED IMMEDIATELY STARTING THEIR MIGRATION SEAWARD.</t>
  </si>
  <si>
    <t>NOCN06202</t>
  </si>
  <si>
    <t>Late lake pen release.</t>
  </si>
  <si>
    <t>NOCN0683</t>
  </si>
  <si>
    <t>20070608</t>
  </si>
  <si>
    <t>NOCN0686</t>
  </si>
  <si>
    <t>AT TIME OF RELEASE THERE WERE 4 SEALS WORKING THE NEWLY RELEASED FISH.</t>
  </si>
  <si>
    <t>NOCN0687</t>
  </si>
  <si>
    <t>BANDS FISHERIES PROGRAM ASSISTED IN RELEASE. SEALS WERE SCARED OFF AT RELEASE.</t>
  </si>
  <si>
    <t>NOCN06201</t>
  </si>
  <si>
    <t>Seapen 1+</t>
  </si>
  <si>
    <t>NOCN07110</t>
  </si>
  <si>
    <t>20090515</t>
  </si>
  <si>
    <t>NOCN0762</t>
  </si>
  <si>
    <t>NOCN0763</t>
  </si>
  <si>
    <t>20080613</t>
  </si>
  <si>
    <t>20080626</t>
  </si>
  <si>
    <t>NOCN0764</t>
  </si>
  <si>
    <t>SMALL IN SIZE WHICH WAS THE GOAL FOR THIS GROUP OF FISH.</t>
  </si>
  <si>
    <t>NOCN0761</t>
  </si>
  <si>
    <t>20080704</t>
  </si>
  <si>
    <t>NOCN0765</t>
  </si>
  <si>
    <t>20140527</t>
  </si>
  <si>
    <t>NOCN0841</t>
  </si>
  <si>
    <t>20090414</t>
  </si>
  <si>
    <t>NOCN0842</t>
  </si>
  <si>
    <t>20090526</t>
  </si>
  <si>
    <t>NOCN0843</t>
  </si>
  <si>
    <t>20090603</t>
  </si>
  <si>
    <t>NOCN0845</t>
  </si>
  <si>
    <t>NOCN0846</t>
  </si>
  <si>
    <t>NOCN0898</t>
  </si>
  <si>
    <t>20100523</t>
  </si>
  <si>
    <t>Towed from normal pen site to Hickey's Bay, fed and cared for until release.</t>
  </si>
  <si>
    <t>NOCN0844</t>
  </si>
  <si>
    <t>20090615</t>
  </si>
  <si>
    <t>20130527</t>
  </si>
  <si>
    <t>NOCN09114</t>
  </si>
  <si>
    <t>20110511</t>
  </si>
  <si>
    <t>NOCN0922</t>
  </si>
  <si>
    <t>NOCN0923</t>
  </si>
  <si>
    <t>20100528</t>
  </si>
  <si>
    <t>NOCN0924</t>
  </si>
  <si>
    <t>NOCN0951</t>
  </si>
  <si>
    <t>20100605</t>
  </si>
  <si>
    <t>NOCN1034</t>
  </si>
  <si>
    <t>20110513</t>
  </si>
  <si>
    <t>20110531</t>
  </si>
  <si>
    <t>NOCN1035</t>
  </si>
  <si>
    <t>NOCN1036</t>
  </si>
  <si>
    <t>NOCN1087</t>
  </si>
  <si>
    <t>NOCN1037</t>
  </si>
  <si>
    <t>20110612</t>
  </si>
  <si>
    <t>NOCN1118</t>
  </si>
  <si>
    <t>NOCN1119</t>
  </si>
  <si>
    <t>NOCN1120</t>
  </si>
  <si>
    <t>NOCN1132</t>
  </si>
  <si>
    <t>20120529</t>
  </si>
  <si>
    <t>NOCN1133</t>
  </si>
  <si>
    <t>NOCN1135</t>
  </si>
  <si>
    <t>NOCN1192</t>
  </si>
  <si>
    <t>20110601</t>
  </si>
  <si>
    <t>186319</t>
  </si>
  <si>
    <t>20110406</t>
  </si>
  <si>
    <t>186320</t>
  </si>
  <si>
    <t>NOCN1208</t>
  </si>
  <si>
    <t>20130514</t>
  </si>
  <si>
    <t>20130606</t>
  </si>
  <si>
    <t>Production smalls</t>
  </si>
  <si>
    <t>NOCN1209</t>
  </si>
  <si>
    <t>20130515</t>
  </si>
  <si>
    <t>Semi natural smalls.</t>
  </si>
  <si>
    <t>NOCN1218</t>
  </si>
  <si>
    <t>NOCN0926</t>
  </si>
  <si>
    <t>20100518</t>
  </si>
  <si>
    <t>20100525</t>
  </si>
  <si>
    <t>NOCN0928</t>
  </si>
  <si>
    <t>NOCN0930</t>
  </si>
  <si>
    <t>20100601</t>
  </si>
  <si>
    <t>NOCN1315</t>
  </si>
  <si>
    <t>NOCN1316</t>
  </si>
  <si>
    <t>NOCN1317</t>
  </si>
  <si>
    <t>NOCN1318</t>
  </si>
  <si>
    <t>NOCN1319</t>
  </si>
  <si>
    <t>NOCN0931</t>
  </si>
  <si>
    <t>2/3 were released to Poett Nook, 1/3 to Sarita River</t>
  </si>
  <si>
    <t>NOCN0831</t>
  </si>
  <si>
    <t>20090608</t>
  </si>
  <si>
    <t>NOCN0832</t>
  </si>
  <si>
    <t>20090514</t>
  </si>
  <si>
    <t>Seapen</t>
  </si>
  <si>
    <t>NOCN1408</t>
  </si>
  <si>
    <t>20150415</t>
  </si>
  <si>
    <t>20150426</t>
  </si>
  <si>
    <t>NOCN1409</t>
  </si>
  <si>
    <t>NOCN1410</t>
  </si>
  <si>
    <t>NOCN0830</t>
  </si>
  <si>
    <t>20090508</t>
  </si>
  <si>
    <t>NOCN0712</t>
  </si>
  <si>
    <t>20080616</t>
  </si>
  <si>
    <t>LATE RELEASE.</t>
  </si>
  <si>
    <t>NOCN0713</t>
  </si>
  <si>
    <t>20080602</t>
  </si>
  <si>
    <t>MID RELEASE.</t>
  </si>
  <si>
    <t>NOCN1515</t>
  </si>
  <si>
    <t>20160422</t>
  </si>
  <si>
    <t>20160503</t>
  </si>
  <si>
    <t>NOCN1516</t>
  </si>
  <si>
    <t>NOCN1517</t>
  </si>
  <si>
    <t>Traditional large.</t>
  </si>
  <si>
    <t>NOCN1518</t>
  </si>
  <si>
    <t>NOCN1519</t>
  </si>
  <si>
    <t>201606</t>
  </si>
  <si>
    <t>NOCN0714</t>
  </si>
  <si>
    <t>20080523</t>
  </si>
  <si>
    <t>EARLY RELEASE.</t>
  </si>
  <si>
    <t>NOCN0682</t>
  </si>
  <si>
    <t>20070515</t>
  </si>
  <si>
    <t>WEIGHT IS AVERAGE OF 3 RELEASE GROUP WEIGHTS.</t>
  </si>
  <si>
    <t>NOCN0544</t>
  </si>
  <si>
    <t>HELD IN SEAPEN ~1 WEEK BEFORE RELEASE</t>
  </si>
  <si>
    <t>NOCN0490</t>
  </si>
  <si>
    <t>182598</t>
  </si>
  <si>
    <t>20180503</t>
  </si>
  <si>
    <t>NOCN1614</t>
  </si>
  <si>
    <t>20170512</t>
  </si>
  <si>
    <t>20170525</t>
  </si>
  <si>
    <t>NOCN1615</t>
  </si>
  <si>
    <t>NOCN1616</t>
  </si>
  <si>
    <t>NOCN1617</t>
  </si>
  <si>
    <t>180199</t>
  </si>
  <si>
    <t>181284</t>
  </si>
  <si>
    <t>182179</t>
  </si>
  <si>
    <t>182995</t>
  </si>
  <si>
    <t>NOCN0492</t>
  </si>
  <si>
    <t>20050516</t>
  </si>
  <si>
    <t>NOCN0491</t>
  </si>
  <si>
    <t>20050517</t>
  </si>
  <si>
    <t>20050525</t>
  </si>
  <si>
    <t>RIVER</t>
  </si>
  <si>
    <t>NOCN0373</t>
  </si>
  <si>
    <t>RELEASED TO REDUCE DENSITIES</t>
  </si>
  <si>
    <t>NOCN0374</t>
  </si>
  <si>
    <t>RELEASED DUE TO RISING TEMPS</t>
  </si>
  <si>
    <t>NOCN1717</t>
  </si>
  <si>
    <t>20180515</t>
  </si>
  <si>
    <t>NOCN1718</t>
  </si>
  <si>
    <t>NOCN1793</t>
  </si>
  <si>
    <t>NOCN1794</t>
  </si>
  <si>
    <t>185284</t>
  </si>
  <si>
    <t>20180511</t>
  </si>
  <si>
    <t>185285</t>
  </si>
  <si>
    <t>20180601</t>
  </si>
  <si>
    <t>NOCN0375</t>
  </si>
  <si>
    <t>20040511</t>
  </si>
  <si>
    <t>NOCN0241</t>
  </si>
  <si>
    <t>20030520</t>
  </si>
  <si>
    <t>THERMAL MARK APPLIED  2:1.3+2.2+3.3</t>
  </si>
  <si>
    <t>NOCN0240</t>
  </si>
  <si>
    <t>20030507</t>
  </si>
  <si>
    <t>THERMAL MARK APPLIED 2:1.3+2.2+3.3</t>
  </si>
  <si>
    <t>NOCN0121</t>
  </si>
  <si>
    <t>20020604</t>
  </si>
  <si>
    <t>181924</t>
  </si>
  <si>
    <t>20200401</t>
  </si>
  <si>
    <t>Released to Nahmint Lake.</t>
  </si>
  <si>
    <t>NOCN1825</t>
  </si>
  <si>
    <t>20190506</t>
  </si>
  <si>
    <t>20190521</t>
  </si>
  <si>
    <t>NOCN1826</t>
  </si>
  <si>
    <t>NOCN1883</t>
  </si>
  <si>
    <t>NOCN1884</t>
  </si>
  <si>
    <t>20190519</t>
  </si>
  <si>
    <t>NOCN1885</t>
  </si>
  <si>
    <t>NOCN1886</t>
  </si>
  <si>
    <t>Enriched larges.</t>
  </si>
  <si>
    <t>185964</t>
  </si>
  <si>
    <t>20190505</t>
  </si>
  <si>
    <t>185965</t>
  </si>
  <si>
    <t>NOCN0120</t>
  </si>
  <si>
    <t>20020530</t>
  </si>
  <si>
    <t>20020531</t>
  </si>
  <si>
    <t>184360</t>
  </si>
  <si>
    <t>RELEASE SITE COMPARISON. SEAPEN RELEASE. COMPARE TO 184361 RIVER.</t>
  </si>
  <si>
    <t>184361</t>
  </si>
  <si>
    <t>20010528</t>
  </si>
  <si>
    <t>20010605</t>
  </si>
  <si>
    <t>RELEASE SITE COMPARISON. RIVER RELEASE. COMPARE TO 184360 SEAPEN.</t>
  </si>
  <si>
    <t>182351</t>
  </si>
  <si>
    <t>20000531</t>
  </si>
  <si>
    <t>SEAPEN RELEASE. COMPARE TO 182352 (RIVER RELEASE).</t>
  </si>
  <si>
    <t>NOCN1930</t>
  </si>
  <si>
    <t>Released early due to disease concerns.</t>
  </si>
  <si>
    <t>NOCN1926</t>
  </si>
  <si>
    <t>20200504</t>
  </si>
  <si>
    <t>NOCN1927</t>
  </si>
  <si>
    <t>NOCN1928</t>
  </si>
  <si>
    <t>20200517</t>
  </si>
  <si>
    <t>NOCN1929</t>
  </si>
  <si>
    <t>20200518</t>
  </si>
  <si>
    <t>185981</t>
  </si>
  <si>
    <t>20200501</t>
  </si>
  <si>
    <t>185993</t>
  </si>
  <si>
    <t>182352</t>
  </si>
  <si>
    <t>20000518</t>
  </si>
  <si>
    <t>20000605</t>
  </si>
  <si>
    <t>COMPARE TO 182351 (SEAPEN RELEASE)</t>
  </si>
  <si>
    <t>183747</t>
  </si>
  <si>
    <t>19990602</t>
  </si>
  <si>
    <t>SEAPEN RELEASE; COMPARE TO 183748 (RIVER RELEASE).</t>
  </si>
  <si>
    <t>183748</t>
  </si>
  <si>
    <t>19990512</t>
  </si>
  <si>
    <t>RIVER RELEASE. COMPARE TO 183747 (SEAPEN RELEASE)</t>
  </si>
  <si>
    <t>183044</t>
  </si>
  <si>
    <t>19980527</t>
  </si>
  <si>
    <t>SALTWATER RELEASE POETT NOOK NETPENS</t>
  </si>
  <si>
    <t>183043</t>
  </si>
  <si>
    <t>19980505</t>
  </si>
  <si>
    <t>RIVER PEN REARED</t>
  </si>
  <si>
    <t>182982</t>
  </si>
  <si>
    <t>20220323</t>
  </si>
  <si>
    <t>186473</t>
  </si>
  <si>
    <t>20210504</t>
  </si>
  <si>
    <t>30,0004 released into Clemens Creek flowing into HL</t>
  </si>
  <si>
    <t>186474</t>
  </si>
  <si>
    <t>20210526</t>
  </si>
  <si>
    <t>18,048 into Clemens Creek flowing into HL</t>
  </si>
  <si>
    <t>NOCN2015</t>
  </si>
  <si>
    <t>20210514</t>
  </si>
  <si>
    <t>NOCN2016</t>
  </si>
  <si>
    <t>NOCN2017</t>
  </si>
  <si>
    <t>NOCN2018</t>
  </si>
  <si>
    <t>NOCN2010</t>
  </si>
  <si>
    <t>20210116</t>
  </si>
  <si>
    <t>NOCN2011</t>
  </si>
  <si>
    <t>Traditional large early river release.</t>
  </si>
  <si>
    <t>NOCN2012</t>
  </si>
  <si>
    <t>Traditional large late to river.</t>
  </si>
  <si>
    <t>NOCN2013</t>
  </si>
  <si>
    <t>NOCN2014</t>
  </si>
  <si>
    <t>186427</t>
  </si>
  <si>
    <t>20210507</t>
  </si>
  <si>
    <t>Use of CWT data depends on escapement sampling.</t>
  </si>
  <si>
    <t>186428</t>
  </si>
  <si>
    <t>182047</t>
  </si>
  <si>
    <t>LATE RELEASE FROM NETPEN</t>
  </si>
  <si>
    <t>182048</t>
  </si>
  <si>
    <t>19970520</t>
  </si>
  <si>
    <t>EARLY RELEASE FROM NETPEN</t>
  </si>
  <si>
    <t>NOCN9578</t>
  </si>
  <si>
    <t>181805</t>
  </si>
  <si>
    <t>19950515</t>
  </si>
  <si>
    <t>TIME OF RELEASE- EARLY. SEE 181861.</t>
  </si>
  <si>
    <t>186332</t>
  </si>
  <si>
    <t>20230323</t>
  </si>
  <si>
    <t>185093</t>
  </si>
  <si>
    <t>37,760 tagged into Henderson, 18,834 into Clemens. 2735/1368 Untagged</t>
  </si>
  <si>
    <t>186508</t>
  </si>
  <si>
    <t>20220517</t>
  </si>
  <si>
    <t>18711 tagged into Henderson, 37423 into Clemens. 3068/6136 untagged.</t>
  </si>
  <si>
    <t>NOCN2119</t>
  </si>
  <si>
    <t>20220516</t>
  </si>
  <si>
    <t>NOCN2120</t>
  </si>
  <si>
    <t>NOCN2121</t>
  </si>
  <si>
    <t>20220510</t>
  </si>
  <si>
    <t>NOCN2122</t>
  </si>
  <si>
    <t>NOCN2111</t>
  </si>
  <si>
    <t>20220515</t>
  </si>
  <si>
    <t>NOCN2113</t>
  </si>
  <si>
    <t>20220607</t>
  </si>
  <si>
    <t>NOCN2114</t>
  </si>
  <si>
    <t>NOCN2115</t>
  </si>
  <si>
    <t>180192</t>
  </si>
  <si>
    <t>20220420</t>
  </si>
  <si>
    <t>20220430</t>
  </si>
  <si>
    <t>184769</t>
  </si>
  <si>
    <t>20220503</t>
  </si>
  <si>
    <t>20220519</t>
  </si>
  <si>
    <t>181861</t>
  </si>
  <si>
    <t>TIME OF RELEASE- LATE. SEE 181805</t>
  </si>
  <si>
    <t>NOCN9321</t>
  </si>
  <si>
    <t>19940509</t>
  </si>
  <si>
    <t>19940510</t>
  </si>
  <si>
    <t>POST HATCH</t>
  </si>
  <si>
    <t>NOCN9208</t>
  </si>
  <si>
    <t>19930508</t>
  </si>
  <si>
    <t>19930513</t>
  </si>
  <si>
    <t>NOCN9104</t>
  </si>
  <si>
    <t>19920506</t>
  </si>
  <si>
    <t>NOCN9006</t>
  </si>
  <si>
    <t>NOCN8911</t>
  </si>
  <si>
    <t>19900507</t>
  </si>
  <si>
    <t>19900521</t>
  </si>
  <si>
    <t>186529</t>
  </si>
  <si>
    <t>20230504</t>
  </si>
  <si>
    <t>186752</t>
  </si>
  <si>
    <t>20230512</t>
  </si>
  <si>
    <t>NOCN2267</t>
  </si>
  <si>
    <t>20230519</t>
  </si>
  <si>
    <t>NOCN2268</t>
  </si>
  <si>
    <t>NOCN2270</t>
  </si>
  <si>
    <t>NOCN2266</t>
  </si>
  <si>
    <t>20230505</t>
  </si>
  <si>
    <t>NOCN2269</t>
  </si>
  <si>
    <t>186728</t>
  </si>
  <si>
    <t>186737</t>
  </si>
  <si>
    <t>20230602</t>
  </si>
  <si>
    <t>NOCN8808</t>
  </si>
  <si>
    <t>19890528</t>
  </si>
  <si>
    <t>NOCN8708</t>
  </si>
  <si>
    <t>19880503</t>
  </si>
  <si>
    <t>NOCN8605</t>
  </si>
  <si>
    <t>19870520</t>
  </si>
  <si>
    <t>NOCN8512</t>
  </si>
  <si>
    <t>198605</t>
  </si>
  <si>
    <t>19860521</t>
  </si>
  <si>
    <t>OUTPLANT TO SARITA R..2 KM. ABOVE ESTUARY</t>
  </si>
  <si>
    <t>NOCN8403</t>
  </si>
  <si>
    <t>19850527</t>
  </si>
  <si>
    <t>19850529</t>
  </si>
  <si>
    <t>Robertson Creek H</t>
  </si>
  <si>
    <t>NOCN7204</t>
  </si>
  <si>
    <t>197306</t>
  </si>
  <si>
    <t>19730618</t>
  </si>
  <si>
    <t>Sproat R</t>
  </si>
  <si>
    <t>020801*1</t>
  </si>
  <si>
    <t>19730619</t>
  </si>
  <si>
    <t>OMP CONTROL GROUP FOR 021101</t>
  </si>
  <si>
    <t>021101*1</t>
  </si>
  <si>
    <t>EWOS DIET</t>
  </si>
  <si>
    <t>020501</t>
  </si>
  <si>
    <t>19730528</t>
  </si>
  <si>
    <t>19730627</t>
  </si>
  <si>
    <t>5.7G. INC 2 UNASSOC DIET STUDIES-9514 EWOS/LO FAT(5G), 13785 EWOS/HI FAT(3.6G)</t>
  </si>
  <si>
    <t>BLWHBL*1</t>
  </si>
  <si>
    <t>197404</t>
  </si>
  <si>
    <t>19740418</t>
  </si>
  <si>
    <t>EXTENDED REARED</t>
  </si>
  <si>
    <t>Fed Fall</t>
  </si>
  <si>
    <t>NOCN7203</t>
  </si>
  <si>
    <t>197310</t>
  </si>
  <si>
    <t>19731028</t>
  </si>
  <si>
    <t>EWOS/LOWFAT DIET</t>
  </si>
  <si>
    <t>Sproat+Stamp</t>
  </si>
  <si>
    <t>020203</t>
  </si>
  <si>
    <t>197407</t>
  </si>
  <si>
    <t>19740710</t>
  </si>
  <si>
    <t>020406</t>
  </si>
  <si>
    <t>020506</t>
  </si>
  <si>
    <t>19740715</t>
  </si>
  <si>
    <t>020706</t>
  </si>
  <si>
    <t>197410</t>
  </si>
  <si>
    <t>19741022</t>
  </si>
  <si>
    <t>020806</t>
  </si>
  <si>
    <t>197503</t>
  </si>
  <si>
    <t>19750324</t>
  </si>
  <si>
    <t>020602</t>
  </si>
  <si>
    <t>197406</t>
  </si>
  <si>
    <t>19740621</t>
  </si>
  <si>
    <t>021406</t>
  </si>
  <si>
    <t>197506</t>
  </si>
  <si>
    <t>19750611</t>
  </si>
  <si>
    <t>020606</t>
  </si>
  <si>
    <t>19750531</t>
  </si>
  <si>
    <t>INC 35411 UNASSOC (6.3G)</t>
  </si>
  <si>
    <t>020906</t>
  </si>
  <si>
    <t>021206</t>
  </si>
  <si>
    <t>19750607</t>
  </si>
  <si>
    <t>PROGENY OF AGE 3 FEMALES</t>
  </si>
  <si>
    <t>Robertson+Stamp</t>
  </si>
  <si>
    <t>020408</t>
  </si>
  <si>
    <t>19760604</t>
  </si>
  <si>
    <t>19760607</t>
  </si>
  <si>
    <t>TIME OF RELEASE STUDY: MID RELEASE</t>
  </si>
  <si>
    <t>020409</t>
  </si>
  <si>
    <t>19760611</t>
  </si>
  <si>
    <t>19760615</t>
  </si>
  <si>
    <t>TIME OF RELEASE STUDY: LATE RELEASE</t>
  </si>
  <si>
    <t>021305</t>
  </si>
  <si>
    <t>197605</t>
  </si>
  <si>
    <t>19760526</t>
  </si>
  <si>
    <t>TIME OF RELEASE STUDY: EARLY RELEASE</t>
  </si>
  <si>
    <t>021629</t>
  </si>
  <si>
    <t>197705</t>
  </si>
  <si>
    <t>19770510</t>
  </si>
  <si>
    <t>021630</t>
  </si>
  <si>
    <t>19770526</t>
  </si>
  <si>
    <t>19770610</t>
  </si>
  <si>
    <t>021631</t>
  </si>
  <si>
    <t>19770608</t>
  </si>
  <si>
    <t>19770617</t>
  </si>
  <si>
    <t>022217</t>
  </si>
  <si>
    <t>19780518</t>
  </si>
  <si>
    <t>19780630</t>
  </si>
  <si>
    <t>4.4G REARED IN EARTHEN CHANNEL. INC 18268 UNASSOC REARED IN TANK (3.9G)</t>
  </si>
  <si>
    <t>022218</t>
  </si>
  <si>
    <t>19780603</t>
  </si>
  <si>
    <t>19780617</t>
  </si>
  <si>
    <t>REARED IN CONCRETE RACEWAY</t>
  </si>
  <si>
    <t>NOCN7703</t>
  </si>
  <si>
    <t>197806</t>
  </si>
  <si>
    <t>19780605</t>
  </si>
  <si>
    <t>REARED IN FLOATING RACEWAY</t>
  </si>
  <si>
    <t>021606</t>
  </si>
  <si>
    <t>197906</t>
  </si>
  <si>
    <t>19790602</t>
  </si>
  <si>
    <t>OMP CONTROL FOR 17/51; 20/03</t>
  </si>
  <si>
    <t>021615</t>
  </si>
  <si>
    <t>19790617</t>
  </si>
  <si>
    <t>021635</t>
  </si>
  <si>
    <t>19790518</t>
  </si>
  <si>
    <t>19790613</t>
  </si>
  <si>
    <t>5.5G. REARED IN EARTHEN CHANNEL. INC.13717 UNASSOC (5.8G)</t>
  </si>
  <si>
    <t>021751</t>
  </si>
  <si>
    <t>WEST VAN #30 DIET</t>
  </si>
  <si>
    <t>022003</t>
  </si>
  <si>
    <t>WEST VAN #40 DIET</t>
  </si>
  <si>
    <t>NOCN7803</t>
  </si>
  <si>
    <t>19790521</t>
  </si>
  <si>
    <t>19790612</t>
  </si>
  <si>
    <t>FED FRY RELEASE - REARED IN DIVERSION CHANNEL</t>
  </si>
  <si>
    <t>NOCN7804</t>
  </si>
  <si>
    <t>19790407</t>
  </si>
  <si>
    <t>19790415</t>
  </si>
  <si>
    <t>NOCN7805</t>
  </si>
  <si>
    <t>19790401</t>
  </si>
  <si>
    <t>19790501</t>
  </si>
  <si>
    <t>021715</t>
  </si>
  <si>
    <t>198006</t>
  </si>
  <si>
    <t>8% LIPID-WEST VAN DIET</t>
  </si>
  <si>
    <t>021805</t>
  </si>
  <si>
    <t>17% LIPID-WEST VAN DIET</t>
  </si>
  <si>
    <t>021806</t>
  </si>
  <si>
    <t>19800514</t>
  </si>
  <si>
    <t>OMP CONTROL FOR 18/05;18/07;17/15 (4.5G). INCL 46797 UNASSOCIATED (4.G)</t>
  </si>
  <si>
    <t>021807</t>
  </si>
  <si>
    <t>13% LIPID-WEST VAN DIET</t>
  </si>
  <si>
    <t>021827</t>
  </si>
  <si>
    <t>19800609</t>
  </si>
  <si>
    <t>19800612</t>
  </si>
  <si>
    <t>REARED IN CONCRETE RACEWAY(5.8G). INC 308337 UNASSOC FROM DIVERSION CHAN(3.7G)</t>
  </si>
  <si>
    <t>021829</t>
  </si>
  <si>
    <t>19800607</t>
  </si>
  <si>
    <t>REARED IN EARTHEN CHANNEL</t>
  </si>
  <si>
    <t>NOCN7904</t>
  </si>
  <si>
    <t>198004</t>
  </si>
  <si>
    <t>19800415</t>
  </si>
  <si>
    <t>UNFED FRY ESCAPED</t>
  </si>
  <si>
    <t>021661</t>
  </si>
  <si>
    <t>19810518</t>
  </si>
  <si>
    <t>19810521</t>
  </si>
  <si>
    <t>CONCRETE POND REARED</t>
  </si>
  <si>
    <t>021908</t>
  </si>
  <si>
    <t>19810522</t>
  </si>
  <si>
    <t>18% WEST VAN DIET</t>
  </si>
  <si>
    <t>021936</t>
  </si>
  <si>
    <t>9% WEST VAN DIET</t>
  </si>
  <si>
    <t>021937</t>
  </si>
  <si>
    <t>OMP CONTROL FOR 19/08 &amp; 19/36</t>
  </si>
  <si>
    <t>022238</t>
  </si>
  <si>
    <t>19820605</t>
  </si>
  <si>
    <t>022202</t>
  </si>
  <si>
    <t>19820609</t>
  </si>
  <si>
    <t>022354</t>
  </si>
  <si>
    <t>19820608</t>
  </si>
  <si>
    <t>W.V. 10% CORN OIL DIET</t>
  </si>
  <si>
    <t>022355</t>
  </si>
  <si>
    <t>W.V. 10% HERRING OIL DIET</t>
  </si>
  <si>
    <t>022356</t>
  </si>
  <si>
    <t>W.V. 5% CORN + 5% HERRING OIL DIET</t>
  </si>
  <si>
    <t>022405</t>
  </si>
  <si>
    <t>19820531</t>
  </si>
  <si>
    <t>022259</t>
  </si>
  <si>
    <t>19830513</t>
  </si>
  <si>
    <t>TAGGING PROBLEMS - ABORTED</t>
  </si>
  <si>
    <t>022541</t>
  </si>
  <si>
    <t>19830518</t>
  </si>
  <si>
    <t>19830603</t>
  </si>
  <si>
    <t>TEST FLUME</t>
  </si>
  <si>
    <t>082222</t>
  </si>
  <si>
    <t>TANK FARM - HERRING OIL DIET</t>
  </si>
  <si>
    <t>082223</t>
  </si>
  <si>
    <t>TANK FARM - HERRING/CORN OIL DIET</t>
  </si>
  <si>
    <t>082224</t>
  </si>
  <si>
    <t>TANK FARM - CORN OIL DIET</t>
  </si>
  <si>
    <t>082225</t>
  </si>
  <si>
    <t>OMP CONTROL FOR DIET STUDIES</t>
  </si>
  <si>
    <t>082226</t>
  </si>
  <si>
    <t>19830602</t>
  </si>
  <si>
    <t>BIO DIET</t>
  </si>
  <si>
    <t>082227</t>
  </si>
  <si>
    <t>INTERMEDIATE MOISTURE DIET</t>
  </si>
  <si>
    <t>082228</t>
  </si>
  <si>
    <t>19830531</t>
  </si>
  <si>
    <t>WEST VAN 33</t>
  </si>
  <si>
    <t>022709</t>
  </si>
  <si>
    <t>19840519</t>
  </si>
  <si>
    <t>022662</t>
  </si>
  <si>
    <t>19840607</t>
  </si>
  <si>
    <t>OMP CONTROL FOR 26/63</t>
  </si>
  <si>
    <t>022663</t>
  </si>
  <si>
    <t>022708</t>
  </si>
  <si>
    <t>19840606</t>
  </si>
  <si>
    <t>022753</t>
  </si>
  <si>
    <t>KEEPERS/CHANNEL GROUP</t>
  </si>
  <si>
    <t>082247</t>
  </si>
  <si>
    <t>19840605</t>
  </si>
  <si>
    <t>OMP CONTROL FOR 08/22/48</t>
  </si>
  <si>
    <t>082248</t>
  </si>
  <si>
    <t>WEST VAN DRY DIET</t>
  </si>
  <si>
    <t>023146</t>
  </si>
  <si>
    <t>023131</t>
  </si>
  <si>
    <t>19850605</t>
  </si>
  <si>
    <t>19850617</t>
  </si>
  <si>
    <t>BIODIET</t>
  </si>
  <si>
    <t>023132</t>
  </si>
  <si>
    <t>KEEPER CHANNEL GROUP</t>
  </si>
  <si>
    <t>023133</t>
  </si>
  <si>
    <t>023134</t>
  </si>
  <si>
    <t>023135</t>
  </si>
  <si>
    <t>023136</t>
  </si>
  <si>
    <t>023142</t>
  </si>
  <si>
    <t>023143</t>
  </si>
  <si>
    <t>023144</t>
  </si>
  <si>
    <t>023145</t>
  </si>
  <si>
    <t>023151</t>
  </si>
  <si>
    <t>19850531</t>
  </si>
  <si>
    <t>19850608</t>
  </si>
  <si>
    <t>023203</t>
  </si>
  <si>
    <t>19850607</t>
  </si>
  <si>
    <t>OMP CONTROL</t>
  </si>
  <si>
    <t>023204</t>
  </si>
  <si>
    <t>1B OMP CONTROL--TAGGING ABORTED - DISEASE</t>
  </si>
  <si>
    <t>023206</t>
  </si>
  <si>
    <t>W.V. 33 DIET</t>
  </si>
  <si>
    <t>023208</t>
  </si>
  <si>
    <t>W.V. 33 DIET - TAGGING ABORTED - DISEASE</t>
  </si>
  <si>
    <t>023304</t>
  </si>
  <si>
    <t>19850510</t>
  </si>
  <si>
    <t>EARTHEN POND REARED</t>
  </si>
  <si>
    <t>NOCN8510</t>
  </si>
  <si>
    <t>19860526</t>
  </si>
  <si>
    <t>023734</t>
  </si>
  <si>
    <t>19860610</t>
  </si>
  <si>
    <t>023735</t>
  </si>
  <si>
    <t>OMP</t>
  </si>
  <si>
    <t>023736</t>
  </si>
  <si>
    <t>19860616</t>
  </si>
  <si>
    <t>023737</t>
  </si>
  <si>
    <t>023738</t>
  </si>
  <si>
    <t>023739</t>
  </si>
  <si>
    <t>023740</t>
  </si>
  <si>
    <t>023741</t>
  </si>
  <si>
    <t>NOCN8611</t>
  </si>
  <si>
    <t>19870427</t>
  </si>
  <si>
    <t>19870514</t>
  </si>
  <si>
    <t>SIZE RANGE OF 3.5-6.1 GRAMS</t>
  </si>
  <si>
    <t>024256</t>
  </si>
  <si>
    <t>19870510</t>
  </si>
  <si>
    <t>19870530</t>
  </si>
  <si>
    <t>024257</t>
  </si>
  <si>
    <t>024361</t>
  </si>
  <si>
    <t>19870515</t>
  </si>
  <si>
    <t>024362</t>
  </si>
  <si>
    <t>024363</t>
  </si>
  <si>
    <t>024401</t>
  </si>
  <si>
    <t>024514</t>
  </si>
  <si>
    <t>DIET/ERYTHROMYCIN STUDY</t>
  </si>
  <si>
    <t>024515</t>
  </si>
  <si>
    <t>024516</t>
  </si>
  <si>
    <t>024517</t>
  </si>
  <si>
    <t>024518</t>
  </si>
  <si>
    <t>024519</t>
  </si>
  <si>
    <t>024520</t>
  </si>
  <si>
    <t>024644</t>
  </si>
  <si>
    <t>024645</t>
  </si>
  <si>
    <t>024646</t>
  </si>
  <si>
    <t>024647</t>
  </si>
  <si>
    <t>024648</t>
  </si>
  <si>
    <t>NOCN8613</t>
  </si>
  <si>
    <t>NOCN8712</t>
  </si>
  <si>
    <t>024949</t>
  </si>
  <si>
    <t>19880520</t>
  </si>
  <si>
    <t>19880522</t>
  </si>
  <si>
    <t>REARED 1 DAY CHINA CREEK PENS</t>
  </si>
  <si>
    <t>024950</t>
  </si>
  <si>
    <t>China Est Seapen</t>
  </si>
  <si>
    <t>024937</t>
  </si>
  <si>
    <t>19880512</t>
  </si>
  <si>
    <t>REARED 10 DAYS AT CHINA CR.REL #'S ARE  #'S PUT INTO PENS</t>
  </si>
  <si>
    <t>024948</t>
  </si>
  <si>
    <t>REARED 10 DAYS CHINA CR.REL. #'S ARE #'S PUT INTO PENS</t>
  </si>
  <si>
    <t>024311</t>
  </si>
  <si>
    <t>19880519</t>
  </si>
  <si>
    <t>ERYTHROMYCIN UNTREATED - TOP</t>
  </si>
  <si>
    <t>024802</t>
  </si>
  <si>
    <t>024803</t>
  </si>
  <si>
    <t>TREATED WITH ERYTHROMYCIN-BOTTOM</t>
  </si>
  <si>
    <t>024804</t>
  </si>
  <si>
    <t>024805</t>
  </si>
  <si>
    <t>TREATED WITH ERYTHROMYCIN-TOP</t>
  </si>
  <si>
    <t>024806</t>
  </si>
  <si>
    <t>024809</t>
  </si>
  <si>
    <t>ERYTHROMYCIN UNTREATED-BOTTOM</t>
  </si>
  <si>
    <t>024810</t>
  </si>
  <si>
    <t>024951</t>
  </si>
  <si>
    <t>CONTROL FOR CHINA CREEK RELEASES</t>
  </si>
  <si>
    <t>024952</t>
  </si>
  <si>
    <t>024958</t>
  </si>
  <si>
    <t>19880524</t>
  </si>
  <si>
    <t>REARED IN CONCRETE POND</t>
  </si>
  <si>
    <t>024959</t>
  </si>
  <si>
    <t>024960</t>
  </si>
  <si>
    <t>024961</t>
  </si>
  <si>
    <t>025326</t>
  </si>
  <si>
    <t>19880518</t>
  </si>
  <si>
    <t>025327</t>
  </si>
  <si>
    <t>025328</t>
  </si>
  <si>
    <t>025329</t>
  </si>
  <si>
    <t>NOCN8811</t>
  </si>
  <si>
    <t>19890508</t>
  </si>
  <si>
    <t>19890518</t>
  </si>
  <si>
    <t>025663</t>
  </si>
  <si>
    <t>FISH HELD IN NET PENS 24 HRS PRIOR TO RELEASE; AD'S TOO SMALL FOR CWT</t>
  </si>
  <si>
    <t>025701</t>
  </si>
  <si>
    <t>HELD IN NET PENS 24 HRS PRIOR TO RELEASE; AD'S TOO SMALL FOR CWT</t>
  </si>
  <si>
    <t>025702</t>
  </si>
  <si>
    <t>025703</t>
  </si>
  <si>
    <t>025704</t>
  </si>
  <si>
    <t>025705</t>
  </si>
  <si>
    <t>025651</t>
  </si>
  <si>
    <t>025653</t>
  </si>
  <si>
    <t>025654</t>
  </si>
  <si>
    <t>025657</t>
  </si>
  <si>
    <t>HELD IN NET PENS 24 HRS PRIOR TO RELEASE</t>
  </si>
  <si>
    <t>025658</t>
  </si>
  <si>
    <t>025660</t>
  </si>
  <si>
    <t>025014</t>
  </si>
  <si>
    <t>AD ONLY TOO SMALL FOR CWT</t>
  </si>
  <si>
    <t>025836</t>
  </si>
  <si>
    <t>CONCRETE RACEWAY- HIGH DENSITY- ADS WERE TOO SMALL FOR A CWT; SEE 025837</t>
  </si>
  <si>
    <t>025837</t>
  </si>
  <si>
    <t>CONCRETE RACEWAY- LOW DENSITY- ADS WERE TOO SMALL FOR A CWT; SEE 025836</t>
  </si>
  <si>
    <t>025838</t>
  </si>
  <si>
    <t>CONCRETE RACEWAY BAFFLES - SEE 025838; AD ONLY TOO SMALL FOR CWT</t>
  </si>
  <si>
    <t>025839</t>
  </si>
  <si>
    <t>HIGH DENSITY CONCRETE RACEWAY - BAFFLES; AD ONLY TOO SMALL FOR CWT</t>
  </si>
  <si>
    <t>026055</t>
  </si>
  <si>
    <t>LOW DENSITY CONCRETE RACEWAY - AD ONLY TOO SMALL FOR CWT</t>
  </si>
  <si>
    <t>026056</t>
  </si>
  <si>
    <t>EARTHEN RACEWAY; AD FISH TOO SMALL FO</t>
  </si>
  <si>
    <t>026057</t>
  </si>
  <si>
    <t>EARTHEN RACEWAY; AD TOO SMALL FOR CWT</t>
  </si>
  <si>
    <t>025630</t>
  </si>
  <si>
    <t>19890517</t>
  </si>
  <si>
    <t>SEE 025651,53,54,60,57,58,63+5701-05 CONTROL FOR CHINA CR.+POET NOOK REL</t>
  </si>
  <si>
    <t>025640</t>
  </si>
  <si>
    <t>SEE 025630 COMMENTS</t>
  </si>
  <si>
    <t>025643</t>
  </si>
  <si>
    <t>025645</t>
  </si>
  <si>
    <t>025646</t>
  </si>
  <si>
    <t>025648</t>
  </si>
  <si>
    <t>020442</t>
  </si>
  <si>
    <t>19900516</t>
  </si>
  <si>
    <t>ESTUARY RELEASE</t>
  </si>
  <si>
    <t>020818</t>
  </si>
  <si>
    <t>19900509</t>
  </si>
  <si>
    <t>020230</t>
  </si>
  <si>
    <t>19900517</t>
  </si>
  <si>
    <t>HELD NETPEN 24 HR. SEE ALSO 020231,020232. HEAVY REARING LOSSES.</t>
  </si>
  <si>
    <t>020231</t>
  </si>
  <si>
    <t>HELD NETPEN 24 HR. SEE ALSO 020230,020232. HEAVY REARING LOSSES.</t>
  </si>
  <si>
    <t>020232</t>
  </si>
  <si>
    <t>HELD NETPEN 24 HR. SEE ALSO 020230,020231. HEAVY REARING LOSSES.</t>
  </si>
  <si>
    <t>020145</t>
  </si>
  <si>
    <t>HELD NETPEN 24HR. SEE ALSO 020146,020147.</t>
  </si>
  <si>
    <t>020146</t>
  </si>
  <si>
    <t>HELD NETPEN 24 HR. SEE ALSO 020145,020147.</t>
  </si>
  <si>
    <t>020147</t>
  </si>
  <si>
    <t>HELD NETPEN 24 HR. SEE ALSO 020146,020145.</t>
  </si>
  <si>
    <t>Rainy Bay Seapen</t>
  </si>
  <si>
    <t>082659</t>
  </si>
  <si>
    <t>19900622</t>
  </si>
  <si>
    <t>EXPERIMENTAL MARKING OF JUVENILES BY B.HARGREAVES.ORIGINAL ROBCR. SMOLTS</t>
  </si>
  <si>
    <t>082701</t>
  </si>
  <si>
    <t>EXPERIMENTAL MARKING OF JUVENILES BY B.HARGREAVES.ORIGINAL ROBCR SMOLTS.</t>
  </si>
  <si>
    <t>020151</t>
  </si>
  <si>
    <t>CONTROL FOR NET PEN RELEASES. SEE ALSO 020145 TO 020150, 020230 TO 020232.</t>
  </si>
  <si>
    <t>020152</t>
  </si>
  <si>
    <t>020153</t>
  </si>
  <si>
    <t>020645</t>
  </si>
  <si>
    <t>19900523</t>
  </si>
  <si>
    <t>REARED IN CONCRETE RACEWAYS</t>
  </si>
  <si>
    <t>020646</t>
  </si>
  <si>
    <t>FED 7 DAYS/WEEK. CONCRETE REARED. SEE ALSO 020948.</t>
  </si>
  <si>
    <t>020647</t>
  </si>
  <si>
    <t>FED 5 DAYS/WK. CONCRETE REARING. SEE ALSO 020648.</t>
  </si>
  <si>
    <t>020648</t>
  </si>
  <si>
    <t>19900527</t>
  </si>
  <si>
    <t>FED 5 DAYS/WK. CONCRETE REARING. SEE ALSO 020647.</t>
  </si>
  <si>
    <t>020948</t>
  </si>
  <si>
    <t>FED 7 DA/WK. CONCRETE REARING. SEE ALSO 020646.</t>
  </si>
  <si>
    <t>020949</t>
  </si>
  <si>
    <t>19900528</t>
  </si>
  <si>
    <t>BOTTOM EARTHEN CHANNEL</t>
  </si>
  <si>
    <t>020950</t>
  </si>
  <si>
    <t>MIDDLE EARTHEN CHANNEL</t>
  </si>
  <si>
    <t>020951</t>
  </si>
  <si>
    <t>TOP EARTHEN CHANNEL</t>
  </si>
  <si>
    <t>020148</t>
  </si>
  <si>
    <t>HELD NETPEN 24 HR. SEE ALSO 020149,020150. HEAVY REARING LOSSES.</t>
  </si>
  <si>
    <t>020149</t>
  </si>
  <si>
    <t>HELD NETPEN 24 HR. SEE 020148,020150. HEAVY REARING LOSSES.</t>
  </si>
  <si>
    <t>020150</t>
  </si>
  <si>
    <t>HELD NETPEN 24 HR. SEE ALSO 020148,020149. HEAVY REARING LOSSES.</t>
  </si>
  <si>
    <t>NOCN9020</t>
  </si>
  <si>
    <t>19910514</t>
  </si>
  <si>
    <t>19910515</t>
  </si>
  <si>
    <t>180224</t>
  </si>
  <si>
    <t>VACCINATED. SEE 180225-180229</t>
  </si>
  <si>
    <t>180225</t>
  </si>
  <si>
    <t>NOT VACCINATED. SEE 180226-180229,180224</t>
  </si>
  <si>
    <t>021208</t>
  </si>
  <si>
    <t>REARED IN MIDDLE OF EARTHEN CHANNEL. 942094 FISH REARED IN BOTTOM OF CHANNEL</t>
  </si>
  <si>
    <t>021209</t>
  </si>
  <si>
    <t>REARED IN TOP OF EARTHEN CHANNEL</t>
  </si>
  <si>
    <t>021549</t>
  </si>
  <si>
    <t>021550</t>
  </si>
  <si>
    <t>NOT FED 2 CONSECUTIVE DAYS IN THE WEEK (TUES&amp; WED)</t>
  </si>
  <si>
    <t>021551</t>
  </si>
  <si>
    <t>FED 7 DAYS/WK</t>
  </si>
  <si>
    <t>021552</t>
  </si>
  <si>
    <t>FED 5 DAYS/WK. NOT FED TUES &amp; FRI.</t>
  </si>
  <si>
    <t>021553</t>
  </si>
  <si>
    <t>180226</t>
  </si>
  <si>
    <t>VACCINATED. SEE 180224-180225,180227-180229</t>
  </si>
  <si>
    <t>180227</t>
  </si>
  <si>
    <t>NOT VACCINATED. SEE 180224-180226,180228,180229</t>
  </si>
  <si>
    <t>NOCN9009</t>
  </si>
  <si>
    <t>199104</t>
  </si>
  <si>
    <t>19910411</t>
  </si>
  <si>
    <t>180228</t>
  </si>
  <si>
    <t>VACCINATED. SEE 180224-180227,180229</t>
  </si>
  <si>
    <t>180229</t>
  </si>
  <si>
    <t>NOT VACCINATED. SEE 180224-180228</t>
  </si>
  <si>
    <t>NOCN9111</t>
  </si>
  <si>
    <t>19920501</t>
  </si>
  <si>
    <t>19920508</t>
  </si>
  <si>
    <t>NOCN9110</t>
  </si>
  <si>
    <t>19920221</t>
  </si>
  <si>
    <t>19920226</t>
  </si>
  <si>
    <t>EXCESS</t>
  </si>
  <si>
    <t>180620</t>
  </si>
  <si>
    <t>SALT EXPERIMENTAL TREATMENT; FOR CONTROL SEE 180621</t>
  </si>
  <si>
    <t>180621</t>
  </si>
  <si>
    <t>19920514</t>
  </si>
  <si>
    <t>MALACHITE CONTROL FOR 180620</t>
  </si>
  <si>
    <t>180622</t>
  </si>
  <si>
    <t>19920512</t>
  </si>
  <si>
    <t>5-DAY FEED EXPERIMENT; ALSO SEE 180623 (7-DAY EX.)</t>
  </si>
  <si>
    <t>180623</t>
  </si>
  <si>
    <t>7-DAY FEED EXPERIMENT; ALSO SEE 180622 (5-DAY EX.)</t>
  </si>
  <si>
    <t>180802</t>
  </si>
  <si>
    <t>19920509</t>
  </si>
  <si>
    <t>180803</t>
  </si>
  <si>
    <t>MID CHANNEL</t>
  </si>
  <si>
    <t>180804</t>
  </si>
  <si>
    <t>180805</t>
  </si>
  <si>
    <t>TOP CHANNEL</t>
  </si>
  <si>
    <t>180303</t>
  </si>
  <si>
    <t>19930514</t>
  </si>
  <si>
    <t>OTOLITH MARKED AT EYED &amp; POST-HATCH STAGE</t>
  </si>
  <si>
    <t>NOCN9217</t>
  </si>
  <si>
    <t>1993</t>
  </si>
  <si>
    <t>WT IS AVG OF WEIGHTS MEASURED IN OTHER YEARS</t>
  </si>
  <si>
    <t>180259</t>
  </si>
  <si>
    <t>19930602</t>
  </si>
  <si>
    <t>180260</t>
  </si>
  <si>
    <t>180261</t>
  </si>
  <si>
    <t>180262</t>
  </si>
  <si>
    <t>180624</t>
  </si>
  <si>
    <t>180625</t>
  </si>
  <si>
    <t>180626</t>
  </si>
  <si>
    <t>180627</t>
  </si>
  <si>
    <t>181547</t>
  </si>
  <si>
    <t>19940418</t>
  </si>
  <si>
    <t>19940419</t>
  </si>
  <si>
    <t>180962</t>
  </si>
  <si>
    <t>19950412</t>
  </si>
  <si>
    <t>19950420</t>
  </si>
  <si>
    <t>YEARLING RELEASE</t>
  </si>
  <si>
    <t>180963</t>
  </si>
  <si>
    <t>181539</t>
  </si>
  <si>
    <t>19940511</t>
  </si>
  <si>
    <t>19940518</t>
  </si>
  <si>
    <t>181540</t>
  </si>
  <si>
    <t>19940523</t>
  </si>
  <si>
    <t>19940527</t>
  </si>
  <si>
    <t>FED 6 DAYS</t>
  </si>
  <si>
    <t>181541</t>
  </si>
  <si>
    <t>181542</t>
  </si>
  <si>
    <t>181543</t>
  </si>
  <si>
    <t>19940516</t>
  </si>
  <si>
    <t>181544</t>
  </si>
  <si>
    <t>19940530</t>
  </si>
  <si>
    <t>181545</t>
  </si>
  <si>
    <t>181546</t>
  </si>
  <si>
    <t>19940705</t>
  </si>
  <si>
    <t>FED 6 DAYS(7.2G). INC 38173 UNASSOC - STUDY FED KRILL DIETS BY D.HIGGS(12.4G)</t>
  </si>
  <si>
    <t>180634</t>
  </si>
  <si>
    <t>181455</t>
  </si>
  <si>
    <t>19950608</t>
  </si>
  <si>
    <t>181456</t>
  </si>
  <si>
    <t>181457</t>
  </si>
  <si>
    <t>19950609</t>
  </si>
  <si>
    <t>181458</t>
  </si>
  <si>
    <t>181459</t>
  </si>
  <si>
    <t>19950614</t>
  </si>
  <si>
    <t>181460</t>
  </si>
  <si>
    <t>182220</t>
  </si>
  <si>
    <t>NEW MAGNETIZED WIRE INSERTED AT A LONGER LENGTH</t>
  </si>
  <si>
    <t>182221</t>
  </si>
  <si>
    <t>NEW MAGNETIZED WIRE INSERTED AT LONGER LENGTH</t>
  </si>
  <si>
    <t>182222</t>
  </si>
  <si>
    <t>182223</t>
  </si>
  <si>
    <t>182224</t>
  </si>
  <si>
    <t>182225</t>
  </si>
  <si>
    <t>182226</t>
  </si>
  <si>
    <t>19960527</t>
  </si>
  <si>
    <t>19960603</t>
  </si>
  <si>
    <t>MARKED WITH NEW WIRE</t>
  </si>
  <si>
    <t>182227</t>
  </si>
  <si>
    <t>182228</t>
  </si>
  <si>
    <t>MARKED WITH NEW WIRE. DIET STUDY-CMP FED. SAME GROUP AS 182505</t>
  </si>
  <si>
    <t>182229</t>
  </si>
  <si>
    <t>MARKED WITH NEW WIRE. COMBINE WITH 182506-DIET STUDY-EWOS FED.</t>
  </si>
  <si>
    <t>182230</t>
  </si>
  <si>
    <t>COMBINE WITH 182507.DIET STUDY-CMP FED. MARKED WITH NEW WIRE.</t>
  </si>
  <si>
    <t>182231</t>
  </si>
  <si>
    <t>DIET STUDY-EWOS FED. COMBINE WITH 182508. MARKED WITH NEW WIRE.</t>
  </si>
  <si>
    <t>182502</t>
  </si>
  <si>
    <t>MARKED WITH OLD WIRE</t>
  </si>
  <si>
    <t>182503</t>
  </si>
  <si>
    <t>19960526</t>
  </si>
  <si>
    <t>182504</t>
  </si>
  <si>
    <t>182505</t>
  </si>
  <si>
    <t>DIET STUDY-CMP FED. MARKED WITH OLD WIRE. COMBINE WITH 182228.</t>
  </si>
  <si>
    <t>182506</t>
  </si>
  <si>
    <t>DIET STUDY-EWOS FED. MARKED WITH OLD WIRE. COMBINE WITH 182229</t>
  </si>
  <si>
    <t>182507</t>
  </si>
  <si>
    <t>DIET STUDY-CMP FED. MARKED WITH OLD WIRE. COMBINE WITH 182230</t>
  </si>
  <si>
    <t>182508</t>
  </si>
  <si>
    <t>DIET STUDY-EWOS FED. MARKED WITH OLD WIRE. COMBINE WITH 182231</t>
  </si>
  <si>
    <t>183304</t>
  </si>
  <si>
    <t>19970505</t>
  </si>
  <si>
    <t>COMBINE WITH 183305</t>
  </si>
  <si>
    <t>183305</t>
  </si>
  <si>
    <t>COMBINE WITH 183304</t>
  </si>
  <si>
    <t>182232</t>
  </si>
  <si>
    <t>1B NEW WIRE. SEE 182541. FED EWOS</t>
  </si>
  <si>
    <t>182233</t>
  </si>
  <si>
    <t>2B NEW WIRE. SEE 182542- OLD WIRE. FED EWOS</t>
  </si>
  <si>
    <t>182234</t>
  </si>
  <si>
    <t>3B- NEW WIRE. SEE 182543- OLD WIRE. FED EWOS</t>
  </si>
  <si>
    <t>182235</t>
  </si>
  <si>
    <t>6B NEW WIRE- SEE 182544- OLD WIRE</t>
  </si>
  <si>
    <t>182236</t>
  </si>
  <si>
    <t>4B NEW WIRE. SEE 182545- OLD WIRE. FED EWOS</t>
  </si>
  <si>
    <t>182237</t>
  </si>
  <si>
    <t>5B- NEW WIRE. SEE 182546- OLD WIRE</t>
  </si>
  <si>
    <t>182541</t>
  </si>
  <si>
    <t>1B OLD WIRE, SEE 182232, FED EWOS, 6.8G. INC 788502 UNASSC FRM TEST FLUME 6.1G</t>
  </si>
  <si>
    <t>182542</t>
  </si>
  <si>
    <t>2B OLD WIRE. SEE 182233- NEW WIRE</t>
  </si>
  <si>
    <t>182543</t>
  </si>
  <si>
    <t>3B-OLD WIRE. SEE 182234- NEW WIRE. FED EWOS</t>
  </si>
  <si>
    <t>182544</t>
  </si>
  <si>
    <t>6B- OLD WIRE. SEE 182235- NEW WIRE</t>
  </si>
  <si>
    <t>182545</t>
  </si>
  <si>
    <t>4B- OLD WIRE. SEE 182236- NEW WIRE. FED EWOS</t>
  </si>
  <si>
    <t>182546</t>
  </si>
  <si>
    <t>5B- OLD WIRE. SEE 182237- NEW WIRE</t>
  </si>
  <si>
    <t>182547</t>
  </si>
  <si>
    <t>19970604</t>
  </si>
  <si>
    <t>POND 5A</t>
  </si>
  <si>
    <t>Nahmint Est Seapen</t>
  </si>
  <si>
    <t>NOCN9735</t>
  </si>
  <si>
    <t>NETPEN REARED</t>
  </si>
  <si>
    <t>183157</t>
  </si>
  <si>
    <t>19980525</t>
  </si>
  <si>
    <t>TRANSLOCATION RELEASE</t>
  </si>
  <si>
    <t>183158</t>
  </si>
  <si>
    <t>TRANSLOCATION RELEASE. COMBINE WITH 183157</t>
  </si>
  <si>
    <t>182814</t>
  </si>
  <si>
    <t>19980521</t>
  </si>
  <si>
    <t>182815</t>
  </si>
  <si>
    <t>19980518</t>
  </si>
  <si>
    <t>19980524</t>
  </si>
  <si>
    <t>182816</t>
  </si>
  <si>
    <t>FED MOORE CLARK NUTRA FEED</t>
  </si>
  <si>
    <t>182817</t>
  </si>
  <si>
    <t>FED EWOS</t>
  </si>
  <si>
    <t>183153</t>
  </si>
  <si>
    <t>FED MOORE CLARK NUTRA</t>
  </si>
  <si>
    <t>183154</t>
  </si>
  <si>
    <t>183155</t>
  </si>
  <si>
    <t>183156</t>
  </si>
  <si>
    <t>19980531</t>
  </si>
  <si>
    <t>NOCN97121</t>
  </si>
  <si>
    <t>19990310</t>
  </si>
  <si>
    <t>19990316</t>
  </si>
  <si>
    <t>SUPERSMOLT RELEASE.</t>
  </si>
  <si>
    <t>NOCN9717</t>
  </si>
  <si>
    <t>19980407</t>
  </si>
  <si>
    <t>19980409</t>
  </si>
  <si>
    <t>181063</t>
  </si>
  <si>
    <t>19990517</t>
  </si>
  <si>
    <t>180362</t>
  </si>
  <si>
    <t>19990528</t>
  </si>
  <si>
    <t>180363</t>
  </si>
  <si>
    <t>183432</t>
  </si>
  <si>
    <t>183433</t>
  </si>
  <si>
    <t>19990531</t>
  </si>
  <si>
    <t>183434</t>
  </si>
  <si>
    <t>19990604</t>
  </si>
  <si>
    <t>183831</t>
  </si>
  <si>
    <t>184607</t>
  </si>
  <si>
    <t>20000511</t>
  </si>
  <si>
    <t>68.99MM, 3.98G. SEE ALSO 184608. INC 105457 UNASSOC (70.8M, 4.21G)</t>
  </si>
  <si>
    <t>184608</t>
  </si>
  <si>
    <t>20000519</t>
  </si>
  <si>
    <t>68.2M, 3.63G, SEE ALSO 184607. INC 177037 UNASSOC (66.17M, 2.78G)</t>
  </si>
  <si>
    <t>182160</t>
  </si>
  <si>
    <t>20000603</t>
  </si>
  <si>
    <t>SEE ALSO 182161-63, 184605/06, 184541.</t>
  </si>
  <si>
    <t>182161</t>
  </si>
  <si>
    <t>SEE ALSO 182160/62/63, 184605/06, 184541.</t>
  </si>
  <si>
    <t>182162</t>
  </si>
  <si>
    <t>20000526</t>
  </si>
  <si>
    <t>SEE ALSO 182160/61/63, 184605/06, 184541.</t>
  </si>
  <si>
    <t>182163</t>
  </si>
  <si>
    <t>20000602</t>
  </si>
  <si>
    <t>SEE ALSO 182160-62, 184605/06, 184541. 614602 UNMARKED 5.98 GM AT RELEASE.</t>
  </si>
  <si>
    <t>184541</t>
  </si>
  <si>
    <t>SEE ALSO 182160-63, 184605/06.</t>
  </si>
  <si>
    <t>184605</t>
  </si>
  <si>
    <t>SEE ALSO 182160-63, 184606, 184541. 601389 UNMARKED 5.98 GM AT RELEASE.</t>
  </si>
  <si>
    <t>184606</t>
  </si>
  <si>
    <t>SEE ALSO 182160-63, 184541, 104605.</t>
  </si>
  <si>
    <t>Harbour Quay Seapen</t>
  </si>
  <si>
    <t>NOCN0079</t>
  </si>
  <si>
    <t>184631</t>
  </si>
  <si>
    <t>SEE ALSO 184632-38.</t>
  </si>
  <si>
    <t>184632</t>
  </si>
  <si>
    <t>SEE ALSO 184631, 184633-38.</t>
  </si>
  <si>
    <t>184633</t>
  </si>
  <si>
    <t>SEE ALSO 184631/32/34-38.</t>
  </si>
  <si>
    <t>184634</t>
  </si>
  <si>
    <t>SEE ALSO 184631-33/35-38.</t>
  </si>
  <si>
    <t>184635</t>
  </si>
  <si>
    <t>SEE ALSO 184631-34/36-38.</t>
  </si>
  <si>
    <t>184636</t>
  </si>
  <si>
    <t>SEE ALSO 184631-35/37-38.</t>
  </si>
  <si>
    <t>184637</t>
  </si>
  <si>
    <t>SEE ALSO 184631-36/38.</t>
  </si>
  <si>
    <t>184638</t>
  </si>
  <si>
    <t>SEE ALSO 184631-37.</t>
  </si>
  <si>
    <t>NOCN0124</t>
  </si>
  <si>
    <t>20020507</t>
  </si>
  <si>
    <t>183239</t>
  </si>
  <si>
    <t>185009</t>
  </si>
  <si>
    <t>SEE ALSO 185010-12 AND 185021-24.</t>
  </si>
  <si>
    <t>185010</t>
  </si>
  <si>
    <t>SEE ALSO 185009, 185011-12 AND 185021-24.</t>
  </si>
  <si>
    <t>185011</t>
  </si>
  <si>
    <t>SEE ALSO 185009-10, 185012 AND 185021-24.</t>
  </si>
  <si>
    <t>185012</t>
  </si>
  <si>
    <t>SEE ALSO 185009-11 AND 185021-24.</t>
  </si>
  <si>
    <t>185021</t>
  </si>
  <si>
    <t>20020524</t>
  </si>
  <si>
    <t>SEE ALSO 185022-24 AND 185009-12.</t>
  </si>
  <si>
    <t>185022</t>
  </si>
  <si>
    <t>20020603</t>
  </si>
  <si>
    <t>SEE ALSO 185021, 185023-34 AND 185009-12.</t>
  </si>
  <si>
    <t>185023</t>
  </si>
  <si>
    <t>SEE ALSO 185021-22, 185024 AND 185009-12.</t>
  </si>
  <si>
    <t>185024</t>
  </si>
  <si>
    <t>SEE ALSO 185021-23 AND 185009-12.</t>
  </si>
  <si>
    <t>NOCN01118</t>
  </si>
  <si>
    <t>YEARLING (SUPER) SMOLTS</t>
  </si>
  <si>
    <t>NOCN0290</t>
  </si>
  <si>
    <t>NOCN0289</t>
  </si>
  <si>
    <t>20030505</t>
  </si>
  <si>
    <t>185639</t>
  </si>
  <si>
    <t>SEAPEN. COMP TO 185133-36,185033-36 (FRESHWATER) &amp; 185346, 181243 (OVERWINTER)</t>
  </si>
  <si>
    <t>181243</t>
  </si>
  <si>
    <t>20040424</t>
  </si>
  <si>
    <t>SUPER SMOLTS (POND F). SEE ALSO 185346.</t>
  </si>
  <si>
    <t>185033</t>
  </si>
  <si>
    <t>SEE 185133-36,185033-36. COMP TO 185639 (SEAPEN) &amp; 185346, 181243 (OVERWINTER)</t>
  </si>
  <si>
    <t>185034</t>
  </si>
  <si>
    <t>185035</t>
  </si>
  <si>
    <t>185036</t>
  </si>
  <si>
    <t>185133</t>
  </si>
  <si>
    <t>SEE 185134-36,185033-36. COMP TO 185639 (SEAPEN) &amp; 185346, 181243 (OVERWINTER)</t>
  </si>
  <si>
    <t>185134</t>
  </si>
  <si>
    <t>185135</t>
  </si>
  <si>
    <t>185136</t>
  </si>
  <si>
    <t>185346</t>
  </si>
  <si>
    <t>20040318</t>
  </si>
  <si>
    <t>SUPER SMOLTS (POND E). SEE ALSO 181243.</t>
  </si>
  <si>
    <t>NOCN0339</t>
  </si>
  <si>
    <t>RELEASED BELOW BRIDGE.</t>
  </si>
  <si>
    <t>184832</t>
  </si>
  <si>
    <t>SEE ALSO 185413-16, 185420, 185561-63 (FRESHWATER) &amp; 185347-48 (YEARLING).</t>
  </si>
  <si>
    <t>185347</t>
  </si>
  <si>
    <t>20050314</t>
  </si>
  <si>
    <t>SUPERSMOLT. SEE ALSO 185348.</t>
  </si>
  <si>
    <t>185348</t>
  </si>
  <si>
    <t>SUPERSMOLT. SEE ALSO 185347.</t>
  </si>
  <si>
    <t>185413</t>
  </si>
  <si>
    <t>20040527</t>
  </si>
  <si>
    <t>SEE ALSO 185414-16, 185420, 185561-63, 184832 (SEAPEN) &amp; 185347-48 (YEARLING).</t>
  </si>
  <si>
    <t>185414</t>
  </si>
  <si>
    <t>SEE ALSO 185413-16, 185420, 185561-63, 184832 (SEAPEN) &amp; 185347-48 (YEARLING).</t>
  </si>
  <si>
    <t>185415</t>
  </si>
  <si>
    <t>185416</t>
  </si>
  <si>
    <t>SEE ALSO 185413-15, 185420, 185561-63, 184832 (SEAPEN) &amp; 185347-48 (YEARLING).</t>
  </si>
  <si>
    <t>185420</t>
  </si>
  <si>
    <t>SEE ALSO 185413-16, 185561-63, 184832 (SEAPEN) &amp; 185347-48 (YEARLING).</t>
  </si>
  <si>
    <t>185561</t>
  </si>
  <si>
    <t>SEE ALSO 185413-16, 185420, 185562-63, 184832 (SEAPEN) &amp; 185347-48 (YEARLING).</t>
  </si>
  <si>
    <t>185562</t>
  </si>
  <si>
    <t>185563</t>
  </si>
  <si>
    <t>SEE ALSO 185413-16, 185420, 185561-62, 184832 (SEAPEN) &amp; 185347-48 (YEARLING).</t>
  </si>
  <si>
    <t>184160</t>
  </si>
  <si>
    <t>20050502</t>
  </si>
  <si>
    <t>7 days of netpen rearing.</t>
  </si>
  <si>
    <t>184218</t>
  </si>
  <si>
    <t>SEE ALSO 184160</t>
  </si>
  <si>
    <t>NOCN0467</t>
  </si>
  <si>
    <t>20050204</t>
  </si>
  <si>
    <t>184447</t>
  </si>
  <si>
    <t>20050524</t>
  </si>
  <si>
    <t>SEE ALSO 185211-13 &amp; 185804-07. 185626-27 OVERWINTER REL.</t>
  </si>
  <si>
    <t>185211</t>
  </si>
  <si>
    <t>SEE ALSO 185212-13, 184447 &amp; 185804-07. 185626-27 OVERWINTER REL.</t>
  </si>
  <si>
    <t>185212</t>
  </si>
  <si>
    <t>SEE ALSO 185211, 185213, 184447 &amp; 185804-07. 185626-27 OVERWINTER REL.</t>
  </si>
  <si>
    <t>185213</t>
  </si>
  <si>
    <t>SEE ALSO 185211-12, 184447 &amp; 185804-07. 185626-27 OVERWINTER REL.</t>
  </si>
  <si>
    <t>185626</t>
  </si>
  <si>
    <t>20060201</t>
  </si>
  <si>
    <t>YEARLING; SEE 185627 (YEAR) &amp; 185211-13, 184447 &amp; 185804-07 (REG PRODUCTION).</t>
  </si>
  <si>
    <t>185627</t>
  </si>
  <si>
    <t>20060309</t>
  </si>
  <si>
    <t>YEARLING; SEE 185626 (YEAR) &amp; 185211-13, 184447 &amp; 185804-07 (REG PRODUCTION).</t>
  </si>
  <si>
    <t>185804</t>
  </si>
  <si>
    <t>SEE ALSO 185211-13, 184447 &amp; 185805-08. 185626-27 OVERWINTER REL.</t>
  </si>
  <si>
    <t>185805</t>
  </si>
  <si>
    <t>SEE ALSO 185211-13, 184447, 185804 &amp; 185806-07. 185626-27 OVERWINTER REL.</t>
  </si>
  <si>
    <t>185806</t>
  </si>
  <si>
    <t>SEE ALSO 185211-13, 184447, 185804-05 &amp; 185807. 185626-27 OVERWINTER REL.</t>
  </si>
  <si>
    <t>185807</t>
  </si>
  <si>
    <t>SEE ALSO 185211-13, 184447 &amp; 185804-06. 185626-27 OVERWINTER REL.</t>
  </si>
  <si>
    <t>184219</t>
  </si>
  <si>
    <t>20070501</t>
  </si>
  <si>
    <t>YEARLING; SEE 184259 (YEAR) &amp; 185257-60 &amp; 185948-51 (REG PRODUCTION).</t>
  </si>
  <si>
    <t>184259</t>
  </si>
  <si>
    <t>YEARLING;  SEE 184219 (YEAR) &amp; 185257-60 &amp; 185948-51 (REG PRODUCTION).</t>
  </si>
  <si>
    <t>185257</t>
  </si>
  <si>
    <t>SEE 185258-60 &amp; 185948-51.</t>
  </si>
  <si>
    <t>185258</t>
  </si>
  <si>
    <t>20060523</t>
  </si>
  <si>
    <t>20060527</t>
  </si>
  <si>
    <t>SEE 185257, 185259-60 &amp; 185948-51.</t>
  </si>
  <si>
    <t>185259</t>
  </si>
  <si>
    <t>SEE 185257-58, 185260 &amp; 185948-51.</t>
  </si>
  <si>
    <t>185260</t>
  </si>
  <si>
    <t>SEE 185257-59 &amp; 185948-51.</t>
  </si>
  <si>
    <t>185948</t>
  </si>
  <si>
    <t>SEE 185257-60 &amp; 185949-51.</t>
  </si>
  <si>
    <t>185949</t>
  </si>
  <si>
    <t>SEE 185257-60, 185948 &amp; 185950-51.</t>
  </si>
  <si>
    <t>185950</t>
  </si>
  <si>
    <t>SEE 185257-60, 185948-49 &amp; 185951.</t>
  </si>
  <si>
    <t>185951</t>
  </si>
  <si>
    <t>SEE 185257-60 &amp; 185948-50.</t>
  </si>
  <si>
    <t>185836</t>
  </si>
  <si>
    <t>20070517</t>
  </si>
  <si>
    <t>SEE ALSO 185837 &amp; 185838 (FRESHWATER RELEASES)</t>
  </si>
  <si>
    <t>185837</t>
  </si>
  <si>
    <t>SEE ALSO 185836 (SEAPEN) &amp; 185838 (FRESHWATER)</t>
  </si>
  <si>
    <t>185838</t>
  </si>
  <si>
    <t>SEE ALSO 185836 (SEAPEN) &amp; 185837 (FRESHWATER)</t>
  </si>
  <si>
    <t>185821</t>
  </si>
  <si>
    <t>20070528</t>
  </si>
  <si>
    <t>185822</t>
  </si>
  <si>
    <t>185823</t>
  </si>
  <si>
    <t>185824</t>
  </si>
  <si>
    <t>185825</t>
  </si>
  <si>
    <t>185826</t>
  </si>
  <si>
    <t>185827</t>
  </si>
  <si>
    <t>185828</t>
  </si>
  <si>
    <t>186134</t>
  </si>
  <si>
    <t>20080526</t>
  </si>
  <si>
    <t>20080601</t>
  </si>
  <si>
    <t>ALSO SEE TAGCODES 1863-05,06,03,04,02,43,44,01.</t>
  </si>
  <si>
    <t>186301</t>
  </si>
  <si>
    <t>ALSO SEE TAGCODES 1863-05,06,03,04,02,43,44 &amp; 186134.</t>
  </si>
  <si>
    <t>186302</t>
  </si>
  <si>
    <t>ALSO SEE TAGCODES 1863-05,06,03,04,43,44,01 &amp; 186134.</t>
  </si>
  <si>
    <t>186303</t>
  </si>
  <si>
    <t>20080529</t>
  </si>
  <si>
    <t>20080603</t>
  </si>
  <si>
    <t>ALSO SEE TAGCODES 1863-05,06,04,02,43,44,01 &amp; 186134.</t>
  </si>
  <si>
    <t>186304</t>
  </si>
  <si>
    <t>ALSO SEE TAGCODES 1863-05,06,03,02,43,44,01 &amp; 186134.</t>
  </si>
  <si>
    <t>186305</t>
  </si>
  <si>
    <t>ALSO SEE TAGCODES 1863-06,03,04,02,43,44,01 &amp; 186134.</t>
  </si>
  <si>
    <t>186306</t>
  </si>
  <si>
    <t>ALSO SEE TAGCODES 1863-05,03,04,02,43,44,01 &amp; 186134.</t>
  </si>
  <si>
    <t>186343</t>
  </si>
  <si>
    <t>ALSO SEE TAGCODES 1863-05,06,03,04,02,44,01 &amp; 186134.</t>
  </si>
  <si>
    <t>186344</t>
  </si>
  <si>
    <t>ALSO SEE TAGCODES 1863-05,06,03,04,02,43,01 &amp; 186134.</t>
  </si>
  <si>
    <t>180397</t>
  </si>
  <si>
    <t>180386</t>
  </si>
  <si>
    <t>ALSO SEE 180387-94, 180881-85, 185960-62 &amp; 180685.</t>
  </si>
  <si>
    <t>180387</t>
  </si>
  <si>
    <t>ALSO SEE 180386,88-94, 180881-85, 185960-62 &amp; 180685.</t>
  </si>
  <si>
    <t>180388</t>
  </si>
  <si>
    <t>ALSO SEE 180386-87,89-94, 180881-85, 185960-62 &amp; 180685.</t>
  </si>
  <si>
    <t>180389</t>
  </si>
  <si>
    <t>ALSO SEE 180386-88,90-94, 180881-85, 185960-62 &amp; 180685</t>
  </si>
  <si>
    <t>180390</t>
  </si>
  <si>
    <t>ALSO SEE 180386-89,91-94, 180881-85, 185960-62 &amp; 180685.</t>
  </si>
  <si>
    <t>180391</t>
  </si>
  <si>
    <t>ALSO SEE 180386-90,92-94, 180881-85, 185960-62 &amp; 180685.</t>
  </si>
  <si>
    <t>180392</t>
  </si>
  <si>
    <t>ALSO SEE 180386-91,93-94, 180881-85, 185960-62 &amp; 180685.</t>
  </si>
  <si>
    <t>180393</t>
  </si>
  <si>
    <t>ALSO SEE 180386-92,94, 180881-85, 185960-62 &amp; 180685.</t>
  </si>
  <si>
    <t>180394</t>
  </si>
  <si>
    <t>20090601</t>
  </si>
  <si>
    <t>ALSO SEE 180386-93, 180881-85, 185960-62 &amp; 180685.</t>
  </si>
  <si>
    <t>180685</t>
  </si>
  <si>
    <t>ALSO SEE 180386-94, 180881-85, 185960-62.</t>
  </si>
  <si>
    <t>180881</t>
  </si>
  <si>
    <t>ALSO SEE 180386-94, 180882-85, 185960-62 &amp; 180685.</t>
  </si>
  <si>
    <t>180882</t>
  </si>
  <si>
    <t>ALSO SEE 180386-94, 180881,83-85, 185960-62 &amp; 180685.</t>
  </si>
  <si>
    <t>180883</t>
  </si>
  <si>
    <t>ALSO SEE 180386-94, 180881-82,84-85, 1805960-62 &amp; 180685.</t>
  </si>
  <si>
    <t>180884</t>
  </si>
  <si>
    <t>ALSO SEE 180386-94, 180881-83,85, 185960-62 &amp; 180685.</t>
  </si>
  <si>
    <t>180885</t>
  </si>
  <si>
    <t>ALSO SEE 180386-94, 180881-84, 185960-62 &amp; 180685.</t>
  </si>
  <si>
    <t>185960</t>
  </si>
  <si>
    <t>ALSO SEE 180386-94, 180881-85, 185961-62 &amp; 180685.</t>
  </si>
  <si>
    <t>185961</t>
  </si>
  <si>
    <t>ALSO SEE 180386-94, 180881-85, 185960,62, &amp; 180685.</t>
  </si>
  <si>
    <t>185962</t>
  </si>
  <si>
    <t>ALSO SEE 180386-94, 180881-85, 185960-61 &amp; 180685.</t>
  </si>
  <si>
    <t>NOCN0941</t>
  </si>
  <si>
    <t>20100519</t>
  </si>
  <si>
    <t>180174</t>
  </si>
  <si>
    <t>180175</t>
  </si>
  <si>
    <t>180567</t>
  </si>
  <si>
    <t>180981</t>
  </si>
  <si>
    <t>180982</t>
  </si>
  <si>
    <t>181080</t>
  </si>
  <si>
    <t>181081</t>
  </si>
  <si>
    <t>181082</t>
  </si>
  <si>
    <t>181083</t>
  </si>
  <si>
    <t>181084</t>
  </si>
  <si>
    <t>181085</t>
  </si>
  <si>
    <t>181086</t>
  </si>
  <si>
    <t>181087</t>
  </si>
  <si>
    <t>181088</t>
  </si>
  <si>
    <t>181269</t>
  </si>
  <si>
    <t>181270</t>
  </si>
  <si>
    <t>181271</t>
  </si>
  <si>
    <t>182376</t>
  </si>
  <si>
    <t>20110518</t>
  </si>
  <si>
    <t>186111</t>
  </si>
  <si>
    <t>180194</t>
  </si>
  <si>
    <t>180195</t>
  </si>
  <si>
    <t>181482</t>
  </si>
  <si>
    <t>20110527</t>
  </si>
  <si>
    <t>181483</t>
  </si>
  <si>
    <t>181484</t>
  </si>
  <si>
    <t>181485</t>
  </si>
  <si>
    <t>20110528</t>
  </si>
  <si>
    <t>181694</t>
  </si>
  <si>
    <t>181695</t>
  </si>
  <si>
    <t>181798</t>
  </si>
  <si>
    <t>181799</t>
  </si>
  <si>
    <t>181092</t>
  </si>
  <si>
    <t>20120604</t>
  </si>
  <si>
    <t>181093</t>
  </si>
  <si>
    <t>181272</t>
  </si>
  <si>
    <t>20120527</t>
  </si>
  <si>
    <t>181273</t>
  </si>
  <si>
    <t>181274</t>
  </si>
  <si>
    <t>181283</t>
  </si>
  <si>
    <t>181492</t>
  </si>
  <si>
    <t>181493</t>
  </si>
  <si>
    <t>181494</t>
  </si>
  <si>
    <t>181495</t>
  </si>
  <si>
    <t>182388</t>
  </si>
  <si>
    <t>182389</t>
  </si>
  <si>
    <t>182288</t>
  </si>
  <si>
    <t>20130508</t>
  </si>
  <si>
    <t>182299</t>
  </si>
  <si>
    <t>182368</t>
  </si>
  <si>
    <t>180684</t>
  </si>
  <si>
    <t>180690</t>
  </si>
  <si>
    <t>181894</t>
  </si>
  <si>
    <t>181895</t>
  </si>
  <si>
    <t>181988</t>
  </si>
  <si>
    <t>181989</t>
  </si>
  <si>
    <t>182086</t>
  </si>
  <si>
    <t>182464</t>
  </si>
  <si>
    <t>182465</t>
  </si>
  <si>
    <t>182564</t>
  </si>
  <si>
    <t>182565</t>
  </si>
  <si>
    <t>182566</t>
  </si>
  <si>
    <t>183675</t>
  </si>
  <si>
    <t>20140516</t>
  </si>
  <si>
    <t>Alberni Inlet Seapen</t>
  </si>
  <si>
    <t>183796</t>
  </si>
  <si>
    <t>20140528</t>
  </si>
  <si>
    <t>181699</t>
  </si>
  <si>
    <t>20140523</t>
  </si>
  <si>
    <t>181997</t>
  </si>
  <si>
    <t>183275</t>
  </si>
  <si>
    <t>183276</t>
  </si>
  <si>
    <t>183381</t>
  </si>
  <si>
    <t>183382</t>
  </si>
  <si>
    <t>183383</t>
  </si>
  <si>
    <t>183384</t>
  </si>
  <si>
    <t>183484</t>
  </si>
  <si>
    <t>186141</t>
  </si>
  <si>
    <t>20150507</t>
  </si>
  <si>
    <t>182878</t>
  </si>
  <si>
    <t>20150509</t>
  </si>
  <si>
    <t>182481</t>
  </si>
  <si>
    <t>20150504</t>
  </si>
  <si>
    <t>182482</t>
  </si>
  <si>
    <t>183069</t>
  </si>
  <si>
    <t>20150515</t>
  </si>
  <si>
    <t>183070</t>
  </si>
  <si>
    <t>183071</t>
  </si>
  <si>
    <t>183072</t>
  </si>
  <si>
    <t>183395</t>
  </si>
  <si>
    <t>20150511</t>
  </si>
  <si>
    <t>183396</t>
  </si>
  <si>
    <t>183397</t>
  </si>
  <si>
    <t>183398</t>
  </si>
  <si>
    <t>183676</t>
  </si>
  <si>
    <t>183797</t>
  </si>
  <si>
    <t>183798</t>
  </si>
  <si>
    <t>185361</t>
  </si>
  <si>
    <t>20160511</t>
  </si>
  <si>
    <t>185362</t>
  </si>
  <si>
    <t>184282</t>
  </si>
  <si>
    <t>182487</t>
  </si>
  <si>
    <t>182488</t>
  </si>
  <si>
    <t>183473</t>
  </si>
  <si>
    <t>183474</t>
  </si>
  <si>
    <t>20160527</t>
  </si>
  <si>
    <t>183475</t>
  </si>
  <si>
    <t>183476</t>
  </si>
  <si>
    <t>183693</t>
  </si>
  <si>
    <t>183694</t>
  </si>
  <si>
    <t>183695</t>
  </si>
  <si>
    <t>183799</t>
  </si>
  <si>
    <t>184069</t>
  </si>
  <si>
    <t>184070</t>
  </si>
  <si>
    <t>184071</t>
  </si>
  <si>
    <t>184072</t>
  </si>
  <si>
    <t>184184</t>
  </si>
  <si>
    <t>184185</t>
  </si>
  <si>
    <t>Rosewall Creek H</t>
  </si>
  <si>
    <t>183889</t>
  </si>
  <si>
    <t>20170505</t>
  </si>
  <si>
    <t>184485</t>
  </si>
  <si>
    <t>20170605</t>
  </si>
  <si>
    <t>180264</t>
  </si>
  <si>
    <t>181881</t>
  </si>
  <si>
    <t>181882</t>
  </si>
  <si>
    <t>181883</t>
  </si>
  <si>
    <t>182091</t>
  </si>
  <si>
    <t>182092</t>
  </si>
  <si>
    <t>184378</t>
  </si>
  <si>
    <t>184379</t>
  </si>
  <si>
    <t>184380</t>
  </si>
  <si>
    <t>184381</t>
  </si>
  <si>
    <t>184582</t>
  </si>
  <si>
    <t>184583</t>
  </si>
  <si>
    <t>184699</t>
  </si>
  <si>
    <t>20170519</t>
  </si>
  <si>
    <t>Accelerated group.</t>
  </si>
  <si>
    <t>184764</t>
  </si>
  <si>
    <t>NOCN1613</t>
  </si>
  <si>
    <t>20170418</t>
  </si>
  <si>
    <t>Emergency release due to retaining wall failure.</t>
  </si>
  <si>
    <t>185720</t>
  </si>
  <si>
    <t>20180418</t>
  </si>
  <si>
    <t>20180419</t>
  </si>
  <si>
    <t>185727</t>
  </si>
  <si>
    <t>184564</t>
  </si>
  <si>
    <t>20180528</t>
  </si>
  <si>
    <t>184565</t>
  </si>
  <si>
    <t>183679</t>
  </si>
  <si>
    <t>Accelerated release group to test effect of  river temperature on MS.</t>
  </si>
  <si>
    <t>183887</t>
  </si>
  <si>
    <t>20180530</t>
  </si>
  <si>
    <t>183888</t>
  </si>
  <si>
    <t>184882</t>
  </si>
  <si>
    <t>184883</t>
  </si>
  <si>
    <t>184884</t>
  </si>
  <si>
    <t>184885</t>
  </si>
  <si>
    <t>185094</t>
  </si>
  <si>
    <t>20180516</t>
  </si>
  <si>
    <t>185095</t>
  </si>
  <si>
    <t>185096</t>
  </si>
  <si>
    <t>185097</t>
  </si>
  <si>
    <t>185286</t>
  </si>
  <si>
    <t>20190426</t>
  </si>
  <si>
    <t>185287</t>
  </si>
  <si>
    <t>185294</t>
  </si>
  <si>
    <t>185295</t>
  </si>
  <si>
    <t>185898</t>
  </si>
  <si>
    <t>20190417</t>
  </si>
  <si>
    <t>185272</t>
  </si>
  <si>
    <t>20190604</t>
  </si>
  <si>
    <t>Underwood Cove.</t>
  </si>
  <si>
    <t>181387</t>
  </si>
  <si>
    <t>182191</t>
  </si>
  <si>
    <t>20190524</t>
  </si>
  <si>
    <t>182776</t>
  </si>
  <si>
    <t>183980</t>
  </si>
  <si>
    <t>184091</t>
  </si>
  <si>
    <t>184574</t>
  </si>
  <si>
    <t>184890</t>
  </si>
  <si>
    <t>184891</t>
  </si>
  <si>
    <t>184892</t>
  </si>
  <si>
    <t>184893</t>
  </si>
  <si>
    <t>184894</t>
  </si>
  <si>
    <t>20190517</t>
  </si>
  <si>
    <t>184895</t>
  </si>
  <si>
    <t>185790</t>
  </si>
  <si>
    <t>185881</t>
  </si>
  <si>
    <t>185882</t>
  </si>
  <si>
    <t>185888</t>
  </si>
  <si>
    <t>NOCN1965</t>
  </si>
  <si>
    <t>20200415</t>
  </si>
  <si>
    <t>NOCN1964</t>
  </si>
  <si>
    <t>20200506</t>
  </si>
  <si>
    <t>NOCN1958</t>
  </si>
  <si>
    <t>20200514</t>
  </si>
  <si>
    <t>NOCN1959</t>
  </si>
  <si>
    <t>NOCN1960</t>
  </si>
  <si>
    <t>NOCN1961</t>
  </si>
  <si>
    <t>NOCN1962</t>
  </si>
  <si>
    <t>20200515</t>
  </si>
  <si>
    <t>NOCN1963</t>
  </si>
  <si>
    <t>182777</t>
  </si>
  <si>
    <t>20210416</t>
  </si>
  <si>
    <t>871 smalls at 2.4g. 6106 at 3g. 17k at 3.5g. 33.5k at 4.1g.</t>
  </si>
  <si>
    <t>184164</t>
  </si>
  <si>
    <t>185694</t>
  </si>
  <si>
    <t>185995</t>
  </si>
  <si>
    <t>20210602</t>
  </si>
  <si>
    <t>186415</t>
  </si>
  <si>
    <t>20210511</t>
  </si>
  <si>
    <t>186416</t>
  </si>
  <si>
    <t>186429</t>
  </si>
  <si>
    <t>186430</t>
  </si>
  <si>
    <t>186431</t>
  </si>
  <si>
    <t>186432</t>
  </si>
  <si>
    <t>186478</t>
  </si>
  <si>
    <t>186479</t>
  </si>
  <si>
    <t>186501</t>
  </si>
  <si>
    <t>186502</t>
  </si>
  <si>
    <t>186503</t>
  </si>
  <si>
    <t>186598</t>
  </si>
  <si>
    <t>186487</t>
  </si>
  <si>
    <t>Weight estimate - waiting for confirmation. BZ 2022-08-10</t>
  </si>
  <si>
    <t>186078</t>
  </si>
  <si>
    <t>186079</t>
  </si>
  <si>
    <t>185373</t>
  </si>
  <si>
    <t>186165</t>
  </si>
  <si>
    <t>186401</t>
  </si>
  <si>
    <t>186402</t>
  </si>
  <si>
    <t>186513</t>
  </si>
  <si>
    <t>20220520</t>
  </si>
  <si>
    <t>186514</t>
  </si>
  <si>
    <t>186515</t>
  </si>
  <si>
    <t>20230528</t>
  </si>
  <si>
    <t>186516</t>
  </si>
  <si>
    <t>186517</t>
  </si>
  <si>
    <t>186599</t>
  </si>
  <si>
    <t>186691</t>
  </si>
  <si>
    <t>186711</t>
  </si>
  <si>
    <t>186712</t>
  </si>
  <si>
    <t>185067</t>
  </si>
  <si>
    <t>20230420</t>
  </si>
  <si>
    <t>185868</t>
  </si>
  <si>
    <t>185281</t>
  </si>
  <si>
    <t>20230430</t>
  </si>
  <si>
    <t>186397</t>
  </si>
  <si>
    <t>186528</t>
  </si>
  <si>
    <t>20230529</t>
  </si>
  <si>
    <t>186605</t>
  </si>
  <si>
    <t>186673</t>
  </si>
  <si>
    <t>186759</t>
  </si>
  <si>
    <t>186807</t>
  </si>
  <si>
    <t>186811</t>
  </si>
  <si>
    <t>Alberni Sch</t>
  </si>
  <si>
    <t>Alberni Schools</t>
  </si>
  <si>
    <t>NOCN9452</t>
  </si>
  <si>
    <t>Cheanuh Marina</t>
  </si>
  <si>
    <t>Becher Bay Seapen</t>
  </si>
  <si>
    <t>NOCN9759</t>
  </si>
  <si>
    <t>19980710</t>
  </si>
  <si>
    <t>NOCN9896</t>
  </si>
  <si>
    <t>19990721</t>
  </si>
  <si>
    <t>NOCN9944</t>
  </si>
  <si>
    <t>NOCN00105</t>
  </si>
  <si>
    <t>NOCN0179</t>
  </si>
  <si>
    <t xml:space="preserve"> #, DATE &amp; SIZE AT RELEASE ESTIMATED.</t>
  </si>
  <si>
    <t>NOCN0263</t>
  </si>
  <si>
    <t>20030708</t>
  </si>
  <si>
    <t>Juan de Fuca Salm Rest So</t>
  </si>
  <si>
    <t>NOCN1494</t>
  </si>
  <si>
    <t>20150517</t>
  </si>
  <si>
    <t>NOCN1652</t>
  </si>
  <si>
    <t>20170502</t>
  </si>
  <si>
    <t>20170503</t>
  </si>
  <si>
    <t>NOCN1651</t>
  </si>
  <si>
    <t>NOCN1843</t>
  </si>
  <si>
    <t>20190120</t>
  </si>
  <si>
    <t>NOCN1918</t>
  </si>
  <si>
    <t>20200408</t>
  </si>
  <si>
    <t>NOCN1917</t>
  </si>
  <si>
    <t>NOCN2046</t>
  </si>
  <si>
    <t>20210501</t>
  </si>
  <si>
    <t>20210701</t>
  </si>
  <si>
    <t>NOCN2045</t>
  </si>
  <si>
    <t>20210517</t>
  </si>
  <si>
    <t>NOCN2219</t>
  </si>
  <si>
    <t>20230601</t>
  </si>
  <si>
    <t>Lester Pearson</t>
  </si>
  <si>
    <t>Ayum Creek H</t>
  </si>
  <si>
    <t>NOCN8655</t>
  </si>
  <si>
    <t>19870410</t>
  </si>
  <si>
    <t>Robertson Cr Seapens</t>
  </si>
  <si>
    <t>NOCN1284</t>
  </si>
  <si>
    <t>Shaw Centre</t>
  </si>
  <si>
    <t>Shaw Centre Aq</t>
  </si>
  <si>
    <t>CK-21</t>
  </si>
  <si>
    <t>EAST VANCOUVER ISLAND-GOLDSTREAM_FA_0.x</t>
  </si>
  <si>
    <t>NOCN1593</t>
  </si>
  <si>
    <t>201708</t>
  </si>
  <si>
    <t>NOCN2144</t>
  </si>
  <si>
    <t>20220601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</si>
</sst>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
  </numFmts>
  <fonts count="52" x14ac:knownFonts="1">
    <font>
      <sz val="11"/>
      <color theme="1"/>
      <name val="Calibri"/>
      <family val="2"/>
      <scheme val="minor"/>
    </font>
    <font>
      <sz val="11"/>
      <color theme="1"/>
      <name val="Calibri"/>
      <family val="2"/>
      <scheme val="minor"/>
    </font>
    <font>
      <b/>
      <sz val="11"/>
      <color rgb="FFFA7D00"/>
      <name val="Calibri"/>
      <family val="2"/>
      <scheme val="minor"/>
    </font>
    <font>
      <b/>
      <sz val="11"/>
      <color theme="1"/>
      <name val="Calibri"/>
      <family val="2"/>
      <scheme val="minor"/>
    </font>
    <font>
      <b/>
      <sz val="8"/>
      <name val="Arial"/>
      <family val="2"/>
    </font>
    <font>
      <b/>
      <sz val="8"/>
      <color rgb="FFFFFFFF"/>
      <name val="Calibri Light"/>
      <family val="2"/>
    </font>
    <font>
      <sz val="8"/>
      <name val="Arial"/>
      <family val="2"/>
    </font>
    <font>
      <sz val="10"/>
      <name val="Arial"/>
      <family val="2"/>
    </font>
    <font>
      <b/>
      <sz val="9"/>
      <color indexed="81"/>
      <name val="Tahoma"/>
      <family val="2"/>
    </font>
    <font>
      <sz val="9"/>
      <color indexed="81"/>
      <name val="Tahoma"/>
      <family val="2"/>
    </font>
    <font>
      <sz val="8"/>
      <color rgb="FF161719"/>
      <name val="Calibri Light"/>
      <family val="2"/>
    </font>
    <font>
      <sz val="11"/>
      <color theme="1"/>
      <name val="Calibri"/>
      <family val="2"/>
    </font>
    <font>
      <b/>
      <sz val="8"/>
      <color theme="1"/>
      <name val="Calibri Light"/>
      <family val="2"/>
    </font>
    <font>
      <sz val="11"/>
      <color rgb="FFFF0000"/>
      <name val="Calibri"/>
      <family val="2"/>
      <scheme val="minor"/>
    </font>
    <font>
      <sz val="8"/>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sz val="9"/>
      <name val="Arial"/>
      <family val="2"/>
    </font>
    <font>
      <vertAlign val="superscript"/>
      <sz val="11"/>
      <color theme="1"/>
      <name val="Calibri"/>
      <family val="2"/>
      <scheme val="minor"/>
    </font>
    <font>
      <sz val="12"/>
      <color theme="1"/>
      <name val="Calibri"/>
      <family val="2"/>
      <scheme val="minor"/>
    </font>
    <font>
      <sz val="12"/>
      <name val="Arial"/>
      <family val="2"/>
    </font>
    <font>
      <b/>
      <sz val="11"/>
      <name val="Arial"/>
      <family val="2"/>
    </font>
    <font>
      <sz val="11"/>
      <color theme="1"/>
      <name val="Arial"/>
      <family val="2"/>
    </font>
    <font>
      <i/>
      <sz val="11"/>
      <color theme="1"/>
      <name val="Arial"/>
      <family val="2"/>
    </font>
    <font>
      <vertAlign val="subscript"/>
      <sz val="11"/>
      <color theme="1"/>
      <name val="Arial"/>
      <family val="2"/>
    </font>
    <font>
      <sz val="10"/>
      <name val="Arial"/>
      <family val="2"/>
    </font>
    <font>
      <b/>
      <sz val="10"/>
      <name val="Arial"/>
      <family val="2"/>
    </font>
    <font>
      <b/>
      <sz val="12"/>
      <color theme="1"/>
      <name val="Calibri Light"/>
      <family val="2"/>
    </font>
    <font>
      <sz val="12"/>
      <color rgb="FF000000"/>
      <name val="Calibri"/>
      <family val="2"/>
    </font>
    <font>
      <sz val="14"/>
      <name val="Arial"/>
      <family val="2"/>
    </font>
    <font>
      <sz val="14"/>
      <color theme="1"/>
      <name val="Calibri"/>
      <family val="2"/>
      <scheme val="minor"/>
    </font>
    <font>
      <b/>
      <sz val="14"/>
      <color theme="1"/>
      <name val="Calibri Light"/>
      <family val="2"/>
    </font>
    <font>
      <b/>
      <sz val="14"/>
      <color rgb="FFFFFFFF"/>
      <name val="Calibri Light"/>
      <family val="2"/>
    </font>
    <font>
      <sz val="14"/>
      <color rgb="FF161719"/>
      <name val="Calibri Light"/>
      <family val="2"/>
    </font>
    <font>
      <sz val="14"/>
      <color rgb="FF000000"/>
      <name val="Calibri"/>
      <family val="2"/>
    </font>
    <font>
      <b/>
      <sz val="14"/>
      <name val="Arial"/>
      <family val="2"/>
    </font>
    <font>
      <b/>
      <sz val="16"/>
      <name val="Calibri Light"/>
      <family val="2"/>
    </font>
    <font>
      <sz val="8"/>
      <color theme="1"/>
      <name val="Calibri"/>
      <family val="2"/>
      <scheme val="minor"/>
    </font>
    <font>
      <sz val="10"/>
      <color theme="1"/>
      <name val="Arial"/>
      <family val="2"/>
    </font>
    <font>
      <sz val="11"/>
      <color theme="0" tint="-0.14999847407452621"/>
      <name val="Calibri"/>
      <family val="2"/>
      <scheme val="minor"/>
    </font>
    <font>
      <sz val="8"/>
      <color theme="0" tint="-0.14999847407452621"/>
      <name val="Calibri"/>
      <family val="2"/>
      <scheme val="minor"/>
    </font>
    <font>
      <b/>
      <sz val="8"/>
      <color theme="0" tint="-0.14999847407452621"/>
      <name val="Arial"/>
      <family val="2"/>
    </font>
    <font>
      <sz val="10"/>
      <color theme="0" tint="-0.14999847407452621"/>
      <name val="Arial"/>
      <family val="2"/>
    </font>
    <font>
      <b/>
      <sz val="11"/>
      <color rgb="FF00B050"/>
      <name val="Calibri"/>
      <family val="2"/>
      <scheme val="minor"/>
    </font>
    <font>
      <sz val="8"/>
      <color rgb="FFFF0000"/>
      <name val="Calibri"/>
      <family val="2"/>
      <scheme val="minor"/>
    </font>
    <font>
      <sz val="8"/>
      <color theme="0" tint="-0.499984740745262"/>
      <name val="Calibri"/>
      <family val="2"/>
      <scheme val="minor"/>
    </font>
    <font>
      <sz val="11"/>
      <color theme="0" tint="-0.499984740745262"/>
      <name val="Calibri"/>
      <family val="2"/>
      <scheme val="minor"/>
    </font>
    <font>
      <sz val="11"/>
      <color theme="0" tint="-0.499984740745262"/>
      <name val="Calibri"/>
      <family val="2"/>
    </font>
    <font>
      <b/>
      <sz val="9"/>
      <color theme="1"/>
      <name val="Arial"/>
      <family val="2"/>
    </font>
    <font>
      <i/>
      <sz val="11"/>
      <color theme="0" tint="-0.499984740745262"/>
      <name val="Calibri"/>
      <family val="2"/>
      <scheme val="minor"/>
    </font>
    <font>
      <sz val="10"/>
      <color theme="0" tint="-0.499984740745262"/>
      <name val="Arial"/>
      <family val="2"/>
    </font>
  </fonts>
  <fills count="21">
    <fill>
      <patternFill patternType="none"/>
    </fill>
    <fill>
      <patternFill patternType="gray125"/>
    </fill>
    <fill>
      <patternFill patternType="solid">
        <fgColor rgb="FFF2F2F2"/>
      </patternFill>
    </fill>
    <fill>
      <patternFill patternType="solid">
        <fgColor rgb="FF000000"/>
        <bgColor indexed="64"/>
      </patternFill>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FFFCC"/>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00B0F0"/>
        <bgColor indexed="64"/>
      </patternFill>
    </fill>
    <fill>
      <patternFill patternType="solid">
        <fgColor rgb="FFE37878"/>
        <bgColor indexed="64"/>
      </patternFill>
    </fill>
    <fill>
      <patternFill patternType="solid">
        <fgColor theme="9" tint="0.59999389629810485"/>
        <bgColor indexed="64"/>
      </patternFill>
    </fill>
    <fill>
      <patternFill patternType="solid">
        <fgColor rgb="FF00B050"/>
        <bgColor indexed="64"/>
      </patternFill>
    </fill>
    <fill>
      <patternFill patternType="solid">
        <fgColor theme="9" tint="0.79998168889431442"/>
        <bgColor indexed="64"/>
      </patternFill>
    </fill>
    <fill>
      <patternFill patternType="solid">
        <fgColor rgb="FFFFDD7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medium">
        <color indexed="64"/>
      </right>
      <top/>
      <bottom/>
      <diagonal/>
    </border>
    <border>
      <left/>
      <right/>
      <top style="thin">
        <color indexed="64"/>
      </top>
      <bottom style="thin">
        <color indexed="64"/>
      </bottom>
      <diagonal/>
    </border>
    <border>
      <left/>
      <right style="medium">
        <color indexed="64"/>
      </right>
      <top style="medium">
        <color indexed="64"/>
      </top>
      <bottom style="medium">
        <color indexed="64"/>
      </bottom>
      <diagonal/>
    </border>
    <border>
      <left/>
      <right/>
      <top/>
      <bottom style="thin">
        <color theme="4" tint="0.39997558519241921"/>
      </bottom>
      <diagonal/>
    </border>
  </borders>
  <cellStyleXfs count="7">
    <xf numFmtId="0" fontId="0" fillId="0" borderId="0"/>
    <xf numFmtId="43" fontId="1" fillId="0" borderId="0" applyFont="0" applyFill="0" applyBorder="0" applyAlignment="0" applyProtection="0"/>
    <xf numFmtId="0" fontId="2" fillId="2" borderId="1" applyNumberFormat="0" applyAlignment="0" applyProtection="0"/>
    <xf numFmtId="9" fontId="1" fillId="0" borderId="0" applyFont="0" applyFill="0" applyBorder="0" applyAlignment="0" applyProtection="0"/>
    <xf numFmtId="0" fontId="7" fillId="0" borderId="0"/>
    <xf numFmtId="0" fontId="26" fillId="0" borderId="0"/>
    <xf numFmtId="9" fontId="26" fillId="0" borderId="0" applyFont="0" applyFill="0" applyBorder="0" applyAlignment="0" applyProtection="0"/>
  </cellStyleXfs>
  <cellXfs count="180">
    <xf numFmtId="0" fontId="0" fillId="0" borderId="0" xfId="0"/>
    <xf numFmtId="3" fontId="4" fillId="0" borderId="2" xfId="0" applyNumberFormat="1" applyFont="1" applyBorder="1" applyAlignment="1">
      <alignment horizontal="left" vertical="top"/>
    </xf>
    <xf numFmtId="0" fontId="5" fillId="3" borderId="0" xfId="0" applyFont="1" applyFill="1" applyAlignment="1">
      <alignment vertical="center" wrapText="1"/>
    </xf>
    <xf numFmtId="49" fontId="7" fillId="0" borderId="2" xfId="0" applyNumberFormat="1" applyFont="1" applyBorder="1" applyAlignment="1">
      <alignment vertical="center" wrapText="1"/>
    </xf>
    <xf numFmtId="49" fontId="7" fillId="6" borderId="2" xfId="0" applyNumberFormat="1" applyFont="1" applyFill="1" applyBorder="1" applyAlignment="1">
      <alignment vertical="center" wrapText="1"/>
    </xf>
    <xf numFmtId="3" fontId="7" fillId="6" borderId="2" xfId="0" applyNumberFormat="1" applyFont="1" applyFill="1" applyBorder="1" applyAlignment="1">
      <alignment vertical="center" wrapText="1"/>
    </xf>
    <xf numFmtId="0" fontId="5" fillId="3" borderId="6" xfId="0" applyFont="1" applyFill="1" applyBorder="1" applyAlignment="1">
      <alignment vertical="center" wrapText="1"/>
    </xf>
    <xf numFmtId="0" fontId="7" fillId="0" borderId="5" xfId="0" applyFont="1" applyBorder="1" applyAlignment="1">
      <alignment vertical="center"/>
    </xf>
    <xf numFmtId="0" fontId="10" fillId="0" borderId="4" xfId="0" applyFont="1" applyBorder="1" applyAlignment="1">
      <alignment vertical="center" wrapText="1"/>
    </xf>
    <xf numFmtId="0" fontId="0" fillId="0" borderId="0" xfId="0" applyAlignment="1">
      <alignment horizontal="center"/>
    </xf>
    <xf numFmtId="0" fontId="0" fillId="0" borderId="0" xfId="0" applyAlignment="1">
      <alignment horizontal="right"/>
    </xf>
    <xf numFmtId="0" fontId="0" fillId="0" borderId="0" xfId="0" applyAlignment="1">
      <alignment wrapText="1"/>
    </xf>
    <xf numFmtId="0" fontId="0" fillId="7" borderId="0" xfId="0" applyFill="1"/>
    <xf numFmtId="0" fontId="3" fillId="7" borderId="0" xfId="0" applyFont="1" applyFill="1"/>
    <xf numFmtId="0" fontId="3" fillId="7" borderId="0" xfId="0" applyFont="1" applyFill="1" applyAlignment="1">
      <alignment wrapText="1"/>
    </xf>
    <xf numFmtId="0" fontId="0" fillId="8" borderId="0" xfId="0" applyFill="1"/>
    <xf numFmtId="0" fontId="11" fillId="0" borderId="0" xfId="0" applyFont="1"/>
    <xf numFmtId="2" fontId="0" fillId="0" borderId="0" xfId="0" applyNumberFormat="1"/>
    <xf numFmtId="0" fontId="0" fillId="9" borderId="0" xfId="0" applyFill="1"/>
    <xf numFmtId="0" fontId="0" fillId="5" borderId="0" xfId="0" applyFill="1"/>
    <xf numFmtId="0" fontId="12" fillId="0" borderId="0" xfId="0" applyFont="1" applyAlignment="1">
      <alignment vertical="center" wrapText="1"/>
    </xf>
    <xf numFmtId="49" fontId="7" fillId="0" borderId="0" xfId="0" applyNumberFormat="1" applyFont="1" applyAlignment="1">
      <alignment vertical="center"/>
    </xf>
    <xf numFmtId="1" fontId="0" fillId="0" borderId="0" xfId="0" applyNumberFormat="1"/>
    <xf numFmtId="0" fontId="0" fillId="11" borderId="0" xfId="0" applyFill="1"/>
    <xf numFmtId="0" fontId="0" fillId="12" borderId="0" xfId="0" applyFill="1"/>
    <xf numFmtId="0" fontId="0" fillId="10" borderId="0" xfId="0" applyFill="1"/>
    <xf numFmtId="0" fontId="2" fillId="2" borderId="0" xfId="2" applyBorder="1"/>
    <xf numFmtId="3" fontId="4" fillId="0" borderId="0" xfId="0" applyNumberFormat="1" applyFont="1" applyAlignment="1">
      <alignment horizontal="center" vertical="top"/>
    </xf>
    <xf numFmtId="1" fontId="4" fillId="0" borderId="0" xfId="0" applyNumberFormat="1" applyFont="1" applyAlignment="1">
      <alignment horizontal="left" vertical="top" wrapText="1"/>
    </xf>
    <xf numFmtId="49" fontId="4" fillId="0" borderId="0" xfId="0" applyNumberFormat="1" applyFont="1" applyAlignment="1">
      <alignment horizontal="left" vertical="top"/>
    </xf>
    <xf numFmtId="3" fontId="4" fillId="0" borderId="0" xfId="0" applyNumberFormat="1" applyFont="1" applyAlignment="1">
      <alignment horizontal="left" vertical="top"/>
    </xf>
    <xf numFmtId="3" fontId="4" fillId="0" borderId="0" xfId="0" applyNumberFormat="1" applyFont="1" applyAlignment="1">
      <alignment horizontal="left" vertical="top" wrapText="1"/>
    </xf>
    <xf numFmtId="0" fontId="4" fillId="0" borderId="0" xfId="0" applyFont="1"/>
    <xf numFmtId="0" fontId="6" fillId="0" borderId="0" xfId="0" applyFont="1"/>
    <xf numFmtId="0" fontId="0" fillId="0" borderId="0" xfId="0" applyAlignment="1">
      <alignment horizontal="center" vertical="center"/>
    </xf>
    <xf numFmtId="1" fontId="7" fillId="0" borderId="0" xfId="0" applyNumberFormat="1" applyFont="1" applyAlignment="1">
      <alignment horizontal="center" vertical="center"/>
    </xf>
    <xf numFmtId="49" fontId="7" fillId="0" borderId="0" xfId="0" applyNumberFormat="1" applyFont="1" applyAlignment="1">
      <alignment vertical="center" wrapText="1"/>
    </xf>
    <xf numFmtId="0" fontId="5" fillId="0" borderId="0" xfId="0" applyFont="1" applyAlignment="1">
      <alignment vertical="center" wrapText="1"/>
    </xf>
    <xf numFmtId="3" fontId="0" fillId="0" borderId="0" xfId="0" applyNumberFormat="1"/>
    <xf numFmtId="3" fontId="6" fillId="0" borderId="0" xfId="0" applyNumberFormat="1" applyFont="1"/>
    <xf numFmtId="0" fontId="7" fillId="0" borderId="0" xfId="0" applyFont="1" applyAlignment="1">
      <alignment vertical="center"/>
    </xf>
    <xf numFmtId="49" fontId="7" fillId="6" borderId="0" xfId="0" applyNumberFormat="1" applyFont="1" applyFill="1" applyAlignment="1">
      <alignment vertical="center" wrapText="1"/>
    </xf>
    <xf numFmtId="3" fontId="7" fillId="6" borderId="0" xfId="0" applyNumberFormat="1" applyFont="1" applyFill="1" applyAlignment="1">
      <alignment vertical="center" wrapText="1"/>
    </xf>
    <xf numFmtId="3" fontId="2" fillId="2" borderId="0" xfId="2" applyNumberFormat="1" applyBorder="1" applyAlignment="1">
      <alignment vertical="center"/>
    </xf>
    <xf numFmtId="164" fontId="7" fillId="0" borderId="0" xfId="3" applyNumberFormat="1" applyFont="1" applyBorder="1" applyAlignment="1">
      <alignment horizontal="center" vertical="center"/>
    </xf>
    <xf numFmtId="1" fontId="2" fillId="2" borderId="0" xfId="2" applyNumberFormat="1" applyBorder="1" applyAlignment="1">
      <alignment vertical="center"/>
    </xf>
    <xf numFmtId="0" fontId="0" fillId="0" borderId="0" xfId="0" pivotButton="1"/>
    <xf numFmtId="0" fontId="3" fillId="0" borderId="0" xfId="0" applyFont="1"/>
    <xf numFmtId="0" fontId="3" fillId="0" borderId="7" xfId="0" applyFont="1" applyBorder="1"/>
    <xf numFmtId="11" fontId="0" fillId="0" borderId="0" xfId="0" applyNumberFormat="1"/>
    <xf numFmtId="0" fontId="13" fillId="0" borderId="0" xfId="0" applyFont="1"/>
    <xf numFmtId="0" fontId="15" fillId="0" borderId="0" xfId="0" applyFont="1"/>
    <xf numFmtId="2" fontId="0" fillId="0" borderId="0" xfId="0" applyNumberFormat="1" applyAlignment="1">
      <alignment horizontal="right"/>
    </xf>
    <xf numFmtId="3" fontId="0" fillId="0" borderId="0" xfId="0" applyNumberFormat="1" applyAlignment="1">
      <alignment horizontal="center"/>
    </xf>
    <xf numFmtId="3" fontId="18" fillId="0" borderId="0" xfId="0" applyNumberFormat="1" applyFont="1" applyAlignment="1">
      <alignment horizontal="right" vertical="top" wrapText="1"/>
    </xf>
    <xf numFmtId="0" fontId="0" fillId="0" borderId="0" xfId="0" applyAlignment="1">
      <alignment horizontal="left"/>
    </xf>
    <xf numFmtId="0" fontId="0" fillId="0" borderId="0" xfId="0" applyAlignment="1">
      <alignment horizontal="right" wrapText="1"/>
    </xf>
    <xf numFmtId="164" fontId="0" fillId="0" borderId="0" xfId="3" applyNumberFormat="1" applyFont="1" applyAlignment="1">
      <alignment horizontal="right"/>
    </xf>
    <xf numFmtId="164" fontId="0" fillId="0" borderId="0" xfId="0" applyNumberFormat="1" applyAlignment="1">
      <alignment horizontal="right"/>
    </xf>
    <xf numFmtId="165" fontId="0" fillId="0" borderId="0" xfId="1" applyNumberFormat="1" applyFont="1"/>
    <xf numFmtId="9" fontId="0" fillId="0" borderId="0" xfId="0" applyNumberFormat="1"/>
    <xf numFmtId="0" fontId="0" fillId="11" borderId="0" xfId="0" applyFill="1" applyAlignment="1">
      <alignment horizontal="right" wrapText="1"/>
    </xf>
    <xf numFmtId="0" fontId="0" fillId="15" borderId="0" xfId="0" applyFill="1" applyAlignment="1">
      <alignment horizontal="right" wrapText="1"/>
    </xf>
    <xf numFmtId="0" fontId="0" fillId="12" borderId="0" xfId="0" applyFill="1" applyAlignment="1">
      <alignment horizontal="right" wrapText="1"/>
    </xf>
    <xf numFmtId="165" fontId="0" fillId="0" borderId="0" xfId="1" applyNumberFormat="1" applyFont="1" applyAlignment="1">
      <alignment horizontal="right"/>
    </xf>
    <xf numFmtId="9" fontId="0" fillId="0" borderId="0" xfId="3" applyFont="1"/>
    <xf numFmtId="9" fontId="0" fillId="0" borderId="0" xfId="3" applyFont="1" applyAlignment="1">
      <alignment horizontal="right"/>
    </xf>
    <xf numFmtId="1" fontId="20" fillId="0" borderId="0" xfId="0" applyNumberFormat="1" applyFont="1"/>
    <xf numFmtId="1" fontId="21" fillId="0" borderId="0" xfId="0" applyNumberFormat="1" applyFont="1" applyAlignment="1">
      <alignment vertical="center"/>
    </xf>
    <xf numFmtId="1" fontId="21" fillId="4" borderId="0" xfId="0" applyNumberFormat="1" applyFont="1" applyFill="1" applyAlignment="1">
      <alignment vertical="center"/>
    </xf>
    <xf numFmtId="3" fontId="22" fillId="0" borderId="0" xfId="0" applyNumberFormat="1" applyFont="1" applyAlignment="1">
      <alignment horizontal="left" vertical="top" wrapText="1"/>
    </xf>
    <xf numFmtId="0" fontId="22" fillId="0" borderId="0" xfId="0" applyFont="1" applyAlignment="1">
      <alignment wrapText="1"/>
    </xf>
    <xf numFmtId="49" fontId="22" fillId="0" borderId="0" xfId="0" applyNumberFormat="1" applyFont="1" applyAlignment="1">
      <alignment horizontal="left" vertical="top" wrapText="1"/>
    </xf>
    <xf numFmtId="3" fontId="7" fillId="0" borderId="0" xfId="0" applyNumberFormat="1" applyFont="1" applyAlignment="1">
      <alignment horizontal="right" vertical="top" wrapText="1"/>
    </xf>
    <xf numFmtId="0" fontId="0" fillId="8" borderId="0" xfId="0" applyFill="1" applyAlignment="1">
      <alignment horizontal="right" wrapText="1"/>
    </xf>
    <xf numFmtId="0" fontId="0" fillId="14" borderId="0" xfId="0" applyFill="1" applyAlignment="1">
      <alignment horizontal="right" wrapText="1"/>
    </xf>
    <xf numFmtId="0" fontId="0" fillId="16" borderId="0" xfId="0" applyFill="1" applyAlignment="1">
      <alignment horizontal="right" wrapText="1"/>
    </xf>
    <xf numFmtId="0" fontId="23" fillId="0" borderId="0" xfId="0" applyFont="1"/>
    <xf numFmtId="0" fontId="0" fillId="16" borderId="0" xfId="0" applyFill="1"/>
    <xf numFmtId="0" fontId="0" fillId="14" borderId="0" xfId="0" applyFill="1"/>
    <xf numFmtId="0" fontId="0" fillId="17" borderId="0" xfId="0" applyFill="1"/>
    <xf numFmtId="3" fontId="0" fillId="0" borderId="0" xfId="0" applyNumberFormat="1" applyAlignment="1">
      <alignment horizontal="right"/>
    </xf>
    <xf numFmtId="0" fontId="7" fillId="0" borderId="0" xfId="0" applyFont="1"/>
    <xf numFmtId="0" fontId="16" fillId="0" borderId="0" xfId="0" applyFont="1" applyAlignment="1">
      <alignment horizontal="center" wrapText="1"/>
    </xf>
    <xf numFmtId="0" fontId="3" fillId="8" borderId="7" xfId="0" applyFont="1" applyFill="1" applyBorder="1" applyAlignment="1">
      <alignment horizontal="right" wrapText="1"/>
    </xf>
    <xf numFmtId="2" fontId="7" fillId="0" borderId="0" xfId="4" applyNumberFormat="1"/>
    <xf numFmtId="9" fontId="0" fillId="0" borderId="0" xfId="6" applyFont="1"/>
    <xf numFmtId="166" fontId="26" fillId="0" borderId="0" xfId="5" applyNumberFormat="1"/>
    <xf numFmtId="0" fontId="3" fillId="14" borderId="7" xfId="0" applyFont="1" applyFill="1" applyBorder="1" applyAlignment="1">
      <alignment horizontal="right" wrapText="1"/>
    </xf>
    <xf numFmtId="0" fontId="3" fillId="16" borderId="7" xfId="0" applyFont="1" applyFill="1" applyBorder="1" applyAlignment="1">
      <alignment horizontal="right" wrapText="1"/>
    </xf>
    <xf numFmtId="2" fontId="0" fillId="17" borderId="0" xfId="0" applyNumberFormat="1" applyFill="1"/>
    <xf numFmtId="2" fontId="7" fillId="17" borderId="0" xfId="4" applyNumberFormat="1" applyFill="1"/>
    <xf numFmtId="166" fontId="26" fillId="17" borderId="0" xfId="5" applyNumberFormat="1" applyFill="1"/>
    <xf numFmtId="9" fontId="0" fillId="17" borderId="0" xfId="6" applyFont="1" applyFill="1"/>
    <xf numFmtId="2" fontId="3" fillId="0" borderId="5" xfId="0" applyNumberFormat="1" applyFont="1" applyBorder="1"/>
    <xf numFmtId="2" fontId="27" fillId="0" borderId="5" xfId="4" applyNumberFormat="1" applyFont="1" applyBorder="1"/>
    <xf numFmtId="166" fontId="27" fillId="0" borderId="5" xfId="5" applyNumberFormat="1" applyFont="1" applyBorder="1"/>
    <xf numFmtId="9" fontId="3" fillId="0" borderId="5" xfId="6" applyFont="1" applyBorder="1"/>
    <xf numFmtId="1" fontId="21" fillId="0" borderId="0" xfId="0" applyNumberFormat="1" applyFont="1" applyAlignment="1">
      <alignment horizontal="center" vertical="center"/>
    </xf>
    <xf numFmtId="49" fontId="21" fillId="0" borderId="0" xfId="0" applyNumberFormat="1" applyFont="1" applyAlignment="1">
      <alignment vertical="center" wrapText="1"/>
    </xf>
    <xf numFmtId="49" fontId="21" fillId="0" borderId="0" xfId="0" applyNumberFormat="1" applyFont="1" applyAlignment="1">
      <alignment vertical="center"/>
    </xf>
    <xf numFmtId="0" fontId="28" fillId="0" borderId="0" xfId="0" applyFont="1" applyAlignment="1">
      <alignment vertical="center" wrapText="1"/>
    </xf>
    <xf numFmtId="0" fontId="20" fillId="0" borderId="0" xfId="0" applyFont="1"/>
    <xf numFmtId="49" fontId="21" fillId="6" borderId="0" xfId="0" applyNumberFormat="1" applyFont="1" applyFill="1" applyAlignment="1">
      <alignment vertical="center" wrapText="1"/>
    </xf>
    <xf numFmtId="3" fontId="21" fillId="6" borderId="0" xfId="0" applyNumberFormat="1" applyFont="1" applyFill="1" applyAlignment="1">
      <alignment vertical="center" wrapText="1"/>
    </xf>
    <xf numFmtId="1" fontId="29" fillId="0" borderId="0" xfId="0" applyNumberFormat="1" applyFont="1"/>
    <xf numFmtId="0" fontId="29" fillId="0" borderId="0" xfId="0" applyFont="1"/>
    <xf numFmtId="0" fontId="21" fillId="0" borderId="0" xfId="0" applyFont="1"/>
    <xf numFmtId="1" fontId="21" fillId="0" borderId="0" xfId="0" applyNumberFormat="1" applyFont="1"/>
    <xf numFmtId="0" fontId="20" fillId="0" borderId="0" xfId="0" applyFont="1" applyAlignment="1">
      <alignment horizontal="center" vertical="center"/>
    </xf>
    <xf numFmtId="0" fontId="28" fillId="12" borderId="0" xfId="0" applyFont="1" applyFill="1" applyAlignment="1">
      <alignment vertical="center" wrapText="1"/>
    </xf>
    <xf numFmtId="0" fontId="28" fillId="10" borderId="0" xfId="0" applyFont="1" applyFill="1" applyAlignment="1">
      <alignment vertical="center" wrapText="1"/>
    </xf>
    <xf numFmtId="49" fontId="30" fillId="0" borderId="0" xfId="0" applyNumberFormat="1" applyFont="1" applyAlignment="1">
      <alignment vertical="center"/>
    </xf>
    <xf numFmtId="1" fontId="33" fillId="0" borderId="0" xfId="0" applyNumberFormat="1" applyFont="1" applyAlignment="1">
      <alignment vertical="center" wrapText="1"/>
    </xf>
    <xf numFmtId="0" fontId="33" fillId="0" borderId="0" xfId="0" applyFont="1" applyAlignment="1">
      <alignment vertical="center" wrapText="1"/>
    </xf>
    <xf numFmtId="1" fontId="31" fillId="0" borderId="0" xfId="0" applyNumberFormat="1" applyFont="1"/>
    <xf numFmtId="1" fontId="30" fillId="0" borderId="0" xfId="0" applyNumberFormat="1" applyFont="1" applyAlignment="1">
      <alignment vertical="center"/>
    </xf>
    <xf numFmtId="1" fontId="34" fillId="0" borderId="0" xfId="0" applyNumberFormat="1" applyFont="1" applyAlignment="1">
      <alignment vertical="center" wrapText="1"/>
    </xf>
    <xf numFmtId="1" fontId="35" fillId="0" borderId="0" xfId="0" applyNumberFormat="1" applyFont="1"/>
    <xf numFmtId="3" fontId="36" fillId="0" borderId="2" xfId="0" applyNumberFormat="1" applyFont="1" applyBorder="1" applyAlignment="1">
      <alignment horizontal="center" vertical="top"/>
    </xf>
    <xf numFmtId="1" fontId="36" fillId="0" borderId="2" xfId="0" applyNumberFormat="1" applyFont="1" applyBorder="1" applyAlignment="1">
      <alignment horizontal="left" vertical="top" wrapText="1"/>
    </xf>
    <xf numFmtId="49" fontId="36" fillId="0" borderId="2" xfId="0" applyNumberFormat="1" applyFont="1" applyBorder="1" applyAlignment="1">
      <alignment horizontal="left" vertical="top"/>
    </xf>
    <xf numFmtId="3" fontId="36" fillId="0" borderId="2" xfId="0" applyNumberFormat="1" applyFont="1" applyBorder="1" applyAlignment="1">
      <alignment horizontal="left" vertical="top"/>
    </xf>
    <xf numFmtId="0" fontId="32" fillId="13" borderId="2" xfId="0" applyFont="1" applyFill="1" applyBorder="1" applyAlignment="1">
      <alignment vertical="center" wrapText="1"/>
    </xf>
    <xf numFmtId="0" fontId="37" fillId="8" borderId="2" xfId="0" applyFont="1" applyFill="1" applyBorder="1" applyAlignment="1">
      <alignment vertical="center" wrapText="1"/>
    </xf>
    <xf numFmtId="0" fontId="37" fillId="5" borderId="2" xfId="0" applyFont="1" applyFill="1" applyBorder="1" applyAlignment="1">
      <alignment vertical="center" wrapText="1"/>
    </xf>
    <xf numFmtId="0" fontId="37" fillId="18" borderId="2" xfId="0" applyFont="1" applyFill="1" applyBorder="1" applyAlignment="1">
      <alignment vertical="center" wrapText="1"/>
    </xf>
    <xf numFmtId="0" fontId="7" fillId="4" borderId="0" xfId="0" applyFont="1" applyFill="1" applyAlignment="1">
      <alignment vertical="center"/>
    </xf>
    <xf numFmtId="0" fontId="7" fillId="0" borderId="0" xfId="0" applyFont="1" applyAlignment="1">
      <alignment horizontal="right" vertical="center"/>
    </xf>
    <xf numFmtId="0" fontId="7" fillId="4" borderId="0" xfId="0" applyFont="1" applyFill="1" applyAlignment="1">
      <alignment horizontal="right" vertical="center"/>
    </xf>
    <xf numFmtId="164" fontId="0" fillId="0" borderId="0" xfId="3" applyNumberFormat="1" applyFont="1"/>
    <xf numFmtId="164" fontId="0" fillId="0" borderId="0" xfId="0" applyNumberFormat="1"/>
    <xf numFmtId="3" fontId="4" fillId="0" borderId="0" xfId="0" applyNumberFormat="1" applyFont="1" applyAlignment="1">
      <alignment horizontal="right" vertical="top" wrapText="1"/>
    </xf>
    <xf numFmtId="0" fontId="21" fillId="4" borderId="0" xfId="0" applyFont="1" applyFill="1"/>
    <xf numFmtId="0" fontId="20" fillId="4" borderId="0" xfId="0" applyFont="1" applyFill="1"/>
    <xf numFmtId="1" fontId="21" fillId="4" borderId="0" xfId="0" applyNumberFormat="1" applyFont="1" applyFill="1" applyAlignment="1">
      <alignment horizontal="center" vertical="center"/>
    </xf>
    <xf numFmtId="49" fontId="21" fillId="4" borderId="0" xfId="0" applyNumberFormat="1" applyFont="1" applyFill="1" applyAlignment="1">
      <alignment vertical="center" wrapText="1"/>
    </xf>
    <xf numFmtId="49" fontId="30" fillId="4" borderId="0" xfId="0" applyNumberFormat="1" applyFont="1" applyFill="1" applyAlignment="1">
      <alignment vertical="center"/>
    </xf>
    <xf numFmtId="1" fontId="30" fillId="4" borderId="0" xfId="0" applyNumberFormat="1" applyFont="1" applyFill="1" applyAlignment="1">
      <alignment vertical="center"/>
    </xf>
    <xf numFmtId="49" fontId="21" fillId="4" borderId="0" xfId="0" applyNumberFormat="1" applyFont="1" applyFill="1" applyAlignment="1">
      <alignment vertical="center"/>
    </xf>
    <xf numFmtId="49" fontId="7" fillId="4" borderId="0" xfId="0" applyNumberFormat="1" applyFont="1" applyFill="1" applyAlignment="1">
      <alignment vertical="center"/>
    </xf>
    <xf numFmtId="3" fontId="7" fillId="4" borderId="0" xfId="0" applyNumberFormat="1" applyFont="1" applyFill="1" applyAlignment="1">
      <alignment horizontal="right" vertical="top" wrapText="1"/>
    </xf>
    <xf numFmtId="3" fontId="0" fillId="4" borderId="0" xfId="0" applyNumberFormat="1" applyFill="1"/>
    <xf numFmtId="164" fontId="7" fillId="4" borderId="0" xfId="3" applyNumberFormat="1" applyFont="1" applyFill="1" applyBorder="1" applyAlignment="1">
      <alignment horizontal="center" vertical="center"/>
    </xf>
    <xf numFmtId="1" fontId="0" fillId="4" borderId="0" xfId="0" applyNumberFormat="1" applyFill="1"/>
    <xf numFmtId="0" fontId="6" fillId="4" borderId="0" xfId="0" applyFont="1" applyFill="1"/>
    <xf numFmtId="3" fontId="6" fillId="4" borderId="0" xfId="0" applyNumberFormat="1" applyFont="1" applyFill="1"/>
    <xf numFmtId="0" fontId="0" fillId="4" borderId="0" xfId="0" applyFill="1"/>
    <xf numFmtId="49" fontId="0" fillId="0" borderId="0" xfId="0" applyNumberFormat="1"/>
    <xf numFmtId="165" fontId="0" fillId="0" borderId="0" xfId="0" applyNumberFormat="1"/>
    <xf numFmtId="0" fontId="0" fillId="0" borderId="0" xfId="0" pivotButton="1" applyAlignment="1">
      <alignment horizontal="right" wrapText="1"/>
    </xf>
    <xf numFmtId="165" fontId="0" fillId="0" borderId="0" xfId="0" applyNumberFormat="1" applyAlignment="1">
      <alignment horizontal="right" wrapText="1"/>
    </xf>
    <xf numFmtId="0" fontId="38" fillId="4" borderId="0" xfId="0" applyFont="1" applyFill="1" applyAlignment="1">
      <alignment wrapText="1"/>
    </xf>
    <xf numFmtId="1" fontId="39" fillId="0" borderId="0" xfId="1" applyNumberFormat="1" applyFont="1" applyAlignment="1">
      <alignment vertical="center"/>
    </xf>
    <xf numFmtId="0" fontId="0" fillId="19" borderId="0" xfId="0" applyFill="1" applyAlignment="1">
      <alignment wrapText="1"/>
    </xf>
    <xf numFmtId="0" fontId="40" fillId="0" borderId="0" xfId="0" applyFont="1"/>
    <xf numFmtId="0" fontId="41" fillId="0" borderId="0" xfId="0" applyFont="1" applyAlignment="1">
      <alignment wrapText="1"/>
    </xf>
    <xf numFmtId="3" fontId="42" fillId="0" borderId="0" xfId="0" applyNumberFormat="1" applyFont="1" applyAlignment="1">
      <alignment horizontal="left" vertical="top" wrapText="1"/>
    </xf>
    <xf numFmtId="1" fontId="43" fillId="0" borderId="0" xfId="0" applyNumberFormat="1" applyFont="1" applyAlignment="1">
      <alignment vertical="center"/>
    </xf>
    <xf numFmtId="1" fontId="39" fillId="0" borderId="0" xfId="0" applyNumberFormat="1" applyFont="1" applyAlignment="1">
      <alignment vertical="center"/>
    </xf>
    <xf numFmtId="0" fontId="44" fillId="0" borderId="0" xfId="0" applyFont="1"/>
    <xf numFmtId="2" fontId="0" fillId="8" borderId="0" xfId="0" applyNumberFormat="1" applyFill="1" applyAlignment="1">
      <alignment horizontal="right"/>
    </xf>
    <xf numFmtId="0" fontId="45" fillId="0" borderId="0" xfId="0" applyFont="1" applyAlignment="1">
      <alignment wrapText="1"/>
    </xf>
    <xf numFmtId="0" fontId="46" fillId="0" borderId="0" xfId="0" applyFont="1" applyAlignment="1">
      <alignment wrapText="1"/>
    </xf>
    <xf numFmtId="0" fontId="47" fillId="0" borderId="0" xfId="0" applyFont="1"/>
    <xf numFmtId="0" fontId="47" fillId="12" borderId="3" xfId="0" applyFont="1" applyFill="1" applyBorder="1" applyAlignment="1">
      <alignment horizontal="centerContinuous"/>
    </xf>
    <xf numFmtId="0" fontId="47" fillId="19" borderId="0" xfId="0" applyFont="1" applyFill="1" applyAlignment="1">
      <alignment wrapText="1"/>
    </xf>
    <xf numFmtId="2" fontId="47" fillId="0" borderId="0" xfId="0" applyNumberFormat="1" applyFont="1" applyAlignment="1">
      <alignment horizontal="right"/>
    </xf>
    <xf numFmtId="2" fontId="47" fillId="8" borderId="0" xfId="0" applyNumberFormat="1" applyFont="1" applyFill="1" applyAlignment="1">
      <alignment horizontal="right"/>
    </xf>
    <xf numFmtId="0" fontId="48" fillId="0" borderId="0" xfId="0" applyFont="1"/>
    <xf numFmtId="2" fontId="47" fillId="4" borderId="0" xfId="0" applyNumberFormat="1" applyFont="1" applyFill="1" applyAlignment="1">
      <alignment horizontal="right"/>
    </xf>
    <xf numFmtId="0" fontId="48" fillId="4" borderId="0" xfId="0" applyFont="1" applyFill="1"/>
    <xf numFmtId="0" fontId="47" fillId="8" borderId="0" xfId="0" applyFont="1" applyFill="1"/>
    <xf numFmtId="3" fontId="49" fillId="20" borderId="0" xfId="0" applyNumberFormat="1" applyFont="1" applyFill="1" applyAlignment="1">
      <alignment horizontal="left" vertical="top" wrapText="1"/>
    </xf>
    <xf numFmtId="0" fontId="47" fillId="12" borderId="3" xfId="0" applyFont="1" applyFill="1" applyBorder="1" applyAlignment="1">
      <alignment horizontal="centerContinuous" wrapText="1"/>
    </xf>
    <xf numFmtId="0" fontId="47" fillId="12" borderId="0" xfId="0" applyFont="1" applyFill="1" applyAlignment="1">
      <alignment wrapText="1"/>
    </xf>
    <xf numFmtId="0" fontId="51" fillId="4" borderId="0" xfId="0" applyFont="1" applyFill="1" applyAlignment="1">
      <alignment vertical="center"/>
    </xf>
    <xf numFmtId="1" fontId="32" fillId="0" borderId="0" xfId="0" applyNumberFormat="1" applyFont="1" applyAlignment="1">
      <alignment vertical="center" wrapText="1"/>
    </xf>
    <xf numFmtId="0" fontId="0" fillId="0" borderId="0" xfId="0" applyAlignment="1">
      <alignment horizontal="center"/>
    </xf>
    <xf numFmtId="0" fontId="0" fillId="0" borderId="3" xfId="0" applyBorder="1" applyAlignment="1">
      <alignment horizontal="center"/>
    </xf>
  </cellXfs>
  <cellStyles count="7">
    <cellStyle name="Calculation" xfId="2" builtinId="22"/>
    <cellStyle name="Comma" xfId="1" builtinId="3"/>
    <cellStyle name="Normal" xfId="0" builtinId="0"/>
    <cellStyle name="Normal 2" xfId="5" xr:uid="{362F1C8D-0C9C-4E74-9B0D-22BE1B115942}"/>
    <cellStyle name="Normal_Ricker Param Calcs Canadian Stocks" xfId="4" xr:uid="{806CA310-D3EB-44FD-9662-4BFC58D6D7E6}"/>
    <cellStyle name="Percent" xfId="3" builtinId="5"/>
    <cellStyle name="Percent 2" xfId="6" xr:uid="{7CEC971A-C116-4F98-956D-69D1FF0CC3A7}"/>
  </cellStyles>
  <dxfs count="117">
    <dxf>
      <alignment horizontal="right"/>
    </dxf>
    <dxf>
      <alignment horizontal="right"/>
    </dxf>
    <dxf>
      <alignment horizontal="right"/>
    </dxf>
    <dxf>
      <alignment horizontal="right"/>
    </dxf>
    <dxf>
      <alignment horizontal="right"/>
    </dxf>
    <dxf>
      <alignment wrapText="1"/>
    </dxf>
    <dxf>
      <alignment wrapText="1"/>
    </dxf>
    <dxf>
      <alignment wrapText="1"/>
    </dxf>
    <dxf>
      <alignment wrapText="1"/>
    </dxf>
    <dxf>
      <alignment wrapText="1"/>
    </dxf>
    <dxf>
      <numFmt numFmtId="165" formatCode="_(* #,##0_);_(* \(#,##0\);_(* &quot;-&quot;??_);_(@_)"/>
    </dxf>
    <dxf>
      <alignment wrapText="1"/>
    </dxf>
    <dxf>
      <numFmt numFmtId="2" formatCode="0.00"/>
    </dxf>
    <dxf>
      <numFmt numFmtId="2" formatCode="0.00"/>
    </dxf>
    <dxf>
      <alignment wrapText="1"/>
    </dxf>
    <dxf>
      <fill>
        <patternFill patternType="solid">
          <bgColor theme="5" tint="0.79998168889431442"/>
        </patternFill>
      </fill>
    </dxf>
    <dxf>
      <fill>
        <patternFill patternType="solid">
          <bgColor theme="9" tint="0.79998168889431442"/>
        </patternFill>
      </fill>
    </dxf>
    <dxf>
      <fill>
        <patternFill patternType="solid">
          <bgColor theme="7" tint="0.79998168889431442"/>
        </patternFill>
      </fill>
    </dxf>
    <dxf>
      <alignment horizontal="right"/>
    </dxf>
    <dxf>
      <alignment wrapText="1"/>
    </dxf>
    <dxf>
      <fill>
        <patternFill patternType="solid">
          <bgColor theme="5" tint="0.79998168889431442"/>
        </patternFill>
      </fill>
    </dxf>
    <dxf>
      <fill>
        <patternFill patternType="solid">
          <bgColor theme="9" tint="0.79998168889431442"/>
        </patternFill>
      </fill>
    </dxf>
    <dxf>
      <fill>
        <patternFill patternType="solid">
          <bgColor theme="7" tint="0.79998168889431442"/>
        </patternFill>
      </fill>
    </dxf>
    <dxf>
      <alignment horizontal="right"/>
    </dxf>
    <dxf>
      <alignment wrapText="1"/>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alignment wrapText="1"/>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alignment wrapText="1"/>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
      <fill>
        <patternFill>
          <bgColor theme="9" tint="0.39994506668294322"/>
        </patternFill>
      </fill>
    </dxf>
    <dxf>
      <fill>
        <patternFill>
          <bgColor rgb="FFFF7575"/>
        </patternFill>
      </fill>
    </dxf>
    <dxf>
      <fill>
        <patternFill>
          <bgColor rgb="FFFFDD71"/>
        </patternFill>
      </fill>
    </dxf>
  </dxfs>
  <tableStyles count="0" defaultTableStyle="TableStyleMedium2" defaultPivotStyle="PivotStyleLight16"/>
  <colors>
    <mruColors>
      <color rgb="FFFFDD71"/>
      <color rgb="FFFF7575"/>
      <color rgb="FFFF9B9B"/>
      <color rgb="FFFF8B8B"/>
      <color rgb="FFE378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[FWA table update version 4 May30.xlsx]EscTrendGrp!PivotTable10</c:name>
    <c:fmtId val="5"/>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1743592094657"/>
          <c:y val="0.10265710219473859"/>
          <c:w val="0.83141476311094298"/>
          <c:h val="0.75580062143775839"/>
        </c:manualLayout>
      </c:layout>
      <c:areaChart>
        <c:grouping val="stacked"/>
        <c:varyColors val="0"/>
        <c:ser>
          <c:idx val="0"/>
          <c:order val="0"/>
          <c:tx>
            <c:strRef>
              <c:f>EscTrendGrp!$B$6:$B$8</c:f>
              <c:strCache>
                <c:ptCount val="1"/>
                <c:pt idx="0">
                  <c:v>ESC</c:v>
                </c:pt>
              </c:strCache>
            </c:strRef>
          </c:tx>
          <c:spPr>
            <a:solidFill>
              <a:schemeClr val="accent1"/>
            </a:solidFill>
            <a:ln>
              <a:noFill/>
            </a:ln>
            <a:effectLst/>
          </c:spPr>
          <c:cat>
            <c:strRef>
              <c:f>EscTrendGrp!$A$9:$A$80</c:f>
              <c:strCache>
                <c:ptCount val="7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pt idx="61">
                  <c:v>2014</c:v>
                </c:pt>
                <c:pt idx="62">
                  <c:v>2015</c:v>
                </c:pt>
                <c:pt idx="63">
                  <c:v>2016</c:v>
                </c:pt>
                <c:pt idx="64">
                  <c:v>2017</c:v>
                </c:pt>
                <c:pt idx="65">
                  <c:v>2018</c:v>
                </c:pt>
                <c:pt idx="66">
                  <c:v>2019</c:v>
                </c:pt>
                <c:pt idx="67">
                  <c:v>2020</c:v>
                </c:pt>
                <c:pt idx="68">
                  <c:v>2021</c:v>
                </c:pt>
                <c:pt idx="69">
                  <c:v>2022</c:v>
                </c:pt>
                <c:pt idx="70">
                  <c:v>2023</c:v>
                </c:pt>
              </c:strCache>
            </c:strRef>
          </c:cat>
          <c:val>
            <c:numRef>
              <c:f>EscTrendGrp!$B$9:$B$80</c:f>
              <c:numCache>
                <c:formatCode>General</c:formatCode>
                <c:ptCount val="71"/>
                <c:pt idx="0">
                  <c:v>4950</c:v>
                </c:pt>
                <c:pt idx="1">
                  <c:v>3855</c:v>
                </c:pt>
                <c:pt idx="2">
                  <c:v>2700</c:v>
                </c:pt>
                <c:pt idx="3">
                  <c:v>3625</c:v>
                </c:pt>
                <c:pt idx="4">
                  <c:v>3750</c:v>
                </c:pt>
                <c:pt idx="5">
                  <c:v>3700</c:v>
                </c:pt>
                <c:pt idx="6">
                  <c:v>4475</c:v>
                </c:pt>
                <c:pt idx="7">
                  <c:v>3800</c:v>
                </c:pt>
                <c:pt idx="8">
                  <c:v>3375</c:v>
                </c:pt>
                <c:pt idx="9">
                  <c:v>4925</c:v>
                </c:pt>
                <c:pt idx="10">
                  <c:v>3975</c:v>
                </c:pt>
                <c:pt idx="11">
                  <c:v>6065</c:v>
                </c:pt>
                <c:pt idx="12">
                  <c:v>4365</c:v>
                </c:pt>
                <c:pt idx="13">
                  <c:v>5450</c:v>
                </c:pt>
                <c:pt idx="14">
                  <c:v>4850</c:v>
                </c:pt>
                <c:pt idx="15">
                  <c:v>6743</c:v>
                </c:pt>
                <c:pt idx="16">
                  <c:v>4100</c:v>
                </c:pt>
                <c:pt idx="17">
                  <c:v>4065</c:v>
                </c:pt>
                <c:pt idx="18">
                  <c:v>2775</c:v>
                </c:pt>
                <c:pt idx="19">
                  <c:v>5025</c:v>
                </c:pt>
                <c:pt idx="20">
                  <c:v>5300</c:v>
                </c:pt>
                <c:pt idx="21">
                  <c:v>982</c:v>
                </c:pt>
                <c:pt idx="22">
                  <c:v>1815</c:v>
                </c:pt>
                <c:pt idx="23">
                  <c:v>1033</c:v>
                </c:pt>
                <c:pt idx="24">
                  <c:v>650</c:v>
                </c:pt>
                <c:pt idx="25">
                  <c:v>678</c:v>
                </c:pt>
                <c:pt idx="26">
                  <c:v>697</c:v>
                </c:pt>
                <c:pt idx="27">
                  <c:v>731</c:v>
                </c:pt>
                <c:pt idx="28">
                  <c:v>251</c:v>
                </c:pt>
                <c:pt idx="29">
                  <c:v>593</c:v>
                </c:pt>
                <c:pt idx="30">
                  <c:v>223</c:v>
                </c:pt>
                <c:pt idx="31">
                  <c:v>1458</c:v>
                </c:pt>
                <c:pt idx="32">
                  <c:v>1412</c:v>
                </c:pt>
                <c:pt idx="33">
                  <c:v>579</c:v>
                </c:pt>
                <c:pt idx="34">
                  <c:v>544</c:v>
                </c:pt>
                <c:pt idx="35">
                  <c:v>1053</c:v>
                </c:pt>
                <c:pt idx="36">
                  <c:v>692</c:v>
                </c:pt>
                <c:pt idx="37">
                  <c:v>1622</c:v>
                </c:pt>
                <c:pt idx="38">
                  <c:v>1473</c:v>
                </c:pt>
                <c:pt idx="39">
                  <c:v>1705</c:v>
                </c:pt>
                <c:pt idx="40">
                  <c:v>1911</c:v>
                </c:pt>
                <c:pt idx="41">
                  <c:v>2437</c:v>
                </c:pt>
                <c:pt idx="42">
                  <c:v>1322</c:v>
                </c:pt>
                <c:pt idx="43">
                  <c:v>2949</c:v>
                </c:pt>
                <c:pt idx="44">
                  <c:v>4781</c:v>
                </c:pt>
                <c:pt idx="45">
                  <c:v>4290</c:v>
                </c:pt>
                <c:pt idx="46">
                  <c:v>1838</c:v>
                </c:pt>
                <c:pt idx="47">
                  <c:v>2326</c:v>
                </c:pt>
                <c:pt idx="48">
                  <c:v>5339</c:v>
                </c:pt>
                <c:pt idx="49">
                  <c:v>5456</c:v>
                </c:pt>
                <c:pt idx="50">
                  <c:v>1495</c:v>
                </c:pt>
                <c:pt idx="51">
                  <c:v>3640</c:v>
                </c:pt>
                <c:pt idx="52">
                  <c:v>2953</c:v>
                </c:pt>
                <c:pt idx="53">
                  <c:v>4393</c:v>
                </c:pt>
                <c:pt idx="54">
                  <c:v>2090</c:v>
                </c:pt>
                <c:pt idx="55">
                  <c:v>853</c:v>
                </c:pt>
                <c:pt idx="56">
                  <c:v>474</c:v>
                </c:pt>
                <c:pt idx="57">
                  <c:v>1630</c:v>
                </c:pt>
                <c:pt idx="58">
                  <c:v>2472</c:v>
                </c:pt>
                <c:pt idx="59">
                  <c:v>1531</c:v>
                </c:pt>
                <c:pt idx="60">
                  <c:v>7647</c:v>
                </c:pt>
                <c:pt idx="61">
                  <c:v>4356</c:v>
                </c:pt>
                <c:pt idx="62">
                  <c:v>3883</c:v>
                </c:pt>
                <c:pt idx="63">
                  <c:v>1628</c:v>
                </c:pt>
                <c:pt idx="64">
                  <c:v>1035</c:v>
                </c:pt>
                <c:pt idx="65">
                  <c:v>1208</c:v>
                </c:pt>
                <c:pt idx="66">
                  <c:v>1546</c:v>
                </c:pt>
                <c:pt idx="67">
                  <c:v>1701</c:v>
                </c:pt>
                <c:pt idx="68">
                  <c:v>1055</c:v>
                </c:pt>
                <c:pt idx="69">
                  <c:v>445</c:v>
                </c:pt>
                <c:pt idx="70">
                  <c:v>223</c:v>
                </c:pt>
              </c:numCache>
            </c:numRef>
          </c:val>
          <c:extLst>
            <c:ext xmlns:c16="http://schemas.microsoft.com/office/drawing/2014/chart" uri="{C3380CC4-5D6E-409C-BE32-E72D297353CC}">
              <c16:uniqueId val="{00000000-AE68-4578-B176-B3230C4277E0}"/>
            </c:ext>
          </c:extLst>
        </c:ser>
        <c:ser>
          <c:idx val="1"/>
          <c:order val="1"/>
          <c:tx>
            <c:strRef>
              <c:f>EscTrendGrp!$C$6:$C$8</c:f>
              <c:strCache>
                <c:ptCount val="1"/>
                <c:pt idx="0">
                  <c:v>Ind7</c:v>
                </c:pt>
              </c:strCache>
            </c:strRef>
          </c:tx>
          <c:spPr>
            <a:solidFill>
              <a:schemeClr val="accent2"/>
            </a:solidFill>
            <a:ln w="25400">
              <a:noFill/>
            </a:ln>
            <a:effectLst/>
          </c:spPr>
          <c:cat>
            <c:strRef>
              <c:f>EscTrendGrp!$A$9:$A$80</c:f>
              <c:strCache>
                <c:ptCount val="7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pt idx="61">
                  <c:v>2014</c:v>
                </c:pt>
                <c:pt idx="62">
                  <c:v>2015</c:v>
                </c:pt>
                <c:pt idx="63">
                  <c:v>2016</c:v>
                </c:pt>
                <c:pt idx="64">
                  <c:v>2017</c:v>
                </c:pt>
                <c:pt idx="65">
                  <c:v>2018</c:v>
                </c:pt>
                <c:pt idx="66">
                  <c:v>2019</c:v>
                </c:pt>
                <c:pt idx="67">
                  <c:v>2020</c:v>
                </c:pt>
                <c:pt idx="68">
                  <c:v>2021</c:v>
                </c:pt>
                <c:pt idx="69">
                  <c:v>2022</c:v>
                </c:pt>
                <c:pt idx="70">
                  <c:v>2023</c:v>
                </c:pt>
              </c:strCache>
            </c:strRef>
          </c:cat>
          <c:val>
            <c:numRef>
              <c:f>EscTrendGrp!$C$9:$C$80</c:f>
              <c:numCache>
                <c:formatCode>General</c:formatCode>
                <c:ptCount val="71"/>
                <c:pt idx="0">
                  <c:v>8000</c:v>
                </c:pt>
                <c:pt idx="1">
                  <c:v>6500</c:v>
                </c:pt>
                <c:pt idx="2">
                  <c:v>7250</c:v>
                </c:pt>
                <c:pt idx="3">
                  <c:v>7300</c:v>
                </c:pt>
                <c:pt idx="4">
                  <c:v>7300</c:v>
                </c:pt>
                <c:pt idx="5">
                  <c:v>7100</c:v>
                </c:pt>
                <c:pt idx="6">
                  <c:v>3475</c:v>
                </c:pt>
                <c:pt idx="7">
                  <c:v>3475</c:v>
                </c:pt>
                <c:pt idx="8">
                  <c:v>2550</c:v>
                </c:pt>
                <c:pt idx="9">
                  <c:v>2500</c:v>
                </c:pt>
                <c:pt idx="10">
                  <c:v>4770</c:v>
                </c:pt>
                <c:pt idx="11">
                  <c:v>3370</c:v>
                </c:pt>
                <c:pt idx="12">
                  <c:v>895</c:v>
                </c:pt>
                <c:pt idx="13">
                  <c:v>8850</c:v>
                </c:pt>
                <c:pt idx="14">
                  <c:v>1250</c:v>
                </c:pt>
                <c:pt idx="15">
                  <c:v>2395</c:v>
                </c:pt>
                <c:pt idx="16">
                  <c:v>1800.001</c:v>
                </c:pt>
                <c:pt idx="17">
                  <c:v>2525</c:v>
                </c:pt>
                <c:pt idx="18">
                  <c:v>1925</c:v>
                </c:pt>
                <c:pt idx="19">
                  <c:v>1575</c:v>
                </c:pt>
                <c:pt idx="20">
                  <c:v>3925</c:v>
                </c:pt>
                <c:pt idx="21">
                  <c:v>2050</c:v>
                </c:pt>
                <c:pt idx="22">
                  <c:v>175</c:v>
                </c:pt>
                <c:pt idx="23">
                  <c:v>150</c:v>
                </c:pt>
                <c:pt idx="24">
                  <c:v>335</c:v>
                </c:pt>
                <c:pt idx="25">
                  <c:v>151</c:v>
                </c:pt>
                <c:pt idx="26">
                  <c:v>356</c:v>
                </c:pt>
                <c:pt idx="27">
                  <c:v>485</c:v>
                </c:pt>
                <c:pt idx="28">
                  <c:v>1775</c:v>
                </c:pt>
                <c:pt idx="29">
                  <c:v>1225</c:v>
                </c:pt>
                <c:pt idx="30">
                  <c:v>800</c:v>
                </c:pt>
                <c:pt idx="31">
                  <c:v>2550</c:v>
                </c:pt>
                <c:pt idx="32">
                  <c:v>1900</c:v>
                </c:pt>
                <c:pt idx="33">
                  <c:v>1240</c:v>
                </c:pt>
                <c:pt idx="34">
                  <c:v>733</c:v>
                </c:pt>
                <c:pt idx="35">
                  <c:v>440</c:v>
                </c:pt>
                <c:pt idx="36">
                  <c:v>696</c:v>
                </c:pt>
                <c:pt idx="37">
                  <c:v>260</c:v>
                </c:pt>
                <c:pt idx="38">
                  <c:v>170</c:v>
                </c:pt>
                <c:pt idx="39">
                  <c:v>760</c:v>
                </c:pt>
                <c:pt idx="40">
                  <c:v>1343</c:v>
                </c:pt>
                <c:pt idx="41">
                  <c:v>2452</c:v>
                </c:pt>
                <c:pt idx="42">
                  <c:v>1734</c:v>
                </c:pt>
                <c:pt idx="43">
                  <c:v>1565</c:v>
                </c:pt>
                <c:pt idx="44">
                  <c:v>2144</c:v>
                </c:pt>
                <c:pt idx="45">
                  <c:v>3556</c:v>
                </c:pt>
                <c:pt idx="46">
                  <c:v>3387</c:v>
                </c:pt>
                <c:pt idx="47">
                  <c:v>1498</c:v>
                </c:pt>
                <c:pt idx="48">
                  <c:v>1734</c:v>
                </c:pt>
                <c:pt idx="49">
                  <c:v>1188</c:v>
                </c:pt>
                <c:pt idx="50">
                  <c:v>2097</c:v>
                </c:pt>
                <c:pt idx="51">
                  <c:v>3194</c:v>
                </c:pt>
                <c:pt idx="52">
                  <c:v>1024</c:v>
                </c:pt>
                <c:pt idx="53">
                  <c:v>1467</c:v>
                </c:pt>
                <c:pt idx="54">
                  <c:v>923</c:v>
                </c:pt>
                <c:pt idx="55">
                  <c:v>1241</c:v>
                </c:pt>
                <c:pt idx="56">
                  <c:v>1593</c:v>
                </c:pt>
                <c:pt idx="57">
                  <c:v>1414</c:v>
                </c:pt>
                <c:pt idx="58">
                  <c:v>1269</c:v>
                </c:pt>
                <c:pt idx="59">
                  <c:v>874</c:v>
                </c:pt>
                <c:pt idx="60">
                  <c:v>1749</c:v>
                </c:pt>
                <c:pt idx="61">
                  <c:v>1654</c:v>
                </c:pt>
                <c:pt idx="62">
                  <c:v>3583</c:v>
                </c:pt>
                <c:pt idx="63">
                  <c:v>2349</c:v>
                </c:pt>
                <c:pt idx="64">
                  <c:v>4203</c:v>
                </c:pt>
                <c:pt idx="65">
                  <c:v>2889</c:v>
                </c:pt>
                <c:pt idx="66">
                  <c:v>2802</c:v>
                </c:pt>
                <c:pt idx="67">
                  <c:v>1858</c:v>
                </c:pt>
                <c:pt idx="68">
                  <c:v>2707</c:v>
                </c:pt>
                <c:pt idx="69">
                  <c:v>2882</c:v>
                </c:pt>
                <c:pt idx="70">
                  <c:v>2352</c:v>
                </c:pt>
              </c:numCache>
            </c:numRef>
          </c:val>
          <c:extLst>
            <c:ext xmlns:c16="http://schemas.microsoft.com/office/drawing/2014/chart" uri="{C3380CC4-5D6E-409C-BE32-E72D297353CC}">
              <c16:uniqueId val="{00000001-7F6B-4BC0-B1A5-BA0A03EB7BE0}"/>
            </c:ext>
          </c:extLst>
        </c:ser>
        <c:ser>
          <c:idx val="2"/>
          <c:order val="2"/>
          <c:tx>
            <c:strRef>
              <c:f>EscTrendGrp!$D$6:$D$8</c:f>
              <c:strCache>
                <c:ptCount val="1"/>
                <c:pt idx="0">
                  <c:v>Ind10</c:v>
                </c:pt>
              </c:strCache>
            </c:strRef>
          </c:tx>
          <c:spPr>
            <a:solidFill>
              <a:schemeClr val="accent3"/>
            </a:solidFill>
            <a:ln w="25400">
              <a:noFill/>
            </a:ln>
            <a:effectLst/>
          </c:spPr>
          <c:cat>
            <c:strRef>
              <c:f>EscTrendGrp!$A$9:$A$80</c:f>
              <c:strCache>
                <c:ptCount val="7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pt idx="61">
                  <c:v>2014</c:v>
                </c:pt>
                <c:pt idx="62">
                  <c:v>2015</c:v>
                </c:pt>
                <c:pt idx="63">
                  <c:v>2016</c:v>
                </c:pt>
                <c:pt idx="64">
                  <c:v>2017</c:v>
                </c:pt>
                <c:pt idx="65">
                  <c:v>2018</c:v>
                </c:pt>
                <c:pt idx="66">
                  <c:v>2019</c:v>
                </c:pt>
                <c:pt idx="67">
                  <c:v>2020</c:v>
                </c:pt>
                <c:pt idx="68">
                  <c:v>2021</c:v>
                </c:pt>
                <c:pt idx="69">
                  <c:v>2022</c:v>
                </c:pt>
                <c:pt idx="70">
                  <c:v>2023</c:v>
                </c:pt>
              </c:strCache>
            </c:strRef>
          </c:cat>
          <c:val>
            <c:numRef>
              <c:f>EscTrendGrp!$D$9:$D$80</c:f>
              <c:numCache>
                <c:formatCode>General</c:formatCode>
                <c:ptCount val="71"/>
                <c:pt idx="0">
                  <c:v>18500</c:v>
                </c:pt>
                <c:pt idx="1">
                  <c:v>13825</c:v>
                </c:pt>
                <c:pt idx="2">
                  <c:v>9200</c:v>
                </c:pt>
                <c:pt idx="3">
                  <c:v>7525</c:v>
                </c:pt>
                <c:pt idx="4">
                  <c:v>5750</c:v>
                </c:pt>
                <c:pt idx="5">
                  <c:v>2350</c:v>
                </c:pt>
                <c:pt idx="6">
                  <c:v>4100</c:v>
                </c:pt>
                <c:pt idx="7">
                  <c:v>5990</c:v>
                </c:pt>
                <c:pt idx="8">
                  <c:v>5650</c:v>
                </c:pt>
                <c:pt idx="9">
                  <c:v>8050</c:v>
                </c:pt>
                <c:pt idx="10">
                  <c:v>8175</c:v>
                </c:pt>
                <c:pt idx="11">
                  <c:v>14700</c:v>
                </c:pt>
                <c:pt idx="12">
                  <c:v>9125</c:v>
                </c:pt>
                <c:pt idx="13">
                  <c:v>9875</c:v>
                </c:pt>
                <c:pt idx="14">
                  <c:v>6750</c:v>
                </c:pt>
                <c:pt idx="15">
                  <c:v>3570</c:v>
                </c:pt>
                <c:pt idx="16">
                  <c:v>4525</c:v>
                </c:pt>
                <c:pt idx="17">
                  <c:v>11025</c:v>
                </c:pt>
                <c:pt idx="18">
                  <c:v>5750</c:v>
                </c:pt>
                <c:pt idx="19">
                  <c:v>8270</c:v>
                </c:pt>
                <c:pt idx="20">
                  <c:v>10550</c:v>
                </c:pt>
                <c:pt idx="21">
                  <c:v>6275</c:v>
                </c:pt>
                <c:pt idx="22">
                  <c:v>2925</c:v>
                </c:pt>
                <c:pt idx="23">
                  <c:v>2200</c:v>
                </c:pt>
                <c:pt idx="24">
                  <c:v>4710</c:v>
                </c:pt>
                <c:pt idx="25">
                  <c:v>6735</c:v>
                </c:pt>
                <c:pt idx="26">
                  <c:v>3855</c:v>
                </c:pt>
                <c:pt idx="27">
                  <c:v>7590</c:v>
                </c:pt>
                <c:pt idx="28">
                  <c:v>5380</c:v>
                </c:pt>
                <c:pt idx="29">
                  <c:v>7585</c:v>
                </c:pt>
                <c:pt idx="30">
                  <c:v>4124</c:v>
                </c:pt>
                <c:pt idx="31">
                  <c:v>4452</c:v>
                </c:pt>
                <c:pt idx="32">
                  <c:v>4101</c:v>
                </c:pt>
                <c:pt idx="33">
                  <c:v>4801</c:v>
                </c:pt>
                <c:pt idx="34">
                  <c:v>3277</c:v>
                </c:pt>
                <c:pt idx="35">
                  <c:v>6951</c:v>
                </c:pt>
                <c:pt idx="36">
                  <c:v>8334</c:v>
                </c:pt>
                <c:pt idx="37">
                  <c:v>7182</c:v>
                </c:pt>
                <c:pt idx="38">
                  <c:v>8254</c:v>
                </c:pt>
                <c:pt idx="39">
                  <c:v>9047</c:v>
                </c:pt>
                <c:pt idx="40">
                  <c:v>9528</c:v>
                </c:pt>
                <c:pt idx="41">
                  <c:v>9350</c:v>
                </c:pt>
                <c:pt idx="42">
                  <c:v>4624</c:v>
                </c:pt>
                <c:pt idx="43">
                  <c:v>9044</c:v>
                </c:pt>
                <c:pt idx="44">
                  <c:v>12047</c:v>
                </c:pt>
                <c:pt idx="45">
                  <c:v>26357</c:v>
                </c:pt>
                <c:pt idx="46">
                  <c:v>17460</c:v>
                </c:pt>
                <c:pt idx="47">
                  <c:v>6612</c:v>
                </c:pt>
                <c:pt idx="48">
                  <c:v>6606</c:v>
                </c:pt>
                <c:pt idx="49">
                  <c:v>20935</c:v>
                </c:pt>
                <c:pt idx="50">
                  <c:v>24723</c:v>
                </c:pt>
                <c:pt idx="51">
                  <c:v>20078</c:v>
                </c:pt>
                <c:pt idx="52">
                  <c:v>7096</c:v>
                </c:pt>
                <c:pt idx="53">
                  <c:v>11553</c:v>
                </c:pt>
                <c:pt idx="54">
                  <c:v>6835</c:v>
                </c:pt>
                <c:pt idx="55">
                  <c:v>5452</c:v>
                </c:pt>
                <c:pt idx="56">
                  <c:v>10220</c:v>
                </c:pt>
                <c:pt idx="57">
                  <c:v>9518</c:v>
                </c:pt>
                <c:pt idx="58">
                  <c:v>10053</c:v>
                </c:pt>
                <c:pt idx="59">
                  <c:v>7832</c:v>
                </c:pt>
                <c:pt idx="60">
                  <c:v>16233</c:v>
                </c:pt>
                <c:pt idx="61">
                  <c:v>11634</c:v>
                </c:pt>
                <c:pt idx="62">
                  <c:v>20032</c:v>
                </c:pt>
                <c:pt idx="63">
                  <c:v>20820</c:v>
                </c:pt>
                <c:pt idx="64">
                  <c:v>14191</c:v>
                </c:pt>
                <c:pt idx="65">
                  <c:v>10887</c:v>
                </c:pt>
                <c:pt idx="66">
                  <c:v>13904</c:v>
                </c:pt>
                <c:pt idx="67">
                  <c:v>18584</c:v>
                </c:pt>
                <c:pt idx="68">
                  <c:v>18982</c:v>
                </c:pt>
                <c:pt idx="69">
                  <c:v>15362</c:v>
                </c:pt>
                <c:pt idx="70">
                  <c:v>31029</c:v>
                </c:pt>
              </c:numCache>
            </c:numRef>
          </c:val>
          <c:extLst>
            <c:ext xmlns:c16="http://schemas.microsoft.com/office/drawing/2014/chart" uri="{C3380CC4-5D6E-409C-BE32-E72D297353CC}">
              <c16:uniqueId val="{00000002-7F6B-4BC0-B1A5-BA0A03EB7BE0}"/>
            </c:ext>
          </c:extLst>
        </c:ser>
        <c:ser>
          <c:idx val="3"/>
          <c:order val="3"/>
          <c:tx>
            <c:strRef>
              <c:f>EscTrendGrp!$E$6:$E$8</c:f>
              <c:strCache>
                <c:ptCount val="1"/>
                <c:pt idx="0">
                  <c:v>Hatchery</c:v>
                </c:pt>
              </c:strCache>
            </c:strRef>
          </c:tx>
          <c:spPr>
            <a:solidFill>
              <a:schemeClr val="accent4"/>
            </a:solidFill>
            <a:ln w="25400">
              <a:noFill/>
            </a:ln>
            <a:effectLst/>
          </c:spPr>
          <c:cat>
            <c:strRef>
              <c:f>EscTrendGrp!$A$9:$A$80</c:f>
              <c:strCache>
                <c:ptCount val="7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pt idx="61">
                  <c:v>2014</c:v>
                </c:pt>
                <c:pt idx="62">
                  <c:v>2015</c:v>
                </c:pt>
                <c:pt idx="63">
                  <c:v>2016</c:v>
                </c:pt>
                <c:pt idx="64">
                  <c:v>2017</c:v>
                </c:pt>
                <c:pt idx="65">
                  <c:v>2018</c:v>
                </c:pt>
                <c:pt idx="66">
                  <c:v>2019</c:v>
                </c:pt>
                <c:pt idx="67">
                  <c:v>2020</c:v>
                </c:pt>
                <c:pt idx="68">
                  <c:v>2021</c:v>
                </c:pt>
                <c:pt idx="69">
                  <c:v>2022</c:v>
                </c:pt>
                <c:pt idx="70">
                  <c:v>2023</c:v>
                </c:pt>
              </c:strCache>
            </c:strRef>
          </c:cat>
          <c:val>
            <c:numRef>
              <c:f>EscTrendGrp!$E$9:$E$80</c:f>
              <c:numCache>
                <c:formatCode>General</c:formatCode>
                <c:ptCount val="71"/>
                <c:pt idx="0">
                  <c:v>10150</c:v>
                </c:pt>
                <c:pt idx="1">
                  <c:v>8850</c:v>
                </c:pt>
                <c:pt idx="2">
                  <c:v>8350</c:v>
                </c:pt>
                <c:pt idx="3">
                  <c:v>15450</c:v>
                </c:pt>
                <c:pt idx="4">
                  <c:v>11425</c:v>
                </c:pt>
                <c:pt idx="5">
                  <c:v>16725</c:v>
                </c:pt>
                <c:pt idx="6">
                  <c:v>8500</c:v>
                </c:pt>
                <c:pt idx="7">
                  <c:v>9075</c:v>
                </c:pt>
                <c:pt idx="8">
                  <c:v>9225</c:v>
                </c:pt>
                <c:pt idx="9">
                  <c:v>9600</c:v>
                </c:pt>
                <c:pt idx="10">
                  <c:v>10600</c:v>
                </c:pt>
                <c:pt idx="11">
                  <c:v>19200</c:v>
                </c:pt>
                <c:pt idx="12">
                  <c:v>14900</c:v>
                </c:pt>
                <c:pt idx="13">
                  <c:v>13050</c:v>
                </c:pt>
                <c:pt idx="14">
                  <c:v>18000</c:v>
                </c:pt>
                <c:pt idx="15">
                  <c:v>17150</c:v>
                </c:pt>
                <c:pt idx="16">
                  <c:v>15300</c:v>
                </c:pt>
                <c:pt idx="17">
                  <c:v>10450</c:v>
                </c:pt>
                <c:pt idx="18">
                  <c:v>16000</c:v>
                </c:pt>
                <c:pt idx="19">
                  <c:v>11700</c:v>
                </c:pt>
                <c:pt idx="20">
                  <c:v>12275</c:v>
                </c:pt>
                <c:pt idx="21">
                  <c:v>15725</c:v>
                </c:pt>
                <c:pt idx="22">
                  <c:v>15950</c:v>
                </c:pt>
                <c:pt idx="23">
                  <c:v>14075</c:v>
                </c:pt>
                <c:pt idx="24">
                  <c:v>13420</c:v>
                </c:pt>
                <c:pt idx="25">
                  <c:v>10700</c:v>
                </c:pt>
                <c:pt idx="26">
                  <c:v>13820</c:v>
                </c:pt>
                <c:pt idx="27">
                  <c:v>7500</c:v>
                </c:pt>
                <c:pt idx="28">
                  <c:v>8820</c:v>
                </c:pt>
                <c:pt idx="29">
                  <c:v>10974</c:v>
                </c:pt>
                <c:pt idx="30">
                  <c:v>12600</c:v>
                </c:pt>
                <c:pt idx="31">
                  <c:v>9453</c:v>
                </c:pt>
                <c:pt idx="32">
                  <c:v>87109</c:v>
                </c:pt>
                <c:pt idx="33">
                  <c:v>37516</c:v>
                </c:pt>
                <c:pt idx="34">
                  <c:v>17190</c:v>
                </c:pt>
                <c:pt idx="35">
                  <c:v>78352</c:v>
                </c:pt>
                <c:pt idx="36">
                  <c:v>68786</c:v>
                </c:pt>
                <c:pt idx="37">
                  <c:v>105764</c:v>
                </c:pt>
                <c:pt idx="38">
                  <c:v>114444</c:v>
                </c:pt>
                <c:pt idx="39">
                  <c:v>170149</c:v>
                </c:pt>
                <c:pt idx="40">
                  <c:v>113786</c:v>
                </c:pt>
                <c:pt idx="41">
                  <c:v>82604</c:v>
                </c:pt>
                <c:pt idx="42">
                  <c:v>54390</c:v>
                </c:pt>
                <c:pt idx="43">
                  <c:v>48549</c:v>
                </c:pt>
                <c:pt idx="44">
                  <c:v>61601</c:v>
                </c:pt>
                <c:pt idx="45">
                  <c:v>99891</c:v>
                </c:pt>
                <c:pt idx="46">
                  <c:v>49378</c:v>
                </c:pt>
                <c:pt idx="47">
                  <c:v>19554</c:v>
                </c:pt>
                <c:pt idx="48">
                  <c:v>43205</c:v>
                </c:pt>
                <c:pt idx="49">
                  <c:v>69128</c:v>
                </c:pt>
                <c:pt idx="50">
                  <c:v>94982</c:v>
                </c:pt>
                <c:pt idx="51">
                  <c:v>97315</c:v>
                </c:pt>
                <c:pt idx="52">
                  <c:v>48646</c:v>
                </c:pt>
                <c:pt idx="53">
                  <c:v>72297</c:v>
                </c:pt>
                <c:pt idx="54">
                  <c:v>28294</c:v>
                </c:pt>
                <c:pt idx="55">
                  <c:v>39855</c:v>
                </c:pt>
                <c:pt idx="56">
                  <c:v>40092</c:v>
                </c:pt>
                <c:pt idx="57">
                  <c:v>33896</c:v>
                </c:pt>
                <c:pt idx="58">
                  <c:v>46444</c:v>
                </c:pt>
                <c:pt idx="59">
                  <c:v>22205</c:v>
                </c:pt>
                <c:pt idx="60">
                  <c:v>82760</c:v>
                </c:pt>
                <c:pt idx="61">
                  <c:v>39365</c:v>
                </c:pt>
                <c:pt idx="62">
                  <c:v>76563</c:v>
                </c:pt>
                <c:pt idx="63">
                  <c:v>73159</c:v>
                </c:pt>
                <c:pt idx="64">
                  <c:v>48896</c:v>
                </c:pt>
                <c:pt idx="65">
                  <c:v>51017</c:v>
                </c:pt>
                <c:pt idx="66">
                  <c:v>38533</c:v>
                </c:pt>
                <c:pt idx="67">
                  <c:v>29062</c:v>
                </c:pt>
                <c:pt idx="68">
                  <c:v>44770</c:v>
                </c:pt>
                <c:pt idx="69">
                  <c:v>36225</c:v>
                </c:pt>
                <c:pt idx="70">
                  <c:v>138917</c:v>
                </c:pt>
              </c:numCache>
            </c:numRef>
          </c:val>
          <c:extLst>
            <c:ext xmlns:c16="http://schemas.microsoft.com/office/drawing/2014/chart" uri="{C3380CC4-5D6E-409C-BE32-E72D297353CC}">
              <c16:uniqueId val="{00000003-7F6B-4BC0-B1A5-BA0A03EB7BE0}"/>
            </c:ext>
          </c:extLst>
        </c:ser>
        <c:dLbls>
          <c:showLegendKey val="0"/>
          <c:showVal val="0"/>
          <c:showCatName val="0"/>
          <c:showSerName val="0"/>
          <c:showPercent val="0"/>
          <c:showBubbleSize val="0"/>
        </c:dLbls>
        <c:axId val="1878374575"/>
        <c:axId val="1071084415"/>
      </c:areaChart>
      <c:catAx>
        <c:axId val="18783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84415"/>
        <c:crosses val="autoZero"/>
        <c:auto val="1"/>
        <c:lblAlgn val="ctr"/>
        <c:lblOffset val="100"/>
        <c:noMultiLvlLbl val="0"/>
      </c:catAx>
      <c:valAx>
        <c:axId val="1071084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Chinook Abundance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374575"/>
        <c:crosses val="autoZero"/>
        <c:crossBetween val="midCat"/>
      </c:valAx>
      <c:spPr>
        <a:noFill/>
        <a:ln>
          <a:noFill/>
        </a:ln>
        <a:effectLst/>
      </c:spPr>
    </c:plotArea>
    <c:legend>
      <c:legendPos val="b"/>
      <c:layout>
        <c:manualLayout>
          <c:xMode val="edge"/>
          <c:yMode val="edge"/>
          <c:x val="0.14589871796751663"/>
          <c:y val="9.3537869291521955E-2"/>
          <c:w val="0.33248248996808361"/>
          <c:h val="0.320933294763514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Smsy</c:v>
          </c:tx>
          <c:spPr>
            <a:ln w="25400" cap="rnd">
              <a:noFill/>
              <a:round/>
            </a:ln>
            <a:effectLst/>
          </c:spPr>
          <c:marker>
            <c:symbol val="circle"/>
            <c:size val="5"/>
            <c:spPr>
              <a:solidFill>
                <a:schemeClr val="accent1"/>
              </a:solidFill>
              <a:ln w="9525">
                <a:solidFill>
                  <a:schemeClr val="accent1"/>
                </a:solidFill>
              </a:ln>
              <a:effectLst/>
            </c:spPr>
          </c:marker>
          <c:xVal>
            <c:numRef>
              <c:f>'Parken pars detail'!$D$15:$D$20</c:f>
              <c:numCache>
                <c:formatCode>General</c:formatCode>
                <c:ptCount val="6"/>
                <c:pt idx="0">
                  <c:v>77</c:v>
                </c:pt>
                <c:pt idx="1">
                  <c:v>242</c:v>
                </c:pt>
                <c:pt idx="2">
                  <c:v>125</c:v>
                </c:pt>
                <c:pt idx="3">
                  <c:v>277</c:v>
                </c:pt>
                <c:pt idx="4">
                  <c:v>115</c:v>
                </c:pt>
                <c:pt idx="5">
                  <c:v>396</c:v>
                </c:pt>
              </c:numCache>
            </c:numRef>
          </c:xVal>
          <c:yVal>
            <c:numRef>
              <c:f>'Parken pars detail'!$F$15:$F$20</c:f>
              <c:numCache>
                <c:formatCode>General</c:formatCode>
                <c:ptCount val="6"/>
                <c:pt idx="0">
                  <c:v>500</c:v>
                </c:pt>
                <c:pt idx="1">
                  <c:v>1500</c:v>
                </c:pt>
                <c:pt idx="2">
                  <c:v>800</c:v>
                </c:pt>
                <c:pt idx="3">
                  <c:v>1700</c:v>
                </c:pt>
                <c:pt idx="4">
                  <c:v>700</c:v>
                </c:pt>
                <c:pt idx="5">
                  <c:v>2300</c:v>
                </c:pt>
              </c:numCache>
            </c:numRef>
          </c:yVal>
          <c:smooth val="0"/>
          <c:extLst>
            <c:ext xmlns:c16="http://schemas.microsoft.com/office/drawing/2014/chart" uri="{C3380CC4-5D6E-409C-BE32-E72D297353CC}">
              <c16:uniqueId val="{00000000-3789-4291-8CFC-0E9533181082}"/>
            </c:ext>
          </c:extLst>
        </c:ser>
        <c:ser>
          <c:idx val="1"/>
          <c:order val="1"/>
          <c:tx>
            <c:v>10%-ile</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'Parken pars detail'!$D$15:$D$20</c:f>
              <c:numCache>
                <c:formatCode>General</c:formatCode>
                <c:ptCount val="6"/>
                <c:pt idx="0">
                  <c:v>77</c:v>
                </c:pt>
                <c:pt idx="1">
                  <c:v>242</c:v>
                </c:pt>
                <c:pt idx="2">
                  <c:v>125</c:v>
                </c:pt>
                <c:pt idx="3">
                  <c:v>277</c:v>
                </c:pt>
                <c:pt idx="4">
                  <c:v>115</c:v>
                </c:pt>
                <c:pt idx="5">
                  <c:v>396</c:v>
                </c:pt>
              </c:numCache>
            </c:numRef>
          </c:xVal>
          <c:yVal>
            <c:numRef>
              <c:f>'Parken pars detail'!$G$15:$G$20</c:f>
              <c:numCache>
                <c:formatCode>General</c:formatCode>
                <c:ptCount val="6"/>
                <c:pt idx="0">
                  <c:v>300</c:v>
                </c:pt>
                <c:pt idx="1">
                  <c:v>1100</c:v>
                </c:pt>
                <c:pt idx="2">
                  <c:v>600</c:v>
                </c:pt>
                <c:pt idx="3">
                  <c:v>1300</c:v>
                </c:pt>
                <c:pt idx="4">
                  <c:v>500</c:v>
                </c:pt>
                <c:pt idx="5">
                  <c:v>1800</c:v>
                </c:pt>
              </c:numCache>
            </c:numRef>
          </c:yVal>
          <c:smooth val="0"/>
          <c:extLst>
            <c:ext xmlns:c16="http://schemas.microsoft.com/office/drawing/2014/chart" uri="{C3380CC4-5D6E-409C-BE32-E72D297353CC}">
              <c16:uniqueId val="{00000001-3789-4291-8CFC-0E9533181082}"/>
            </c:ext>
          </c:extLst>
        </c:ser>
        <c:ser>
          <c:idx val="2"/>
          <c:order val="2"/>
          <c:tx>
            <c:strRef>
              <c:f>'Parken pars detail'!$H$14</c:f>
              <c:strCache>
                <c:ptCount val="1"/>
                <c:pt idx="0">
                  <c:v>90%-ile</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f>'Parken pars detail'!$D$15:$D$20</c:f>
              <c:numCache>
                <c:formatCode>General</c:formatCode>
                <c:ptCount val="6"/>
                <c:pt idx="0">
                  <c:v>77</c:v>
                </c:pt>
                <c:pt idx="1">
                  <c:v>242</c:v>
                </c:pt>
                <c:pt idx="2">
                  <c:v>125</c:v>
                </c:pt>
                <c:pt idx="3">
                  <c:v>277</c:v>
                </c:pt>
                <c:pt idx="4">
                  <c:v>115</c:v>
                </c:pt>
                <c:pt idx="5">
                  <c:v>396</c:v>
                </c:pt>
              </c:numCache>
            </c:numRef>
          </c:xVal>
          <c:yVal>
            <c:numRef>
              <c:f>'Parken pars detail'!$H$15:$H$20</c:f>
              <c:numCache>
                <c:formatCode>General</c:formatCode>
                <c:ptCount val="6"/>
                <c:pt idx="0">
                  <c:v>800</c:v>
                </c:pt>
                <c:pt idx="1">
                  <c:v>1900</c:v>
                </c:pt>
                <c:pt idx="2">
                  <c:v>1100</c:v>
                </c:pt>
                <c:pt idx="3">
                  <c:v>2100</c:v>
                </c:pt>
                <c:pt idx="4">
                  <c:v>1100</c:v>
                </c:pt>
                <c:pt idx="5">
                  <c:v>2800</c:v>
                </c:pt>
              </c:numCache>
            </c:numRef>
          </c:yVal>
          <c:smooth val="0"/>
          <c:extLst>
            <c:ext xmlns:c16="http://schemas.microsoft.com/office/drawing/2014/chart" uri="{C3380CC4-5D6E-409C-BE32-E72D297353CC}">
              <c16:uniqueId val="{00000002-3789-4291-8CFC-0E9533181082}"/>
            </c:ext>
          </c:extLst>
        </c:ser>
        <c:dLbls>
          <c:showLegendKey val="0"/>
          <c:showVal val="0"/>
          <c:showCatName val="0"/>
          <c:showSerName val="0"/>
          <c:showPercent val="0"/>
          <c:showBubbleSize val="0"/>
        </c:dLbls>
        <c:axId val="2122534592"/>
        <c:axId val="389256720"/>
      </c:scatterChart>
      <c:valAx>
        <c:axId val="212253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56720"/>
        <c:crosses val="autoZero"/>
        <c:crossBetween val="midCat"/>
      </c:valAx>
      <c:valAx>
        <c:axId val="38925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34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Srep</c:v>
          </c:tx>
          <c:spPr>
            <a:ln w="25400" cap="rnd">
              <a:noFill/>
              <a:round/>
            </a:ln>
            <a:effectLst/>
          </c:spPr>
          <c:marker>
            <c:symbol val="circle"/>
            <c:size val="5"/>
            <c:spPr>
              <a:solidFill>
                <a:schemeClr val="accent1"/>
              </a:solidFill>
              <a:ln w="9525">
                <a:solidFill>
                  <a:schemeClr val="accent1"/>
                </a:solidFill>
              </a:ln>
              <a:effectLst/>
            </c:spPr>
          </c:marker>
          <c:xVal>
            <c:numRef>
              <c:f>'Parken pars detail'!$D$15:$D$20</c:f>
              <c:numCache>
                <c:formatCode>General</c:formatCode>
                <c:ptCount val="6"/>
                <c:pt idx="0">
                  <c:v>77</c:v>
                </c:pt>
                <c:pt idx="1">
                  <c:v>242</c:v>
                </c:pt>
                <c:pt idx="2">
                  <c:v>125</c:v>
                </c:pt>
                <c:pt idx="3">
                  <c:v>277</c:v>
                </c:pt>
                <c:pt idx="4">
                  <c:v>115</c:v>
                </c:pt>
                <c:pt idx="5">
                  <c:v>396</c:v>
                </c:pt>
              </c:numCache>
            </c:numRef>
          </c:xVal>
          <c:yVal>
            <c:numRef>
              <c:f>'Parken pars detail'!$I$15:$I$20</c:f>
              <c:numCache>
                <c:formatCode>General</c:formatCode>
                <c:ptCount val="6"/>
                <c:pt idx="0">
                  <c:v>1600</c:v>
                </c:pt>
                <c:pt idx="1">
                  <c:v>4500</c:v>
                </c:pt>
                <c:pt idx="2">
                  <c:v>2500</c:v>
                </c:pt>
                <c:pt idx="3">
                  <c:v>5000</c:v>
                </c:pt>
                <c:pt idx="4">
                  <c:v>2300</c:v>
                </c:pt>
                <c:pt idx="5">
                  <c:v>6900</c:v>
                </c:pt>
              </c:numCache>
            </c:numRef>
          </c:yVal>
          <c:smooth val="0"/>
          <c:extLst>
            <c:ext xmlns:c16="http://schemas.microsoft.com/office/drawing/2014/chart" uri="{C3380CC4-5D6E-409C-BE32-E72D297353CC}">
              <c16:uniqueId val="{00000000-5182-4A5F-AFDF-D7E39DEA83BF}"/>
            </c:ext>
          </c:extLst>
        </c:ser>
        <c:ser>
          <c:idx val="1"/>
          <c:order val="1"/>
          <c:tx>
            <c:v>10%-ile</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'Parken pars detail'!$D$15:$D$20</c:f>
              <c:numCache>
                <c:formatCode>General</c:formatCode>
                <c:ptCount val="6"/>
                <c:pt idx="0">
                  <c:v>77</c:v>
                </c:pt>
                <c:pt idx="1">
                  <c:v>242</c:v>
                </c:pt>
                <c:pt idx="2">
                  <c:v>125</c:v>
                </c:pt>
                <c:pt idx="3">
                  <c:v>277</c:v>
                </c:pt>
                <c:pt idx="4">
                  <c:v>115</c:v>
                </c:pt>
                <c:pt idx="5">
                  <c:v>396</c:v>
                </c:pt>
              </c:numCache>
            </c:numRef>
          </c:xVal>
          <c:yVal>
            <c:numRef>
              <c:f>'Parken pars detail'!$J$15:$J$20</c:f>
              <c:numCache>
                <c:formatCode>General</c:formatCode>
                <c:ptCount val="6"/>
                <c:pt idx="0">
                  <c:v>1100</c:v>
                </c:pt>
                <c:pt idx="1">
                  <c:v>3400</c:v>
                </c:pt>
                <c:pt idx="2">
                  <c:v>1800</c:v>
                </c:pt>
                <c:pt idx="3">
                  <c:v>3900</c:v>
                </c:pt>
                <c:pt idx="4">
                  <c:v>1700</c:v>
                </c:pt>
                <c:pt idx="5">
                  <c:v>5600</c:v>
                </c:pt>
              </c:numCache>
            </c:numRef>
          </c:yVal>
          <c:smooth val="0"/>
          <c:extLst>
            <c:ext xmlns:c16="http://schemas.microsoft.com/office/drawing/2014/chart" uri="{C3380CC4-5D6E-409C-BE32-E72D297353CC}">
              <c16:uniqueId val="{00000002-5182-4A5F-AFDF-D7E39DEA83BF}"/>
            </c:ext>
          </c:extLst>
        </c:ser>
        <c:ser>
          <c:idx val="2"/>
          <c:order val="2"/>
          <c:tx>
            <c:strRef>
              <c:f>'Parken pars detail'!$H$14</c:f>
              <c:strCache>
                <c:ptCount val="1"/>
                <c:pt idx="0">
                  <c:v>90%-ile</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f>'Parken pars detail'!$D$15:$D$20</c:f>
              <c:numCache>
                <c:formatCode>General</c:formatCode>
                <c:ptCount val="6"/>
                <c:pt idx="0">
                  <c:v>77</c:v>
                </c:pt>
                <c:pt idx="1">
                  <c:v>242</c:v>
                </c:pt>
                <c:pt idx="2">
                  <c:v>125</c:v>
                </c:pt>
                <c:pt idx="3">
                  <c:v>277</c:v>
                </c:pt>
                <c:pt idx="4">
                  <c:v>115</c:v>
                </c:pt>
                <c:pt idx="5">
                  <c:v>396</c:v>
                </c:pt>
              </c:numCache>
            </c:numRef>
          </c:xVal>
          <c:yVal>
            <c:numRef>
              <c:f>'Parken pars detail'!$K$15:$K$20</c:f>
              <c:numCache>
                <c:formatCode>General</c:formatCode>
                <c:ptCount val="6"/>
                <c:pt idx="0">
                  <c:v>2400</c:v>
                </c:pt>
                <c:pt idx="1">
                  <c:v>5700</c:v>
                </c:pt>
                <c:pt idx="2">
                  <c:v>3400</c:v>
                </c:pt>
                <c:pt idx="3">
                  <c:v>6300</c:v>
                </c:pt>
                <c:pt idx="4">
                  <c:v>3200</c:v>
                </c:pt>
                <c:pt idx="5">
                  <c:v>8300</c:v>
                </c:pt>
              </c:numCache>
            </c:numRef>
          </c:yVal>
          <c:smooth val="0"/>
          <c:extLst>
            <c:ext xmlns:c16="http://schemas.microsoft.com/office/drawing/2014/chart" uri="{C3380CC4-5D6E-409C-BE32-E72D297353CC}">
              <c16:uniqueId val="{00000004-5182-4A5F-AFDF-D7E39DEA83BF}"/>
            </c:ext>
          </c:extLst>
        </c:ser>
        <c:dLbls>
          <c:showLegendKey val="0"/>
          <c:showVal val="0"/>
          <c:showCatName val="0"/>
          <c:showSerName val="0"/>
          <c:showPercent val="0"/>
          <c:showBubbleSize val="0"/>
        </c:dLbls>
        <c:axId val="2122534592"/>
        <c:axId val="389256720"/>
      </c:scatterChart>
      <c:valAx>
        <c:axId val="2122534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Watersed Area (km^2)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56720"/>
        <c:crosses val="autoZero"/>
        <c:crossBetween val="midCat"/>
      </c:valAx>
      <c:valAx>
        <c:axId val="38925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Chinook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34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28575</xdr:colOff>
      <xdr:row>2</xdr:row>
      <xdr:rowOff>23811</xdr:rowOff>
    </xdr:from>
    <xdr:to>
      <xdr:col>14</xdr:col>
      <xdr:colOff>219075</xdr:colOff>
      <xdr:row>22</xdr:row>
      <xdr:rowOff>9525</xdr:rowOff>
    </xdr:to>
    <xdr:graphicFrame macro="">
      <xdr:nvGraphicFramePr>
        <xdr:cNvPr id="2" name="Chart 1">
          <a:extLst>
            <a:ext uri="{FF2B5EF4-FFF2-40B4-BE49-F238E27FC236}">
              <a16:creationId xmlns:a16="http://schemas.microsoft.com/office/drawing/2014/main" id="{AEDF0C61-7056-9AB5-1014-B19D5A3CB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0</xdr:colOff>
      <xdr:row>25</xdr:row>
      <xdr:rowOff>0</xdr:rowOff>
    </xdr:from>
    <xdr:to>
      <xdr:col>25</xdr:col>
      <xdr:colOff>168884</xdr:colOff>
      <xdr:row>42</xdr:row>
      <xdr:rowOff>35336</xdr:rowOff>
    </xdr:to>
    <xdr:pic>
      <xdr:nvPicPr>
        <xdr:cNvPr id="4" name="Picture 3">
          <a:extLst>
            <a:ext uri="{FF2B5EF4-FFF2-40B4-BE49-F238E27FC236}">
              <a16:creationId xmlns:a16="http://schemas.microsoft.com/office/drawing/2014/main" id="{3A3590B2-C9E0-DA73-8C9F-E6A0400BBBFF}"/>
            </a:ext>
          </a:extLst>
        </xdr:cNvPr>
        <xdr:cNvPicPr>
          <a:picLocks noChangeAspect="1"/>
        </xdr:cNvPicPr>
      </xdr:nvPicPr>
      <xdr:blipFill>
        <a:blip xmlns:r="http://schemas.openxmlformats.org/officeDocument/2006/relationships" r:embed="rId2"/>
        <a:stretch>
          <a:fillRect/>
        </a:stretch>
      </xdr:blipFill>
      <xdr:spPr>
        <a:xfrm>
          <a:off x="15335250" y="4762500"/>
          <a:ext cx="5560034" cy="32738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585787</xdr:colOff>
      <xdr:row>21</xdr:row>
      <xdr:rowOff>90487</xdr:rowOff>
    </xdr:from>
    <xdr:to>
      <xdr:col>5</xdr:col>
      <xdr:colOff>481012</xdr:colOff>
      <xdr:row>35</xdr:row>
      <xdr:rowOff>166687</xdr:rowOff>
    </xdr:to>
    <xdr:graphicFrame macro="">
      <xdr:nvGraphicFramePr>
        <xdr:cNvPr id="2" name="Chart 1">
          <a:extLst>
            <a:ext uri="{FF2B5EF4-FFF2-40B4-BE49-F238E27FC236}">
              <a16:creationId xmlns:a16="http://schemas.microsoft.com/office/drawing/2014/main" id="{A714BBA6-F519-A4DF-5BAC-8A15DDBAE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21</xdr:row>
      <xdr:rowOff>95250</xdr:rowOff>
    </xdr:from>
    <xdr:to>
      <xdr:col>13</xdr:col>
      <xdr:colOff>304800</xdr:colOff>
      <xdr:row>35</xdr:row>
      <xdr:rowOff>171450</xdr:rowOff>
    </xdr:to>
    <xdr:graphicFrame macro="">
      <xdr:nvGraphicFramePr>
        <xdr:cNvPr id="3" name="Chart 2">
          <a:extLst>
            <a:ext uri="{FF2B5EF4-FFF2-40B4-BE49-F238E27FC236}">
              <a16:creationId xmlns:a16="http://schemas.microsoft.com/office/drawing/2014/main" id="{931DC956-DBF3-4AF1-B160-2C1516E5E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WA%20table%20update%20version%204%20April11w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LH (2)"/>
      <sheetName val="StatusRunRecon"/>
      <sheetName val="Sheet1"/>
      <sheetName val="RiverEscData"/>
      <sheetName val="aRiverEscData (2)"/>
      <sheetName val="Sheet3"/>
      <sheetName val="RepPivots"/>
      <sheetName val="Parken pars detail"/>
      <sheetName val="name-change"/>
      <sheetName val="WielPNIdata"/>
      <sheetName val="PNI avg by river"/>
      <sheetName val="pNOS avg by ri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persons/person.xml><?xml version="1.0" encoding="utf-8"?>
<personList xmlns="http://schemas.microsoft.com/office/spreadsheetml/2018/threadedcomments" xmlns:x="http://schemas.openxmlformats.org/spreadsheetml/2006/main">
  <person displayName="Woods, William (he, him / il, lui) (DFO/MPO)" id="{3D9032AA-00D9-46A1-95D6-DE5358258CCA}" userId="S::William.Woods@dfo-mpo.gc.ca::e92d90f5-53fe-44d7-bc94-b0a34c133205" providerId="AD"/>
  <person displayName="Ramshaw, Brock (DFO/MPO)" id="{23AAAFE4-CBD9-429B-A228-C00A7569BAF2}" userId="S::brock.ramshaw@dfo-mpo.gc.ca::b25c9ecb-26d2-422a-a00f-63adc725685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edke, Wilf" refreshedDate="45386.582519328702" createdVersion="8" refreshedVersion="8" minRefreshableVersion="3" recordCount="782" xr:uid="{C6572B0A-0E5F-4645-B9DD-36CBA34362E2}">
  <cacheSource type="worksheet">
    <worksheetSource ref="A5:L787" sheet="PNIdata"/>
  </cacheSource>
  <cacheFields count="12">
    <cacheField name="RecipientRiver" numFmtId="0">
      <sharedItems count="51">
        <s v="Conuma R"/>
        <s v="Robertson Cr"/>
        <s v="Nahmint R"/>
        <s v="Sarita R"/>
        <s v="Nitinat R"/>
        <s v="Cowichan R"/>
        <s v="Nanaimo R - Fall"/>
        <s v="Nanaimo R - Summer"/>
        <s v="Big Qualicum R"/>
        <s v="L Qualicum R"/>
        <s v="Puntledge R - Fall"/>
        <s v="Puntledge R - Summer"/>
        <s v="Campbell/Quinsam R"/>
        <s v="Capilano R"/>
        <s v="Lang Cr"/>
        <s v="Phillips R"/>
        <s v="Chilliwack R"/>
        <s v="Stave R"/>
        <s v="Maria Sl"/>
        <s v="Harrison R"/>
        <s v="Coldwater R"/>
        <s v="Nicola R"/>
        <s v="Spius Cr"/>
        <s v="Shuswap R Low"/>
        <s v="Shuswap R Middle"/>
        <s v="Salmon R/TOMF"/>
        <s v="Marble R"/>
        <s v="Artlish R"/>
        <s v="Kaouk R"/>
        <s v="Kauwinch R"/>
        <s v="Tahsish R"/>
        <s v="Burman R"/>
        <s v="Gold R"/>
        <s v="Leiner R"/>
        <s v="Sucwoa R"/>
        <s v="Tahsis R"/>
        <s v="Tlupana R"/>
        <s v="Zeballos R"/>
        <s v="Bedwell R"/>
        <s v="Cypre R"/>
        <s v="Megin R"/>
        <s v="Moyeha R"/>
        <s v="Tranquil Cr"/>
        <s v="Toquart R"/>
        <s v="San Juan R"/>
        <s v="Sooke R"/>
        <s v="Chemainus R"/>
        <s v="Nimpkish R"/>
        <s v="Salmon R/JNST"/>
        <s v="Chehalis R"/>
        <s v="Kennedy R - Lower"/>
      </sharedItems>
    </cacheField>
    <cacheField name="Year" numFmtId="0">
      <sharedItems containsSemiMixedTypes="0" containsString="0" containsNumber="1" containsInteger="1" minValue="1998" maxValue="2023" count="26">
        <n v="1998"/>
        <n v="1999"/>
        <n v="2000"/>
        <n v="2001"/>
        <n v="2002"/>
        <n v="2003"/>
        <n v="2004"/>
        <n v="2005"/>
        <n v="2006"/>
        <n v="2007"/>
        <n v="2008"/>
        <n v="2009"/>
        <n v="2010"/>
        <n v="2011"/>
        <n v="2012"/>
        <n v="2013"/>
        <n v="2014"/>
        <n v="2015"/>
        <n v="2016"/>
        <n v="2017"/>
        <n v="2018"/>
        <n v="2019"/>
        <n v="2020"/>
        <n v="2021"/>
        <n v="2022"/>
        <n v="2023"/>
      </sharedItems>
    </cacheField>
    <cacheField name="ESC name from DMcH" numFmtId="0">
      <sharedItems/>
    </cacheField>
    <cacheField name="Region" numFmtId="0">
      <sharedItems/>
    </cacheField>
    <cacheField name="RiverYear" numFmtId="0">
      <sharedItems/>
    </cacheField>
    <cacheField name="pNOS" numFmtId="0">
      <sharedItems containsSemiMixedTypes="0" containsString="0" containsNumber="1" minValue="0" maxValue="1"/>
    </cacheField>
    <cacheField name="pHOSlocal" numFmtId="0">
      <sharedItems containsSemiMixedTypes="0" containsString="0" containsNumber="1" minValue="0" maxValue="1"/>
    </cacheField>
    <cacheField name="pHOSstray" numFmtId="0">
      <sharedItems containsSemiMixedTypes="0" containsString="0" containsNumber="1" minValue="0" maxValue="1"/>
    </cacheField>
    <cacheField name="pHOSstray.OCU" numFmtId="0">
      <sharedItems containsSemiMixedTypes="0" containsString="0" containsNumber="1" minValue="0" maxValue="1"/>
    </cacheField>
    <cacheField name="mark" numFmtId="0">
      <sharedItems count="2">
        <s v="CWT"/>
        <s v="Thermal Mark"/>
      </sharedItems>
    </cacheField>
    <cacheField name="PNI" numFmtId="0">
      <sharedItems containsBlank="1" containsMixedTypes="1" containsNumber="1" minValue="-5.2800000000000003E-5" maxValue="1"/>
    </cacheField>
    <cacheField name="PNI.local" numFmtId="0">
      <sharedItems containsBlank="1" containsMixedTypes="1" containsNumber="1" minValue="-5.2800000000000003E-5"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edke, Wilf" refreshedDate="45399.848588310182" createdVersion="8" refreshedVersion="8" minRefreshableVersion="3" recordCount="55" xr:uid="{24E4C484-2176-4811-B1D5-EFA5A816BAAF}">
  <cacheSource type="worksheet">
    <worksheetSource ref="B3:AM55" sheet="RiverEscData"/>
  </cacheSource>
  <cacheFields count="35">
    <cacheField name="CU" numFmtId="0">
      <sharedItems count="3">
        <s v="CK-SWVI [31]"/>
        <s v="CK-NoKy [32]"/>
        <s v="CK-NWVI [33]"/>
      </sharedItems>
    </cacheField>
    <cacheField name="CU Name" numFmtId="0">
      <sharedItems/>
    </cacheField>
    <cacheField name="Culookup" numFmtId="0">
      <sharedItems/>
    </cacheField>
    <cacheField name="Indicator" numFmtId="0">
      <sharedItems count="5">
        <s v="Esc"/>
        <s v="Ind17"/>
        <s v="Hatchery"/>
        <s v="Ind7"/>
        <e v="#N/A" u="1"/>
      </sharedItems>
    </cacheField>
    <cacheField name="Stat" numFmtId="1">
      <sharedItems containsSemiMixedTypes="0" containsString="0" containsNumber="1" containsInteger="1" minValue="20" maxValue="27" count="7">
        <n v="20"/>
        <n v="22"/>
        <n v="23"/>
        <n v="24"/>
        <n v="25"/>
        <n v="26"/>
        <n v="27"/>
      </sharedItems>
    </cacheField>
    <cacheField name="Watershed" numFmtId="0">
      <sharedItems count="50">
        <s v="Sooke"/>
        <s v="GORDON RIVER"/>
        <s v="San Juan"/>
        <s v="NITINAT"/>
        <s v="EFFINGHAM RIVER"/>
        <s v="HENDERSON LAKE"/>
        <s v="MERCANTILE CREEK"/>
        <s v="NAHMINT RIVER"/>
        <s v="SARITA RIVER"/>
        <s v="SOMASS SYSTEM"/>
        <s v="THORNTON CREEK"/>
        <s v="TOQUART RIVER"/>
        <s v="BEDWELL/URSUS"/>
        <s v="CYPRE RIVER"/>
        <s v="ICE RIVER"/>
        <s v="Kennedy"/>
        <s v="MEGIN RIVER"/>
        <s v="MOYEHA RIVER"/>
        <s v="SYDNEY RIVER"/>
        <s v="TOFINO CREEK"/>
        <s v="TRANQUIL CREEK"/>
        <s v="WATTA CREEK"/>
        <s v="BURMAN RIVER"/>
        <s v="CANTON CREEK"/>
        <s v="CONUMA RIVER"/>
        <s v="DESERTED CREEK"/>
        <s v="ESPINOSA CREEK"/>
        <s v="GOLD RIVER"/>
        <s v="KLEEPTEE CREEK"/>
        <s v="LEINER RIVER"/>
        <s v="LITTLE ZEBALLOS RIVER"/>
        <s v="MOOYAH RIVER"/>
        <s v="PARK RIVER"/>
        <s v="SUCWOA RIVER"/>
        <s v="TAHSIS RIVER"/>
        <s v="TLUPANA RIVER"/>
        <s v="TSOWWIN RIVER"/>
        <s v="ZEBALLOS RIVER"/>
        <s v="ARTLISH RIVER"/>
        <s v="EASY CREEK"/>
        <s v="KAOUK RIVER"/>
        <s v="KAUWINCH RIVER"/>
        <s v="MALKSOPE RIVER"/>
        <s v="MCKAY COVE CREEK"/>
        <s v="NARROWGUT CREEK"/>
        <s v="OUOUKINSH RIVER"/>
        <s v="TAHSISH RIVER"/>
        <s v="COLONIAL/CAYEGHLE CREEKS"/>
        <s v="MARBLE RIVER"/>
        <s v="NITINAT LAKE tribs+river" u="1"/>
      </sharedItems>
    </cacheField>
    <cacheField name="Stream Name" numFmtId="0">
      <sharedItems/>
    </cacheField>
    <cacheField name="Species" numFmtId="49">
      <sharedItems/>
    </cacheField>
    <cacheField name="Revised Accessible Watershed Area (km sq)" numFmtId="0">
      <sharedItems containsString="0" containsBlank="1" containsNumber="1" minValue="1.4" maxValue="1057"/>
    </cacheField>
    <cacheField name="Sgen LifeCycle" numFmtId="1">
      <sharedItems containsString="0" containsBlank="1" containsNumber="1" minValue="3.8" maxValue="3200"/>
    </cacheField>
    <cacheField name="Sgen LC Range" numFmtId="0">
      <sharedItems containsBlank="1"/>
    </cacheField>
    <cacheField name="Smsy LifeCycle" numFmtId="0">
      <sharedItems containsString="0" containsBlank="1" containsNumber="1" minValue="8.6" maxValue="7300"/>
    </cacheField>
    <cacheField name="Smsy LC Range" numFmtId="0">
      <sharedItems containsBlank="1"/>
    </cacheField>
    <cacheField name="Srep LifeCycle" numFmtId="0">
      <sharedItems containsString="0" containsBlank="1" containsNumber="1" containsInteger="1" minValue="20" maxValue="17000"/>
    </cacheField>
    <cacheField name="Srep LC Range" numFmtId="0">
      <sharedItems containsBlank="1"/>
    </cacheField>
    <cacheField name="Sgen RunRec" numFmtId="0">
      <sharedItems containsString="0" containsBlank="1" containsNumber="1" minValue="1.9" maxValue="2700"/>
    </cacheField>
    <cacheField name="Sgen RR Range" numFmtId="0">
      <sharedItems containsBlank="1"/>
    </cacheField>
    <cacheField name="Smsy RunRec" numFmtId="0">
      <sharedItems containsString="0" containsBlank="1" containsNumber="1" minValue="7.7" maxValue="7100"/>
    </cacheField>
    <cacheField name="Smsy RR Range" numFmtId="0">
      <sharedItems containsBlank="1"/>
    </cacheField>
    <cacheField name="Srep RunRec" numFmtId="0">
      <sharedItems containsString="0" containsBlank="1" containsNumber="1" containsInteger="1" minValue="20" maxValue="17000"/>
    </cacheField>
    <cacheField name="Srep RR Range" numFmtId="0">
      <sharedItems containsBlank="1"/>
    </cacheField>
    <cacheField name="Sgen Parken" numFmtId="0">
      <sharedItems containsString="0" containsBlank="1" containsNumber="1" minValue="0.77" maxValue="650"/>
    </cacheField>
    <cacheField name="Parken Sgen Range" numFmtId="0">
      <sharedItems containsBlank="1"/>
    </cacheField>
    <cacheField name="Smsy Parken" numFmtId="0">
      <sharedItems containsString="0" containsBlank="1" containsNumber="1" minValue="6.8" maxValue="5700"/>
    </cacheField>
    <cacheField name="Parken Smsy Range" numFmtId="0">
      <sharedItems containsBlank="1"/>
    </cacheField>
    <cacheField name="Srep Parken" numFmtId="0">
      <sharedItems containsString="0" containsBlank="1" containsNumber="1" containsInteger="1" minValue="20" maxValue="17000"/>
    </cacheField>
    <cacheField name="Parken Srep Range" numFmtId="0">
      <sharedItems containsBlank="1"/>
    </cacheField>
    <cacheField name="4 yr average" numFmtId="3">
      <sharedItems containsMixedTypes="1" containsNumber="1" minValue="3" maxValue="14403.666666666666"/>
    </cacheField>
    <cacheField name="4b year avg 2016-19" numFmtId="3">
      <sharedItems containsBlank="1" containsMixedTypes="1" containsNumber="1" minValue="38.666666666666664" maxValue="969.5"/>
    </cacheField>
    <cacheField name="12 yr average" numFmtId="3">
      <sharedItems containsMixedTypes="1" containsNumber="1" minValue="1.6666666666666667" maxValue="18485.333333333332"/>
    </cacheField>
    <cacheField name="min" numFmtId="0">
      <sharedItems containsString="0" containsBlank="1" containsNumber="1" minValue="0" maxValue="3543"/>
    </cacheField>
    <cacheField name="max" numFmtId="0">
      <sharedItems containsString="0" containsBlank="1" containsNumber="1" containsInteger="1" minValue="104" maxValue="117249"/>
    </cacheField>
    <cacheField name="1953-2022 Avg" numFmtId="0">
      <sharedItems containsString="0" containsBlank="1" containsNumber="1" minValue="24.529411764705884" maxValue="21211.242857142857"/>
    </cacheField>
    <cacheField name="% of Sum of Avg" numFmtId="0">
      <sharedItems containsString="0" containsBlank="1" containsNumber="1" minValue="4.2531595503304717E-4" maxValue="0.3677821588124735"/>
    </cacheField>
    <cacheField name="geomean" numFmtId="0">
      <sharedItems containsBlank="1" containsMixedTypes="1" containsNumber="1" minValue="8.6585822582216796" maxValue="15428.63697654962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edke, Wilf" refreshedDate="45427.446537268515" createdVersion="8" refreshedVersion="8" minRefreshableVersion="3" recordCount="3834" xr:uid="{BAF6116A-99A4-4003-81AA-F68D74AB76EB}">
  <cacheSource type="worksheet">
    <worksheetSource ref="A3:S3837" sheet="RiverEscData (2)"/>
  </cacheSource>
  <cacheFields count="20">
    <cacheField name="CU" numFmtId="0">
      <sharedItems/>
    </cacheField>
    <cacheField name="Indicator" numFmtId="0">
      <sharedItems count="6">
        <s v="Ind7"/>
        <s v="Ind10"/>
        <s v="Hatchery"/>
        <s v="Esc"/>
        <e v="#N/A"/>
        <s v="Ind17" u="1"/>
      </sharedItems>
    </cacheField>
    <cacheField name="Stat" numFmtId="1">
      <sharedItems containsSemiMixedTypes="0" containsString="0" containsNumber="1" containsInteger="1" minValue="20" maxValue="27" count="7">
        <n v="26"/>
        <n v="24"/>
        <n v="25"/>
        <n v="27"/>
        <n v="23"/>
        <n v="20"/>
        <n v="22"/>
      </sharedItems>
    </cacheField>
    <cacheField name="Watershed" numFmtId="0">
      <sharedItems count="94">
        <s v="ARTLISH R"/>
        <s v="Bedwell R"/>
        <s v="BURMAN R"/>
        <s v="CANTON Cr"/>
        <s v="COLONIAL/CAYEGHLE Cr"/>
        <s v="CONUMA R"/>
        <s v="CYPRE R"/>
        <s v="DESERTED Cr"/>
        <s v="EASY Cr"/>
        <s v="EFFINGHAM R"/>
        <s v="ESPINOSA Cr"/>
        <s v="GOLD R"/>
        <s v="GORDON R"/>
        <s v="HENDERSON L"/>
        <s v="ICE R"/>
        <s v="KAOUK R"/>
        <s v="KAUWINCH R"/>
        <s v="Kennedy"/>
        <s v="KLEEPTEE Cr"/>
        <s v="LEINER R"/>
        <s v="LITTLE ZEBALLOS R"/>
        <s v="MALKSOPE R"/>
        <s v="MARBLE R"/>
        <s v="MCKAY COVE Cr"/>
        <s v="MEGIN R"/>
        <s v="MERCANTILE Cr"/>
        <s v="MOOYAH R"/>
        <s v="MOYEHA R"/>
        <s v="NAHMINT R"/>
        <s v="NARROWGUT Cr"/>
        <s v="NITINAT"/>
        <s v="OUOUKINSH R"/>
        <s v="PARK R"/>
        <s v="San Juan"/>
        <s v="SARITA R"/>
        <s v="Somass"/>
        <s v="Sooke"/>
        <s v="SUCWOA R"/>
        <s v="SYDNEY R"/>
        <s v="TAHSIS R"/>
        <s v="TAHSISH R"/>
        <s v="THORNTON Cr"/>
        <s v="TLUPANA R"/>
        <s v="TOFINO Cr"/>
        <s v="TOQUART R"/>
        <s v="TRANQUIL Cr"/>
        <s v="TSOWWIN R"/>
        <s v="WATTA Cr"/>
        <s v="ZEBALLOS R"/>
        <s v="BEDWELL/URSUS" u="1"/>
        <s v="ARTLISH RIVER" u="1"/>
        <s v="BURMAN RIVER" u="1"/>
        <s v="CANTON CREEK" u="1"/>
        <s v="COLONIAL/CAYEGHLE CREEKS" u="1"/>
        <s v="CONUMA RIVER" u="1"/>
        <s v="CYPRE RIVER" u="1"/>
        <s v="DESERTED CREEK" u="1"/>
        <s v="EASY CREEK" u="1"/>
        <s v="EFFINGHAM RIVER" u="1"/>
        <s v="ESPINOSA CREEK" u="1"/>
        <s v="GOLD RIVER" u="1"/>
        <s v="GORDON RIVER" u="1"/>
        <s v="HENDERSON LAKE" u="1"/>
        <s v="ICE RIVER" u="1"/>
        <s v="KAOUK RIVER" u="1"/>
        <s v="KAUWINCH RIVER" u="1"/>
        <s v="KLEEPTEE CREEK" u="1"/>
        <s v="LEINER RIVER" u="1"/>
        <s v="LITTLE ZEBALLOS RIVER" u="1"/>
        <s v="MALKSOPE RIVER" u="1"/>
        <s v="MARBLE RIVER" u="1"/>
        <s v="MCKAY COVE CREEK" u="1"/>
        <s v="MEGIN RIVER" u="1"/>
        <s v="MERCANTILE CREEK" u="1"/>
        <s v="MOOYAH RIVER" u="1"/>
        <s v="MOYEHA RIVER" u="1"/>
        <s v="NAHMINT RIVER" u="1"/>
        <s v="NARROWGUT CREEK" u="1"/>
        <s v="OUOUKINSH RIVER" u="1"/>
        <s v="PARK RIVER" u="1"/>
        <s v="SARITA RIVER" u="1"/>
        <s v="SOMASS SYSTEM" u="1"/>
        <s v="SUCWOA RIVER" u="1"/>
        <s v="SYDNEY RIVER" u="1"/>
        <s v="TAHSIS RIVER" u="1"/>
        <s v="TAHSISH RIVER" u="1"/>
        <s v="THORNTON CREEK" u="1"/>
        <s v="TLUPANA RIVER" u="1"/>
        <s v="TOFINO CREEK" u="1"/>
        <s v="TOQUART RIVER" u="1"/>
        <s v="TRANQUIL CREEK" u="1"/>
        <s v="TSOWWIN RIVER" u="1"/>
        <s v="WATTA CREEK" u="1"/>
        <s v="ZEBALLOS RIVER" u="1"/>
      </sharedItems>
      <fieldGroup par="19"/>
    </cacheField>
    <cacheField name="Stream Name" numFmtId="0">
      <sharedItems count="56">
        <s v="ARTLISH RIVER"/>
        <s v="BEDWELL/URSUS"/>
        <s v="BURMAN RIVER"/>
        <s v="CANTON CREEK"/>
        <s v="COLONIAL/CAYEGHLE CREEKS"/>
        <s v="CONUMA RIVER"/>
        <s v="CYPRE RIVER"/>
        <s v="DESERTED CREEK"/>
        <s v="EASY CREEK"/>
        <s v="EFFINGHAM RIVER"/>
        <s v="ESPINOSA CREEK"/>
        <s v="Gold River Aggregate"/>
        <s v="GORDON RIVER"/>
        <s v="CLEMENS CREEK"/>
        <s v="ICE RIVER"/>
        <s v="KAOUK RIVER"/>
        <s v="KAUWINCH RIVER"/>
        <s v="KENNEDY RIVER (LOWER)"/>
        <s v="KLEEPTEE CREEK"/>
        <s v="LEINER RIVER"/>
        <s v="LITTLE ZEBALLOS RIVER"/>
        <s v="MALKSOPE RIVER"/>
        <s v="MARBLE RIVER"/>
        <s v="MCKAY COVE CREEK"/>
        <s v="MEGIN RIVER"/>
        <s v="MERCANTILE CREEK"/>
        <s v="MOOYAH RIVER"/>
        <s v="MOYEHA RIVER"/>
        <s v="NAHMINT RIVER"/>
        <s v="NARROWGUT CREEK"/>
        <s v="CAMPUS CREEK"/>
        <s v="NITINAT RIVER"/>
        <s v="OUOUKINSH RIVER"/>
        <s v="PARK RIVER"/>
        <s v="HARRIS CREEK"/>
        <s v="LENS CREEK"/>
        <s v="SAN JUAN RIVER"/>
        <s v="SARITA RIVER"/>
        <s v="SOMASS SYSTEM"/>
        <s v="CHARTERS RIVER"/>
        <s v="DE MAMIEL CREEK"/>
        <s v="Sooke River"/>
        <s v="SUCWOA RIVER"/>
        <s v="SYDNEY RIVER"/>
        <s v="TAHSIS RIVER"/>
        <s v="TAHSISH RIVER"/>
        <s v="THORNTON CREEK"/>
        <s v="TLUPANA RIVER"/>
        <s v="TOFINO CREEK"/>
        <s v="TOQUART RIVER"/>
        <s v="TRANQUIL CREEK"/>
        <s v="TSOWWIN RIVER"/>
        <s v="WATTA CREEK"/>
        <s v="ZEBALLOS RIVER"/>
        <s v="ZEBALLOS RIVER*" u="1"/>
        <s v="NITINAT LAKE" u="1"/>
      </sharedItems>
    </cacheField>
    <cacheField name="Species" numFmtId="49">
      <sharedItems count="1">
        <s v="Chinook"/>
      </sharedItems>
    </cacheField>
    <cacheField name="Brood Year" numFmtId="0">
      <sharedItems containsSemiMixedTypes="0" containsString="0" containsNumber="1" containsInteger="1" minValue="1953" maxValue="2023" count="71">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sharedItems>
    </cacheField>
    <cacheField name="nuSEDS Spawners" numFmtId="0">
      <sharedItems containsMixedTypes="1" containsNumber="1" minValue="1E-3" maxValue="117249"/>
    </cacheField>
    <cacheField name="Spawners" numFmtId="0">
      <sharedItems containsString="0" containsBlank="1" containsNumber="1" minValue="1E-3" maxValue="117249"/>
    </cacheField>
    <cacheField name="natural origin spawners" numFmtId="1">
      <sharedItems containsMixedTypes="1" containsNumber="1" minValue="0" maxValue="8441.0772180000004"/>
    </cacheField>
    <cacheField name="Weil 23 pNOS'" numFmtId="2">
      <sharedItems containsMixedTypes="1" containsNumber="1" minValue="2.7030000000000001E-3" maxValue="1"/>
    </cacheField>
    <cacheField name="pHOS w/infil" numFmtId="2">
      <sharedItems containsNonDate="0" containsString="0" containsBlank="1"/>
    </cacheField>
    <cacheField name="pHOS" numFmtId="0">
      <sharedItems containsString="0" containsBlank="1" containsNumber="1" minValue="0.01" maxValue="1"/>
    </cacheField>
    <cacheField name="SEP pNOS" numFmtId="0">
      <sharedItems containsString="0" containsBlank="1" containsNumber="1" minValue="0" maxValue="0.99"/>
    </cacheField>
    <cacheField name="SEP PNI" numFmtId="0">
      <sharedItems containsString="0" containsBlank="1" containsNumber="1" minValue="0" maxValue="0.99"/>
    </cacheField>
    <cacheField name="Sample Source (thermal, CWT,etc.)" numFmtId="0">
      <sharedItems containsBlank="1"/>
    </cacheField>
    <cacheField name="Estimate Type (Direct, Partial-direct, etc.)" numFmtId="0">
      <sharedItems containsBlank="1"/>
    </cacheField>
    <cacheField name="pHOS-stray" numFmtId="0">
      <sharedItems containsNonDate="0" containsString="0" containsBlank="1"/>
    </cacheField>
    <cacheField name="SEP Releases_x000a_ (FF, smolts, &amp; Seapen)" numFmtId="0">
      <sharedItems containsString="0" containsBlank="1" containsNumber="1" containsInteger="1" minValue="90" maxValue="10109780"/>
    </cacheField>
    <cacheField name="Watershed2" numFmtId="0" databaseField="0">
      <fieldGroup base="3">
        <discretePr count="94">
          <x v="48"/>
          <x v="48"/>
          <x v="45"/>
          <x v="47"/>
          <x v="48"/>
          <x v="47"/>
          <x v="46"/>
          <x v="46"/>
          <x v="46"/>
          <x v="46"/>
          <x v="46"/>
          <x v="45"/>
          <x v="46"/>
          <x v="46"/>
          <x v="46"/>
          <x v="48"/>
          <x v="46"/>
          <x v="46"/>
          <x v="46"/>
          <x v="45"/>
          <x v="46"/>
          <x v="46"/>
          <x v="45"/>
          <x v="46"/>
          <x v="48"/>
          <x v="46"/>
          <x v="46"/>
          <x v="48"/>
          <x v="45"/>
          <x v="46"/>
          <x v="47"/>
          <x v="46"/>
          <x v="46"/>
          <x v="45"/>
          <x v="45"/>
          <x v="47"/>
          <x v="46"/>
          <x v="46"/>
          <x v="46"/>
          <x v="45"/>
          <x v="48"/>
          <x v="46"/>
          <x v="46"/>
          <x v="46"/>
          <x v="46"/>
          <x v="45"/>
          <x v="46"/>
          <x v="46"/>
          <x v="45"/>
          <x v="0"/>
          <x v="1"/>
          <x v="2"/>
          <x v="3"/>
          <x v="4"/>
          <x v="5"/>
          <x v="6"/>
          <x v="7"/>
          <x v="8"/>
          <x v="9"/>
          <x v="10"/>
          <x v="11"/>
          <x v="12"/>
          <x v="13"/>
          <x v="14"/>
          <x v="15"/>
          <x v="16"/>
          <x v="17"/>
          <x v="18"/>
          <x v="19"/>
          <x v="20"/>
          <x v="21"/>
          <x v="22"/>
          <x v="23"/>
          <x v="24"/>
          <x v="25"/>
          <x v="26"/>
          <x v="27"/>
          <x v="28"/>
          <x v="29"/>
          <x v="30"/>
          <x v="31"/>
          <x v="32"/>
          <x v="33"/>
          <x v="34"/>
          <x v="35"/>
          <x v="36"/>
          <x v="37"/>
          <x v="38"/>
          <x v="39"/>
          <x v="40"/>
          <x v="41"/>
          <x v="42"/>
          <x v="43"/>
          <x v="44"/>
        </discretePr>
        <groupItems count="49">
          <s v="BEDWELL/URSUS"/>
          <s v="ARTLISH RIVER"/>
          <s v="BURMAN RIVER"/>
          <s v="CANTON CREEK"/>
          <s v="COLONIAL/CAYEGHLE CREEKS"/>
          <s v="CONUMA RIVER"/>
          <s v="CYPRE RIVER"/>
          <s v="DESERTED CREEK"/>
          <s v="EASY CREEK"/>
          <s v="EFFINGHAM RIVER"/>
          <s v="ESPINOSA CREEK"/>
          <s v="GOLD RIVER"/>
          <s v="GORDON RIVER"/>
          <s v="HENDERSON LAKE"/>
          <s v="ICE RIVER"/>
          <s v="KAOUK RIVER"/>
          <s v="KAUWINCH RIVER"/>
          <s v="KLEEPTEE CREEK"/>
          <s v="LEINER RIVER"/>
          <s v="LITTLE ZEBALLOS RIVER"/>
          <s v="MALKSOPE RIVER"/>
          <s v="MARBLE RIVER"/>
          <s v="MCKAY COVE CREEK"/>
          <s v="MEGIN RIVER"/>
          <s v="MERCANTILE CREEK"/>
          <s v="MOOYAH RIVER"/>
          <s v="MOYEHA RIVER"/>
          <s v="NAHMINT RIVER"/>
          <s v="NARROWGUT CREEK"/>
          <s v="OUOUKINSH RIVER"/>
          <s v="PARK RIVER"/>
          <s v="SARITA RIVER"/>
          <s v="SOMASS SYSTEM"/>
          <s v="SUCWOA RIVER"/>
          <s v="SYDNEY RIVER"/>
          <s v="TAHSIS RIVER"/>
          <s v="TAHSISH RIVER"/>
          <s v="THORNTON CREEK"/>
          <s v="TLUPANA RIVER"/>
          <s v="TOFINO CREEK"/>
          <s v="TOQUART RIVER"/>
          <s v="TRANQUIL CREEK"/>
          <s v="TSOWWIN RIVER"/>
          <s v="WATTA CREEK"/>
          <s v="ZEBALLOS RIVER"/>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edke, Wilf" refreshedDate="45428.403705671299" createdVersion="8" refreshedVersion="8" minRefreshableVersion="3" recordCount="2081" xr:uid="{A493EB46-06D0-44DC-8BA3-5F661691F359}">
  <cacheSource type="worksheet">
    <worksheetSource ref="A3:AG2084" sheet="SEP CN releases"/>
  </cacheSource>
  <cacheFields count="33">
    <cacheField name="PROGRAM_CODE" numFmtId="0">
      <sharedItems/>
    </cacheField>
    <cacheField name="PROJ_NAME" numFmtId="0">
      <sharedItems/>
    </cacheField>
    <cacheField name="SPECIES_NAME" numFmtId="0">
      <sharedItems count="1">
        <s v="Chinook"/>
      </sharedItems>
    </cacheField>
    <cacheField name="RUN_NAME" numFmtId="0">
      <sharedItems/>
    </cacheField>
    <cacheField name="BROOD_YEAR" numFmtId="0">
      <sharedItems containsSemiMixedTypes="0" containsString="0" containsNumber="1" containsInteger="1" minValue="1972" maxValue="2022" count="51">
        <n v="1987"/>
        <n v="1988"/>
        <n v="1989"/>
        <n v="1996"/>
        <n v="1997"/>
        <n v="1998"/>
        <n v="1999"/>
        <n v="2000"/>
        <n v="1983"/>
        <n v="1984"/>
        <n v="1985"/>
        <n v="1986"/>
        <n v="1990"/>
        <n v="1991"/>
        <n v="1992"/>
        <n v="1993"/>
        <n v="1994"/>
        <n v="1995"/>
        <n v="2001"/>
        <n v="2002"/>
        <n v="2003"/>
        <n v="2004"/>
        <n v="2005"/>
        <n v="2012"/>
        <n v="1981"/>
        <n v="1982"/>
        <n v="2006"/>
        <n v="2008"/>
        <n v="2009"/>
        <n v="2016"/>
        <n v="2017"/>
        <n v="2019"/>
        <n v="2007"/>
        <n v="2010"/>
        <n v="2011"/>
        <n v="2013"/>
        <n v="2014"/>
        <n v="2015"/>
        <n v="2018"/>
        <n v="2020"/>
        <n v="2021"/>
        <n v="2022"/>
        <n v="1979"/>
        <n v="1980"/>
        <n v="1972"/>
        <n v="1973"/>
        <n v="1974"/>
        <n v="1975"/>
        <n v="1976"/>
        <n v="1977"/>
        <n v="1978"/>
      </sharedItems>
    </cacheField>
    <cacheField name="STOCK_NAME" numFmtId="0">
      <sharedItems count="36">
        <s v="Marble R"/>
        <s v="Gold R"/>
        <s v="Burman R"/>
        <s v="Mooyah R"/>
        <s v="Muchalat R"/>
        <s v="Leiner R"/>
        <s v="Leiner+Tahsis R"/>
        <s v="Tahsis R"/>
        <s v="Conuma R"/>
        <s v="Sucwoa R"/>
        <s v="Tlupana R"/>
        <s v="Artlish R"/>
        <s v="Colonial Cr"/>
        <s v="Colonial+Cayeghle"/>
        <s v="Cayeghle Cr"/>
        <s v="Goodspeed R"/>
        <s v="Zeballos R"/>
        <s v="Sugsaw Cr"/>
        <s v="Sarita R"/>
        <s v="Clemens Cr"/>
        <s v="Kennedy R Up"/>
        <s v="Robertson Cr"/>
        <s v="Kennedy R Low"/>
        <s v="San Juan R"/>
        <s v="Thornton Cr"/>
        <s v="Toquart R"/>
        <s v="Nitinat R"/>
        <s v="Sooke R"/>
        <s v="Cypre R"/>
        <s v="Tranquil Cr"/>
        <s v="Bedwell R"/>
        <s v="Nahmint R"/>
        <s v="Sproat R"/>
        <s v="Stamp R"/>
        <s v="Sproat+Stamp"/>
        <s v="Robertson+Stamp"/>
      </sharedItems>
    </cacheField>
    <cacheField name="STOCK_PROD_AREA_CODE" numFmtId="0">
      <sharedItems/>
    </cacheField>
    <cacheField name="STOCK_CU_INDEX" numFmtId="0">
      <sharedItems containsBlank="1"/>
    </cacheField>
    <cacheField name="STOCK_CU_NAME" numFmtId="0">
      <sharedItems containsBlank="1" count="4">
        <s v="WEST VANCOUVER ISLAND-NORTH_FA_0.x"/>
        <s v="WEST VANCOUVER ISLAND-NOOTKA &amp; KYUQUOT_FA_0.x"/>
        <s v="WEST VANCOUVER ISLAND-SOUTH_FA_0.x"/>
        <m/>
      </sharedItems>
    </cacheField>
    <cacheField name="STOCK_TYPE_CODE" numFmtId="0">
      <sharedItems/>
    </cacheField>
    <cacheField name="REARING_TYPE_CODE" numFmtId="0">
      <sharedItems/>
    </cacheField>
    <cacheField name="FACILITY_NAME" numFmtId="0">
      <sharedItems count="63">
        <s v="Stephens Creek H"/>
        <s v="Coal Harb/ NWVI Seapen"/>
        <s v="Gold River H"/>
        <s v="Gold Est Seapen"/>
        <s v="Burman Est Seapen"/>
        <s v="Marble River H"/>
        <s v="Koskimo Bay Seapen"/>
        <s v="Quatsino Narrows Seapen"/>
        <s v="Quatsino Sd Seapen"/>
        <s v="Tahsis River H"/>
        <s v="Tahsis Inlet Seapen"/>
        <s v="Conuma River H"/>
        <s v="Conuma Est Seapen"/>
        <s v="Eliza Passage Seapen"/>
        <s v="Moutcha Bay Seapen"/>
        <s v="Fidalgo Passage Seapen"/>
        <s v="Critter Cove Seapen"/>
        <s v="Sucwoa Est Seapen"/>
        <s v="Tlupana Est Seapen"/>
        <s v="Muchalat Lakepen"/>
        <s v="Colonial River H"/>
        <s v="Goodspeed Est Seapen"/>
        <s v="Cordy Creek H"/>
        <s v="Holberg Inlet Seapen"/>
        <s v="Vancouver Is North Sch"/>
        <s v="Vanc Is West (Gold R) Sch"/>
        <s v="Zeballos Schools"/>
        <s v="Zeballos River H"/>
        <s v="Sugsaw Creek H"/>
        <s v="Nitinat River H"/>
        <s v="Henderson Lake H"/>
        <s v="Kennedy River H"/>
        <s v="Cannery Bay Seapen"/>
        <s v="San Juan River H"/>
        <s v="Port Renfrew Seapen"/>
        <s v="Fairy Lakepen"/>
        <s v="Thornton Creek H"/>
        <s v="Toquart Est Seapen"/>
        <s v="Thornton Est Seapen"/>
        <s v="Esquimalt Harbour Seapen"/>
        <s v="Goldstream River H"/>
        <s v="Millstream Est Seapen"/>
        <s v="Sooke River H"/>
        <s v="Sooke Harbour Seapen"/>
        <s v="Tofino H"/>
        <s v="Tranquil Est Seapen"/>
        <s v="Cypre Est Seapen"/>
        <s v="Bedwell Est Seapen"/>
        <s v="Omega Pacific H"/>
        <s v="Nitinat Lk Seapen"/>
        <s v="Poett Nook Seapen"/>
        <s v="Robertson Creek H"/>
        <s v="China Est Seapen"/>
        <s v="Rainy Bay Seapen"/>
        <s v="Nahmint Est Seapen"/>
        <s v="Harbour Quay Seapen"/>
        <s v="Alberni Inlet Seapen"/>
        <s v="Rosewall Creek H"/>
        <s v="Alberni Schools"/>
        <s v="Becher Bay Seapen"/>
        <s v="Juan de Fuca Salm Rest So"/>
        <s v="Ayum Creek H"/>
        <s v="Shaw Centre Aq"/>
      </sharedItems>
    </cacheField>
    <cacheField name="RELEASE_SITE_NAME" numFmtId="0">
      <sharedItems count="104">
        <s v="Marble R"/>
        <s v="Alice Lk Outlet"/>
        <s v="Benson R"/>
        <s v="Quatsino Sd"/>
        <s v="Coal Hb Swamp"/>
        <s v="Coal Hb/NWVI"/>
        <s v="Benson Lk"/>
        <s v="Marble Ch"/>
        <s v="Sara Lk"/>
        <s v="Gold R"/>
        <s v="Burman R"/>
        <s v="Muchalat Lk"/>
        <s v="Mooyah R"/>
        <s v="Gold Est"/>
        <s v="Burman Est"/>
        <s v="Koskimo Bay"/>
        <s v="Quatsino Narrows"/>
        <s v="Link R"/>
        <s v="Pinch Cr"/>
        <s v="Yootook Cr"/>
        <s v="Kathleen Lk"/>
        <s v="Leiner R"/>
        <s v="Tahsis R"/>
        <s v="Tahsis In"/>
        <s v="Conuma R"/>
        <s v="Conuma Est"/>
        <s v="Sucwoa R"/>
        <s v="Tlupana R"/>
        <s v="Nesook R"/>
        <s v="Artlish R"/>
        <s v="Eliza Pass"/>
        <s v="Moutcha Bay"/>
        <s v="Fidalgo Pass"/>
        <s v="Critter Cv"/>
        <s v="Sucwoa Est"/>
        <s v="Tlupana Est"/>
        <s v="Muchalat R"/>
        <s v="Colonial Cr"/>
        <s v="Colonial+Cayeghle"/>
        <s v="Cayeghle Cr"/>
        <s v="Utluh Cr"/>
        <s v="Goodspeed Est"/>
        <s v="Goodspeed R"/>
        <s v="Holberg In"/>
        <s v="Waukwaas Cr"/>
        <s v="Zeballos R"/>
        <s v="Horsetail Falls"/>
        <s v="Sugsaw Cr"/>
        <s v="Sarita R"/>
        <s v="Clemens Cr"/>
        <s v="Henderson R"/>
        <s v="Kennedy R Low"/>
        <s v="Kennedy Lk"/>
        <s v="Cannery Bay"/>
        <s v="Kennedy R Up"/>
        <s v="San Juan R"/>
        <s v="Harris Cr/SWVI"/>
        <s v="Fairy Lk"/>
        <s v="Four Mile Cr/SWVI"/>
        <s v="Back Pd"/>
        <s v="San Juan Est"/>
        <s v="Port Renfrew"/>
        <s v="Thornton Est"/>
        <s v="Maggie R"/>
        <s v="Thornton Cr"/>
        <s v="Toquart Lk"/>
        <s v="Toquart R"/>
        <s v="Toquart Est"/>
        <s v="Esquimalt Hb"/>
        <s v="Millstream Est"/>
        <s v="Sooke R"/>
        <s v="Sooke Hb"/>
        <s v="Young Lk"/>
        <s v="Cypre R"/>
        <s v="Tranquil Cr"/>
        <s v="Tranquil Est"/>
        <s v="Cypre Est"/>
        <s v="Bedwell R"/>
        <s v="Bedwell Est"/>
        <s v="Stamp R"/>
        <s v="Great Central Lk"/>
        <s v="Nahmint R"/>
        <s v="Arden Cr/SWVI"/>
        <s v="Robertson Cr"/>
        <s v="L Nitinat R"/>
        <s v="Nitinat R"/>
        <s v="Nitinat R Up"/>
        <s v="Nitinat Lk"/>
        <s v="Parker Cr"/>
        <s v="Poett Nook"/>
        <s v="Klanawa R"/>
        <s v="Henderson Lk"/>
        <s v="Kanyon Cr"/>
        <s v="China Cr"/>
        <s v="China Est"/>
        <s v="Nahmint Est"/>
        <s v="Rainy Bay"/>
        <s v="Barkley Sd"/>
        <s v="Somass R"/>
        <s v="Harbour Quay"/>
        <s v="Alberni In"/>
        <s v="Becher Bay"/>
        <s v="Charters Cr"/>
        <s v="Goldstream Est"/>
      </sharedItems>
    </cacheField>
    <cacheField name="REL_CU_INDEX" numFmtId="0">
      <sharedItems containsBlank="1"/>
    </cacheField>
    <cacheField name="REL_CU_NAME" numFmtId="0">
      <sharedItems containsBlank="1"/>
    </cacheField>
    <cacheField name="RELEASE_STAGE_NAME" numFmtId="0">
      <sharedItems count="8">
        <s v="Smolt 0+"/>
        <s v="Fed Fry"/>
        <s v="Unfed"/>
        <s v="Seapen 0+"/>
        <s v="Smolt 1+"/>
        <s v="Seapen 1+"/>
        <s v="Seapen"/>
        <s v="Fed Fall"/>
      </sharedItems>
    </cacheField>
    <cacheField name="MRP_TAGCODE" numFmtId="0">
      <sharedItems count="2081">
        <s v="NOCN8769"/>
        <s v="025304"/>
        <s v="025305"/>
        <s v="NOCN8946"/>
        <s v="NOCN8932"/>
        <s v="NOCN9615"/>
        <s v="NOCN9616"/>
        <s v="NOCN9668"/>
        <s v="NOCN9726"/>
        <s v="NOCN9816"/>
        <s v="NOCN9817"/>
        <s v="NOCN9818"/>
        <s v="NOCN98101"/>
        <s v="NOCN98102"/>
        <s v="NOCN99106"/>
        <s v="NOCN9924"/>
        <s v="NOCN9925"/>
        <s v="NOCN0012"/>
        <s v="NOCN0018"/>
        <s v="NOCN0009"/>
        <s v="NOCN0011"/>
        <s v="NOCN0019"/>
        <s v="NOCN0008"/>
        <s v="NOCN0010"/>
        <s v="NOCN0007"/>
        <s v="022863"/>
        <s v="NOCN8319"/>
        <s v="RV8413"/>
        <s v="LV8414"/>
        <s v="023103"/>
        <s v="023923"/>
        <s v="023924"/>
        <s v="NOCN8542"/>
        <s v="RV8645"/>
        <s v="LV8628"/>
        <s v="RV8733"/>
        <s v="LV8725"/>
        <s v="LV8814"/>
        <s v="026234"/>
        <s v="026236"/>
        <s v="026235"/>
        <s v="NOCN8951"/>
        <s v="020127"/>
        <s v="024940"/>
        <s v="026237"/>
        <s v="RV9016"/>
        <s v="180201"/>
        <s v="180202"/>
        <s v="180203"/>
        <s v="RV9118"/>
        <s v="180542"/>
        <s v="NOCN9234"/>
        <s v="180509"/>
        <s v="180510"/>
        <s v="180511"/>
        <s v="NOCN9312"/>
        <s v="NOCN9311"/>
        <s v="NOCN9424"/>
        <s v="NOCN9425"/>
        <s v="182463"/>
        <s v="NOCN9507"/>
        <s v="NOCN9508"/>
        <s v="181506"/>
        <s v="181507"/>
        <s v="181508"/>
        <s v="NOCN9603"/>
        <s v="NOCN9604"/>
        <s v="183225"/>
        <s v="183226"/>
        <s v="183227"/>
        <s v="NOCN9829"/>
        <s v="NOCN9830"/>
        <s v="NOCN9828"/>
        <s v="NOCN99120"/>
        <s v="NOCN99119"/>
        <s v="NOCN0051"/>
        <s v="NOCN0167"/>
        <s v="182334"/>
        <s v="182335"/>
        <s v="LV0206"/>
        <s v="RV0202"/>
        <s v="NOCN03102"/>
        <s v="NOCN0334"/>
        <s v="NOCN0432"/>
        <s v="NOCN0437"/>
        <s v="NOCN0438"/>
        <s v="NOCN0439"/>
        <s v="NOCN0532"/>
        <s v="NOCN0533"/>
        <s v="NOCN0534"/>
        <s v="NOCN0535"/>
        <s v="NOCN1229"/>
        <s v="NOCN1230"/>
        <s v="NOCN8115"/>
        <s v="022506"/>
        <s v="022861"/>
        <s v="022749"/>
        <s v="022750"/>
        <s v="022751"/>
        <s v="022859"/>
        <s v="022860"/>
        <s v="NOCN8644"/>
        <s v="RV8730"/>
        <s v="NOCN8750"/>
        <s v="025302"/>
        <s v="025303"/>
        <s v="020461"/>
        <s v="020462"/>
        <s v="020463"/>
        <s v="NOCN8947"/>
        <s v="NOCN9050"/>
        <s v="021048"/>
        <s v="021049"/>
        <s v="021050"/>
        <s v="021051"/>
        <s v="NOCN9264"/>
        <s v="NOCN9286"/>
        <s v="NOCN9378"/>
        <s v="NOCN9449"/>
        <s v="NOCN9450"/>
        <s v="NOCN9451"/>
        <s v="NOCN9506"/>
        <s v="NOCN9533"/>
        <s v="NOCN9602"/>
        <s v="NOCN9608"/>
        <s v="NOCN9669"/>
        <s v="NOCN9727"/>
        <s v="NOCN9824"/>
        <s v="NOCN9825"/>
        <s v="NOCN98104"/>
        <s v="NOCN98103"/>
        <s v="NOCN98105"/>
        <s v="NOCN9922"/>
        <s v="NOCN99107"/>
        <s v="NOCN0014"/>
        <s v="NOCN0013"/>
        <s v="NOCN0017"/>
        <s v="NOCN0015"/>
        <s v="NOCN0020"/>
        <s v="NOCN0016"/>
        <s v="NOCN0021"/>
        <s v="NOCN0134"/>
        <s v="NOCN0133"/>
        <s v="NOCN0132"/>
        <s v="NOCN0135"/>
        <s v="NOCN0131"/>
        <s v="184721"/>
        <s v="NOCN0231"/>
        <s v="NOCN0233"/>
        <s v="NOCN0234"/>
        <s v="184745"/>
        <s v="184744"/>
        <s v="NOCN0235"/>
        <s v="185007"/>
        <s v="185008"/>
        <s v="185053"/>
        <s v="186057"/>
        <s v="186055"/>
        <s v="186056"/>
        <s v="186211"/>
        <s v="186212"/>
        <s v="NOCN06124"/>
        <s v="186213"/>
        <s v="180886"/>
        <s v="180887"/>
        <s v="185753"/>
        <s v="NOCN0988"/>
        <s v="NOCN0989"/>
        <s v="NOCN0990"/>
        <s v="NOCN1276"/>
        <s v="NOCN1277"/>
        <s v="NOCN1676"/>
        <s v="NOCN1679"/>
        <s v="NOCN1763"/>
        <s v="NOCN1764"/>
        <s v="NOCN1950"/>
        <s v="NOCN1952"/>
        <s v="NOCN1949"/>
        <s v="NOCN1951"/>
        <s v="NOCN1953"/>
        <s v="NOCN1948"/>
        <s v="NOCN8425"/>
        <s v="NOCN8426"/>
        <s v="023651"/>
        <s v="NOCN8552"/>
        <s v="NOCN8649"/>
        <s v="NOCN8648"/>
        <s v="NOCN8761"/>
        <s v="NOCN8871"/>
        <s v="NOCN8870"/>
        <s v="NOCN8940"/>
        <s v="NOCN8955"/>
        <s v="NOCN9078"/>
        <s v="NOCN9159"/>
        <s v="180911"/>
        <s v="180912"/>
        <s v="NOCN9287"/>
        <s v="NOCN93101"/>
        <s v="181422"/>
        <s v="NOCN9495"/>
        <s v="NOCN9496"/>
        <s v="181823"/>
        <s v="181824"/>
        <s v="NOCN9571"/>
        <s v="NOCN9573"/>
        <s v="NOCN9572"/>
        <s v="NOCN9691"/>
        <s v="NOCN9690"/>
        <s v="NOCN9739"/>
        <s v="NOCN9760"/>
        <s v="NOCN9835"/>
        <s v="NOCN9833"/>
        <s v="NOCN00127"/>
        <s v="NOCN0170"/>
        <s v="NOCN0249"/>
        <s v="NOCN03101"/>
        <s v="NOCN0495"/>
        <s v="NOCN0596"/>
        <s v="NOCN06113"/>
        <s v="NOCN0791"/>
        <s v="NOCN0849"/>
        <s v="NOCN0848"/>
        <s v="NOCN0963"/>
        <s v="NOCN0962"/>
        <s v="NOCN1007"/>
        <s v="NOCN1006"/>
        <s v="NOCN1117"/>
        <s v="NOCN1217"/>
        <s v="NOCN1334"/>
        <s v="NOCN1333"/>
        <s v="NOCN1436"/>
        <s v="NOCN1435"/>
        <s v="NOCN1565"/>
        <s v="NOCN1566"/>
        <s v="NOCN1683"/>
        <s v="NOCN1681"/>
        <s v="NOCN1682"/>
        <s v="NOCN1751"/>
        <s v="NOCN1750"/>
        <s v="NOCN1862"/>
        <s v="NOCN1861"/>
        <s v="NOCN1974"/>
        <s v="NOCN1973"/>
        <s v="NOCN2078"/>
        <s v="NOCN2077"/>
        <s v="NOCN2154"/>
        <s v="NOCN2152"/>
        <s v="NOCN2246"/>
        <s v="NOCN2245"/>
        <s v="021837"/>
        <s v="021840"/>
        <s v="022203"/>
        <s v="022601"/>
        <s v="022633"/>
        <s v="022634"/>
        <s v="NOCN8305"/>
        <s v="023225"/>
        <s v="023218"/>
        <s v="023219"/>
        <s v="023209"/>
        <s v="023210"/>
        <s v="023211"/>
        <s v="023212"/>
        <s v="023725"/>
        <s v="023723"/>
        <s v="023724"/>
        <s v="NOCN8502"/>
        <s v="024325"/>
        <s v="024326"/>
        <s v="NOCN8602"/>
        <s v="NOCN8601"/>
        <s v="025503"/>
        <s v="024818"/>
        <s v="025505"/>
        <s v="NOCN8702"/>
        <s v="025915"/>
        <s v="025629"/>
        <s v="025830"/>
        <s v="025831"/>
        <s v="025832"/>
        <s v="NOCN8802"/>
        <s v="NOCN8803"/>
        <s v="NOCN8804"/>
        <s v="020657"/>
        <s v="020658"/>
        <s v="020653"/>
        <s v="020654"/>
        <s v="020655"/>
        <s v="020656"/>
        <s v="NOCN8905"/>
        <s v="021545"/>
        <s v="021546"/>
        <s v="021316"/>
        <s v="021317"/>
        <s v="021318"/>
        <s v="021319"/>
        <s v="NOCN9003"/>
        <s v="180441"/>
        <s v="180442"/>
        <s v="180443"/>
        <s v="180444"/>
        <s v="180333"/>
        <s v="180729"/>
        <s v="180730"/>
        <s v="180731"/>
        <s v="180732"/>
        <s v="180733"/>
        <s v="180632"/>
        <s v="180633"/>
        <s v="181363"/>
        <s v="181558"/>
        <s v="181814"/>
        <s v="181815"/>
        <s v="181816"/>
        <s v="181954"/>
        <s v="NOCN9553"/>
        <s v="182032"/>
        <s v="182033"/>
        <s v="182151"/>
        <s v="182034"/>
        <s v="NOCN9519"/>
        <s v="182044"/>
        <s v="182045"/>
        <s v="182046"/>
        <s v="183449"/>
        <s v="NOCN9621"/>
        <s v="NOCN9620"/>
        <s v="182556"/>
        <s v="182557"/>
        <s v="183417"/>
        <s v="183435"/>
        <s v="182558"/>
        <s v="183846"/>
        <s v="183162"/>
        <s v="183161"/>
        <s v="183163"/>
        <s v="NOCN9864"/>
        <s v="184516"/>
        <s v="NOCN9999"/>
        <s v="182213"/>
        <s v="182214"/>
        <s v="182215"/>
        <s v="184529"/>
        <s v="NOCN0075"/>
        <s v="184338"/>
        <s v="184339"/>
        <s v="184340"/>
        <s v="NOCN0077"/>
        <s v="NOCN0076"/>
        <s v="184903"/>
        <s v="NOCN0155"/>
        <s v="184750"/>
        <s v="184751"/>
        <s v="184752"/>
        <s v="NOCN0129"/>
        <s v="185114"/>
        <s v="185410"/>
        <s v="185411"/>
        <s v="182336"/>
        <s v="183030"/>
        <s v="NOCN0295"/>
        <s v="NOCN0296"/>
        <s v="NOCN0331"/>
        <s v="NOCN0332"/>
        <s v="NOCN0333"/>
        <s v="NOCN0330"/>
        <s v="NOCN0335"/>
        <s v="NOCN0433"/>
        <s v="NOCN0434"/>
        <s v="NOCN0435"/>
        <s v="NOCN0436"/>
        <s v="NOCN0440"/>
        <s v="NOCN0441"/>
        <s v="NOCN0545"/>
        <s v="NOCN0546"/>
        <s v="NOCN0553"/>
        <s v="NOCN0552"/>
        <s v="NOCN0654"/>
        <s v="NOCN0655"/>
        <s v="NOCN0656"/>
        <s v="NOCN06115"/>
        <s v="NOCN06114"/>
        <s v="NOCN0657"/>
        <s v="NOCN0653"/>
        <s v="NOCN0720"/>
        <s v="NOCN0718"/>
        <s v="NOCN0719"/>
        <s v="NOCN0717"/>
        <s v="NOCN0716"/>
        <s v="NOCN0897"/>
        <s v="NOCN0839"/>
        <s v="NOCN0840"/>
        <s v="NOCN0838"/>
        <s v="NOCN0836"/>
        <s v="NOCN0835"/>
        <s v="NOCN0911"/>
        <s v="NOCN0912"/>
        <s v="NOCN0913"/>
        <s v="NOCN0914"/>
        <s v="NOCN0915"/>
        <s v="NOCN0916"/>
        <s v="NOCN0917"/>
        <s v="NOCN1023"/>
        <s v="NOCN1024"/>
        <s v="NOCN1081"/>
        <s v="NOCN1026"/>
        <s v="NOCN1025"/>
        <s v="NOCN1141"/>
        <s v="NOCN1142"/>
        <s v="NOCN1140"/>
        <s v="NOCN1185"/>
        <s v="NOCN1227"/>
        <s v="NOCN1228"/>
        <s v="NOCN1231"/>
        <s v="NOCN1233"/>
        <s v="NOCN1232"/>
        <s v="NOCN1337"/>
        <s v="NOCN1335"/>
        <s v="NOCN1336"/>
        <s v="NOCN1339"/>
        <s v="NOCN1338"/>
        <s v="NOCN1341"/>
        <s v="NOCN1469"/>
        <s v="NOCN1470"/>
        <s v="NOCN1471"/>
        <s v="NOCN1472"/>
        <s v="NOCN1473"/>
        <s v="NOCN1474"/>
        <s v="NOCN1528"/>
        <s v="NOCN1526"/>
        <s v="NOCN1527"/>
        <s v="NOCN1529"/>
        <s v="NOCN1609"/>
        <s v="NOCN1608"/>
        <s v="NOCN1650"/>
        <s v="NOCN1649"/>
        <s v="NOCN1611"/>
        <s v="NOCN1610"/>
        <s v="NOCN1719"/>
        <s v="NOCN1721"/>
        <s v="NOCN1722"/>
        <s v="NOCN1720"/>
        <s v="NOCN1723"/>
        <s v="AD1802"/>
        <s v="AD1903"/>
        <s v="AD2006"/>
        <s v="AD2113"/>
        <s v="AD2239"/>
        <s v="NOCN1815"/>
        <s v="NOCN1816"/>
        <s v="NOCN1814"/>
        <s v="AD1902"/>
        <s v="NOCN1914"/>
        <s v="NOCN1939"/>
        <s v="NOCN1940"/>
        <s v="AD2008"/>
        <s v="AD2009"/>
        <s v="AD2007"/>
        <s v="AD2114"/>
        <s v="AD2116"/>
        <s v="AD2115"/>
        <s v="AD2240"/>
        <s v="AD2241"/>
        <s v="AD2242"/>
        <s v="NOCN1921"/>
        <s v="NOCN2026"/>
        <s v="NOCN2278"/>
        <s v="NOCN2277"/>
        <s v="NOCN8744"/>
        <s v="NOCN8839"/>
        <s v="NOCN8968"/>
        <s v="NOCN9154"/>
        <s v="NOCN9155"/>
        <s v="NOCN9374"/>
        <s v="NOCN9375"/>
        <s v="NOCN9479"/>
        <s v="NOCN9509"/>
        <s v="NOCN9627"/>
        <s v="NOCN9734"/>
        <s v="NOCN9831"/>
        <s v="NOCN9832"/>
        <s v="NOCN99118"/>
        <s v="NOCN0048"/>
        <s v="NOCN0049"/>
        <s v="NOCN0130"/>
        <s v="NOCN0259"/>
        <s v="NOCN0337"/>
        <s v="NOCN0415"/>
        <s v="NOCN05115"/>
        <s v="LV8736"/>
        <s v="NOCN8745"/>
        <s v="NOCN8872"/>
        <s v="NOCN8941"/>
        <s v="NOCN9156"/>
        <s v="NOCN9376"/>
        <s v="NOCN9480"/>
        <s v="NOCN9481"/>
        <s v="NOCN9532"/>
        <s v="NOCN9662"/>
        <s v="NOCN9660"/>
        <s v="NOCN9740"/>
        <s v="NOCN9877"/>
        <s v="NOCN99114"/>
        <s v="NOCN0050"/>
        <s v="NOCN0143"/>
        <s v="NOCN0338"/>
        <s v="NOCN0416"/>
        <s v="NOCN0899"/>
        <s v="NOCN09105"/>
        <s v="NOCN1387"/>
        <s v="NOCN19121"/>
        <s v="NOCN0418"/>
        <s v="NOCN0677"/>
        <s v="NOCN0892"/>
        <s v="NOCN8658"/>
        <s v="NOCN9160"/>
        <s v="NOCN9161"/>
        <s v="NOCN9270"/>
        <s v="NOCN9271"/>
        <s v="NOCN9373"/>
        <s v="NOCN9377"/>
        <s v="NOCN9484"/>
        <s v="NOCN9485"/>
        <s v="NOCN9574"/>
        <s v="NOCN9575"/>
        <s v="NOCN9576"/>
        <s v="NOCN96124"/>
        <s v="NOCN96125"/>
        <s v="NOCN9770"/>
        <s v="NOCN1388"/>
        <s v="NOCN1349"/>
        <s v="NOCN9065"/>
        <s v="NOCN9185"/>
        <s v="NOCN9273"/>
        <s v="NOCN9379"/>
        <s v="NOCN9486"/>
        <s v="NOCN9540"/>
        <s v="NOCN9688"/>
        <s v="NOCN9713"/>
        <s v="NOCN98109"/>
        <s v="NOCN0059"/>
        <s v="NOCN0171"/>
        <s v="NOCN0248"/>
        <s v="NOCN02123"/>
        <s v="NOCN02124"/>
        <s v="NOCN03103"/>
        <s v="NOCN03131"/>
        <s v="NOCN03132"/>
        <s v="NOCN0496"/>
        <s v="NOCN0527"/>
        <s v="NOCN0679"/>
        <s v="NOCN0680"/>
        <s v="NOCN0681"/>
        <s v="NOCN0760"/>
        <s v="NOCN0885"/>
        <s v="NOCN0968"/>
        <s v="NOCN98133"/>
        <s v="NOCN0141"/>
        <s v="LV0306"/>
        <s v="NOCN04138"/>
        <s v="NOCN8403"/>
        <s v="NOCN8512"/>
        <s v="NOCN96144"/>
        <s v="NOCN97122"/>
        <s v="NOCN98137"/>
        <s v="NOCN99136"/>
        <s v="NOCN00134"/>
        <s v="NOCN01127"/>
        <s v="NOCN0288"/>
        <s v="NOCN03130"/>
        <s v="NOCN04110"/>
        <s v="NOCN04109"/>
        <s v="NOCN06199"/>
        <s v="NOCN8631"/>
        <s v="NOCN8669"/>
        <s v="024921"/>
        <s v="024922"/>
        <s v="024923"/>
        <s v="024924"/>
        <s v="024925"/>
        <s v="NOCN8868"/>
        <s v="NOCN8869"/>
        <s v="020128"/>
        <s v="020129"/>
        <s v="020130"/>
        <s v="180247"/>
        <s v="180248"/>
        <s v="NOCN9193"/>
        <s v="NOCN9192"/>
        <s v="NOCN9275"/>
        <s v="NOCN9274"/>
        <s v="NOCN9350"/>
        <s v="NOCN9498"/>
        <s v="NOCN9585"/>
        <s v="NOCN96108"/>
        <s v="NOCN96109"/>
        <s v="NOCN9703"/>
        <s v="NOCN9779"/>
        <s v="NOCN98113"/>
        <s v="184305"/>
        <s v="184306"/>
        <s v="184307"/>
        <s v="184701"/>
        <s v="184702"/>
        <s v="184703"/>
        <s v="183224"/>
        <s v="184309"/>
        <s v="NOCN0250"/>
        <s v="NOCN0314"/>
        <s v="NOCN0446"/>
        <s v="NOCN05122"/>
        <s v="NOCN06103"/>
        <s v="NOCN0752"/>
        <s v="NOCN0868"/>
        <s v="NOCN09102"/>
        <s v="NOCN1049"/>
        <s v="NOCN1169"/>
        <s v="NOCN1168"/>
        <s v="NOCN1254"/>
        <s v="NOCN1382"/>
        <s v="NOCN1383"/>
        <s v="NOCN1462"/>
        <s v="NOCN1541"/>
        <s v="NOCN16105"/>
        <s v="NOCN1833"/>
        <s v="NOCN1986"/>
        <s v="NOCN2212"/>
        <s v="021849"/>
        <s v="NOCN8005"/>
        <s v="022226"/>
        <s v="022453"/>
        <s v="NOCN8309"/>
        <s v="NOCN8410"/>
        <s v="NOCN8515"/>
        <s v="NOCN8618"/>
        <s v="NOCN8740"/>
        <s v="NOCN8739"/>
        <s v="024916"/>
        <s v="024917"/>
        <s v="024918"/>
        <s v="024919"/>
        <s v="024920"/>
        <s v="NOCN8738"/>
        <s v="NOCN8843"/>
        <s v="NOCN8844"/>
        <s v="024926"/>
        <s v="025146"/>
        <s v="025262"/>
        <s v="025263"/>
        <s v="025301"/>
        <s v="NOCN8845"/>
        <s v="NOCN9037"/>
        <s v="NOCN9136"/>
        <s v="NOCN9137"/>
        <s v="180913"/>
        <s v="180914"/>
        <s v="180915"/>
        <s v="180916"/>
        <s v="180917"/>
        <s v="NOCN9254"/>
        <s v="NOCN9332"/>
        <s v="181425"/>
        <s v="NOCN9333"/>
        <s v="181333"/>
        <s v="181334"/>
        <s v="NOCN9536"/>
        <s v="NOCN9537"/>
        <s v="NOCN9656"/>
        <s v="NOCN9657"/>
        <s v="NOCN9756"/>
        <s v="NOCN9870"/>
        <s v="NOCN9872"/>
        <s v="NOCN9871"/>
        <s v="184443"/>
        <s v="184444"/>
        <s v="184445"/>
        <s v="184661"/>
        <s v="184662"/>
        <s v="184663"/>
        <s v="185017"/>
        <s v="185018"/>
        <s v="185019"/>
        <s v="NOCN0266"/>
        <s v="NOCN0265"/>
        <s v="NOCN0267"/>
        <s v="NOCN03122"/>
        <s v="NOCN0344"/>
        <s v="NOCN04105"/>
        <s v="NOCN04104"/>
        <s v="NOCN0518"/>
        <s v="NOCN0517"/>
        <s v="NOCN06203"/>
        <s v="NOCN0646"/>
        <s v="NOCN07113"/>
        <s v="NOCN07106"/>
        <s v="NOCN08110"/>
        <s v="NOCN0877"/>
        <s v="NOCN09115"/>
        <s v="NOCN09103"/>
        <s v="NOCN1046"/>
        <s v="NOCN1045"/>
        <s v="NOCN1184"/>
        <s v="NOCN1165"/>
        <s v="NOCN1236"/>
        <s v="NOCN1237"/>
        <s v="NOCN1355"/>
        <s v="183572"/>
        <s v="183573"/>
        <s v="NOCN1354"/>
        <s v="NOCN1418"/>
        <s v="182877"/>
        <s v="NOCN1549"/>
        <s v="183594"/>
        <s v="184766"/>
        <s v="184767"/>
        <s v="NOCN1638"/>
        <s v="185597"/>
        <s v="185599"/>
        <s v="185667"/>
        <s v="NOCN1755"/>
        <s v="NOCN1837"/>
        <s v="NOCN1985"/>
        <s v="NOCN2028"/>
        <s v="186623"/>
        <s v="NOCN2196"/>
        <s v="185968"/>
        <s v="186287"/>
        <s v="186290"/>
        <s v="186364"/>
        <s v="182865"/>
        <s v="182981"/>
        <s v="186172"/>
        <s v="186633"/>
        <s v="NOCN2223"/>
        <s v="022460"/>
        <s v="022459"/>
        <s v="022726"/>
        <s v="NOCN8316"/>
        <s v="022841"/>
        <s v="NOCN8417"/>
        <s v="NOCN8416"/>
        <s v="NOCN8529"/>
        <s v="NOCN8630"/>
        <s v="NOCN8742"/>
        <s v="NOCN8852"/>
        <s v="NOCN8853"/>
        <s v="NOCN8931"/>
        <s v="NOCN9043"/>
        <s v="NOCN9042"/>
        <s v="NOCN9134"/>
        <s v="NOCN9135"/>
        <s v="NOCN9240"/>
        <s v="NOCN9241"/>
        <s v="NOCN9308"/>
        <s v="NOCN9309"/>
        <s v="NOCN9423"/>
        <s v="NOCN9421"/>
        <s v="NOCN9422"/>
        <s v="NOCN9525"/>
        <s v="NOCN9524"/>
        <s v="NOCN9526"/>
        <s v="NOCN9527"/>
        <s v="NOCN9612"/>
        <s v="NOCN9613"/>
        <s v="NOCN9611"/>
        <s v="183358"/>
        <s v="NOCN9773"/>
        <s v="NOCN9724"/>
        <s v="183448"/>
        <s v="NOCN9892"/>
        <s v="183918"/>
        <s v="NOCN9920"/>
        <s v="NOCN9921"/>
        <s v="NOCN0073"/>
        <s v="NOCN0072"/>
        <s v="NOCN0070"/>
        <s v="NOCN0071"/>
        <s v="NOCN0146"/>
        <s v="NOCN0145"/>
        <s v="NOCN0138"/>
        <s v="NOCN0136"/>
        <s v="NOCN0137"/>
        <s v="NOCN0280"/>
        <s v="NOCN0278"/>
        <s v="NOCN0279"/>
        <s v="NOCN0315"/>
        <s v="NOCN0316"/>
        <s v="NOCN0404"/>
        <s v="NOCN0405"/>
        <s v="NOCN05100"/>
        <s v="NOCN0557"/>
        <s v="NOCN0671"/>
        <s v="NOCN0672"/>
        <s v="NOCN0732"/>
        <s v="NOCN0731"/>
        <s v="NOCN0851"/>
        <s v="NOCN0850"/>
        <s v="NOCN0998"/>
        <s v="NOCN0997"/>
        <s v="NOCN1029"/>
        <s v="NOCN1030"/>
        <s v="NOCN1110"/>
        <s v="NOCN1109"/>
        <s v="NOCN1242"/>
        <s v="NOCN1241"/>
        <s v="NOCN1366"/>
        <s v="NOCN1367"/>
        <s v="NOCN1460"/>
        <s v="NOCN1461"/>
        <s v="NOCN1543"/>
        <s v="NOCN1544"/>
        <s v="NOCN1671"/>
        <s v="NOCN1781"/>
        <s v="NOCN1780"/>
        <s v="NOCN1835"/>
        <s v="NOCN1834"/>
        <s v="NOCN1988"/>
        <s v="NOCN1987"/>
        <s v="NOCN2066"/>
        <s v="184692"/>
        <s v="186178"/>
        <s v="NOCN2164"/>
        <s v="186193"/>
        <s v="NOCN2243"/>
        <s v="NOCN9290"/>
        <s v="NOCN9343"/>
        <s v="NOCN9472"/>
        <s v="NOCN9568"/>
        <s v="180643"/>
        <s v="NOCN9758"/>
        <s v="NOCN9895"/>
        <s v="NOCN9945"/>
        <s v="NOCN0082"/>
        <s v="NOCN0178"/>
        <s v="NOCN0276"/>
        <s v="NOCN03109"/>
        <s v="NOCN0444"/>
        <s v="NOCN0563"/>
        <s v="NOCN06126"/>
        <s v="NOCN0878"/>
        <s v="NOCN0954"/>
        <s v="NOCN1084"/>
        <s v="NOCN1166"/>
        <s v="NOCN9174"/>
        <s v="181330"/>
        <s v="NOCN9757"/>
        <s v="NOCN9893"/>
        <s v="NOCN9943"/>
        <s v="NOCN0081"/>
        <s v="NOCN1235"/>
        <s v="NOCN1326"/>
        <s v="NOCN1417"/>
        <s v="NOCN1552"/>
        <s v="NOCN1648"/>
        <s v="NOCN8008"/>
        <s v="022305"/>
        <s v="NOCN8232"/>
        <s v="NOCN8327"/>
        <s v="NOCN8423"/>
        <s v="NOCN8550"/>
        <s v="NOCN8645"/>
        <s v="NOCN8760"/>
        <s v="NOCN8759"/>
        <s v="NOCN8863"/>
        <s v="NOCN8864"/>
        <s v="NOCN8861"/>
        <s v="NOCN8862"/>
        <s v="NOCN8954"/>
        <s v="NOCN8957"/>
        <s v="020519"/>
        <s v="020520"/>
        <s v="025562"/>
        <s v="NOCN9027"/>
        <s v="020611"/>
        <s v="020612"/>
        <s v="020613"/>
        <s v="020614"/>
        <s v="NOCN9028"/>
        <s v="NOCN9031"/>
        <s v="NOCN9045"/>
        <s v="NOCN9126"/>
        <s v="NOCN9184"/>
        <s v="180527"/>
        <s v="180528"/>
        <s v="180529"/>
        <s v="180530"/>
        <s v="NOCN9299"/>
        <s v="NOCN92100"/>
        <s v="NOCN9237"/>
        <s v="NOCN9236"/>
        <s v="NOCN9235"/>
        <s v="NOCN9389"/>
        <s v="NOCN9305"/>
        <s v="NOCN9302"/>
        <s v="NOCN9477"/>
        <s v="NOCN9474"/>
        <s v="NOCN9475"/>
        <s v="NOCN9512"/>
        <s v="NOCN9513"/>
        <s v="NOCN96128"/>
        <s v="NOCN96120"/>
        <s v="183208"/>
        <s v="183207"/>
        <s v="NOCN9707"/>
        <s v="183232"/>
        <s v="183231"/>
        <s v="183240"/>
        <s v="183241"/>
        <s v="NOCN99108"/>
        <s v="NOCN99109"/>
        <s v="NOCN0099"/>
        <s v="NOCN0098"/>
        <s v="NOCN0299"/>
        <s v="184341"/>
        <s v="184512"/>
        <s v="184763"/>
        <s v="NOCN02100"/>
        <s v="NOCN02101"/>
        <s v="NOCN03125"/>
        <s v="NOCN03124"/>
        <s v="NOCN03126"/>
        <s v="NOCN03127"/>
        <s v="NOCN0421"/>
        <s v="NOCN0422"/>
        <s v="NOCN0419"/>
        <s v="NOCN0420"/>
        <s v="NOCN05128"/>
        <s v="NOCN05113"/>
        <s v="NOCN06121"/>
        <s v="NOCN06122"/>
        <s v="NOCN06119"/>
        <s v="NOCN06120"/>
        <s v="NOCN07109"/>
        <s v="NOCN0809"/>
        <s v="NOCN0952"/>
        <s v="NOCN0953"/>
        <s v="NOCN1047"/>
        <s v="NOCN1048"/>
        <s v="NOCN1131"/>
        <s v="NOCN1105"/>
        <s v="NOCN1106"/>
        <s v="NOCN1188"/>
        <s v="NOCN1164"/>
        <s v="NOCN1219"/>
        <s v="NOCN1239"/>
        <s v="NOCN1238"/>
        <s v="NOCN1325"/>
        <s v="NOCN1320"/>
        <s v="NOCN1353"/>
        <s v="NOCN13114"/>
        <s v="NOCN1416"/>
        <s v="NOCN1415"/>
        <s v="NOCN1414"/>
        <s v="NOCN1550"/>
        <s v="NOCN1551"/>
        <s v="NOCN1645"/>
        <s v="NOCN1641"/>
        <s v="NOCN1642"/>
        <s v="NOCN1643"/>
        <s v="NOCN1644"/>
        <s v="NOCN1646"/>
        <s v="NOCN1752"/>
        <s v="NOCN1756"/>
        <s v="NOCN1754"/>
        <s v="NOCN1839"/>
        <s v="NOCN1840"/>
        <s v="NOCN1838"/>
        <s v="NOCN1916"/>
        <s v="NOCN1915"/>
        <s v="NOCN2048"/>
        <s v="NOCN2047"/>
        <s v="NOCN2146"/>
        <s v="NOCN2145"/>
        <s v="NOCN2221"/>
        <s v="NOCN2222"/>
        <s v="NOCN8961"/>
        <s v="NOCN9066"/>
        <s v="NOCN9163"/>
        <s v="NOCN9164"/>
        <s v="NOCN9165"/>
        <s v="NOCN9276"/>
        <s v="NOCN9277"/>
        <s v="NOCN9353"/>
        <s v="NOCN9351"/>
        <s v="NOCN9352"/>
        <s v="NOCN9455"/>
        <s v="NOCN9453"/>
        <s v="NOCN9454"/>
        <s v="NOCN9560"/>
        <s v="182251"/>
        <s v="NOCN96105"/>
        <s v="NOCN96106"/>
        <s v="183355"/>
        <s v="NOCN9751"/>
        <s v="NOCN9750"/>
        <s v="183910"/>
        <s v="NOCN98107"/>
        <s v="183113"/>
        <s v="183114"/>
        <s v="NOCN98106"/>
        <s v="NOCN9952"/>
        <s v="NOCN9953"/>
        <s v="NOCN9954"/>
        <s v="NOCN0065"/>
        <s v="NOCN0064"/>
        <s v="NOCN0062"/>
        <s v="NOCN0063"/>
        <s v="NOCN0140"/>
        <s v="NOCN0139"/>
        <s v="NOCN0287"/>
        <s v="NOCN0286"/>
        <s v="NOCN0284"/>
        <s v="NOCN0285"/>
        <s v="NOCN0313"/>
        <s v="NOCN0312"/>
        <s v="NOCN0457"/>
        <s v="NOCN0456"/>
        <s v="NOCN0571"/>
        <s v="NOCN0674"/>
        <s v="NOCN0751"/>
        <s v="NOCN0750"/>
        <s v="180686"/>
        <s v="NOCN0866"/>
        <s v="NOCN0865"/>
        <s v="NOCN0867"/>
        <s v="186113"/>
        <s v="NOCN0995"/>
        <s v="NOCN0994"/>
        <s v="NOCN0996"/>
        <s v="186138"/>
        <s v="NOCN1027"/>
        <s v="NOCN1028"/>
        <s v="180569"/>
        <s v="180570"/>
        <s v="180571"/>
        <s v="NOCN1157"/>
        <s v="NOCN1154"/>
        <s v="NOCN1155"/>
        <s v="NOCN1156"/>
        <s v="180572"/>
        <s v="180597"/>
        <s v="180598"/>
        <s v="NOCN1258"/>
        <s v="NOCN1257"/>
        <s v="NOCN1256"/>
        <s v="182475"/>
        <s v="184725"/>
        <s v="NOCN1381"/>
        <s v="NOCN1380"/>
        <s v="184098"/>
        <s v="184099"/>
        <s v="NOCN1545"/>
        <s v="184768"/>
        <s v="NOCN16106"/>
        <s v="185596"/>
        <s v="185598"/>
        <s v="185665"/>
        <s v="185666"/>
        <s v="NOCN1778"/>
        <s v="NOCN1779"/>
        <s v="185382"/>
        <s v="185383"/>
        <s v="185664"/>
        <s v="NOCN1868"/>
        <s v="NOCN1992"/>
        <s v="184873"/>
        <s v="184179"/>
        <s v="184187"/>
        <s v="185874"/>
        <s v="185880"/>
        <s v="184674"/>
        <s v="184675"/>
        <s v="184676"/>
        <s v="184677"/>
        <s v="082740"/>
        <s v="NOCN8605"/>
        <s v="NOCN8708"/>
        <s v="186319*2"/>
        <s v="NOCN1197"/>
        <s v="183791"/>
        <s v="183792"/>
        <s v="183793"/>
        <s v="021841"/>
        <s v="022204"/>
        <s v="022510"/>
        <s v="022511"/>
        <s v="022512"/>
        <s v="022652"/>
        <s v="022653"/>
        <s v="022654"/>
        <s v="022812"/>
        <s v="023228"/>
        <s v="023229"/>
        <s v="023230"/>
        <s v="NOCN8808"/>
        <s v="023636"/>
        <s v="023637"/>
        <s v="023638"/>
        <s v="023639"/>
        <s v="023640"/>
        <s v="NOCN8911"/>
        <s v="024541"/>
        <s v="024542"/>
        <s v="024543"/>
        <s v="024544"/>
        <s v="NOCN8606"/>
        <s v="NOCN9006"/>
        <s v="024819"/>
        <s v="025401"/>
        <s v="025402"/>
        <s v="NOCN8707"/>
        <s v="NOCN8706"/>
        <s v="NOCN9104"/>
        <s v="025808"/>
        <s v="025809"/>
        <s v="025810"/>
        <s v="025811"/>
        <s v="NOCN8805"/>
        <s v="NOCN8806"/>
        <s v="NOCN8807"/>
        <s v="NOCN9208"/>
        <s v="020630"/>
        <s v="020631"/>
        <s v="020632"/>
        <s v="020633"/>
        <s v="020634"/>
        <s v="020635"/>
        <s v="020636"/>
        <s v="NOCN8908"/>
        <s v="NOCN8909"/>
        <s v="NOCN8910"/>
        <s v="NOCN9321"/>
        <s v="082846"/>
        <s v="082847"/>
        <s v="082849"/>
        <s v="082850"/>
        <s v="082852"/>
        <s v="082853"/>
        <s v="082854"/>
        <s v="082855"/>
        <s v="082856"/>
        <s v="082857"/>
        <s v="021455"/>
        <s v="021456"/>
        <s v="021457"/>
        <s v="180327"/>
        <s v="180328"/>
        <s v="180329"/>
        <s v="NOCN9007"/>
        <s v="181805"/>
        <s v="180721"/>
        <s v="180722"/>
        <s v="180457"/>
        <s v="180458"/>
        <s v="180459"/>
        <s v="180460"/>
        <s v="180461"/>
        <s v="180462"/>
        <s v="181861"/>
        <s v="180734"/>
        <s v="180735"/>
        <s v="181159"/>
        <s v="181160"/>
        <s v="181161"/>
        <s v="181162"/>
        <s v="NOCN9209"/>
        <s v="NOCN9578"/>
        <s v="180635"/>
        <s v="181524"/>
        <s v="181426"/>
        <s v="181557"/>
        <s v="182047"/>
        <s v="181858"/>
        <s v="181859"/>
        <s v="181860"/>
        <s v="181862"/>
        <s v="181832"/>
        <s v="181841"/>
        <s v="182048"/>
        <s v="183044"/>
        <s v="181346"/>
        <s v="181347"/>
        <s v="181348"/>
        <s v="181349"/>
        <s v="181350"/>
        <s v="183043"/>
        <s v="181863"/>
        <s v="181901"/>
        <s v="181902"/>
        <s v="181903"/>
        <s v="181904"/>
        <s v="181562"/>
        <s v="182355"/>
        <s v="182357"/>
        <s v="182358"/>
        <s v="182356"/>
        <s v="182714"/>
        <s v="182715"/>
        <s v="182716"/>
        <s v="182717"/>
        <s v="182711"/>
        <s v="182712"/>
        <s v="182713"/>
        <s v="182559"/>
        <s v="182560"/>
        <s v="183747"/>
        <s v="183748"/>
        <s v="182724"/>
        <s v="182725"/>
        <s v="183749"/>
        <s v="183750"/>
        <s v="183751"/>
        <s v="182351"/>
        <s v="182352"/>
        <s v="183836"/>
        <s v="183837"/>
        <s v="184517"/>
        <s v="184360"/>
        <s v="184361"/>
        <s v="184556"/>
        <s v="184557"/>
        <s v="184558"/>
        <s v="184559"/>
        <s v="NOCN0121"/>
        <s v="184756"/>
        <s v="184757"/>
        <s v="184758"/>
        <s v="184759"/>
        <s v="NOCN0122"/>
        <s v="NOCN0123"/>
        <s v="NOCN0120"/>
        <s v="NOCN0241"/>
        <s v="185418"/>
        <s v="185419"/>
        <s v="185037"/>
        <s v="185038"/>
        <s v="NOCN0277"/>
        <s v="NOCN0240"/>
        <s v="NOCN0373"/>
        <s v="NOCN0370"/>
        <s v="NOCN0371"/>
        <s v="NOCN0368"/>
        <s v="NOCN0369"/>
        <s v="NOCN0372"/>
        <s v="NOCN0374"/>
        <s v="NOCN0375"/>
        <s v="NOCN0490"/>
        <s v="NOCN0485"/>
        <s v="NOCN0486"/>
        <s v="NOCN0488"/>
        <s v="NOCN0489"/>
        <s v="NOCN0487"/>
        <s v="NOCN0492"/>
        <s v="NOCN0491"/>
        <s v="NOCN0544"/>
        <s v="NOCN0542"/>
        <s v="NOCN0539"/>
        <s v="NOCN0540"/>
        <s v="NOCN0541"/>
        <s v="NOCN0543"/>
        <s v="NOCN0682"/>
        <s v="NOCN0684"/>
        <s v="NOCN06202"/>
        <s v="NOCN0683"/>
        <s v="NOCN0686"/>
        <s v="NOCN0687"/>
        <s v="NOCN06201"/>
        <s v="NOCN0712"/>
        <s v="NOCN07110"/>
        <s v="NOCN0762"/>
        <s v="NOCN0763"/>
        <s v="NOCN0764"/>
        <s v="NOCN0761"/>
        <s v="NOCN0765"/>
        <s v="NOCN0713"/>
        <s v="NOCN0714"/>
        <s v="NOCN0831"/>
        <s v="NOCN0841"/>
        <s v="NOCN0842"/>
        <s v="NOCN0843"/>
        <s v="NOCN0845"/>
        <s v="NOCN0846"/>
        <s v="NOCN0898"/>
        <s v="NOCN0844"/>
        <s v="NOCN0832"/>
        <s v="NOCN0830"/>
        <s v="186319"/>
        <s v="NOCN09114"/>
        <s v="NOCN0922"/>
        <s v="NOCN0923"/>
        <s v="NOCN0924"/>
        <s v="NOCN0951"/>
        <s v="186320"/>
        <s v="NOCN0926"/>
        <s v="NOCN0928"/>
        <s v="NOCN0930"/>
        <s v="NOCN1034"/>
        <s v="NOCN1035"/>
        <s v="NOCN1036"/>
        <s v="NOCN1087"/>
        <s v="NOCN1037"/>
        <s v="NOCN0931"/>
        <s v="NOCN1038"/>
        <s v="NOCN1039"/>
        <s v="NOCN1040"/>
        <s v="NOCN1118"/>
        <s v="NOCN1119"/>
        <s v="NOCN1120"/>
        <s v="NOCN1132"/>
        <s v="NOCN1133"/>
        <s v="NOCN1135"/>
        <s v="NOCN1192"/>
        <s v="NOCN1041"/>
        <s v="NOCN1129"/>
        <s v="NOCN1130"/>
        <s v="NOCN1108"/>
        <s v="NOCN1126"/>
        <s v="NOCN1127"/>
        <s v="NOCN1208"/>
        <s v="NOCN1209"/>
        <s v="NOCN1218"/>
        <s v="NOCN1128"/>
        <s v="NOCN1220"/>
        <s v="NOCN1221"/>
        <s v="NOCN1315"/>
        <s v="NOCN1316"/>
        <s v="NOCN1317"/>
        <s v="NOCN1318"/>
        <s v="NOCN1319"/>
        <s v="NOCN1222"/>
        <s v="NOCN1321"/>
        <s v="NOCN1322"/>
        <s v="NOCN1408"/>
        <s v="NOCN1409"/>
        <s v="NOCN1410"/>
        <s v="NOCN1323"/>
        <s v="NOCN1480"/>
        <s v="NOCN1481"/>
        <s v="NOCN1515"/>
        <s v="NOCN1516"/>
        <s v="NOCN1517"/>
        <s v="NOCN1518"/>
        <s v="NOCN1519"/>
        <s v="NOCN1482"/>
        <s v="NOCN1511"/>
        <s v="NOCN1512"/>
        <s v="NOCN1513"/>
        <s v="182598"/>
        <s v="NOCN1614"/>
        <s v="NOCN1615"/>
        <s v="NOCN1616"/>
        <s v="NOCN1617"/>
        <s v="180199"/>
        <s v="181284"/>
        <s v="182179"/>
        <s v="182995"/>
        <s v="NOCN1514"/>
        <s v="NOCN1618"/>
        <s v="NOCN1619"/>
        <s v="NOCN1620"/>
        <s v="NOCN1717"/>
        <s v="NOCN1718"/>
        <s v="NOCN1793"/>
        <s v="NOCN1794"/>
        <s v="185284"/>
        <s v="185285"/>
        <s v="NOCN1621"/>
        <s v="185288"/>
        <s v="185289"/>
        <s v="185290"/>
        <s v="181924"/>
        <s v="NOCN1825"/>
        <s v="NOCN1826"/>
        <s v="NOCN1883"/>
        <s v="NOCN1884"/>
        <s v="NOCN1885"/>
        <s v="NOCN1886"/>
        <s v="185964"/>
        <s v="185965"/>
        <s v="185291"/>
        <s v="185883"/>
        <s v="185884"/>
        <s v="185885"/>
        <s v="NOCN1930"/>
        <s v="NOCN1926"/>
        <s v="NOCN1927"/>
        <s v="NOCN1928"/>
        <s v="NOCN1929"/>
        <s v="185981"/>
        <s v="185993"/>
        <s v="185886"/>
        <s v="184964"/>
        <s v="184965"/>
        <s v="184966"/>
        <s v="184967"/>
        <s v="182982"/>
        <s v="186473"/>
        <s v="186474"/>
        <s v="NOCN2015"/>
        <s v="NOCN2016"/>
        <s v="NOCN2017"/>
        <s v="NOCN2018"/>
        <s v="NOCN2010"/>
        <s v="NOCN2011"/>
        <s v="NOCN2012"/>
        <s v="NOCN2013"/>
        <s v="NOCN2014"/>
        <s v="186427"/>
        <s v="186428"/>
        <s v="NOCN1931"/>
        <s v="186475"/>
        <s v="186476"/>
        <s v="186477"/>
        <s v="186332"/>
        <s v="185093"/>
        <s v="186508"/>
        <s v="NOCN2119"/>
        <s v="NOCN2120"/>
        <s v="NOCN2121"/>
        <s v="NOCN2122"/>
        <s v="NOCN2111"/>
        <s v="NOCN2113"/>
        <s v="NOCN2114"/>
        <s v="NOCN2115"/>
        <s v="180192"/>
        <s v="184769"/>
        <s v="186499"/>
        <s v="186509"/>
        <s v="186510"/>
        <s v="186511"/>
        <s v="186512"/>
        <s v="AD2106"/>
        <s v="186529"/>
        <s v="186752"/>
        <s v="NOCN2267"/>
        <s v="NOCN2268"/>
        <s v="NOCN2270"/>
        <s v="NOCN2266"/>
        <s v="NOCN2269"/>
        <s v="186728"/>
        <s v="186737"/>
        <s v="AD2108"/>
        <s v="186493"/>
        <s v="186531"/>
        <s v="186666"/>
        <s v="186674"/>
        <s v="NOCN7204"/>
        <s v="020801*1"/>
        <s v="021101*1"/>
        <s v="020501"/>
        <s v="BLWHBL*1"/>
        <s v="NOCN7203"/>
        <s v="020203"/>
        <s v="020406"/>
        <s v="020506"/>
        <s v="020706"/>
        <s v="020806"/>
        <s v="020602"/>
        <s v="021406"/>
        <s v="020606"/>
        <s v="020906"/>
        <s v="021206"/>
        <s v="020408"/>
        <s v="020409"/>
        <s v="021305"/>
        <s v="021629"/>
        <s v="021630"/>
        <s v="021631"/>
        <s v="022217"/>
        <s v="022218"/>
        <s v="NOCN7703"/>
        <s v="021606"/>
        <s v="021615"/>
        <s v="021635"/>
        <s v="021751"/>
        <s v="022003"/>
        <s v="NOCN7803"/>
        <s v="NOCN7804"/>
        <s v="NOCN7805"/>
        <s v="021715"/>
        <s v="021805"/>
        <s v="021806"/>
        <s v="021807"/>
        <s v="021827"/>
        <s v="021829"/>
        <s v="NOCN7904"/>
        <s v="021661"/>
        <s v="021908"/>
        <s v="021936"/>
        <s v="021937"/>
        <s v="022238"/>
        <s v="022202"/>
        <s v="022354"/>
        <s v="022355"/>
        <s v="022356"/>
        <s v="022405"/>
        <s v="022259"/>
        <s v="022541"/>
        <s v="082222"/>
        <s v="082223"/>
        <s v="082224"/>
        <s v="082225"/>
        <s v="082226"/>
        <s v="082227"/>
        <s v="082228"/>
        <s v="022709"/>
        <s v="022662"/>
        <s v="022663"/>
        <s v="022708"/>
        <s v="022753"/>
        <s v="082247"/>
        <s v="082248"/>
        <s v="023146"/>
        <s v="023131"/>
        <s v="023132"/>
        <s v="023133"/>
        <s v="023134"/>
        <s v="023135"/>
        <s v="023136"/>
        <s v="023142"/>
        <s v="023143"/>
        <s v="023144"/>
        <s v="023145"/>
        <s v="023151"/>
        <s v="023203"/>
        <s v="023204"/>
        <s v="023206"/>
        <s v="023208"/>
        <s v="023304"/>
        <s v="NOCN8510"/>
        <s v="023734"/>
        <s v="023735"/>
        <s v="023736"/>
        <s v="023737"/>
        <s v="023738"/>
        <s v="023739"/>
        <s v="023740"/>
        <s v="023741"/>
        <s v="NOCN8611"/>
        <s v="024256"/>
        <s v="024257"/>
        <s v="024361"/>
        <s v="024362"/>
        <s v="024363"/>
        <s v="024401"/>
        <s v="024514"/>
        <s v="024515"/>
        <s v="024516"/>
        <s v="024517"/>
        <s v="024518"/>
        <s v="024519"/>
        <s v="024520"/>
        <s v="024644"/>
        <s v="024645"/>
        <s v="024646"/>
        <s v="024647"/>
        <s v="024648"/>
        <s v="NOCN8613"/>
        <s v="NOCN8712"/>
        <s v="024949"/>
        <s v="024950"/>
        <s v="024937"/>
        <s v="024948"/>
        <s v="024311"/>
        <s v="024802"/>
        <s v="024803"/>
        <s v="024804"/>
        <s v="024805"/>
        <s v="024806"/>
        <s v="024809"/>
        <s v="024810"/>
        <s v="024951"/>
        <s v="024952"/>
        <s v="024958"/>
        <s v="024959"/>
        <s v="024960"/>
        <s v="024961"/>
        <s v="025326"/>
        <s v="025327"/>
        <s v="025328"/>
        <s v="025329"/>
        <s v="NOCN8811"/>
        <s v="025663"/>
        <s v="025701"/>
        <s v="025702"/>
        <s v="025703"/>
        <s v="025704"/>
        <s v="025705"/>
        <s v="025651"/>
        <s v="025653"/>
        <s v="025654"/>
        <s v="025657"/>
        <s v="025658"/>
        <s v="025660"/>
        <s v="025014"/>
        <s v="025836"/>
        <s v="025837"/>
        <s v="025838"/>
        <s v="025839"/>
        <s v="026055"/>
        <s v="026056"/>
        <s v="026057"/>
        <s v="025630"/>
        <s v="025640"/>
        <s v="025643"/>
        <s v="025645"/>
        <s v="025646"/>
        <s v="025648"/>
        <s v="020442"/>
        <s v="020818"/>
        <s v="020230"/>
        <s v="020231"/>
        <s v="020232"/>
        <s v="020145"/>
        <s v="020146"/>
        <s v="020147"/>
        <s v="082659"/>
        <s v="082701"/>
        <s v="020151"/>
        <s v="020152"/>
        <s v="020153"/>
        <s v="020645"/>
        <s v="020646"/>
        <s v="020647"/>
        <s v="020648"/>
        <s v="020948"/>
        <s v="020949"/>
        <s v="020950"/>
        <s v="020951"/>
        <s v="020148"/>
        <s v="020149"/>
        <s v="020150"/>
        <s v="NOCN9020"/>
        <s v="180224"/>
        <s v="180225"/>
        <s v="021208"/>
        <s v="021209"/>
        <s v="021549"/>
        <s v="021550"/>
        <s v="021551"/>
        <s v="021552"/>
        <s v="021553"/>
        <s v="180226"/>
        <s v="180227"/>
        <s v="NOCN9009"/>
        <s v="180228"/>
        <s v="180229"/>
        <s v="NOCN9111"/>
        <s v="NOCN9110"/>
        <s v="180620"/>
        <s v="180621"/>
        <s v="180622"/>
        <s v="180623"/>
        <s v="180802"/>
        <s v="180803"/>
        <s v="180804"/>
        <s v="180805"/>
        <s v="180303"/>
        <s v="NOCN9217"/>
        <s v="180259"/>
        <s v="180260"/>
        <s v="180261"/>
        <s v="180262"/>
        <s v="180624"/>
        <s v="180625"/>
        <s v="180626"/>
        <s v="180627"/>
        <s v="181547"/>
        <s v="180962"/>
        <s v="180963"/>
        <s v="181539"/>
        <s v="181540"/>
        <s v="181541"/>
        <s v="181542"/>
        <s v="181543"/>
        <s v="181544"/>
        <s v="181545"/>
        <s v="181546"/>
        <s v="180634"/>
        <s v="181455"/>
        <s v="181456"/>
        <s v="181457"/>
        <s v="181458"/>
        <s v="181459"/>
        <s v="181460"/>
        <s v="182220"/>
        <s v="182221"/>
        <s v="182222"/>
        <s v="182223"/>
        <s v="182224"/>
        <s v="182225"/>
        <s v="182226"/>
        <s v="182227"/>
        <s v="182228"/>
        <s v="182229"/>
        <s v="182230"/>
        <s v="182231"/>
        <s v="182502"/>
        <s v="182503"/>
        <s v="182504"/>
        <s v="182505"/>
        <s v="182506"/>
        <s v="182507"/>
        <s v="182508"/>
        <s v="183304"/>
        <s v="183305"/>
        <s v="182232"/>
        <s v="182233"/>
        <s v="182234"/>
        <s v="182235"/>
        <s v="182236"/>
        <s v="182237"/>
        <s v="182541"/>
        <s v="182542"/>
        <s v="182543"/>
        <s v="182544"/>
        <s v="182545"/>
        <s v="182546"/>
        <s v="182547"/>
        <s v="NOCN9735"/>
        <s v="183157"/>
        <s v="183158"/>
        <s v="182814"/>
        <s v="182815"/>
        <s v="182816"/>
        <s v="182817"/>
        <s v="183153"/>
        <s v="183154"/>
        <s v="183155"/>
        <s v="183156"/>
        <s v="NOCN97121"/>
        <s v="NOCN9717"/>
        <s v="181063"/>
        <s v="180362"/>
        <s v="180363"/>
        <s v="183432"/>
        <s v="183433"/>
        <s v="183434"/>
        <s v="183831"/>
        <s v="184607"/>
        <s v="184608"/>
        <s v="182160"/>
        <s v="182161"/>
        <s v="182162"/>
        <s v="182163"/>
        <s v="184541"/>
        <s v="184605"/>
        <s v="184606"/>
        <s v="NOCN0079"/>
        <s v="184631"/>
        <s v="184632"/>
        <s v="184633"/>
        <s v="184634"/>
        <s v="184635"/>
        <s v="184636"/>
        <s v="184637"/>
        <s v="184638"/>
        <s v="NOCN0124"/>
        <s v="183239"/>
        <s v="185009"/>
        <s v="185010"/>
        <s v="185011"/>
        <s v="185012"/>
        <s v="185021"/>
        <s v="185022"/>
        <s v="185023"/>
        <s v="185024"/>
        <s v="NOCN01118"/>
        <s v="NOCN0290"/>
        <s v="NOCN0289"/>
        <s v="185639"/>
        <s v="181243"/>
        <s v="185033"/>
        <s v="185034"/>
        <s v="185035"/>
        <s v="185036"/>
        <s v="185133"/>
        <s v="185134"/>
        <s v="185135"/>
        <s v="185136"/>
        <s v="185346"/>
        <s v="NOCN0339"/>
        <s v="184832"/>
        <s v="185347"/>
        <s v="185348"/>
        <s v="185413"/>
        <s v="185414"/>
        <s v="185415"/>
        <s v="185416"/>
        <s v="185420"/>
        <s v="185561"/>
        <s v="185562"/>
        <s v="185563"/>
        <s v="184160"/>
        <s v="184218"/>
        <s v="NOCN0467"/>
        <s v="184447"/>
        <s v="185211"/>
        <s v="185212"/>
        <s v="185213"/>
        <s v="185626"/>
        <s v="185627"/>
        <s v="185804"/>
        <s v="185805"/>
        <s v="185806"/>
        <s v="185807"/>
        <s v="184219"/>
        <s v="184259"/>
        <s v="185257"/>
        <s v="185258"/>
        <s v="185259"/>
        <s v="185260"/>
        <s v="185948"/>
        <s v="185949"/>
        <s v="185950"/>
        <s v="185951"/>
        <s v="185836"/>
        <s v="185837"/>
        <s v="185838"/>
        <s v="185821"/>
        <s v="185822"/>
        <s v="185823"/>
        <s v="185824"/>
        <s v="185825"/>
        <s v="185826"/>
        <s v="185827"/>
        <s v="185828"/>
        <s v="186134"/>
        <s v="186301"/>
        <s v="186302"/>
        <s v="186303"/>
        <s v="186304"/>
        <s v="186305"/>
        <s v="186306"/>
        <s v="186343"/>
        <s v="186344"/>
        <s v="180397"/>
        <s v="180386"/>
        <s v="180387"/>
        <s v="180388"/>
        <s v="180389"/>
        <s v="180390"/>
        <s v="180391"/>
        <s v="180392"/>
        <s v="180393"/>
        <s v="180394"/>
        <s v="180685"/>
        <s v="180881"/>
        <s v="180882"/>
        <s v="180883"/>
        <s v="180884"/>
        <s v="180885"/>
        <s v="185960"/>
        <s v="185961"/>
        <s v="185962"/>
        <s v="NOCN0941"/>
        <s v="180174"/>
        <s v="180175"/>
        <s v="180567"/>
        <s v="180981"/>
        <s v="180982"/>
        <s v="181080"/>
        <s v="181081"/>
        <s v="181082"/>
        <s v="181083"/>
        <s v="181084"/>
        <s v="181085"/>
        <s v="181086"/>
        <s v="181087"/>
        <s v="181088"/>
        <s v="181269"/>
        <s v="181270"/>
        <s v="181271"/>
        <s v="182376"/>
        <s v="186111"/>
        <s v="180194"/>
        <s v="180195"/>
        <s v="181482"/>
        <s v="181483"/>
        <s v="181484"/>
        <s v="181485"/>
        <s v="181694"/>
        <s v="181695"/>
        <s v="181798"/>
        <s v="181799"/>
        <s v="181092"/>
        <s v="181093"/>
        <s v="181272"/>
        <s v="181273"/>
        <s v="181274"/>
        <s v="181283"/>
        <s v="181492"/>
        <s v="181493"/>
        <s v="181494"/>
        <s v="181495"/>
        <s v="182388"/>
        <s v="182389"/>
        <s v="182288"/>
        <s v="182299"/>
        <s v="182368"/>
        <s v="180684"/>
        <s v="180690"/>
        <s v="181894"/>
        <s v="181895"/>
        <s v="181988"/>
        <s v="181989"/>
        <s v="182086"/>
        <s v="182464"/>
        <s v="182465"/>
        <s v="182564"/>
        <s v="182565"/>
        <s v="182566"/>
        <s v="183675"/>
        <s v="183796"/>
        <s v="181699"/>
        <s v="181997"/>
        <s v="183275"/>
        <s v="183276"/>
        <s v="183381"/>
        <s v="183382"/>
        <s v="183383"/>
        <s v="183384"/>
        <s v="183484"/>
        <s v="186141"/>
        <s v="182878"/>
        <s v="182481"/>
        <s v="182482"/>
        <s v="183069"/>
        <s v="183070"/>
        <s v="183071"/>
        <s v="183072"/>
        <s v="183395"/>
        <s v="183396"/>
        <s v="183397"/>
        <s v="183398"/>
        <s v="183676"/>
        <s v="183797"/>
        <s v="183798"/>
        <s v="185361"/>
        <s v="185362"/>
        <s v="184282"/>
        <s v="182487"/>
        <s v="182488"/>
        <s v="183473"/>
        <s v="183474"/>
        <s v="183475"/>
        <s v="183476"/>
        <s v="183693"/>
        <s v="183694"/>
        <s v="183695"/>
        <s v="183799"/>
        <s v="184069"/>
        <s v="184070"/>
        <s v="184071"/>
        <s v="184072"/>
        <s v="184184"/>
        <s v="184185"/>
        <s v="183889"/>
        <s v="184485"/>
        <s v="180264"/>
        <s v="181881"/>
        <s v="181882"/>
        <s v="181883"/>
        <s v="182091"/>
        <s v="182092"/>
        <s v="184378"/>
        <s v="184379"/>
        <s v="184380"/>
        <s v="184381"/>
        <s v="184582"/>
        <s v="184583"/>
        <s v="184699"/>
        <s v="184764"/>
        <s v="NOCN1613"/>
        <s v="185720"/>
        <s v="185727"/>
        <s v="184564"/>
        <s v="184565"/>
        <s v="183679"/>
        <s v="183887"/>
        <s v="183888"/>
        <s v="184882"/>
        <s v="184883"/>
        <s v="184884"/>
        <s v="184885"/>
        <s v="185094"/>
        <s v="185095"/>
        <s v="185096"/>
        <s v="185097"/>
        <s v="185286"/>
        <s v="185287"/>
        <s v="185294"/>
        <s v="185295"/>
        <s v="185898"/>
        <s v="185272"/>
        <s v="181387"/>
        <s v="182191"/>
        <s v="182776"/>
        <s v="183980"/>
        <s v="184091"/>
        <s v="184574"/>
        <s v="184890"/>
        <s v="184891"/>
        <s v="184892"/>
        <s v="184893"/>
        <s v="184894"/>
        <s v="184895"/>
        <s v="185790"/>
        <s v="185881"/>
        <s v="185882"/>
        <s v="185888"/>
        <s v="NOCN1965"/>
        <s v="NOCN1964"/>
        <s v="NOCN1958"/>
        <s v="NOCN1959"/>
        <s v="NOCN1960"/>
        <s v="NOCN1961"/>
        <s v="NOCN1962"/>
        <s v="NOCN1963"/>
        <s v="182777"/>
        <s v="184164"/>
        <s v="185694"/>
        <s v="185995"/>
        <s v="186415"/>
        <s v="186416"/>
        <s v="186429"/>
        <s v="186430"/>
        <s v="186431"/>
        <s v="186432"/>
        <s v="186478"/>
        <s v="186479"/>
        <s v="186501"/>
        <s v="186502"/>
        <s v="186503"/>
        <s v="186598"/>
        <s v="186487"/>
        <s v="186078"/>
        <s v="186079"/>
        <s v="185373"/>
        <s v="186165"/>
        <s v="186401"/>
        <s v="186402"/>
        <s v="186513"/>
        <s v="186514"/>
        <s v="186515"/>
        <s v="186516"/>
        <s v="186517"/>
        <s v="186599"/>
        <s v="186691"/>
        <s v="186711"/>
        <s v="186712"/>
        <s v="185067"/>
        <s v="185868"/>
        <s v="185281"/>
        <s v="186397"/>
        <s v="186528"/>
        <s v="186605"/>
        <s v="186673"/>
        <s v="186759"/>
        <s v="186807"/>
        <s v="186811"/>
        <s v="NOCN9452"/>
        <s v="NOCN9759"/>
        <s v="NOCN9896"/>
        <s v="NOCN9944"/>
        <s v="NOCN00105"/>
        <s v="NOCN0179"/>
        <s v="NOCN0263"/>
        <s v="NOCN1494"/>
        <s v="NOCN1652"/>
        <s v="NOCN1651"/>
        <s v="NOCN1843"/>
        <s v="NOCN1918"/>
        <s v="NOCN1917"/>
        <s v="NOCN2046"/>
        <s v="NOCN2045"/>
        <s v="NOCN2219"/>
        <s v="NOCN8655"/>
        <s v="NOCN1284"/>
        <s v="NOCN1593"/>
        <s v="NOCN2144"/>
      </sharedItems>
    </cacheField>
    <cacheField name="RELEASE_YEAR" numFmtId="0">
      <sharedItems containsSemiMixedTypes="0" containsString="0" containsNumber="1" containsInteger="1" minValue="1973" maxValue="2023" count="51">
        <n v="1988"/>
        <n v="1989"/>
        <n v="1990"/>
        <n v="1997"/>
        <n v="1998"/>
        <n v="1999"/>
        <n v="2000"/>
        <n v="2001"/>
        <n v="1984"/>
        <n v="1985"/>
        <n v="1986"/>
        <n v="1987"/>
        <n v="1991"/>
        <n v="1992"/>
        <n v="1993"/>
        <n v="1994"/>
        <n v="1995"/>
        <n v="1996"/>
        <n v="2002"/>
        <n v="2003"/>
        <n v="2004"/>
        <n v="2005"/>
        <n v="2006"/>
        <n v="2013"/>
        <n v="1982"/>
        <n v="1983"/>
        <n v="2007"/>
        <n v="2009"/>
        <n v="2010"/>
        <n v="2017"/>
        <n v="2018"/>
        <n v="2020"/>
        <n v="2008"/>
        <n v="2011"/>
        <n v="2012"/>
        <n v="2014"/>
        <n v="2015"/>
        <n v="2016"/>
        <n v="2019"/>
        <n v="2021"/>
        <n v="2022"/>
        <n v="2023"/>
        <n v="1980"/>
        <n v="1981"/>
        <n v="1973"/>
        <n v="1974"/>
        <n v="1975"/>
        <n v="1976"/>
        <n v="1977"/>
        <n v="1978"/>
        <n v="1979"/>
      </sharedItems>
    </cacheField>
    <cacheField name="START_DATE" numFmtId="0">
      <sharedItems count="1060">
        <s v="19880525"/>
        <s v="198906"/>
        <s v="199006"/>
        <s v="19900530"/>
        <s v="19970608"/>
        <s v="19970503"/>
        <s v="19970725"/>
        <s v="19980607"/>
        <s v="19990525"/>
        <s v="19990624"/>
        <s v="19990626"/>
        <s v="19990610"/>
        <s v="20000618"/>
        <s v="20000402"/>
        <s v="20000520"/>
        <s v="20010518"/>
        <s v="20010516"/>
        <s v="20010511"/>
        <s v="20010527"/>
        <s v="20010319"/>
        <s v="20010515"/>
        <s v="20010517"/>
        <s v="198406"/>
        <s v="198407"/>
        <s v="198507"/>
        <s v="198606"/>
        <s v="198705"/>
        <s v="198706"/>
        <s v="198805"/>
        <s v="19880611"/>
        <s v="198905"/>
        <s v="19900412"/>
        <s v="19900515"/>
        <s v="19910621"/>
        <s v="19910529"/>
        <s v="19910604"/>
        <s v="19910608"/>
        <s v="19920504"/>
        <s v="19930525"/>
        <s v="19930528"/>
        <s v="19940504"/>
        <s v="19940515"/>
        <s v="19950429"/>
        <s v="19950528"/>
        <s v="19960524"/>
        <s v="19970605"/>
        <s v="19980422"/>
        <s v="19990520"/>
        <s v="19990615"/>
        <s v="20000516"/>
        <s v="20010619"/>
        <s v="200205"/>
        <s v="20030527"/>
        <s v="20030530"/>
        <s v="20030602"/>
        <s v="20040709"/>
        <s v="20040519"/>
        <s v="20050511"/>
        <s v="20050406"/>
        <s v="20050425"/>
        <s v="20060526"/>
        <s v="20060221"/>
        <s v="20060608"/>
        <s v="20130522"/>
        <s v="198204"/>
        <s v="198305"/>
        <s v="19840604"/>
        <s v="198506"/>
        <s v="19860622"/>
        <s v="198607"/>
        <s v="19880715"/>
        <s v="19900604"/>
        <s v="199106"/>
        <s v="19920529"/>
        <s v="19930626"/>
        <s v="19930730"/>
        <s v="199405"/>
        <s v="19950605"/>
        <s v="19950625"/>
        <s v="19960613"/>
        <s v="19960730"/>
        <s v="19980620"/>
        <s v="19990607"/>
        <s v="19990526"/>
        <s v="19990415"/>
        <s v="20000501"/>
        <s v="20010510"/>
        <s v="20010502"/>
        <s v="20010524"/>
        <s v="20010512"/>
        <s v="20020514"/>
        <s v="20020502"/>
        <s v="20020626"/>
        <s v="20020325"/>
        <s v="20030613"/>
        <s v="20030221"/>
        <s v="20030607"/>
        <s v="20040603"/>
        <s v="20040611"/>
        <s v="20040613"/>
        <s v="20060617"/>
        <s v="20060622"/>
        <s v="20070502"/>
        <s v="20070428"/>
        <s v="20070715"/>
        <s v="200905"/>
        <s v="200907"/>
        <s v="201007"/>
        <s v="201002"/>
        <s v="20100818"/>
        <s v="201305"/>
        <s v="201306"/>
        <s v="20170520"/>
        <s v="201804"/>
        <s v="20180612"/>
        <s v="20200426"/>
        <s v="20200516"/>
        <s v="20200322"/>
        <s v="20200603"/>
        <s v="20200615"/>
        <s v="198807"/>
        <s v="198907"/>
        <s v="199007"/>
        <s v="199107"/>
        <s v="19930715"/>
        <s v="19940715"/>
        <s v="19940702"/>
        <s v="19950629"/>
        <s v="19950726"/>
        <s v="19950627"/>
        <s v="199607"/>
        <s v="19970707"/>
        <s v="19970709"/>
        <s v="19980718"/>
        <s v="19980827"/>
        <s v="19990601"/>
        <s v="200107"/>
        <s v="200207"/>
        <s v="200306"/>
        <s v="200406"/>
        <s v="20050505"/>
        <s v="20060701"/>
        <s v="200705"/>
        <s v="20080604"/>
        <s v="200906"/>
        <s v="20100610"/>
        <s v="20100617"/>
        <s v="20110617"/>
        <s v="20110618"/>
        <s v="20120519"/>
        <s v="20130612"/>
        <s v="20140529"/>
        <s v="20140520"/>
        <s v="20150529"/>
        <s v="20150531"/>
        <s v="20160508"/>
        <s v="20160521"/>
        <s v="20170531"/>
        <s v="20170408"/>
        <s v="20180605"/>
        <s v="20190615"/>
        <s v="20200601"/>
        <s v="20210531"/>
        <s v="20220606"/>
        <s v="20230614"/>
        <s v="198005"/>
        <s v="198105"/>
        <s v="19820612"/>
        <s v="19830611"/>
        <s v="198405"/>
        <s v="19840726"/>
        <s v="198505"/>
        <s v="19850613"/>
        <s v="19850528"/>
        <s v="19860522"/>
        <s v="19860609"/>
        <s v="19870523"/>
        <s v="19870528"/>
        <s v="19880516"/>
        <s v="19880502"/>
        <s v="198804"/>
        <s v="19890531"/>
        <s v="19900514"/>
        <s v="19900510"/>
        <s v="19910502"/>
        <s v="19910527"/>
        <s v="19910522"/>
        <s v="199105"/>
        <s v="19920428"/>
        <s v="19920519"/>
        <s v="199205"/>
        <s v="19930420"/>
        <s v="19930510"/>
        <s v="19930527"/>
        <s v="199306"/>
        <s v="19940513"/>
        <s v="19940512"/>
        <s v="19940422"/>
        <s v="19950421"/>
        <s v="19950509"/>
        <s v="19950513"/>
        <s v="199505"/>
        <s v="199605"/>
        <s v="19960509"/>
        <s v="19960607"/>
        <s v="199606"/>
        <s v="19960604"/>
        <s v="19970502"/>
        <s v="19970531"/>
        <s v="19970526"/>
        <s v="199706"/>
        <s v="199705"/>
        <s v="19980504"/>
        <s v="19980517"/>
        <s v="199905"/>
        <s v="199806"/>
        <s v="19980501"/>
        <s v="19990514"/>
        <s v="19990419"/>
        <s v="20000530"/>
        <s v="20000808"/>
        <s v="20000426"/>
        <s v="20000515"/>
        <s v="20000529"/>
        <s v="20010514"/>
        <s v="20010808"/>
        <s v="20010427"/>
        <s v="20010522"/>
        <s v="20020529"/>
        <s v="20020806"/>
        <s v="20020506"/>
        <s v="20020515"/>
        <s v="20020528"/>
        <s v="20020607"/>
        <s v="20030429"/>
        <s v="20030603"/>
        <s v="20030516"/>
        <s v="20030531"/>
        <s v="20030529"/>
        <s v="20040430"/>
        <s v="20040517"/>
        <s v="20040531"/>
        <s v="20040528"/>
        <s v="20040526"/>
        <s v="20050426"/>
        <s v="20050513"/>
        <s v="20050527"/>
        <s v="20050602"/>
        <s v="20050518"/>
        <s v="20050509"/>
        <s v="20060512"/>
        <s v="20060530"/>
        <s v="20060525"/>
        <s v="20060529"/>
        <s v="20070519"/>
        <s v="20070510"/>
        <s v="20070601"/>
        <s v="20070612"/>
        <s v="20070312"/>
        <s v="20070516"/>
        <s v="20080522"/>
        <s v="20080508"/>
        <s v="20080528"/>
        <s v="20080521"/>
        <s v="20080520"/>
        <s v="20090528"/>
        <s v="20090504"/>
        <s v="20090525"/>
        <s v="20090519"/>
        <s v="20090520"/>
        <s v="20100514"/>
        <s v="20100513"/>
        <s v="20100430"/>
        <s v="20100527"/>
        <s v="20100604"/>
        <s v="20100517"/>
        <s v="20100520"/>
        <s v="20110517"/>
        <s v="20110509"/>
        <s v="20110526"/>
        <s v="20110516"/>
        <s v="201205"/>
        <s v="201206"/>
        <s v="20120516"/>
        <s v="20120507"/>
        <s v="20130510"/>
        <s v="20130530"/>
        <s v="20130529"/>
        <s v="20130523"/>
        <s v="20140515"/>
        <s v="20140604"/>
        <s v="20140513"/>
        <s v="20140522"/>
        <s v="201505"/>
        <s v="201506"/>
        <s v="20150520"/>
        <s v="20160518"/>
        <s v="20160509"/>
        <s v="20160525"/>
        <s v="20160519"/>
        <s v="20170517"/>
        <s v="20170511"/>
        <s v="20170603"/>
        <s v="20170529"/>
        <s v="20170518"/>
        <s v="20170526"/>
        <s v="20180522"/>
        <s v="20180510"/>
        <s v="20180604"/>
        <s v="20180430"/>
        <s v="20180525"/>
        <s v="20190430"/>
        <s v="20200407"/>
        <s v="20210520"/>
        <s v="20220512"/>
        <s v="20230509"/>
        <s v="20190427"/>
        <s v="20190515"/>
        <s v="20190508"/>
        <s v="20200427"/>
        <s v="20200525"/>
        <s v="20200528"/>
        <s v="20210427"/>
        <s v="20210515"/>
        <s v="20220502"/>
        <s v="20220524"/>
        <s v="20220608"/>
        <s v="20230501"/>
        <s v="20230518"/>
        <s v="20230531"/>
        <s v="20200423"/>
        <s v="20230517"/>
        <s v="19880731"/>
        <s v="19890731"/>
        <s v="19920624"/>
        <s v="199507"/>
        <s v="19960707"/>
        <s v="19970601"/>
        <s v="19980628"/>
        <s v="19990404"/>
        <s v="19990627"/>
        <s v="20000524"/>
        <s v="20010628"/>
        <s v="20020904"/>
        <s v="20030622"/>
        <s v="20050531"/>
        <s v="20060502"/>
        <s v="19890715"/>
        <s v="19900419"/>
        <s v="199206"/>
        <s v="199506"/>
        <s v="19960818"/>
        <s v="19970828"/>
        <s v="19970619"/>
        <s v="19980624"/>
        <s v="19990719"/>
        <s v="20000601"/>
        <s v="20010703"/>
        <s v="20020620"/>
        <s v="200405"/>
        <s v="20050428"/>
        <s v="200904"/>
        <s v="20100512"/>
        <s v="20140511"/>
        <s v="20200519"/>
        <s v="20050415"/>
        <s v="20070420"/>
        <s v="19870430"/>
        <s v="199305"/>
        <s v="199805"/>
        <s v="201404"/>
        <s v="201405"/>
        <s v="19940630"/>
        <s v="19960701"/>
        <s v="19970730"/>
        <s v="19980411"/>
        <s v="19990705"/>
        <s v="20010612"/>
        <s v="20030403"/>
        <s v="20030621"/>
        <s v="20040312"/>
        <s v="20040518"/>
        <s v="20040624"/>
        <s v="20050506"/>
        <s v="20070506"/>
        <s v="20070613"/>
        <s v="20070624"/>
        <s v="20080620"/>
        <s v="20090610"/>
        <s v="19990325"/>
        <s v="20020315"/>
        <s v="200403"/>
        <s v="200503"/>
        <s v="19850527"/>
        <s v="198605"/>
        <s v="199906"/>
        <s v="200006"/>
        <s v="200106"/>
        <s v="200206"/>
        <s v="20030503"/>
        <s v="200506"/>
        <s v="20070630"/>
        <s v="198704"/>
        <s v="198806"/>
        <s v="19900607"/>
        <s v="19910607"/>
        <s v="19920615"/>
        <s v="19930617"/>
        <s v="19930608"/>
        <s v="19940521"/>
        <s v="199707"/>
        <s v="19980423"/>
        <s v="19980511"/>
        <s v="19990430"/>
        <s v="20010525"/>
        <s v="20020601"/>
        <s v="20030601"/>
        <s v="20040510"/>
        <s v="200806"/>
        <s v="201004"/>
        <s v="20110608"/>
        <s v="20120611"/>
        <s v="20120517"/>
        <s v="20130605"/>
        <s v="20160520"/>
        <s v="201705"/>
        <s v="20190522"/>
        <s v="202004"/>
        <s v="20230609"/>
        <s v="19800603"/>
        <s v="198106"/>
        <s v="19820617"/>
        <s v="19830607"/>
        <s v="19840611"/>
        <s v="19850526"/>
        <s v="19870612"/>
        <s v="19880610"/>
        <s v="19880614"/>
        <s v="19890607"/>
        <s v="19890613"/>
        <s v="19890611"/>
        <s v="19910612"/>
        <s v="19920330"/>
        <s v="19920606"/>
        <s v="19930531"/>
        <s v="19930611"/>
        <s v="19940322"/>
        <s v="19940612"/>
        <s v="19950530"/>
        <s v="19960612"/>
        <s v="19970523"/>
        <s v="19970614"/>
        <s v="19980603"/>
        <s v="19990614"/>
        <s v="20000612"/>
        <s v="20010614"/>
        <s v="20020617"/>
        <s v="20030611"/>
        <s v="20040712"/>
        <s v="20050630"/>
        <s v="20050522"/>
        <s v="20060710"/>
        <s v="20060615"/>
        <s v="20070701"/>
        <s v="20070607"/>
        <s v="20080814"/>
        <s v="20090702"/>
        <s v="20100623"/>
        <s v="20110707"/>
        <s v="20110613"/>
        <s v="20120730"/>
        <s v="20120612"/>
        <s v="20130621"/>
        <s v="20130604"/>
        <s v="201406"/>
        <s v="20140610"/>
        <s v="20150501"/>
        <s v="20160601"/>
        <s v="201706"/>
        <s v="20170607"/>
        <s v="20180623"/>
        <s v="20190606"/>
        <s v="20200611"/>
        <s v="20200527"/>
        <s v="20220613"/>
        <s v="20220531"/>
        <s v="20230612"/>
        <s v="20230525"/>
        <s v="20230607"/>
        <s v="198306"/>
        <s v="19840629"/>
        <s v="19840613"/>
        <s v="19900605"/>
        <s v="19910531"/>
        <s v="19920516"/>
        <s v="19920528"/>
        <s v="19930515"/>
        <s v="19930609"/>
        <s v="19940525"/>
        <s v="19940605"/>
        <s v="19950611"/>
        <s v="19950607"/>
        <s v="19960620"/>
        <s v="19960531"/>
        <s v="19960602"/>
        <s v="19970313"/>
        <s v="19980507"/>
        <s v="19980506"/>
        <s v="19980508"/>
        <s v="19990605"/>
        <s v="19990612"/>
        <s v="20020616"/>
        <s v="20020605"/>
        <s v="20020525"/>
        <s v="20020606"/>
        <s v="20030606"/>
        <s v="20030508"/>
        <s v="20040514"/>
        <s v="20040521"/>
        <s v="20050510"/>
        <s v="20050530"/>
        <s v="20060518"/>
        <s v="20060519"/>
        <s v="20070605"/>
        <s v="20070602"/>
        <s v="20080609"/>
        <s v="20080607"/>
        <s v="20090611"/>
        <s v="20090607"/>
        <s v="20100606"/>
        <s v="20100608"/>
        <s v="20110615"/>
        <s v="20110616"/>
        <s v="20120617"/>
        <s v="20130608"/>
        <s v="20130607"/>
        <s v="20140607"/>
        <s v="20150522"/>
        <s v="20150521"/>
        <s v="20160522"/>
        <s v="20160529"/>
        <s v="20170528"/>
        <s v="20180507"/>
        <s v="20180603"/>
        <s v="20190520"/>
        <s v="20200513"/>
        <s v="20200524"/>
        <s v="20210527"/>
        <s v="20210513"/>
        <s v="20220617"/>
        <s v="20220609"/>
        <s v="20220616"/>
        <s v="20230619"/>
        <s v="19930718"/>
        <s v="19940712"/>
        <s v="19960725"/>
        <s v="20000619"/>
        <s v="20010627"/>
        <s v="20020715"/>
        <s v="20030623"/>
        <s v="20040610"/>
        <s v="200507"/>
        <s v="20100625"/>
        <s v="20110627"/>
        <s v="20120629"/>
        <s v="19920526"/>
        <s v="19980519"/>
        <s v="19990622"/>
        <s v="20010613"/>
        <s v="20130617"/>
        <s v="20140622"/>
        <s v="20150615"/>
        <s v="20170614"/>
        <s v="19810601"/>
        <s v="198206"/>
        <s v="19850619"/>
        <s v="19860615"/>
        <s v="19890511"/>
        <s v="19890626"/>
        <s v="198904"/>
        <s v="19900321"/>
        <s v="19900611"/>
        <s v="19910322"/>
        <s v="19910614"/>
        <s v="19910422"/>
        <s v="19910517"/>
        <s v="19910605"/>
        <s v="19920306"/>
        <s v="19920521"/>
        <s v="19920518"/>
        <s v="19920604"/>
        <s v="19930604"/>
        <s v="19930331"/>
        <s v="19930624"/>
        <s v="199406"/>
        <s v="19940416"/>
        <s v="19940524"/>
        <s v="199503"/>
        <s v="19960615"/>
        <s v="19970617"/>
        <s v="19970603"/>
        <s v="19970615"/>
        <s v="19970602"/>
        <s v="19980428"/>
        <s v="19980615"/>
        <s v="19980416"/>
        <s v="19990701"/>
        <s v="19990530"/>
        <s v="20000319"/>
        <s v="20010416"/>
        <s v="20030419"/>
        <s v="20030718"/>
        <s v="20030528"/>
        <s v="20030617"/>
        <s v="20030418"/>
        <s v="20030712"/>
        <s v="20040612"/>
        <s v="20040417"/>
        <s v="20050414"/>
        <s v="20050501"/>
        <s v="20050312"/>
        <s v="200603"/>
        <s v="20060331"/>
        <s v="20070412"/>
        <s v="20070507"/>
        <s v="20070426"/>
        <s v="20070531"/>
        <s v="200805"/>
        <s v="201005"/>
        <s v="201105"/>
        <s v="20120614"/>
        <s v="20120530"/>
        <s v="20120609"/>
        <s v="20120418"/>
        <s v="20130420"/>
        <s v="20140517"/>
        <s v="20140426"/>
        <s v="20150506"/>
        <s v="20150321"/>
        <s v="201604"/>
        <s v="20160302"/>
        <s v="20170422"/>
        <s v="20170429"/>
        <s v="20170506"/>
        <s v="20170513"/>
        <s v="20170527"/>
        <s v="20180518"/>
        <s v="20180505"/>
        <s v="20190518"/>
        <s v="20190504"/>
        <s v="20200316"/>
        <s v="20220507"/>
        <s v="20230511"/>
        <s v="199005"/>
        <s v="19920513"/>
        <s v="19920609"/>
        <s v="19930520"/>
        <s v="19930610"/>
        <s v="19940614"/>
        <s v="19940603"/>
        <s v="19950602"/>
        <s v="19960529"/>
        <s v="19960619"/>
        <s v="19970429"/>
        <s v="19970501"/>
        <s v="19970630"/>
        <s v="19980611"/>
        <s v="19980529"/>
        <s v="19990628"/>
        <s v="20000703"/>
        <s v="20000527"/>
        <s v="20000627"/>
        <s v="20010626"/>
        <s v="20010519"/>
        <s v="20010622"/>
        <s v="20020621"/>
        <s v="20020522"/>
        <s v="20030620"/>
        <s v="20030513"/>
        <s v="20040614"/>
        <s v="20040515"/>
        <s v="20050615"/>
        <s v="20050523"/>
        <s v="20060623"/>
        <s v="20070708"/>
        <s v="20080708"/>
        <s v="20080614"/>
        <s v="20100611"/>
        <s v="20100613"/>
        <s v="20100509"/>
        <s v="20100506"/>
        <s v="201106"/>
        <s v="20120526"/>
        <s v="20120610"/>
        <s v="20130610"/>
        <s v="20130628"/>
        <s v="20130524"/>
        <s v="20140710"/>
        <s v="20140617"/>
        <s v="20140503"/>
        <s v="20160526"/>
        <s v="20170617"/>
        <s v="20170530"/>
        <s v="201805"/>
        <s v="20190516"/>
        <s v="20190513"/>
        <s v="20200529"/>
        <s v="20220603"/>
        <s v="20170504"/>
        <s v="20200428"/>
        <s v="20200425"/>
        <s v="20110407"/>
        <s v="19870519"/>
        <s v="19880503"/>
        <s v="20120515"/>
        <s v="201307"/>
        <s v="20180423"/>
        <s v="19820613"/>
        <s v="19830503"/>
        <s v="19830510"/>
        <s v="19830514"/>
        <s v="19840517"/>
        <s v="19840601"/>
        <s v="19840609"/>
        <s v="19850516"/>
        <s v="19850606"/>
        <s v="19890519"/>
        <s v="19860510"/>
        <s v="19860523"/>
        <s v="19860606"/>
        <s v="19860512"/>
        <s v="19900507"/>
        <s v="19870512"/>
        <s v="19880331"/>
        <s v="19880413"/>
        <s v="19920505"/>
        <s v="19890305"/>
        <s v="19930508"/>
        <s v="19900518"/>
        <s v="19900511"/>
        <s v="19900601"/>
        <s v="19900327"/>
        <s v="19900602"/>
        <s v="19940509"/>
        <s v="19910613"/>
        <s v="19910510"/>
        <s v="19910610"/>
        <s v="19910526"/>
        <s v="19910508"/>
        <s v="19920515"/>
        <s v="19930519"/>
        <s v="19930517"/>
        <s v="19930518"/>
        <s v="19960605"/>
        <s v="19950512"/>
        <s v="19950524"/>
        <s v="19950523"/>
        <s v="19950606"/>
        <s v="19980527"/>
        <s v="19960504"/>
        <s v="19960606"/>
        <s v="19960608"/>
        <s v="19980505"/>
        <s v="19970611"/>
        <s v="19970511"/>
        <s v="19970607"/>
        <s v="19970519"/>
        <s v="19970612"/>
        <s v="19970625"/>
        <s v="19980503"/>
        <s v="19980526"/>
        <s v="19980516"/>
        <s v="199804"/>
        <s v="19990602"/>
        <s v="19990512"/>
        <s v="19990609"/>
        <s v="19990623"/>
        <s v="19990608"/>
        <s v="20000531"/>
        <s v="20000518"/>
        <s v="20000517"/>
        <s v="20000607"/>
        <s v="20000606"/>
        <s v="20010606"/>
        <s v="20010528"/>
        <s v="20020604"/>
        <s v="20020523"/>
        <s v="20020613"/>
        <s v="20020520"/>
        <s v="20020707"/>
        <s v="20020530"/>
        <s v="20030520"/>
        <s v="20030514"/>
        <s v="20030523"/>
        <s v="20030604"/>
        <s v="20030507"/>
        <s v="20040503"/>
        <s v="20040511"/>
        <s v="20050601"/>
        <s v="20050623"/>
        <s v="20050516"/>
        <s v="20050517"/>
        <s v="20060524"/>
        <s v="20060531"/>
        <s v="20060603"/>
        <s v="20060629"/>
        <s v="20070515"/>
        <s v="20070529"/>
        <s v="20070608"/>
        <s v="20070618"/>
        <s v="20080616"/>
        <s v="20090515"/>
        <s v="20080613"/>
        <s v="20080704"/>
        <s v="20080602"/>
        <s v="20080523"/>
        <s v="20090414"/>
        <s v="20090526"/>
        <s v="20090603"/>
        <s v="20100523"/>
        <s v="20090615"/>
        <s v="20090514"/>
        <s v="20090508"/>
        <s v="20110406"/>
        <s v="20110511"/>
        <s v="20100605"/>
        <s v="20100518"/>
        <s v="20100601"/>
        <s v="20110513"/>
        <s v="20110612"/>
        <s v="20120529"/>
        <s v="20120528"/>
        <s v="20130514"/>
        <s v="20130515"/>
        <s v="20130521"/>
        <s v="20150415"/>
        <s v="20150513"/>
        <s v="20160422"/>
        <s v="201606"/>
        <s v="20160505"/>
        <s v="20160506"/>
        <s v="20180503"/>
        <s v="20170512"/>
        <s v="20170523"/>
        <s v="20180515"/>
        <s v="20180511"/>
        <s v="20180601"/>
        <s v="20180523"/>
        <s v="20200401"/>
        <s v="20190506"/>
        <s v="20190519"/>
        <s v="20190505"/>
        <s v="20190510"/>
        <s v="20190528"/>
        <s v="20200504"/>
        <s v="20200517"/>
        <s v="20200518"/>
        <s v="20200501"/>
        <s v="20200520"/>
        <s v="20200511"/>
        <s v="20220323"/>
        <s v="20210504"/>
        <s v="20210526"/>
        <s v="20210514"/>
        <s v="20210116"/>
        <s v="20210507"/>
        <s v="20210518"/>
        <s v="20210528"/>
        <s v="20230323"/>
        <s v="20220517"/>
        <s v="20220516"/>
        <s v="20220510"/>
        <s v="20220515"/>
        <s v="20220607"/>
        <s v="20220525"/>
        <s v="20220420"/>
        <s v="20220503"/>
        <s v="20220506"/>
        <s v="20230504"/>
        <s v="20230512"/>
        <s v="20230519"/>
        <s v="20230530"/>
        <s v="20230505"/>
        <s v="20230602"/>
        <s v="20230606"/>
        <s v="197306"/>
        <s v="19730528"/>
        <s v="197404"/>
        <s v="197310"/>
        <s v="197407"/>
        <s v="197410"/>
        <s v="197503"/>
        <s v="197406"/>
        <s v="197506"/>
        <s v="19750531"/>
        <s v="19760604"/>
        <s v="19760611"/>
        <s v="197605"/>
        <s v="197705"/>
        <s v="19770526"/>
        <s v="19770608"/>
        <s v="19780518"/>
        <s v="19780603"/>
        <s v="197806"/>
        <s v="197906"/>
        <s v="19790602"/>
        <s v="19790518"/>
        <s v="19790521"/>
        <s v="19790407"/>
        <s v="19790401"/>
        <s v="198006"/>
        <s v="19800514"/>
        <s v="19800609"/>
        <s v="198004"/>
        <s v="19810518"/>
        <s v="19820531"/>
        <s v="19830518"/>
        <s v="19840605"/>
        <s v="19850605"/>
        <s v="19850610"/>
        <s v="19850531"/>
        <s v="19850607"/>
        <s v="19850510"/>
        <s v="19860610"/>
        <s v="19870427"/>
        <s v="19870510"/>
        <s v="19870515"/>
        <s v="19880509"/>
        <s v="19880520"/>
        <s v="19880512"/>
        <s v="19880519"/>
        <s v="19880524"/>
        <s v="19880518"/>
        <s v="19890508"/>
        <s v="19890518"/>
        <s v="19890530"/>
        <s v="19900516"/>
        <s v="19900509"/>
        <s v="19900517"/>
        <s v="19900519"/>
        <s v="19900622"/>
        <s v="19900523"/>
        <s v="19900527"/>
        <s v="19900528"/>
        <s v="19910514"/>
        <s v="199104"/>
        <s v="19910524"/>
        <s v="19920501"/>
        <s v="19920221"/>
        <s v="19920514"/>
        <s v="19920512"/>
        <s v="19920520"/>
        <s v="19920509"/>
        <s v="19930513"/>
        <s v="1993"/>
        <s v="19930602"/>
        <s v="19940418"/>
        <s v="19950412"/>
        <s v="19940511"/>
        <s v="19940523"/>
        <s v="19940516"/>
        <s v="19940530"/>
        <s v="19940601"/>
        <s v="19950515"/>
        <s v="19950608"/>
        <s v="19960527"/>
        <s v="19960603"/>
        <s v="19960526"/>
        <s v="19970530"/>
        <s v="19970604"/>
        <s v="19980515"/>
        <s v="19980518"/>
        <s v="19980521"/>
        <s v="19980525"/>
        <s v="19990310"/>
        <s v="19980407"/>
        <s v="19990517"/>
        <s v="20000511"/>
        <s v="20000526"/>
        <s v="20010526"/>
        <s v="20020507"/>
        <s v="20020524"/>
        <s v="20030505"/>
        <s v="20030522"/>
        <s v="20040424"/>
        <s v="20040318"/>
        <s v="20040504"/>
        <s v="20050314"/>
        <s v="20040520"/>
        <s v="20050502"/>
        <s v="20050204"/>
        <s v="20060201"/>
        <s v="20060309"/>
        <s v="20070501"/>
        <s v="20060523"/>
        <s v="20070517"/>
        <s v="20070528"/>
        <s v="20080526"/>
        <s v="20080529"/>
        <s v="20090601"/>
        <s v="20100519"/>
        <s v="20100528"/>
        <s v="20110518"/>
        <s v="20110601"/>
        <s v="20110527"/>
        <s v="20110528"/>
        <s v="20120604"/>
        <s v="20120527"/>
        <s v="20120524"/>
        <s v="20130508"/>
        <s v="20130527"/>
        <s v="20140516"/>
        <s v="20140528"/>
        <s v="20140523"/>
        <s v="20140526"/>
        <s v="20140527"/>
        <s v="20150507"/>
        <s v="20150509"/>
        <s v="20150504"/>
        <s v="20150515"/>
        <s v="20150511"/>
        <s v="20160511"/>
        <s v="20160527"/>
        <s v="20170505"/>
        <s v="20170605"/>
        <s v="20170519"/>
        <s v="20170418"/>
        <s v="20180418"/>
        <s v="20180528"/>
        <s v="20180530"/>
        <s v="20180516"/>
        <s v="20190426"/>
        <s v="20190417"/>
        <s v="20190604"/>
        <s v="20190524"/>
        <s v="202005"/>
        <s v="20190517"/>
        <s v="20200415"/>
        <s v="20200506"/>
        <s v="20200514"/>
        <s v="20200515"/>
        <s v="20210416"/>
        <s v="20210602"/>
        <s v="20210511"/>
        <s v="20220520"/>
        <s v="20230528"/>
        <s v="20230420"/>
        <s v="20230430"/>
        <s v="19980710"/>
        <s v="19990721"/>
        <s v="20030708"/>
        <s v="20150517"/>
        <s v="20170502"/>
        <s v="20190120"/>
        <s v="20200408"/>
        <s v="20210501"/>
        <s v="20230601"/>
        <s v="19870410"/>
        <s v="201708"/>
        <s v="20220601"/>
      </sharedItems>
    </cacheField>
    <cacheField name="END_DATE" numFmtId="0">
      <sharedItems/>
    </cacheField>
    <cacheField name="AVE_WEIGHT" numFmtId="0">
      <sharedItems containsString="0" containsBlank="1" containsNumber="1" minValue="0" maxValue="90.8"/>
    </cacheField>
    <cacheField name="PURPOSE_CODE" numFmtId="0">
      <sharedItems count="3">
        <s v="P"/>
        <s v="B"/>
        <s v="E"/>
      </sharedItems>
    </cacheField>
    <cacheField name="TRANSFER" numFmtId="0">
      <sharedItems/>
    </cacheField>
    <cacheField name="RELEASE_COMMENT" numFmtId="0">
      <sharedItems containsBlank="1" count="768">
        <m/>
        <s v="SEE 025305; ALSO SEE MARBLE R.(SHARING PROD'N.)- 025302-03"/>
        <s v="ALSO 025304; ALSO SEE MARBLE R.(SHARING PROD'N.)- 025302-03"/>
        <s v="SHARING PRODUCTION WITH MARBLE R. DPI."/>
        <s v="SHARING PROD. W/ MARBLE R.; RELEASE DATE AND WEIGHT ARE ESTIMATES."/>
        <s v="FOR SEAPEN RELEASE SEE MARBLE RIVER HATCHERY."/>
        <s v="UNFED FRY RELEASE. BKD MODERATE."/>
        <s v="RELEASED FROM REARING CHANNEL."/>
        <s v="FRY SALVAGED AND REARED; MARKED FOR ESCAPEMENT I.D."/>
        <s v="MARKED FOR ESCAPEMENT I.D."/>
        <s v="MARKED FOR ESCAPEMENT I.D.-  FED FRY RELEASE"/>
        <s v="ACCELERATED GROWTH - HEATED WATER"/>
        <s v="ALSO SEE 2-62-37 &amp; 2-49-40."/>
        <s v="ALSO SEE 2-62-37 &amp; 2-01-27."/>
        <s v="ALSO SEE 2-49-40 &amp; 2-01-27."/>
        <s v="TIME AND SIZE- EARLY RELEASE. ALSO SEE 180202 AND 180203."/>
        <s v="TIME AND SIZE - MID RELEASE. ALSO SEE 180201 AND 180203."/>
        <s v="TIME AND SIZE - LATE RELEASE. ALSO SEE 180201 AND 180202."/>
        <s v="CLIPPED FOR ESCAPEMENT I.D."/>
        <s v="CONT. AND DIST."/>
        <s v="HEATED WATER- ALSO SEE 180510 AND 180511"/>
        <s v="HEATED WATER- ALSO SEE 180509 AND 180511"/>
        <s v="HEATED WATER- ALSO SEE 180509 AND 180510"/>
        <s v="MARKED FOR EVALUATION AS PART OF WCVI CHINOOK CONSERVATION PROGRAM"/>
        <s v="SEE ALSO 181507 &amp; 181508."/>
        <s v="SEE ALSO 181506 &amp; 181508."/>
        <s v="SEE ALSO 181506 &amp; 181507."/>
        <s v="SEE ALSO 18-32-26 &amp; 18-32-27"/>
        <s v="SEE ALSO 18-32-25 &amp; 18-32-27"/>
        <s v="SEE ALSO 18-32-25 &amp; 18-32-26"/>
        <s v="RELEASED AT PUMP HOUSE."/>
        <s v="RELEASE NUMBER BASED ON 90% SURVIVAL FRY TO RELEASE."/>
        <s v="RELEASE NUMBER ESTIMATED."/>
        <s v="SEE ALSO 182335"/>
        <s v="SEE ALSO 182334"/>
        <s v="LAKEPEN REARING."/>
        <s v="SEAPEN RELEASE TO ESTUARY."/>
        <s v="ROBERTSON CREEK STRAYS RELEASED EARLY"/>
        <s v="INCUBATED &amp; REARED AT CONUMA H."/>
        <s v="INC &amp; REARED AT CONUMA H. REL TO LOWER GOLD R."/>
        <s v="ALSO SEE 022750-51 AND 022859-60"/>
        <s v="ALSO SEE 022749, 022751 AND 022859-60"/>
        <s v="ALSO SEE 022749-50 AND 022859-60"/>
        <s v="ALSO SEE 022749-51 AND 022860"/>
        <s v="ALSO SEE 022749-51 AND 022859"/>
        <s v="SEAPEN REARING; MARKED FOR ESCAPEMENT I.D."/>
        <s v="ALSO 025303; ALSO SEE P.H./STEPH. (SHARING PROD.) 025304-05"/>
        <s v="SEE 025302; ALSO SEE P.H./STEPH. (SHARING PROD.) 025304-05"/>
        <s v="TIME AND SIZE - EARLY RELEASE - ALSO SEE 2-4-62 &amp; 2-4-63"/>
        <s v="TIME AND SIZE - EARLY RELEASE - ALSO SEE 2-4-61 &amp; 2-4-63"/>
        <s v="TIME AND SIZE - LATE RELEASE - ALSO SEE 2-4-61 &amp; 2-4-62"/>
        <s v="CONT. &amp; DIST.; ALSO SEE 02-10-49 TO 02-10-51"/>
        <s v="CONT. &amp; DIST.; ALSO SEE 02-10-48, 02-10-50 AND 02-10-51"/>
        <s v="CONT. &amp; DIST.; ALSO SEE 02-10-48, 02-10-49 AND 02-10-51"/>
        <s v="CONT. &amp; DIST.; ALSO SEE 02-10-48 TO 02-10-50"/>
        <s v="SHARING PRODUCTION WITH P. HARDY."/>
        <s v="SHARING PROD. W/ P.HARDY; RELEASE DATE &amp; WEIGHT ARE ESTIMATES."/>
        <s v="FOR RELEASE TO MARBLE RIVER SEE PT.HARDY/STEPHENS."/>
        <s v="CAPTIVE BROODSTOCK."/>
        <s v="UNFED FRY RELEASE. CAPTIVE BROODSTOCK."/>
        <s v="CAPTIVE BROODSTOCK"/>
        <s v="RELEASED TO VARIOUS LAKES AND TRIBS AS WELL AS THE MAINSTEM."/>
        <s v="UNFED FRY RELEASE TO LOWER BENSON CREEK."/>
        <s v="RELEASED TO BOAT LAUNCH ACROSS FROM MARBLE HATCHERY."/>
        <s v="RELEASE TO BENSON LAKE"/>
        <s v="TAGGED SMOLTS 5.05 GMS.  UNTAGGED GROUP-5.85 GMS."/>
        <s v="RELEASED AT LINK RIVER BOAT LAUNCH."/>
        <s v="SEE ALSO 185008 &amp; 185053. 31291 UNMARKED FRY RELEASED 11/06/04."/>
        <s v="SEE ALSO 185007 &amp; 185053."/>
        <s v="SEE ALSO 185007 &amp; 185008."/>
        <s v="RIVER RELEASE. COMPARE TO 186055 &amp; 186056 (SEAPEN RELEASES)"/>
        <s v="SEAPEN RELEASE (SEE ALSO 186056). COMPARE TO 186057 (RIVER RELEASE)"/>
        <s v="SEAPEN RELEASE (SEE ALSO 186055). COMPARE TO 186057 (RIVER RELEASE)"/>
        <s v="UNKNWN # UNMRKD REL @ 0.6G, MAY2/07. ALSO TAG CODE 186212(FW) &amp; 186213(SEAPEN)"/>
        <s v="UNKWN UNMRKD REL @ 0.6G MAY2/07. SEE ALSO TAGCODES 186211(FW) &amp; 186213(SEAPEN)"/>
        <s v="UNFED FRY"/>
        <s v="EXTENDED SEASITE REARED."/>
        <s v="Release weight and date estimated."/>
        <s v="Release weight and date estimated. ALSO SEE TAGCODE 180887 (MARBLE R RELEASE)"/>
        <s v="50k released to Yootook Creek.."/>
        <s v="Seapen otolith mark but because of algal bloom in Quatsino Inlet rlsd to river"/>
        <s v="Vaccinated for vibrio. Truck to Coal Hrb then barge to Quatsino Lodge pens."/>
        <s v="LATE REL FOR PRED (MACKEREL) AVOIDANCE; ALSO 180912; COMP.TO ROBERT. &amp; CONUMA"/>
        <s v="LATE REL FOR PRED (MACKEREL) AVOIDANCE; ALSO 180911; COMP.TO ROBERT. &amp; CONUMA"/>
        <s v="LATE RELEASE FOR PRED (MACKEREL) AVOIDANCE; COMPARE TO ROBERTSON &amp; CONUMA"/>
        <s v="TAGS ALL RELEASED 15/07/95; ALSO SEE 181824"/>
        <s v="TAGS ALL RELEASED 15/07/95; ALSO SEE 181823"/>
        <s v="WEIGHT AND DATE ESTIMATED"/>
        <s v="DATE &amp; SIZE ESTIMATED.INC &amp; REARED AT CONUMA H."/>
        <s v="INCUBATED AND REARED AT CONUMA H."/>
        <s v="DATE &amp; WEIGHT ESTIMATED."/>
        <s v="MARKED BY CONUMA HATCHERY. Conuma brood summary says Leiner chinook not marked."/>
        <s v="Fish were released about 2 weeks early due to a hole in the net."/>
        <s v="Vaccinated April 9. Into seapens April 29."/>
        <s v="Vaccinated for vibrio."/>
        <s v="ABOUT 5% PINHEADS"/>
        <s v="TIME OF RELEASE: EARLY"/>
        <s v="TIME OF RELEASE: LATE"/>
        <s v="DOWNGRADES"/>
        <s v="SEA PEN REARING"/>
        <s v="TRUCK TRANSPORT"/>
        <s v="HELICOPTER TRANSPORT"/>
        <s v="MORPHOLINE TREATED"/>
        <s v="CONTROL FOR 023723 MORPHOLINE GROUP"/>
        <s v="HELICOPTER TRANSPORT FROM RELEASE SITE"/>
        <s v="EXPOSED TO MORPHOLINE FOR 2 WEEKS PRIOR TO RELEASE"/>
        <s v="CONTROL FOR 024325 MORPHOLINE GROUP"/>
        <s v="5000 RELEASED IN TLUPANA RIVER"/>
        <s v="VIBRIO VACCINATION; SEA PEN REARING FOR 14 DAYS"/>
        <s v="CONTROL FOR 025505"/>
        <s v="MORPHOLINE DRIP 2 WEEKS"/>
        <s v="SEA PEN REARING AND VIBRIO VACCINATED"/>
        <s v="EARLY RELEASE AND VIBRIO VACCINATED"/>
        <s v="EARLY RELEASE;NON-VACCINATED FOR VIBRIO"/>
        <s v="LATE RELEASE AND VIBRIO VACCINATED"/>
        <s v="LATE RELEASE;NON-VACCINATED FOR VIBRIO"/>
        <s v="VACCINATED SEAPEN RELEASE. SEE ALSO 020658."/>
        <s v="VACCINATED SEAPEN RELEASE. SEE ALSO 020657."/>
        <s v="VACCINATED EARLY RELEASE. SEE 020654."/>
        <s v="NON-VACCINATED EARLY RELEASE. SEE 020653"/>
        <s v="VACCINATED LATE RELEASE. SEE 020656."/>
        <s v="NON-VACCINATED LATE RELEASE. SEE 020655."/>
        <s v="TIME OF RELEASE-EARLY. SEAPEN REARED 14 DAYS. SEE 021546 (LATE)"/>
        <s v="TIME OF RELEASE-LATE. SEAPEN REARED 12 DAYS. SEE 021545 (EARLY)"/>
        <s v="VIBRIO VACCINATED. COMBINE WITH 021317."/>
        <s v="VIBRIO VACCINATED. COMBINE WITH 021316"/>
        <s v="CONTROL FOR VIBRIO VACC.; COMBINE WITH 021319"/>
        <s v="CONTROL FOR VIBRIO VACC.; COMBINE WITH 021318"/>
        <s v="TIME OF RELEASE-EARLY. COMBINE WITH 180442. SEE 180443-44(LATE)"/>
        <s v="TIME OF RELEASE-EARLY. COMBINE WITH 180441. SEE 180443-44(LATE)."/>
        <s v="TIME AND SIZE: LATE COMBINE WITH 180444"/>
        <s v="TIME AND SIZE: LATE COMBINE WITH 180443"/>
        <s v="PRODUCTION"/>
        <s v="TIME OF RELEASE FROM NETPENS-EARLY.SEE 180730-180733."/>
        <s v="TIME OF RELEASE FROM SEAPENS-MID. SEE 180729,180731-33.(EARLY,LATE)"/>
        <s v="TIME OF REL SEAPENS-LATE. HEAVY PREDATION FROM MACKEREL. SEE 180729-30,32,33."/>
        <s v="VACCINATED CONTROL SEAPEN RELEASES(180729-31). HEAVY PREDATION FROM MACKEREL."/>
        <s v="NON-VACCIN'D CONTROL SEAPEN RELEASES(180729-31).HEAVY PREDATION FROM MACKEREL"/>
        <s v="TIME OF SEAPEN RELEASE-MID. NORMAL DENSITY"/>
        <s v="TIME OF SEAPEN RELEASE-MID. LOW REARING DENSITY. SEE 180632"/>
        <s v="TIME OF SEAPEN RELEASE-EARLY"/>
        <s v="COMPARE PRODUCTION RELEASE TO SEAPEN RELEASE 181363"/>
        <s v="EARLY SEAPEN RELEASE. SEE 181815 (MID) &amp; 181816 (LATE)"/>
        <s v="MID SEAPEN RELEASE. SEE 181814(EARLY); 181816(LATE)"/>
        <s v="LATE SEAPEN RELEASE. SEE 181814(EARLY); 181815(MID)"/>
        <s v="EARLY RUN SEAPEN RELEASE"/>
        <s v="LATE RUN SEAPEN RELEASE"/>
        <s v="PEN TOWED TO ELIZA PASSAGE FOR RELEASE TO AVOID MACKERAL PREDATION"/>
        <s v="EARLY SEAPEN RELEASE"/>
        <s v="LATE SEAPEN RELEASE"/>
        <s v="SEAPEN RELEASE. 669438 TOWED FOR REL COOK CHANNEL INC. 19326 MARKS"/>
        <s v="SHORT TRANSLOCATION SEAPEN RELEASE. REL'D DUE TO VIBRIO. SEE 182557-58."/>
        <s v="LONG TRANSLOCATION RELEASE AT NOOTKA ISLAND. SEE 182556-58."/>
        <s v="YEARLING RELEASE. POOR QUALITY FISH"/>
        <s v="EARLY SEAPEN-REL'D DUE TO VIBRIO"/>
        <s v="FW REL. COMPARE TO LATE SEAPEN RELEASE 183163."/>
        <s v="TRANSLOCATION SEAPEN REL. COMPARE TO 183161 (EARLY SEA) &amp; 183163 (LATE SEA)."/>
        <s v="EARLY SEAPEN. COMPARE TO 183162 (TRANSLOCATION REL.), 183163 (LATE SEAPEN)."/>
        <s v="LATE SEAPEN. COMPARE TO 183161 (EARLY SEA), 183162 (TRANS) &amp; 183846 (FW)."/>
        <s v="RIVER REL. ALSO 182213-15 (SEAPEN). ~ 1% WITH FUNGUS. REL NUMBERS ADJUSTED."/>
        <s v="EARLY SEAPEN REL; COMP TO 182214 (MID) &amp; 182215 (LATE) &amp; SEE 184516 (RIVER)."/>
        <s v="MID SEAPEN REL; COMP TO 182213 (EARLY) &amp; 182215 (LATE) &amp; SEE 184516 (RIVER)."/>
        <s v="LATE SEAPEN REL; COMP TO 182213 (EARLY) &amp; 182214 (MID) &amp; SEE 184516 (RIVER)."/>
        <s v="RIVER REL. SEE ALSO 184338-40 (SEAPEN)"/>
        <s v="SEAPEN RELEASE."/>
        <s v="EARLY SEAPEN. COMP TO 184339 (MID), 40 (LATE). ALSO 184529 (RIVER)."/>
        <s v="MID SEAPEN. COMP TO 184338 (EARLY), 40 (LATE). ALSO 184529 (RIVER)."/>
        <s v="LATE SEAPEN. COMP TO 184338 (EARLY), 39 (MID). ALSO 184529 (RIVER)."/>
        <s v="SEAPEN RELEASE"/>
        <s v="VOLUNTEERS FROM TIPS-UP GROUP LOOKED AFTER SEAPEN"/>
        <s v="SEE ALSO 184751 &amp; 52"/>
        <s v="SEE ALSO 184750 &amp; 52"/>
        <s v="SEE ALSO 184750 &amp; 51"/>
        <s v="EARLY SEAPEN RELEASE. SEE ALSO 185411 (MID) &amp; 185410 (LATE)."/>
        <s v="LATE SEAPEN RELEASE. SEE ALSO 185114 (EARLY) &amp; 185411 (MID)."/>
        <s v="MID SEAPEN RELEASE. SEE ALSO 185114 (EARLY) &amp; 185410 (LATE)."/>
        <s v="5534 UNTAGGED REL TO ESTUARY 24/06.  REST REL 02/06 TO RIVER"/>
        <s v="5711 UNTAGGED REL TO ESTUARY 24/06  REST REL 02/06 TO RIVER"/>
        <s v="EARLY SEAPEN"/>
        <s v="MID SEAPEN"/>
        <s v="LATE SEAPEN"/>
        <s v="MID SEAPEN RELEASE"/>
        <s v="EARLY RELEASE"/>
        <s v="LATE RELEASE"/>
        <s v="WEIGHT ESTIMATED."/>
        <s v="REL @ 11AM, OVERCAST, RIVER HIGHER THAN NORMAL."/>
        <s v="DUCKS, GULLS, SEALS SEEN FEEDING ON FRY @ RELEASE."/>
        <s v="REL. @ 11AM, OVERCAST."/>
        <s v="Late seapen."/>
        <s v="Night release."/>
        <s v="Net dropped on one side to release 50% of fish, then rest 5 days later."/>
        <s v="FROM CAPTIVE BROOD STOCK."/>
        <s v="F1 PROGENY FROM CAPTIVE BROOD PLUS ONE NON-CAPTIVE BROOD FEMALE."/>
        <s v="RELEASE DATE &amp; SIZE ESTIMATED."/>
        <s v="RELEASED EARLY DUE TO WATER DISRUPTION."/>
        <s v="WEIGHTS AT RELEASE 1.1 TO 9.8 GRAMS."/>
        <s v="FED FRY RELEASE TO GOODSPEED MAINSTEM."/>
        <s v="RELEASE NUMBER, DATE &amp; SIZE ESTIMATED."/>
        <s v="RELEASED TO LOWER RIVER."/>
        <s v="CLASSROOM INCUBATION"/>
        <s v="SIZE AND TIME AT RELEASE ESTIMATE."/>
        <s v="REL AT GOLD VALLEY MAIN AT SIDE CHAN."/>
        <s v="RELEASED AT CEVALLOS CAMPSITE (TIDAL)."/>
        <s v="INCUBATED AND REARED AT CONUMA H. Mar. 2016 - Changed from 250k to 42k"/>
        <s v="FED FRY RELEASE TO GOLD VALLEY MAIN."/>
        <s v="RELEASED IN CEVALLOS CAMPGROUND"/>
        <s v="RELEASE WEIGHT ESTIMATED."/>
        <s v="FED SPRING FRY RELEASE"/>
        <s v="OUTPLANT TO SARITA R..2 KM. ABOVE ESTUARY"/>
        <s v="DATE, SIZE AND NUMBER AT RELEASE ESTIMATED"/>
        <s v="DATE, SIZE, AND NUMBER AT RELEASE ESTIMATED"/>
        <s v="DATE SIZE AND NUMBER AT RELEASE ESTIMATED"/>
        <s v="ALSO SEE 024922-25"/>
        <s v="ALSO SEE 024921 &amp; 23-25"/>
        <s v="ALSO SEE 024921-22 &amp; 24-25"/>
        <s v="SEE ALSO 024921-23 &amp; 25"/>
        <s v="ALSO SEE 024921-24"/>
        <s v="COMPARE TO ROBERTSON CREEK HATCHERY RELEASE."/>
        <s v="COMPARE TO ROBERTSON CR. ONLY VIABLE CHINOOK POP'N IN AREA 24 - ALSO 18-02-48."/>
        <s v="COMPARE TO ROBERTSON CR. ONLY VIABLE CHINOOK POP'N IN AREA 24 - ALSO 18-02-47."/>
        <s v="ACTUAL DATA NOT AVAILABLE; #'S BASED ON EGGTAKE &amp; AVGERAGE SURVIVAL RATES"/>
        <s v="ESTIMATE- NO RELEASE DATA AVAIL. FROM HATCHERY."/>
        <s v="DATE AND WEIGHT ESTIMATED, NO DATA AVAILABLE."/>
        <s v="SEE ALSO 184306/07."/>
        <s v="SEE ALSO 184305/07."/>
        <s v="SEE ALSO 184305/06."/>
        <s v="SEE ALSO 184702/03. MORTALITIES ESTIMATED BUT RELEASE NUMBERS SHOULD BE CLOSE"/>
        <s v="SEE ALSO 184701/03. MORTALITIES ESTIMATED BUT RELEASE NUMBERS SHOULD BE CLOSE"/>
        <s v="SEE ALSO 184701/02. MORTALITIES ESTIMATED BUT RELEASE NUMBERS SHOULD BE CLOSE"/>
        <s v="RELEASE DATA ARE POOR ESTIMATES."/>
        <s v="LAKE PEN REARED"/>
        <s v="DATE AND WEIGHT ESTIMATED."/>
        <s v="Uncertainty if upper and lower Kennedy are distinct populations."/>
        <s v="No BSR. Preliminary release record."/>
        <s v="CONTRIBUTION &amp; DISTRIBUTION"/>
        <s v="LAKEPEN REARING"/>
        <s v="FED FRY RELEASE; ALSO SEE FED FRY: 180914 &amp; 180915 &amp; SMOLT: 180916 &amp; 180917"/>
        <s v="FED FRY RELEASE; ALSO SEE FED FRY: 180913 &amp; 180915 &amp; SMOLT: 180916 &amp; 180917"/>
        <s v="FED FRY RELEASE; ALSO SEE FED FRY: 180913 &amp; 180914 &amp; SMOLT: 180916 &amp; 180917"/>
        <s v="SMOLT RELEASE; ALSO SEE FED FRY: 180913, 180914 &amp; 180915 &amp; SMOLT: 180917"/>
        <s v="SMOLT RELEASE; ALSO SEE FED FRY: 180913, 180914 &amp; 180915 &amp; SMOLT: 180916"/>
        <s v="TAGGING OF REGULAR PRODUCTION GROUP"/>
        <s v="ALSO SEE 181334"/>
        <s v="ALSO SEE 181333"/>
        <s v="SEE ALSO 184444 AND 184445."/>
        <s v="SEE ALSO 184443/45."/>
        <s v="SEE ALSO 184443/44."/>
        <s v="SEE ALSO 184662/63."/>
        <s v="SEE ALSO 184661/63."/>
        <s v="SEE ALSO 184661/62."/>
        <s v="SEE ALSO 185018 &amp; 185019."/>
        <s v="SEE ALSO 185017 &amp; 185019."/>
        <s v="SEE ALSO 185017 &amp; 185018."/>
        <s v="RELEASE OF PINHEADS RESULTING FROM POOR FEED QUALITY-EWOS"/>
        <s v="RELEASE INFORMATION ESTIMATED."/>
        <s v="RELEASE DATE &amp; WEIGHT ESTIMATED."/>
        <s v="Tagged to determine contribution to river escapement."/>
        <s v="Release number is tagged number. Estimates of mortality post tagging up to 2000."/>
        <s v="28,630 of 45,630 released to river due to low oxygen and water flow on June 5."/>
        <s v="CWT 30 day retention check was not done because no QCD was available."/>
        <s v="Released at confluence of San Juan R and Gordon R"/>
        <s v="Released at San Juan R and Gordon R Confluence"/>
        <s v="Released at confluence of Gordon R and San Juan R"/>
        <s v="SOME EGGS TRANSPLANTED FROM ROBERTSON CREEK"/>
        <s v="SOME MALES TRANSPLANTED FROM ROBERTSON CREEK"/>
        <s v="RELEASED TO TOQUART LAKE AND RIVER."/>
        <s v="TRANSPLANT FROM NITINAT H"/>
        <s v="REARED IN SEAPEN AT MOUTH OF TOQUART RIVER"/>
        <s v="HEAVY SNOW CAUSED COVER OF NET PEN TO COLLAPSE."/>
        <s v="FISH WERE RELEASED EARLY DUE TO ENTERIC RED MOUTH DISEASE"/>
        <s v="FISH WERE RELEASED A LITTLE EARLY DUE TO SEVERE WATER SHORTAGE"/>
        <s v="FISH RELEASED EARLY DUE TO OUTBREAK OF ENTERIC REDMOUTH DISEASE"/>
        <s v="TRANSPLANT BUT FOR APPROX. 9% TOQUART RETURNS (MOSTLY SAME ORIGINAL STOCK)."/>
        <s v="SEAPEN REL. TRANS. BUT FOR APPROX. 21% TOQ. RETURNS (SAME ORIGINAL STOCK)."/>
        <s v="TRANSPLANT BUT FOR APPROX. 21% TOQUART RETURNS (MOSTLY SAME ORIGINAL STOCK)."/>
        <s v="145,922 REL MAY 25 @ 78MM/5.4 GMS.  49,940 REL JUNE 13 @ 83MM/8.43GMS"/>
        <s v="EXPERIENCED SOME ENTERIC REDMOUTH DISEASE BUT SUFFER LOW MORTALITY"/>
        <s v="LAKE PEN REARED AND RELEASED AT OUTLET OF TOQUART LAKE"/>
        <s v="LAKE PEN REARED AND RELEASED CLOSE TO LAKE OUTLET."/>
        <s v="LENGTH &amp; WEIGHT ARE AVERAGES OF 7 RELEASES."/>
        <s v="WEIGHT IS AVERAGE OF 2 RELEASE WEIGHTS (4.78 &amp; 5.55)"/>
        <s v="WEIGHT IS AVERAGE OF 5 RELEASE WEIGHTS (4.8-5.9)"/>
        <s v="RELEASE WEIGHT IS AVERAGE OF 7 RELEASES."/>
        <s v="8 releases to Thornton Cr bridge pool, all on flooding tide."/>
        <s v="6 releases by tip bucket ffrom Toquaht R bridge."/>
        <s v="INTERMEDIATE REARING AT GOLDSTREAM; SEAPEN REARED"/>
        <s v="SEE ALSO 181330 (RELEASED DIRECTLY TO ESTUARY)."/>
        <s v="MORTS DUE TO WATER QUALITY PROBLEMS."/>
        <s v="WEIGHT AND RELEASE # ESTIMATED."/>
        <s v="#, DATE &amp; SIZE RELEASED ESTIMATED."/>
        <s v="NO NETPEN THIS YEAR RELEASED DIRECTLY TO HARBOUR."/>
        <s v="SIZE, DATE &amp; # EST FROM INFO AT TRANSFER TO SEAPENS."/>
        <s v="TRANSPLANT."/>
        <s v="TRANSPLANT. RELEASE DATE &amp; WEIGHT ESTIMATED."/>
        <s v="Released from beach."/>
        <s v="SEE ALSO 180643"/>
        <s v="ESTUARY RELEASE, NO SEAPEN."/>
        <s v="TRANSPLANT FROM NITINAT H."/>
        <s v="ALSO SEE 2-55-62 &amp; 2-05-20."/>
        <s v="ALSO SEE 2-05-19 &amp; 2-55-62."/>
        <s v="ALSO SEE 2-05-19 &amp; 2-05-20."/>
        <s v="TIME AND SIZE: EARLY RELEASE. ALSO SEE 020612, 020613 AND 020614."/>
        <s v="TIME AND SIZE: EARLY RELEASE. ALSO SEE 020611, 020613 AND 020614."/>
        <s v="TIME AND SIZE: LATE RELEASE. ALSO SEE 020611, 020612 AND 020614."/>
        <s v="TIME AND SIZE: LATE RELEASE. ALSO SEE 020611, 020612 AND 020613."/>
        <s v="TIME AND SIZE - EARLY - ALSO SEE 180528, 29 AND 30"/>
        <s v="TIME AND SIZE - EARLY - ALSO SEE 180527, 29 AND 30"/>
        <s v="TIME AND SIZE - LATE - ALSO SEE 180527, 28 AND 30"/>
        <s v="TIME AND SIZE - LATE - ALSO SEE 180527, 28 AND 29"/>
        <s v="ESCAPEES"/>
        <s v="LATE SEAPEN RELEASE; SEE 183207 FOR EARLY RIVER RELEASE."/>
        <s v="EARLY RELEASE TO RIVER; SEE 183208 FOR LATE RELEASE TO HARBOUR."/>
        <s v="TAGGED FISH RELEASED MAY 11-12"/>
        <s v="SEAPEN REARING, COMPARE TO 183241 (FRESHWATER REARED)."/>
        <s v="COMPARE TO 183240 (SEAPEN REARED)."/>
        <s v="SOME RELEASED FROM SEAPEN IN SOOKE HARBOUR."/>
        <s v="SOME RELEASED EARLY AT 1.8 GM."/>
        <s v="SOME RELEASED EARLY AT ONLY 1.8 GM."/>
        <s v="HIGH MORTALITY DUE TO BOAT GAS. SEE ALSO 184512 &amp; 184763 (RIVER RELEASES)."/>
        <s v="REL TO UPPER SOOKE AT 7 MI. SEE ALSO 184763 (RIVER) &amp; 184341 (SEAPEN)."/>
        <s v="REL NEAR JOHN MARTIN'S HOUSE. SEE ALSO 184512 (RIVER) &amp; 184341 (SEAPEN)."/>
        <s v="NOT SEPARATED BY STOCK SO ESTIMATED FROM EGGS."/>
        <s v="FRY RELEASED EARLY DUE TO LOW WATER. ALSO SEE NITINAT STOCK."/>
        <s v="RELEASED IN WEEKLY GROUPS"/>
        <s v="RELEASED IN WEEKLY GROUPS."/>
        <s v="ALL DATA ESTIMATED; USED SOOKE STOCK SURVIVAL."/>
        <s v="WEIGHT IS AVERAGE OF 4 RELEASE WEIGHTS."/>
        <s v="WEIGHT IS AVERAGE OF 12 RELEASE WEIGHTS."/>
        <s v="Release date &amp; weight is estimated."/>
        <s v="Upper Sooke R"/>
        <s v="Release number changed from 44290 to 29000 Aug 2017 as per SSES"/>
        <s v="Reported in May 2017 after unmarked otoliths were recovered from 2016 adults."/>
        <s v="SEE ALSO 183114."/>
        <s v="SEE ALSO 183113."/>
        <s v="SEAPEN RELEASE AT MOUTH OF CYPRE R."/>
        <s v="RIVER RELEASE"/>
        <s v="SEAPEN REARED."/>
        <s v="No tag retention check, just assuming 1%."/>
        <s v="Release number based on size of tag group."/>
        <s v="Release number based on tag group size."/>
        <s v="Smalls."/>
        <s v="No BSR submitted."/>
        <s v="Trout seen feeding after release for three weeks, smolts in stomachs."/>
        <s v="Updated Feb/16. Not released by CDFO. Was NOCN1093 then 082740."/>
        <s v="One time release by aquaculture company due to lack of funds for feeding."/>
        <s v="TIME OF RELEASE: EARLY. SEE 022511(MID) &amp; 022512(LATE)"/>
        <s v="TIME OF RELEASE: MID. SEE 022510(EARLY) &amp; 022512(LATE)"/>
        <s v="TIME OF RELEASE: LATE. SEE 022510(EARLY) &amp; 022511(MID)"/>
        <s v="TIME AND SIZE: EARLY RELEASE - LARGE FISH"/>
        <s v="TIME AND SIZE: EARLY RELEASE - SMALL FISH"/>
        <s v="TIME AND SIZE: MID RELEASE - LARGE FISH"/>
        <s v="TIME AND SIZE: LATE RELEASE - LARGE FISH"/>
        <s v="TIME OF RELEASE: EARLY. SEE 023229(MID) &amp; 023230(LATE)"/>
        <s v="TIME OF RELEASE: MID. SEE 023228(EARLY) &amp; 023230(LATE)"/>
        <s v="TIME OF RELEASE: LATE. SEE 023228(EARLY) &amp; 023229(MID)"/>
        <s v="TIME OF RELEASE: EARLY. SEE 023637(MID) &amp; 023638(LATE)"/>
        <s v="TIME OF RELEASE: MID. SEE 023636(EARLY) &amp; 023238(LATE)"/>
        <s v="TIME OF RELEASE: LATE. SEE 023636(EARLY) &amp; 023637(MID)"/>
        <s v="TRAY INCUB./KEEPER REARED/VOLUNTARY REL."/>
        <s v="KEEPER INCUBATED/KEEPER REARED/VOLUNTARY RELEASE"/>
        <s v="TIME OF RELEASE: EARLY. SEE 024542(EARLY) &amp; 024543-44(LATE)"/>
        <s v="TIME OF RELEASE-EARLY. SEE 024541(EARLY) &amp; 024543-44(LATE)"/>
        <s v="TIME OF RELEASE:LATE. SEE 024541-42(EARLY) &amp; 024544(LATE)"/>
        <s v="TIME OF RELEASE:LATE. SEE 024541-42(EARLY) &amp; 024543(LATE)"/>
        <s v="FORCED TO RELEASE EARLY"/>
        <s v="TIME OF RELEASE-LATE."/>
        <s v="TIME AND SIZE: EARLY SMALL"/>
        <s v="RELEASED TO REDUCE REARING DENSITY"/>
        <s v="WILD CHINOOK TAKEN DUE TO POOR ESCAPEMENT TO UPPER NITINAT"/>
        <s v="TIME OF RELEASE:EARLY. REPLICATE TO 025809. SEE 025810-11(LATE)"/>
        <s v="TIME OF RELEASE:EARLY. REPLICATE TO 025808. SEE 025810-11(LATE)"/>
        <s v="TIME OF RELEASE-LATE. REPLICATE TO 025811. SEE 025808-09(EARLY)"/>
        <s v="TIME OF RELEASE:LATE. REPLICATE TO 025810. SEE 025808-09(EARLY)"/>
        <s v="FED FRY RELEASE OF EXCESS PRODUCTION"/>
        <s v="EST 30% MORTALITY DUE TO BKD"/>
        <s v="FULL FLOW + OXYGEN. SEE ALSO 020631,020632."/>
        <s v="FULL FLOW,NO OXYGEN. SEE ALSO 020630, 020632."/>
        <s v="OXYGEN AND 25% LESS FLOW. SEE ALSO 026030 &amp; 020631."/>
        <s v="TIME OF RELEASE: MID. SEE 020634(EARLY) &amp; 020635-36(LATE). ASPHALT REARED"/>
        <s v="TIME OF RELEASE: EARLY. SEE 020633(MID) &amp; 020635-36(LATE). ASPHALT REARED."/>
        <s v="TIME OF RELEASE: LATE. COMBINE WITH 020636. SEE 020634(EARLY) &amp; 020633(MID)"/>
        <s v="TIME OF REL: LATE. COMBINE WITH 020635.ACTUAL # TAGGED NOT KNOWN"/>
        <s v="FED 3 DAYS IN KEEPERS"/>
        <s v="SMALL EARLY RELEASE"/>
        <s v="SMALL LATE RELEASE"/>
        <s v="POST HATCH"/>
        <s v="PEN 1-BOTTOM END OF LAKE. VACCINATED. SEE 082847,082848."/>
        <s v="PEN1-BOTTOM END OF LAKE. VACCINATED. SEE 082846,082848"/>
        <s v="PEN 1-BOTTOM END OF LAKE. VACCINATED. SEE 082846,082847"/>
        <s v="PEN 1-TOP END OF LAKE. VACCINATED. SEE 082852,082853,082855"/>
        <s v="PEN 1-TOP END OF LAKE. VACCINATED. SEE 082850,082853,082855"/>
        <s v="PEN 1-TOP END OF LAKE.VACCINATED. SEE 082850,082852,082855"/>
        <s v="PEN 2-BOTTOM END OF LAKE. NON-VACCINATED. SEE 082856, 082857"/>
        <s v="PEN 1-TOP END OF LAKE. VACCINATED. SEE 082850,082852,082853"/>
        <s v="PEN 2-BOTTOM END OF LAKE. NON-VACCINATED. SEE 082857,082854"/>
        <s v="PEN 2-BOTTOM END OF LAKE. NON-VACCINATED. SEE 082856,082854"/>
        <s v="FULL FLOW, EARLY OXYGEN"/>
        <s v="EARLY OXYGEN, CONTROL"/>
        <s v="75% FLOW, OXYGEN"/>
        <s v="TIME OF RELEASE-LATE. SEE 180328(MID) &amp; 180329(EARLY)"/>
        <s v="TIME OF RELEASE - MID. SEE 180327(EARLY) &amp; 180329(LATE). BGD PRESENT"/>
        <s v="TIME OF RELEASE-EARLY. SEE 180327(LATE) &amp; 180328(MID)"/>
        <s v="PEN 2 - TOP END OF LAKE; NON-VACCINATED"/>
        <s v="TIME OF RELEASE- EARLY. SEE 181861."/>
        <s v="TIME OF RELEASE:EARLY. SEE 180458(EARLY), 180459-60(MID) &amp; 180461-62(LATE)"/>
        <s v="TIME OF RELEASE: EARLY. SEE 180457(EARLY), 180459-60(MID), 180461-62(LATE)"/>
        <s v="TIME OF RELASE:MID. SEE 180457-58(EARLY), 180460(MID) &amp; 180461-62(LATE)"/>
        <s v="TIME OF RELEASE:MID. SEE 180457-58(EARLY), 180459(MID), 180461-62(LATE)"/>
        <s v="TIME OF RELEASE-LATE.1/3 STRESSED AT REL.DUE TO OXYGEN DEPLETION. COMB.180462"/>
        <s v="TIME OF RELEASE-LATE. 1/3 STRESSED AT REL.DUE TO OXYGEN DEPLETION. COMB.180461"/>
        <s v="TIME OF RELEASE- LATE. SEE 181805"/>
        <s v="TIME OF RELEASE-EARLY LAKE PEN RELEASE. SEE 180735(LATE)"/>
        <s v="TIME OF RELEASE-LATE LAKE PEN RELEASE. SEE 180734(EARLY)"/>
        <s v="PRODUCTION FROM EARLY PART OF RUN.COMBINE WITH 181160"/>
        <s v="EARLY PART OF RUN.COMBINE WITH 181159. ABOUT 30492 1/2 TAGS INJECTED."/>
        <s v="PRODUCTION FROM LATE PART OF RUN.COMBINE WITH 181162"/>
        <s v="PRODUCTION FROM LATE PART OF RUN.COMBINE WITH 181161"/>
        <s v="COLONIZATION"/>
        <s v="LAKEPEN RELEASE-LATE"/>
        <s v="LAKEPEN-EARLY RELEASE"/>
        <s v="LATE LARGE RELEASE."/>
        <s v="LATE RELEASE FROM NETPEN"/>
        <s v="LATE TRANSPORT"/>
        <s v="EARLY SEAPEN- SMALL RELEASE"/>
        <s v="LATE NETPEN"/>
        <s v="EARLY NETPEN- LARGES"/>
        <s v="EARLY HATCHERY RELEASE"/>
        <s v="LATE HATCHERY RELEASE"/>
        <s v="EARLY RELEASE FROM NETPEN"/>
        <s v="SALTWATER RELEASE POETT NOOK NETPENS"/>
        <s v="EARLY RUN LAKE PEN REARED"/>
        <s v="POINT RELEASE"/>
        <s v="LATE RUN LAKE PEN REARED"/>
        <s v="RIVER PEN REARED"/>
        <s v="VIBRIO VACCINATED. LATE NETPEN."/>
        <s v="REL'D GUS' BAY. EARLY NETPEN"/>
        <s v="LATE RELEASE LAKE OUTLET"/>
        <s v="CONTROL FOR VIBRIO VACCINATED GROUP 181863"/>
        <s v="HATCHERY RELEASE"/>
        <s v="EARLY NETPENS"/>
        <s v="LATE NETPENS. VACCINATED"/>
        <s v="LATE NETPENS NOT VACCINATED. CONTROL FOR 182717"/>
        <s v="LATE NETPENS VIBRIO VACCINATED. CONTROL 182716."/>
        <s v="EARLY HATCHERY"/>
        <s v="MID HATCHERY"/>
        <s v="LATE HATCHERY"/>
        <s v="SOOKE HARBOUR RELEASE"/>
        <s v="SOOKE BASIN RELEASE"/>
        <s v="SEAPEN RELEASE; COMPARE TO 183748 (RIVER RELEASE)."/>
        <s v="RIVER RELEASE. COMPARE TO 183747 (SEAPEN RELEASE)"/>
        <s v="EARLY LAKEPEN REARED. SEE 182725 LATE LAKEPEN"/>
        <s v="LATE LAKEPEN RELEASE"/>
        <s v="MID HATCHERY RELEASE"/>
        <s v="SEAPEN RELEASE. COMPARE TO 182352 (RIVER RELEASE)."/>
        <s v="COMPARE TO 182351 (SEAPEN RELEASE)"/>
        <s v="SEAPEN RELEASE. EARLY NETPEN. COMPARE TO 183837 (LATE)."/>
        <s v="SEAPEN RELEASE. LATE NETPEN. COMPARE TO 183836 (EARLY)."/>
        <s v="RELEASE SITE COMPARISON. SEAPEN RELEASE. COMPARE TO 184361 RIVER."/>
        <s v="RELEASE SITE COMPARISON. RIVER RELEASE. COMPARE TO 184360 SEAPEN."/>
        <s v="EARLY PEN. COMPARE TO 184557 LATE PEN, 184558 EARLY HATCHERY, 184559 LATE HAT."/>
        <s v="LATE PEN. COMPARE TO 184556 EARLY PEN, 184558 EARLY HATCHERY, 184559 LATE HAT."/>
        <s v="EARLY HATCHERY. COMPARE TO 184559 LATE HAT, 184556 EARLY PEN, 184557 LATE PEN."/>
        <s v="LATE HATCHERY. COMPARE TO 184558 EARLY HAT, 184556 EARLY PEN, 184557 LATE PEN."/>
        <s v="ALSO 184757 (LAKE REL.) &amp; COMPARE TO 184758 &amp; 59 (RIVER REL.)"/>
        <s v="ALSO 184756 (LAKE REL.) &amp; COMPARE TO 184758 &amp; 59 (RIVER REL.)"/>
        <s v="ALSO 184759 (RIVER REL.) &amp; COMPARE TO 184756 &amp; 57 (LAKE REL.)"/>
        <s v="ALSO 184758 (RIVER REL.) &amp; COMPARE TO 184756 &amp; 57 (LAKE REL.)"/>
        <s v="THERMAL MARK APPLIED  2:1.3+2.2+3.3"/>
        <s v="EARLY HATCHERY REL"/>
        <s v="LATE RIVER REL. COMP TO 185037, 185418-19"/>
        <s v="THERMAL MARK APPLIED 2:1.3+2.2+3.3"/>
        <s v="RELEASED TO REDUCE DENSITIES"/>
        <s v="NETPEN EARLY"/>
        <s v="NETPEN LATE"/>
        <s v="HATCHERY LARGE"/>
        <s v="HATCHERY SMALL"/>
        <s v="SOOK HARBOUR"/>
        <s v="RELEASED DUE TO RISING TEMPS"/>
        <s v="EARLY NETPEN"/>
        <s v="VACCINATED NETPEN"/>
        <s v="NETPEN #4"/>
        <s v="RIVER"/>
        <s v="HELD IN SEAPEN ~1 WEEK BEFORE RELEASE"/>
        <s v="SMALL - ADDITION TO THERMAL 2:1.2+2.3+3.2+4.2"/>
        <s v="LARGE"/>
        <s v="WEIGHT IS AVERAGE OF 3 RELEASE GROUP WEIGHTS."/>
        <s v="FRY DISPERSED IMMEDIATELY STARTING THEIR MIGRATION SEAWARD."/>
        <s v="Late lake pen release."/>
        <s v="AT TIME OF RELEASE THERE WERE 4 SEALS WORKING THE NEWLY RELEASED FISH."/>
        <s v="BANDS FISHERIES PROGRAM ASSISTED IN RELEASE. SEALS WERE SCARED OFF AT RELEASE."/>
        <s v="LATE RELEASE."/>
        <s v="SMALL IN SIZE WHICH WAS THE GOAL FOR THIS GROUP OF FISH."/>
        <s v="MID RELEASE."/>
        <s v="EARLY RELEASE."/>
        <s v="Towed from normal pen site to Hickey's Bay, fed and cared for until release."/>
        <s v="2/3 were released to Poett Nook, 1/3 to Sarita River"/>
        <s v="Production smalls"/>
        <s v="Semi natural smalls."/>
        <s v="Environmentally enriched group."/>
        <s v="Enriched large."/>
        <s v="Traditional large."/>
        <s v="Traditional smalls"/>
        <s v="Enriched smalls."/>
        <s v="Released to Nahmint Lake."/>
        <s v="Enriched larges."/>
        <s v="Released early due to disease concerns."/>
        <s v="30,0004 released into Clemens Creek flowing into HL"/>
        <s v="18,048 into Clemens Creek flowing into HL"/>
        <s v="Traditional large early river release."/>
        <s v="Traditional large late to river."/>
        <s v="Use of CWT data depends on escapement sampling."/>
        <s v="37,760 tagged into Henderson, 18,834 into Clemens. 2735/1368 Untagged"/>
        <s v="18711 tagged into Henderson, 37423 into Clemens. 3068/6136 untagged."/>
        <s v="OMP CONTROL GROUP FOR 021101"/>
        <s v="EWOS DIET"/>
        <s v="5.7G. INC 2 UNASSOC DIET STUDIES-9514 EWOS/LO FAT(5G), 13785 EWOS/HI FAT(3.6G)"/>
        <s v="EXTENDED REARED"/>
        <s v="EWOS/LOWFAT DIET"/>
        <s v="INC 35411 UNASSOC (6.3G)"/>
        <s v="PROGENY OF AGE 3 FEMALES"/>
        <s v="TIME OF RELEASE STUDY: MID RELEASE"/>
        <s v="TIME OF RELEASE STUDY: LATE RELEASE"/>
        <s v="TIME OF RELEASE STUDY: EARLY RELEASE"/>
        <s v="4.4G REARED IN EARTHEN CHANNEL. INC 18268 UNASSOC REARED IN TANK (3.9G)"/>
        <s v="REARED IN CONCRETE RACEWAY"/>
        <s v="REARED IN FLOATING RACEWAY"/>
        <s v="OMP CONTROL FOR 17/51; 20/03"/>
        <s v="5.5G. REARED IN EARTHEN CHANNEL. INC.13717 UNASSOC (5.8G)"/>
        <s v="WEST VAN #30 DIET"/>
        <s v="WEST VAN #40 DIET"/>
        <s v="FED FRY RELEASE - REARED IN DIVERSION CHANNEL"/>
        <s v="8% LIPID-WEST VAN DIET"/>
        <s v="17% LIPID-WEST VAN DIET"/>
        <s v="OMP CONTROL FOR 18/05;18/07;17/15 (4.5G). INCL 46797 UNASSOCIATED (4.G)"/>
        <s v="13% LIPID-WEST VAN DIET"/>
        <s v="REARED IN CONCRETE RACEWAY(5.8G). INC 308337 UNASSOC FROM DIVERSION CHAN(3.7G)"/>
        <s v="REARED IN EARTHEN CHANNEL"/>
        <s v="UNFED FRY ESCAPED"/>
        <s v="CONCRETE POND REARED"/>
        <s v="18% WEST VAN DIET"/>
        <s v="9% WEST VAN DIET"/>
        <s v="OMP CONTROL FOR 19/08 &amp; 19/36"/>
        <s v="W.V. 10% CORN OIL DIET"/>
        <s v="W.V. 10% HERRING OIL DIET"/>
        <s v="W.V. 5% CORN + 5% HERRING OIL DIET"/>
        <s v="TAGGING PROBLEMS - ABORTED"/>
        <s v="TEST FLUME"/>
        <s v="TANK FARM - HERRING OIL DIET"/>
        <s v="TANK FARM - HERRING/CORN OIL DIET"/>
        <s v="TANK FARM - CORN OIL DIET"/>
        <s v="OMP CONTROL FOR DIET STUDIES"/>
        <s v="BIO DIET"/>
        <s v="INTERMEDIATE MOISTURE DIET"/>
        <s v="WEST VAN 33"/>
        <s v="OMP CONTROL FOR 26/63"/>
        <s v="KEEPERS/CHANNEL GROUP"/>
        <s v="OMP CONTROL FOR 08/22/48"/>
        <s v="WEST VAN DRY DIET"/>
        <s v="BIODIET"/>
        <s v="KEEPER CHANNEL GROUP"/>
        <s v="OMP CONTROL"/>
        <s v="1B OMP CONTROL--TAGGING ABORTED - DISEASE"/>
        <s v="W.V. 33 DIET"/>
        <s v="W.V. 33 DIET - TAGGING ABORTED - DISEASE"/>
        <s v="EARTHEN POND REARED"/>
        <s v="OMP"/>
        <s v="SIZE RANGE OF 3.5-6.1 GRAMS"/>
        <s v="DIET/ERYTHROMYCIN STUDY"/>
        <s v="REARED 1 DAY CHINA CREEK PENS"/>
        <s v="REARED 10 DAYS AT CHINA CR.REL #'S ARE  #'S PUT INTO PENS"/>
        <s v="REARED 10 DAYS CHINA CR.REL. #'S ARE #'S PUT INTO PENS"/>
        <s v="ERYTHROMYCIN UNTREATED - TOP"/>
        <s v="TREATED WITH ERYTHROMYCIN-BOTTOM"/>
        <s v="TREATED WITH ERYTHROMYCIN-TOP"/>
        <s v="ERYTHROMYCIN UNTREATED-BOTTOM"/>
        <s v="CONTROL FOR CHINA CREEK RELEASES"/>
        <s v="REARED IN CONCRETE POND"/>
        <s v="FISH HELD IN NET PENS 24 HRS PRIOR TO RELEASE; AD'S TOO SMALL FOR CWT"/>
        <s v="HELD IN NET PENS 24 HRS PRIOR TO RELEASE; AD'S TOO SMALL FOR CWT"/>
        <s v="HELD IN NET PENS 24 HRS PRIOR TO RELEASE"/>
        <s v="AD ONLY TOO SMALL FOR CWT"/>
        <s v="CONCRETE RACEWAY- HIGH DENSITY- ADS WERE TOO SMALL FOR A CWT; SEE 025837"/>
        <s v="CONCRETE RACEWAY- LOW DENSITY- ADS WERE TOO SMALL FOR A CWT; SEE 025836"/>
        <s v="CONCRETE RACEWAY BAFFLES - SEE 025838; AD ONLY TOO SMALL FOR CWT"/>
        <s v="HIGH DENSITY CONCRETE RACEWAY - BAFFLES; AD ONLY TOO SMALL FOR CWT"/>
        <s v="LOW DENSITY CONCRETE RACEWAY - AD ONLY TOO SMALL FOR CWT"/>
        <s v="EARTHEN RACEWAY; AD FISH TOO SMALL FO"/>
        <s v="EARTHEN RACEWAY; AD TOO SMALL FOR CWT"/>
        <s v="SEE 025651,53,54,60,57,58,63+5701-05 CONTROL FOR CHINA CR.+POET NOOK REL"/>
        <s v="SEE 025630 COMMENTS"/>
        <s v="ESTUARY RELEASE"/>
        <s v="HELD NETPEN 24 HR. SEE ALSO 020231,020232. HEAVY REARING LOSSES."/>
        <s v="HELD NETPEN 24 HR. SEE ALSO 020230,020232. HEAVY REARING LOSSES."/>
        <s v="HELD NETPEN 24 HR. SEE ALSO 020230,020231. HEAVY REARING LOSSES."/>
        <s v="HELD NETPEN 24HR. SEE ALSO 020146,020147."/>
        <s v="HELD NETPEN 24 HR. SEE ALSO 020145,020147."/>
        <s v="HELD NETPEN 24 HR. SEE ALSO 020146,020145."/>
        <s v="EXPERIMENTAL MARKING OF JUVENILES BY B.HARGREAVES.ORIGINAL ROBCR. SMOLTS"/>
        <s v="EXPERIMENTAL MARKING OF JUVENILES BY B.HARGREAVES.ORIGINAL ROBCR SMOLTS."/>
        <s v="CONTROL FOR NET PEN RELEASES. SEE ALSO 020145 TO 020150, 020230 TO 020232."/>
        <s v="REARED IN CONCRETE RACEWAYS"/>
        <s v="FED 7 DAYS/WEEK. CONCRETE REARED. SEE ALSO 020948."/>
        <s v="FED 5 DAYS/WK. CONCRETE REARING. SEE ALSO 020648."/>
        <s v="FED 5 DAYS/WK. CONCRETE REARING. SEE ALSO 020647."/>
        <s v="FED 7 DA/WK. CONCRETE REARING. SEE ALSO 020646."/>
        <s v="BOTTOM EARTHEN CHANNEL"/>
        <s v="MIDDLE EARTHEN CHANNEL"/>
        <s v="TOP EARTHEN CHANNEL"/>
        <s v="HELD NETPEN 24 HR. SEE ALSO 020149,020150. HEAVY REARING LOSSES."/>
        <s v="HELD NETPEN 24 HR. SEE 020148,020150. HEAVY REARING LOSSES."/>
        <s v="HELD NETPEN 24 HR. SEE ALSO 020148,020149. HEAVY REARING LOSSES."/>
        <s v="VACCINATED. SEE 180225-180229"/>
        <s v="NOT VACCINATED. SEE 180226-180229,180224"/>
        <s v="REARED IN MIDDLE OF EARTHEN CHANNEL. 942094 FISH REARED IN BOTTOM OF CHANNEL"/>
        <s v="REARED IN TOP OF EARTHEN CHANNEL"/>
        <s v="NOT FED 2 CONSECUTIVE DAYS IN THE WEEK (TUES&amp; WED)"/>
        <s v="FED 7 DAYS/WK"/>
        <s v="FED 5 DAYS/WK. NOT FED TUES &amp; FRI."/>
        <s v="VACCINATED. SEE 180224-180225,180227-180229"/>
        <s v="NOT VACCINATED. SEE 180224-180226,180228,180229"/>
        <s v="VACCINATED. SEE 180224-180227,180229"/>
        <s v="NOT VACCINATED. SEE 180224-180228"/>
        <s v="EXCESS"/>
        <s v="SALT EXPERIMENTAL TREATMENT; FOR CONTROL SEE 180621"/>
        <s v="MALACHITE CONTROL FOR 180620"/>
        <s v="5-DAY FEED EXPERIMENT; ALSO SEE 180623 (7-DAY EX.)"/>
        <s v="7-DAY FEED EXPERIMENT; ALSO SEE 180622 (5-DAY EX.)"/>
        <s v="MID CHANNEL"/>
        <s v="TOP CHANNEL"/>
        <s v="OTOLITH MARKED AT EYED &amp; POST-HATCH STAGE"/>
        <s v="WT IS AVG OF WEIGHTS MEASURED IN OTHER YEARS"/>
        <s v="YEARLING RELEASE"/>
        <s v="FED 6 DAYS"/>
        <s v="FED 6 DAYS(7.2G). INC 38173 UNASSOC - STUDY FED KRILL DIETS BY D.HIGGS(12.4G)"/>
        <s v="NEW MAGNETIZED WIRE INSERTED AT A LONGER LENGTH"/>
        <s v="NEW MAGNETIZED WIRE INSERTED AT LONGER LENGTH"/>
        <s v="MARKED WITH NEW WIRE"/>
        <s v="MARKED WITH NEW WIRE. DIET STUDY-CMP FED. SAME GROUP AS 182505"/>
        <s v="MARKED WITH NEW WIRE. COMBINE WITH 182506-DIET STUDY-EWOS FED."/>
        <s v="COMBINE WITH 182507.DIET STUDY-CMP FED. MARKED WITH NEW WIRE."/>
        <s v="DIET STUDY-EWOS FED. COMBINE WITH 182508. MARKED WITH NEW WIRE."/>
        <s v="MARKED WITH OLD WIRE"/>
        <s v="DIET STUDY-CMP FED. MARKED WITH OLD WIRE. COMBINE WITH 182228."/>
        <s v="DIET STUDY-EWOS FED. MARKED WITH OLD WIRE. COMBINE WITH 182229"/>
        <s v="DIET STUDY-CMP FED. MARKED WITH OLD WIRE. COMBINE WITH 182230"/>
        <s v="DIET STUDY-EWOS FED. MARKED WITH OLD WIRE. COMBINE WITH 182231"/>
        <s v="COMBINE WITH 183305"/>
        <s v="COMBINE WITH 183304"/>
        <s v="1B NEW WIRE. SEE 182541. FED EWOS"/>
        <s v="2B NEW WIRE. SEE 182542- OLD WIRE. FED EWOS"/>
        <s v="3B- NEW WIRE. SEE 182543- OLD WIRE. FED EWOS"/>
        <s v="6B NEW WIRE- SEE 182544- OLD WIRE"/>
        <s v="4B NEW WIRE. SEE 182545- OLD WIRE. FED EWOS"/>
        <s v="5B- NEW WIRE. SEE 182546- OLD WIRE"/>
        <s v="1B OLD WIRE, SEE 182232, FED EWOS, 6.8G. INC 788502 UNASSC FRM TEST FLUME 6.1G"/>
        <s v="2B OLD WIRE. SEE 182233- NEW WIRE"/>
        <s v="3B-OLD WIRE. SEE 182234- NEW WIRE. FED EWOS"/>
        <s v="6B- OLD WIRE. SEE 182235- NEW WIRE"/>
        <s v="4B- OLD WIRE. SEE 182236- NEW WIRE. FED EWOS"/>
        <s v="5B- OLD WIRE. SEE 182237- NEW WIRE"/>
        <s v="POND 5A"/>
        <s v="NETPEN REARED"/>
        <s v="TRANSLOCATION RELEASE"/>
        <s v="TRANSLOCATION RELEASE. COMBINE WITH 183157"/>
        <s v="FED MOORE CLARK NUTRA FEED"/>
        <s v="FED EWOS"/>
        <s v="FED MOORE CLARK NUTRA"/>
        <s v="SUPERSMOLT RELEASE."/>
        <s v="68.99MM, 3.98G. SEE ALSO 184608. INC 105457 UNASSOC (70.8M, 4.21G)"/>
        <s v="68.2M, 3.63G, SEE ALSO 184607. INC 177037 UNASSOC (66.17M, 2.78G)"/>
        <s v="SEE ALSO 182161-63, 184605/06, 184541."/>
        <s v="SEE ALSO 182160/62/63, 184605/06, 184541."/>
        <s v="SEE ALSO 182160/61/63, 184605/06, 184541."/>
        <s v="SEE ALSO 182160-62, 184605/06, 184541. 614602 UNMARKED 5.98 GM AT RELEASE."/>
        <s v="SEE ALSO 182160-63, 184605/06."/>
        <s v="SEE ALSO 182160-63, 184606, 184541. 601389 UNMARKED 5.98 GM AT RELEASE."/>
        <s v="SEE ALSO 182160-63, 184541, 104605."/>
        <s v="SEE ALSO 184632-38."/>
        <s v="SEE ALSO 184631, 184633-38."/>
        <s v="SEE ALSO 184631/32/34-38."/>
        <s v="SEE ALSO 184631-33/35-38."/>
        <s v="SEE ALSO 184631-34/36-38."/>
        <s v="SEE ALSO 184631-35/37-38."/>
        <s v="SEE ALSO 184631-36/38."/>
        <s v="SEE ALSO 184631-37."/>
        <s v="SEE ALSO 185010-12 AND 185021-24."/>
        <s v="SEE ALSO 185009, 185011-12 AND 185021-24."/>
        <s v="SEE ALSO 185009-10, 185012 AND 185021-24."/>
        <s v="SEE ALSO 185009-11 AND 185021-24."/>
        <s v="SEE ALSO 185022-24 AND 185009-12."/>
        <s v="SEE ALSO 185021, 185023-34 AND 185009-12."/>
        <s v="SEE ALSO 185021-22, 185024 AND 185009-12."/>
        <s v="SEE ALSO 185021-23 AND 185009-12."/>
        <s v="YEARLING (SUPER) SMOLTS"/>
        <s v="SEAPEN. COMP TO 185133-36,185033-36 (FRESHWATER) &amp; 185346, 181243 (OVERWINTER)"/>
        <s v="SUPER SMOLTS (POND F). SEE ALSO 185346."/>
        <s v="SEE 185133-36,185033-36. COMP TO 185639 (SEAPEN) &amp; 185346, 181243 (OVERWINTER)"/>
        <s v="SEE 185134-36,185033-36. COMP TO 185639 (SEAPEN) &amp; 185346, 181243 (OVERWINTER)"/>
        <s v="SUPER SMOLTS (POND E). SEE ALSO 181243."/>
        <s v="RELEASED BELOW BRIDGE."/>
        <s v="SEE ALSO 185413-16, 185420, 185561-63 (FRESHWATER) &amp; 185347-48 (YEARLING)."/>
        <s v="SUPERSMOLT. SEE ALSO 185348."/>
        <s v="SUPERSMOLT. SEE ALSO 185347."/>
        <s v="SEE ALSO 185414-16, 185420, 185561-63, 184832 (SEAPEN) &amp; 185347-48 (YEARLING)."/>
        <s v="SEE ALSO 185413-16, 185420, 185561-63, 184832 (SEAPEN) &amp; 185347-48 (YEARLING)."/>
        <s v="SEE ALSO 185413-15, 185420, 185561-63, 184832 (SEAPEN) &amp; 185347-48 (YEARLING)."/>
        <s v="SEE ALSO 185413-16, 185561-63, 184832 (SEAPEN) &amp; 185347-48 (YEARLING)."/>
        <s v="SEE ALSO 185413-16, 185420, 185562-63, 184832 (SEAPEN) &amp; 185347-48 (YEARLING)."/>
        <s v="SEE ALSO 185413-16, 185420, 185561-62, 184832 (SEAPEN) &amp; 185347-48 (YEARLING)."/>
        <s v="7 days of netpen rearing."/>
        <s v="SEE ALSO 184160"/>
        <s v="SEE ALSO 185211-13 &amp; 185804-07. 185626-27 OVERWINTER REL."/>
        <s v="SEE ALSO 185212-13, 184447 &amp; 185804-07. 185626-27 OVERWINTER REL."/>
        <s v="SEE ALSO 185211, 185213, 184447 &amp; 185804-07. 185626-27 OVERWINTER REL."/>
        <s v="SEE ALSO 185211-12, 184447 &amp; 185804-07. 185626-27 OVERWINTER REL."/>
        <s v="YEARLING; SEE 185627 (YEAR) &amp; 185211-13, 184447 &amp; 185804-07 (REG PRODUCTION)."/>
        <s v="YEARLING; SEE 185626 (YEAR) &amp; 185211-13, 184447 &amp; 185804-07 (REG PRODUCTION)."/>
        <s v="SEE ALSO 185211-13, 184447 &amp; 185805-08. 185626-27 OVERWINTER REL."/>
        <s v="SEE ALSO 185211-13, 184447, 185804 &amp; 185806-07. 185626-27 OVERWINTER REL."/>
        <s v="SEE ALSO 185211-13, 184447, 185804-05 &amp; 185807. 185626-27 OVERWINTER REL."/>
        <s v="SEE ALSO 185211-13, 184447 &amp; 185804-06. 185626-27 OVERWINTER REL."/>
        <s v="YEARLING; SEE 184259 (YEAR) &amp; 185257-60 &amp; 185948-51 (REG PRODUCTION)."/>
        <s v="YEARLING;  SEE 184219 (YEAR) &amp; 185257-60 &amp; 185948-51 (REG PRODUCTION)."/>
        <s v="SEE 185258-60 &amp; 185948-51."/>
        <s v="SEE 185257, 185259-60 &amp; 185948-51."/>
        <s v="SEE 185257-58, 185260 &amp; 185948-51."/>
        <s v="SEE 185257-59 &amp; 185948-51."/>
        <s v="SEE 185257-60 &amp; 185949-51."/>
        <s v="SEE 185257-60, 185948 &amp; 185950-51."/>
        <s v="SEE 185257-60, 185948-49 &amp; 185951."/>
        <s v="SEE 185257-60 &amp; 185948-50."/>
        <s v="SEE ALSO 185837 &amp; 185838 (FRESHWATER RELEASES)"/>
        <s v="SEE ALSO 185836 (SEAPEN) &amp; 185838 (FRESHWATER)"/>
        <s v="SEE ALSO 185836 (SEAPEN) &amp; 185837 (FRESHWATER)"/>
        <s v="ALSO SEE TAGCODES 1863-05,06,03,04,02,43,44,01."/>
        <s v="ALSO SEE TAGCODES 1863-05,06,03,04,02,43,44 &amp; 186134."/>
        <s v="ALSO SEE TAGCODES 1863-05,06,03,04,43,44,01 &amp; 186134."/>
        <s v="ALSO SEE TAGCODES 1863-05,06,04,02,43,44,01 &amp; 186134."/>
        <s v="ALSO SEE TAGCODES 1863-05,06,03,02,43,44,01 &amp; 186134."/>
        <s v="ALSO SEE TAGCODES 1863-06,03,04,02,43,44,01 &amp; 186134."/>
        <s v="ALSO SEE TAGCODES 1863-05,03,04,02,43,44,01 &amp; 186134."/>
        <s v="ALSO SEE TAGCODES 1863-05,06,03,04,02,44,01 &amp; 186134."/>
        <s v="ALSO SEE TAGCODES 1863-05,06,03,04,02,43,01 &amp; 186134."/>
        <s v="ALSO SEE 180387-94, 180881-85, 185960-62 &amp; 180685."/>
        <s v="ALSO SEE 180386,88-94, 180881-85, 185960-62 &amp; 180685."/>
        <s v="ALSO SEE 180386-87,89-94, 180881-85, 185960-62 &amp; 180685."/>
        <s v="ALSO SEE 180386-88,90-94, 180881-85, 185960-62 &amp; 180685"/>
        <s v="ALSO SEE 180386-89,91-94, 180881-85, 185960-62 &amp; 180685."/>
        <s v="ALSO SEE 180386-90,92-94, 180881-85, 185960-62 &amp; 180685."/>
        <s v="ALSO SEE 180386-91,93-94, 180881-85, 185960-62 &amp; 180685."/>
        <s v="ALSO SEE 180386-92,94, 180881-85, 185960-62 &amp; 180685."/>
        <s v="ALSO SEE 180386-93, 180881-85, 185960-62 &amp; 180685."/>
        <s v="ALSO SEE 180386-94, 180881-85, 185960-62."/>
        <s v="ALSO SEE 180386-94, 180882-85, 185960-62 &amp; 180685."/>
        <s v="ALSO SEE 180386-94, 180881,83-85, 185960-62 &amp; 180685."/>
        <s v="ALSO SEE 180386-94, 180881-82,84-85, 1805960-62 &amp; 180685."/>
        <s v="ALSO SEE 180386-94, 180881-83,85, 185960-62 &amp; 180685."/>
        <s v="ALSO SEE 180386-94, 180881-84, 185960-62 &amp; 180685."/>
        <s v="ALSO SEE 180386-94, 180881-85, 185961-62 &amp; 180685."/>
        <s v="ALSO SEE 180386-94, 180881-85, 185960,62, &amp; 180685."/>
        <s v="ALSO SEE 180386-94, 180881-85, 185960-61 &amp; 180685."/>
        <s v="Accelerated group."/>
        <s v="Emergency release due to retaining wall failure."/>
        <s v="Accelerated release group to test effect of  river temperature on MS."/>
        <s v="Underwood Cove."/>
        <s v="871 smalls at 2.4g. 6106 at 3g. 17k at 3.5g. 33.5k at 4.1g."/>
        <s v="Weight estimate - waiting for confirmation. BZ 2022-08-10"/>
        <s v=" #, DATE &amp; SIZE AT RELEASE ESTIMATED."/>
      </sharedItems>
    </cacheField>
    <cacheField name="RowNum" numFmtId="0">
      <sharedItems containsSemiMixedTypes="0" containsString="0" containsNumber="1" containsInteger="1" minValue="1" maxValue="1"/>
    </cacheField>
    <cacheField name="TaggedClip" numFmtId="0">
      <sharedItems containsBlank="1"/>
    </cacheField>
    <cacheField name="TaggedNum" numFmtId="0">
      <sharedItems containsSemiMixedTypes="0" containsString="0" containsNumber="1" containsInteger="1" minValue="0" maxValue="159505"/>
    </cacheField>
    <cacheField name="ShedTagNum" numFmtId="0">
      <sharedItems containsSemiMixedTypes="0" containsString="0" containsNumber="1" containsInteger="1" minValue="0" maxValue="9721"/>
    </cacheField>
    <cacheField name="NoTagClip" numFmtId="0">
      <sharedItems containsBlank="1"/>
    </cacheField>
    <cacheField name="NoTagNum" numFmtId="0">
      <sharedItems containsSemiMixedTypes="0" containsString="0" containsNumber="1" containsInteger="1" minValue="0" maxValue="1346799"/>
    </cacheField>
    <cacheField name="NoTagPartMarkNum" numFmtId="0">
      <sharedItems containsSemiMixedTypes="0" containsString="0" containsNumber="1" containsInteger="1" minValue="0" maxValue="0"/>
    </cacheField>
    <cacheField name="UnmarkedNum" numFmtId="0">
      <sharedItems containsString="0" containsBlank="1" containsNumber="1" containsInteger="1" minValue="1" maxValue="8954708"/>
    </cacheField>
    <cacheField name="TotalRelease" numFmtId="0">
      <sharedItems containsSemiMixedTypes="0" containsString="0" containsNumber="1" containsInteger="1" minValue="40" maxValue="9106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2">
  <r>
    <x v="0"/>
    <x v="0"/>
    <s v="CONUMA RIVER"/>
    <s v="wcvi"/>
    <s v="CONUMA RIVER.1998"/>
    <n v="0.28573500000000002"/>
    <n v="0.71426500000000004"/>
    <n v="0"/>
    <n v="0"/>
    <x v="0"/>
    <n v="0.334888935"/>
    <n v="0.334888935"/>
  </r>
  <r>
    <x v="0"/>
    <x v="1"/>
    <s v="CONUMA RIVER"/>
    <s v="wcvi"/>
    <s v="CONUMA RIVER.1999"/>
    <n v="0.35785099999999997"/>
    <n v="0.64214899999999997"/>
    <n v="0"/>
    <n v="0"/>
    <x v="0"/>
    <n v="0.36601806599999998"/>
    <n v="0.36601806599999998"/>
  </r>
  <r>
    <x v="0"/>
    <x v="2"/>
    <s v="CONUMA RIVER"/>
    <s v="wcvi"/>
    <s v="CONUMA RIVER.2000"/>
    <n v="0.42630800000000002"/>
    <n v="0.57369199999999998"/>
    <n v="0"/>
    <n v="0"/>
    <x v="0"/>
    <n v="0.426456958"/>
    <n v="0.426456958"/>
  </r>
  <r>
    <x v="0"/>
    <x v="3"/>
    <s v="CONUMA RIVER"/>
    <s v="wcvi"/>
    <s v="CONUMA RIVER.2001"/>
    <n v="0.31337300000000001"/>
    <n v="0.68662699999999999"/>
    <n v="0"/>
    <n v="0"/>
    <x v="0"/>
    <n v="0.30231897699999999"/>
    <n v="0.30231897699999999"/>
  </r>
  <r>
    <x v="0"/>
    <x v="4"/>
    <s v="CONUMA RIVER"/>
    <s v="wcvi"/>
    <s v="CONUMA RIVER.2002"/>
    <n v="0.29957699999999998"/>
    <n v="0.70042300000000002"/>
    <n v="0"/>
    <n v="0"/>
    <x v="0"/>
    <n v="0.304160033"/>
    <n v="0.304160033"/>
  </r>
  <r>
    <x v="0"/>
    <x v="5"/>
    <s v="CONUMA RIVER"/>
    <s v="wcvi"/>
    <s v="CONUMA RIVER.2003"/>
    <n v="0.240146"/>
    <n v="0.75985400000000003"/>
    <n v="0"/>
    <n v="0"/>
    <x v="0"/>
    <n v="0.15168024399999999"/>
    <n v="0.15168024399999999"/>
  </r>
  <r>
    <x v="0"/>
    <x v="6"/>
    <s v="CONUMA RIVER"/>
    <s v="wcvi"/>
    <s v="CONUMA RIVER.2004"/>
    <n v="0.13036500000000001"/>
    <n v="0.86963500000000005"/>
    <n v="0"/>
    <n v="0"/>
    <x v="0"/>
    <n v="0.14924162399999999"/>
    <n v="0.14924162399999999"/>
  </r>
  <r>
    <x v="0"/>
    <x v="7"/>
    <s v="CONUMA RIVER"/>
    <s v="wcvi"/>
    <s v="CONUMA RIVER.2005"/>
    <n v="0.36696000000000001"/>
    <n v="0.63304000000000005"/>
    <n v="0"/>
    <n v="0"/>
    <x v="0"/>
    <n v="0.37153645400000002"/>
    <n v="0.37153645400000002"/>
  </r>
  <r>
    <x v="0"/>
    <x v="8"/>
    <s v="CONUMA RIVER"/>
    <s v="wcvi"/>
    <s v="CONUMA RIVER.2006"/>
    <n v="0.32530199999999998"/>
    <n v="0.67469800000000002"/>
    <n v="0"/>
    <n v="0"/>
    <x v="0"/>
    <n v="0.440473485"/>
    <n v="0.440473485"/>
  </r>
  <r>
    <x v="0"/>
    <x v="9"/>
    <s v="CONUMA RIVER"/>
    <s v="wcvi"/>
    <s v="CONUMA RIVER.2007"/>
    <n v="0.87912500000000005"/>
    <n v="0.11963600000000001"/>
    <n v="1.2390000000000001E-3"/>
    <n v="0"/>
    <x v="0"/>
    <n v="0.87858176700000001"/>
    <n v="0.87967672299999999"/>
  </r>
  <r>
    <x v="1"/>
    <x v="0"/>
    <s v="SOMASS SYSTEM"/>
    <s v="wcvi"/>
    <s v="SOMASS SYSTEM.1998"/>
    <n v="0.31328099999999998"/>
    <n v="0.68628900000000004"/>
    <n v="4.2900000000000002E-4"/>
    <n v="0"/>
    <x v="0"/>
    <n v="0.339531588"/>
    <n v="0.33973156999999998"/>
  </r>
  <r>
    <x v="1"/>
    <x v="1"/>
    <s v="SOMASS SYSTEM"/>
    <s v="wcvi"/>
    <s v="SOMASS SYSTEM.1999"/>
    <n v="0.34857900000000003"/>
    <n v="0.64991100000000002"/>
    <n v="1.5100000000000001E-3"/>
    <n v="0"/>
    <x v="0"/>
    <n v="0.12533255900000001"/>
    <n v="0.12564372500000001"/>
  </r>
  <r>
    <x v="1"/>
    <x v="2"/>
    <s v="SOMASS SYSTEM"/>
    <s v="wcvi"/>
    <s v="SOMASS SYSTEM.2000"/>
    <n v="0.38672600000000001"/>
    <n v="0.61327399999999999"/>
    <n v="0"/>
    <n v="0"/>
    <x v="0"/>
    <n v="0.37548388100000002"/>
    <n v="0.37548388100000002"/>
  </r>
  <r>
    <x v="1"/>
    <x v="3"/>
    <s v="SOMASS SYSTEM"/>
    <s v="wcvi"/>
    <s v="SOMASS SYSTEM.2001"/>
    <n v="0.35365099999999999"/>
    <n v="0.64339900000000005"/>
    <n v="2.9499999999999999E-3"/>
    <n v="0"/>
    <x v="0"/>
    <n v="0.35944261500000002"/>
    <n v="0.36465692700000002"/>
  </r>
  <r>
    <x v="1"/>
    <x v="4"/>
    <s v="SOMASS SYSTEM"/>
    <s v="wcvi"/>
    <s v="SOMASS SYSTEM.2002"/>
    <n v="0.21485099999999999"/>
    <n v="0.78514899999999999"/>
    <n v="0"/>
    <n v="0"/>
    <x v="0"/>
    <n v="0.238583873"/>
    <n v="0.238583873"/>
  </r>
  <r>
    <x v="1"/>
    <x v="5"/>
    <s v="SOMASS SYSTEM"/>
    <s v="wcvi"/>
    <s v="SOMASS SYSTEM.2003"/>
    <n v="0.232626"/>
    <n v="0.767374"/>
    <n v="0"/>
    <n v="0"/>
    <x v="0"/>
    <n v="0.266952048"/>
    <n v="0.266952048"/>
  </r>
  <r>
    <x v="1"/>
    <x v="6"/>
    <s v="SOMASS SYSTEM"/>
    <s v="wcvi"/>
    <s v="SOMASS SYSTEM.2004"/>
    <n v="0.263712"/>
    <n v="0.73555999999999999"/>
    <n v="7.2800000000000002E-4"/>
    <n v="0"/>
    <x v="0"/>
    <n v="0.264371888"/>
    <n v="0.26484467099999998"/>
  </r>
  <r>
    <x v="1"/>
    <x v="7"/>
    <s v="SOMASS SYSTEM"/>
    <s v="wcvi"/>
    <s v="SOMASS SYSTEM.2005"/>
    <n v="0.41675099999999998"/>
    <n v="0.58324900000000002"/>
    <n v="0"/>
    <n v="0"/>
    <x v="0"/>
    <n v="0.221233286"/>
    <n v="0.221233286"/>
  </r>
  <r>
    <x v="1"/>
    <x v="8"/>
    <s v="SOMASS SYSTEM"/>
    <s v="wcvi"/>
    <s v="SOMASS SYSTEM.2006"/>
    <n v="0.41482599999999997"/>
    <n v="0.58517399999999997"/>
    <n v="0"/>
    <n v="0"/>
    <x v="0"/>
    <n v="0.42660833799999998"/>
    <n v="0.42660833799999998"/>
  </r>
  <r>
    <x v="1"/>
    <x v="9"/>
    <s v="SOMASS SYSTEM"/>
    <s v="wcvi"/>
    <s v="SOMASS SYSTEM.2007"/>
    <n v="0.15876799999999999"/>
    <n v="0.84123199999999998"/>
    <n v="0"/>
    <n v="0"/>
    <x v="0"/>
    <n v="0.202696713"/>
    <n v="0.202696713"/>
  </r>
  <r>
    <x v="1"/>
    <x v="10"/>
    <s v="SOMASS SYSTEM"/>
    <s v="wcvi"/>
    <s v="SOMASS SYSTEM.2008"/>
    <n v="0.22131500000000001"/>
    <n v="0.77868499999999996"/>
    <n v="0"/>
    <n v="0"/>
    <x v="0"/>
    <n v="0.12877012199999999"/>
    <n v="0.12877012199999999"/>
  </r>
  <r>
    <x v="1"/>
    <x v="11"/>
    <s v="SOMASS SYSTEM"/>
    <s v="wcvi"/>
    <s v="SOMASS SYSTEM.2009"/>
    <n v="0.373749"/>
    <n v="0.626251"/>
    <n v="0"/>
    <n v="0"/>
    <x v="0"/>
    <n v="0.17244167299999999"/>
    <n v="0.17244167299999999"/>
  </r>
  <r>
    <x v="1"/>
    <x v="12"/>
    <s v="SOMASS SYSTEM"/>
    <s v="wcvi"/>
    <s v="SOMASS SYSTEM.2010"/>
    <n v="0.33036199999999999"/>
    <n v="0.66963799999999996"/>
    <n v="0"/>
    <n v="0"/>
    <x v="0"/>
    <n v="0.28432767199999998"/>
    <n v="0.28432767199999998"/>
  </r>
  <r>
    <x v="1"/>
    <x v="13"/>
    <s v="SOMASS SYSTEM"/>
    <s v="wcvi"/>
    <s v="SOMASS SYSTEM.2011"/>
    <n v="0.38064300000000001"/>
    <n v="0.61935700000000005"/>
    <n v="0"/>
    <n v="0"/>
    <x v="0"/>
    <n v="0.31607519000000001"/>
    <n v="0.31607519000000001"/>
  </r>
  <r>
    <x v="1"/>
    <x v="14"/>
    <s v="SOMASS SYSTEM"/>
    <s v="wcvi"/>
    <s v="SOMASS SYSTEM.2012"/>
    <n v="0.443828"/>
    <n v="0.556172"/>
    <n v="0"/>
    <n v="0"/>
    <x v="0"/>
    <n v="0.107454939"/>
    <n v="0.107454939"/>
  </r>
  <r>
    <x v="1"/>
    <x v="15"/>
    <s v="SOMASS SYSTEM"/>
    <s v="wcvi"/>
    <s v="SOMASS SYSTEM.2013"/>
    <n v="0.54167799999999999"/>
    <n v="0.457042"/>
    <n v="1.279E-3"/>
    <n v="0"/>
    <x v="0"/>
    <n v="0.51159697199999998"/>
    <n v="0.51468574499999997"/>
  </r>
  <r>
    <x v="1"/>
    <x v="16"/>
    <s v="SOMASS SYSTEM"/>
    <s v="wcvi"/>
    <s v="SOMASS SYSTEM.2014"/>
    <n v="0.202156"/>
    <n v="0.797844"/>
    <n v="0"/>
    <n v="0"/>
    <x v="0"/>
    <n v="0.126885837"/>
    <n v="0.126885837"/>
  </r>
  <r>
    <x v="1"/>
    <x v="17"/>
    <s v="SOMASS SYSTEM"/>
    <s v="wcvi"/>
    <s v="SOMASS SYSTEM.2015"/>
    <n v="0.55143299999999995"/>
    <n v="0.44854899999999998"/>
    <n v="1.8E-5"/>
    <n v="0"/>
    <x v="0"/>
    <n v="0.60337743499999996"/>
    <n v="0.60337743499999996"/>
  </r>
  <r>
    <x v="1"/>
    <x v="18"/>
    <s v="SOMASS SYSTEM"/>
    <s v="wcvi"/>
    <s v="SOMASS SYSTEM.2016"/>
    <n v="0.36849199999999999"/>
    <n v="0.63150799999999996"/>
    <n v="0"/>
    <n v="0"/>
    <x v="0"/>
    <n v="0.31261002300000001"/>
    <n v="0.31261002300000001"/>
  </r>
  <r>
    <x v="1"/>
    <x v="19"/>
    <s v="SOMASS SYSTEM"/>
    <s v="wcvi"/>
    <s v="SOMASS SYSTEM.2017"/>
    <n v="0.32690799999999998"/>
    <n v="0.67309200000000002"/>
    <n v="0"/>
    <n v="0"/>
    <x v="0"/>
    <n v="0.28819604300000001"/>
    <n v="0.28819604300000001"/>
  </r>
  <r>
    <x v="1"/>
    <x v="20"/>
    <s v="SOMASS SYSTEM"/>
    <s v="wcvi"/>
    <s v="SOMASS SYSTEM.2018"/>
    <n v="0.45170399999999999"/>
    <n v="0.54827099999999995"/>
    <n v="2.5000000000000001E-5"/>
    <n v="0"/>
    <x v="0"/>
    <n v="0.46994169600000002"/>
    <n v="0.46994169600000002"/>
  </r>
  <r>
    <x v="1"/>
    <x v="21"/>
    <s v="SOMASS SYSTEM"/>
    <s v="wcvi"/>
    <s v="SOMASS SYSTEM.2019"/>
    <n v="0.37099300000000002"/>
    <n v="0.62897899999999995"/>
    <n v="2.8E-5"/>
    <n v="0"/>
    <x v="0"/>
    <n v="0.36287951699999998"/>
    <n v="0.36287951699999998"/>
  </r>
  <r>
    <x v="1"/>
    <x v="22"/>
    <s v="SOMASS SYSTEM"/>
    <s v="wcvi"/>
    <s v="SOMASS SYSTEM.2020"/>
    <n v="0.325903"/>
    <n v="0.67409699999999995"/>
    <n v="0"/>
    <n v="0"/>
    <x v="0"/>
    <n v="0.27857425400000002"/>
    <n v="0.27857425400000002"/>
  </r>
  <r>
    <x v="1"/>
    <x v="23"/>
    <s v="SOMASS SYSTEM"/>
    <s v="wcvi"/>
    <s v="SOMASS SYSTEM.2021"/>
    <n v="0.380749"/>
    <n v="0.61894899999999997"/>
    <n v="3.0299999999999999E-4"/>
    <n v="0"/>
    <x v="0"/>
    <n v="0.236792646"/>
    <n v="0.236933912"/>
  </r>
  <r>
    <x v="2"/>
    <x v="4"/>
    <s v="NAHMINT RIVER"/>
    <s v="wcvi"/>
    <s v="NAHMINT RIVER.2002"/>
    <n v="0.178066"/>
    <n v="0.82193400000000005"/>
    <n v="0"/>
    <n v="0"/>
    <x v="0"/>
    <n v="0.178066372"/>
    <n v="0.178066372"/>
  </r>
  <r>
    <x v="2"/>
    <x v="6"/>
    <s v="NAHMINT RIVER"/>
    <s v="wcvi"/>
    <s v="NAHMINT RIVER.2004"/>
    <n v="0.26191700000000001"/>
    <n v="0.73357499999999998"/>
    <n v="4.509E-3"/>
    <n v="0"/>
    <x v="0"/>
    <n v="0"/>
    <n v="0"/>
  </r>
  <r>
    <x v="2"/>
    <x v="12"/>
    <s v="NAHMINT RIVER"/>
    <s v="wcvi"/>
    <s v="NAHMINT RIVER.2010"/>
    <n v="0.76407000000000003"/>
    <n v="0.23593"/>
    <n v="0"/>
    <n v="0"/>
    <x v="0"/>
    <m/>
    <m/>
  </r>
  <r>
    <x v="2"/>
    <x v="14"/>
    <s v="NAHMINT RIVER"/>
    <s v="wcvi"/>
    <s v="NAHMINT RIVER.2012"/>
    <n v="0.82079400000000002"/>
    <n v="0.179206"/>
    <n v="0"/>
    <n v="0"/>
    <x v="0"/>
    <m/>
    <m/>
  </r>
  <r>
    <x v="2"/>
    <x v="15"/>
    <s v="NAHMINT RIVER"/>
    <s v="wcvi"/>
    <s v="NAHMINT RIVER.2013"/>
    <n v="0.82245199999999996"/>
    <n v="0.17754800000000001"/>
    <n v="0"/>
    <n v="0"/>
    <x v="0"/>
    <n v="0.82201047100000002"/>
    <n v="0.82201047100000002"/>
  </r>
  <r>
    <x v="2"/>
    <x v="16"/>
    <s v="NAHMINT RIVER"/>
    <s v="wcvi"/>
    <s v="NAHMINT RIVER.2014"/>
    <n v="0.87839999999999996"/>
    <n v="4.9510999999999999E-2"/>
    <n v="7.2090000000000001E-2"/>
    <n v="0"/>
    <x v="0"/>
    <n v="0.35247058799999997"/>
    <n v="0.57208325400000004"/>
  </r>
  <r>
    <x v="2"/>
    <x v="17"/>
    <s v="NAHMINT RIVER"/>
    <s v="wcvi"/>
    <s v="NAHMINT RIVER.2015"/>
    <n v="0.61726899999999996"/>
    <n v="0.38273099999999999"/>
    <n v="0"/>
    <n v="0"/>
    <x v="0"/>
    <n v="0.61726755799999999"/>
    <n v="0.61726755799999999"/>
  </r>
  <r>
    <x v="2"/>
    <x v="18"/>
    <s v="NAHMINT RIVER"/>
    <s v="wcvi"/>
    <s v="NAHMINT RIVER.2016"/>
    <n v="0.78661700000000001"/>
    <n v="0.21338299999999999"/>
    <n v="0"/>
    <n v="0"/>
    <x v="0"/>
    <n v="0.78692395800000003"/>
    <n v="0.78692395800000003"/>
  </r>
  <r>
    <x v="2"/>
    <x v="19"/>
    <s v="NAHMINT RIVER"/>
    <s v="wcvi"/>
    <s v="NAHMINT RIVER.2017"/>
    <n v="0.64492400000000005"/>
    <n v="0.355076"/>
    <n v="0"/>
    <n v="0"/>
    <x v="0"/>
    <n v="0.64335129199999996"/>
    <n v="0.64335129199999996"/>
  </r>
  <r>
    <x v="2"/>
    <x v="20"/>
    <s v="NAHMINT RIVER"/>
    <s v="wcvi"/>
    <s v="NAHMINT RIVER.2018"/>
    <n v="0.37547900000000001"/>
    <n v="0.62452099999999999"/>
    <n v="0"/>
    <n v="0"/>
    <x v="0"/>
    <n v="0.37547873799999998"/>
    <n v="0.37547873799999998"/>
  </r>
  <r>
    <x v="2"/>
    <x v="21"/>
    <s v="NAHMINT RIVER"/>
    <s v="wcvi"/>
    <s v="NAHMINT RIVER.2019"/>
    <n v="0.40928999999999999"/>
    <n v="0.59070999999999996"/>
    <n v="0"/>
    <n v="0"/>
    <x v="0"/>
    <m/>
    <m/>
  </r>
  <r>
    <x v="2"/>
    <x v="22"/>
    <s v="NAHMINT RIVER"/>
    <s v="wcvi"/>
    <s v="NAHMINT RIVER.2020"/>
    <n v="0.63549299999999997"/>
    <n v="0.36450700000000003"/>
    <n v="0"/>
    <n v="0"/>
    <x v="0"/>
    <n v="0.63399487499999996"/>
    <n v="0.63399487499999996"/>
  </r>
  <r>
    <x v="2"/>
    <x v="23"/>
    <s v="NAHMINT RIVER"/>
    <s v="wcvi"/>
    <s v="NAHMINT RIVER.2021"/>
    <n v="0.66510000000000002"/>
    <n v="0.33489999999999998"/>
    <n v="0"/>
    <n v="0"/>
    <x v="0"/>
    <n v="0.64300088899999996"/>
    <n v="0.64300088899999996"/>
  </r>
  <r>
    <x v="3"/>
    <x v="0"/>
    <s v="SARITA RIVER"/>
    <s v="wcvi"/>
    <s v="SARITA RIVER.1998"/>
    <n v="0.313444"/>
    <n v="0.68655600000000006"/>
    <n v="0"/>
    <n v="0"/>
    <x v="0"/>
    <n v="0.31344420299999998"/>
    <n v="0.31344420299999998"/>
  </r>
  <r>
    <x v="3"/>
    <x v="1"/>
    <s v="SARITA RIVER"/>
    <s v="wcvi"/>
    <s v="SARITA RIVER.1999"/>
    <n v="0.37142599999999998"/>
    <n v="0.453239"/>
    <n v="0.17533499999999999"/>
    <n v="0"/>
    <x v="0"/>
    <n v="0.237781726"/>
    <n v="0.301988847"/>
  </r>
  <r>
    <x v="3"/>
    <x v="4"/>
    <s v="SARITA RIVER"/>
    <s v="wcvi"/>
    <s v="SARITA RIVER.2002"/>
    <n v="0.13611000000000001"/>
    <n v="0.86389000000000005"/>
    <n v="0"/>
    <n v="0"/>
    <x v="0"/>
    <n v="0.13631454600000001"/>
    <n v="0.13631454600000001"/>
  </r>
  <r>
    <x v="3"/>
    <x v="5"/>
    <s v="SARITA RIVER"/>
    <s v="wcvi"/>
    <s v="SARITA RIVER.2003"/>
    <n v="0.373948"/>
    <n v="0.62605200000000005"/>
    <n v="0"/>
    <n v="0"/>
    <x v="0"/>
    <n v="0.37394812700000002"/>
    <n v="0.37394812700000002"/>
  </r>
  <r>
    <x v="3"/>
    <x v="6"/>
    <s v="SARITA RIVER"/>
    <s v="wcvi"/>
    <s v="SARITA RIVER.2004"/>
    <n v="0.66195599999999999"/>
    <n v="0.248197"/>
    <n v="8.9846999999999996E-2"/>
    <n v="1.1275E-2"/>
    <x v="0"/>
    <n v="0.62858582100000004"/>
    <n v="0.69743400799999999"/>
  </r>
  <r>
    <x v="3"/>
    <x v="13"/>
    <s v="SARITA RIVER"/>
    <s v="wcvi"/>
    <s v="SARITA RIVER.2011"/>
    <n v="0.87492999999999999"/>
    <n v="0.12506999999999999"/>
    <n v="0"/>
    <n v="0"/>
    <x v="0"/>
    <m/>
    <m/>
  </r>
  <r>
    <x v="3"/>
    <x v="14"/>
    <s v="SARITA RIVER"/>
    <s v="wcvi"/>
    <s v="SARITA RIVER.2012"/>
    <n v="0.95522300000000004"/>
    <n v="4.4776999999999997E-2"/>
    <n v="0"/>
    <n v="0"/>
    <x v="0"/>
    <n v="0.95423793999999995"/>
    <n v="0.95423793999999995"/>
  </r>
  <r>
    <x v="3"/>
    <x v="15"/>
    <s v="SARITA RIVER"/>
    <s v="wcvi"/>
    <s v="SARITA RIVER.2013"/>
    <n v="0.75015299999999996"/>
    <n v="0.24984700000000001"/>
    <n v="0"/>
    <n v="0"/>
    <x v="0"/>
    <n v="0.75083074400000005"/>
    <n v="0.75083074400000005"/>
  </r>
  <r>
    <x v="3"/>
    <x v="16"/>
    <s v="SARITA RIVER"/>
    <s v="wcvi"/>
    <s v="SARITA RIVER.2014"/>
    <n v="0.92800199999999999"/>
    <n v="7.1998000000000006E-2"/>
    <n v="0"/>
    <n v="0"/>
    <x v="0"/>
    <n v="0.92797951199999995"/>
    <n v="0.92797951199999995"/>
  </r>
  <r>
    <x v="3"/>
    <x v="20"/>
    <s v="SARITA RIVER"/>
    <s v="wcvi"/>
    <s v="SARITA RIVER.2018"/>
    <n v="0.98705500000000002"/>
    <n v="8.5579999999999996E-3"/>
    <n v="4.3860000000000001E-3"/>
    <n v="0"/>
    <x v="0"/>
    <n v="0.99569562700000003"/>
    <n v="1"/>
  </r>
  <r>
    <x v="3"/>
    <x v="21"/>
    <s v="SARITA RIVER"/>
    <s v="wcvi"/>
    <s v="SARITA RIVER.2019"/>
    <n v="0.97178200000000003"/>
    <n v="2.8218E-2"/>
    <n v="0"/>
    <n v="0"/>
    <x v="0"/>
    <n v="0.99555297899999995"/>
    <n v="0.99555297899999995"/>
  </r>
  <r>
    <x v="3"/>
    <x v="22"/>
    <s v="SARITA RIVER"/>
    <s v="wcvi"/>
    <s v="SARITA RIVER.2020"/>
    <n v="0.57484299999999999"/>
    <n v="0.42515700000000001"/>
    <n v="0"/>
    <n v="0"/>
    <x v="0"/>
    <n v="0.58482059799999997"/>
    <n v="0.58482059799999997"/>
  </r>
  <r>
    <x v="3"/>
    <x v="23"/>
    <s v="SARITA RIVER"/>
    <s v="wcvi"/>
    <s v="SARITA RIVER.2021"/>
    <n v="0.24549199999999999"/>
    <n v="0.75450799999999996"/>
    <n v="0"/>
    <n v="0"/>
    <x v="0"/>
    <n v="0.37188782500000001"/>
    <n v="0.37188782500000001"/>
  </r>
  <r>
    <x v="4"/>
    <x v="0"/>
    <s v="NITINAT"/>
    <s v="wcvi"/>
    <s v="NITINAT.1998"/>
    <n v="0.27957700000000002"/>
    <n v="0.72042300000000004"/>
    <n v="0"/>
    <n v="0"/>
    <x v="0"/>
    <n v="6.4511391000000001E-2"/>
    <n v="6.4511391000000001E-2"/>
  </r>
  <r>
    <x v="4"/>
    <x v="1"/>
    <s v="NITINAT"/>
    <s v="wcvi"/>
    <s v="NITINAT.1999"/>
    <n v="9.1760999999999995E-2"/>
    <n v="0.90823900000000002"/>
    <n v="0"/>
    <n v="0"/>
    <x v="0"/>
    <n v="0.16784458599999999"/>
    <n v="0.16784458599999999"/>
  </r>
  <r>
    <x v="4"/>
    <x v="2"/>
    <s v="NITINAT"/>
    <s v="wcvi"/>
    <s v="NITINAT.2000"/>
    <n v="0.10628799999999999"/>
    <n v="0.89371199999999995"/>
    <n v="0"/>
    <n v="0"/>
    <x v="0"/>
    <n v="7.0596079000000006E-2"/>
    <n v="7.0596079000000006E-2"/>
  </r>
  <r>
    <x v="4"/>
    <x v="3"/>
    <s v="NITINAT"/>
    <s v="wcvi"/>
    <s v="NITINAT.2001"/>
    <n v="0.13348699999999999"/>
    <n v="0.86651299999999998"/>
    <n v="0"/>
    <n v="0"/>
    <x v="0"/>
    <n v="0.225903519"/>
    <n v="0.225903519"/>
  </r>
  <r>
    <x v="4"/>
    <x v="4"/>
    <s v="NITINAT"/>
    <s v="wcvi"/>
    <s v="NITINAT.2002"/>
    <n v="0.40681400000000001"/>
    <n v="0.59010700000000005"/>
    <n v="3.078E-3"/>
    <n v="0"/>
    <x v="0"/>
    <n v="0.38155094099999998"/>
    <n v="0.38298874399999999"/>
  </r>
  <r>
    <x v="4"/>
    <x v="5"/>
    <s v="NITINAT"/>
    <s v="wcvi"/>
    <s v="NITINAT.2003"/>
    <n v="0.32591199999999998"/>
    <n v="0.67408800000000002"/>
    <n v="0"/>
    <n v="0"/>
    <x v="0"/>
    <n v="0.34083954999999999"/>
    <n v="0.34083954999999999"/>
  </r>
  <r>
    <x v="4"/>
    <x v="6"/>
    <s v="NITINAT"/>
    <s v="wcvi"/>
    <s v="NITINAT.2004"/>
    <n v="0.51239699999999999"/>
    <n v="0.48723100000000003"/>
    <n v="3.7199999999999999E-4"/>
    <n v="0"/>
    <x v="0"/>
    <n v="0.51177307999999999"/>
    <n v="0.51199159800000005"/>
  </r>
  <r>
    <x v="4"/>
    <x v="7"/>
    <s v="NITINAT"/>
    <s v="wcvi"/>
    <s v="NITINAT.2005"/>
    <n v="3.6374999999999998E-2"/>
    <n v="0.96362499999999995"/>
    <n v="0"/>
    <n v="0"/>
    <x v="0"/>
    <n v="0.14926836399999999"/>
    <n v="0.14926836399999999"/>
  </r>
  <r>
    <x v="4"/>
    <x v="8"/>
    <s v="NITINAT"/>
    <s v="wcvi"/>
    <s v="NITINAT.2006"/>
    <n v="0.27232299999999998"/>
    <n v="0.72767700000000002"/>
    <n v="0"/>
    <n v="0"/>
    <x v="0"/>
    <n v="0.28828588399999999"/>
    <n v="0.28828588399999999"/>
  </r>
  <r>
    <x v="4"/>
    <x v="9"/>
    <s v="NITINAT"/>
    <s v="wcvi"/>
    <s v="NITINAT.2007"/>
    <n v="0.98437200000000002"/>
    <n v="1.5628E-2"/>
    <n v="0"/>
    <n v="0"/>
    <x v="0"/>
    <n v="0.98242438200000004"/>
    <n v="0.98242438200000004"/>
  </r>
  <r>
    <x v="5"/>
    <x v="0"/>
    <s v="Cowichan R"/>
    <s v="ecvi"/>
    <s v="Cowichan R.1998"/>
    <n v="0.58986799999999995"/>
    <n v="0.410132"/>
    <n v="0"/>
    <n v="0"/>
    <x v="0"/>
    <n v="0.572202196"/>
    <n v="0.572202196"/>
  </r>
  <r>
    <x v="5"/>
    <x v="1"/>
    <s v="Cowichan R"/>
    <s v="ecvi"/>
    <s v="Cowichan R.1999"/>
    <n v="0.709785"/>
    <n v="0.28691499999999998"/>
    <n v="3.2989999999999998E-3"/>
    <n v="3.2989999999999998E-3"/>
    <x v="0"/>
    <n v="0.67852855700000003"/>
    <n v="0.68027929899999995"/>
  </r>
  <r>
    <x v="5"/>
    <x v="2"/>
    <s v="Cowichan R"/>
    <s v="ecvi"/>
    <s v="Cowichan R.2000"/>
    <n v="0.77600999999999998"/>
    <n v="0.216227"/>
    <n v="7.7629999999999999E-3"/>
    <n v="7.7629999999999999E-3"/>
    <x v="0"/>
    <n v="0.77377710700000002"/>
    <n v="0.77919240099999998"/>
  </r>
  <r>
    <x v="5"/>
    <x v="3"/>
    <s v="Cowichan R"/>
    <s v="ecvi"/>
    <s v="Cowichan R.2001"/>
    <n v="0.63192300000000001"/>
    <n v="0.357682"/>
    <n v="1.0395E-2"/>
    <n v="1.0395E-2"/>
    <x v="0"/>
    <n v="0.61634454800000005"/>
    <n v="0.62219423699999998"/>
  </r>
  <r>
    <x v="5"/>
    <x v="4"/>
    <s v="Cowichan R"/>
    <s v="ecvi"/>
    <s v="Cowichan R.2002"/>
    <n v="0.52166500000000005"/>
    <n v="0.46701300000000001"/>
    <n v="1.1323E-2"/>
    <n v="1.1323E-2"/>
    <x v="0"/>
    <n v="0.305213758"/>
    <n v="0.309733384"/>
  </r>
  <r>
    <x v="5"/>
    <x v="5"/>
    <s v="Cowichan R"/>
    <s v="ecvi"/>
    <s v="Cowichan R.2003"/>
    <n v="0.72800500000000001"/>
    <n v="0.25863000000000003"/>
    <n v="1.3363999999999999E-2"/>
    <n v="1.3363999999999999E-2"/>
    <x v="0"/>
    <n v="0.72447854300000003"/>
    <n v="0.734350642"/>
  </r>
  <r>
    <x v="5"/>
    <x v="6"/>
    <s v="Cowichan R"/>
    <s v="ecvi"/>
    <s v="Cowichan R.2004"/>
    <n v="0.70359799999999995"/>
    <n v="0.29580299999999998"/>
    <n v="5.9800000000000001E-4"/>
    <n v="5.9800000000000001E-4"/>
    <x v="0"/>
    <n v="0.709276774"/>
    <n v="0.70972725199999998"/>
  </r>
  <r>
    <x v="5"/>
    <x v="7"/>
    <s v="Cowichan R"/>
    <s v="ecvi"/>
    <s v="Cowichan R.2005"/>
    <n v="0.72986399999999996"/>
    <n v="0.26602999999999999"/>
    <n v="4.1060000000000003E-3"/>
    <n v="4.1060000000000003E-3"/>
    <x v="0"/>
    <n v="0.76984952699999998"/>
    <n v="0.77326428800000002"/>
  </r>
  <r>
    <x v="5"/>
    <x v="8"/>
    <s v="Cowichan R"/>
    <s v="ecvi"/>
    <s v="Cowichan R.2006"/>
    <n v="0.74244399999999999"/>
    <n v="0.24226200000000001"/>
    <n v="1.5292999999999999E-2"/>
    <n v="1.5292999999999999E-2"/>
    <x v="0"/>
    <n v="0.74438336299999996"/>
    <n v="0.76057341300000003"/>
  </r>
  <r>
    <x v="5"/>
    <x v="9"/>
    <s v="Cowichan R"/>
    <s v="ecvi"/>
    <s v="Cowichan R.2007"/>
    <n v="0.68120999999999998"/>
    <n v="0.31335800000000003"/>
    <n v="5.4330000000000003E-3"/>
    <n v="5.4330000000000003E-3"/>
    <x v="0"/>
    <n v="0.71154639799999997"/>
    <n v="0.714688353"/>
  </r>
  <r>
    <x v="5"/>
    <x v="10"/>
    <s v="Cowichan R"/>
    <s v="ecvi"/>
    <s v="Cowichan R.2008"/>
    <n v="0.77412400000000003"/>
    <n v="0.22519700000000001"/>
    <n v="6.8000000000000005E-4"/>
    <n v="6.8000000000000005E-4"/>
    <x v="0"/>
    <n v="0.779253262"/>
    <n v="0.77968676599999998"/>
  </r>
  <r>
    <x v="5"/>
    <x v="11"/>
    <s v="Cowichan R"/>
    <s v="ecvi"/>
    <s v="Cowichan R.2009"/>
    <n v="0.69681599999999999"/>
    <n v="0.26196700000000001"/>
    <n v="4.1216999999999997E-2"/>
    <n v="4.1216999999999997E-2"/>
    <x v="0"/>
    <n v="0.64831410599999995"/>
    <n v="0.68058410000000003"/>
  </r>
  <r>
    <x v="5"/>
    <x v="12"/>
    <s v="Cowichan R"/>
    <s v="ecvi"/>
    <s v="Cowichan R.2010"/>
    <n v="0.84138000000000002"/>
    <n v="0.15862000000000001"/>
    <n v="0"/>
    <n v="0"/>
    <x v="0"/>
    <n v="0.83184023200000001"/>
    <n v="0.83184023200000001"/>
  </r>
  <r>
    <x v="5"/>
    <x v="13"/>
    <s v="Cowichan R"/>
    <s v="ecvi"/>
    <s v="Cowichan R.2011"/>
    <n v="0.71503700000000003"/>
    <n v="0.28496300000000002"/>
    <n v="0"/>
    <n v="0"/>
    <x v="0"/>
    <n v="0.684900281"/>
    <n v="0.684900281"/>
  </r>
  <r>
    <x v="5"/>
    <x v="14"/>
    <s v="Cowichan R"/>
    <s v="ecvi"/>
    <s v="Cowichan R.2012"/>
    <n v="0.62962399999999996"/>
    <n v="0.36314200000000002"/>
    <n v="7.234E-3"/>
    <n v="7.234E-3"/>
    <x v="0"/>
    <n v="0.60992342700000002"/>
    <n v="0.60992342700000002"/>
  </r>
  <r>
    <x v="5"/>
    <x v="15"/>
    <s v="Cowichan R"/>
    <s v="ecvi"/>
    <s v="Cowichan R.2013"/>
    <n v="0.76692099999999996"/>
    <n v="0.23307900000000001"/>
    <n v="0"/>
    <n v="0"/>
    <x v="0"/>
    <n v="0.74365677500000005"/>
    <n v="0.74365677500000005"/>
  </r>
  <r>
    <x v="5"/>
    <x v="16"/>
    <s v="Cowichan R"/>
    <s v="ecvi"/>
    <s v="Cowichan R.2014"/>
    <n v="0.795184"/>
    <n v="0.204816"/>
    <n v="0"/>
    <n v="0"/>
    <x v="0"/>
    <n v="0.77901454599999997"/>
    <n v="0.77901454599999997"/>
  </r>
  <r>
    <x v="5"/>
    <x v="17"/>
    <s v="Cowichan R"/>
    <s v="ecvi"/>
    <s v="Cowichan R.2015"/>
    <n v="0.88408200000000003"/>
    <n v="9.9197999999999995E-2"/>
    <n v="1.6719999999999999E-2"/>
    <n v="1.6719999999999999E-2"/>
    <x v="0"/>
    <n v="0.878916425"/>
    <n v="0.89495252300000006"/>
  </r>
  <r>
    <x v="5"/>
    <x v="18"/>
    <s v="Cowichan R"/>
    <s v="ecvi"/>
    <s v="Cowichan R.2016"/>
    <n v="0.82278399999999996"/>
    <n v="0.17721600000000001"/>
    <n v="0"/>
    <n v="0"/>
    <x v="0"/>
    <n v="0.82691298099999999"/>
    <n v="0.82691298099999999"/>
  </r>
  <r>
    <x v="5"/>
    <x v="19"/>
    <s v="Cowichan R"/>
    <s v="ecvi"/>
    <s v="Cowichan R.2017"/>
    <n v="0.92948299999999995"/>
    <n v="6.8873000000000004E-2"/>
    <n v="1.645E-3"/>
    <n v="1.645E-3"/>
    <x v="0"/>
    <n v="0.92213400099999998"/>
    <n v="0.92388892700000003"/>
  </r>
  <r>
    <x v="5"/>
    <x v="20"/>
    <s v="Cowichan R"/>
    <s v="ecvi"/>
    <s v="Cowichan R.2018"/>
    <n v="0.95194299999999998"/>
    <n v="4.7917000000000001E-2"/>
    <n v="1.3999999999999999E-4"/>
    <n v="1.3999999999999999E-4"/>
    <x v="0"/>
    <n v="0.95292772100000001"/>
    <n v="0.95292772100000001"/>
  </r>
  <r>
    <x v="5"/>
    <x v="21"/>
    <s v="Cowichan R"/>
    <s v="ecvi"/>
    <s v="Cowichan R.2019"/>
    <n v="0.97261900000000001"/>
    <n v="2.7380999999999999E-2"/>
    <n v="0"/>
    <n v="0"/>
    <x v="0"/>
    <n v="0.97517206400000001"/>
    <n v="0.97517206400000001"/>
  </r>
  <r>
    <x v="5"/>
    <x v="22"/>
    <s v="Cowichan R"/>
    <s v="ecvi"/>
    <s v="Cowichan R.2020"/>
    <n v="0.83095200000000002"/>
    <n v="0.169048"/>
    <n v="0"/>
    <n v="0"/>
    <x v="0"/>
    <n v="0.828128011"/>
    <n v="0.828128011"/>
  </r>
  <r>
    <x v="5"/>
    <x v="23"/>
    <s v="Cowichan R"/>
    <s v="ecvi"/>
    <s v="Cowichan R.2021"/>
    <n v="0.91461700000000001"/>
    <n v="8.5383000000000001E-2"/>
    <n v="0"/>
    <n v="0"/>
    <x v="0"/>
    <n v="0.91116417800000005"/>
    <n v="0.91116417800000005"/>
  </r>
  <r>
    <x v="6"/>
    <x v="0"/>
    <s v="Nanaimo R - Fall"/>
    <s v="ecvi"/>
    <s v="Nanaimo R - Fall.1998"/>
    <n v="0.442164"/>
    <n v="0.51509000000000005"/>
    <n v="4.2745999999999999E-2"/>
    <n v="4.2745999999999999E-2"/>
    <x v="0"/>
    <n v="0.35411923200000001"/>
    <n v="0.37731967199999999"/>
  </r>
  <r>
    <x v="6"/>
    <x v="1"/>
    <s v="Nanaimo R - Fall"/>
    <s v="ecvi"/>
    <s v="Nanaimo R - Fall.1999"/>
    <n v="0.57642899999999997"/>
    <n v="0.374948"/>
    <n v="4.8623E-2"/>
    <n v="4.8623E-2"/>
    <x v="0"/>
    <n v="0.54643642299999995"/>
    <n v="0.55767286599999999"/>
  </r>
  <r>
    <x v="6"/>
    <x v="2"/>
    <s v="Nanaimo R - Fall"/>
    <s v="ecvi"/>
    <s v="Nanaimo R - Fall.2000"/>
    <n v="0.74365499999999995"/>
    <n v="0.21753400000000001"/>
    <n v="3.8809999999999997E-2"/>
    <n v="2.8268000000000001E-2"/>
    <x v="0"/>
    <n v="0.74605926700000003"/>
    <n v="0.75229433499999998"/>
  </r>
  <r>
    <x v="6"/>
    <x v="3"/>
    <s v="Nanaimo R - Fall"/>
    <s v="ecvi"/>
    <s v="Nanaimo R - Fall.2001"/>
    <n v="0.78819499999999998"/>
    <n v="0.17255799999999999"/>
    <n v="3.9246999999999997E-2"/>
    <n v="3.9246999999999997E-2"/>
    <x v="0"/>
    <n v="0.78976636600000005"/>
    <n v="0.78976636600000005"/>
  </r>
  <r>
    <x v="6"/>
    <x v="4"/>
    <s v="Nanaimo R - Fall"/>
    <s v="ecvi"/>
    <s v="Nanaimo R - Fall.2002"/>
    <n v="0.43429200000000001"/>
    <n v="0.51880199999999999"/>
    <n v="4.6906000000000003E-2"/>
    <n v="3.0734000000000001E-2"/>
    <x v="0"/>
    <n v="0.42776668699999998"/>
    <n v="0.43655909799999998"/>
  </r>
  <r>
    <x v="6"/>
    <x v="5"/>
    <s v="Nanaimo R - Fall"/>
    <s v="ecvi"/>
    <s v="Nanaimo R - Fall.2003"/>
    <n v="0.37474499999999999"/>
    <n v="0.54966300000000001"/>
    <n v="7.5592000000000006E-2"/>
    <n v="7.5592000000000006E-2"/>
    <x v="0"/>
    <n v="0.32916812400000001"/>
    <n v="0.336663832"/>
  </r>
  <r>
    <x v="6"/>
    <x v="6"/>
    <s v="Nanaimo R - Fall"/>
    <s v="ecvi"/>
    <s v="Nanaimo R - Fall.2004"/>
    <n v="0.35473399999999999"/>
    <n v="0.61359799999999998"/>
    <n v="3.1668000000000002E-2"/>
    <n v="3.1019999999999999E-2"/>
    <x v="0"/>
    <n v="0.34337974799999998"/>
    <n v="0.354322625"/>
  </r>
  <r>
    <x v="6"/>
    <x v="7"/>
    <s v="Nanaimo R - Fall"/>
    <s v="ecvi"/>
    <s v="Nanaimo R - Fall.2005"/>
    <n v="0.75212699999999999"/>
    <n v="0.12820000000000001"/>
    <n v="0.119673"/>
    <n v="5.6390000000000003E-2"/>
    <x v="0"/>
    <n v="0.728582073"/>
    <n v="0.84354117100000003"/>
  </r>
  <r>
    <x v="6"/>
    <x v="8"/>
    <s v="Nanaimo R - Fall"/>
    <s v="ecvi"/>
    <s v="Nanaimo R - Fall.2006"/>
    <n v="0.65759199999999995"/>
    <n v="0.27290900000000001"/>
    <n v="6.9499000000000005E-2"/>
    <n v="0"/>
    <x v="0"/>
    <n v="0.58627631400000002"/>
    <n v="0.63203209599999999"/>
  </r>
  <r>
    <x v="6"/>
    <x v="9"/>
    <s v="Nanaimo R - Fall"/>
    <s v="ecvi"/>
    <s v="Nanaimo R - Fall.2007"/>
    <n v="0.80142599999999997"/>
    <n v="0.18992300000000001"/>
    <n v="8.6510000000000007E-3"/>
    <n v="0"/>
    <x v="0"/>
    <n v="0.73559216800000005"/>
    <n v="0.74460096899999995"/>
  </r>
  <r>
    <x v="6"/>
    <x v="10"/>
    <s v="Nanaimo R - Fall"/>
    <s v="ecvi"/>
    <s v="Nanaimo R - Fall.2008"/>
    <n v="0.84116999999999997"/>
    <n v="7.6218999999999995E-2"/>
    <n v="8.2611000000000004E-2"/>
    <n v="7.9403000000000001E-2"/>
    <x v="0"/>
    <n v="0.82634262300000005"/>
    <n v="0.90722147799999997"/>
  </r>
  <r>
    <x v="7"/>
    <x v="0"/>
    <s v="Nanaimo R - Summer"/>
    <s v="ecvi"/>
    <s v="Nanaimo R - Summer.1998"/>
    <n v="0.46190900000000001"/>
    <n v="0.53809099999999999"/>
    <n v="0"/>
    <n v="0"/>
    <x v="0"/>
    <n v="0.82868131899999997"/>
    <n v="0.82868131899999997"/>
  </r>
  <r>
    <x v="7"/>
    <x v="1"/>
    <s v="Nanaimo R - Summer"/>
    <s v="ecvi"/>
    <s v="Nanaimo R - Summer.1999"/>
    <n v="0.60588900000000001"/>
    <n v="0.39411099999999999"/>
    <n v="0"/>
    <n v="0"/>
    <x v="0"/>
    <n v="0.82686190299999995"/>
    <n v="0.82686190299999995"/>
  </r>
  <r>
    <x v="7"/>
    <x v="2"/>
    <s v="Nanaimo R - Summer"/>
    <s v="ecvi"/>
    <s v="Nanaimo R - Summer.2000"/>
    <n v="0.77368199999999998"/>
    <n v="0.22631799999999999"/>
    <n v="0"/>
    <n v="0"/>
    <x v="0"/>
    <n v="0.56609838700000004"/>
    <n v="0.56609838700000004"/>
  </r>
  <r>
    <x v="7"/>
    <x v="3"/>
    <s v="Nanaimo R - Summer"/>
    <s v="ecvi"/>
    <s v="Nanaimo R - Summer.2001"/>
    <n v="0.82039300000000004"/>
    <n v="0.17960699999999999"/>
    <n v="0"/>
    <n v="0"/>
    <x v="0"/>
    <n v="0.86579219100000004"/>
    <n v="0.86579219100000004"/>
  </r>
  <r>
    <x v="7"/>
    <x v="4"/>
    <s v="Nanaimo R - Summer"/>
    <s v="ecvi"/>
    <s v="Nanaimo R - Summer.2002"/>
    <n v="0.45566600000000002"/>
    <n v="0.54433399999999998"/>
    <n v="0"/>
    <n v="0"/>
    <x v="0"/>
    <n v="6.3887969999999999E-3"/>
    <n v="6.3887969999999999E-3"/>
  </r>
  <r>
    <x v="7"/>
    <x v="5"/>
    <s v="Nanaimo R - Summer"/>
    <s v="ecvi"/>
    <s v="Nanaimo R - Summer.2003"/>
    <n v="0.405389"/>
    <n v="0.594611"/>
    <n v="0"/>
    <n v="0"/>
    <x v="0"/>
    <n v="0.26605921500000002"/>
    <n v="0.26605921500000002"/>
  </r>
  <r>
    <x v="7"/>
    <x v="6"/>
    <s v="Nanaimo R - Summer"/>
    <s v="ecvi"/>
    <s v="Nanaimo R - Summer.2004"/>
    <n v="0.36633500000000002"/>
    <n v="0.63366500000000003"/>
    <n v="0"/>
    <n v="0"/>
    <x v="0"/>
    <n v="0.77143503000000002"/>
    <n v="0.77143503000000002"/>
  </r>
  <r>
    <x v="7"/>
    <x v="7"/>
    <s v="Nanaimo R - Summer"/>
    <s v="ecvi"/>
    <s v="Nanaimo R - Summer.2005"/>
    <n v="0.85437300000000005"/>
    <n v="0.14562700000000001"/>
    <n v="0"/>
    <n v="0"/>
    <x v="0"/>
    <n v="0.91839047399999996"/>
    <n v="0.91839047399999996"/>
  </r>
  <r>
    <x v="8"/>
    <x v="0"/>
    <s v="Big Qualicum R"/>
    <s v="ecvi"/>
    <s v="Big Qualicum R.1998"/>
    <n v="0.46513599999999999"/>
    <n v="0.34526092600000002"/>
    <n v="0.18960399999999999"/>
    <n v="3.7340999999999999E-2"/>
    <x v="0"/>
    <n v="0.35636820699999999"/>
    <n v="0.467181285"/>
  </r>
  <r>
    <x v="8"/>
    <x v="1"/>
    <s v="Big Qualicum R"/>
    <s v="ecvi"/>
    <s v="Big Qualicum R.1999"/>
    <n v="0.27759099999999998"/>
    <n v="0.649843544"/>
    <n v="7.2565000000000004E-2"/>
    <n v="1.2009000000000001E-2"/>
    <x v="0"/>
    <n v="0.15706742500000001"/>
    <n v="0.171616402"/>
  </r>
  <r>
    <x v="8"/>
    <x v="2"/>
    <s v="Big Qualicum R"/>
    <s v="ecvi"/>
    <s v="Big Qualicum R.2000"/>
    <n v="0.49900800000000001"/>
    <n v="0.42231754799999999"/>
    <n v="7.8674999999999995E-2"/>
    <n v="8.3960000000000007E-3"/>
    <x v="0"/>
    <n v="0.46083381299999998"/>
    <n v="0.51193449800000002"/>
  </r>
  <r>
    <x v="8"/>
    <x v="3"/>
    <s v="Big Qualicum R"/>
    <s v="ecvi"/>
    <s v="Big Qualicum R.2001"/>
    <n v="0.43681300000000001"/>
    <n v="0.52979948499999996"/>
    <n v="3.3387E-2"/>
    <n v="9.1520000000000004E-3"/>
    <x v="0"/>
    <n v="0.39851761099999999"/>
    <n v="0.42885419899999999"/>
  </r>
  <r>
    <x v="8"/>
    <x v="4"/>
    <s v="Big Qualicum R"/>
    <s v="ecvi"/>
    <s v="Big Qualicum R.2002"/>
    <n v="0.53192600000000001"/>
    <n v="0.38770658299999999"/>
    <n v="8.0367999999999995E-2"/>
    <n v="1.9092000000000001E-2"/>
    <x v="0"/>
    <n v="0.46537484800000001"/>
    <n v="0.53226081700000005"/>
  </r>
  <r>
    <x v="8"/>
    <x v="5"/>
    <s v="Big Qualicum R"/>
    <s v="ecvi"/>
    <s v="Big Qualicum R.2003"/>
    <n v="0.518428"/>
    <n v="0.36422122699999998"/>
    <n v="0.117351"/>
    <n v="1.5384E-2"/>
    <x v="0"/>
    <n v="0.45523314300000001"/>
    <n v="0.53000137999999997"/>
  </r>
  <r>
    <x v="8"/>
    <x v="6"/>
    <s v="Big Qualicum R"/>
    <s v="ecvi"/>
    <s v="Big Qualicum R.2004"/>
    <n v="0.40115899999999999"/>
    <n v="0.55768531099999996"/>
    <n v="4.1155999999999998E-2"/>
    <n v="1.2375000000000001E-2"/>
    <x v="0"/>
    <n v="0.37220510099999998"/>
    <n v="0.38949984100000001"/>
  </r>
  <r>
    <x v="8"/>
    <x v="7"/>
    <s v="Big Qualicum R"/>
    <s v="ecvi"/>
    <s v="Big Qualicum R.2005"/>
    <n v="0.36676999999999998"/>
    <n v="0.50764617999999995"/>
    <n v="0.125584"/>
    <n v="2.3347E-2"/>
    <x v="0"/>
    <n v="0.28269683699999998"/>
    <n v="0.335565485"/>
  </r>
  <r>
    <x v="8"/>
    <x v="8"/>
    <s v="Big Qualicum R"/>
    <s v="ecvi"/>
    <s v="Big Qualicum R.2006"/>
    <n v="0.314272"/>
    <n v="0.65209832999999995"/>
    <n v="3.363E-2"/>
    <n v="1.2402E-2"/>
    <x v="0"/>
    <n v="0.29041265700000002"/>
    <n v="0.30088133299999997"/>
  </r>
  <r>
    <x v="8"/>
    <x v="9"/>
    <s v="Big Qualicum R"/>
    <s v="ecvi"/>
    <s v="Big Qualicum R.2007"/>
    <n v="0.39754"/>
    <n v="0.59156168499999995"/>
    <n v="1.0898E-2"/>
    <n v="3.7550000000000001E-3"/>
    <x v="0"/>
    <n v="0.39237524400000001"/>
    <n v="0.39620283899999997"/>
  </r>
  <r>
    <x v="8"/>
    <x v="10"/>
    <s v="Big Qualicum R"/>
    <s v="ecvi"/>
    <s v="Big Qualicum R.2008"/>
    <n v="0.39028099999999999"/>
    <n v="0.596952496"/>
    <n v="1.2767000000000001E-2"/>
    <n v="1.2767000000000001E-2"/>
    <x v="0"/>
    <n v="0.41025682499999999"/>
    <n v="0.41539737799999998"/>
  </r>
  <r>
    <x v="8"/>
    <x v="11"/>
    <s v="Big Qualicum R"/>
    <s v="ecvi"/>
    <s v="Big Qualicum R.2009"/>
    <n v="0.36184500000000003"/>
    <n v="0.619595444"/>
    <n v="1.856E-2"/>
    <n v="1.856E-2"/>
    <x v="0"/>
    <n v="0.36703164300000002"/>
    <n v="0.37314708699999999"/>
  </r>
  <r>
    <x v="8"/>
    <x v="12"/>
    <s v="Big Qualicum R"/>
    <s v="ecvi"/>
    <s v="Big Qualicum R.2010"/>
    <n v="0.40996899999999997"/>
    <n v="0.58100431299999999"/>
    <n v="9.0270000000000003E-3"/>
    <n v="9.0270000000000003E-3"/>
    <x v="0"/>
    <n v="0.39916363700000002"/>
    <n v="0.40255529400000001"/>
  </r>
  <r>
    <x v="8"/>
    <x v="13"/>
    <s v="Big Qualicum R"/>
    <s v="ecvi"/>
    <s v="Big Qualicum R.2011"/>
    <n v="0.34621499999999999"/>
    <n v="0.646132119"/>
    <n v="7.6530000000000001E-3"/>
    <n v="7.6530000000000001E-3"/>
    <x v="0"/>
    <n v="0.37857213499999998"/>
    <n v="0.38114631999999998"/>
  </r>
  <r>
    <x v="8"/>
    <x v="14"/>
    <s v="Big Qualicum R"/>
    <s v="ecvi"/>
    <s v="Big Qualicum R.2012"/>
    <n v="0.440382"/>
    <n v="0.54149478799999995"/>
    <n v="1.8124000000000001E-2"/>
    <n v="1.8124000000000001E-2"/>
    <x v="0"/>
    <n v="0.43596563100000002"/>
    <n v="0.44324886499999999"/>
  </r>
  <r>
    <x v="8"/>
    <x v="15"/>
    <s v="Big Qualicum R"/>
    <s v="ecvi"/>
    <s v="Big Qualicum R.2013"/>
    <n v="0.14575199999999999"/>
    <n v="0.82805861000000003"/>
    <n v="2.6190000000000001E-2"/>
    <n v="2.6190000000000001E-2"/>
    <x v="0"/>
    <n v="0.100405842"/>
    <n v="0.10361309"/>
  </r>
  <r>
    <x v="8"/>
    <x v="16"/>
    <s v="Big Qualicum R"/>
    <s v="ecvi"/>
    <s v="Big Qualicum R.2014"/>
    <n v="0.157634"/>
    <n v="0.82872630000000003"/>
    <n v="1.3639999999999999E-2"/>
    <n v="1.3639999999999999E-2"/>
    <x v="0"/>
    <n v="0.14742022799999999"/>
    <n v="0.14951962899999999"/>
  </r>
  <r>
    <x v="8"/>
    <x v="17"/>
    <s v="Big Qualicum R"/>
    <s v="ecvi"/>
    <s v="Big Qualicum R.2015"/>
    <n v="1.9552E-2"/>
    <n v="0.96089656700000003"/>
    <n v="1.9552E-2"/>
    <n v="1.7871999999999999E-2"/>
    <x v="0"/>
    <n v="3.4400000000000001E-7"/>
    <n v="3.5100000000000001E-7"/>
  </r>
  <r>
    <x v="8"/>
    <x v="18"/>
    <s v="Big Qualicum R"/>
    <s v="ecvi"/>
    <s v="Big Qualicum R.2016"/>
    <n v="0.20819599999999999"/>
    <n v="0.78343007799999997"/>
    <n v="8.3739999999999995E-3"/>
    <n v="4.3959999999999997E-3"/>
    <x v="0"/>
    <n v="0.18799306900000001"/>
    <n v="0.189456548"/>
  </r>
  <r>
    <x v="8"/>
    <x v="19"/>
    <s v="Big Qualicum R"/>
    <s v="ecvi"/>
    <s v="Big Qualicum R.2017"/>
    <n v="6.574E-3"/>
    <n v="0.98685252099999998"/>
    <n v="6.5729999999999998E-3"/>
    <n v="6.5729999999999998E-3"/>
    <x v="0"/>
    <n v="9.1299999999999998E-7"/>
    <n v="9.1900000000000001E-7"/>
  </r>
  <r>
    <x v="8"/>
    <x v="20"/>
    <s v="Big Qualicum R"/>
    <s v="ecvi"/>
    <s v="Big Qualicum R.2018"/>
    <n v="0.27922200000000003"/>
    <n v="0.71899380499999999"/>
    <n v="1.784E-3"/>
    <n v="1.784E-3"/>
    <x v="0"/>
    <n v="0.29058681200000003"/>
    <n v="0.29112067000000003"/>
  </r>
  <r>
    <x v="8"/>
    <x v="21"/>
    <s v="Big Qualicum R"/>
    <s v="ecvi"/>
    <s v="Big Qualicum R.2019"/>
    <n v="0.33433800000000002"/>
    <n v="0.66334886900000001"/>
    <n v="2.313E-3"/>
    <n v="2.313E-3"/>
    <x v="0"/>
    <n v="0.29970302399999998"/>
    <n v="0.30041673099999999"/>
  </r>
  <r>
    <x v="8"/>
    <x v="22"/>
    <s v="Big Qualicum R"/>
    <s v="ecvi"/>
    <s v="Big Qualicum R.2020"/>
    <n v="0.33238800000000002"/>
    <n v="0.66405036699999997"/>
    <n v="3.5609999999999999E-3"/>
    <n v="3.5609999999999999E-3"/>
    <x v="0"/>
    <n v="0.10454201"/>
    <n v="0.105035844"/>
  </r>
  <r>
    <x v="8"/>
    <x v="23"/>
    <s v="Big Qualicum R"/>
    <s v="ecvi"/>
    <s v="Big Qualicum R.2021"/>
    <n v="0.33607300000000001"/>
    <n v="0.65845563500000004"/>
    <n v="5.4710000000000002E-3"/>
    <n v="5.4710000000000002E-3"/>
    <x v="0"/>
    <n v="3.7780299999999999E-3"/>
    <n v="3.8100439999999998E-3"/>
  </r>
  <r>
    <x v="9"/>
    <x v="0"/>
    <s v="L Qualicum R"/>
    <s v="ecvi"/>
    <s v="L Qualicum R.1998"/>
    <n v="6.0560999999999997E-2"/>
    <n v="0.92043699999999995"/>
    <n v="1.9002000000000002E-2"/>
    <n v="1.3011999999999999E-2"/>
    <x v="0"/>
    <n v="4.2363838000000001E-2"/>
    <n v="4.3200640999999998E-2"/>
  </r>
  <r>
    <x v="9"/>
    <x v="1"/>
    <s v="L Qualicum R"/>
    <s v="ecvi"/>
    <s v="L Qualicum R.1999"/>
    <n v="0.30995600000000001"/>
    <n v="0.67120800000000003"/>
    <n v="1.8835999999999999E-2"/>
    <n v="0"/>
    <x v="0"/>
    <n v="0.32790402499999999"/>
    <n v="0.33365713800000002"/>
  </r>
  <r>
    <x v="9"/>
    <x v="2"/>
    <s v="L Qualicum R"/>
    <s v="ecvi"/>
    <s v="L Qualicum R.2000"/>
    <n v="0.413379"/>
    <n v="0.58148"/>
    <n v="5.1409999999999997E-3"/>
    <n v="5.1409999999999997E-3"/>
    <x v="0"/>
    <n v="0.53261932700000003"/>
    <n v="0.53261932700000003"/>
  </r>
  <r>
    <x v="9"/>
    <x v="3"/>
    <s v="L Qualicum R"/>
    <s v="ecvi"/>
    <s v="L Qualicum R.2001"/>
    <n v="0.35717599999999999"/>
    <n v="0.61849299999999996"/>
    <n v="2.4330999999999998E-2"/>
    <n v="3.6849999999999999E-3"/>
    <x v="0"/>
    <n v="0.36419543999999998"/>
    <n v="0.37306723000000003"/>
  </r>
  <r>
    <x v="9"/>
    <x v="4"/>
    <s v="L Qualicum R"/>
    <s v="ecvi"/>
    <s v="L Qualicum R.2002"/>
    <n v="0.142736"/>
    <n v="0.84620799999999996"/>
    <n v="1.1056E-2"/>
    <n v="8.0990000000000003E-3"/>
    <x v="0"/>
    <n v="0.149874068"/>
    <n v="0.14991790699999999"/>
  </r>
  <r>
    <x v="9"/>
    <x v="5"/>
    <s v="L Qualicum R"/>
    <s v="ecvi"/>
    <s v="L Qualicum R.2003"/>
    <n v="0.28292099999999998"/>
    <n v="0.703816"/>
    <n v="1.3263E-2"/>
    <n v="8.6449999999999999E-3"/>
    <x v="0"/>
    <n v="0.27066138499999998"/>
    <n v="0.27433920000000001"/>
  </r>
  <r>
    <x v="9"/>
    <x v="6"/>
    <s v="L Qualicum R"/>
    <s v="ecvi"/>
    <s v="L Qualicum R.2004"/>
    <n v="8.7580000000000005E-2"/>
    <n v="0.86021099999999995"/>
    <n v="5.2208999999999998E-2"/>
    <n v="1.0668E-2"/>
    <x v="0"/>
    <n v="3.6492614E-2"/>
    <n v="3.8578546999999998E-2"/>
  </r>
  <r>
    <x v="9"/>
    <x v="7"/>
    <s v="L Qualicum R"/>
    <s v="ecvi"/>
    <s v="L Qualicum R.2005"/>
    <n v="0.54053600000000002"/>
    <n v="0.440724"/>
    <n v="1.8738999999999999E-2"/>
    <n v="5.4809999999999998E-3"/>
    <x v="0"/>
    <n v="0.52982808999999997"/>
    <n v="0.53999505599999997"/>
  </r>
  <r>
    <x v="9"/>
    <x v="8"/>
    <s v="L Qualicum R"/>
    <s v="ecvi"/>
    <s v="L Qualicum R.2006"/>
    <n v="0.75749500000000003"/>
    <n v="0.230932"/>
    <n v="1.1573E-2"/>
    <n v="0"/>
    <x v="0"/>
    <n v="0.75465658099999999"/>
    <n v="0.76359648000000002"/>
  </r>
  <r>
    <x v="9"/>
    <x v="9"/>
    <s v="L Qualicum R"/>
    <s v="ecvi"/>
    <s v="L Qualicum R.2007"/>
    <n v="0.97446200000000005"/>
    <n v="0"/>
    <n v="2.5538000000000002E-2"/>
    <n v="0"/>
    <x v="0"/>
    <n v="0.973790131"/>
    <n v="1"/>
  </r>
  <r>
    <x v="9"/>
    <x v="19"/>
    <s v="L Qualicum R"/>
    <s v="ecvi"/>
    <s v="L Qualicum R.2017"/>
    <n v="0.99183900000000003"/>
    <n v="0"/>
    <n v="8.1609999999999999E-3"/>
    <n v="8.6700000000000004E-4"/>
    <x v="0"/>
    <n v="0.99102023900000002"/>
    <n v="1"/>
  </r>
  <r>
    <x v="9"/>
    <x v="22"/>
    <s v="L Qualicum R"/>
    <s v="ecvi"/>
    <s v="L Qualicum R.2020"/>
    <n v="0.97685100000000002"/>
    <n v="0"/>
    <n v="2.3148999999999999E-2"/>
    <n v="1.884E-3"/>
    <x v="0"/>
    <n v="0.97757453000000005"/>
    <n v="1"/>
  </r>
  <r>
    <x v="10"/>
    <x v="0"/>
    <s v="Puntledge R - Fall"/>
    <s v="ecvi"/>
    <s v="Puntledge R - Fall.1998"/>
    <n v="0.537439"/>
    <n v="0.35626799999999997"/>
    <n v="0.106293"/>
    <n v="0.106293"/>
    <x v="0"/>
    <n v="0.48478007299999998"/>
    <n v="0.550919465"/>
  </r>
  <r>
    <x v="10"/>
    <x v="1"/>
    <s v="Puntledge R - Fall"/>
    <s v="ecvi"/>
    <s v="Puntledge R - Fall.1999"/>
    <n v="0.15695400000000001"/>
    <n v="0.75192800000000004"/>
    <n v="9.1118000000000005E-2"/>
    <n v="6.9046999999999997E-2"/>
    <x v="0"/>
    <n v="6.4863380999999998E-2"/>
    <n v="7.6427660999999994E-2"/>
  </r>
  <r>
    <x v="10"/>
    <x v="2"/>
    <s v="Puntledge R - Fall"/>
    <s v="ecvi"/>
    <s v="Puntledge R - Fall.2000"/>
    <n v="0.19122500000000001"/>
    <n v="0.79787699999999995"/>
    <n v="1.0898E-2"/>
    <n v="1.0898E-2"/>
    <x v="0"/>
    <n v="0.18016217900000001"/>
    <n v="0.18219622999999999"/>
  </r>
  <r>
    <x v="10"/>
    <x v="3"/>
    <s v="Puntledge R - Fall"/>
    <s v="ecvi"/>
    <s v="Puntledge R - Fall.2001"/>
    <n v="0.307367"/>
    <n v="0.67622199999999999"/>
    <n v="1.6410000000000001E-2"/>
    <n v="1.0196E-2"/>
    <x v="0"/>
    <n v="0.30563310799999999"/>
    <n v="0.31065526399999999"/>
  </r>
  <r>
    <x v="10"/>
    <x v="4"/>
    <s v="Puntledge R - Fall"/>
    <s v="ecvi"/>
    <s v="Puntledge R - Fall.2002"/>
    <n v="0.43032799999999999"/>
    <n v="0.554423"/>
    <n v="1.5249E-2"/>
    <n v="1.1986999999999999E-2"/>
    <x v="0"/>
    <n v="0.450596467"/>
    <n v="0.456364518"/>
  </r>
  <r>
    <x v="10"/>
    <x v="5"/>
    <s v="Puntledge R - Fall"/>
    <s v="ecvi"/>
    <s v="Puntledge R - Fall.2003"/>
    <n v="0.48328399999999999"/>
    <n v="0.51503200000000005"/>
    <n v="1.684E-3"/>
    <n v="1.684E-3"/>
    <x v="0"/>
    <n v="0.49405184800000002"/>
    <n v="0.49486760000000002"/>
  </r>
  <r>
    <x v="10"/>
    <x v="6"/>
    <s v="Puntledge R - Fall"/>
    <s v="ecvi"/>
    <s v="Puntledge R - Fall.2004"/>
    <n v="0.42828500000000003"/>
    <n v="0.55873499999999998"/>
    <n v="1.2978999999999999E-2"/>
    <n v="1.2978999999999999E-2"/>
    <x v="0"/>
    <n v="0.42268641800000001"/>
    <n v="0.42819462000000003"/>
  </r>
  <r>
    <x v="10"/>
    <x v="7"/>
    <s v="Puntledge R - Fall"/>
    <s v="ecvi"/>
    <s v="Puntledge R - Fall.2005"/>
    <n v="0.31756499999999999"/>
    <n v="0.67513800000000002"/>
    <n v="7.2960000000000004E-3"/>
    <n v="7.2960000000000004E-3"/>
    <x v="0"/>
    <n v="0.329095417"/>
    <n v="0.329095417"/>
  </r>
  <r>
    <x v="10"/>
    <x v="8"/>
    <s v="Puntledge R - Fall"/>
    <s v="ecvi"/>
    <s v="Puntledge R - Fall.2006"/>
    <n v="0.46021899999999999"/>
    <n v="0.53651000000000004"/>
    <n v="3.271E-3"/>
    <n v="3.271E-3"/>
    <x v="0"/>
    <n v="0.12418577"/>
    <n v="0.124842868"/>
  </r>
  <r>
    <x v="10"/>
    <x v="9"/>
    <s v="Puntledge R - Fall"/>
    <s v="ecvi"/>
    <s v="Puntledge R - Fall.2007"/>
    <n v="0.29214000000000001"/>
    <n v="0.70472800000000002"/>
    <n v="3.1329999999999999E-3"/>
    <n v="3.1329999999999999E-3"/>
    <x v="0"/>
    <n v="0.29713812499999998"/>
    <n v="0.29805394499999999"/>
  </r>
  <r>
    <x v="10"/>
    <x v="10"/>
    <s v="Puntledge R - Fall"/>
    <s v="ecvi"/>
    <s v="Puntledge R - Fall.2008"/>
    <n v="3.6304000000000003E-2"/>
    <n v="0.95858200000000005"/>
    <n v="5.1130000000000004E-3"/>
    <n v="5.1130000000000004E-3"/>
    <x v="0"/>
    <n v="2.3219028999999999E-2"/>
    <n v="2.3338831000000001E-2"/>
  </r>
  <r>
    <x v="10"/>
    <x v="11"/>
    <s v="Puntledge R - Fall"/>
    <s v="ecvi"/>
    <s v="Puntledge R - Fall.2009"/>
    <n v="4.9886E-2"/>
    <n v="0.932674"/>
    <n v="1.7440000000000001E-2"/>
    <n v="3.686E-3"/>
    <x v="0"/>
    <n v="3.4231315999999998E-2"/>
    <n v="3.4825552000000003E-2"/>
  </r>
  <r>
    <x v="10"/>
    <x v="12"/>
    <s v="Puntledge R - Fall"/>
    <s v="ecvi"/>
    <s v="Puntledge R - Fall.2010"/>
    <n v="0.34313300000000002"/>
    <n v="0.65070700000000004"/>
    <n v="6.1599999999999997E-3"/>
    <n v="1.083E-3"/>
    <x v="0"/>
    <n v="0.34245473500000001"/>
    <n v="0.34424157999999999"/>
  </r>
  <r>
    <x v="10"/>
    <x v="13"/>
    <s v="Puntledge R - Fall"/>
    <s v="ecvi"/>
    <s v="Puntledge R - Fall.2011"/>
    <n v="0.44899499999999998"/>
    <n v="0.54679199999999994"/>
    <n v="4.2129999999999997E-3"/>
    <n v="2.1419999999999998E-3"/>
    <x v="0"/>
    <n v="0.45163554"/>
    <n v="0.45352526700000001"/>
  </r>
  <r>
    <x v="10"/>
    <x v="14"/>
    <s v="Puntledge R - Fall"/>
    <s v="ecvi"/>
    <s v="Puntledge R - Fall.2012"/>
    <n v="0.31776700000000002"/>
    <n v="0.68125800000000003"/>
    <n v="9.7499999999999996E-4"/>
    <n v="9.7499999999999996E-4"/>
    <x v="0"/>
    <n v="0.31504290499999998"/>
    <n v="0.31535172700000003"/>
  </r>
  <r>
    <x v="10"/>
    <x v="15"/>
    <s v="Puntledge R - Fall"/>
    <s v="ecvi"/>
    <s v="Puntledge R - Fall.2013"/>
    <n v="8.2892999999999994E-2"/>
    <n v="0.91091800000000001"/>
    <n v="6.1890000000000001E-3"/>
    <n v="3.4429999999999999E-3"/>
    <x v="0"/>
    <n v="7.6005534E-2"/>
    <n v="7.6475869000000002E-2"/>
  </r>
  <r>
    <x v="10"/>
    <x v="16"/>
    <s v="Puntledge R - Fall"/>
    <s v="ecvi"/>
    <s v="Puntledge R - Fall.2014"/>
    <n v="9.6734000000000001E-2"/>
    <n v="0.89177600000000001"/>
    <n v="1.149E-2"/>
    <n v="4.9119999999999997E-3"/>
    <x v="0"/>
    <n v="0.105186961"/>
    <n v="0.106382063"/>
  </r>
  <r>
    <x v="10"/>
    <x v="17"/>
    <s v="Puntledge R - Fall"/>
    <s v="ecvi"/>
    <s v="Puntledge R - Fall.2015"/>
    <n v="0.27342"/>
    <n v="0.71914299999999998"/>
    <n v="7.4380000000000002E-3"/>
    <n v="4.8809999999999999E-3"/>
    <x v="0"/>
    <n v="0.23675216800000001"/>
    <n v="0.23848066500000001"/>
  </r>
  <r>
    <x v="10"/>
    <x v="18"/>
    <s v="Puntledge R - Fall"/>
    <s v="ecvi"/>
    <s v="Puntledge R - Fall.2016"/>
    <n v="0.33257999999999999"/>
    <n v="0.66673700000000002"/>
    <n v="6.8300000000000001E-4"/>
    <n v="6.8300000000000001E-4"/>
    <x v="0"/>
    <n v="0.254893172"/>
    <n v="0.25513031000000003"/>
  </r>
  <r>
    <x v="10"/>
    <x v="19"/>
    <s v="Puntledge R - Fall"/>
    <s v="ecvi"/>
    <s v="Puntledge R - Fall.2017"/>
    <n v="0.44990799999999997"/>
    <n v="0.54924799999999996"/>
    <n v="8.4400000000000002E-4"/>
    <n v="3.2899999999999997E-4"/>
    <x v="0"/>
    <n v="0.46347153699999999"/>
    <n v="0.46385545500000003"/>
  </r>
  <r>
    <x v="10"/>
    <x v="20"/>
    <s v="Puntledge R - Fall"/>
    <s v="ecvi"/>
    <s v="Puntledge R - Fall.2018"/>
    <n v="0.38629000000000002"/>
    <n v="0.611174"/>
    <n v="2.5349999999999999E-3"/>
    <n v="2.5349999999999999E-3"/>
    <x v="0"/>
    <n v="0.435979848"/>
    <n v="0.43667681400000002"/>
  </r>
  <r>
    <x v="10"/>
    <x v="21"/>
    <s v="Puntledge R - Fall"/>
    <s v="ecvi"/>
    <s v="Puntledge R - Fall.2019"/>
    <n v="0.47148499999999999"/>
    <n v="0.528026"/>
    <n v="4.8899999999999996E-4"/>
    <n v="4.8899999999999996E-4"/>
    <x v="0"/>
    <n v="0.48911886100000002"/>
    <n v="0.48930794300000002"/>
  </r>
  <r>
    <x v="10"/>
    <x v="22"/>
    <s v="Puntledge R - Fall"/>
    <s v="ecvi"/>
    <s v="Puntledge R - Fall.2020"/>
    <n v="0.35213800000000001"/>
    <n v="0.642486"/>
    <n v="5.3759999999999997E-3"/>
    <n v="5.3759999999999997E-3"/>
    <x v="0"/>
    <n v="0.35963045199999999"/>
    <n v="0.36116055499999999"/>
  </r>
  <r>
    <x v="10"/>
    <x v="23"/>
    <s v="Puntledge R - Fall"/>
    <s v="ecvi"/>
    <s v="Puntledge R - Fall.2021"/>
    <n v="0.66283599999999998"/>
    <n v="0.33716400000000002"/>
    <n v="0"/>
    <n v="0"/>
    <x v="0"/>
    <n v="0.64827613399999995"/>
    <n v="0.64827613399999995"/>
  </r>
  <r>
    <x v="11"/>
    <x v="0"/>
    <s v="Puntledge R - Summer"/>
    <s v="ecvi"/>
    <s v="Puntledge R - Summer.1998"/>
    <n v="0.33278600000000003"/>
    <n v="0.55891800000000003"/>
    <n v="0.108296"/>
    <n v="0.108296"/>
    <x v="0"/>
    <n v="0.25027437600000002"/>
    <n v="0.28834019"/>
  </r>
  <r>
    <x v="11"/>
    <x v="1"/>
    <s v="Puntledge R - Summer"/>
    <s v="ecvi"/>
    <s v="Puntledge R - Summer.1999"/>
    <n v="0.149757"/>
    <n v="0.82669400000000004"/>
    <n v="2.3549E-2"/>
    <n v="1.3261E-2"/>
    <x v="0"/>
    <n v="0.126572978"/>
    <n v="0.129490983"/>
  </r>
  <r>
    <x v="11"/>
    <x v="2"/>
    <s v="Puntledge R - Summer"/>
    <s v="ecvi"/>
    <s v="Puntledge R - Summer.2000"/>
    <n v="0.18651200000000001"/>
    <n v="0.795157"/>
    <n v="1.8331E-2"/>
    <n v="0"/>
    <x v="0"/>
    <n v="0.17356835000000001"/>
    <n v="0.17734877399999999"/>
  </r>
  <r>
    <x v="11"/>
    <x v="3"/>
    <s v="Puntledge R - Summer"/>
    <s v="ecvi"/>
    <s v="Puntledge R - Summer.2001"/>
    <n v="4.385E-2"/>
    <n v="0.95170299999999997"/>
    <n v="4.4460000000000003E-3"/>
    <n v="0"/>
    <x v="0"/>
    <n v="4.4258416000000002E-2"/>
    <n v="4.4581500000000003E-2"/>
  </r>
  <r>
    <x v="11"/>
    <x v="4"/>
    <s v="Puntledge R - Summer"/>
    <s v="ecvi"/>
    <s v="Puntledge R - Summer.2002"/>
    <n v="0.206591"/>
    <n v="0.78576900000000005"/>
    <n v="7.6400000000000001E-3"/>
    <n v="7.6400000000000001E-3"/>
    <x v="0"/>
    <n v="0.20050693999999999"/>
    <n v="0.20203958499999999"/>
  </r>
  <r>
    <x v="11"/>
    <x v="5"/>
    <s v="Puntledge R - Summer"/>
    <s v="ecvi"/>
    <s v="Puntledge R - Summer.2003"/>
    <n v="0.25601499999999999"/>
    <n v="0.74398500000000001"/>
    <n v="0"/>
    <n v="0"/>
    <x v="0"/>
    <n v="0.254745903"/>
    <n v="0.254745903"/>
  </r>
  <r>
    <x v="11"/>
    <x v="6"/>
    <s v="Puntledge R - Summer"/>
    <s v="ecvi"/>
    <s v="Puntledge R - Summer.2004"/>
    <n v="0.42831599999999997"/>
    <n v="0.57168399999999997"/>
    <n v="0"/>
    <n v="0"/>
    <x v="0"/>
    <n v="0.43884405199999998"/>
    <n v="0.43884405199999998"/>
  </r>
  <r>
    <x v="11"/>
    <x v="7"/>
    <s v="Puntledge R - Summer"/>
    <s v="ecvi"/>
    <s v="Puntledge R - Summer.2005"/>
    <n v="0.12930800000000001"/>
    <n v="0.86951400000000001"/>
    <n v="1.178E-3"/>
    <n v="1.178E-3"/>
    <x v="0"/>
    <n v="0.147425106"/>
    <n v="0.147425106"/>
  </r>
  <r>
    <x v="11"/>
    <x v="8"/>
    <s v="Puntledge R - Summer"/>
    <s v="ecvi"/>
    <s v="Puntledge R - Summer.2006"/>
    <n v="1.6230000000000001E-3"/>
    <n v="0.99674799999999997"/>
    <n v="1.629E-3"/>
    <n v="1.629E-3"/>
    <x v="0"/>
    <n v="-9.8500000000000006E-6"/>
    <n v="-9.8700000000000004E-6"/>
  </r>
  <r>
    <x v="11"/>
    <x v="9"/>
    <s v="Puntledge R - Summer"/>
    <s v="ecvi"/>
    <s v="Puntledge R - Summer.2007"/>
    <n v="0"/>
    <n v="1"/>
    <n v="0"/>
    <n v="0"/>
    <x v="0"/>
    <n v="-9.6500000000000008E-6"/>
    <n v="-9.6500000000000008E-6"/>
  </r>
  <r>
    <x v="11"/>
    <x v="10"/>
    <s v="Puntledge R - Summer"/>
    <s v="ecvi"/>
    <s v="Puntledge R - Summer.2008"/>
    <n v="0"/>
    <n v="1"/>
    <n v="0"/>
    <n v="0"/>
    <x v="0"/>
    <n v="-5.2800000000000003E-5"/>
    <n v="-5.2800000000000003E-5"/>
  </r>
  <r>
    <x v="11"/>
    <x v="11"/>
    <s v="Puntledge R - Summer"/>
    <s v="ecvi"/>
    <s v="Puntledge R - Summer.2009"/>
    <n v="3.4674999999999997E-2"/>
    <n v="0.94733500000000004"/>
    <n v="1.7989999999999999E-2"/>
    <n v="1.7989999999999999E-2"/>
    <x v="0"/>
    <n v="1.7037710000000001E-2"/>
    <n v="1.7360904999999999E-2"/>
  </r>
  <r>
    <x v="11"/>
    <x v="12"/>
    <s v="Puntledge R - Summer"/>
    <s v="ecvi"/>
    <s v="Puntledge R - Summer.2010"/>
    <n v="1.3756000000000001E-2"/>
    <n v="0.97247499999999998"/>
    <n v="1.3769E-2"/>
    <n v="1.3769E-2"/>
    <x v="0"/>
    <n v="-3.6000000000000001E-5"/>
    <n v="-3.65E-5"/>
  </r>
  <r>
    <x v="11"/>
    <x v="13"/>
    <s v="Puntledge R - Summer"/>
    <s v="ecvi"/>
    <s v="Puntledge R - Summer.2011"/>
    <n v="0.26451400000000003"/>
    <n v="0.73548599999999997"/>
    <n v="0"/>
    <n v="0"/>
    <x v="0"/>
    <n v="0.274427482"/>
    <n v="0.274427482"/>
  </r>
  <r>
    <x v="11"/>
    <x v="14"/>
    <s v="Puntledge R - Summer"/>
    <s v="ecvi"/>
    <s v="Puntledge R - Summer.2012"/>
    <n v="8.6138000000000006E-2"/>
    <n v="0.90984399999999999"/>
    <n v="4.019E-3"/>
    <n v="4.019E-3"/>
    <x v="0"/>
    <n v="7.4639208999999998E-2"/>
    <n v="7.4983869999999994E-2"/>
  </r>
  <r>
    <x v="11"/>
    <x v="15"/>
    <s v="Puntledge R - Summer"/>
    <s v="ecvi"/>
    <s v="Puntledge R - Summer.2013"/>
    <n v="0.15907199999999999"/>
    <n v="0.84092800000000001"/>
    <n v="0"/>
    <n v="0"/>
    <x v="0"/>
    <s v="NA"/>
    <s v="NA"/>
  </r>
  <r>
    <x v="11"/>
    <x v="16"/>
    <s v="Puntledge R - Summer"/>
    <s v="ecvi"/>
    <s v="Puntledge R - Summer.2014"/>
    <n v="0.41007500000000002"/>
    <n v="0.58642099999999997"/>
    <n v="3.5040000000000002E-3"/>
    <n v="3.5040000000000002E-3"/>
    <x v="0"/>
    <n v="0.40608114099999998"/>
    <n v="0.40748837599999999"/>
  </r>
  <r>
    <x v="11"/>
    <x v="17"/>
    <s v="Puntledge R - Summer"/>
    <s v="ecvi"/>
    <s v="Puntledge R - Summer.2015"/>
    <n v="0.47863899999999998"/>
    <n v="0.52136099999999996"/>
    <n v="0"/>
    <n v="0"/>
    <x v="0"/>
    <s v="NA"/>
    <s v="NA"/>
  </r>
  <r>
    <x v="11"/>
    <x v="18"/>
    <s v="Puntledge R - Summer"/>
    <s v="ecvi"/>
    <s v="Puntledge R - Summer.2016"/>
    <n v="0.28814699999999999"/>
    <n v="0.71185299999999996"/>
    <n v="0"/>
    <n v="0"/>
    <x v="0"/>
    <n v="0.26723888600000001"/>
    <n v="0.26723888600000001"/>
  </r>
  <r>
    <x v="11"/>
    <x v="19"/>
    <s v="Puntledge R - Summer"/>
    <s v="ecvi"/>
    <s v="Puntledge R - Summer.2017"/>
    <n v="0.74438400000000005"/>
    <n v="0.25561600000000001"/>
    <n v="0"/>
    <n v="0"/>
    <x v="0"/>
    <n v="0.51200551000000005"/>
    <n v="0.51200551000000005"/>
  </r>
  <r>
    <x v="11"/>
    <x v="20"/>
    <s v="Puntledge R - Summer"/>
    <s v="ecvi"/>
    <s v="Puntledge R - Summer.2018"/>
    <n v="0.41055599999999998"/>
    <n v="0.58944399999999997"/>
    <n v="0"/>
    <n v="0"/>
    <x v="0"/>
    <n v="0.40978576700000002"/>
    <n v="0.40978576700000002"/>
  </r>
  <r>
    <x v="11"/>
    <x v="21"/>
    <s v="Puntledge R - Summer"/>
    <s v="ecvi"/>
    <s v="Puntledge R - Summer.2019"/>
    <n v="0.295653"/>
    <n v="0.70434699999999995"/>
    <n v="0"/>
    <n v="0"/>
    <x v="0"/>
    <n v="0.28534846899999999"/>
    <n v="0.28534846899999999"/>
  </r>
  <r>
    <x v="11"/>
    <x v="22"/>
    <s v="Puntledge R - Summer"/>
    <s v="ecvi"/>
    <s v="Puntledge R - Summer.2020"/>
    <n v="0.112025"/>
    <n v="0.88797499999999996"/>
    <n v="0"/>
    <n v="0"/>
    <x v="0"/>
    <n v="0.17988337300000001"/>
    <n v="0.17988337300000001"/>
  </r>
  <r>
    <x v="11"/>
    <x v="23"/>
    <s v="Puntledge R - Summer"/>
    <s v="ecvi"/>
    <s v="Puntledge R - Summer.2021"/>
    <n v="0.24560699999999999"/>
    <n v="0.75439299999999998"/>
    <n v="0"/>
    <n v="0"/>
    <x v="0"/>
    <n v="0.24560831399999999"/>
    <n v="0.24560831399999999"/>
  </r>
  <r>
    <x v="12"/>
    <x v="0"/>
    <s v="Campbell/Quinsam R"/>
    <s v="ecvi"/>
    <s v="Campbell/Quinsam R.1998"/>
    <n v="0.30258099999999999"/>
    <n v="0.67423500000000003"/>
    <n v="2.3184E-2"/>
    <n v="2.3184E-2"/>
    <x v="0"/>
    <n v="0.15443003499999999"/>
    <n v="0.15546462899999999"/>
  </r>
  <r>
    <x v="12"/>
    <x v="1"/>
    <s v="Campbell/Quinsam R"/>
    <s v="ecvi"/>
    <s v="Campbell/Quinsam R.1999"/>
    <n v="0.30065799999999998"/>
    <n v="0.69270900000000002"/>
    <n v="6.633E-3"/>
    <n v="6.633E-3"/>
    <x v="0"/>
    <n v="0.170761726"/>
    <n v="0.170761726"/>
  </r>
  <r>
    <x v="12"/>
    <x v="2"/>
    <s v="Campbell/Quinsam R"/>
    <s v="ecvi"/>
    <s v="Campbell/Quinsam R.2000"/>
    <n v="0.26120100000000002"/>
    <n v="0.73587400000000003"/>
    <n v="2.9250000000000001E-3"/>
    <n v="2.9250000000000001E-3"/>
    <x v="0"/>
    <n v="0.14862824899999999"/>
    <n v="0.14921256899999999"/>
  </r>
  <r>
    <x v="12"/>
    <x v="3"/>
    <s v="Campbell/Quinsam R"/>
    <s v="ecvi"/>
    <s v="Campbell/Quinsam R.2001"/>
    <n v="0.27132299999999998"/>
    <n v="0.72733999999999999"/>
    <n v="1.3370000000000001E-3"/>
    <n v="1.3370000000000001E-3"/>
    <x v="0"/>
    <n v="0.20288435199999999"/>
    <n v="0.20288435199999999"/>
  </r>
  <r>
    <x v="12"/>
    <x v="4"/>
    <s v="Campbell/Quinsam R"/>
    <s v="ecvi"/>
    <s v="Campbell/Quinsam R.2002"/>
    <n v="0.34168100000000001"/>
    <n v="0.65301299999999995"/>
    <n v="5.3070000000000001E-3"/>
    <n v="5.3070000000000001E-3"/>
    <x v="0"/>
    <n v="0.20872544400000001"/>
    <n v="0.21053017199999999"/>
  </r>
  <r>
    <x v="12"/>
    <x v="5"/>
    <s v="Campbell/Quinsam R"/>
    <s v="ecvi"/>
    <s v="Campbell/Quinsam R.2003"/>
    <n v="0.32507999999999998"/>
    <n v="0.67491999999999996"/>
    <n v="0"/>
    <n v="0"/>
    <x v="0"/>
    <n v="7.2997843000000007E-2"/>
    <n v="7.2997843000000007E-2"/>
  </r>
  <r>
    <x v="12"/>
    <x v="6"/>
    <s v="Campbell/Quinsam R"/>
    <s v="ecvi"/>
    <s v="Campbell/Quinsam R.2004"/>
    <n v="0.33625300000000002"/>
    <n v="0.65288800000000002"/>
    <n v="1.0859000000000001E-2"/>
    <n v="1.0859000000000001E-2"/>
    <x v="0"/>
    <n v="0.12663771300000001"/>
    <n v="0.12698078300000001"/>
  </r>
  <r>
    <x v="12"/>
    <x v="7"/>
    <s v="Campbell/Quinsam R"/>
    <s v="ecvi"/>
    <s v="Campbell/Quinsam R.2005"/>
    <n v="0.332706"/>
    <n v="0.65593000000000001"/>
    <n v="1.1364000000000001E-2"/>
    <n v="1.1364000000000001E-2"/>
    <x v="0"/>
    <n v="0.177970772"/>
    <n v="0.18138578799999999"/>
  </r>
  <r>
    <x v="12"/>
    <x v="8"/>
    <s v="Campbell/Quinsam R"/>
    <s v="ecvi"/>
    <s v="Campbell/Quinsam R.2006"/>
    <n v="0.33888200000000002"/>
    <n v="0.65835699999999997"/>
    <n v="2.761E-3"/>
    <n v="2.761E-3"/>
    <x v="0"/>
    <n v="0.17739260600000001"/>
    <n v="0.17869870400000001"/>
  </r>
  <r>
    <x v="12"/>
    <x v="9"/>
    <s v="Campbell/Quinsam R"/>
    <s v="ecvi"/>
    <s v="Campbell/Quinsam R.2007"/>
    <n v="0.30067100000000002"/>
    <n v="0.66228900000000002"/>
    <n v="3.7039999999999997E-2"/>
    <n v="3.7039999999999997E-2"/>
    <x v="0"/>
    <n v="0.14887407999999999"/>
    <n v="0.149111676"/>
  </r>
  <r>
    <x v="12"/>
    <x v="10"/>
    <s v="Campbell/Quinsam R"/>
    <s v="ecvi"/>
    <s v="Campbell/Quinsam R.2008"/>
    <n v="0.354796"/>
    <n v="0.64261599999999997"/>
    <n v="2.588E-3"/>
    <n v="2.588E-3"/>
    <x v="0"/>
    <n v="0.222308591"/>
    <n v="0.22336531100000001"/>
  </r>
  <r>
    <x v="12"/>
    <x v="11"/>
    <s v="Campbell/Quinsam R"/>
    <s v="ecvi"/>
    <s v="Campbell/Quinsam R.2009"/>
    <n v="0.44330000000000003"/>
    <n v="0.55669999999999997"/>
    <n v="0"/>
    <n v="0"/>
    <x v="0"/>
    <n v="0.278397265"/>
    <n v="0.278397265"/>
  </r>
  <r>
    <x v="12"/>
    <x v="12"/>
    <s v="Campbell/Quinsam R"/>
    <s v="ecvi"/>
    <s v="Campbell/Quinsam R.2010"/>
    <n v="0.39832600000000001"/>
    <n v="0.59307299999999996"/>
    <n v="8.6009999999999993E-3"/>
    <n v="8.6009999999999993E-3"/>
    <x v="0"/>
    <n v="0.196420186"/>
    <n v="0.19646350200000001"/>
  </r>
  <r>
    <x v="12"/>
    <x v="13"/>
    <s v="Campbell/Quinsam R"/>
    <s v="ecvi"/>
    <s v="Campbell/Quinsam R.2011"/>
    <n v="0.30051600000000001"/>
    <n v="0.68667900000000004"/>
    <n v="1.2805E-2"/>
    <n v="1.2805E-2"/>
    <x v="0"/>
    <n v="4.8960229000000001E-2"/>
    <n v="4.9427288E-2"/>
  </r>
  <r>
    <x v="12"/>
    <x v="14"/>
    <s v="Campbell/Quinsam R"/>
    <s v="ecvi"/>
    <s v="Campbell/Quinsam R.2012"/>
    <n v="0.44264300000000001"/>
    <n v="0.54890300000000003"/>
    <n v="8.4539999999999997E-3"/>
    <n v="8.4539999999999997E-3"/>
    <x v="0"/>
    <n v="0.19048121000000001"/>
    <n v="0.190585225"/>
  </r>
  <r>
    <x v="12"/>
    <x v="15"/>
    <s v="Campbell/Quinsam R"/>
    <s v="ecvi"/>
    <s v="Campbell/Quinsam R.2013"/>
    <n v="0.34251500000000001"/>
    <n v="0.65739899999999996"/>
    <n v="8.6000000000000003E-5"/>
    <n v="8.6000000000000003E-5"/>
    <x v="0"/>
    <n v="0.15455823799999999"/>
    <n v="0.15455823799999999"/>
  </r>
  <r>
    <x v="12"/>
    <x v="16"/>
    <s v="Campbell/Quinsam R"/>
    <s v="ecvi"/>
    <s v="Campbell/Quinsam R.2014"/>
    <n v="0.34769899999999998"/>
    <n v="0.65109700000000004"/>
    <n v="1.2030000000000001E-3"/>
    <n v="1.2030000000000001E-3"/>
    <x v="0"/>
    <n v="0.201420082"/>
    <n v="0.20144574700000001"/>
  </r>
  <r>
    <x v="12"/>
    <x v="17"/>
    <s v="Campbell/Quinsam R"/>
    <s v="ecvi"/>
    <s v="Campbell/Quinsam R.2015"/>
    <n v="0.37536000000000003"/>
    <n v="0.62143700000000002"/>
    <n v="3.2030000000000001E-3"/>
    <n v="3.2030000000000001E-3"/>
    <x v="0"/>
    <n v="0.27542485999999999"/>
    <n v="0.27556571099999999"/>
  </r>
  <r>
    <x v="12"/>
    <x v="18"/>
    <s v="Campbell/Quinsam R"/>
    <s v="ecvi"/>
    <s v="Campbell/Quinsam R.2016"/>
    <n v="0.173343"/>
    <n v="0.82635700000000001"/>
    <n v="2.9999999999999997E-4"/>
    <n v="2.9999999999999997E-4"/>
    <x v="0"/>
    <n v="0.13059832199999999"/>
    <n v="0.13065327199999999"/>
  </r>
  <r>
    <x v="12"/>
    <x v="19"/>
    <s v="Campbell/Quinsam R"/>
    <s v="ecvi"/>
    <s v="Campbell/Quinsam R.2017"/>
    <n v="0.26397300000000001"/>
    <n v="0.73420700000000005"/>
    <n v="1.82E-3"/>
    <n v="1.82E-3"/>
    <x v="0"/>
    <n v="4.4143160000000001E-2"/>
    <n v="4.4259551000000001E-2"/>
  </r>
  <r>
    <x v="12"/>
    <x v="20"/>
    <s v="Campbell/Quinsam R"/>
    <s v="ecvi"/>
    <s v="Campbell/Quinsam R.2018"/>
    <n v="0.263984"/>
    <n v="0.73491200000000001"/>
    <n v="1.1039999999999999E-3"/>
    <n v="1.1039999999999999E-3"/>
    <x v="0"/>
    <n v="0.13536405400000001"/>
    <n v="0.13543981899999999"/>
  </r>
  <r>
    <x v="12"/>
    <x v="21"/>
    <s v="Campbell/Quinsam R"/>
    <s v="ecvi"/>
    <s v="Campbell/Quinsam R.2019"/>
    <n v="0.237926"/>
    <n v="0.75965300000000002"/>
    <n v="2.421E-3"/>
    <n v="2.421E-3"/>
    <x v="0"/>
    <n v="0.10410340999999999"/>
    <n v="0.104443166"/>
  </r>
  <r>
    <x v="12"/>
    <x v="22"/>
    <s v="Campbell/Quinsam R"/>
    <s v="ecvi"/>
    <s v="Campbell/Quinsam R.2020"/>
    <n v="0.37113499999999999"/>
    <n v="0.61791700000000005"/>
    <n v="1.0947E-2"/>
    <n v="1.0947E-2"/>
    <x v="0"/>
    <n v="0.17739380799999999"/>
    <n v="0.17767240500000001"/>
  </r>
  <r>
    <x v="12"/>
    <x v="23"/>
    <s v="Campbell/Quinsam R"/>
    <s v="ecvi"/>
    <s v="Campbell/Quinsam R.2021"/>
    <n v="0.26124199999999997"/>
    <n v="0.73875800000000003"/>
    <n v="0"/>
    <n v="0"/>
    <x v="0"/>
    <n v="1.7828189000000001E-2"/>
    <n v="1.7828189000000001E-2"/>
  </r>
  <r>
    <x v="13"/>
    <x v="0"/>
    <s v="Capilano R"/>
    <s v="smi"/>
    <s v="Capilano R.1998"/>
    <n v="0.21202699999999999"/>
    <n v="0.73522500000000002"/>
    <n v="5.2747000000000002E-2"/>
    <n v="5.2747000000000002E-2"/>
    <x v="0"/>
    <n v="0.216984925"/>
    <n v="0.227977086"/>
  </r>
  <r>
    <x v="13"/>
    <x v="1"/>
    <s v="Capilano R"/>
    <s v="smi"/>
    <s v="Capilano R.1999"/>
    <n v="1.9016000000000002E-2"/>
    <n v="0.98098399999999997"/>
    <n v="0"/>
    <n v="0"/>
    <x v="0"/>
    <n v="4.1238938000000003E-2"/>
    <n v="4.1238938000000003E-2"/>
  </r>
  <r>
    <x v="13"/>
    <x v="2"/>
    <s v="Capilano R"/>
    <s v="smi"/>
    <s v="Capilano R.2000"/>
    <n v="0.12818599999999999"/>
    <n v="0.87181399999999998"/>
    <n v="0"/>
    <n v="0"/>
    <x v="0"/>
    <n v="0.11545454500000001"/>
    <n v="0.11545454500000001"/>
  </r>
  <r>
    <x v="13"/>
    <x v="3"/>
    <s v="Capilano R"/>
    <s v="smi"/>
    <s v="Capilano R.2001"/>
    <n v="0.33281699999999997"/>
    <n v="0.647984"/>
    <n v="1.9199000000000001E-2"/>
    <n v="1.9199000000000001E-2"/>
    <x v="0"/>
    <n v="0.31975694399999999"/>
    <n v="0.32614104199999999"/>
  </r>
  <r>
    <x v="13"/>
    <x v="4"/>
    <s v="Capilano R"/>
    <s v="smi"/>
    <s v="Capilano R.2002"/>
    <n v="0.64094700000000004"/>
    <n v="0.35905300000000001"/>
    <n v="0"/>
    <n v="0"/>
    <x v="0"/>
    <n v="0.64094736799999996"/>
    <n v="0.64094736799999996"/>
  </r>
  <r>
    <x v="13"/>
    <x v="5"/>
    <s v="Capilano R"/>
    <s v="smi"/>
    <s v="Capilano R.2003"/>
    <n v="0.76125200000000004"/>
    <n v="0.23874799999999999"/>
    <n v="0"/>
    <n v="0"/>
    <x v="0"/>
    <n v="0.76116959100000003"/>
    <n v="0.76116959100000003"/>
  </r>
  <r>
    <x v="13"/>
    <x v="6"/>
    <s v="Capilano R"/>
    <s v="smi"/>
    <s v="Capilano R.2004"/>
    <n v="0.992869"/>
    <n v="7.1310000000000002E-3"/>
    <n v="0"/>
    <n v="0"/>
    <x v="0"/>
    <n v="0.99215735999999999"/>
    <n v="0.99215735999999999"/>
  </r>
  <r>
    <x v="13"/>
    <x v="17"/>
    <s v="Capilano R"/>
    <s v="smi"/>
    <s v="Capilano R.2015"/>
    <n v="0.47439199999999998"/>
    <n v="0.48004599999999997"/>
    <n v="4.5561999999999998E-2"/>
    <n v="4.5561999999999998E-2"/>
    <x v="0"/>
    <n v="0.45"/>
    <m/>
  </r>
  <r>
    <x v="13"/>
    <x v="18"/>
    <s v="Capilano R"/>
    <s v="smi"/>
    <s v="Capilano R.2016"/>
    <n v="0.29540300000000003"/>
    <n v="0.70348200000000005"/>
    <n v="1.1150000000000001E-3"/>
    <n v="1.1150000000000001E-3"/>
    <x v="0"/>
    <n v="0.3"/>
    <m/>
  </r>
  <r>
    <x v="13"/>
    <x v="19"/>
    <s v="Capilano R"/>
    <s v="smi"/>
    <s v="Capilano R.2017"/>
    <n v="9.6016000000000004E-2"/>
    <n v="0.90398400000000001"/>
    <n v="0"/>
    <n v="0"/>
    <x v="0"/>
    <n v="0.09"/>
    <m/>
  </r>
  <r>
    <x v="13"/>
    <x v="20"/>
    <s v="Capilano R"/>
    <s v="smi"/>
    <s v="Capilano R.2018"/>
    <n v="2.9859999999999999E-3"/>
    <n v="0.99701399999999996"/>
    <n v="0"/>
    <n v="0"/>
    <x v="0"/>
    <n v="0"/>
    <m/>
  </r>
  <r>
    <x v="13"/>
    <x v="21"/>
    <s v="Capilano R"/>
    <s v="smi"/>
    <s v="Capilano R.2019"/>
    <n v="9.6467999999999998E-2"/>
    <n v="0.903532"/>
    <n v="0"/>
    <n v="0"/>
    <x v="0"/>
    <n v="0.1"/>
    <m/>
  </r>
  <r>
    <x v="13"/>
    <x v="22"/>
    <s v="Capilano R"/>
    <s v="smi"/>
    <s v="Capilano R.2020"/>
    <n v="0.19095899999999999"/>
    <n v="0.80782799999999999"/>
    <n v="1.2130000000000001E-3"/>
    <n v="1.2130000000000001E-3"/>
    <x v="0"/>
    <n v="0.19"/>
    <m/>
  </r>
  <r>
    <x v="13"/>
    <x v="23"/>
    <s v="Capilano R"/>
    <s v="smi"/>
    <s v="Capilano R.2021"/>
    <n v="0.45716099999999998"/>
    <n v="0.54283899999999996"/>
    <n v="0"/>
    <n v="0"/>
    <x v="0"/>
    <m/>
    <m/>
  </r>
  <r>
    <x v="14"/>
    <x v="0"/>
    <s v="Lang Cr"/>
    <s v="smi"/>
    <s v="Lang Cr.1998"/>
    <n v="0.78229700000000002"/>
    <n v="0.21770300000000001"/>
    <n v="0"/>
    <n v="0"/>
    <x v="0"/>
    <n v="0.78228165800000005"/>
    <n v="0.78228165800000005"/>
  </r>
  <r>
    <x v="14"/>
    <x v="2"/>
    <s v="Lang Cr"/>
    <s v="smi"/>
    <s v="Lang Cr.2000"/>
    <n v="0.88874699999999995"/>
    <n v="0.111253"/>
    <n v="0"/>
    <n v="0"/>
    <x v="0"/>
    <n v="0.88873585099999997"/>
    <n v="0.88873585099999997"/>
  </r>
  <r>
    <x v="14"/>
    <x v="3"/>
    <s v="Lang Cr"/>
    <s v="smi"/>
    <s v="Lang Cr.2001"/>
    <n v="0.83984700000000001"/>
    <n v="0.16015299999999999"/>
    <n v="0"/>
    <n v="0"/>
    <x v="0"/>
    <n v="0.83984559000000003"/>
    <n v="0.83984559000000003"/>
  </r>
  <r>
    <x v="15"/>
    <x v="11"/>
    <s v="Phillips R"/>
    <s v="smi"/>
    <s v="Phillips R.2009"/>
    <n v="0.34482200000000002"/>
    <n v="0.65517800000000004"/>
    <n v="0"/>
    <n v="0"/>
    <x v="0"/>
    <n v="0.34"/>
    <n v="0.34"/>
  </r>
  <r>
    <x v="15"/>
    <x v="12"/>
    <s v="Phillips R"/>
    <s v="smi"/>
    <s v="Phillips R.2010"/>
    <n v="0.34037600000000001"/>
    <n v="0.389959"/>
    <n v="0.26966499999999999"/>
    <n v="0.26966499999999999"/>
    <x v="0"/>
    <n v="0.1"/>
    <n v="0.1"/>
  </r>
  <r>
    <x v="15"/>
    <x v="13"/>
    <s v="Phillips R"/>
    <s v="smi"/>
    <s v="Phillips R.2011"/>
    <n v="0.42780800000000002"/>
    <n v="0.44931300000000002"/>
    <n v="0.122879"/>
    <n v="0.122879"/>
    <x v="0"/>
    <n v="0.38338046199999998"/>
    <n v="0.44763968199999998"/>
  </r>
  <r>
    <x v="15"/>
    <x v="14"/>
    <s v="Phillips R"/>
    <s v="smi"/>
    <s v="Phillips R.2012"/>
    <n v="0.80615700000000001"/>
    <n v="0.18871199999999999"/>
    <n v="5.1310000000000001E-3"/>
    <n v="5.1310000000000001E-3"/>
    <x v="0"/>
    <n v="0.77383539300000004"/>
    <n v="0.77890754299999998"/>
  </r>
  <r>
    <x v="15"/>
    <x v="15"/>
    <s v="Phillips R"/>
    <s v="smi"/>
    <s v="Phillips R.2013"/>
    <n v="0.60992900000000005"/>
    <n v="0.390071"/>
    <n v="0"/>
    <n v="0"/>
    <x v="0"/>
    <n v="0.70582795899999995"/>
    <n v="0.70582795899999995"/>
  </r>
  <r>
    <x v="15"/>
    <x v="16"/>
    <s v="Phillips R"/>
    <s v="smi"/>
    <s v="Phillips R.2014"/>
    <n v="0.27760899999999999"/>
    <n v="0.72239100000000001"/>
    <n v="0"/>
    <n v="0"/>
    <x v="0"/>
    <n v="0.28130728100000002"/>
    <n v="0.28130728100000002"/>
  </r>
  <r>
    <x v="15"/>
    <x v="17"/>
    <s v="Phillips R"/>
    <s v="smi"/>
    <s v="Phillips R.2015"/>
    <n v="0.34896899999999997"/>
    <n v="0.606101"/>
    <n v="4.4928999999999997E-2"/>
    <n v="4.4928999999999997E-2"/>
    <x v="0"/>
    <n v="0.32186701000000001"/>
    <n v="0.33828093599999998"/>
  </r>
  <r>
    <x v="15"/>
    <x v="18"/>
    <s v="Phillips R"/>
    <s v="smi"/>
    <s v="Phillips R.2016"/>
    <n v="0.411717"/>
    <n v="0.588283"/>
    <n v="0"/>
    <n v="0"/>
    <x v="0"/>
    <n v="0.58915946799999996"/>
    <n v="0.58915946799999996"/>
  </r>
  <r>
    <x v="15"/>
    <x v="19"/>
    <s v="Phillips R"/>
    <s v="smi"/>
    <s v="Phillips R.2017"/>
    <n v="0.37022100000000002"/>
    <n v="0.62977899999999998"/>
    <n v="0"/>
    <n v="0"/>
    <x v="0"/>
    <n v="0.57999999999999996"/>
    <n v="0.57999999999999996"/>
  </r>
  <r>
    <x v="15"/>
    <x v="20"/>
    <s v="Phillips R"/>
    <s v="smi"/>
    <s v="Phillips R.2018"/>
    <n v="0.49226199999999998"/>
    <n v="0.50773800000000002"/>
    <n v="0"/>
    <n v="0"/>
    <x v="0"/>
    <n v="0.60612871800000001"/>
    <n v="0.60612871800000001"/>
  </r>
  <r>
    <x v="15"/>
    <x v="21"/>
    <s v="Phillips R"/>
    <s v="smi"/>
    <s v="Phillips R.2019"/>
    <n v="0.50809000000000004"/>
    <n v="0.49191000000000001"/>
    <n v="0"/>
    <n v="0"/>
    <x v="0"/>
    <n v="0.57393793599999998"/>
    <n v="0.57393793599999998"/>
  </r>
  <r>
    <x v="15"/>
    <x v="22"/>
    <s v="Phillips R"/>
    <s v="smi"/>
    <s v="Phillips R.2020"/>
    <n v="0.61041299999999998"/>
    <n v="0.38958700000000002"/>
    <n v="0"/>
    <n v="0"/>
    <x v="0"/>
    <n v="0.61"/>
    <n v="0.61"/>
  </r>
  <r>
    <x v="15"/>
    <x v="23"/>
    <s v="Phillips R"/>
    <s v="smi"/>
    <s v="Phillips R.2021"/>
    <n v="0.728468"/>
    <n v="0.271532"/>
    <n v="0"/>
    <n v="0"/>
    <x v="0"/>
    <n v="0.73"/>
    <n v="0.73"/>
  </r>
  <r>
    <x v="16"/>
    <x v="0"/>
    <s v="Chilliwack R"/>
    <s v="fr"/>
    <s v="Chilliwack R.1998"/>
    <n v="0.57380900000000001"/>
    <n v="0.42281400000000002"/>
    <n v="3.3769999999999998E-3"/>
    <n v="3.3769999999999998E-3"/>
    <x v="0"/>
    <n v="0.25116622300000002"/>
    <n v="0.25272257100000001"/>
  </r>
  <r>
    <x v="16"/>
    <x v="1"/>
    <s v="Chilliwack R"/>
    <s v="fr"/>
    <s v="Chilliwack R.1999"/>
    <n v="0.427178"/>
    <n v="0.55803800000000003"/>
    <n v="1.4784E-2"/>
    <n v="1.4784E-2"/>
    <x v="0"/>
    <n v="0.30605178199999999"/>
    <n v="0.31164166500000001"/>
  </r>
  <r>
    <x v="16"/>
    <x v="2"/>
    <s v="Chilliwack R"/>
    <s v="fr"/>
    <s v="Chilliwack R.2000"/>
    <n v="0.32998499999999997"/>
    <n v="0.66364900000000004"/>
    <n v="6.3660000000000001E-3"/>
    <n v="6.3660000000000001E-3"/>
    <x v="0"/>
    <n v="0.28616170699999999"/>
    <n v="0.28805193800000001"/>
  </r>
  <r>
    <x v="16"/>
    <x v="3"/>
    <s v="Chilliwack R"/>
    <s v="fr"/>
    <s v="Chilliwack R.2001"/>
    <n v="0.66678400000000004"/>
    <n v="0.33241599999999999"/>
    <n v="8.0000000000000004E-4"/>
    <n v="8.0000000000000004E-4"/>
    <x v="0"/>
    <n v="0.570964201"/>
    <n v="0.571578111"/>
  </r>
  <r>
    <x v="16"/>
    <x v="4"/>
    <s v="Chilliwack R"/>
    <s v="fr"/>
    <s v="Chilliwack R.2002"/>
    <n v="0.64477499999999999"/>
    <n v="0.35507699999999998"/>
    <n v="1.4799999999999999E-4"/>
    <n v="1.4799999999999999E-4"/>
    <x v="0"/>
    <n v="0.36053882199999998"/>
    <n v="0.36053882199999998"/>
  </r>
  <r>
    <x v="16"/>
    <x v="5"/>
    <s v="Chilliwack R"/>
    <s v="fr"/>
    <s v="Chilliwack R.2003"/>
    <n v="0.67874400000000001"/>
    <n v="0.32036399999999998"/>
    <n v="8.92E-4"/>
    <n v="8.92E-4"/>
    <x v="0"/>
    <n v="0.39653166699999998"/>
    <n v="0.39722260700000001"/>
  </r>
  <r>
    <x v="16"/>
    <x v="6"/>
    <s v="Chilliwack R"/>
    <s v="fr"/>
    <s v="Chilliwack R.2004"/>
    <n v="0.63515100000000002"/>
    <n v="0.35730899999999999"/>
    <n v="7.5399999999999998E-3"/>
    <n v="7.5399999999999998E-3"/>
    <x v="0"/>
    <n v="0.41313716299999997"/>
    <n v="0.41839369599999998"/>
  </r>
  <r>
    <x v="16"/>
    <x v="7"/>
    <s v="Chilliwack R"/>
    <s v="fr"/>
    <s v="Chilliwack R.2005"/>
    <n v="0.37775599999999998"/>
    <n v="0.62146299999999999"/>
    <n v="7.8100000000000001E-4"/>
    <n v="7.8100000000000001E-4"/>
    <x v="0"/>
    <n v="0.27249961299999997"/>
    <n v="0.27275439899999998"/>
  </r>
  <r>
    <x v="16"/>
    <x v="8"/>
    <s v="Chilliwack R"/>
    <s v="fr"/>
    <s v="Chilliwack R.2006"/>
    <n v="0.54697200000000001"/>
    <n v="0.45300699999999999"/>
    <n v="2.0999999999999999E-5"/>
    <n v="2.0999999999999999E-5"/>
    <x v="0"/>
    <n v="0.43541298499999997"/>
    <n v="0.43541298499999997"/>
  </r>
  <r>
    <x v="16"/>
    <x v="9"/>
    <s v="Chilliwack R"/>
    <s v="fr"/>
    <s v="Chilliwack R.2007"/>
    <n v="0.61462600000000001"/>
    <n v="0.38537399999999999"/>
    <n v="0"/>
    <n v="0"/>
    <x v="0"/>
    <n v="0.457250718"/>
    <n v="0.457250718"/>
  </r>
  <r>
    <x v="16"/>
    <x v="10"/>
    <s v="Chilliwack R"/>
    <s v="fr"/>
    <s v="Chilliwack R.2008"/>
    <n v="0.70393399999999995"/>
    <n v="0.296066"/>
    <n v="0"/>
    <n v="0"/>
    <x v="0"/>
    <n v="0.33270961100000002"/>
    <n v="0.33270961100000002"/>
  </r>
  <r>
    <x v="16"/>
    <x v="11"/>
    <s v="Chilliwack R"/>
    <s v="fr"/>
    <s v="Chilliwack R.2009"/>
    <n v="0.59417900000000001"/>
    <n v="0.40511000000000003"/>
    <n v="7.1100000000000004E-4"/>
    <n v="7.1100000000000004E-4"/>
    <x v="0"/>
    <n v="0.21792108700000001"/>
    <n v="0.21823642300000001"/>
  </r>
  <r>
    <x v="16"/>
    <x v="12"/>
    <s v="Chilliwack R"/>
    <s v="fr"/>
    <s v="Chilliwack R.2010"/>
    <n v="0.62617599999999995"/>
    <n v="0.37382399999999999"/>
    <n v="0"/>
    <n v="0"/>
    <x v="0"/>
    <n v="0.112768746"/>
    <n v="0.112768746"/>
  </r>
  <r>
    <x v="16"/>
    <x v="13"/>
    <s v="Chilliwack R"/>
    <s v="fr"/>
    <s v="Chilliwack R.2011"/>
    <n v="0.110301"/>
    <n v="0.88969900000000002"/>
    <n v="0"/>
    <n v="0"/>
    <x v="0"/>
    <n v="1.6412774000000002E-2"/>
    <n v="1.6412774000000002E-2"/>
  </r>
  <r>
    <x v="16"/>
    <x v="14"/>
    <s v="Chilliwack R"/>
    <s v="fr"/>
    <s v="Chilliwack R.2012"/>
    <n v="0.230627"/>
    <n v="0.76932400000000001"/>
    <n v="4.8999999999999998E-5"/>
    <n v="4.8999999999999998E-5"/>
    <x v="0"/>
    <n v="0.194175661"/>
    <n v="0.194186521"/>
  </r>
  <r>
    <x v="16"/>
    <x v="15"/>
    <s v="Chilliwack R"/>
    <s v="fr"/>
    <s v="Chilliwack R.2013"/>
    <n v="0.51798200000000005"/>
    <n v="0.48100100000000001"/>
    <n v="1.0169999999999999E-3"/>
    <n v="1.0169999999999999E-3"/>
    <x v="0"/>
    <n v="0.46555679999999999"/>
    <n v="0.46622843899999999"/>
  </r>
  <r>
    <x v="16"/>
    <x v="16"/>
    <s v="Chilliwack R"/>
    <s v="fr"/>
    <s v="Chilliwack R.2014"/>
    <n v="0.55910199999999999"/>
    <n v="0.44089800000000001"/>
    <n v="0"/>
    <n v="0"/>
    <x v="0"/>
    <n v="0.490653283"/>
    <n v="0.490653283"/>
  </r>
  <r>
    <x v="16"/>
    <x v="17"/>
    <s v="Chilliwack R"/>
    <s v="fr"/>
    <s v="Chilliwack R.2015"/>
    <n v="0.46604200000000001"/>
    <n v="0.53395800000000004"/>
    <n v="0"/>
    <n v="0"/>
    <x v="0"/>
    <n v="0.37056926800000001"/>
    <n v="0.37056926800000001"/>
  </r>
  <r>
    <x v="16"/>
    <x v="18"/>
    <s v="Chilliwack R"/>
    <s v="fr"/>
    <s v="Chilliwack R.2016"/>
    <n v="0.39668300000000001"/>
    <n v="0.60266699999999995"/>
    <n v="6.4999999999999997E-4"/>
    <n v="6.4999999999999997E-4"/>
    <x v="0"/>
    <n v="0.24898357900000001"/>
    <n v="0.249228915"/>
  </r>
  <r>
    <x v="16"/>
    <x v="19"/>
    <s v="Chilliwack R"/>
    <s v="fr"/>
    <s v="Chilliwack R.2017"/>
    <n v="0.45360299999999998"/>
    <n v="0.54518800000000001"/>
    <n v="1.209E-3"/>
    <n v="1.209E-3"/>
    <x v="0"/>
    <n v="0.33974985200000002"/>
    <n v="0.33991072"/>
  </r>
  <r>
    <x v="16"/>
    <x v="20"/>
    <s v="Chilliwack R"/>
    <s v="fr"/>
    <s v="Chilliwack R.2018"/>
    <n v="0.39965299999999998"/>
    <n v="0.59862199999999999"/>
    <n v="1.725E-3"/>
    <n v="1.725E-3"/>
    <x v="0"/>
    <n v="0.38019914300000002"/>
    <n v="0.38243512200000002"/>
  </r>
  <r>
    <x v="16"/>
    <x v="21"/>
    <s v="Chilliwack R"/>
    <s v="fr"/>
    <s v="Chilliwack R.2019"/>
    <n v="0.43335200000000001"/>
    <n v="0.56633299999999998"/>
    <n v="3.1500000000000001E-4"/>
    <n v="3.1500000000000001E-4"/>
    <x v="0"/>
    <n v="8.8628523000000001E-2"/>
    <n v="8.8667016000000001E-2"/>
  </r>
  <r>
    <x v="16"/>
    <x v="22"/>
    <s v="Chilliwack R"/>
    <s v="fr"/>
    <s v="Chilliwack R.2020"/>
    <n v="0.31966"/>
    <n v="0.68024799999999996"/>
    <n v="9.2E-5"/>
    <n v="9.2E-5"/>
    <x v="0"/>
    <n v="0.19932899600000001"/>
    <n v="0.19932899600000001"/>
  </r>
  <r>
    <x v="16"/>
    <x v="23"/>
    <s v="Chilliwack R"/>
    <s v="fr"/>
    <s v="Chilliwack R.2021"/>
    <n v="0.42195500000000002"/>
    <n v="0.57777599999999996"/>
    <n v="2.6899999999999998E-4"/>
    <n v="2.6899999999999998E-4"/>
    <x v="0"/>
    <n v="0.48905349399999998"/>
    <n v="0.48918608000000002"/>
  </r>
  <r>
    <x v="17"/>
    <x v="0"/>
    <s v="Stave R"/>
    <s v="fr"/>
    <s v="Stave R.1998"/>
    <n v="0.41164699999999999"/>
    <n v="0.53834099999999996"/>
    <n v="5.0012000000000001E-2"/>
    <n v="5.0012000000000001E-2"/>
    <x v="0"/>
    <n v="0.384919438"/>
    <n v="0.40626668799999999"/>
  </r>
  <r>
    <x v="17"/>
    <x v="1"/>
    <s v="Stave R"/>
    <s v="fr"/>
    <s v="Stave R.1999"/>
    <n v="0.34404099999999999"/>
    <n v="0.34149800000000002"/>
    <n v="0.31446000000000002"/>
    <n v="0.31446000000000002"/>
    <x v="0"/>
    <n v="3.8140284000000003E-2"/>
    <n v="7.0022577000000003E-2"/>
  </r>
  <r>
    <x v="17"/>
    <x v="2"/>
    <s v="Stave R"/>
    <s v="fr"/>
    <s v="Stave R.2000"/>
    <n v="0.52558099999999996"/>
    <n v="0.47441899999999998"/>
    <n v="0"/>
    <n v="0"/>
    <x v="0"/>
    <n v="0.409510763"/>
    <n v="0.409510763"/>
  </r>
  <r>
    <x v="17"/>
    <x v="3"/>
    <s v="Stave R"/>
    <s v="fr"/>
    <s v="Stave R.2001"/>
    <n v="0.146483"/>
    <n v="0.82247000000000003"/>
    <n v="3.1047000000000002E-2"/>
    <n v="3.1047000000000002E-2"/>
    <x v="0"/>
    <n v="0.131458981"/>
    <n v="0.13560956800000001"/>
  </r>
  <r>
    <x v="17"/>
    <x v="4"/>
    <s v="Stave R"/>
    <s v="fr"/>
    <s v="Stave R.2002"/>
    <n v="0.29783199999999999"/>
    <n v="0.60662099999999997"/>
    <n v="9.5547000000000007E-2"/>
    <n v="9.5547000000000007E-2"/>
    <x v="0"/>
    <n v="0.212408074"/>
    <n v="0.212408074"/>
  </r>
  <r>
    <x v="17"/>
    <x v="5"/>
    <s v="Stave R"/>
    <s v="fr"/>
    <s v="Stave R.2003"/>
    <n v="0.41722399999999998"/>
    <n v="0.58277599999999996"/>
    <n v="0"/>
    <n v="0"/>
    <x v="0"/>
    <n v="0.40855045400000001"/>
    <n v="0.40855045400000001"/>
  </r>
  <r>
    <x v="18"/>
    <x v="2"/>
    <s v="Maria Sl"/>
    <s v="fr"/>
    <s v="Maria Sl.2000"/>
    <n v="0.89294099999999998"/>
    <n v="0.107059"/>
    <n v="0"/>
    <n v="0"/>
    <x v="0"/>
    <n v="0.105245573"/>
    <n v="0.105245573"/>
  </r>
  <r>
    <x v="18"/>
    <x v="3"/>
    <s v="Maria Sl"/>
    <s v="fr"/>
    <s v="Maria Sl.2001"/>
    <n v="0.395123"/>
    <n v="0.604877"/>
    <n v="0"/>
    <n v="0"/>
    <x v="0"/>
    <n v="0.63960927000000001"/>
    <n v="0.63960927000000001"/>
  </r>
  <r>
    <x v="18"/>
    <x v="4"/>
    <s v="Maria Sl"/>
    <s v="fr"/>
    <s v="Maria Sl.2002"/>
    <n v="0.52824499999999996"/>
    <n v="0.47175499999999998"/>
    <n v="0"/>
    <n v="0"/>
    <x v="0"/>
    <n v="0.55114453399999996"/>
    <n v="0.55114453399999996"/>
  </r>
  <r>
    <x v="18"/>
    <x v="5"/>
    <s v="Maria Sl"/>
    <s v="fr"/>
    <s v="Maria Sl.2003"/>
    <n v="0.94571400000000005"/>
    <n v="5.4286000000000001E-2"/>
    <n v="0"/>
    <n v="0"/>
    <x v="0"/>
    <n v="0.45191313300000002"/>
    <n v="0.45191313300000002"/>
  </r>
  <r>
    <x v="19"/>
    <x v="0"/>
    <s v="Harrison R"/>
    <s v="fr"/>
    <s v="Harrison R.1998"/>
    <n v="0.92339700000000002"/>
    <n v="7.4317999999999995E-2"/>
    <n v="2.2850000000000001E-3"/>
    <n v="2.2850000000000001E-3"/>
    <x v="0"/>
    <n v="0.90907214599999997"/>
    <n v="0.91158069900000005"/>
  </r>
  <r>
    <x v="19"/>
    <x v="1"/>
    <s v="Harrison R"/>
    <s v="fr"/>
    <s v="Harrison R.1999"/>
    <n v="0.91864599999999996"/>
    <n v="6.0088999999999997E-2"/>
    <n v="2.1264999999999999E-2"/>
    <n v="2.1264999999999999E-2"/>
    <x v="0"/>
    <n v="0.91107745600000001"/>
    <n v="0.93271856799999997"/>
  </r>
  <r>
    <x v="19"/>
    <x v="2"/>
    <s v="Harrison R"/>
    <s v="fr"/>
    <s v="Harrison R.2000"/>
    <n v="0.96264899999999998"/>
    <n v="2.3615000000000001E-2"/>
    <n v="1.3735000000000001E-2"/>
    <n v="1.3735000000000001E-2"/>
    <x v="0"/>
    <n v="0.94745117899999998"/>
    <n v="0.96427882099999995"/>
  </r>
  <r>
    <x v="19"/>
    <x v="3"/>
    <s v="Harrison R"/>
    <s v="fr"/>
    <s v="Harrison R.2001"/>
    <n v="0.932562"/>
    <n v="6.5294000000000005E-2"/>
    <n v="2.1450000000000002E-3"/>
    <n v="2.1450000000000002E-3"/>
    <x v="0"/>
    <n v="0.911969429"/>
    <n v="0.91415243000000002"/>
  </r>
  <r>
    <x v="19"/>
    <x v="4"/>
    <s v="Harrison R"/>
    <s v="fr"/>
    <s v="Harrison R.2002"/>
    <n v="0.96909699999999999"/>
    <n v="2.9911E-2"/>
    <n v="9.9200000000000004E-4"/>
    <n v="9.9200000000000004E-4"/>
    <x v="0"/>
    <n v="0.96795179600000003"/>
    <n v="0.96897878900000001"/>
  </r>
  <r>
    <x v="19"/>
    <x v="5"/>
    <s v="Harrison R"/>
    <s v="fr"/>
    <s v="Harrison R.2003"/>
    <n v="0.96596099999999996"/>
    <n v="2.8847999999999999E-2"/>
    <n v="5.1910000000000003E-3"/>
    <n v="5.1910000000000003E-3"/>
    <x v="0"/>
    <n v="0.95908058799999996"/>
    <n v="0.96525883300000004"/>
  </r>
  <r>
    <x v="19"/>
    <x v="6"/>
    <s v="Harrison R"/>
    <s v="fr"/>
    <s v="Harrison R.2004"/>
    <n v="0.94859700000000002"/>
    <n v="4.9335999999999998E-2"/>
    <n v="2.0669999999999998E-3"/>
    <n v="2.0669999999999998E-3"/>
    <x v="0"/>
    <n v="0.94623016800000004"/>
    <n v="0.94849159100000002"/>
  </r>
  <r>
    <x v="19"/>
    <x v="7"/>
    <s v="Harrison R"/>
    <s v="fr"/>
    <s v="Harrison R.2005"/>
    <n v="0.897949"/>
    <n v="9.9934999999999996E-2"/>
    <n v="2.1150000000000001E-3"/>
    <n v="2.1150000000000001E-3"/>
    <x v="0"/>
    <n v="0.89658091100000004"/>
    <n v="0.89880599500000002"/>
  </r>
  <r>
    <x v="19"/>
    <x v="8"/>
    <s v="Harrison R"/>
    <s v="fr"/>
    <s v="Harrison R.2006"/>
    <n v="0.91442100000000004"/>
    <n v="8.2357E-2"/>
    <n v="3.2209999999999999E-3"/>
    <n v="3.2209999999999999E-3"/>
    <x v="0"/>
    <n v="0.89230747499999996"/>
    <n v="0.89598453600000005"/>
  </r>
  <r>
    <x v="19"/>
    <x v="9"/>
    <s v="Harrison R"/>
    <s v="fr"/>
    <s v="Harrison R.2007"/>
    <n v="0.977661"/>
    <n v="2.2339000000000001E-2"/>
    <n v="0"/>
    <n v="0"/>
    <x v="0"/>
    <n v="0.97622028599999999"/>
    <n v="0.97622028599999999"/>
  </r>
  <r>
    <x v="19"/>
    <x v="10"/>
    <s v="Harrison R"/>
    <s v="fr"/>
    <s v="Harrison R.2008"/>
    <n v="0.98960499999999996"/>
    <n v="8.0440000000000008E-3"/>
    <n v="2.3509999999999998E-3"/>
    <n v="2.3509999999999998E-3"/>
    <x v="0"/>
    <n v="0.98954892500000002"/>
    <n v="0.99190997199999997"/>
  </r>
  <r>
    <x v="19"/>
    <x v="11"/>
    <s v="Harrison R"/>
    <s v="fr"/>
    <s v="Harrison R.2009"/>
    <n v="0.98626999999999998"/>
    <n v="1.2149E-2"/>
    <n v="1.5809999999999999E-3"/>
    <n v="1.5809999999999999E-3"/>
    <x v="0"/>
    <n v="0.98612861699999999"/>
    <n v="0.98770853999999997"/>
  </r>
  <r>
    <x v="19"/>
    <x v="12"/>
    <s v="Harrison R"/>
    <s v="fr"/>
    <s v="Harrison R.2010"/>
    <n v="0.98452899999999999"/>
    <n v="1.3743E-2"/>
    <n v="1.7279999999999999E-3"/>
    <n v="1.7279999999999999E-3"/>
    <x v="0"/>
    <n v="0.98"/>
    <n v="0.98"/>
  </r>
  <r>
    <x v="19"/>
    <x v="13"/>
    <s v="Harrison R"/>
    <s v="fr"/>
    <s v="Harrison R.2011"/>
    <n v="0.98446599999999995"/>
    <n v="1.5533999999999999E-2"/>
    <n v="0"/>
    <n v="0"/>
    <x v="0"/>
    <n v="0.98453183499999997"/>
    <n v="0.98453183499999997"/>
  </r>
  <r>
    <x v="19"/>
    <x v="14"/>
    <s v="Harrison R"/>
    <s v="fr"/>
    <s v="Harrison R.2012"/>
    <n v="0.96431699999999998"/>
    <n v="3.5682999999999999E-2"/>
    <n v="0"/>
    <n v="0"/>
    <x v="0"/>
    <n v="0.96463521699999999"/>
    <n v="0.96463521699999999"/>
  </r>
  <r>
    <x v="19"/>
    <x v="15"/>
    <s v="Harrison R"/>
    <s v="fr"/>
    <s v="Harrison R.2013"/>
    <n v="0.96220099999999997"/>
    <n v="3.5082000000000002E-2"/>
    <n v="2.7169999999999998E-3"/>
    <n v="2.7169999999999998E-3"/>
    <x v="0"/>
    <n v="0.96270204100000001"/>
    <n v="0.965293913"/>
  </r>
  <r>
    <x v="19"/>
    <x v="16"/>
    <s v="Harrison R"/>
    <s v="fr"/>
    <s v="Harrison R.2014"/>
    <n v="0.96555299999999999"/>
    <n v="3.1681000000000001E-2"/>
    <n v="2.7659999999999998E-3"/>
    <n v="2.7659999999999998E-3"/>
    <x v="0"/>
    <n v="0.96595345899999996"/>
    <n v="0.96859679200000004"/>
  </r>
  <r>
    <x v="19"/>
    <x v="17"/>
    <s v="Harrison R"/>
    <s v="fr"/>
    <s v="Harrison R.2015"/>
    <n v="0.98198600000000003"/>
    <n v="1.5367E-2"/>
    <n v="2.647E-3"/>
    <n v="2.647E-3"/>
    <x v="0"/>
    <n v="0.98192881799999998"/>
    <n v="0.98455026800000001"/>
  </r>
  <r>
    <x v="19"/>
    <x v="18"/>
    <s v="Harrison R"/>
    <s v="fr"/>
    <s v="Harrison R.2016"/>
    <n v="0.95939200000000002"/>
    <n v="3.6965999999999999E-2"/>
    <n v="3.6419999999999998E-3"/>
    <n v="3.6419999999999998E-3"/>
    <x v="0"/>
    <n v="0.95971998800000002"/>
    <n v="0.963209235"/>
  </r>
  <r>
    <x v="19"/>
    <x v="19"/>
    <s v="Harrison R"/>
    <s v="fr"/>
    <s v="Harrison R.2017"/>
    <n v="0.95045800000000003"/>
    <n v="3.2153000000000001E-2"/>
    <n v="1.7389999999999999E-2"/>
    <n v="1.7389999999999999E-2"/>
    <x v="0"/>
    <n v="0.94865085299999996"/>
    <n v="0.96355550700000003"/>
  </r>
  <r>
    <x v="19"/>
    <x v="20"/>
    <s v="Harrison R"/>
    <s v="fr"/>
    <s v="Harrison R.2018"/>
    <n v="0.93935400000000002"/>
    <n v="4.2442000000000001E-2"/>
    <n v="1.8204000000000001E-2"/>
    <n v="1.8204000000000001E-2"/>
    <x v="0"/>
    <n v="0.85869002500000002"/>
    <n v="0.86151632099999997"/>
  </r>
  <r>
    <x v="19"/>
    <x v="21"/>
    <s v="Harrison R"/>
    <s v="fr"/>
    <s v="Harrison R.2019"/>
    <n v="0.951075"/>
    <n v="3.9470999999999999E-2"/>
    <n v="9.4540000000000006E-3"/>
    <n v="9.4540000000000006E-3"/>
    <x v="0"/>
    <n v="0.90703663199999995"/>
    <n v="0.91120431700000004"/>
  </r>
  <r>
    <x v="19"/>
    <x v="22"/>
    <s v="Harrison R"/>
    <s v="fr"/>
    <s v="Harrison R.2020"/>
    <n v="0.95229900000000001"/>
    <n v="4.1674000000000003E-2"/>
    <n v="6.0270000000000002E-3"/>
    <n v="6.0270000000000002E-3"/>
    <x v="0"/>
    <n v="0.95193171099999996"/>
    <n v="0.95747217600000001"/>
  </r>
  <r>
    <x v="19"/>
    <x v="23"/>
    <s v="Harrison R"/>
    <s v="fr"/>
    <s v="Harrison R.2021"/>
    <n v="0.94606199999999996"/>
    <n v="4.8478E-2"/>
    <n v="5.4599999999999996E-3"/>
    <n v="5.4599999999999996E-3"/>
    <x v="0"/>
    <n v="0.94593280599999996"/>
    <n v="0.95082933400000003"/>
  </r>
  <r>
    <x v="20"/>
    <x v="0"/>
    <s v="Coldwater R"/>
    <s v="fr"/>
    <s v="Coldwater R.1998"/>
    <n v="0.74541299999999999"/>
    <n v="0.24102000000000001"/>
    <n v="1.3566999999999999E-2"/>
    <n v="0"/>
    <x v="0"/>
    <n v="0.745413887"/>
    <n v="0.745413887"/>
  </r>
  <r>
    <x v="20"/>
    <x v="1"/>
    <s v="Coldwater R"/>
    <s v="fr"/>
    <s v="Coldwater R.1999"/>
    <n v="0.20610400000000001"/>
    <n v="0.79389600000000005"/>
    <n v="0"/>
    <n v="0"/>
    <x v="0"/>
    <n v="0.20609142"/>
    <n v="0.20609142"/>
  </r>
  <r>
    <x v="20"/>
    <x v="2"/>
    <s v="Coldwater R"/>
    <s v="fr"/>
    <s v="Coldwater R.2000"/>
    <n v="0.98061399999999999"/>
    <n v="0"/>
    <n v="1.9386E-2"/>
    <n v="0"/>
    <x v="0"/>
    <n v="0.98061567999999999"/>
    <n v="0.98061567999999999"/>
  </r>
  <r>
    <x v="20"/>
    <x v="4"/>
    <s v="Coldwater R"/>
    <s v="fr"/>
    <s v="Coldwater R.2002"/>
    <n v="0.323104"/>
    <n v="0.67689600000000005"/>
    <n v="0"/>
    <n v="0"/>
    <x v="0"/>
    <n v="0.32310666100000002"/>
    <n v="0.32310666100000002"/>
  </r>
  <r>
    <x v="20"/>
    <x v="5"/>
    <s v="Coldwater R"/>
    <s v="fr"/>
    <s v="Coldwater R.2003"/>
    <n v="0.56844700000000004"/>
    <n v="0.43155300000000002"/>
    <n v="0"/>
    <n v="0"/>
    <x v="0"/>
    <n v="0.56847781799999997"/>
    <n v="0.56847781799999997"/>
  </r>
  <r>
    <x v="20"/>
    <x v="6"/>
    <s v="Coldwater R"/>
    <s v="fr"/>
    <s v="Coldwater R.2004"/>
    <n v="0.91623600000000005"/>
    <n v="8.3764000000000005E-2"/>
    <n v="0"/>
    <n v="0"/>
    <x v="0"/>
    <n v="0.916238039"/>
    <n v="0.916238039"/>
  </r>
  <r>
    <x v="21"/>
    <x v="0"/>
    <s v="Nicola R"/>
    <s v="fr"/>
    <s v="Nicola R.1998"/>
    <n v="0.76188100000000003"/>
    <n v="0.235371"/>
    <n v="2.748E-3"/>
    <n v="0"/>
    <x v="0"/>
    <n v="0.61513715300000005"/>
    <n v="0.61513715300000005"/>
  </r>
  <r>
    <x v="21"/>
    <x v="1"/>
    <s v="Nicola R"/>
    <s v="fr"/>
    <s v="Nicola R.1999"/>
    <n v="0.45312200000000002"/>
    <n v="0.53098199999999995"/>
    <n v="1.5896E-2"/>
    <n v="0"/>
    <x v="0"/>
    <n v="0.32799959699999998"/>
    <n v="0.32799959699999998"/>
  </r>
  <r>
    <x v="21"/>
    <x v="2"/>
    <s v="Nicola R"/>
    <s v="fr"/>
    <s v="Nicola R.2000"/>
    <n v="0.67021799999999998"/>
    <n v="0.30932300000000001"/>
    <n v="2.0459000000000001E-2"/>
    <n v="0"/>
    <x v="0"/>
    <n v="0.59770937700000004"/>
    <n v="0.59770937700000004"/>
  </r>
  <r>
    <x v="21"/>
    <x v="3"/>
    <s v="Nicola R"/>
    <s v="fr"/>
    <s v="Nicola R.2001"/>
    <n v="0.65809899999999999"/>
    <n v="0.32168400000000003"/>
    <n v="2.0218E-2"/>
    <n v="0"/>
    <x v="0"/>
    <n v="0.55265813900000005"/>
    <n v="0.55265813900000005"/>
  </r>
  <r>
    <x v="21"/>
    <x v="4"/>
    <s v="Nicola R"/>
    <s v="fr"/>
    <s v="Nicola R.2002"/>
    <n v="0.75347500000000001"/>
    <n v="0.240789"/>
    <n v="5.7359999999999998E-3"/>
    <n v="0"/>
    <x v="0"/>
    <n v="0.72254792599999995"/>
    <n v="0.72254792599999995"/>
  </r>
  <r>
    <x v="21"/>
    <x v="5"/>
    <s v="Nicola R"/>
    <s v="fr"/>
    <s v="Nicola R.2003"/>
    <n v="0.78059599999999996"/>
    <n v="0.207063"/>
    <n v="1.2341E-2"/>
    <n v="0"/>
    <x v="0"/>
    <n v="0.77914330600000004"/>
    <n v="0.77914330600000004"/>
  </r>
  <r>
    <x v="21"/>
    <x v="6"/>
    <s v="Nicola R"/>
    <s v="fr"/>
    <s v="Nicola R.2004"/>
    <n v="0.93593099999999996"/>
    <n v="6.2246000000000003E-2"/>
    <n v="1.823E-3"/>
    <n v="0"/>
    <x v="0"/>
    <n v="0.92733256600000002"/>
    <n v="0.92733256600000002"/>
  </r>
  <r>
    <x v="21"/>
    <x v="7"/>
    <s v="Nicola R"/>
    <s v="fr"/>
    <s v="Nicola R.2005"/>
    <n v="0.85475599999999996"/>
    <n v="0.14524400000000001"/>
    <n v="0"/>
    <n v="0"/>
    <x v="0"/>
    <n v="0.785565234"/>
    <n v="0.785565234"/>
  </r>
  <r>
    <x v="21"/>
    <x v="8"/>
    <s v="Nicola R"/>
    <s v="fr"/>
    <s v="Nicola R.2006"/>
    <n v="0.87992700000000001"/>
    <n v="0.120073"/>
    <n v="0"/>
    <n v="0"/>
    <x v="0"/>
    <n v="0.86052708499999997"/>
    <n v="0.86052708499999997"/>
  </r>
  <r>
    <x v="21"/>
    <x v="9"/>
    <s v="Nicola R"/>
    <s v="fr"/>
    <s v="Nicola R.2007"/>
    <n v="0.89042600000000005"/>
    <n v="0.109574"/>
    <n v="0"/>
    <n v="0"/>
    <x v="0"/>
    <n v="0.88981477899999994"/>
    <n v="0.88981477899999994"/>
  </r>
  <r>
    <x v="21"/>
    <x v="10"/>
    <s v="Nicola R"/>
    <s v="fr"/>
    <s v="Nicola R.2008"/>
    <n v="0.82226200000000005"/>
    <n v="0.17773800000000001"/>
    <n v="0"/>
    <n v="0"/>
    <x v="0"/>
    <n v="0.73360878600000001"/>
    <n v="0.73360878600000001"/>
  </r>
  <r>
    <x v="21"/>
    <x v="11"/>
    <s v="Nicola R"/>
    <s v="fr"/>
    <s v="Nicola R.2009"/>
    <n v="0.79201299999999997"/>
    <n v="0.20798700000000001"/>
    <n v="0"/>
    <n v="0"/>
    <x v="0"/>
    <n v="0.79563541199999999"/>
    <n v="0.79563541199999999"/>
  </r>
  <r>
    <x v="21"/>
    <x v="12"/>
    <s v="Nicola R"/>
    <s v="fr"/>
    <s v="Nicola R.2010"/>
    <n v="0.590418"/>
    <n v="0.409582"/>
    <n v="0"/>
    <n v="0"/>
    <x v="0"/>
    <n v="0.62990446700000002"/>
    <n v="0.62990446700000002"/>
  </r>
  <r>
    <x v="21"/>
    <x v="13"/>
    <s v="Nicola R"/>
    <s v="fr"/>
    <s v="Nicola R.2011"/>
    <n v="0.79520500000000005"/>
    <n v="0.204795"/>
    <n v="0"/>
    <n v="0"/>
    <x v="0"/>
    <n v="0.74612536600000001"/>
    <n v="0.74612536600000001"/>
  </r>
  <r>
    <x v="21"/>
    <x v="14"/>
    <s v="Nicola R"/>
    <s v="fr"/>
    <s v="Nicola R.2012"/>
    <n v="0.91368499999999997"/>
    <n v="8.6315000000000003E-2"/>
    <n v="0"/>
    <n v="0"/>
    <x v="0"/>
    <n v="0.90514778900000004"/>
    <n v="0.90514778900000004"/>
  </r>
  <r>
    <x v="21"/>
    <x v="15"/>
    <s v="Nicola R"/>
    <s v="fr"/>
    <s v="Nicola R.2013"/>
    <n v="0.61450800000000005"/>
    <n v="0.385492"/>
    <n v="0"/>
    <n v="0"/>
    <x v="0"/>
    <n v="0.64794231599999996"/>
    <n v="0.64794231599999996"/>
  </r>
  <r>
    <x v="21"/>
    <x v="16"/>
    <s v="Nicola R"/>
    <s v="fr"/>
    <s v="Nicola R.2014"/>
    <n v="0.94657500000000006"/>
    <n v="5.3425E-2"/>
    <n v="0"/>
    <n v="0"/>
    <x v="0"/>
    <n v="0.94539156099999999"/>
    <n v="0.94539156099999999"/>
  </r>
  <r>
    <x v="21"/>
    <x v="17"/>
    <s v="Nicola R"/>
    <s v="fr"/>
    <s v="Nicola R.2015"/>
    <n v="0.72967700000000002"/>
    <n v="0.27032299999999998"/>
    <n v="0"/>
    <n v="0"/>
    <x v="0"/>
    <n v="0.77916731900000002"/>
    <n v="0.77916731900000002"/>
  </r>
  <r>
    <x v="21"/>
    <x v="18"/>
    <s v="Nicola R"/>
    <s v="fr"/>
    <s v="Nicola R.2016"/>
    <n v="0.64169799999999999"/>
    <n v="0.35830200000000001"/>
    <n v="0"/>
    <n v="0"/>
    <x v="0"/>
    <n v="0.64"/>
    <n v="0.64"/>
  </r>
  <r>
    <x v="21"/>
    <x v="19"/>
    <s v="Nicola R"/>
    <s v="fr"/>
    <s v="Nicola R.2017"/>
    <n v="0.49019299999999999"/>
    <n v="0.50980700000000001"/>
    <n v="0"/>
    <n v="0"/>
    <x v="0"/>
    <n v="0.48396693200000002"/>
    <n v="0.48396693200000002"/>
  </r>
  <r>
    <x v="21"/>
    <x v="20"/>
    <s v="Nicola R"/>
    <s v="fr"/>
    <s v="Nicola R.2018"/>
    <n v="0.34301900000000002"/>
    <n v="0.65698100000000004"/>
    <n v="0"/>
    <n v="0"/>
    <x v="0"/>
    <n v="0.41671273800000003"/>
    <n v="0.41671273800000003"/>
  </r>
  <r>
    <x v="21"/>
    <x v="21"/>
    <s v="Nicola R"/>
    <s v="fr"/>
    <s v="Nicola R.2019"/>
    <n v="0.51985599999999998"/>
    <n v="0.48014400000000002"/>
    <n v="0"/>
    <n v="0"/>
    <x v="0"/>
    <n v="0.59550532700000003"/>
    <n v="0.59550532700000003"/>
  </r>
  <r>
    <x v="21"/>
    <x v="22"/>
    <s v="Nicola R"/>
    <s v="fr"/>
    <s v="Nicola R.2020"/>
    <n v="0.64846099999999995"/>
    <n v="0.35153899999999999"/>
    <n v="0"/>
    <n v="0"/>
    <x v="0"/>
    <n v="0.72729628700000004"/>
    <n v="0.72729628700000004"/>
  </r>
  <r>
    <x v="21"/>
    <x v="23"/>
    <s v="Nicola R"/>
    <s v="fr"/>
    <s v="Nicola R.2021"/>
    <n v="0.277173"/>
    <n v="0.722827"/>
    <n v="0"/>
    <n v="0"/>
    <x v="0"/>
    <n v="0.48726430500000001"/>
    <n v="0.48726430500000001"/>
  </r>
  <r>
    <x v="22"/>
    <x v="0"/>
    <s v="Spius Cr"/>
    <s v="fr"/>
    <s v="Spius Cr.1998"/>
    <n v="0.86694700000000002"/>
    <n v="1.5217E-2"/>
    <n v="0.117837"/>
    <n v="0"/>
    <x v="0"/>
    <n v="0.86694088999999996"/>
    <n v="0.86694088999999996"/>
  </r>
  <r>
    <x v="22"/>
    <x v="1"/>
    <s v="Spius Cr"/>
    <s v="fr"/>
    <s v="Spius Cr.1999"/>
    <n v="0.12044000000000001"/>
    <n v="0.87956000000000001"/>
    <n v="0"/>
    <n v="0"/>
    <x v="0"/>
    <n v="0.120439043"/>
    <n v="0.120439043"/>
  </r>
  <r>
    <x v="22"/>
    <x v="2"/>
    <s v="Spius Cr"/>
    <s v="fr"/>
    <s v="Spius Cr.2000"/>
    <n v="0.18712599999999999"/>
    <n v="0.58801300000000001"/>
    <n v="0.22486100000000001"/>
    <n v="7.4298000000000003E-2"/>
    <x v="0"/>
    <n v="0.121843312"/>
    <n v="0.132475652"/>
  </r>
  <r>
    <x v="22"/>
    <x v="3"/>
    <s v="Spius Cr"/>
    <s v="fr"/>
    <s v="Spius Cr.2001"/>
    <n v="0.23116900000000001"/>
    <n v="0.40500700000000001"/>
    <n v="0.36382399999999998"/>
    <n v="0"/>
    <x v="0"/>
    <n v="0.23121087500000001"/>
    <n v="0.23121087500000001"/>
  </r>
  <r>
    <x v="22"/>
    <x v="4"/>
    <s v="Spius Cr"/>
    <s v="fr"/>
    <s v="Spius Cr.2002"/>
    <n v="0.97305200000000003"/>
    <n v="6.7380000000000001E-3"/>
    <n v="2.0211E-2"/>
    <n v="0"/>
    <x v="0"/>
    <n v="0.7"/>
    <n v="0.7"/>
  </r>
  <r>
    <x v="22"/>
    <x v="5"/>
    <s v="Spius Cr"/>
    <s v="fr"/>
    <s v="Spius Cr.2003"/>
    <n v="0.89616799999999996"/>
    <n v="0"/>
    <n v="0.10383199999999999"/>
    <n v="0"/>
    <x v="0"/>
    <n v="0.89617225499999997"/>
    <n v="0.89617225499999997"/>
  </r>
  <r>
    <x v="22"/>
    <x v="6"/>
    <s v="Spius Cr"/>
    <s v="fr"/>
    <s v="Spius Cr.2004"/>
    <n v="0.98480199999999996"/>
    <n v="0"/>
    <n v="1.5198E-2"/>
    <n v="0"/>
    <x v="0"/>
    <n v="0.98480322099999995"/>
    <n v="0.98480322099999995"/>
  </r>
  <r>
    <x v="23"/>
    <x v="0"/>
    <s v="Shuswap R Low"/>
    <s v="fr"/>
    <s v="Shuswap R Low.1998"/>
    <n v="0.926373"/>
    <n v="7.0753999999999997E-2"/>
    <n v="2.8730000000000001E-3"/>
    <n v="2.4000000000000001E-4"/>
    <x v="0"/>
    <n v="0.92167589900000002"/>
    <n v="0.92191750699999997"/>
  </r>
  <r>
    <x v="23"/>
    <x v="1"/>
    <s v="Shuswap R Low"/>
    <s v="fr"/>
    <s v="Shuswap R Low.1999"/>
    <n v="0.88370400000000005"/>
    <n v="0.11442099999999999"/>
    <n v="1.8749999999999999E-3"/>
    <n v="1.8749999999999999E-3"/>
    <x v="0"/>
    <n v="0.87769275000000002"/>
    <n v="0.87769275000000002"/>
  </r>
  <r>
    <x v="23"/>
    <x v="2"/>
    <s v="Shuswap R Low"/>
    <s v="fr"/>
    <s v="Shuswap R Low.2000"/>
    <n v="0.87227699999999997"/>
    <n v="0.122777"/>
    <n v="4.9459999999999999E-3"/>
    <n v="4.5399999999999998E-3"/>
    <x v="0"/>
    <n v="0.86465742899999998"/>
    <n v="0.86482600700000001"/>
  </r>
  <r>
    <x v="23"/>
    <x v="3"/>
    <s v="Shuswap R Low"/>
    <s v="fr"/>
    <s v="Shuswap R Low.2001"/>
    <n v="0.81967800000000002"/>
    <n v="0.175486"/>
    <n v="4.8370000000000002E-3"/>
    <n v="4.5989999999999998E-3"/>
    <x v="0"/>
    <n v="0.75360999100000003"/>
    <n v="0.75388637000000003"/>
  </r>
  <r>
    <x v="23"/>
    <x v="4"/>
    <s v="Shuswap R Low"/>
    <s v="fr"/>
    <s v="Shuswap R Low.2002"/>
    <n v="0.907605"/>
    <n v="9.2103000000000004E-2"/>
    <n v="2.92E-4"/>
    <n v="2.92E-4"/>
    <x v="0"/>
    <n v="0.899549865"/>
    <n v="0.89993611699999998"/>
  </r>
  <r>
    <x v="23"/>
    <x v="5"/>
    <s v="Shuswap R Low"/>
    <s v="fr"/>
    <s v="Shuswap R Low.2003"/>
    <n v="0.81439700000000004"/>
    <n v="0.18560299999999999"/>
    <n v="0"/>
    <n v="0"/>
    <x v="0"/>
    <n v="0.81439705699999998"/>
    <n v="0.81439705699999998"/>
  </r>
  <r>
    <x v="23"/>
    <x v="6"/>
    <s v="Shuswap R Low"/>
    <s v="fr"/>
    <s v="Shuswap R Low.2004"/>
    <n v="0.91486199999999995"/>
    <n v="8.4871000000000002E-2"/>
    <n v="2.6699999999999998E-4"/>
    <n v="0"/>
    <x v="0"/>
    <n v="0.90043949199999995"/>
    <n v="0.90043949199999995"/>
  </r>
  <r>
    <x v="23"/>
    <x v="7"/>
    <s v="Shuswap R Low"/>
    <s v="fr"/>
    <s v="Shuswap R Low.2005"/>
    <n v="0.90768899999999997"/>
    <n v="9.1975000000000001E-2"/>
    <n v="3.3599999999999998E-4"/>
    <n v="3.3599999999999998E-4"/>
    <x v="0"/>
    <n v="0.87548277900000004"/>
    <n v="0.875900911"/>
  </r>
  <r>
    <x v="23"/>
    <x v="8"/>
    <s v="Shuswap R Low"/>
    <s v="fr"/>
    <s v="Shuswap R Low.2006"/>
    <n v="0.938693"/>
    <n v="6.1307E-2"/>
    <n v="0"/>
    <n v="0"/>
    <x v="0"/>
    <n v="0.93250960000000005"/>
    <n v="0.93250960000000005"/>
  </r>
  <r>
    <x v="23"/>
    <x v="9"/>
    <s v="Shuswap R Low"/>
    <s v="fr"/>
    <s v="Shuswap R Low.2007"/>
    <n v="0.94120999999999999"/>
    <n v="5.8790000000000002E-2"/>
    <n v="0"/>
    <n v="0"/>
    <x v="0"/>
    <n v="0.94158703799999999"/>
    <n v="0.94158703799999999"/>
  </r>
  <r>
    <x v="23"/>
    <x v="10"/>
    <s v="Shuswap R Low"/>
    <s v="fr"/>
    <s v="Shuswap R Low.2008"/>
    <n v="0.919041"/>
    <n v="8.0959000000000003E-2"/>
    <n v="0"/>
    <n v="0"/>
    <x v="0"/>
    <n v="0.87970295399999998"/>
    <n v="0.87970295399999998"/>
  </r>
  <r>
    <x v="23"/>
    <x v="11"/>
    <s v="Shuswap R Low"/>
    <s v="fr"/>
    <s v="Shuswap R Low.2009"/>
    <n v="0.91612099999999996"/>
    <n v="8.3878999999999995E-2"/>
    <n v="0"/>
    <n v="0"/>
    <x v="0"/>
    <n v="0.91496053099999997"/>
    <n v="0.91496053099999997"/>
  </r>
  <r>
    <x v="23"/>
    <x v="12"/>
    <s v="Shuswap R Low"/>
    <s v="fr"/>
    <s v="Shuswap R Low.2010"/>
    <n v="0.96580999999999995"/>
    <n v="3.4129E-2"/>
    <n v="6.0999999999999999E-5"/>
    <n v="6.0999999999999999E-5"/>
    <x v="0"/>
    <n v="0.96554023899999997"/>
    <n v="0.96559965199999997"/>
  </r>
  <r>
    <x v="23"/>
    <x v="13"/>
    <s v="Shuswap R Low"/>
    <s v="fr"/>
    <s v="Shuswap R Low.2011"/>
    <n v="0.91516799999999998"/>
    <n v="8.4832000000000005E-2"/>
    <n v="0"/>
    <n v="0"/>
    <x v="0"/>
    <n v="0.91687765099999996"/>
    <n v="0.91687765099999996"/>
  </r>
  <r>
    <x v="23"/>
    <x v="14"/>
    <s v="Shuswap R Low"/>
    <s v="fr"/>
    <s v="Shuswap R Low.2012"/>
    <n v="0.87212599999999996"/>
    <n v="0.1275"/>
    <n v="3.7300000000000001E-4"/>
    <n v="0"/>
    <x v="0"/>
    <n v="0.84670798599999997"/>
    <n v="0.84670798599999997"/>
  </r>
  <r>
    <x v="23"/>
    <x v="15"/>
    <s v="Shuswap R Low"/>
    <s v="fr"/>
    <s v="Shuswap R Low.2013"/>
    <n v="0.83567999999999998"/>
    <n v="0.16359299999999999"/>
    <n v="7.27E-4"/>
    <n v="0"/>
    <x v="0"/>
    <n v="0.84167281199999999"/>
    <n v="0.84167281199999999"/>
  </r>
  <r>
    <x v="23"/>
    <x v="16"/>
    <s v="Shuswap R Low"/>
    <s v="fr"/>
    <s v="Shuswap R Low.2014"/>
    <n v="0.94672699999999999"/>
    <n v="5.3119E-2"/>
    <n v="1.54E-4"/>
    <n v="0"/>
    <x v="0"/>
    <n v="0.94841470900000002"/>
    <n v="0.94841470900000002"/>
  </r>
  <r>
    <x v="23"/>
    <x v="17"/>
    <s v="Shuswap R Low"/>
    <s v="fr"/>
    <s v="Shuswap R Low.2015"/>
    <n v="0.91696599999999995"/>
    <n v="8.0293000000000003E-2"/>
    <n v="2.7409999999999999E-3"/>
    <n v="0"/>
    <x v="0"/>
    <n v="0.92193175000000005"/>
    <n v="0.92193175000000005"/>
  </r>
  <r>
    <x v="23"/>
    <x v="18"/>
    <s v="Shuswap R Low"/>
    <s v="fr"/>
    <s v="Shuswap R Low.2016"/>
    <n v="0.888513"/>
    <n v="0.111349"/>
    <n v="1.3799999999999999E-4"/>
    <n v="0"/>
    <x v="0"/>
    <n v="0.88881679800000002"/>
    <n v="0.88881679800000002"/>
  </r>
  <r>
    <x v="23"/>
    <x v="19"/>
    <s v="Shuswap R Low"/>
    <s v="fr"/>
    <s v="Shuswap R Low.2017"/>
    <n v="0.88815900000000003"/>
    <n v="0.111151"/>
    <n v="6.8999999999999997E-4"/>
    <n v="1.25E-4"/>
    <x v="0"/>
    <n v="0.89"/>
    <n v="0.89"/>
  </r>
  <r>
    <x v="23"/>
    <x v="20"/>
    <s v="Shuswap R Low"/>
    <s v="fr"/>
    <s v="Shuswap R Low.2018"/>
    <n v="0.860317"/>
    <n v="0.13915"/>
    <n v="5.3300000000000005E-4"/>
    <n v="0"/>
    <x v="0"/>
    <n v="0.87603485299999995"/>
    <n v="0.87603485299999995"/>
  </r>
  <r>
    <x v="23"/>
    <x v="21"/>
    <s v="Shuswap R Low"/>
    <s v="fr"/>
    <s v="Shuswap R Low.2019"/>
    <n v="0.86886200000000002"/>
    <n v="0.129832"/>
    <n v="1.3060000000000001E-3"/>
    <n v="0"/>
    <x v="0"/>
    <n v="0.87028266499999996"/>
    <n v="0.87028266499999996"/>
  </r>
  <r>
    <x v="23"/>
    <x v="22"/>
    <s v="Shuswap R Low"/>
    <s v="fr"/>
    <s v="Shuswap R Low.2020"/>
    <n v="0.84930000000000005"/>
    <n v="0.149725"/>
    <n v="9.7499999999999996E-4"/>
    <n v="0"/>
    <x v="0"/>
    <n v="0.85"/>
    <n v="0.85"/>
  </r>
  <r>
    <x v="23"/>
    <x v="23"/>
    <s v="Shuswap R Low"/>
    <s v="fr"/>
    <s v="Shuswap R Low.2021"/>
    <n v="0.92929700000000004"/>
    <n v="7.0499000000000006E-2"/>
    <n v="2.05E-4"/>
    <n v="0"/>
    <x v="0"/>
    <n v="0.93335361699999997"/>
    <n v="0.93335361699999997"/>
  </r>
  <r>
    <x v="24"/>
    <x v="0"/>
    <s v="Shuswap R Middle"/>
    <s v="fr"/>
    <s v="Shuswap R Middle.1998"/>
    <n v="0.41138000000000002"/>
    <n v="0.56962999999999997"/>
    <n v="1.899E-2"/>
    <n v="0"/>
    <x v="0"/>
    <n v="0.51744678099999997"/>
    <n v="0.51744678099999997"/>
  </r>
  <r>
    <x v="24"/>
    <x v="1"/>
    <s v="Shuswap R Middle"/>
    <s v="fr"/>
    <s v="Shuswap R Middle.1999"/>
    <n v="0.261432"/>
    <n v="0.738568"/>
    <n v="0"/>
    <n v="0"/>
    <x v="0"/>
    <n v="0.26145221299999999"/>
    <n v="0.26145221299999999"/>
  </r>
  <r>
    <x v="24"/>
    <x v="2"/>
    <s v="Shuswap R Middle"/>
    <s v="fr"/>
    <s v="Shuswap R Middle.2000"/>
    <n v="0.21803700000000001"/>
    <n v="0.78196299999999996"/>
    <n v="0"/>
    <n v="0"/>
    <x v="0"/>
    <n v="0.21802016799999999"/>
    <n v="0.21802016799999999"/>
  </r>
  <r>
    <x v="24"/>
    <x v="3"/>
    <s v="Shuswap R Middle"/>
    <s v="fr"/>
    <s v="Shuswap R Middle.2001"/>
    <n v="8.8566000000000006E-2"/>
    <n v="0.89672300000000005"/>
    <n v="1.4711E-2"/>
    <n v="0"/>
    <x v="0"/>
    <n v="8.8542548999999998E-2"/>
    <n v="8.8542548999999998E-2"/>
  </r>
  <r>
    <x v="24"/>
    <x v="4"/>
    <s v="Shuswap R Middle"/>
    <s v="fr"/>
    <s v="Shuswap R Middle.2002"/>
    <n v="0.16579199999999999"/>
    <n v="0.83420799999999995"/>
    <n v="0"/>
    <n v="0"/>
    <x v="0"/>
    <n v="0.16578990499999999"/>
    <n v="0.16578990499999999"/>
  </r>
  <r>
    <x v="24"/>
    <x v="5"/>
    <s v="Shuswap R Middle"/>
    <s v="fr"/>
    <s v="Shuswap R Middle.2003"/>
    <n v="0.43646299999999999"/>
    <n v="0.56353699999999995"/>
    <n v="0"/>
    <n v="0"/>
    <x v="0"/>
    <n v="0.43641200499999999"/>
    <n v="0.43641200499999999"/>
  </r>
  <r>
    <x v="24"/>
    <x v="6"/>
    <s v="Shuswap R Middle"/>
    <s v="fr"/>
    <s v="Shuswap R Middle.2004"/>
    <n v="0.211899"/>
    <n v="0.78810100000000005"/>
    <n v="0"/>
    <n v="0"/>
    <x v="0"/>
    <n v="0.21188052900000001"/>
    <n v="0.21188052900000001"/>
  </r>
  <r>
    <x v="24"/>
    <x v="7"/>
    <s v="Shuswap R Middle"/>
    <s v="fr"/>
    <s v="Shuswap R Middle.2005"/>
    <n v="0.34002700000000002"/>
    <n v="0.65997300000000003"/>
    <n v="0"/>
    <n v="0"/>
    <x v="0"/>
    <n v="0.34000952699999998"/>
    <n v="0.34000952699999998"/>
  </r>
  <r>
    <x v="24"/>
    <x v="8"/>
    <s v="Shuswap R Middle"/>
    <s v="fr"/>
    <s v="Shuswap R Middle.2006"/>
    <n v="0.98375699999999999"/>
    <n v="0"/>
    <n v="1.6243E-2"/>
    <n v="0"/>
    <x v="0"/>
    <n v="0.98"/>
    <n v="0.98"/>
  </r>
  <r>
    <x v="24"/>
    <x v="11"/>
    <s v="Shuswap R Middle"/>
    <s v="fr"/>
    <s v="Shuswap R Middle.2009"/>
    <n v="0.99394800000000005"/>
    <n v="0"/>
    <n v="6.0520000000000001E-3"/>
    <n v="0"/>
    <x v="0"/>
    <n v="0.99"/>
    <n v="0.99"/>
  </r>
  <r>
    <x v="24"/>
    <x v="12"/>
    <s v="Shuswap R Middle"/>
    <s v="fr"/>
    <s v="Shuswap R Middle.2010"/>
    <n v="0.98702500000000004"/>
    <n v="0"/>
    <n v="1.2975E-2"/>
    <n v="0"/>
    <x v="0"/>
    <n v="0.99"/>
    <n v="0.99"/>
  </r>
  <r>
    <x v="24"/>
    <x v="13"/>
    <s v="Shuswap R Middle"/>
    <s v="fr"/>
    <s v="Shuswap R Middle.2011"/>
    <n v="0.94855100000000003"/>
    <n v="4.9690999999999999E-2"/>
    <n v="1.758E-3"/>
    <n v="0"/>
    <x v="0"/>
    <n v="0.94741803899999999"/>
    <n v="0.94741803899999999"/>
  </r>
  <r>
    <x v="24"/>
    <x v="14"/>
    <s v="Shuswap R Middle"/>
    <s v="fr"/>
    <s v="Shuswap R Middle.2012"/>
    <n v="0.58991499999999997"/>
    <n v="0.41008499999999998"/>
    <n v="0"/>
    <n v="0"/>
    <x v="0"/>
    <n v="0.53866570000000003"/>
    <n v="0.53866570000000003"/>
  </r>
  <r>
    <x v="24"/>
    <x v="15"/>
    <s v="Shuswap R Middle"/>
    <s v="fr"/>
    <s v="Shuswap R Middle.2013"/>
    <n v="0.47952600000000001"/>
    <n v="0.48560399999999998"/>
    <n v="3.4869999999999998E-2"/>
    <n v="0"/>
    <x v="0"/>
    <n v="0.514563141"/>
    <n v="0.514563141"/>
  </r>
  <r>
    <x v="24"/>
    <x v="16"/>
    <s v="Shuswap R Middle"/>
    <s v="fr"/>
    <s v="Shuswap R Middle.2014"/>
    <n v="0.65063400000000005"/>
    <n v="0.32917400000000002"/>
    <n v="2.0192999999999999E-2"/>
    <n v="0"/>
    <x v="0"/>
    <n v="0.68542233699999999"/>
    <n v="0.68542233699999999"/>
  </r>
  <r>
    <x v="24"/>
    <x v="17"/>
    <s v="Shuswap R Middle"/>
    <s v="fr"/>
    <s v="Shuswap R Middle.2015"/>
    <n v="0.49718499999999999"/>
    <n v="0.47941499999999998"/>
    <n v="2.3400000000000001E-2"/>
    <n v="0"/>
    <x v="0"/>
    <n v="0.61869148799999996"/>
    <n v="0.61869148799999996"/>
  </r>
  <r>
    <x v="24"/>
    <x v="18"/>
    <s v="Shuswap R Middle"/>
    <s v="fr"/>
    <s v="Shuswap R Middle.2016"/>
    <n v="0.64194899999999999"/>
    <n v="0.35805100000000001"/>
    <n v="0"/>
    <n v="0"/>
    <x v="0"/>
    <n v="0.61809095700000005"/>
    <n v="0.61809095700000005"/>
  </r>
  <r>
    <x v="24"/>
    <x v="19"/>
    <s v="Shuswap R Middle"/>
    <s v="fr"/>
    <s v="Shuswap R Middle.2017"/>
    <n v="0.625309"/>
    <n v="0.35710700000000001"/>
    <n v="1.7583000000000001E-2"/>
    <n v="0"/>
    <x v="0"/>
    <n v="0.62853026300000003"/>
    <n v="0.62853026300000003"/>
  </r>
  <r>
    <x v="24"/>
    <x v="20"/>
    <s v="Shuswap R Middle"/>
    <s v="fr"/>
    <s v="Shuswap R Middle.2018"/>
    <n v="0.57629200000000003"/>
    <n v="0.41887400000000002"/>
    <n v="4.8339999999999998E-3"/>
    <n v="0"/>
    <x v="0"/>
    <n v="0.685254747"/>
    <n v="0.685254747"/>
  </r>
  <r>
    <x v="24"/>
    <x v="21"/>
    <s v="Shuswap R Middle"/>
    <s v="fr"/>
    <s v="Shuswap R Middle.2019"/>
    <n v="0.52145699999999995"/>
    <n v="0.44889000000000001"/>
    <n v="2.9652999999999999E-2"/>
    <n v="0"/>
    <x v="0"/>
    <n v="0.52"/>
    <n v="0.52"/>
  </r>
  <r>
    <x v="24"/>
    <x v="22"/>
    <s v="Shuswap R Middle"/>
    <s v="fr"/>
    <s v="Shuswap R Middle.2020"/>
    <n v="0.45866899999999999"/>
    <n v="0.51032"/>
    <n v="3.1012000000000001E-2"/>
    <n v="0"/>
    <x v="0"/>
    <n v="0.58280907199999998"/>
    <n v="0.58280907199999998"/>
  </r>
  <r>
    <x v="24"/>
    <x v="23"/>
    <s v="Shuswap R Middle"/>
    <s v="fr"/>
    <s v="Shuswap R Middle.2021"/>
    <n v="0.64710100000000004"/>
    <n v="0.26925199999999999"/>
    <n v="8.3646999999999999E-2"/>
    <n v="0"/>
    <x v="0"/>
    <n v="0.72104946199999997"/>
    <n v="0.72104946199999997"/>
  </r>
  <r>
    <x v="25"/>
    <x v="0"/>
    <s v="Salmon R/TOMF"/>
    <s v="fr"/>
    <s v="Salmon R/TOMF.1998"/>
    <n v="0.93771099999999996"/>
    <n v="6.2288999999999997E-2"/>
    <n v="0"/>
    <n v="0"/>
    <x v="0"/>
    <n v="0.93773017700000005"/>
    <n v="0.93773017700000005"/>
  </r>
  <r>
    <x v="25"/>
    <x v="1"/>
    <s v="Salmon R/TOMF"/>
    <s v="fr"/>
    <s v="Salmon R/TOMF.1999"/>
    <n v="0.56173600000000001"/>
    <n v="0.43826399999999999"/>
    <n v="0"/>
    <n v="0"/>
    <x v="0"/>
    <n v="0.56172376499999999"/>
    <n v="0.56172376499999999"/>
  </r>
  <r>
    <x v="25"/>
    <x v="2"/>
    <s v="Salmon R/TOMF"/>
    <s v="fr"/>
    <s v="Salmon R/TOMF.2000"/>
    <n v="0.78690099999999996"/>
    <n v="0.21309900000000001"/>
    <n v="0"/>
    <n v="0"/>
    <x v="0"/>
    <n v="0.786898824"/>
    <n v="0.786898824"/>
  </r>
  <r>
    <x v="25"/>
    <x v="3"/>
    <s v="Salmon R/TOMF"/>
    <s v="fr"/>
    <s v="Salmon R/TOMF.2001"/>
    <n v="0.58799299999999999"/>
    <n v="0.41200700000000001"/>
    <n v="0"/>
    <n v="0"/>
    <x v="0"/>
    <n v="0.58797566199999995"/>
    <n v="0.58797566199999995"/>
  </r>
  <r>
    <x v="25"/>
    <x v="4"/>
    <s v="Salmon R/TOMF"/>
    <s v="fr"/>
    <s v="Salmon R/TOMF.2002"/>
    <n v="0.56023699999999999"/>
    <n v="0.43976300000000001"/>
    <n v="0"/>
    <n v="0"/>
    <x v="0"/>
    <n v="0.56025459799999999"/>
    <n v="0.56025459799999999"/>
  </r>
  <r>
    <x v="25"/>
    <x v="5"/>
    <s v="Salmon R/TOMF"/>
    <s v="fr"/>
    <s v="Salmon R/TOMF.2003"/>
    <n v="0.68364199999999997"/>
    <n v="0.31635799999999997"/>
    <n v="0"/>
    <n v="0"/>
    <x v="0"/>
    <n v="0.68363162600000005"/>
    <n v="0.68363162600000005"/>
  </r>
  <r>
    <x v="25"/>
    <x v="6"/>
    <s v="Salmon R/TOMF"/>
    <s v="fr"/>
    <s v="Salmon R/TOMF.2004"/>
    <n v="0.64799099999999998"/>
    <n v="0.35200900000000002"/>
    <n v="0"/>
    <n v="0"/>
    <x v="0"/>
    <n v="0.648013544"/>
    <n v="0.648013544"/>
  </r>
  <r>
    <x v="25"/>
    <x v="7"/>
    <s v="Salmon R/TOMF"/>
    <s v="fr"/>
    <s v="Salmon R/TOMF.2005"/>
    <n v="0.80852100000000005"/>
    <n v="0.19147900000000001"/>
    <n v="0"/>
    <n v="0"/>
    <x v="0"/>
    <n v="0.80851980499999998"/>
    <n v="0.80851980499999998"/>
  </r>
  <r>
    <x v="25"/>
    <x v="8"/>
    <s v="Salmon R/TOMF"/>
    <s v="fr"/>
    <s v="Salmon R/TOMF.2006"/>
    <n v="0.72098300000000004"/>
    <n v="0.27901700000000002"/>
    <n v="0"/>
    <n v="0"/>
    <x v="0"/>
    <n v="0.72097433700000002"/>
    <n v="0.72097433700000002"/>
  </r>
  <r>
    <x v="25"/>
    <x v="11"/>
    <s v="Salmon R/TOMF"/>
    <s v="fr"/>
    <s v="Salmon R/TOMF.2009"/>
    <n v="0.62873199999999996"/>
    <n v="0.37126799999999999"/>
    <n v="0"/>
    <n v="0"/>
    <x v="0"/>
    <n v="0.62849517799999999"/>
    <n v="0.62849517799999999"/>
  </r>
  <r>
    <x v="25"/>
    <x v="12"/>
    <s v="Salmon R/TOMF"/>
    <s v="fr"/>
    <s v="Salmon R/TOMF.2010"/>
    <n v="0.714534"/>
    <n v="0.285466"/>
    <n v="0"/>
    <n v="0"/>
    <x v="0"/>
    <m/>
    <m/>
  </r>
  <r>
    <x v="25"/>
    <x v="13"/>
    <s v="Salmon R/TOMF"/>
    <s v="fr"/>
    <s v="Salmon R/TOMF.2011"/>
    <n v="0.90239100000000005"/>
    <n v="9.7609000000000001E-2"/>
    <n v="0"/>
    <n v="0"/>
    <x v="0"/>
    <n v="0.90239229499999996"/>
    <n v="0.90239229499999996"/>
  </r>
  <r>
    <x v="25"/>
    <x v="14"/>
    <s v="Salmon R/TOMF"/>
    <s v="fr"/>
    <s v="Salmon R/TOMF.2012"/>
    <n v="0.69819600000000004"/>
    <n v="0.30180400000000002"/>
    <n v="0"/>
    <n v="0"/>
    <x v="0"/>
    <n v="0.69712451099999995"/>
    <n v="0.69712451099999995"/>
  </r>
  <r>
    <x v="26"/>
    <x v="7"/>
    <s v="MARBLE RIVER"/>
    <s v="wcvi"/>
    <s v="MARBLE RIVER.2005"/>
    <n v="1"/>
    <n v="0"/>
    <n v="0"/>
    <n v="0"/>
    <x v="1"/>
    <n v="1"/>
    <n v="1"/>
  </r>
  <r>
    <x v="26"/>
    <x v="8"/>
    <s v="MARBLE RIVER"/>
    <s v="wcvi"/>
    <s v="MARBLE RIVER.2006"/>
    <n v="1"/>
    <n v="0"/>
    <n v="0"/>
    <n v="0"/>
    <x v="1"/>
    <n v="1"/>
    <n v="1"/>
  </r>
  <r>
    <x v="26"/>
    <x v="10"/>
    <s v="MARBLE RIVER"/>
    <s v="wcvi"/>
    <s v="MARBLE RIVER.2008"/>
    <n v="0.98941800000000002"/>
    <n v="1.0581999999999999E-2"/>
    <n v="0"/>
    <n v="0"/>
    <x v="1"/>
    <n v="0.989417989"/>
    <n v="0.989417989"/>
  </r>
  <r>
    <x v="26"/>
    <x v="11"/>
    <s v="MARBLE RIVER"/>
    <s v="wcvi"/>
    <s v="MARBLE RIVER.2009"/>
    <n v="0.81632700000000002"/>
    <n v="0.183673"/>
    <n v="0"/>
    <n v="0"/>
    <x v="1"/>
    <n v="0.81632653099999997"/>
    <n v="0.81632653099999997"/>
  </r>
  <r>
    <x v="26"/>
    <x v="14"/>
    <s v="MARBLE RIVER"/>
    <s v="wcvi"/>
    <s v="MARBLE RIVER.2012"/>
    <n v="0.90983599999999998"/>
    <n v="9.0163999999999994E-2"/>
    <n v="0"/>
    <n v="0"/>
    <x v="1"/>
    <n v="0.91232876699999998"/>
    <n v="0.91232876699999998"/>
  </r>
  <r>
    <x v="26"/>
    <x v="15"/>
    <s v="MARBLE RIVER"/>
    <s v="wcvi"/>
    <s v="MARBLE RIVER.2013"/>
    <n v="1"/>
    <n v="0"/>
    <n v="0"/>
    <n v="0"/>
    <x v="1"/>
    <m/>
    <m/>
  </r>
  <r>
    <x v="26"/>
    <x v="17"/>
    <s v="MARBLE RIVER"/>
    <s v="wcvi"/>
    <s v="MARBLE RIVER.2015"/>
    <n v="1"/>
    <n v="0"/>
    <n v="0"/>
    <n v="0"/>
    <x v="1"/>
    <m/>
    <m/>
  </r>
  <r>
    <x v="26"/>
    <x v="18"/>
    <s v="MARBLE RIVER"/>
    <s v="wcvi"/>
    <s v="MARBLE RIVER.2016"/>
    <n v="0.74385999999999997"/>
    <n v="0.24912300000000001"/>
    <n v="7.0179999999999999E-3"/>
    <n v="7.0179999999999999E-3"/>
    <x v="1"/>
    <n v="0.75177305000000005"/>
    <n v="0.75714285699999995"/>
  </r>
  <r>
    <x v="26"/>
    <x v="21"/>
    <s v="MARBLE RIVER"/>
    <s v="wcvi"/>
    <s v="MARBLE RIVER.2019"/>
    <n v="0.99516899999999997"/>
    <n v="4.8310000000000002E-3"/>
    <n v="0"/>
    <n v="0"/>
    <x v="1"/>
    <m/>
    <m/>
  </r>
  <r>
    <x v="27"/>
    <x v="17"/>
    <s v="ARTLISH RIVER"/>
    <s v="wcvi"/>
    <s v="ARTLISH RIVER.2015"/>
    <n v="0.47222199999999998"/>
    <n v="0"/>
    <n v="0.52777799999999997"/>
    <n v="2.7778000000000001E-2"/>
    <x v="1"/>
    <m/>
    <m/>
  </r>
  <r>
    <x v="27"/>
    <x v="18"/>
    <s v="ARTLISH RIVER"/>
    <s v="wcvi"/>
    <s v="ARTLISH RIVER.2016"/>
    <n v="0.75"/>
    <n v="0"/>
    <n v="0.25"/>
    <n v="0"/>
    <x v="1"/>
    <m/>
    <m/>
  </r>
  <r>
    <x v="28"/>
    <x v="11"/>
    <s v="KAOUK RIVER"/>
    <s v="wcvi"/>
    <s v="KAOUK RIVER.2009"/>
    <n v="0.85714299999999999"/>
    <n v="0"/>
    <n v="0.14285700000000001"/>
    <n v="0"/>
    <x v="1"/>
    <m/>
    <m/>
  </r>
  <r>
    <x v="28"/>
    <x v="12"/>
    <s v="KAOUK RIVER"/>
    <s v="wcvi"/>
    <s v="KAOUK RIVER.2010"/>
    <n v="1"/>
    <n v="0"/>
    <n v="0"/>
    <n v="0"/>
    <x v="1"/>
    <m/>
    <m/>
  </r>
  <r>
    <x v="28"/>
    <x v="14"/>
    <s v="KAOUK RIVER"/>
    <s v="wcvi"/>
    <s v="KAOUK RIVER.2012"/>
    <n v="0"/>
    <n v="0"/>
    <n v="1"/>
    <n v="1"/>
    <x v="1"/>
    <m/>
    <m/>
  </r>
  <r>
    <x v="28"/>
    <x v="16"/>
    <s v="KAOUK RIVER"/>
    <s v="wcvi"/>
    <s v="KAOUK RIVER.2014"/>
    <n v="0.5"/>
    <n v="0"/>
    <n v="0.5"/>
    <n v="0.1"/>
    <x v="1"/>
    <m/>
    <m/>
  </r>
  <r>
    <x v="28"/>
    <x v="17"/>
    <s v="KAOUK RIVER"/>
    <s v="wcvi"/>
    <s v="KAOUK RIVER.2015"/>
    <n v="0.96428599999999998"/>
    <n v="0"/>
    <n v="3.5714000000000003E-2"/>
    <n v="0"/>
    <x v="1"/>
    <m/>
    <m/>
  </r>
  <r>
    <x v="28"/>
    <x v="18"/>
    <s v="KAOUK RIVER"/>
    <s v="wcvi"/>
    <s v="KAOUK RIVER.2016"/>
    <n v="1"/>
    <n v="0"/>
    <n v="0"/>
    <n v="0"/>
    <x v="1"/>
    <m/>
    <m/>
  </r>
  <r>
    <x v="28"/>
    <x v="19"/>
    <s v="KAOUK RIVER"/>
    <s v="wcvi"/>
    <s v="KAOUK RIVER.2017"/>
    <n v="1"/>
    <n v="0"/>
    <n v="0"/>
    <n v="0"/>
    <x v="1"/>
    <m/>
    <m/>
  </r>
  <r>
    <x v="29"/>
    <x v="17"/>
    <s v="KAUWINCH RIVER"/>
    <s v="wcvi"/>
    <s v="KAUWINCH RIVER.2015"/>
    <n v="0.4"/>
    <n v="0"/>
    <n v="0.6"/>
    <n v="0"/>
    <x v="1"/>
    <m/>
    <m/>
  </r>
  <r>
    <x v="30"/>
    <x v="15"/>
    <s v="TAHSISH RIVER"/>
    <s v="wcvi"/>
    <s v="TAHSISH RIVER.2013"/>
    <n v="0"/>
    <n v="0"/>
    <n v="1"/>
    <n v="0"/>
    <x v="1"/>
    <m/>
    <m/>
  </r>
  <r>
    <x v="30"/>
    <x v="16"/>
    <s v="TAHSISH RIVER"/>
    <s v="wcvi"/>
    <s v="TAHSISH RIVER.2014"/>
    <n v="1"/>
    <n v="0"/>
    <n v="0"/>
    <n v="0"/>
    <x v="1"/>
    <m/>
    <m/>
  </r>
  <r>
    <x v="30"/>
    <x v="17"/>
    <s v="TAHSISH RIVER"/>
    <s v="wcvi"/>
    <s v="TAHSISH RIVER.2015"/>
    <n v="0.55000000000000004"/>
    <n v="0"/>
    <n v="0.45"/>
    <n v="0"/>
    <x v="1"/>
    <m/>
    <m/>
  </r>
  <r>
    <x v="30"/>
    <x v="18"/>
    <s v="TAHSISH RIVER"/>
    <s v="wcvi"/>
    <s v="TAHSISH RIVER.2016"/>
    <n v="0.55172399999999999"/>
    <n v="0"/>
    <n v="0.44827600000000001"/>
    <n v="0"/>
    <x v="1"/>
    <m/>
    <m/>
  </r>
  <r>
    <x v="30"/>
    <x v="19"/>
    <s v="TAHSISH RIVER"/>
    <s v="wcvi"/>
    <s v="TAHSISH RIVER.2017"/>
    <n v="0.29230800000000001"/>
    <n v="0"/>
    <n v="0.70769199999999999"/>
    <n v="0"/>
    <x v="1"/>
    <m/>
    <m/>
  </r>
  <r>
    <x v="0"/>
    <x v="0"/>
    <s v="CONUMA RIVER"/>
    <s v="wcvi"/>
    <s v="CONUMA RIVER.1998"/>
    <n v="0.29357800000000001"/>
    <n v="0.70642199999999999"/>
    <n v="0"/>
    <n v="0"/>
    <x v="1"/>
    <n v="0.29166666699999999"/>
    <n v="0.29166666699999999"/>
  </r>
  <r>
    <x v="0"/>
    <x v="1"/>
    <s v="CONUMA RIVER"/>
    <s v="wcvi"/>
    <s v="CONUMA RIVER.1999"/>
    <n v="6.0241000000000003E-2"/>
    <n v="0.92369500000000004"/>
    <n v="1.6063999999999998E-2"/>
    <n v="1.2048E-2"/>
    <x v="1"/>
    <n v="7.0422534999999994E-2"/>
    <n v="7.0422534999999994E-2"/>
  </r>
  <r>
    <x v="0"/>
    <x v="2"/>
    <s v="CONUMA RIVER"/>
    <s v="wcvi"/>
    <s v="CONUMA RIVER.2000"/>
    <n v="1.9608E-2"/>
    <n v="0.98039200000000004"/>
    <n v="0"/>
    <n v="0"/>
    <x v="1"/>
    <n v="1.9607843E-2"/>
    <n v="1.9607843E-2"/>
  </r>
  <r>
    <x v="0"/>
    <x v="3"/>
    <s v="CONUMA RIVER"/>
    <s v="wcvi"/>
    <s v="CONUMA RIVER.2001"/>
    <n v="2.7030000000000001E-3"/>
    <n v="0.99729699999999999"/>
    <n v="0"/>
    <n v="0"/>
    <x v="1"/>
    <n v="2.7027029999999999E-3"/>
    <n v="2.7027029999999999E-3"/>
  </r>
  <r>
    <x v="0"/>
    <x v="4"/>
    <s v="CONUMA RIVER"/>
    <s v="wcvi"/>
    <s v="CONUMA RIVER.2002"/>
    <n v="9.5689999999999994E-3"/>
    <n v="0.99043099999999995"/>
    <n v="0"/>
    <n v="0"/>
    <x v="1"/>
    <n v="7.9351079999999997E-3"/>
    <n v="7.9351079999999997E-3"/>
  </r>
  <r>
    <x v="0"/>
    <x v="6"/>
    <s v="CONUMA RIVER"/>
    <s v="wcvi"/>
    <s v="CONUMA RIVER.2004"/>
    <n v="0"/>
    <n v="1"/>
    <n v="0"/>
    <n v="0"/>
    <x v="1"/>
    <n v="0"/>
    <n v="0"/>
  </r>
  <r>
    <x v="0"/>
    <x v="7"/>
    <s v="CONUMA RIVER"/>
    <s v="wcvi"/>
    <s v="CONUMA RIVER.2005"/>
    <n v="0.01"/>
    <n v="0.99"/>
    <n v="0"/>
    <n v="0"/>
    <x v="1"/>
    <n v="0.01"/>
    <n v="0.01"/>
  </r>
  <r>
    <x v="0"/>
    <x v="8"/>
    <s v="CONUMA RIVER"/>
    <s v="wcvi"/>
    <s v="CONUMA RIVER.2006"/>
    <n v="0"/>
    <n v="1"/>
    <n v="0"/>
    <n v="0"/>
    <x v="1"/>
    <n v="0"/>
    <n v="0"/>
  </r>
  <r>
    <x v="0"/>
    <x v="9"/>
    <s v="CONUMA RIVER"/>
    <s v="wcvi"/>
    <s v="CONUMA RIVER.2007"/>
    <n v="1.9417E-2"/>
    <n v="0.98058299999999998"/>
    <n v="0"/>
    <n v="0"/>
    <x v="1"/>
    <n v="1.9417475999999999E-2"/>
    <n v="1.9417475999999999E-2"/>
  </r>
  <r>
    <x v="0"/>
    <x v="10"/>
    <s v="CONUMA RIVER"/>
    <s v="wcvi"/>
    <s v="CONUMA RIVER.2008"/>
    <n v="4.0815999999999998E-2"/>
    <n v="0.92857100000000004"/>
    <n v="3.0612E-2"/>
    <n v="0"/>
    <x v="1"/>
    <n v="4.0816326999999999E-2"/>
    <n v="4.2105262999999997E-2"/>
  </r>
  <r>
    <x v="0"/>
    <x v="11"/>
    <s v="CONUMA RIVER"/>
    <s v="wcvi"/>
    <s v="CONUMA RIVER.2009"/>
    <n v="1.7340999999999999E-2"/>
    <n v="0.98265899999999995"/>
    <n v="0"/>
    <n v="0"/>
    <x v="1"/>
    <n v="1.7341039999999999E-2"/>
    <n v="1.7341039999999999E-2"/>
  </r>
  <r>
    <x v="0"/>
    <x v="12"/>
    <s v="CONUMA RIVER"/>
    <s v="wcvi"/>
    <s v="CONUMA RIVER.2010"/>
    <n v="2.027E-2"/>
    <n v="0.96621599999999996"/>
    <n v="1.3514E-2"/>
    <n v="0"/>
    <x v="1"/>
    <n v="2.027027E-2"/>
    <n v="2.0547945000000001E-2"/>
  </r>
  <r>
    <x v="0"/>
    <x v="13"/>
    <s v="CONUMA RIVER"/>
    <s v="wcvi"/>
    <s v="CONUMA RIVER.2011"/>
    <n v="0.03"/>
    <n v="0.93"/>
    <n v="0.04"/>
    <n v="0"/>
    <x v="1"/>
    <n v="0.03"/>
    <n v="3.125E-2"/>
  </r>
  <r>
    <x v="0"/>
    <x v="14"/>
    <s v="CONUMA RIVER"/>
    <s v="wcvi"/>
    <s v="CONUMA RIVER.2012"/>
    <n v="3.4483E-2"/>
    <n v="0.94827600000000001"/>
    <n v="1.7240999999999999E-2"/>
    <n v="2.4629999999999999E-3"/>
    <x v="1"/>
    <n v="3.4482759000000002E-2"/>
    <n v="3.5087719000000003E-2"/>
  </r>
  <r>
    <x v="0"/>
    <x v="15"/>
    <s v="CONUMA RIVER"/>
    <s v="wcvi"/>
    <s v="CONUMA RIVER.2013"/>
    <n v="9.2809999999999993E-3"/>
    <n v="0.98143899999999995"/>
    <n v="9.2809999999999993E-3"/>
    <n v="0"/>
    <x v="1"/>
    <n v="9.2807419999999998E-3"/>
    <n v="9.3676809999999992E-3"/>
  </r>
  <r>
    <x v="0"/>
    <x v="16"/>
    <s v="CONUMA RIVER"/>
    <s v="wcvi"/>
    <s v="CONUMA RIVER.2014"/>
    <n v="6.711E-3"/>
    <n v="0.97650999999999999"/>
    <n v="1.6778999999999999E-2"/>
    <n v="0"/>
    <x v="1"/>
    <n v="6.7114089999999998E-3"/>
    <n v="6.8259389999999996E-3"/>
  </r>
  <r>
    <x v="0"/>
    <x v="17"/>
    <s v="CONUMA RIVER"/>
    <s v="wcvi"/>
    <s v="CONUMA RIVER.2015"/>
    <n v="1.3514E-2"/>
    <n v="0.98310799999999998"/>
    <n v="3.3779999999999999E-3"/>
    <n v="0"/>
    <x v="1"/>
    <n v="1.3513514000000001E-2"/>
    <n v="1.3559322E-2"/>
  </r>
  <r>
    <x v="0"/>
    <x v="18"/>
    <s v="CONUMA RIVER"/>
    <s v="wcvi"/>
    <s v="CONUMA RIVER.2016"/>
    <n v="2.3569E-2"/>
    <n v="0.96633000000000002"/>
    <n v="1.0101000000000001E-2"/>
    <n v="0"/>
    <x v="1"/>
    <n v="2.3569024000000001E-2"/>
    <n v="2.3809523999999999E-2"/>
  </r>
  <r>
    <x v="0"/>
    <x v="19"/>
    <s v="CONUMA RIVER"/>
    <s v="wcvi"/>
    <s v="CONUMA RIVER.2017"/>
    <n v="2.3316E-2"/>
    <n v="0.95854899999999998"/>
    <n v="1.8134999999999998E-2"/>
    <n v="1.0363000000000001E-2"/>
    <x v="1"/>
    <n v="2.3316061999999999E-2"/>
    <n v="2.3746702000000001E-2"/>
  </r>
  <r>
    <x v="0"/>
    <x v="20"/>
    <s v="CONUMA RIVER"/>
    <s v="wcvi"/>
    <s v="CONUMA RIVER.2018"/>
    <n v="3.3223000000000003E-2"/>
    <n v="0.966777"/>
    <n v="0"/>
    <n v="0"/>
    <x v="1"/>
    <m/>
    <m/>
  </r>
  <r>
    <x v="0"/>
    <x v="21"/>
    <s v="CONUMA RIVER"/>
    <s v="wcvi"/>
    <s v="CONUMA RIVER.2019"/>
    <n v="1.7750999999999999E-2"/>
    <n v="0.96745599999999998"/>
    <n v="1.4793000000000001E-2"/>
    <n v="5.9170000000000004E-3"/>
    <x v="1"/>
    <m/>
    <m/>
  </r>
  <r>
    <x v="0"/>
    <x v="22"/>
    <s v="CONUMA RIVER"/>
    <s v="wcvi"/>
    <s v="CONUMA RIVER.2020"/>
    <n v="9.4039999999999992E-3"/>
    <n v="0.98432600000000003"/>
    <n v="6.2700000000000004E-3"/>
    <n v="3.1350000000000002E-3"/>
    <x v="1"/>
    <m/>
    <m/>
  </r>
  <r>
    <x v="0"/>
    <x v="23"/>
    <s v="CONUMA RIVER"/>
    <s v="wcvi"/>
    <s v="CONUMA RIVER.2021"/>
    <n v="8.7460000000000003E-3"/>
    <n v="0.98833800000000005"/>
    <n v="2.9150000000000001E-3"/>
    <n v="2.9150000000000001E-3"/>
    <x v="1"/>
    <m/>
    <m/>
  </r>
  <r>
    <x v="31"/>
    <x v="6"/>
    <s v="BURMAN RIVER"/>
    <s v="wcvi"/>
    <s v="BURMAN RIVER.2004"/>
    <n v="0.92437000000000002"/>
    <n v="0"/>
    <n v="7.5630000000000003E-2"/>
    <n v="0"/>
    <x v="1"/>
    <n v="0.92436974800000005"/>
    <n v="1"/>
  </r>
  <r>
    <x v="31"/>
    <x v="7"/>
    <s v="BURMAN RIVER"/>
    <s v="wcvi"/>
    <s v="BURMAN RIVER.2005"/>
    <n v="0.78"/>
    <n v="0"/>
    <n v="0.22"/>
    <n v="0.06"/>
    <x v="1"/>
    <n v="0.78"/>
    <n v="1"/>
  </r>
  <r>
    <x v="31"/>
    <x v="8"/>
    <s v="BURMAN RIVER"/>
    <s v="wcvi"/>
    <s v="BURMAN RIVER.2006"/>
    <n v="0.368421"/>
    <n v="0.45263199999999998"/>
    <n v="0.17894699999999999"/>
    <n v="0"/>
    <x v="1"/>
    <n v="0.368421053"/>
    <n v="0.448717949"/>
  </r>
  <r>
    <x v="31"/>
    <x v="9"/>
    <s v="BURMAN RIVER"/>
    <s v="wcvi"/>
    <s v="BURMAN RIVER.2007"/>
    <n v="0.26388899999999998"/>
    <n v="0.66666700000000001"/>
    <n v="6.9444000000000006E-2"/>
    <n v="6.9439999999999997E-3"/>
    <x v="1"/>
    <n v="0.26388888900000002"/>
    <n v="0.28358209000000001"/>
  </r>
  <r>
    <x v="31"/>
    <x v="10"/>
    <s v="BURMAN RIVER"/>
    <s v="wcvi"/>
    <s v="BURMAN RIVER.2008"/>
    <n v="0.23"/>
    <n v="0.77"/>
    <n v="0"/>
    <n v="0"/>
    <x v="1"/>
    <n v="0.23"/>
    <n v="0.23"/>
  </r>
  <r>
    <x v="31"/>
    <x v="11"/>
    <s v="BURMAN RIVER"/>
    <s v="wcvi"/>
    <s v="BURMAN RIVER.2009"/>
    <n v="7.0921999999999999E-2"/>
    <n v="0.63120600000000004"/>
    <n v="0.29787200000000003"/>
    <n v="3.5460000000000001E-3"/>
    <x v="1"/>
    <n v="7.0921986000000006E-2"/>
    <n v="0.101010101"/>
  </r>
  <r>
    <x v="31"/>
    <x v="12"/>
    <s v="BURMAN RIVER"/>
    <s v="wcvi"/>
    <s v="BURMAN RIVER.2010"/>
    <n v="5.7471000000000001E-2"/>
    <n v="0.84195399999999998"/>
    <n v="0.100575"/>
    <n v="0"/>
    <x v="1"/>
    <n v="4.1713641000000003E-2"/>
    <n v="4.7390330000000001E-2"/>
  </r>
  <r>
    <x v="31"/>
    <x v="13"/>
    <s v="BURMAN RIVER"/>
    <s v="wcvi"/>
    <s v="BURMAN RIVER.2011"/>
    <n v="2.2304999999999998E-2"/>
    <n v="0.97397800000000001"/>
    <n v="3.7169999999999998E-3"/>
    <n v="3.7169999999999998E-3"/>
    <x v="1"/>
    <n v="1.6081644999999999E-2"/>
    <n v="2.2388216999999998E-2"/>
  </r>
  <r>
    <x v="31"/>
    <x v="14"/>
    <s v="BURMAN RIVER"/>
    <s v="wcvi"/>
    <s v="BURMAN RIVER.2012"/>
    <n v="4.0346E-2"/>
    <n v="0.95100899999999999"/>
    <n v="8.6459999999999992E-3"/>
    <n v="2.882E-3"/>
    <x v="1"/>
    <n v="2.8378978999999999E-2"/>
    <n v="2.8734637E-2"/>
  </r>
  <r>
    <x v="31"/>
    <x v="15"/>
    <s v="BURMAN RIVER"/>
    <s v="wcvi"/>
    <s v="BURMAN RIVER.2013"/>
    <n v="4.6392000000000003E-2"/>
    <n v="0.85395200000000004"/>
    <n v="9.9655999999999995E-2"/>
    <n v="0"/>
    <x v="1"/>
    <n v="4.3232947000000001E-2"/>
    <n v="4.7806959000000003E-2"/>
  </r>
  <r>
    <x v="31"/>
    <x v="16"/>
    <s v="BURMAN RIVER"/>
    <s v="wcvi"/>
    <s v="BURMAN RIVER.2014"/>
    <n v="8.3333000000000004E-2"/>
    <n v="0.68402799999999997"/>
    <n v="0.23263900000000001"/>
    <n v="0"/>
    <x v="1"/>
    <n v="9.0909090999999997E-2"/>
    <n v="0.113924051"/>
  </r>
  <r>
    <x v="31"/>
    <x v="17"/>
    <s v="BURMAN RIVER"/>
    <s v="wcvi"/>
    <s v="BURMAN RIVER.2015"/>
    <n v="0.15330199999999999"/>
    <n v="0.44339600000000001"/>
    <n v="0.40330199999999999"/>
    <n v="1.4151E-2"/>
    <x v="1"/>
    <n v="0.16633161399999999"/>
    <n v="0.29350298800000002"/>
  </r>
  <r>
    <x v="31"/>
    <x v="18"/>
    <s v="BURMAN RIVER"/>
    <s v="wcvi"/>
    <s v="BURMAN RIVER.2016"/>
    <n v="0.186441"/>
    <n v="0.682203"/>
    <n v="0.131356"/>
    <n v="4.2370000000000003E-3"/>
    <x v="1"/>
    <n v="0.176669675"/>
    <n v="0.20556576500000001"/>
  </r>
  <r>
    <x v="31"/>
    <x v="19"/>
    <s v="BURMAN RIVER"/>
    <s v="wcvi"/>
    <s v="BURMAN RIVER.2017"/>
    <n v="0.244224"/>
    <n v="0.62706300000000004"/>
    <n v="0.12871299999999999"/>
    <n v="1.6501999999999999E-2"/>
    <x v="1"/>
    <n v="0.24909141700000001"/>
    <n v="0.29709903300000001"/>
  </r>
  <r>
    <x v="31"/>
    <x v="20"/>
    <s v="BURMAN RIVER"/>
    <s v="wcvi"/>
    <s v="BURMAN RIVER.2018"/>
    <n v="0.10169499999999999"/>
    <n v="0.32203399999999999"/>
    <n v="0.57627099999999998"/>
    <n v="7.3445999999999997E-2"/>
    <x v="1"/>
    <m/>
    <m/>
  </r>
  <r>
    <x v="31"/>
    <x v="21"/>
    <s v="BURMAN RIVER"/>
    <s v="wcvi"/>
    <s v="BURMAN RIVER.2019"/>
    <n v="5.9700999999999997E-2"/>
    <n v="0.925373"/>
    <n v="1.4925000000000001E-2"/>
    <n v="0"/>
    <x v="1"/>
    <m/>
    <m/>
  </r>
  <r>
    <x v="31"/>
    <x v="22"/>
    <s v="BURMAN RIVER"/>
    <s v="wcvi"/>
    <s v="BURMAN RIVER.2020"/>
    <n v="0.05"/>
    <n v="0.87272700000000003"/>
    <n v="7.7272999999999994E-2"/>
    <n v="2.2727000000000001E-2"/>
    <x v="1"/>
    <m/>
    <m/>
  </r>
  <r>
    <x v="31"/>
    <x v="23"/>
    <s v="BURMAN RIVER"/>
    <s v="wcvi"/>
    <s v="BURMAN RIVER.2021"/>
    <n v="8.0692E-2"/>
    <n v="0.69164300000000001"/>
    <n v="0.22766600000000001"/>
    <n v="0.103746"/>
    <x v="1"/>
    <m/>
    <m/>
  </r>
  <r>
    <x v="32"/>
    <x v="7"/>
    <s v="GOLD RIVER"/>
    <s v="wcvi"/>
    <s v="GOLD RIVER.2005"/>
    <n v="0.4"/>
    <n v="0.05"/>
    <n v="0.55000000000000004"/>
    <n v="0.55000000000000004"/>
    <x v="1"/>
    <n v="0.35294117600000002"/>
    <n v="0.85714285700000004"/>
  </r>
  <r>
    <x v="32"/>
    <x v="13"/>
    <s v="GOLD RIVER"/>
    <s v="wcvi"/>
    <s v="GOLD RIVER.2011"/>
    <n v="9.8591999999999999E-2"/>
    <n v="7.0422999999999999E-2"/>
    <n v="0.830986"/>
    <n v="0.81690099999999999"/>
    <x v="1"/>
    <n v="9.8591549000000001E-2"/>
    <n v="0.58333333300000001"/>
  </r>
  <r>
    <x v="32"/>
    <x v="14"/>
    <s v="GOLD RIVER"/>
    <s v="wcvi"/>
    <s v="GOLD RIVER.2012"/>
    <n v="0.29220800000000002"/>
    <n v="0.20129900000000001"/>
    <n v="0.506494"/>
    <n v="0.506494"/>
    <x v="1"/>
    <n v="0.29220779200000002"/>
    <n v="0.59210526299999999"/>
  </r>
  <r>
    <x v="32"/>
    <x v="15"/>
    <s v="GOLD RIVER"/>
    <s v="wcvi"/>
    <s v="GOLD RIVER.2013"/>
    <n v="0.30285699999999999"/>
    <n v="0.165714"/>
    <n v="0.53142900000000004"/>
    <n v="0.53142900000000004"/>
    <x v="1"/>
    <n v="0.302857143"/>
    <n v="0.64634146299999995"/>
  </r>
  <r>
    <x v="32"/>
    <x v="17"/>
    <s v="GOLD RIVER"/>
    <s v="wcvi"/>
    <s v="GOLD RIVER.2015"/>
    <n v="0.26373600000000003"/>
    <n v="0.18681300000000001"/>
    <n v="0.54945100000000002"/>
    <n v="0.54945100000000002"/>
    <x v="1"/>
    <n v="0.263736264"/>
    <n v="0.58536585399999996"/>
  </r>
  <r>
    <x v="32"/>
    <x v="18"/>
    <s v="GOLD RIVER"/>
    <s v="wcvi"/>
    <s v="GOLD RIVER.2016"/>
    <n v="0.22556399999999999"/>
    <n v="0.27819500000000003"/>
    <n v="0.49624099999999999"/>
    <n v="0.43985000000000002"/>
    <x v="1"/>
    <n v="0.22556391000000001"/>
    <n v="0.44776119399999997"/>
  </r>
  <r>
    <x v="32"/>
    <x v="20"/>
    <s v="GOLD RIVER"/>
    <s v="wcvi"/>
    <s v="GOLD RIVER.2018"/>
    <n v="0"/>
    <n v="0"/>
    <n v="1"/>
    <n v="1"/>
    <x v="1"/>
    <m/>
    <m/>
  </r>
  <r>
    <x v="32"/>
    <x v="21"/>
    <s v="GOLD RIVER"/>
    <s v="wcvi"/>
    <s v="GOLD RIVER.2019"/>
    <n v="0.30844199999999999"/>
    <n v="0.25"/>
    <n v="0.44155800000000001"/>
    <n v="0.39610400000000001"/>
    <x v="1"/>
    <m/>
    <m/>
  </r>
  <r>
    <x v="32"/>
    <x v="22"/>
    <s v="GOLD RIVER"/>
    <s v="wcvi"/>
    <s v="GOLD RIVER.2020"/>
    <n v="0.121673"/>
    <n v="0.33840300000000001"/>
    <n v="0.53992399999999996"/>
    <n v="0.50950600000000001"/>
    <x v="1"/>
    <m/>
    <m/>
  </r>
  <r>
    <x v="33"/>
    <x v="8"/>
    <s v="LEINER RIVER"/>
    <s v="wcvi"/>
    <s v="LEINER RIVER.2006"/>
    <n v="0.65"/>
    <n v="0"/>
    <n v="0.35"/>
    <n v="0"/>
    <x v="1"/>
    <n v="0.65"/>
    <n v="1"/>
  </r>
  <r>
    <x v="33"/>
    <x v="9"/>
    <s v="LEINER RIVER"/>
    <s v="wcvi"/>
    <s v="LEINER RIVER.2007"/>
    <n v="0.731707"/>
    <n v="0"/>
    <n v="0.268293"/>
    <n v="0"/>
    <x v="1"/>
    <n v="0.73170731700000002"/>
    <n v="1"/>
  </r>
  <r>
    <x v="33"/>
    <x v="11"/>
    <s v="LEINER RIVER"/>
    <s v="wcvi"/>
    <s v="LEINER RIVER.2009"/>
    <n v="0.59615399999999996"/>
    <n v="0"/>
    <n v="0.40384599999999998"/>
    <n v="0"/>
    <x v="1"/>
    <n v="0.59615384599999999"/>
    <n v="1"/>
  </r>
  <r>
    <x v="33"/>
    <x v="14"/>
    <s v="LEINER RIVER"/>
    <s v="wcvi"/>
    <s v="LEINER RIVER.2012"/>
    <n v="0.18518499999999999"/>
    <n v="0.40740700000000002"/>
    <n v="0.40740700000000002"/>
    <n v="0"/>
    <x v="1"/>
    <n v="0.185185185"/>
    <n v="0.3125"/>
  </r>
  <r>
    <x v="33"/>
    <x v="15"/>
    <s v="LEINER RIVER"/>
    <s v="wcvi"/>
    <s v="LEINER RIVER.2013"/>
    <n v="0.5"/>
    <n v="0.29787200000000003"/>
    <n v="0.202128"/>
    <n v="1.0638E-2"/>
    <x v="1"/>
    <n v="0.5"/>
    <n v="0.62666666699999996"/>
  </r>
  <r>
    <x v="33"/>
    <x v="16"/>
    <s v="LEINER RIVER"/>
    <s v="wcvi"/>
    <s v="LEINER RIVER.2014"/>
    <n v="0.77193000000000001"/>
    <n v="1.7544000000000001E-2"/>
    <n v="0.21052599999999999"/>
    <n v="0"/>
    <x v="1"/>
    <n v="0.77192982499999996"/>
    <n v="0.97777777799999999"/>
  </r>
  <r>
    <x v="33"/>
    <x v="17"/>
    <s v="LEINER RIVER"/>
    <s v="wcvi"/>
    <s v="LEINER RIVER.2015"/>
    <n v="0.36799999999999999"/>
    <n v="0.248"/>
    <n v="0.38400000000000001"/>
    <n v="0"/>
    <x v="1"/>
    <n v="0.36799999999999999"/>
    <n v="0.59740259699999998"/>
  </r>
  <r>
    <x v="33"/>
    <x v="18"/>
    <s v="LEINER RIVER"/>
    <s v="wcvi"/>
    <s v="LEINER RIVER.2016"/>
    <n v="0.188889"/>
    <n v="0.52222199999999996"/>
    <n v="0.28888900000000001"/>
    <n v="2.2221999999999999E-2"/>
    <x v="1"/>
    <n v="0.188888889"/>
    <n v="0.265625"/>
  </r>
  <r>
    <x v="33"/>
    <x v="19"/>
    <s v="LEINER RIVER"/>
    <s v="wcvi"/>
    <s v="LEINER RIVER.2017"/>
    <n v="0.26262600000000003"/>
    <n v="0.37373699999999999"/>
    <n v="0.36363600000000001"/>
    <n v="0"/>
    <x v="1"/>
    <n v="0.26262626300000003"/>
    <n v="0.41269841299999999"/>
  </r>
  <r>
    <x v="33"/>
    <x v="20"/>
    <s v="LEINER RIVER"/>
    <s v="wcvi"/>
    <s v="LEINER RIVER.2018"/>
    <n v="0.36458299999999999"/>
    <n v="0.38541700000000001"/>
    <n v="0.25"/>
    <n v="1.0416999999999999E-2"/>
    <x v="1"/>
    <m/>
    <m/>
  </r>
  <r>
    <x v="33"/>
    <x v="21"/>
    <s v="LEINER RIVER"/>
    <s v="wcvi"/>
    <s v="LEINER RIVER.2019"/>
    <n v="6.7308000000000007E-2"/>
    <n v="0.75"/>
    <n v="0.18269199999999999"/>
    <n v="9.6150000000000003E-3"/>
    <x v="1"/>
    <m/>
    <m/>
  </r>
  <r>
    <x v="33"/>
    <x v="22"/>
    <s v="LEINER RIVER"/>
    <s v="wcvi"/>
    <s v="LEINER RIVER.2020"/>
    <n v="0.265957"/>
    <n v="0.47872300000000001"/>
    <n v="0.25531900000000002"/>
    <n v="0"/>
    <x v="1"/>
    <m/>
    <m/>
  </r>
  <r>
    <x v="33"/>
    <x v="23"/>
    <s v="LEINER RIVER"/>
    <s v="wcvi"/>
    <s v="LEINER RIVER.2021"/>
    <n v="0.216667"/>
    <n v="0.45"/>
    <n v="0.33333299999999999"/>
    <n v="1.6667000000000001E-2"/>
    <x v="1"/>
    <m/>
    <m/>
  </r>
  <r>
    <x v="34"/>
    <x v="4"/>
    <s v="SUCWOA RIVER"/>
    <s v="wcvi"/>
    <s v="SUCWOA RIVER.2002"/>
    <n v="0"/>
    <n v="0"/>
    <n v="1"/>
    <n v="0"/>
    <x v="1"/>
    <m/>
    <m/>
  </r>
  <r>
    <x v="34"/>
    <x v="7"/>
    <s v="SUCWOA RIVER"/>
    <s v="wcvi"/>
    <s v="SUCWOA RIVER.2005"/>
    <n v="0.28571400000000002"/>
    <n v="0"/>
    <n v="0.71428599999999998"/>
    <n v="0.14285700000000001"/>
    <x v="1"/>
    <n v="0.28571428599999998"/>
    <n v="1"/>
  </r>
  <r>
    <x v="34"/>
    <x v="12"/>
    <s v="SUCWOA RIVER"/>
    <s v="wcvi"/>
    <s v="SUCWOA RIVER.2010"/>
    <n v="5.5556000000000001E-2"/>
    <n v="5.5556000000000001E-2"/>
    <n v="0.88888900000000004"/>
    <n v="0"/>
    <x v="1"/>
    <n v="5.5555555999999999E-2"/>
    <n v="0.5"/>
  </r>
  <r>
    <x v="34"/>
    <x v="14"/>
    <s v="SUCWOA RIVER"/>
    <s v="wcvi"/>
    <s v="SUCWOA RIVER.2012"/>
    <n v="0.16666700000000001"/>
    <n v="0"/>
    <n v="0.83333299999999999"/>
    <n v="0"/>
    <x v="1"/>
    <n v="0.16666666699999999"/>
    <n v="1"/>
  </r>
  <r>
    <x v="35"/>
    <x v="6"/>
    <s v="TAHSIS RIVER"/>
    <s v="wcvi"/>
    <s v="TAHSIS RIVER.2004"/>
    <n v="0.94444399999999995"/>
    <n v="0"/>
    <n v="5.5556000000000001E-2"/>
    <n v="0"/>
    <x v="1"/>
    <n v="0.94444444400000005"/>
    <n v="1"/>
  </r>
  <r>
    <x v="35"/>
    <x v="7"/>
    <s v="TAHSIS RIVER"/>
    <s v="wcvi"/>
    <s v="TAHSIS RIVER.2005"/>
    <n v="1"/>
    <n v="0"/>
    <n v="0"/>
    <n v="0"/>
    <x v="1"/>
    <n v="1"/>
    <n v="1"/>
  </r>
  <r>
    <x v="35"/>
    <x v="8"/>
    <s v="TAHSIS RIVER"/>
    <s v="wcvi"/>
    <s v="TAHSIS RIVER.2006"/>
    <n v="0.82352899999999996"/>
    <n v="0.117647"/>
    <n v="5.8824000000000001E-2"/>
    <n v="0"/>
    <x v="1"/>
    <n v="0.82352941199999996"/>
    <n v="0.875"/>
  </r>
  <r>
    <x v="35"/>
    <x v="10"/>
    <s v="TAHSIS RIVER"/>
    <s v="wcvi"/>
    <s v="TAHSIS RIVER.2008"/>
    <n v="0.214286"/>
    <n v="0.67857100000000004"/>
    <n v="0.107143"/>
    <n v="0"/>
    <x v="1"/>
    <n v="0.21428571399999999"/>
    <n v="0.24"/>
  </r>
  <r>
    <x v="35"/>
    <x v="11"/>
    <s v="TAHSIS RIVER"/>
    <s v="wcvi"/>
    <s v="TAHSIS RIVER.2009"/>
    <n v="0.17543900000000001"/>
    <n v="0.754386"/>
    <n v="7.0175000000000001E-2"/>
    <n v="0"/>
    <x v="1"/>
    <n v="0.175438596"/>
    <n v="0.188679245"/>
  </r>
  <r>
    <x v="35"/>
    <x v="12"/>
    <s v="TAHSIS RIVER"/>
    <s v="wcvi"/>
    <s v="TAHSIS RIVER.2010"/>
    <n v="0.85714299999999999"/>
    <n v="4.7619000000000002E-2"/>
    <n v="9.5238000000000003E-2"/>
    <n v="0"/>
    <x v="1"/>
    <n v="0.85714285700000004"/>
    <n v="0.94736842099999996"/>
  </r>
  <r>
    <x v="35"/>
    <x v="15"/>
    <s v="TAHSIS RIVER"/>
    <s v="wcvi"/>
    <s v="TAHSIS RIVER.2013"/>
    <n v="0.25"/>
    <n v="0.5"/>
    <n v="0.25"/>
    <n v="0"/>
    <x v="1"/>
    <n v="0.25"/>
    <n v="0.33333333300000001"/>
  </r>
  <r>
    <x v="35"/>
    <x v="16"/>
    <s v="TAHSIS RIVER"/>
    <s v="wcvi"/>
    <s v="TAHSIS RIVER.2014"/>
    <n v="1"/>
    <n v="0"/>
    <n v="0"/>
    <n v="0"/>
    <x v="1"/>
    <n v="1"/>
    <n v="1"/>
  </r>
  <r>
    <x v="35"/>
    <x v="17"/>
    <s v="TAHSIS RIVER"/>
    <s v="wcvi"/>
    <s v="TAHSIS RIVER.2015"/>
    <n v="0.4"/>
    <n v="0"/>
    <n v="0.6"/>
    <n v="0"/>
    <x v="1"/>
    <n v="0.4"/>
    <n v="1"/>
  </r>
  <r>
    <x v="35"/>
    <x v="18"/>
    <s v="TAHSIS RIVER"/>
    <s v="wcvi"/>
    <s v="TAHSIS RIVER.2016"/>
    <n v="0.27500000000000002"/>
    <n v="0"/>
    <n v="0.72499999999999998"/>
    <n v="0"/>
    <x v="1"/>
    <n v="0.27500000000000002"/>
    <n v="1"/>
  </r>
  <r>
    <x v="35"/>
    <x v="19"/>
    <s v="TAHSIS RIVER"/>
    <s v="wcvi"/>
    <s v="TAHSIS RIVER.2017"/>
    <n v="0.42307699999999998"/>
    <n v="8.9744000000000004E-2"/>
    <n v="0.48717899999999997"/>
    <n v="3.8462000000000003E-2"/>
    <x v="1"/>
    <n v="0.42307692299999999"/>
    <n v="0.82499999999999996"/>
  </r>
  <r>
    <x v="35"/>
    <x v="20"/>
    <s v="TAHSIS RIVER"/>
    <s v="wcvi"/>
    <s v="TAHSIS RIVER.2018"/>
    <n v="0.20535700000000001"/>
    <n v="0.33035700000000001"/>
    <n v="0.46428599999999998"/>
    <n v="1.7857000000000001E-2"/>
    <x v="1"/>
    <m/>
    <m/>
  </r>
  <r>
    <x v="35"/>
    <x v="21"/>
    <s v="TAHSIS RIVER"/>
    <s v="wcvi"/>
    <s v="TAHSIS RIVER.2019"/>
    <n v="2.6315999999999999E-2"/>
    <n v="0.57894699999999999"/>
    <n v="0.394737"/>
    <n v="2.6315999999999999E-2"/>
    <x v="1"/>
    <m/>
    <m/>
  </r>
  <r>
    <x v="35"/>
    <x v="22"/>
    <s v="TAHSIS RIVER"/>
    <s v="wcvi"/>
    <s v="TAHSIS RIVER.2020"/>
    <n v="6.0241000000000003E-2"/>
    <n v="0.67469900000000005"/>
    <n v="0.26506000000000002"/>
    <n v="0"/>
    <x v="1"/>
    <m/>
    <m/>
  </r>
  <r>
    <x v="35"/>
    <x v="23"/>
    <s v="TAHSIS RIVER"/>
    <s v="wcvi"/>
    <s v="TAHSIS RIVER.2021"/>
    <n v="0.1"/>
    <n v="0.61818200000000001"/>
    <n v="0.28181800000000001"/>
    <n v="9.0910000000000001E-3"/>
    <x v="1"/>
    <m/>
    <m/>
  </r>
  <r>
    <x v="36"/>
    <x v="3"/>
    <s v="TLUPANA RIVER"/>
    <s v="wcvi"/>
    <s v="TLUPANA RIVER.2001"/>
    <n v="0"/>
    <n v="0"/>
    <n v="1"/>
    <n v="0.04"/>
    <x v="1"/>
    <m/>
    <m/>
  </r>
  <r>
    <x v="36"/>
    <x v="4"/>
    <s v="TLUPANA RIVER"/>
    <s v="wcvi"/>
    <s v="TLUPANA RIVER.2002"/>
    <n v="2.5641000000000001E-2"/>
    <n v="0"/>
    <n v="0.97435899999999998"/>
    <n v="0"/>
    <x v="1"/>
    <n v="2.5641026000000001E-2"/>
    <n v="1"/>
  </r>
  <r>
    <x v="36"/>
    <x v="5"/>
    <s v="TLUPANA RIVER"/>
    <s v="wcvi"/>
    <s v="TLUPANA RIVER.2003"/>
    <n v="3.125E-2"/>
    <n v="0"/>
    <n v="0.96875"/>
    <n v="0"/>
    <x v="1"/>
    <n v="3.125E-2"/>
    <n v="1"/>
  </r>
  <r>
    <x v="36"/>
    <x v="10"/>
    <s v="TLUPANA RIVER"/>
    <s v="wcvi"/>
    <s v="TLUPANA RIVER.2008"/>
    <n v="0.1875"/>
    <n v="0.4375"/>
    <n v="0.375"/>
    <n v="0"/>
    <x v="1"/>
    <n v="0.1875"/>
    <n v="0.3"/>
  </r>
  <r>
    <x v="36"/>
    <x v="12"/>
    <s v="TLUPANA RIVER"/>
    <s v="wcvi"/>
    <s v="TLUPANA RIVER.2010"/>
    <n v="0.121212"/>
    <n v="0.30303000000000002"/>
    <n v="0.57575799999999999"/>
    <n v="0"/>
    <x v="1"/>
    <n v="0.12121212100000001"/>
    <n v="0.28571428599999998"/>
  </r>
  <r>
    <x v="36"/>
    <x v="14"/>
    <s v="TLUPANA RIVER"/>
    <s v="wcvi"/>
    <s v="TLUPANA RIVER.2012"/>
    <n v="0.05"/>
    <n v="0.3"/>
    <n v="0.65"/>
    <n v="0"/>
    <x v="1"/>
    <n v="0.05"/>
    <n v="0.14285714299999999"/>
  </r>
  <r>
    <x v="36"/>
    <x v="15"/>
    <s v="TLUPANA RIVER"/>
    <s v="wcvi"/>
    <s v="TLUPANA RIVER.2013"/>
    <n v="0"/>
    <n v="3.3333000000000002E-2"/>
    <n v="0.96666700000000005"/>
    <n v="0"/>
    <x v="1"/>
    <n v="0"/>
    <n v="0"/>
  </r>
  <r>
    <x v="37"/>
    <x v="6"/>
    <s v="ZEBALLOS RIVER"/>
    <s v="wcvi"/>
    <s v="ZEBALLOS RIVER.2004"/>
    <n v="0.41666700000000001"/>
    <n v="0.58333299999999999"/>
    <n v="0"/>
    <n v="0"/>
    <x v="1"/>
    <m/>
    <m/>
  </r>
  <r>
    <x v="37"/>
    <x v="7"/>
    <s v="ZEBALLOS RIVER"/>
    <s v="wcvi"/>
    <s v="ZEBALLOS RIVER.2005"/>
    <n v="4.4443999999999997E-2"/>
    <n v="0.82222200000000001"/>
    <n v="0.13333300000000001"/>
    <n v="8.8888999999999996E-2"/>
    <x v="1"/>
    <m/>
    <m/>
  </r>
  <r>
    <x v="37"/>
    <x v="8"/>
    <s v="ZEBALLOS RIVER"/>
    <s v="wcvi"/>
    <s v="ZEBALLOS RIVER.2006"/>
    <n v="0.264706"/>
    <n v="0.52941199999999999"/>
    <n v="0.20588200000000001"/>
    <n v="2.9412000000000001E-2"/>
    <x v="1"/>
    <m/>
    <m/>
  </r>
  <r>
    <x v="37"/>
    <x v="9"/>
    <s v="ZEBALLOS RIVER"/>
    <s v="wcvi"/>
    <s v="ZEBALLOS RIVER.2007"/>
    <n v="0.227273"/>
    <n v="0.59090900000000002"/>
    <n v="0.18181800000000001"/>
    <n v="0.18181800000000001"/>
    <x v="1"/>
    <m/>
    <m/>
  </r>
  <r>
    <x v="37"/>
    <x v="10"/>
    <s v="ZEBALLOS RIVER"/>
    <s v="wcvi"/>
    <s v="ZEBALLOS RIVER.2008"/>
    <n v="0.51219499999999996"/>
    <n v="0.46341500000000002"/>
    <n v="2.4389999999999998E-2"/>
    <n v="0"/>
    <x v="1"/>
    <m/>
    <m/>
  </r>
  <r>
    <x v="37"/>
    <x v="11"/>
    <s v="ZEBALLOS RIVER"/>
    <s v="wcvi"/>
    <s v="ZEBALLOS RIVER.2009"/>
    <n v="0.95833299999999999"/>
    <n v="0"/>
    <n v="4.1667000000000003E-2"/>
    <n v="4.1667000000000003E-2"/>
    <x v="1"/>
    <m/>
    <m/>
  </r>
  <r>
    <x v="38"/>
    <x v="16"/>
    <s v="BEDWELL/URSUS"/>
    <s v="wcvi"/>
    <s v="BEDWELL/URSUS.2014"/>
    <n v="0.75"/>
    <n v="0"/>
    <n v="0.25"/>
    <n v="0"/>
    <x v="1"/>
    <m/>
    <m/>
  </r>
  <r>
    <x v="38"/>
    <x v="17"/>
    <s v="BEDWELL/URSUS"/>
    <s v="wcvi"/>
    <s v="BEDWELL/URSUS.2015"/>
    <n v="0.8"/>
    <n v="0"/>
    <n v="0.2"/>
    <n v="0.2"/>
    <x v="1"/>
    <n v="0.8"/>
    <n v="1"/>
  </r>
  <r>
    <x v="38"/>
    <x v="18"/>
    <s v="BEDWELL/URSUS"/>
    <s v="wcvi"/>
    <s v="BEDWELL/URSUS.2016"/>
    <n v="0.66666700000000001"/>
    <n v="0"/>
    <n v="0.33333299999999999"/>
    <n v="0.33333299999999999"/>
    <x v="1"/>
    <m/>
    <m/>
  </r>
  <r>
    <x v="38"/>
    <x v="19"/>
    <s v="BEDWELL/URSUS"/>
    <s v="wcvi"/>
    <s v="BEDWELL/URSUS.2017"/>
    <n v="0.90909099999999998"/>
    <n v="0"/>
    <n v="9.0909000000000004E-2"/>
    <n v="9.0909000000000004E-2"/>
    <x v="1"/>
    <n v="0.909090909"/>
    <n v="1"/>
  </r>
  <r>
    <x v="38"/>
    <x v="20"/>
    <s v="BEDWELL/URSUS"/>
    <s v="wcvi"/>
    <s v="BEDWELL/URSUS.2018"/>
    <n v="0.96666700000000005"/>
    <n v="0"/>
    <n v="3.3333000000000002E-2"/>
    <n v="3.3333000000000002E-2"/>
    <x v="1"/>
    <m/>
    <m/>
  </r>
  <r>
    <x v="38"/>
    <x v="21"/>
    <s v="BEDWELL/URSUS"/>
    <s v="wcvi"/>
    <s v="BEDWELL/URSUS.2019"/>
    <n v="0.68181800000000004"/>
    <n v="0"/>
    <n v="0.31818200000000002"/>
    <n v="9.0909000000000004E-2"/>
    <x v="1"/>
    <m/>
    <m/>
  </r>
  <r>
    <x v="38"/>
    <x v="22"/>
    <s v="BEDWELL/URSUS"/>
    <s v="wcvi"/>
    <s v="BEDWELL/URSUS.2020"/>
    <n v="1"/>
    <n v="0"/>
    <n v="0"/>
    <n v="0"/>
    <x v="1"/>
    <m/>
    <m/>
  </r>
  <r>
    <x v="38"/>
    <x v="23"/>
    <s v="BEDWELL/URSUS"/>
    <s v="wcvi"/>
    <s v="BEDWELL/URSUS.2021"/>
    <n v="1"/>
    <n v="0"/>
    <n v="0"/>
    <n v="0"/>
    <x v="1"/>
    <m/>
    <m/>
  </r>
  <r>
    <x v="39"/>
    <x v="13"/>
    <s v="CYPRE RIVER"/>
    <s v="wcvi"/>
    <s v="CYPRE RIVER.2011"/>
    <n v="1"/>
    <n v="0"/>
    <n v="0"/>
    <n v="0"/>
    <x v="1"/>
    <m/>
    <m/>
  </r>
  <r>
    <x v="39"/>
    <x v="16"/>
    <s v="CYPRE RIVER"/>
    <s v="wcvi"/>
    <s v="CYPRE RIVER.2014"/>
    <n v="1"/>
    <n v="0"/>
    <n v="0"/>
    <n v="0"/>
    <x v="1"/>
    <m/>
    <m/>
  </r>
  <r>
    <x v="39"/>
    <x v="17"/>
    <s v="CYPRE RIVER"/>
    <s v="wcvi"/>
    <s v="CYPRE RIVER.2015"/>
    <n v="1"/>
    <n v="0"/>
    <n v="0"/>
    <n v="0"/>
    <x v="1"/>
    <m/>
    <m/>
  </r>
  <r>
    <x v="39"/>
    <x v="18"/>
    <s v="CYPRE RIVER"/>
    <s v="wcvi"/>
    <s v="CYPRE RIVER.2016"/>
    <n v="0.90909099999999998"/>
    <n v="0"/>
    <n v="9.0909000000000004E-2"/>
    <n v="9.0909000000000004E-2"/>
    <x v="1"/>
    <m/>
    <m/>
  </r>
  <r>
    <x v="39"/>
    <x v="19"/>
    <s v="CYPRE RIVER"/>
    <s v="wcvi"/>
    <s v="CYPRE RIVER.2017"/>
    <n v="1"/>
    <n v="0"/>
    <n v="0"/>
    <n v="0"/>
    <x v="1"/>
    <m/>
    <m/>
  </r>
  <r>
    <x v="39"/>
    <x v="21"/>
    <s v="CYPRE RIVER"/>
    <s v="wcvi"/>
    <s v="CYPRE RIVER.2019"/>
    <n v="0.88888900000000004"/>
    <n v="0"/>
    <n v="0.111111"/>
    <n v="0.111111"/>
    <x v="1"/>
    <m/>
    <m/>
  </r>
  <r>
    <x v="39"/>
    <x v="22"/>
    <s v="CYPRE RIVER"/>
    <s v="wcvi"/>
    <s v="CYPRE RIVER.2020"/>
    <n v="1"/>
    <n v="0"/>
    <n v="0"/>
    <n v="0"/>
    <x v="1"/>
    <m/>
    <m/>
  </r>
  <r>
    <x v="40"/>
    <x v="17"/>
    <s v="MEGIN RIVER"/>
    <s v="wcvi"/>
    <s v="MEGIN RIVER.2015"/>
    <n v="0.33333299999999999"/>
    <n v="0"/>
    <n v="0.66666700000000001"/>
    <n v="0.66666700000000001"/>
    <x v="1"/>
    <m/>
    <m/>
  </r>
  <r>
    <x v="40"/>
    <x v="19"/>
    <s v="MEGIN RIVER"/>
    <s v="wcvi"/>
    <s v="MEGIN RIVER.2017"/>
    <n v="0.5"/>
    <n v="0"/>
    <n v="0.5"/>
    <n v="0.5"/>
    <x v="1"/>
    <m/>
    <m/>
  </r>
  <r>
    <x v="41"/>
    <x v="12"/>
    <s v="MOYEHA RIVER"/>
    <s v="wcvi"/>
    <s v="MOYEHA RIVER.2010"/>
    <n v="0.45454499999999998"/>
    <n v="0"/>
    <n v="0.54545500000000002"/>
    <n v="0.54545500000000002"/>
    <x v="1"/>
    <m/>
    <m/>
  </r>
  <r>
    <x v="41"/>
    <x v="13"/>
    <s v="MOYEHA RIVER"/>
    <s v="wcvi"/>
    <s v="MOYEHA RIVER.2011"/>
    <n v="1"/>
    <n v="0"/>
    <n v="0"/>
    <n v="0"/>
    <x v="1"/>
    <m/>
    <m/>
  </r>
  <r>
    <x v="41"/>
    <x v="19"/>
    <s v="MOYEHA RIVER"/>
    <s v="wcvi"/>
    <s v="MOYEHA RIVER.2017"/>
    <n v="1"/>
    <n v="0"/>
    <n v="0"/>
    <n v="0"/>
    <x v="1"/>
    <m/>
    <m/>
  </r>
  <r>
    <x v="42"/>
    <x v="13"/>
    <s v="TRANQUIL CREEK"/>
    <s v="wcvi"/>
    <s v="TRANQUIL CREEK.2011"/>
    <n v="1"/>
    <n v="0"/>
    <n v="0"/>
    <n v="0"/>
    <x v="1"/>
    <m/>
    <m/>
  </r>
  <r>
    <x v="42"/>
    <x v="16"/>
    <s v="TRANQUIL CREEK"/>
    <s v="wcvi"/>
    <s v="TRANQUIL CREEK.2014"/>
    <n v="1"/>
    <n v="0"/>
    <n v="0"/>
    <n v="0"/>
    <x v="1"/>
    <m/>
    <m/>
  </r>
  <r>
    <x v="42"/>
    <x v="17"/>
    <s v="TRANQUIL CREEK"/>
    <s v="wcvi"/>
    <s v="TRANQUIL CREEK.2015"/>
    <n v="1"/>
    <n v="0"/>
    <n v="0"/>
    <n v="0"/>
    <x v="1"/>
    <m/>
    <m/>
  </r>
  <r>
    <x v="42"/>
    <x v="18"/>
    <s v="TRANQUIL CREEK"/>
    <s v="wcvi"/>
    <s v="TRANQUIL CREEK.2016"/>
    <n v="1"/>
    <n v="0"/>
    <n v="0"/>
    <n v="0"/>
    <x v="1"/>
    <m/>
    <m/>
  </r>
  <r>
    <x v="42"/>
    <x v="19"/>
    <s v="TRANQUIL CREEK"/>
    <s v="wcvi"/>
    <s v="TRANQUIL CREEK.2017"/>
    <n v="1"/>
    <n v="0"/>
    <n v="0"/>
    <n v="0"/>
    <x v="1"/>
    <n v="1"/>
    <n v="1"/>
  </r>
  <r>
    <x v="42"/>
    <x v="20"/>
    <s v="TRANQUIL CREEK"/>
    <s v="wcvi"/>
    <s v="TRANQUIL CREEK.2018"/>
    <n v="1"/>
    <n v="0"/>
    <n v="0"/>
    <n v="0"/>
    <x v="1"/>
    <m/>
    <m/>
  </r>
  <r>
    <x v="42"/>
    <x v="21"/>
    <s v="TRANQUIL CREEK"/>
    <s v="wcvi"/>
    <s v="TRANQUIL CREEK.2019"/>
    <n v="0.66666700000000001"/>
    <n v="0"/>
    <n v="0.33333299999999999"/>
    <n v="0"/>
    <x v="1"/>
    <m/>
    <m/>
  </r>
  <r>
    <x v="42"/>
    <x v="22"/>
    <s v="TRANQUIL CREEK"/>
    <s v="wcvi"/>
    <s v="TRANQUIL CREEK.2020"/>
    <n v="1"/>
    <n v="0"/>
    <n v="0"/>
    <n v="0"/>
    <x v="1"/>
    <m/>
    <m/>
  </r>
  <r>
    <x v="42"/>
    <x v="23"/>
    <s v="TRANQUIL CREEK"/>
    <s v="wcvi"/>
    <s v="TRANQUIL CREEK.2021"/>
    <n v="1"/>
    <n v="0"/>
    <n v="0"/>
    <n v="0"/>
    <x v="1"/>
    <m/>
    <m/>
  </r>
  <r>
    <x v="1"/>
    <x v="0"/>
    <s v="SOMASS SYSTEM"/>
    <s v="wcvi"/>
    <s v="SOMASS SYSTEM.1998"/>
    <n v="8.7248000000000006E-2"/>
    <n v="0.91107400000000005"/>
    <n v="1.678E-3"/>
    <n v="0"/>
    <x v="1"/>
    <n v="0"/>
    <n v="0"/>
  </r>
  <r>
    <x v="1"/>
    <x v="1"/>
    <s v="SOMASS SYSTEM"/>
    <s v="wcvi"/>
    <s v="SOMASS SYSTEM.1999"/>
    <n v="6.8750000000000006E-2"/>
    <n v="0.93125000000000002"/>
    <n v="0"/>
    <n v="0"/>
    <x v="1"/>
    <n v="1.4886165E-2"/>
    <n v="1.4886165E-2"/>
  </r>
  <r>
    <x v="1"/>
    <x v="2"/>
    <s v="SOMASS SYSTEM"/>
    <s v="wcvi"/>
    <s v="SOMASS SYSTEM.2000"/>
    <n v="8.0389000000000002E-2"/>
    <n v="0.91961099999999996"/>
    <n v="0"/>
    <n v="0"/>
    <x v="1"/>
    <n v="2.0407864000000001E-2"/>
    <n v="2.0407864000000001E-2"/>
  </r>
  <r>
    <x v="1"/>
    <x v="3"/>
    <s v="SOMASS SYSTEM"/>
    <s v="wcvi"/>
    <s v="SOMASS SYSTEM.2001"/>
    <n v="2.6246999999999999E-2"/>
    <n v="0.97112900000000002"/>
    <n v="2.6250000000000002E-3"/>
    <n v="0"/>
    <x v="1"/>
    <n v="2.0018530000000001E-3"/>
    <n v="2.0052389999999998E-3"/>
  </r>
  <r>
    <x v="1"/>
    <x v="4"/>
    <s v="SOMASS SYSTEM"/>
    <s v="wcvi"/>
    <s v="SOMASS SYSTEM.2002"/>
    <n v="4.3427E-2"/>
    <n v="0.955399"/>
    <n v="1.1739999999999999E-3"/>
    <n v="0"/>
    <x v="1"/>
    <n v="0"/>
    <n v="0"/>
  </r>
  <r>
    <x v="1"/>
    <x v="5"/>
    <s v="SOMASS SYSTEM"/>
    <s v="wcvi"/>
    <s v="SOMASS SYSTEM.2003"/>
    <n v="5.8386E-2"/>
    <n v="0.93949000000000005"/>
    <n v="2.1229999999999999E-3"/>
    <n v="0"/>
    <x v="1"/>
    <n v="4.574435E-3"/>
    <n v="4.5929830000000001E-3"/>
  </r>
  <r>
    <x v="1"/>
    <x v="6"/>
    <s v="SOMASS SYSTEM"/>
    <s v="wcvi"/>
    <s v="SOMASS SYSTEM.2004"/>
    <n v="4.9260999999999999E-2"/>
    <n v="0.950739"/>
    <n v="0"/>
    <n v="0"/>
    <x v="1"/>
    <n v="0"/>
    <n v="0"/>
  </r>
  <r>
    <x v="1"/>
    <x v="7"/>
    <s v="SOMASS SYSTEM"/>
    <s v="wcvi"/>
    <s v="SOMASS SYSTEM.2005"/>
    <n v="3.8990999999999998E-2"/>
    <n v="0.961009"/>
    <n v="0"/>
    <n v="0"/>
    <x v="1"/>
    <n v="1.8395017999999999E-2"/>
    <n v="1.8395017999999999E-2"/>
  </r>
  <r>
    <x v="1"/>
    <x v="8"/>
    <s v="SOMASS SYSTEM"/>
    <s v="wcvi"/>
    <s v="SOMASS SYSTEM.2006"/>
    <n v="3.0825999999999999E-2"/>
    <n v="0.96917399999999998"/>
    <n v="0"/>
    <n v="0"/>
    <x v="1"/>
    <n v="0"/>
    <n v="0"/>
  </r>
  <r>
    <x v="1"/>
    <x v="9"/>
    <s v="SOMASS SYSTEM"/>
    <s v="wcvi"/>
    <s v="SOMASS SYSTEM.2007"/>
    <n v="5.7175999999999998E-2"/>
    <n v="0.94165699999999997"/>
    <n v="1.1670000000000001E-3"/>
    <n v="0"/>
    <x v="1"/>
    <n v="3.1331592999999998E-2"/>
    <n v="3.1331592999999998E-2"/>
  </r>
  <r>
    <x v="1"/>
    <x v="10"/>
    <s v="SOMASS SYSTEM"/>
    <s v="wcvi"/>
    <s v="SOMASS SYSTEM.2008"/>
    <n v="8.5460999999999995E-2"/>
    <n v="0.91453899999999999"/>
    <n v="0"/>
    <n v="0"/>
    <x v="1"/>
    <n v="3.2728973000000001E-2"/>
    <n v="3.2728973000000001E-2"/>
  </r>
  <r>
    <x v="1"/>
    <x v="11"/>
    <s v="SOMASS SYSTEM"/>
    <s v="wcvi"/>
    <s v="SOMASS SYSTEM.2009"/>
    <n v="3.0380000000000001E-2"/>
    <n v="0.96202500000000002"/>
    <n v="7.5950000000000002E-3"/>
    <n v="0"/>
    <x v="1"/>
    <n v="2.9632040000000001E-3"/>
    <n v="2.986902E-3"/>
  </r>
  <r>
    <x v="1"/>
    <x v="12"/>
    <s v="SOMASS SYSTEM"/>
    <s v="wcvi"/>
    <s v="SOMASS SYSTEM.2010"/>
    <n v="4.1389000000000002E-2"/>
    <n v="0.95727600000000002"/>
    <n v="1.335E-3"/>
    <n v="0"/>
    <x v="1"/>
    <n v="1.1686578E-2"/>
    <n v="1.1721683E-2"/>
  </r>
  <r>
    <x v="1"/>
    <x v="13"/>
    <s v="SOMASS SYSTEM"/>
    <s v="wcvi"/>
    <s v="SOMASS SYSTEM.2011"/>
    <n v="3.8911000000000001E-2"/>
    <n v="0.96108899999999997"/>
    <n v="0"/>
    <n v="0"/>
    <x v="1"/>
    <n v="0"/>
    <n v="0"/>
  </r>
  <r>
    <x v="1"/>
    <x v="14"/>
    <s v="SOMASS SYSTEM"/>
    <s v="wcvi"/>
    <s v="SOMASS SYSTEM.2012"/>
    <n v="9.3508999999999995E-2"/>
    <n v="0.90429000000000004"/>
    <n v="2.2000000000000001E-3"/>
    <n v="2.2000000000000001E-3"/>
    <x v="1"/>
    <n v="9.0586420000000004E-3"/>
    <n v="9.1047920000000004E-3"/>
  </r>
  <r>
    <x v="1"/>
    <x v="15"/>
    <s v="SOMASS SYSTEM"/>
    <s v="wcvi"/>
    <s v="SOMASS SYSTEM.2013"/>
    <n v="0.111111"/>
    <n v="0.88888900000000004"/>
    <n v="0"/>
    <n v="0"/>
    <x v="1"/>
    <n v="4.7014860000000004E-3"/>
    <n v="4.7014860000000004E-3"/>
  </r>
  <r>
    <x v="1"/>
    <x v="16"/>
    <s v="SOMASS SYSTEM"/>
    <s v="wcvi"/>
    <s v="SOMASS SYSTEM.2014"/>
    <n v="5.4945000000000001E-2"/>
    <n v="0.94505499999999998"/>
    <n v="0"/>
    <n v="0"/>
    <x v="1"/>
    <n v="0"/>
    <n v="0"/>
  </r>
  <r>
    <x v="1"/>
    <x v="17"/>
    <s v="SOMASS SYSTEM"/>
    <s v="wcvi"/>
    <s v="SOMASS SYSTEM.2015"/>
    <n v="0.13377900000000001"/>
    <n v="0.86287599999999998"/>
    <n v="3.3440000000000002E-3"/>
    <n v="1.1150000000000001E-3"/>
    <x v="1"/>
    <n v="8.8772750000000004E-3"/>
    <n v="8.8772750000000004E-3"/>
  </r>
  <r>
    <x v="1"/>
    <x v="18"/>
    <s v="SOMASS SYSTEM"/>
    <s v="wcvi"/>
    <s v="SOMASS SYSTEM.2016"/>
    <n v="7.6826000000000005E-2"/>
    <n v="0.920655"/>
    <n v="2.519E-3"/>
    <n v="2.519E-3"/>
    <x v="1"/>
    <n v="0"/>
    <n v="0"/>
  </r>
  <r>
    <x v="1"/>
    <x v="19"/>
    <s v="SOMASS SYSTEM"/>
    <s v="wcvi"/>
    <s v="SOMASS SYSTEM.2017"/>
    <n v="8.1508999999999998E-2"/>
    <n v="0.91362500000000002"/>
    <n v="4.8659999999999997E-3"/>
    <n v="1.217E-3"/>
    <x v="1"/>
    <n v="1.0281458E-2"/>
    <n v="1.0358736E-2"/>
  </r>
  <r>
    <x v="1"/>
    <x v="20"/>
    <s v="SOMASS SYSTEM"/>
    <s v="wcvi"/>
    <s v="SOMASS SYSTEM.2018"/>
    <n v="0.119718"/>
    <n v="0.88028200000000001"/>
    <n v="0"/>
    <n v="0"/>
    <x v="1"/>
    <m/>
    <m/>
  </r>
  <r>
    <x v="1"/>
    <x v="21"/>
    <s v="SOMASS SYSTEM"/>
    <s v="wcvi"/>
    <s v="SOMASS SYSTEM.2019"/>
    <n v="0.17485500000000001"/>
    <n v="0.82514500000000002"/>
    <n v="0"/>
    <n v="0"/>
    <x v="1"/>
    <m/>
    <m/>
  </r>
  <r>
    <x v="1"/>
    <x v="22"/>
    <s v="SOMASS SYSTEM"/>
    <s v="wcvi"/>
    <s v="SOMASS SYSTEM.2020"/>
    <n v="0.22883999999999999"/>
    <n v="0.76175499999999996"/>
    <n v="9.4039999999999992E-3"/>
    <n v="0"/>
    <x v="1"/>
    <m/>
    <m/>
  </r>
  <r>
    <x v="1"/>
    <x v="23"/>
    <s v="SOMASS SYSTEM"/>
    <s v="wcvi"/>
    <s v="SOMASS SYSTEM.2021"/>
    <n v="0.36310700000000001"/>
    <n v="0.63689300000000004"/>
    <n v="0"/>
    <n v="0"/>
    <x v="1"/>
    <m/>
    <m/>
  </r>
  <r>
    <x v="2"/>
    <x v="1"/>
    <s v="NAHMINT RIVER"/>
    <s v="wcvi"/>
    <s v="NAHMINT RIVER.1999"/>
    <n v="0.98823499999999997"/>
    <n v="0"/>
    <n v="1.1764999999999999E-2"/>
    <n v="0"/>
    <x v="1"/>
    <n v="0.98823529399999999"/>
    <n v="1"/>
  </r>
  <r>
    <x v="2"/>
    <x v="2"/>
    <s v="NAHMINT RIVER"/>
    <s v="wcvi"/>
    <s v="NAHMINT RIVER.2000"/>
    <n v="0.66666700000000001"/>
    <n v="0.33333299999999999"/>
    <n v="0"/>
    <n v="0"/>
    <x v="1"/>
    <m/>
    <m/>
  </r>
  <r>
    <x v="2"/>
    <x v="3"/>
    <s v="NAHMINT RIVER"/>
    <s v="wcvi"/>
    <s v="NAHMINT RIVER.2001"/>
    <n v="0.4"/>
    <n v="0.4"/>
    <n v="0.2"/>
    <n v="0"/>
    <x v="1"/>
    <n v="0.4"/>
    <n v="0.4"/>
  </r>
  <r>
    <x v="2"/>
    <x v="4"/>
    <s v="NAHMINT RIVER"/>
    <s v="wcvi"/>
    <s v="NAHMINT RIVER.2002"/>
    <n v="0.31707299999999999"/>
    <n v="0.126829"/>
    <n v="0.55609799999999998"/>
    <n v="4.8780000000000004E-3"/>
    <x v="1"/>
    <n v="0.31707317099999999"/>
    <n v="0.32500000000000001"/>
  </r>
  <r>
    <x v="2"/>
    <x v="5"/>
    <s v="NAHMINT RIVER"/>
    <s v="wcvi"/>
    <s v="NAHMINT RIVER.2003"/>
    <n v="0.34482800000000002"/>
    <n v="0.34482800000000002"/>
    <n v="0.31034499999999998"/>
    <n v="0"/>
    <x v="1"/>
    <n v="0.36448598100000001"/>
    <n v="0.367643312"/>
  </r>
  <r>
    <x v="2"/>
    <x v="6"/>
    <s v="NAHMINT RIVER"/>
    <s v="wcvi"/>
    <s v="NAHMINT RIVER.2004"/>
    <n v="0.282051"/>
    <n v="0.70256399999999997"/>
    <n v="1.5384999999999999E-2"/>
    <n v="0"/>
    <x v="1"/>
    <n v="0.29885057500000001"/>
    <n v="0.30409356700000001"/>
  </r>
  <r>
    <x v="2"/>
    <x v="7"/>
    <s v="NAHMINT RIVER"/>
    <s v="wcvi"/>
    <s v="NAHMINT RIVER.2005"/>
    <n v="0.5"/>
    <n v="0.44444400000000001"/>
    <n v="5.5556000000000001E-2"/>
    <n v="0"/>
    <x v="1"/>
    <n v="0.5"/>
    <n v="0.5"/>
  </r>
  <r>
    <x v="2"/>
    <x v="8"/>
    <s v="NAHMINT RIVER"/>
    <s v="wcvi"/>
    <s v="NAHMINT RIVER.2006"/>
    <n v="0.190909"/>
    <n v="0.71818199999999999"/>
    <n v="9.0909000000000004E-2"/>
    <n v="9.0910000000000001E-3"/>
    <x v="1"/>
    <n v="0.22028878199999999"/>
    <n v="0.23187841000000001"/>
  </r>
  <r>
    <x v="2"/>
    <x v="10"/>
    <s v="NAHMINT RIVER"/>
    <s v="wcvi"/>
    <s v="NAHMINT RIVER.2008"/>
    <n v="0.58333299999999999"/>
    <n v="0.41666700000000001"/>
    <n v="0"/>
    <n v="0"/>
    <x v="1"/>
    <n v="0.58333333300000001"/>
    <n v="0.58333333300000001"/>
  </r>
  <r>
    <x v="2"/>
    <x v="11"/>
    <s v="NAHMINT RIVER"/>
    <s v="wcvi"/>
    <s v="NAHMINT RIVER.2009"/>
    <n v="0.8"/>
    <n v="0.2"/>
    <n v="0"/>
    <n v="0"/>
    <x v="1"/>
    <n v="0.75"/>
    <n v="0.75"/>
  </r>
  <r>
    <x v="2"/>
    <x v="12"/>
    <s v="NAHMINT RIVER"/>
    <s v="wcvi"/>
    <s v="NAHMINT RIVER.2010"/>
    <n v="0.48"/>
    <n v="0.36"/>
    <n v="0.16"/>
    <n v="0"/>
    <x v="1"/>
    <n v="0.48"/>
    <n v="0.571428571"/>
  </r>
  <r>
    <x v="2"/>
    <x v="14"/>
    <s v="NAHMINT RIVER"/>
    <s v="wcvi"/>
    <s v="NAHMINT RIVER.2012"/>
    <n v="0.75"/>
    <n v="0.17499999999999999"/>
    <n v="7.4999999999999997E-2"/>
    <n v="0"/>
    <x v="1"/>
    <n v="0.75"/>
    <n v="0.81081081099999996"/>
  </r>
  <r>
    <x v="2"/>
    <x v="15"/>
    <s v="NAHMINT RIVER"/>
    <s v="wcvi"/>
    <s v="NAHMINT RIVER.2013"/>
    <n v="0.82142899999999996"/>
    <n v="0.17857100000000001"/>
    <n v="0"/>
    <n v="0"/>
    <x v="1"/>
    <n v="0.81481481499999997"/>
    <n v="0.81481481499999997"/>
  </r>
  <r>
    <x v="2"/>
    <x v="16"/>
    <s v="NAHMINT RIVER"/>
    <s v="wcvi"/>
    <s v="NAHMINT RIVER.2014"/>
    <n v="0.63636400000000004"/>
    <n v="9.0909000000000004E-2"/>
    <n v="0.272727"/>
    <n v="0"/>
    <x v="1"/>
    <n v="0.63636363600000001"/>
    <n v="0.875"/>
  </r>
  <r>
    <x v="2"/>
    <x v="17"/>
    <s v="NAHMINT RIVER"/>
    <s v="wcvi"/>
    <s v="NAHMINT RIVER.2015"/>
    <n v="0.75555600000000001"/>
    <n v="6.6667000000000004E-2"/>
    <n v="0.17777799999999999"/>
    <n v="0.13333300000000001"/>
    <x v="1"/>
    <n v="0.75555555600000002"/>
    <n v="0.918918919"/>
  </r>
  <r>
    <x v="2"/>
    <x v="18"/>
    <s v="NAHMINT RIVER"/>
    <s v="wcvi"/>
    <s v="NAHMINT RIVER.2016"/>
    <n v="0.64788699999999999"/>
    <n v="0.23943700000000001"/>
    <n v="0.112676"/>
    <n v="5.6337999999999999E-2"/>
    <x v="1"/>
    <n v="0.64788732400000004"/>
    <n v="0.73015872999999998"/>
  </r>
  <r>
    <x v="2"/>
    <x v="19"/>
    <s v="NAHMINT RIVER"/>
    <s v="wcvi"/>
    <s v="NAHMINT RIVER.2017"/>
    <n v="0.57291700000000001"/>
    <n v="0.375"/>
    <n v="5.2082999999999997E-2"/>
    <n v="2.0833000000000001E-2"/>
    <x v="1"/>
    <n v="0.58333333300000001"/>
    <n v="0.60869565199999998"/>
  </r>
  <r>
    <x v="2"/>
    <x v="20"/>
    <s v="NAHMINT RIVER"/>
    <s v="wcvi"/>
    <s v="NAHMINT RIVER.2018"/>
    <n v="0.75"/>
    <n v="0.25"/>
    <n v="0"/>
    <n v="0"/>
    <x v="1"/>
    <m/>
    <m/>
  </r>
  <r>
    <x v="2"/>
    <x v="21"/>
    <s v="NAHMINT RIVER"/>
    <s v="wcvi"/>
    <s v="NAHMINT RIVER.2019"/>
    <n v="0.32727299999999998"/>
    <n v="0.50909099999999996"/>
    <n v="0.163636"/>
    <n v="3.6364E-2"/>
    <x v="1"/>
    <m/>
    <m/>
  </r>
  <r>
    <x v="2"/>
    <x v="22"/>
    <s v="NAHMINT RIVER"/>
    <s v="wcvi"/>
    <s v="NAHMINT RIVER.2020"/>
    <n v="0.93103400000000003"/>
    <n v="3.4483E-2"/>
    <n v="3.4483E-2"/>
    <n v="1.7240999999999999E-2"/>
    <x v="1"/>
    <m/>
    <m/>
  </r>
  <r>
    <x v="2"/>
    <x v="23"/>
    <s v="NAHMINT RIVER"/>
    <s v="wcvi"/>
    <s v="NAHMINT RIVER.2021"/>
    <n v="0.92307700000000004"/>
    <n v="0"/>
    <n v="7.6923000000000005E-2"/>
    <n v="0"/>
    <x v="1"/>
    <m/>
    <m/>
  </r>
  <r>
    <x v="3"/>
    <x v="0"/>
    <s v="SARITA RIVER"/>
    <s v="wcvi"/>
    <s v="SARITA RIVER.1998"/>
    <n v="0.88235300000000005"/>
    <n v="5.8824000000000001E-2"/>
    <n v="5.8824000000000001E-2"/>
    <n v="0"/>
    <x v="1"/>
    <n v="0.18292682900000001"/>
    <n v="0.185185185"/>
  </r>
  <r>
    <x v="3"/>
    <x v="1"/>
    <s v="SARITA RIVER"/>
    <s v="wcvi"/>
    <s v="SARITA RIVER.1999"/>
    <n v="0.92105300000000001"/>
    <n v="2.6315999999999999E-2"/>
    <n v="5.2631999999999998E-2"/>
    <n v="0"/>
    <x v="1"/>
    <n v="0.204678363"/>
    <n v="0.207100592"/>
  </r>
  <r>
    <x v="3"/>
    <x v="2"/>
    <s v="SARITA RIVER"/>
    <s v="wcvi"/>
    <s v="SARITA RIVER.2000"/>
    <n v="0.27433600000000002"/>
    <n v="0.69911500000000004"/>
    <n v="2.6549E-2"/>
    <n v="0"/>
    <x v="1"/>
    <n v="0.22463768100000001"/>
    <n v="0.22962963"/>
  </r>
  <r>
    <x v="3"/>
    <x v="3"/>
    <s v="SARITA RIVER"/>
    <s v="wcvi"/>
    <s v="SARITA RIVER.2001"/>
    <n v="0.14438500000000001"/>
    <n v="0.83957199999999998"/>
    <n v="1.6043000000000002E-2"/>
    <n v="0"/>
    <x v="1"/>
    <n v="0.126168224"/>
    <n v="0.127962085"/>
  </r>
  <r>
    <x v="3"/>
    <x v="4"/>
    <s v="SARITA RIVER"/>
    <s v="wcvi"/>
    <s v="SARITA RIVER.2002"/>
    <n v="0.121212"/>
    <n v="0.85521899999999995"/>
    <n v="2.3569E-2"/>
    <n v="0"/>
    <x v="1"/>
    <n v="0.12383049"/>
    <n v="0.12634641899999999"/>
  </r>
  <r>
    <x v="3"/>
    <x v="5"/>
    <s v="SARITA RIVER"/>
    <s v="wcvi"/>
    <s v="SARITA RIVER.2003"/>
    <n v="9.0909000000000004E-2"/>
    <n v="0.81818199999999996"/>
    <n v="9.0909000000000004E-2"/>
    <n v="0"/>
    <x v="1"/>
    <n v="9.0909090999999997E-2"/>
    <n v="0.1"/>
  </r>
  <r>
    <x v="3"/>
    <x v="6"/>
    <s v="SARITA RIVER"/>
    <s v="wcvi"/>
    <s v="SARITA RIVER.2004"/>
    <n v="0.15151500000000001"/>
    <n v="0.77777799999999997"/>
    <n v="7.0707000000000006E-2"/>
    <n v="0"/>
    <x v="1"/>
    <n v="0.15151515199999999"/>
    <n v="0.16304347799999999"/>
  </r>
  <r>
    <x v="3"/>
    <x v="7"/>
    <s v="SARITA RIVER"/>
    <s v="wcvi"/>
    <s v="SARITA RIVER.2005"/>
    <n v="9.7403000000000003E-2"/>
    <n v="0.90259699999999998"/>
    <n v="0"/>
    <n v="0"/>
    <x v="1"/>
    <n v="0.113636364"/>
    <n v="0.113636364"/>
  </r>
  <r>
    <x v="3"/>
    <x v="8"/>
    <s v="SARITA RIVER"/>
    <s v="wcvi"/>
    <s v="SARITA RIVER.2006"/>
    <n v="6.5326999999999996E-2"/>
    <n v="0.91457299999999997"/>
    <n v="2.0101000000000001E-2"/>
    <n v="0"/>
    <x v="1"/>
    <n v="6.5326632999999995E-2"/>
    <n v="6.6666666999999999E-2"/>
  </r>
  <r>
    <x v="3"/>
    <x v="9"/>
    <s v="SARITA RIVER"/>
    <s v="wcvi"/>
    <s v="SARITA RIVER.2007"/>
    <n v="2.5381000000000001E-2"/>
    <n v="0.97461900000000001"/>
    <n v="0"/>
    <n v="0"/>
    <x v="1"/>
    <n v="2.5380711E-2"/>
    <n v="2.5380711E-2"/>
  </r>
  <r>
    <x v="3"/>
    <x v="10"/>
    <s v="SARITA RIVER"/>
    <s v="wcvi"/>
    <s v="SARITA RIVER.2008"/>
    <n v="0.11790399999999999"/>
    <n v="0.88209599999999999"/>
    <n v="0"/>
    <n v="0"/>
    <x v="1"/>
    <n v="0.11790393"/>
    <n v="0.11790393"/>
  </r>
  <r>
    <x v="3"/>
    <x v="11"/>
    <s v="SARITA RIVER"/>
    <s v="wcvi"/>
    <s v="SARITA RIVER.2009"/>
    <n v="0.22123899999999999"/>
    <n v="0.756637"/>
    <n v="2.2124000000000001E-2"/>
    <n v="0"/>
    <x v="1"/>
    <n v="0.21834061099999999"/>
    <n v="0.22321428600000001"/>
  </r>
  <r>
    <x v="3"/>
    <x v="12"/>
    <s v="SARITA RIVER"/>
    <s v="wcvi"/>
    <s v="SARITA RIVER.2010"/>
    <n v="8.9286000000000004E-2"/>
    <n v="0.875"/>
    <n v="3.5714000000000003E-2"/>
    <n v="0"/>
    <x v="1"/>
    <n v="8.8757396000000002E-2"/>
    <n v="9.2024540000000002E-2"/>
  </r>
  <r>
    <x v="3"/>
    <x v="13"/>
    <s v="SARITA RIVER"/>
    <s v="wcvi"/>
    <s v="SARITA RIVER.2011"/>
    <n v="8.4576999999999999E-2"/>
    <n v="0.91044800000000004"/>
    <n v="4.9750000000000003E-3"/>
    <n v="0"/>
    <x v="1"/>
    <n v="8.4577113999999995E-2"/>
    <n v="8.5000000000000006E-2"/>
  </r>
  <r>
    <x v="3"/>
    <x v="14"/>
    <s v="SARITA RIVER"/>
    <s v="wcvi"/>
    <s v="SARITA RIVER.2012"/>
    <n v="0.18279599999999999"/>
    <n v="0.79928299999999997"/>
    <n v="1.7920999999999999E-2"/>
    <n v="0"/>
    <x v="1"/>
    <n v="0.18279569900000001"/>
    <n v="0.18613138700000001"/>
  </r>
  <r>
    <x v="3"/>
    <x v="15"/>
    <s v="SARITA RIVER"/>
    <s v="wcvi"/>
    <s v="SARITA RIVER.2013"/>
    <n v="0.21897800000000001"/>
    <n v="0.64598500000000003"/>
    <n v="0.13503599999999999"/>
    <n v="3.65E-3"/>
    <x v="1"/>
    <n v="0.21763141699999999"/>
    <n v="0.22960725100000001"/>
  </r>
  <r>
    <x v="3"/>
    <x v="16"/>
    <s v="SARITA RIVER"/>
    <s v="wcvi"/>
    <s v="SARITA RIVER.2014"/>
    <n v="0.159664"/>
    <n v="0.80672299999999997"/>
    <n v="3.3612999999999997E-2"/>
    <n v="0"/>
    <x v="1"/>
    <n v="0.15966386599999999"/>
    <n v="0.16521739099999999"/>
  </r>
  <r>
    <x v="3"/>
    <x v="17"/>
    <s v="SARITA RIVER"/>
    <s v="wcvi"/>
    <s v="SARITA RIVER.2015"/>
    <n v="0.19858200000000001"/>
    <n v="0.76241099999999995"/>
    <n v="3.9007E-2"/>
    <n v="1.0638E-2"/>
    <x v="1"/>
    <n v="0.19858155999999999"/>
    <n v="0.20664206600000001"/>
  </r>
  <r>
    <x v="3"/>
    <x v="18"/>
    <s v="SARITA RIVER"/>
    <s v="wcvi"/>
    <s v="SARITA RIVER.2016"/>
    <n v="0.156584"/>
    <n v="0.84341600000000005"/>
    <n v="0"/>
    <n v="0"/>
    <x v="1"/>
    <n v="0.15658363"/>
    <n v="0.15658363"/>
  </r>
  <r>
    <x v="3"/>
    <x v="19"/>
    <s v="SARITA RIVER"/>
    <s v="wcvi"/>
    <s v="SARITA RIVER.2017"/>
    <n v="0.15044199999999999"/>
    <n v="0.83480799999999999"/>
    <n v="1.4749E-2"/>
    <n v="2.9499999999999999E-3"/>
    <x v="1"/>
    <n v="0.151155395"/>
    <n v="0.156256849"/>
  </r>
  <r>
    <x v="3"/>
    <x v="21"/>
    <s v="SARITA RIVER"/>
    <s v="wcvi"/>
    <s v="SARITA RIVER.2019"/>
    <n v="5.7500000000000002E-2"/>
    <n v="0.90749999999999997"/>
    <n v="3.5000000000000003E-2"/>
    <n v="2.5000000000000001E-3"/>
    <x v="1"/>
    <m/>
    <m/>
  </r>
  <r>
    <x v="3"/>
    <x v="22"/>
    <s v="SARITA RIVER"/>
    <s v="wcvi"/>
    <s v="SARITA RIVER.2020"/>
    <n v="5.9289000000000001E-2"/>
    <n v="0.92490099999999997"/>
    <n v="1.5810000000000001E-2"/>
    <n v="0"/>
    <x v="1"/>
    <m/>
    <m/>
  </r>
  <r>
    <x v="3"/>
    <x v="23"/>
    <s v="SARITA RIVER"/>
    <s v="wcvi"/>
    <s v="SARITA RIVER.2021"/>
    <n v="8.5106000000000001E-2"/>
    <n v="0.88753800000000005"/>
    <n v="2.7355999999999998E-2"/>
    <n v="0"/>
    <x v="1"/>
    <m/>
    <m/>
  </r>
  <r>
    <x v="43"/>
    <x v="17"/>
    <s v="TOQUART RIVER"/>
    <s v="wcvi"/>
    <s v="TOQUART RIVER.2015"/>
    <n v="0.93103400000000003"/>
    <n v="0"/>
    <n v="6.8966E-2"/>
    <n v="6.8966E-2"/>
    <x v="1"/>
    <m/>
    <m/>
  </r>
  <r>
    <x v="43"/>
    <x v="18"/>
    <s v="TOQUART RIVER"/>
    <s v="wcvi"/>
    <s v="TOQUART RIVER.2016"/>
    <n v="0.95238100000000003"/>
    <n v="0"/>
    <n v="4.7619000000000002E-2"/>
    <n v="4.7619000000000002E-2"/>
    <x v="1"/>
    <n v="0.94736842099999996"/>
    <n v="1"/>
  </r>
  <r>
    <x v="4"/>
    <x v="0"/>
    <s v="NITINAT"/>
    <s v="wcvi"/>
    <s v="NITINAT.1998"/>
    <n v="0.26666699999999999"/>
    <n v="0.73333300000000001"/>
    <n v="0"/>
    <n v="0"/>
    <x v="1"/>
    <n v="4.0816326999999999E-2"/>
    <n v="4.0816326999999999E-2"/>
  </r>
  <r>
    <x v="4"/>
    <x v="1"/>
    <s v="NITINAT"/>
    <s v="wcvi"/>
    <s v="NITINAT.1999"/>
    <n v="6.2068999999999999E-2"/>
    <n v="0.91724099999999997"/>
    <n v="2.069E-2"/>
    <n v="0"/>
    <x v="1"/>
    <n v="4.9450549000000003E-2"/>
    <n v="4.9450549000000003E-2"/>
  </r>
  <r>
    <x v="4"/>
    <x v="2"/>
    <s v="NITINAT"/>
    <s v="wcvi"/>
    <s v="NITINAT.2000"/>
    <n v="0.355072"/>
    <n v="0.64492799999999995"/>
    <n v="0"/>
    <n v="0"/>
    <x v="1"/>
    <n v="0.176895307"/>
    <n v="0.176895307"/>
  </r>
  <r>
    <x v="4"/>
    <x v="3"/>
    <s v="NITINAT"/>
    <s v="wcvi"/>
    <s v="NITINAT.2001"/>
    <n v="5.1136000000000001E-2"/>
    <n v="0.94886400000000004"/>
    <n v="0"/>
    <n v="0"/>
    <x v="1"/>
    <n v="2.4193547999999999E-2"/>
    <n v="2.4193547999999999E-2"/>
  </r>
  <r>
    <x v="4"/>
    <x v="4"/>
    <s v="NITINAT"/>
    <s v="wcvi"/>
    <s v="NITINAT.2002"/>
    <n v="3.0351E-2"/>
    <n v="0.96485600000000005"/>
    <n v="4.7920000000000003E-3"/>
    <n v="0"/>
    <x v="1"/>
    <n v="4.1522491000000002E-2"/>
    <n v="4.1666666999999998E-2"/>
  </r>
  <r>
    <x v="4"/>
    <x v="5"/>
    <s v="NITINAT"/>
    <s v="wcvi"/>
    <s v="NITINAT.2003"/>
    <n v="0"/>
    <n v="1"/>
    <n v="0"/>
    <n v="0"/>
    <x v="1"/>
    <m/>
    <m/>
  </r>
  <r>
    <x v="4"/>
    <x v="6"/>
    <s v="NITINAT"/>
    <s v="wcvi"/>
    <s v="NITINAT.2004"/>
    <n v="0.189189"/>
    <n v="0.80743200000000004"/>
    <n v="3.3779999999999999E-3"/>
    <n v="0"/>
    <x v="1"/>
    <m/>
    <m/>
  </r>
  <r>
    <x v="4"/>
    <x v="7"/>
    <s v="NITINAT"/>
    <s v="wcvi"/>
    <s v="NITINAT.2005"/>
    <n v="0.138158"/>
    <n v="0.861842"/>
    <n v="0"/>
    <n v="0"/>
    <x v="1"/>
    <n v="1.7543860000000001E-2"/>
    <n v="1.7543860000000001E-2"/>
  </r>
  <r>
    <x v="4"/>
    <x v="8"/>
    <s v="NITINAT"/>
    <s v="wcvi"/>
    <s v="NITINAT.2006"/>
    <n v="6.1135000000000002E-2"/>
    <n v="0.93668099999999999"/>
    <n v="2.183E-3"/>
    <n v="0"/>
    <x v="1"/>
    <n v="7.2874493999999998E-2"/>
    <n v="7.2874493999999998E-2"/>
  </r>
  <r>
    <x v="4"/>
    <x v="9"/>
    <s v="NITINAT"/>
    <s v="wcvi"/>
    <s v="NITINAT.2007"/>
    <n v="7.3171E-2"/>
    <n v="0.92682900000000001"/>
    <n v="0"/>
    <n v="0"/>
    <x v="1"/>
    <n v="0.10204081600000001"/>
    <n v="0.10204081600000001"/>
  </r>
  <r>
    <x v="4"/>
    <x v="10"/>
    <s v="NITINAT"/>
    <s v="wcvi"/>
    <s v="NITINAT.2008"/>
    <n v="0.188723"/>
    <n v="0.80782500000000002"/>
    <n v="3.4520000000000002E-3"/>
    <n v="0"/>
    <x v="1"/>
    <n v="0.23956723299999999"/>
    <n v="0.23993808"/>
  </r>
  <r>
    <x v="4"/>
    <x v="11"/>
    <s v="NITINAT"/>
    <s v="wcvi"/>
    <s v="NITINAT.2009"/>
    <n v="0.118203"/>
    <n v="0.87234"/>
    <n v="9.4560000000000009E-3"/>
    <n v="0"/>
    <x v="1"/>
    <n v="0.11820331000000001"/>
    <n v="0.119331742"/>
  </r>
  <r>
    <x v="4"/>
    <x v="12"/>
    <s v="NITINAT"/>
    <s v="wcvi"/>
    <s v="NITINAT.2010"/>
    <n v="0.123821"/>
    <n v="0.87382099999999996"/>
    <n v="2.3579999999999999E-3"/>
    <n v="0"/>
    <x v="1"/>
    <n v="0.131210191"/>
    <n v="0.13137755100000001"/>
  </r>
  <r>
    <x v="4"/>
    <x v="13"/>
    <s v="NITINAT"/>
    <s v="wcvi"/>
    <s v="NITINAT.2011"/>
    <n v="1.9108E-2"/>
    <n v="0.97961799999999999"/>
    <n v="1.274E-3"/>
    <n v="1.274E-3"/>
    <x v="1"/>
    <n v="1.7107309000000001E-2"/>
    <n v="1.7133955999999999E-2"/>
  </r>
  <r>
    <x v="4"/>
    <x v="14"/>
    <s v="NITINAT"/>
    <s v="wcvi"/>
    <s v="NITINAT.2012"/>
    <n v="0.12931000000000001"/>
    <n v="0.86896600000000002"/>
    <n v="1.7240000000000001E-3"/>
    <n v="0"/>
    <x v="1"/>
    <n v="0.13725490200000001"/>
    <n v="0.13725490200000001"/>
  </r>
  <r>
    <x v="4"/>
    <x v="15"/>
    <s v="NITINAT"/>
    <s v="wcvi"/>
    <s v="NITINAT.2013"/>
    <n v="5.4662000000000002E-2"/>
    <n v="0.94319399999999998"/>
    <n v="2.1440000000000001E-3"/>
    <n v="1.072E-3"/>
    <x v="1"/>
    <n v="0"/>
    <n v="0"/>
  </r>
  <r>
    <x v="4"/>
    <x v="16"/>
    <s v="NITINAT"/>
    <s v="wcvi"/>
    <s v="NITINAT.2014"/>
    <n v="7.8549999999999995E-2"/>
    <n v="0.92044300000000001"/>
    <n v="1.0070000000000001E-3"/>
    <n v="0"/>
    <x v="1"/>
    <n v="7.8787879000000005E-2"/>
    <n v="7.8867542999999998E-2"/>
  </r>
  <r>
    <x v="4"/>
    <x v="17"/>
    <s v="NITINAT"/>
    <s v="wcvi"/>
    <s v="NITINAT.2015"/>
    <n v="8.1028000000000003E-2"/>
    <n v="0.91798400000000002"/>
    <n v="9.8799999999999995E-4"/>
    <n v="0"/>
    <x v="1"/>
    <n v="7.9136690999999995E-2"/>
    <n v="7.9218106999999996E-2"/>
  </r>
  <r>
    <x v="4"/>
    <x v="18"/>
    <s v="NITINAT"/>
    <s v="wcvi"/>
    <s v="NITINAT.2016"/>
    <n v="7.0106000000000002E-2"/>
    <n v="0.92592600000000003"/>
    <n v="3.9680000000000002E-3"/>
    <n v="0"/>
    <x v="1"/>
    <n v="7.4235808E-2"/>
    <n v="7.4561403999999998E-2"/>
  </r>
  <r>
    <x v="4"/>
    <x v="19"/>
    <s v="NITINAT"/>
    <s v="wcvi"/>
    <s v="NITINAT.2017"/>
    <n v="0.15925500000000001"/>
    <n v="0.81902799999999998"/>
    <n v="2.1717E-2"/>
    <n v="0"/>
    <x v="1"/>
    <n v="0.156883671"/>
    <n v="0.16030534399999999"/>
  </r>
  <r>
    <x v="4"/>
    <x v="20"/>
    <s v="NITINAT"/>
    <s v="wcvi"/>
    <s v="NITINAT.2018"/>
    <n v="0.105505"/>
    <n v="0.87614700000000001"/>
    <n v="1.8349000000000001E-2"/>
    <n v="0"/>
    <x v="1"/>
    <m/>
    <m/>
  </r>
  <r>
    <x v="4"/>
    <x v="22"/>
    <s v="NITINAT"/>
    <s v="wcvi"/>
    <s v="NITINAT.2020"/>
    <n v="3.6954000000000001E-2"/>
    <n v="0.95296800000000004"/>
    <n v="1.0078E-2"/>
    <n v="0"/>
    <x v="1"/>
    <m/>
    <m/>
  </r>
  <r>
    <x v="4"/>
    <x v="23"/>
    <s v="NITINAT"/>
    <s v="wcvi"/>
    <s v="NITINAT.2021"/>
    <n v="6.9555000000000006E-2"/>
    <n v="0.92588400000000004"/>
    <n v="4.561E-3"/>
    <n v="0"/>
    <x v="1"/>
    <m/>
    <m/>
  </r>
  <r>
    <x v="44"/>
    <x v="7"/>
    <s v="San Juan"/>
    <s v="wcvi"/>
    <s v="San Juan.2005"/>
    <n v="0.35643599999999998"/>
    <n v="0.62376200000000004"/>
    <n v="1.9802E-2"/>
    <n v="0"/>
    <x v="1"/>
    <n v="0.356435644"/>
    <n v="0.36363636399999999"/>
  </r>
  <r>
    <x v="44"/>
    <x v="8"/>
    <s v="San Juan"/>
    <s v="wcvi"/>
    <s v="San Juan.2006"/>
    <n v="0.66161599999999998"/>
    <n v="0.31313099999999999"/>
    <n v="2.5253000000000001E-2"/>
    <n v="2.0202000000000001E-2"/>
    <x v="1"/>
    <n v="0.66161616199999995"/>
    <n v="0.67875647699999997"/>
  </r>
  <r>
    <x v="44"/>
    <x v="10"/>
    <s v="San Juan"/>
    <s v="wcvi"/>
    <s v="San Juan.2008"/>
    <n v="0.98809499999999995"/>
    <n v="0"/>
    <n v="1.1905000000000001E-2"/>
    <n v="0"/>
    <x v="1"/>
    <n v="0.98809523799999999"/>
    <n v="1"/>
  </r>
  <r>
    <x v="44"/>
    <x v="14"/>
    <s v="San Juan"/>
    <s v="wcvi"/>
    <s v="San Juan.2012"/>
    <n v="0.96969700000000003"/>
    <n v="0"/>
    <n v="3.0303E-2"/>
    <n v="0"/>
    <x v="1"/>
    <n v="0.96969696999999999"/>
    <n v="1"/>
  </r>
  <r>
    <x v="44"/>
    <x v="16"/>
    <s v="San Juan"/>
    <s v="wcvi"/>
    <s v="San Juan.2014"/>
    <n v="8.5271E-2"/>
    <n v="0.86046500000000004"/>
    <n v="5.4264E-2"/>
    <n v="0"/>
    <x v="1"/>
    <n v="8.6538461999999997E-2"/>
    <n v="8.7378641000000007E-2"/>
  </r>
  <r>
    <x v="44"/>
    <x v="17"/>
    <s v="San Juan"/>
    <s v="wcvi"/>
    <s v="San Juan.2015"/>
    <n v="0.18085100000000001"/>
    <n v="0.80851099999999998"/>
    <n v="1.0638E-2"/>
    <n v="1.0638E-2"/>
    <x v="1"/>
    <m/>
    <m/>
  </r>
  <r>
    <x v="44"/>
    <x v="19"/>
    <s v="San Juan"/>
    <s v="wcvi"/>
    <s v="San Juan.2017"/>
    <n v="0.39560400000000001"/>
    <n v="0.60439600000000004"/>
    <n v="0"/>
    <n v="0"/>
    <x v="1"/>
    <n v="0.40860215100000002"/>
    <n v="0.40860215100000002"/>
  </r>
  <r>
    <x v="44"/>
    <x v="21"/>
    <s v="San Juan"/>
    <s v="wcvi"/>
    <s v="San Juan.2019"/>
    <n v="0.72611499999999995"/>
    <n v="0"/>
    <n v="0.27388499999999999"/>
    <n v="0.25477699999999998"/>
    <x v="1"/>
    <m/>
    <m/>
  </r>
  <r>
    <x v="44"/>
    <x v="22"/>
    <s v="San Juan"/>
    <s v="wcvi"/>
    <s v="San Juan.2020"/>
    <n v="0.98901099999999997"/>
    <n v="0"/>
    <n v="1.0989000000000001E-2"/>
    <n v="3.663E-3"/>
    <x v="1"/>
    <m/>
    <m/>
  </r>
  <r>
    <x v="44"/>
    <x v="23"/>
    <s v="San Juan"/>
    <s v="wcvi"/>
    <s v="San Juan.2021"/>
    <n v="0.94076700000000002"/>
    <n v="0"/>
    <n v="5.9233000000000001E-2"/>
    <n v="5.2264999999999999E-2"/>
    <x v="1"/>
    <m/>
    <m/>
  </r>
  <r>
    <x v="45"/>
    <x v="7"/>
    <s v="Sooke"/>
    <s v="wcvi"/>
    <s v="Sooke.2005"/>
    <n v="0.74074074099999998"/>
    <n v="0.185185185"/>
    <n v="7.4074074000000004E-2"/>
    <n v="0"/>
    <x v="1"/>
    <n v="0.74074074099999998"/>
    <n v="0.74074074099999998"/>
  </r>
  <r>
    <x v="45"/>
    <x v="14"/>
    <s v="Sooke"/>
    <s v="wcvi"/>
    <s v="Sooke.2012"/>
    <n v="0.8"/>
    <n v="0.2"/>
    <n v="0"/>
    <n v="0"/>
    <x v="1"/>
    <n v="0.8"/>
    <n v="0.8"/>
  </r>
  <r>
    <x v="45"/>
    <x v="16"/>
    <s v="Sooke"/>
    <s v="wcvi"/>
    <s v="Sooke.2014"/>
    <n v="0.14035087700000001"/>
    <n v="0.84210526299999999"/>
    <n v="1.7543860000000001E-2"/>
    <n v="0"/>
    <x v="1"/>
    <n v="0.115942029"/>
    <n v="0.117647059"/>
  </r>
  <r>
    <x v="45"/>
    <x v="19"/>
    <s v="Sooke"/>
    <s v="wcvi"/>
    <s v="Sooke.2017"/>
    <n v="0.38709677399999998"/>
    <n v="0.58064516099999997"/>
    <n v="3.2258065000000002E-2"/>
    <n v="0"/>
    <x v="1"/>
    <n v="0.25531914900000002"/>
    <n v="0.25531914900000002"/>
  </r>
  <r>
    <x v="45"/>
    <x v="20"/>
    <s v="Sooke"/>
    <s v="wcvi"/>
    <s v="Sooke.2018"/>
    <n v="0.44324324300000001"/>
    <n v="0.50270270299999997"/>
    <n v="5.4054053999999997E-2"/>
    <n v="0"/>
    <x v="1"/>
    <m/>
    <m/>
  </r>
  <r>
    <x v="45"/>
    <x v="21"/>
    <s v="Sooke"/>
    <s v="wcvi"/>
    <s v="Sooke.2019"/>
    <n v="0.56617647100000001"/>
    <n v="0.41911764699999998"/>
    <n v="1.4705882E-2"/>
    <n v="0"/>
    <x v="1"/>
    <m/>
    <m/>
  </r>
  <r>
    <x v="45"/>
    <x v="22"/>
    <s v="Sooke"/>
    <s v="wcvi"/>
    <s v="Sooke.2020"/>
    <n v="0.36986301399999999"/>
    <n v="0.57534246600000005"/>
    <n v="5.4794520999999999E-2"/>
    <n v="0"/>
    <x v="1"/>
    <m/>
    <m/>
  </r>
  <r>
    <x v="45"/>
    <x v="23"/>
    <s v="Sooke"/>
    <s v="wcvi"/>
    <s v="Sooke.2021"/>
    <n v="0.28888888899999998"/>
    <n v="0.55555555599999995"/>
    <n v="0.15555555600000001"/>
    <n v="0"/>
    <x v="1"/>
    <m/>
    <m/>
  </r>
  <r>
    <x v="5"/>
    <x v="3"/>
    <s v="Cowichan R"/>
    <s v="ecvi"/>
    <s v="Cowichan R.2001"/>
    <n v="1"/>
    <n v="0"/>
    <n v="0"/>
    <n v="0"/>
    <x v="1"/>
    <n v="1"/>
    <n v="1"/>
  </r>
  <r>
    <x v="5"/>
    <x v="5"/>
    <s v="Cowichan R"/>
    <s v="ecvi"/>
    <s v="Cowichan R.2003"/>
    <n v="0.83333299999999999"/>
    <n v="0"/>
    <n v="0.16666700000000001"/>
    <n v="0.16666700000000001"/>
    <x v="1"/>
    <m/>
    <m/>
  </r>
  <r>
    <x v="5"/>
    <x v="6"/>
    <s v="Cowichan R"/>
    <s v="ecvi"/>
    <s v="Cowichan R.2004"/>
    <n v="0.98305100000000001"/>
    <n v="0"/>
    <n v="1.6948999999999999E-2"/>
    <n v="1.6948999999999999E-2"/>
    <x v="1"/>
    <m/>
    <m/>
  </r>
  <r>
    <x v="5"/>
    <x v="7"/>
    <s v="Cowichan R"/>
    <s v="ecvi"/>
    <s v="Cowichan R.2005"/>
    <n v="0.99653999999999998"/>
    <n v="0"/>
    <n v="3.46E-3"/>
    <n v="3.46E-3"/>
    <x v="1"/>
    <n v="0.98936170199999995"/>
    <n v="1"/>
  </r>
  <r>
    <x v="5"/>
    <x v="9"/>
    <s v="Cowichan R"/>
    <s v="ecvi"/>
    <s v="Cowichan R.2007"/>
    <n v="0.99558800000000003"/>
    <n v="0"/>
    <n v="4.4120000000000001E-3"/>
    <n v="4.4120000000000001E-3"/>
    <x v="1"/>
    <n v="0.99498307900000005"/>
    <n v="0.99498307900000005"/>
  </r>
  <r>
    <x v="5"/>
    <x v="10"/>
    <s v="Cowichan R"/>
    <s v="ecvi"/>
    <s v="Cowichan R.2008"/>
    <n v="0.98477199999999998"/>
    <n v="0"/>
    <n v="1.5228E-2"/>
    <n v="1.5228E-2"/>
    <x v="1"/>
    <n v="0.98469387799999997"/>
    <n v="1"/>
  </r>
  <r>
    <x v="5"/>
    <x v="11"/>
    <s v="Cowichan R"/>
    <s v="ecvi"/>
    <s v="Cowichan R.2009"/>
    <n v="0.79272699999999996"/>
    <n v="0.20727300000000001"/>
    <n v="0"/>
    <n v="0"/>
    <x v="1"/>
    <n v="0.83326022099999997"/>
    <n v="0.83326022099999997"/>
  </r>
  <r>
    <x v="5"/>
    <x v="12"/>
    <s v="Cowichan R"/>
    <s v="ecvi"/>
    <s v="Cowichan R.2010"/>
    <n v="0.76274200000000003"/>
    <n v="0.21265400000000001"/>
    <n v="2.4604999999999998E-2"/>
    <n v="2.4604999999999998E-2"/>
    <x v="1"/>
    <n v="0.75286966700000002"/>
    <n v="0.77084119900000003"/>
  </r>
  <r>
    <x v="5"/>
    <x v="13"/>
    <s v="Cowichan R"/>
    <s v="ecvi"/>
    <s v="Cowichan R.2011"/>
    <n v="0.71660400000000002"/>
    <n v="0.27590500000000001"/>
    <n v="7.4910000000000003E-3"/>
    <n v="7.4910000000000003E-3"/>
    <x v="1"/>
    <n v="0.71749003499999997"/>
    <n v="0.72384072499999996"/>
  </r>
  <r>
    <x v="5"/>
    <x v="14"/>
    <s v="Cowichan R"/>
    <s v="ecvi"/>
    <s v="Cowichan R.2012"/>
    <n v="0.73051900000000003"/>
    <n v="0.246753"/>
    <n v="2.2727000000000001E-2"/>
    <n v="2.2727000000000001E-2"/>
    <x v="1"/>
    <n v="0.83544826800000005"/>
    <n v="0.86043401600000002"/>
  </r>
  <r>
    <x v="5"/>
    <x v="15"/>
    <s v="Cowichan R"/>
    <s v="ecvi"/>
    <s v="Cowichan R.2013"/>
    <n v="0.69586400000000004"/>
    <n v="0.301703"/>
    <n v="2.4329999999999998E-3"/>
    <n v="2.4329999999999998E-3"/>
    <x v="1"/>
    <n v="0.69661921699999996"/>
    <n v="0.70004470299999999"/>
  </r>
  <r>
    <x v="5"/>
    <x v="16"/>
    <s v="Cowichan R"/>
    <s v="ecvi"/>
    <s v="Cowichan R.2014"/>
    <n v="0.68656700000000004"/>
    <n v="0.309701"/>
    <n v="3.7309999999999999E-3"/>
    <n v="3.7309999999999999E-3"/>
    <x v="1"/>
    <n v="0.70729373900000003"/>
    <n v="0.70729373900000003"/>
  </r>
  <r>
    <x v="5"/>
    <x v="17"/>
    <s v="Cowichan R"/>
    <s v="ecvi"/>
    <s v="Cowichan R.2015"/>
    <n v="0.78387099999999998"/>
    <n v="0.196774"/>
    <n v="1.9355000000000001E-2"/>
    <n v="1.9355000000000001E-2"/>
    <x v="1"/>
    <n v="0.76552325600000004"/>
    <n v="0.79316887999999997"/>
  </r>
  <r>
    <x v="5"/>
    <x v="18"/>
    <s v="Cowichan R"/>
    <s v="ecvi"/>
    <s v="Cowichan R.2016"/>
    <n v="0.88414599999999999"/>
    <n v="0.107724"/>
    <n v="8.1300000000000001E-3"/>
    <n v="8.1300000000000001E-3"/>
    <x v="1"/>
    <n v="0.98158985600000004"/>
    <n v="0.98158985600000004"/>
  </r>
  <r>
    <x v="5"/>
    <x v="19"/>
    <s v="Cowichan R"/>
    <s v="ecvi"/>
    <s v="Cowichan R.2017"/>
    <n v="0.90384600000000004"/>
    <n v="9.6154000000000003E-2"/>
    <n v="0"/>
    <n v="0"/>
    <x v="1"/>
    <n v="0.92422709000000003"/>
    <n v="0.92422709000000003"/>
  </r>
  <r>
    <x v="5"/>
    <x v="20"/>
    <s v="Cowichan R"/>
    <s v="ecvi"/>
    <s v="Cowichan R.2018"/>
    <n v="0.91249999999999998"/>
    <n v="8.5938000000000001E-2"/>
    <n v="1.5629999999999999E-3"/>
    <n v="1.5629999999999999E-3"/>
    <x v="1"/>
    <m/>
    <m/>
  </r>
  <r>
    <x v="5"/>
    <x v="21"/>
    <s v="Cowichan R"/>
    <s v="ecvi"/>
    <s v="Cowichan R.2019"/>
    <n v="0.92"/>
    <n v="7.6923000000000005E-2"/>
    <n v="3.0769999999999999E-3"/>
    <n v="3.0769999999999999E-3"/>
    <x v="1"/>
    <m/>
    <m/>
  </r>
  <r>
    <x v="5"/>
    <x v="22"/>
    <s v="Cowichan R"/>
    <s v="ecvi"/>
    <s v="Cowichan R.2020"/>
    <n v="0.97297299999999998"/>
    <n v="2.7026999999999999E-2"/>
    <n v="0"/>
    <n v="0"/>
    <x v="1"/>
    <m/>
    <m/>
  </r>
  <r>
    <x v="5"/>
    <x v="23"/>
    <s v="Cowichan R"/>
    <s v="ecvi"/>
    <s v="Cowichan R.2021"/>
    <n v="0.87187499999999996"/>
    <n v="0.11874999999999999"/>
    <n v="9.3749999999999997E-3"/>
    <n v="9.3749999999999997E-3"/>
    <x v="1"/>
    <m/>
    <m/>
  </r>
  <r>
    <x v="46"/>
    <x v="21"/>
    <s v="Chemainus R"/>
    <s v="ecvi"/>
    <s v="Chemainus R.2019"/>
    <n v="0.77777799999999997"/>
    <n v="0"/>
    <n v="0.222222"/>
    <n v="0"/>
    <x v="1"/>
    <m/>
    <m/>
  </r>
  <r>
    <x v="46"/>
    <x v="22"/>
    <s v="Chemainus R"/>
    <s v="ecvi"/>
    <s v="Chemainus R.2020"/>
    <n v="0.88888900000000004"/>
    <n v="0"/>
    <n v="0.111111"/>
    <n v="0"/>
    <x v="1"/>
    <m/>
    <m/>
  </r>
  <r>
    <x v="46"/>
    <x v="23"/>
    <s v="Chemainus R"/>
    <s v="ecvi"/>
    <s v="Chemainus R.2021"/>
    <n v="0.86363599999999996"/>
    <n v="0"/>
    <n v="0.13636400000000001"/>
    <n v="0"/>
    <x v="1"/>
    <m/>
    <m/>
  </r>
  <r>
    <x v="6"/>
    <x v="6"/>
    <s v="Nanaimo R - Fall"/>
    <s v="ecvi"/>
    <s v="Nanaimo R - Fall.2004"/>
    <n v="0.96969700000000003"/>
    <n v="0"/>
    <n v="3.0303E-2"/>
    <n v="3.0303E-2"/>
    <x v="1"/>
    <m/>
    <m/>
  </r>
  <r>
    <x v="6"/>
    <x v="7"/>
    <s v="Nanaimo R - Fall"/>
    <s v="ecvi"/>
    <s v="Nanaimo R - Fall.2005"/>
    <n v="1"/>
    <n v="0"/>
    <n v="0"/>
    <n v="0"/>
    <x v="1"/>
    <n v="1"/>
    <n v="1"/>
  </r>
  <r>
    <x v="6"/>
    <x v="8"/>
    <s v="Nanaimo R - Fall"/>
    <s v="ecvi"/>
    <s v="Nanaimo R - Fall.2006"/>
    <n v="1"/>
    <n v="0"/>
    <n v="0"/>
    <n v="0"/>
    <x v="1"/>
    <m/>
    <m/>
  </r>
  <r>
    <x v="6"/>
    <x v="9"/>
    <s v="Nanaimo R - Fall"/>
    <s v="ecvi"/>
    <s v="Nanaimo R - Fall.2007"/>
    <n v="0.49429699999999999"/>
    <n v="0.50570300000000001"/>
    <n v="0"/>
    <n v="0"/>
    <x v="1"/>
    <n v="0.41515668300000003"/>
    <n v="0.41515668300000003"/>
  </r>
  <r>
    <x v="6"/>
    <x v="10"/>
    <s v="Nanaimo R - Fall"/>
    <s v="ecvi"/>
    <s v="Nanaimo R - Fall.2008"/>
    <n v="0.33892600000000001"/>
    <n v="0.64765099999999998"/>
    <n v="1.3422999999999999E-2"/>
    <n v="1.3422999999999999E-2"/>
    <x v="1"/>
    <n v="0.36511725900000003"/>
    <n v="0.37201316400000001"/>
  </r>
  <r>
    <x v="6"/>
    <x v="11"/>
    <s v="Nanaimo R - Fall"/>
    <s v="ecvi"/>
    <s v="Nanaimo R - Fall.2009"/>
    <n v="0.138158"/>
    <n v="0.84868399999999999"/>
    <n v="1.3158E-2"/>
    <n v="1.3158E-2"/>
    <x v="1"/>
    <n v="0.107717705"/>
    <n v="0.107717705"/>
  </r>
  <r>
    <x v="6"/>
    <x v="12"/>
    <s v="Nanaimo R - Fall"/>
    <s v="ecvi"/>
    <s v="Nanaimo R - Fall.2010"/>
    <n v="0.18406600000000001"/>
    <n v="0.80494500000000002"/>
    <n v="1.0989000000000001E-2"/>
    <n v="8.2419999999999993E-3"/>
    <x v="1"/>
    <n v="0.156290914"/>
    <n v="0.156290914"/>
  </r>
  <r>
    <x v="6"/>
    <x v="13"/>
    <s v="Nanaimo R - Fall"/>
    <s v="ecvi"/>
    <s v="Nanaimo R - Fall.2011"/>
    <n v="0.15562000000000001"/>
    <n v="0.84438000000000002"/>
    <n v="0"/>
    <n v="0"/>
    <x v="1"/>
    <n v="9.8647972E-2"/>
    <n v="9.8647972E-2"/>
  </r>
  <r>
    <x v="6"/>
    <x v="14"/>
    <s v="Nanaimo R - Fall"/>
    <s v="ecvi"/>
    <s v="Nanaimo R - Fall.2012"/>
    <n v="0.303226"/>
    <n v="0.696774"/>
    <n v="0"/>
    <n v="0"/>
    <x v="1"/>
    <n v="0.30322580599999999"/>
    <n v="0.30322580599999999"/>
  </r>
  <r>
    <x v="6"/>
    <x v="15"/>
    <s v="Nanaimo R - Fall"/>
    <s v="ecvi"/>
    <s v="Nanaimo R - Fall.2013"/>
    <n v="0.15"/>
    <n v="0.85"/>
    <n v="0"/>
    <n v="0"/>
    <x v="1"/>
    <n v="0.15"/>
    <n v="0.15"/>
  </r>
  <r>
    <x v="6"/>
    <x v="16"/>
    <s v="Nanaimo R - Fall"/>
    <s v="ecvi"/>
    <s v="Nanaimo R - Fall.2014"/>
    <n v="0.212121"/>
    <n v="0.787879"/>
    <n v="0"/>
    <n v="0"/>
    <x v="1"/>
    <n v="0.212121212"/>
    <n v="0.212121212"/>
  </r>
  <r>
    <x v="6"/>
    <x v="17"/>
    <s v="Nanaimo R - Fall"/>
    <s v="ecvi"/>
    <s v="Nanaimo R - Fall.2015"/>
    <n v="0.37623800000000002"/>
    <n v="0.62376200000000004"/>
    <n v="0"/>
    <n v="0"/>
    <x v="1"/>
    <n v="0.37623762399999999"/>
    <n v="0.37623762399999999"/>
  </r>
  <r>
    <x v="6"/>
    <x v="18"/>
    <s v="Nanaimo R - Fall"/>
    <s v="ecvi"/>
    <s v="Nanaimo R - Fall.2016"/>
    <n v="0.4"/>
    <n v="0.59"/>
    <n v="0.01"/>
    <n v="0.01"/>
    <x v="1"/>
    <n v="0.4"/>
    <n v="0.40404040400000002"/>
  </r>
  <r>
    <x v="6"/>
    <x v="19"/>
    <s v="Nanaimo R - Fall"/>
    <s v="ecvi"/>
    <s v="Nanaimo R - Fall.2017"/>
    <n v="0.31632700000000002"/>
    <n v="0.67346899999999998"/>
    <n v="1.0204E-2"/>
    <n v="1.0204E-2"/>
    <x v="1"/>
    <n v="0.31632653100000002"/>
    <n v="0.31958762899999998"/>
  </r>
  <r>
    <x v="6"/>
    <x v="20"/>
    <s v="Nanaimo R - Fall"/>
    <s v="ecvi"/>
    <s v="Nanaimo R - Fall.2018"/>
    <n v="0.408163"/>
    <n v="0.58163299999999996"/>
    <n v="1.0204E-2"/>
    <n v="1.0204E-2"/>
    <x v="1"/>
    <n v="0.408163265"/>
    <n v="0.408163265"/>
  </r>
  <r>
    <x v="7"/>
    <x v="6"/>
    <s v="Nanaimo R - Summer"/>
    <s v="ecvi"/>
    <s v="Nanaimo R - Summer.2004"/>
    <n v="1"/>
    <n v="0"/>
    <n v="0"/>
    <n v="0"/>
    <x v="1"/>
    <m/>
    <m/>
  </r>
  <r>
    <x v="7"/>
    <x v="7"/>
    <s v="Nanaimo R - Summer"/>
    <s v="ecvi"/>
    <s v="Nanaimo R - Summer.2005"/>
    <n v="0.992537"/>
    <n v="0"/>
    <n v="7.463E-3"/>
    <n v="7.463E-3"/>
    <x v="1"/>
    <n v="1"/>
    <n v="1"/>
  </r>
  <r>
    <x v="7"/>
    <x v="8"/>
    <s v="Nanaimo R - Summer"/>
    <s v="ecvi"/>
    <s v="Nanaimo R - Summer.2006"/>
    <n v="1"/>
    <n v="0"/>
    <n v="0"/>
    <n v="0"/>
    <x v="1"/>
    <m/>
    <m/>
  </r>
  <r>
    <x v="7"/>
    <x v="9"/>
    <s v="Nanaimo R - Summer"/>
    <s v="ecvi"/>
    <s v="Nanaimo R - Summer.2007"/>
    <n v="0.881579"/>
    <n v="0.118421"/>
    <n v="0"/>
    <n v="0"/>
    <x v="1"/>
    <n v="0.89189189199999996"/>
    <n v="0.89189189199999996"/>
  </r>
  <r>
    <x v="7"/>
    <x v="10"/>
    <s v="Nanaimo R - Summer"/>
    <s v="ecvi"/>
    <s v="Nanaimo R - Summer.2008"/>
    <n v="0.70067999999999997"/>
    <n v="0.29931999999999997"/>
    <n v="0"/>
    <n v="0"/>
    <x v="1"/>
    <n v="0.71223021600000003"/>
    <n v="0.71223021600000003"/>
  </r>
  <r>
    <x v="7"/>
    <x v="11"/>
    <s v="Nanaimo R - Summer"/>
    <s v="ecvi"/>
    <s v="Nanaimo R - Summer.2009"/>
    <n v="0.72727299999999995"/>
    <n v="0.272727"/>
    <n v="0"/>
    <n v="0"/>
    <x v="1"/>
    <m/>
    <m/>
  </r>
  <r>
    <x v="7"/>
    <x v="12"/>
    <s v="Nanaimo R - Summer"/>
    <s v="ecvi"/>
    <s v="Nanaimo R - Summer.2010"/>
    <n v="0.5625"/>
    <n v="0.4375"/>
    <n v="0"/>
    <n v="0"/>
    <x v="1"/>
    <n v="0.55000000000000004"/>
    <n v="0.55000000000000004"/>
  </r>
  <r>
    <x v="7"/>
    <x v="13"/>
    <s v="Nanaimo R - Summer"/>
    <s v="ecvi"/>
    <s v="Nanaimo R - Summer.2011"/>
    <n v="0.519737"/>
    <n v="0.480263"/>
    <n v="0"/>
    <n v="0"/>
    <x v="1"/>
    <n v="0.45360824700000002"/>
    <n v="0.45360824700000002"/>
  </r>
  <r>
    <x v="7"/>
    <x v="14"/>
    <s v="Nanaimo R - Summer"/>
    <s v="ecvi"/>
    <s v="Nanaimo R - Summer.2012"/>
    <n v="0.46"/>
    <n v="0.54"/>
    <n v="0"/>
    <n v="0"/>
    <x v="1"/>
    <n v="0.47169811299999997"/>
    <n v="0.47169811299999997"/>
  </r>
  <r>
    <x v="7"/>
    <x v="15"/>
    <s v="Nanaimo R - Summer"/>
    <s v="ecvi"/>
    <s v="Nanaimo R - Summer.2013"/>
    <n v="0.230769"/>
    <n v="0.769231"/>
    <n v="0"/>
    <n v="0"/>
    <x v="1"/>
    <n v="0.23076923099999999"/>
    <n v="0.23076923099999999"/>
  </r>
  <r>
    <x v="7"/>
    <x v="16"/>
    <s v="Nanaimo R - Summer"/>
    <s v="ecvi"/>
    <s v="Nanaimo R - Summer.2014"/>
    <n v="0.51948099999999997"/>
    <n v="0.48051899999999997"/>
    <n v="0"/>
    <n v="0"/>
    <x v="1"/>
    <n v="0.51948051900000003"/>
    <n v="0.51948051900000003"/>
  </r>
  <r>
    <x v="7"/>
    <x v="17"/>
    <s v="Nanaimo R - Summer"/>
    <s v="ecvi"/>
    <s v="Nanaimo R - Summer.2015"/>
    <n v="0.81889800000000001"/>
    <n v="0.18110200000000001"/>
    <n v="0"/>
    <n v="0"/>
    <x v="1"/>
    <n v="0.86476246000000001"/>
    <n v="0.86476246000000001"/>
  </r>
  <r>
    <x v="7"/>
    <x v="19"/>
    <s v="Nanaimo R - Summer"/>
    <s v="ecvi"/>
    <s v="Nanaimo R - Summer.2017"/>
    <n v="0.8125"/>
    <n v="0.1875"/>
    <n v="0"/>
    <n v="0"/>
    <x v="1"/>
    <n v="0.8125"/>
    <n v="0.8125"/>
  </r>
  <r>
    <x v="7"/>
    <x v="20"/>
    <s v="Nanaimo R - Summer"/>
    <s v="ecvi"/>
    <s v="Nanaimo R - Summer.2018"/>
    <n v="0.35897400000000002"/>
    <n v="0.62820500000000001"/>
    <n v="1.2821000000000001E-2"/>
    <n v="1.2821000000000001E-2"/>
    <x v="1"/>
    <n v="0.61333333300000004"/>
    <n v="0.61333333300000004"/>
  </r>
  <r>
    <x v="12"/>
    <x v="1"/>
    <s v="Campbell/Quinsam R"/>
    <s v="ecvi"/>
    <s v="Campbell/Quinsam R.1999"/>
    <n v="1"/>
    <n v="0"/>
    <n v="0"/>
    <n v="0"/>
    <x v="1"/>
    <m/>
    <m/>
  </r>
  <r>
    <x v="12"/>
    <x v="2"/>
    <s v="Campbell/Quinsam R"/>
    <s v="ecvi"/>
    <s v="Campbell/Quinsam R.2000"/>
    <n v="0.26369900000000002"/>
    <n v="0.73630099999999998"/>
    <n v="0"/>
    <n v="0"/>
    <x v="1"/>
    <n v="0.172440339"/>
    <n v="0.172440339"/>
  </r>
  <r>
    <x v="12"/>
    <x v="3"/>
    <s v="Campbell/Quinsam R"/>
    <s v="ecvi"/>
    <s v="Campbell/Quinsam R.2001"/>
    <n v="0.183673"/>
    <n v="0.81632700000000002"/>
    <n v="0"/>
    <n v="0"/>
    <x v="1"/>
    <n v="0"/>
    <n v="0"/>
  </r>
  <r>
    <x v="12"/>
    <x v="4"/>
    <s v="Campbell/Quinsam R"/>
    <s v="ecvi"/>
    <s v="Campbell/Quinsam R.2002"/>
    <n v="0.17741899999999999"/>
    <n v="0.81935500000000006"/>
    <n v="3.2260000000000001E-3"/>
    <n v="3.2260000000000001E-3"/>
    <x v="1"/>
    <n v="5.0480769000000002E-2"/>
    <n v="5.0480769000000002E-2"/>
  </r>
  <r>
    <x v="12"/>
    <x v="6"/>
    <s v="Campbell/Quinsam R"/>
    <s v="ecvi"/>
    <s v="Campbell/Quinsam R.2004"/>
    <n v="0.17361099999999999"/>
    <n v="0.82638900000000004"/>
    <n v="0"/>
    <n v="0"/>
    <x v="1"/>
    <n v="9.2683229000000006E-2"/>
    <n v="9.2683229000000006E-2"/>
  </r>
  <r>
    <x v="12"/>
    <x v="7"/>
    <s v="Campbell/Quinsam R"/>
    <s v="ecvi"/>
    <s v="Campbell/Quinsam R.2005"/>
    <n v="0.111511"/>
    <n v="0.88848899999999997"/>
    <n v="0"/>
    <n v="0"/>
    <x v="1"/>
    <n v="1.8270090999999999E-2"/>
    <n v="1.8270090999999999E-2"/>
  </r>
  <r>
    <x v="12"/>
    <x v="8"/>
    <s v="Campbell/Quinsam R"/>
    <s v="ecvi"/>
    <s v="Campbell/Quinsam R.2006"/>
    <n v="0.216667"/>
    <n v="0.77333300000000005"/>
    <n v="0.01"/>
    <n v="0.01"/>
    <x v="1"/>
    <n v="6.3503554000000004E-2"/>
    <n v="6.487395E-2"/>
  </r>
  <r>
    <x v="12"/>
    <x v="9"/>
    <s v="Campbell/Quinsam R"/>
    <s v="ecvi"/>
    <s v="Campbell/Quinsam R.2007"/>
    <n v="0.27812500000000001"/>
    <n v="0.71875"/>
    <n v="3.1250000000000002E-3"/>
    <n v="3.1250000000000002E-3"/>
    <x v="1"/>
    <n v="3.9626359E-2"/>
    <n v="3.9626359E-2"/>
  </r>
  <r>
    <x v="12"/>
    <x v="10"/>
    <s v="Campbell/Quinsam R"/>
    <s v="ecvi"/>
    <s v="Campbell/Quinsam R.2008"/>
    <n v="0.37540499999999999"/>
    <n v="0.62459500000000001"/>
    <n v="0"/>
    <n v="0"/>
    <x v="1"/>
    <n v="0.2791381"/>
    <n v="0.2791381"/>
  </r>
  <r>
    <x v="12"/>
    <x v="11"/>
    <s v="Campbell/Quinsam R"/>
    <s v="ecvi"/>
    <s v="Campbell/Quinsam R.2009"/>
    <n v="0.230769"/>
    <n v="0.769231"/>
    <n v="0"/>
    <n v="0"/>
    <x v="1"/>
    <n v="0.109383378"/>
    <n v="0.109383378"/>
  </r>
  <r>
    <x v="12"/>
    <x v="12"/>
    <s v="Campbell/Quinsam R"/>
    <s v="ecvi"/>
    <s v="Campbell/Quinsam R.2010"/>
    <n v="0.191223"/>
    <n v="0.805643"/>
    <n v="3.1350000000000002E-3"/>
    <n v="3.1350000000000002E-3"/>
    <x v="1"/>
    <n v="0.14341436900000001"/>
    <n v="0.14341436900000001"/>
  </r>
  <r>
    <x v="12"/>
    <x v="13"/>
    <s v="Campbell/Quinsam R"/>
    <s v="ecvi"/>
    <s v="Campbell/Quinsam R.2011"/>
    <n v="0.197605"/>
    <n v="0.79940100000000003"/>
    <n v="2.9940000000000001E-3"/>
    <n v="2.9940000000000001E-3"/>
    <x v="1"/>
    <n v="6.7035244999999993E-2"/>
    <n v="6.7501740000000005E-2"/>
  </r>
  <r>
    <x v="12"/>
    <x v="14"/>
    <s v="Campbell/Quinsam R"/>
    <s v="ecvi"/>
    <s v="Campbell/Quinsam R.2012"/>
    <n v="0.25797900000000001"/>
    <n v="0.73936199999999996"/>
    <n v="2.66E-3"/>
    <n v="2.66E-3"/>
    <x v="1"/>
    <n v="0.16080012399999999"/>
    <n v="0.16080012399999999"/>
  </r>
  <r>
    <x v="12"/>
    <x v="15"/>
    <s v="Campbell/Quinsam R"/>
    <s v="ecvi"/>
    <s v="Campbell/Quinsam R.2013"/>
    <n v="0.35499999999999998"/>
    <n v="0.64500000000000002"/>
    <n v="0"/>
    <n v="0"/>
    <x v="1"/>
    <m/>
    <m/>
  </r>
  <r>
    <x v="12"/>
    <x v="16"/>
    <s v="Campbell/Quinsam R"/>
    <s v="ecvi"/>
    <s v="Campbell/Quinsam R.2014"/>
    <n v="0.27807500000000002"/>
    <n v="0.72192500000000004"/>
    <n v="0"/>
    <n v="0"/>
    <x v="1"/>
    <n v="0"/>
    <n v="0"/>
  </r>
  <r>
    <x v="12"/>
    <x v="17"/>
    <s v="Campbell/Quinsam R"/>
    <s v="ecvi"/>
    <s v="Campbell/Quinsam R.2015"/>
    <n v="0.29666700000000001"/>
    <n v="0.69333299999999998"/>
    <n v="0.01"/>
    <n v="0.01"/>
    <x v="1"/>
    <n v="0.20754717"/>
    <n v="0.21153846200000001"/>
  </r>
  <r>
    <x v="12"/>
    <x v="18"/>
    <s v="Campbell/Quinsam R"/>
    <s v="ecvi"/>
    <s v="Campbell/Quinsam R.2016"/>
    <n v="0.16724700000000001"/>
    <n v="0.83275299999999997"/>
    <n v="0"/>
    <n v="0"/>
    <x v="1"/>
    <n v="3.7705250000000003E-2"/>
    <n v="3.7705250000000003E-2"/>
  </r>
  <r>
    <x v="12"/>
    <x v="19"/>
    <s v="Campbell/Quinsam R"/>
    <s v="ecvi"/>
    <s v="Campbell/Quinsam R.2017"/>
    <n v="0.13736300000000001"/>
    <n v="0.86263699999999999"/>
    <n v="0"/>
    <n v="0"/>
    <x v="1"/>
    <n v="5.5441478000000002E-2"/>
    <n v="5.5441478000000002E-2"/>
  </r>
  <r>
    <x v="12"/>
    <x v="20"/>
    <s v="Campbell/Quinsam R"/>
    <s v="ecvi"/>
    <s v="Campbell/Quinsam R.2018"/>
    <n v="0.13986000000000001"/>
    <n v="0.85664300000000004"/>
    <n v="3.4970000000000001E-3"/>
    <n v="3.4970000000000001E-3"/>
    <x v="1"/>
    <m/>
    <m/>
  </r>
  <r>
    <x v="12"/>
    <x v="21"/>
    <s v="Campbell/Quinsam R"/>
    <s v="ecvi"/>
    <s v="Campbell/Quinsam R.2019"/>
    <n v="0.14784900000000001"/>
    <n v="0.85215099999999999"/>
    <n v="0"/>
    <n v="0"/>
    <x v="1"/>
    <m/>
    <m/>
  </r>
  <r>
    <x v="12"/>
    <x v="22"/>
    <s v="Campbell/Quinsam R"/>
    <s v="ecvi"/>
    <s v="Campbell/Quinsam R.2020"/>
    <n v="0.18105299999999999"/>
    <n v="0.81894699999999998"/>
    <n v="0"/>
    <n v="0"/>
    <x v="1"/>
    <m/>
    <m/>
  </r>
  <r>
    <x v="12"/>
    <x v="23"/>
    <s v="Campbell/Quinsam R"/>
    <s v="ecvi"/>
    <s v="Campbell/Quinsam R.2021"/>
    <n v="0.27868900000000002"/>
    <n v="0.71721299999999999"/>
    <n v="4.0980000000000001E-3"/>
    <n v="4.0980000000000001E-3"/>
    <x v="1"/>
    <m/>
    <m/>
  </r>
  <r>
    <x v="47"/>
    <x v="16"/>
    <s v="Nimpkish R"/>
    <s v="ecvi"/>
    <s v="Nimpkish R.2014"/>
    <n v="0.86440700000000004"/>
    <n v="0.13559299999999999"/>
    <n v="0"/>
    <n v="0"/>
    <x v="1"/>
    <n v="0.86440678000000004"/>
    <n v="0.86440678000000004"/>
  </r>
  <r>
    <x v="47"/>
    <x v="17"/>
    <s v="Nimpkish R"/>
    <s v="ecvi"/>
    <s v="Nimpkish R.2015"/>
    <n v="0.88888900000000004"/>
    <n v="0.111111"/>
    <n v="0"/>
    <n v="0"/>
    <x v="1"/>
    <n v="0.88888888899999996"/>
    <n v="0.88888888899999996"/>
  </r>
  <r>
    <x v="47"/>
    <x v="18"/>
    <s v="Nimpkish R"/>
    <s v="ecvi"/>
    <s v="Nimpkish R.2016"/>
    <n v="0.93902399999999997"/>
    <n v="6.0976000000000002E-2"/>
    <n v="0"/>
    <n v="0"/>
    <x v="1"/>
    <n v="0.93902439000000004"/>
    <n v="0.93902439000000004"/>
  </r>
  <r>
    <x v="47"/>
    <x v="19"/>
    <s v="Nimpkish R"/>
    <s v="ecvi"/>
    <s v="Nimpkish R.2017"/>
    <n v="0.90123500000000001"/>
    <n v="9.8765000000000006E-2"/>
    <n v="0"/>
    <n v="0"/>
    <x v="1"/>
    <n v="0.90123456800000001"/>
    <n v="0.90123456800000001"/>
  </r>
  <r>
    <x v="47"/>
    <x v="20"/>
    <s v="Nimpkish R"/>
    <s v="ecvi"/>
    <s v="Nimpkish R.2018"/>
    <n v="0.60869600000000001"/>
    <n v="0.39130399999999999"/>
    <n v="0"/>
    <n v="0"/>
    <x v="1"/>
    <n v="0.60869565199999998"/>
    <n v="0.60869565199999998"/>
  </r>
  <r>
    <x v="47"/>
    <x v="22"/>
    <s v="Nimpkish R"/>
    <s v="ecvi"/>
    <s v="Nimpkish R.2020"/>
    <n v="0.71666700000000005"/>
    <n v="0.283333"/>
    <n v="0"/>
    <n v="0"/>
    <x v="1"/>
    <m/>
    <m/>
  </r>
  <r>
    <x v="48"/>
    <x v="8"/>
    <s v="Salmon R/JNST"/>
    <s v="ecvi"/>
    <s v="Salmon R/JNST.2006"/>
    <n v="1"/>
    <n v="0"/>
    <n v="0"/>
    <n v="0"/>
    <x v="1"/>
    <n v="1"/>
    <n v="1"/>
  </r>
  <r>
    <x v="48"/>
    <x v="9"/>
    <s v="Salmon R/JNST"/>
    <s v="ecvi"/>
    <s v="Salmon R/JNST.2007"/>
    <n v="0.93877600000000005"/>
    <n v="2.0407999999999999E-2"/>
    <n v="4.0815999999999998E-2"/>
    <n v="0"/>
    <x v="1"/>
    <n v="0.93877551000000004"/>
    <n v="0.97872340400000002"/>
  </r>
  <r>
    <x v="48"/>
    <x v="10"/>
    <s v="Salmon R/JNST"/>
    <s v="ecvi"/>
    <s v="Salmon R/JNST.2008"/>
    <n v="0.86363599999999996"/>
    <n v="4.5455000000000002E-2"/>
    <n v="9.0909000000000004E-2"/>
    <n v="2.2727000000000001E-2"/>
    <x v="1"/>
    <n v="0.86363636399999999"/>
    <n v="0.95"/>
  </r>
  <r>
    <x v="48"/>
    <x v="11"/>
    <s v="Salmon R/JNST"/>
    <s v="ecvi"/>
    <s v="Salmon R/JNST.2009"/>
    <n v="0.85714299999999999"/>
    <n v="5.7142999999999999E-2"/>
    <n v="8.5713999999999999E-2"/>
    <n v="2.8570999999999999E-2"/>
    <x v="1"/>
    <n v="0.85714285700000004"/>
    <n v="0.9375"/>
  </r>
  <r>
    <x v="48"/>
    <x v="12"/>
    <s v="Salmon R/JNST"/>
    <s v="ecvi"/>
    <s v="Salmon R/JNST.2010"/>
    <n v="0.69230800000000003"/>
    <n v="0.269231"/>
    <n v="3.8462000000000003E-2"/>
    <n v="0"/>
    <x v="1"/>
    <n v="0.69230769199999997"/>
    <n v="0.72"/>
  </r>
  <r>
    <x v="48"/>
    <x v="14"/>
    <s v="Salmon R/JNST"/>
    <s v="ecvi"/>
    <s v="Salmon R/JNST.2012"/>
    <n v="0.65517199999999998"/>
    <n v="0.34482800000000002"/>
    <n v="0"/>
    <n v="0"/>
    <x v="1"/>
    <n v="0.65517241400000004"/>
    <n v="0.65517241400000004"/>
  </r>
  <r>
    <x v="48"/>
    <x v="16"/>
    <s v="Salmon R/JNST"/>
    <s v="ecvi"/>
    <s v="Salmon R/JNST.2014"/>
    <n v="0.76"/>
    <n v="0.22"/>
    <n v="0.02"/>
    <n v="0"/>
    <x v="1"/>
    <n v="0.76"/>
    <n v="0.77551020400000004"/>
  </r>
  <r>
    <x v="48"/>
    <x v="19"/>
    <s v="Salmon R/JNST"/>
    <s v="ecvi"/>
    <s v="Salmon R/JNST.2017"/>
    <n v="0.70175399999999999"/>
    <n v="0.29824600000000001"/>
    <n v="0"/>
    <n v="0"/>
    <x v="1"/>
    <n v="0.70175438599999995"/>
    <n v="0.70175438599999995"/>
  </r>
  <r>
    <x v="48"/>
    <x v="22"/>
    <s v="Salmon R/JNST"/>
    <s v="ecvi"/>
    <s v="Salmon R/JNST.2020"/>
    <n v="0.92105300000000001"/>
    <n v="7.8947000000000003E-2"/>
    <n v="0"/>
    <n v="0"/>
    <x v="1"/>
    <m/>
    <m/>
  </r>
  <r>
    <x v="48"/>
    <x v="23"/>
    <s v="Salmon R/JNST"/>
    <s v="ecvi"/>
    <s v="Salmon R/JNST.2021"/>
    <n v="0.90740699999999996"/>
    <n v="9.2592999999999995E-2"/>
    <n v="0"/>
    <n v="0"/>
    <x v="1"/>
    <m/>
    <m/>
  </r>
  <r>
    <x v="16"/>
    <x v="0"/>
    <s v="Chilliwack R"/>
    <s v="fr"/>
    <s v="Chilliwack R.1998"/>
    <n v="0.20744699999999999"/>
    <n v="0.79255299999999995"/>
    <n v="0"/>
    <n v="0"/>
    <x v="1"/>
    <n v="0.10453522"/>
    <n v="0.10453522"/>
  </r>
  <r>
    <x v="16"/>
    <x v="1"/>
    <s v="Chilliwack R"/>
    <s v="fr"/>
    <s v="Chilliwack R.1999"/>
    <n v="1.4815E-2"/>
    <n v="0.98518499999999998"/>
    <n v="0"/>
    <n v="0"/>
    <x v="1"/>
    <n v="6.1151909999999999E-3"/>
    <n v="6.1151909999999999E-3"/>
  </r>
  <r>
    <x v="16"/>
    <x v="2"/>
    <s v="Chilliwack R"/>
    <s v="fr"/>
    <s v="Chilliwack R.2000"/>
    <n v="3.6831999999999997E-2"/>
    <n v="0.96316800000000002"/>
    <n v="0"/>
    <n v="0"/>
    <x v="1"/>
    <n v="1.8574173999999999E-2"/>
    <n v="1.8574173999999999E-2"/>
  </r>
  <r>
    <x v="16"/>
    <x v="3"/>
    <s v="Chilliwack R"/>
    <s v="fr"/>
    <s v="Chilliwack R.2001"/>
    <n v="3.3383999999999997E-2"/>
    <n v="0.96661600000000003"/>
    <n v="0"/>
    <n v="0"/>
    <x v="1"/>
    <n v="1.3607365999999999E-2"/>
    <n v="1.3607365999999999E-2"/>
  </r>
  <r>
    <x v="16"/>
    <x v="4"/>
    <s v="Chilliwack R"/>
    <s v="fr"/>
    <s v="Chilliwack R.2002"/>
    <n v="4.3670000000000002E-3"/>
    <n v="0.99563299999999999"/>
    <n v="0"/>
    <n v="0"/>
    <x v="1"/>
    <n v="6.5789469999999999E-3"/>
    <n v="6.5789469999999999E-3"/>
  </r>
  <r>
    <x v="16"/>
    <x v="5"/>
    <s v="Chilliwack R"/>
    <s v="fr"/>
    <s v="Chilliwack R.2003"/>
    <n v="4.7500000000000001E-2"/>
    <n v="0.95250000000000001"/>
    <n v="0"/>
    <n v="0"/>
    <x v="1"/>
    <n v="7.227926E-3"/>
    <n v="7.227926E-3"/>
  </r>
  <r>
    <x v="16"/>
    <x v="6"/>
    <s v="Chilliwack R"/>
    <s v="fr"/>
    <s v="Chilliwack R.2004"/>
    <n v="3.5052E-2"/>
    <n v="0.95670100000000002"/>
    <n v="8.2470000000000009E-3"/>
    <n v="8.2470000000000009E-3"/>
    <x v="1"/>
    <n v="0"/>
    <n v="0"/>
  </r>
  <r>
    <x v="16"/>
    <x v="7"/>
    <s v="Chilliwack R"/>
    <s v="fr"/>
    <s v="Chilliwack R.2005"/>
    <n v="3.3403000000000002E-2"/>
    <n v="0.96659700000000004"/>
    <n v="0"/>
    <n v="0"/>
    <x v="1"/>
    <n v="0"/>
    <n v="0"/>
  </r>
  <r>
    <x v="16"/>
    <x v="8"/>
    <s v="Chilliwack R"/>
    <s v="fr"/>
    <s v="Chilliwack R.2006"/>
    <n v="7.3653999999999997E-2"/>
    <n v="0.92351300000000003"/>
    <n v="2.833E-3"/>
    <n v="2.833E-3"/>
    <x v="1"/>
    <n v="0"/>
    <n v="0"/>
  </r>
  <r>
    <x v="16"/>
    <x v="9"/>
    <s v="Chilliwack R"/>
    <s v="fr"/>
    <s v="Chilliwack R.2007"/>
    <n v="0.228826"/>
    <n v="0.77117400000000003"/>
    <n v="0"/>
    <n v="0"/>
    <x v="1"/>
    <n v="9.9648540000000004E-3"/>
    <n v="9.9648540000000004E-3"/>
  </r>
  <r>
    <x v="16"/>
    <x v="10"/>
    <s v="Chilliwack R"/>
    <s v="fr"/>
    <s v="Chilliwack R.2008"/>
    <n v="0.124074"/>
    <n v="0.87592599999999998"/>
    <n v="0"/>
    <n v="0"/>
    <x v="1"/>
    <n v="1.7401818999999999E-2"/>
    <n v="1.7401818999999999E-2"/>
  </r>
  <r>
    <x v="16"/>
    <x v="11"/>
    <s v="Chilliwack R"/>
    <s v="fr"/>
    <s v="Chilliwack R.2009"/>
    <n v="0.22595100000000001"/>
    <n v="0.77404899999999999"/>
    <n v="0"/>
    <n v="0"/>
    <x v="1"/>
    <n v="4.1623990999999999E-2"/>
    <n v="4.1623990999999999E-2"/>
  </r>
  <r>
    <x v="16"/>
    <x v="12"/>
    <s v="Chilliwack R"/>
    <s v="fr"/>
    <s v="Chilliwack R.2010"/>
    <n v="6.8350999999999995E-2"/>
    <n v="0.93164899999999995"/>
    <n v="0"/>
    <n v="0"/>
    <x v="1"/>
    <n v="0"/>
    <n v="0"/>
  </r>
  <r>
    <x v="16"/>
    <x v="13"/>
    <s v="Chilliwack R"/>
    <s v="fr"/>
    <s v="Chilliwack R.2011"/>
    <n v="8.0327999999999997E-2"/>
    <n v="0.91967200000000005"/>
    <n v="0"/>
    <n v="0"/>
    <x v="1"/>
    <n v="0"/>
    <n v="0"/>
  </r>
  <r>
    <x v="49"/>
    <x v="16"/>
    <s v="Chehalis R"/>
    <s v="fr"/>
    <s v="Chehalis R.2014"/>
    <n v="0.466667"/>
    <n v="0.53333299999999995"/>
    <n v="0"/>
    <n v="0"/>
    <x v="1"/>
    <n v="0.46666666699999998"/>
    <n v="0.46666666699999998"/>
  </r>
  <r>
    <x v="49"/>
    <x v="19"/>
    <s v="Chehalis R"/>
    <s v="fr"/>
    <s v="Chehalis R.2017"/>
    <n v="0.23853199999999999"/>
    <n v="0.76146800000000003"/>
    <n v="0"/>
    <n v="0"/>
    <x v="1"/>
    <n v="0.23853210999999999"/>
    <n v="0.23853210999999999"/>
  </r>
  <r>
    <x v="49"/>
    <x v="22"/>
    <s v="Chehalis R"/>
    <s v="fr"/>
    <s v="Chehalis R.2020"/>
    <n v="0.35648099999999999"/>
    <n v="0.64351899999999995"/>
    <n v="0"/>
    <n v="0"/>
    <x v="1"/>
    <m/>
    <m/>
  </r>
  <r>
    <x v="38"/>
    <x v="17"/>
    <s v="BEDWELL/URSUS"/>
    <s v="wcvi"/>
    <s v="BEDWELL/URSUS.2015"/>
    <n v="0.6"/>
    <n v="0.4"/>
    <n v="0"/>
    <n v="0"/>
    <x v="0"/>
    <m/>
    <m/>
  </r>
  <r>
    <x v="38"/>
    <x v="18"/>
    <s v="BEDWELL/URSUS"/>
    <s v="wcvi"/>
    <s v="BEDWELL/URSUS.2016"/>
    <n v="0.53"/>
    <n v="0.47"/>
    <n v="0"/>
    <n v="0"/>
    <x v="0"/>
    <n v="0.32014399999999998"/>
    <n v="0.32014399999999998"/>
  </r>
  <r>
    <x v="38"/>
    <x v="19"/>
    <s v="BEDWELL/URSUS"/>
    <s v="wcvi"/>
    <s v="BEDWELL/URSUS.2017"/>
    <n v="0.61"/>
    <n v="0.39"/>
    <n v="0"/>
    <n v="0"/>
    <x v="0"/>
    <n v="0.61278220000000005"/>
    <n v="0.61278220000000005"/>
  </r>
  <r>
    <x v="38"/>
    <x v="20"/>
    <s v="BEDWELL/URSUS"/>
    <s v="wcvi"/>
    <s v="BEDWELL/URSUS.2018"/>
    <n v="0.64"/>
    <n v="0.36"/>
    <n v="0"/>
    <n v="0"/>
    <x v="0"/>
    <n v="0.71459349999999999"/>
    <n v="0.71459349999999999"/>
  </r>
  <r>
    <x v="38"/>
    <x v="21"/>
    <s v="BEDWELL/URSUS"/>
    <s v="wcvi"/>
    <s v="BEDWELL/URSUS.2019"/>
    <n v="0.37"/>
    <n v="0.63"/>
    <n v="0"/>
    <n v="0"/>
    <x v="0"/>
    <m/>
    <m/>
  </r>
  <r>
    <x v="50"/>
    <x v="6"/>
    <s v="Kennedy"/>
    <s v="wcvi"/>
    <s v="Kennedy.2004"/>
    <n v="0.98"/>
    <n v="0"/>
    <n v="0.02"/>
    <n v="0"/>
    <x v="1"/>
    <m/>
    <m/>
  </r>
  <r>
    <x v="50"/>
    <x v="17"/>
    <s v="Kennedy"/>
    <s v="wcvi"/>
    <s v="Kennedy.2015"/>
    <n v="1"/>
    <n v="0"/>
    <n v="0"/>
    <n v="0"/>
    <x v="1"/>
    <m/>
    <m/>
  </r>
  <r>
    <x v="50"/>
    <x v="18"/>
    <s v="Kennedy"/>
    <s v="wcvi"/>
    <s v="Kennedy.2016"/>
    <n v="1"/>
    <n v="0"/>
    <n v="0"/>
    <n v="0"/>
    <x v="1"/>
    <m/>
    <m/>
  </r>
  <r>
    <x v="50"/>
    <x v="19"/>
    <s v="Kennedy"/>
    <s v="wcvi"/>
    <s v="Kennedy.2017"/>
    <n v="1"/>
    <n v="0"/>
    <n v="0"/>
    <n v="0"/>
    <x v="1"/>
    <m/>
    <m/>
  </r>
  <r>
    <x v="50"/>
    <x v="20"/>
    <s v="Kennedy"/>
    <s v="wcvi"/>
    <s v="Kennedy.2018"/>
    <n v="1"/>
    <n v="0"/>
    <n v="0"/>
    <n v="0"/>
    <x v="1"/>
    <m/>
    <m/>
  </r>
  <r>
    <x v="19"/>
    <x v="24"/>
    <s v="Harrison R"/>
    <s v="fr"/>
    <s v="Harrison R.2022"/>
    <n v="0.96768399999999999"/>
    <n v="2.912E-2"/>
    <n v="3.1930000000000001E-3"/>
    <n v="3.1900000000000001E-3"/>
    <x v="0"/>
    <n v="0.96753203600000004"/>
    <n v="0.97064602300000002"/>
  </r>
  <r>
    <x v="19"/>
    <x v="25"/>
    <s v="Harrison R"/>
    <s v="fr"/>
    <s v="Harrison R.2023"/>
    <n v="0.98059200000000002"/>
    <n v="1.043E-2"/>
    <n v="8.9700000000000005E-3"/>
    <n v="8.9700000000000005E-3"/>
    <x v="0"/>
    <n v="0.97780578699999998"/>
    <n v="0.9879451150000000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x v="0"/>
    <s v="Southwest Vancouver Island"/>
    <s v="SOOKE RIVER_Chinook"/>
    <x v="0"/>
    <x v="0"/>
    <x v="0"/>
    <s v="Sooke River"/>
    <s v="Chinook"/>
    <m/>
    <m/>
    <m/>
    <m/>
    <m/>
    <m/>
    <m/>
    <m/>
    <m/>
    <m/>
    <m/>
    <m/>
    <m/>
    <m/>
    <m/>
    <m/>
    <m/>
    <m/>
    <m/>
    <n v="237"/>
    <s v=""/>
    <n v="237"/>
    <m/>
    <m/>
    <m/>
    <m/>
    <m/>
  </r>
  <r>
    <x v="0"/>
    <s v="Southwest Vancouver Island"/>
    <s v="CHARTERS RIVER_Chinook"/>
    <x v="0"/>
    <x v="0"/>
    <x v="0"/>
    <s v="CHARTERS RIVER"/>
    <s v="Chinook"/>
    <n v="2.4"/>
    <n v="6.6"/>
    <s v="(1.2-31)"/>
    <n v="15"/>
    <s v="(4.7-48)"/>
    <n v="35"/>
    <s v="(11-110)"/>
    <n v="5.6"/>
    <s v="(1-27)"/>
    <n v="15"/>
    <s v="(4.6-47)"/>
    <n v="35"/>
    <s v="(11-110)"/>
    <n v="1.4"/>
    <s v="(0.43-4.3)"/>
    <n v="12"/>
    <s v="(3.8-38)"/>
    <n v="35"/>
    <s v="(11-110)"/>
    <s v=""/>
    <s v=""/>
    <s v=""/>
    <n v="3"/>
    <n v="150"/>
    <n v="49.5"/>
    <n v="8.5828147760265991E-4"/>
    <n v="21.213203435596427"/>
  </r>
  <r>
    <x v="0"/>
    <s v="Southwest Vancouver Island"/>
    <s v="DE MAMIEL CREEK_Chinook"/>
    <x v="0"/>
    <x v="0"/>
    <x v="0"/>
    <s v="DE MAMIEL CREEK"/>
    <s v="Chinook"/>
    <n v="35.700000000000003"/>
    <n v="100"/>
    <s v="(24-370)"/>
    <n v="230"/>
    <s v="(100-530)"/>
    <n v="540"/>
    <s v="(240-1200)"/>
    <n v="88"/>
    <s v="(20-330)"/>
    <n v="230"/>
    <s v="(100-520)"/>
    <n v="540"/>
    <s v="(240-1200)"/>
    <n v="21"/>
    <s v="(9.4-47)"/>
    <n v="190"/>
    <s v="(83-410)"/>
    <n v="540"/>
    <s v="(240-1200)"/>
    <s v=""/>
    <s v=""/>
    <n v="75"/>
    <n v="2"/>
    <n v="210"/>
    <n v="24.529411764705884"/>
    <n v="4.2531595503304717E-4"/>
    <n v="8.6585822582216796"/>
  </r>
  <r>
    <x v="0"/>
    <s v="Southwest Vancouver Island"/>
    <s v="GORDON RIVER_Chinook"/>
    <x v="0"/>
    <x v="0"/>
    <x v="1"/>
    <s v="GORDON RIVER"/>
    <s v="Chinook"/>
    <n v="46.7"/>
    <n v="140"/>
    <s v="(31-470)"/>
    <n v="310"/>
    <s v="(140-680)"/>
    <n v="710"/>
    <s v="(330-1500)"/>
    <n v="120"/>
    <s v="(26-420)"/>
    <n v="300"/>
    <s v="(140-660)"/>
    <n v="710"/>
    <s v="(330-1500)"/>
    <n v="28"/>
    <s v="(13-59)"/>
    <n v="240"/>
    <s v="(110-520)"/>
    <n v="710"/>
    <s v="(330-1500)"/>
    <n v="30"/>
    <n v="123"/>
    <n v="51.75"/>
    <n v="2"/>
    <n v="3500"/>
    <n v="209.16666666666666"/>
    <n v="3.6267449642805997E-3"/>
    <n v="72.112317493596137"/>
  </r>
  <r>
    <x v="0"/>
    <s v="Southwest Vancouver Island"/>
    <s v="HARRIS CREEK_Chinook"/>
    <x v="1"/>
    <x v="0"/>
    <x v="2"/>
    <s v="HARRIS CREEK"/>
    <s v="Chinook"/>
    <n v="40"/>
    <n v="120"/>
    <s v="(27-410)"/>
    <n v="260"/>
    <s v="(120-590)"/>
    <n v="610"/>
    <s v="(280-1300)"/>
    <n v="98"/>
    <s v="(22-370)"/>
    <n v="260"/>
    <s v="(110-570)"/>
    <n v="610"/>
    <s v="(280-1300)"/>
    <n v="24"/>
    <s v="(11-51)"/>
    <n v="210"/>
    <s v="(94-450)"/>
    <n v="610"/>
    <s v="(280-1300)"/>
    <n v="160.5"/>
    <n v="66.25"/>
    <n v="88.875"/>
    <n v="2"/>
    <n v="297"/>
    <n v="54.5"/>
    <n v="9.4497657635040332E-4"/>
    <n v="27.138405744143924"/>
  </r>
  <r>
    <x v="0"/>
    <s v="Southwest Vancouver Island"/>
    <s v="LENS CREEK_Chinook"/>
    <x v="1"/>
    <x v="0"/>
    <x v="2"/>
    <s v="LENS CREEK"/>
    <s v="Chinook"/>
    <n v="10"/>
    <n v="29"/>
    <s v="(5.9-110)"/>
    <n v="65"/>
    <s v="(25-170)"/>
    <n v="150"/>
    <s v="(58-390)"/>
    <n v="24"/>
    <s v="(5-100)"/>
    <n v="63"/>
    <s v="(24-170)"/>
    <n v="150"/>
    <s v="(58-390)"/>
    <n v="5.8"/>
    <s v="(2.2-15)"/>
    <n v="51"/>
    <s v="(20-130)"/>
    <n v="150"/>
    <s v="(58-390)"/>
    <n v="14"/>
    <n v="38.666666666666664"/>
    <n v="36.111111111111114"/>
    <n v="1"/>
    <n v="104"/>
    <n v="38"/>
    <n v="6.5888275048285008E-4"/>
    <n v="16.343436293473399"/>
  </r>
  <r>
    <x v="0"/>
    <s v="Southwest Vancouver Island"/>
    <s v="SAN JUAN RIVER_Chinook"/>
    <x v="1"/>
    <x v="0"/>
    <x v="2"/>
    <s v="SAN JUAN RIVER"/>
    <s v="Chinook"/>
    <n v="330"/>
    <n v="990"/>
    <s v="(250-3100)"/>
    <n v="2200"/>
    <s v="(1200-4200)"/>
    <n v="5200"/>
    <s v="(2800-9400)"/>
    <n v="840"/>
    <s v="(210-2800)"/>
    <n v="2200"/>
    <s v="(1200-4100)"/>
    <n v="5200"/>
    <s v="(2800-9400)"/>
    <n v="200"/>
    <s v="(110-370)"/>
    <n v="1800"/>
    <s v="(970-3200)"/>
    <n v="5200"/>
    <s v="(2800-9500)"/>
    <n v="1182.25"/>
    <n v="969.5"/>
    <n v="1367.4166666666667"/>
    <n v="25"/>
    <n v="7500"/>
    <n v="1054.1285714285714"/>
    <n v="1.8277556118563541E-2"/>
    <n v="640.80118099508093"/>
  </r>
  <r>
    <x v="0"/>
    <s v="Southwest Vancouver Island"/>
    <s v="CAMPUS CREEK_Chinook"/>
    <x v="2"/>
    <x v="1"/>
    <x v="3"/>
    <s v="CAMPUS CREEK"/>
    <s v="Chinook"/>
    <n v="6.4"/>
    <n v="18"/>
    <s v="(3.7-73)"/>
    <n v="41"/>
    <s v="(15-110)"/>
    <n v="95"/>
    <s v="(35-260)"/>
    <n v="15"/>
    <s v="(3.1-65)"/>
    <n v="40"/>
    <s v="(14-110)"/>
    <n v="95"/>
    <s v="(35-260)"/>
    <n v="3.7"/>
    <s v="(1.3-10)"/>
    <n v="33"/>
    <s v="(12-88)"/>
    <n v="95"/>
    <s v="(35-260)"/>
    <n v="72.333333333333329"/>
    <m/>
    <n v="72.333333333333329"/>
    <n v="2"/>
    <n v="1500"/>
    <n v="429.25"/>
    <n v="7.442774227493773E-3"/>
    <n v="50.937312426675575"/>
  </r>
  <r>
    <x v="0"/>
    <s v="Southwest Vancouver Island"/>
    <s v="NITINAT RIVER_Chinook"/>
    <x v="2"/>
    <x v="1"/>
    <x v="3"/>
    <s v="NITINAT RIVER"/>
    <s v="Chinook"/>
    <n v="111.51"/>
    <n v="330"/>
    <s v="(79-1100)"/>
    <n v="740"/>
    <s v="(370-1500)"/>
    <n v="1700"/>
    <s v="(870-3400)"/>
    <n v="280"/>
    <s v="(66-970)"/>
    <n v="730"/>
    <s v="(360-1500)"/>
    <n v="1700"/>
    <s v="(870-3400)"/>
    <n v="67"/>
    <s v="(34-130)"/>
    <n v="590"/>
    <s v="(300-1200)"/>
    <n v="1700"/>
    <s v="(880-3400)"/>
    <n v="13474.5"/>
    <m/>
    <n v="13556.666666666666"/>
    <n v="400"/>
    <n v="31654"/>
    <n v="8688.2571428571428"/>
    <n v="0.15064586218915743"/>
    <n v="4570.5020092291315"/>
  </r>
  <r>
    <x v="0"/>
    <s v="Southwest Vancouver Island"/>
    <s v="EFFINGHAM RIVER_Chinook"/>
    <x v="0"/>
    <x v="2"/>
    <x v="4"/>
    <s v="EFFINGHAM RIVER"/>
    <s v="Chinook"/>
    <n v="18.399999999999999"/>
    <n v="53"/>
    <s v="(12-200)"/>
    <n v="120"/>
    <s v="(49-290)"/>
    <n v="280"/>
    <s v="(120-670)"/>
    <n v="45"/>
    <s v="(9.7-180)"/>
    <n v="120"/>
    <s v="(48-290)"/>
    <n v="280"/>
    <s v="(120-670)"/>
    <n v="11"/>
    <s v="(4.5-26)"/>
    <n v="95"/>
    <s v="(40-230)"/>
    <n v="280"/>
    <s v="(120-670)"/>
    <n v="11.75"/>
    <m/>
    <n v="19.428571428571427"/>
    <n v="5"/>
    <n v="200"/>
    <n v="30.166666666666668"/>
    <n v="5.2306042911138531E-4"/>
    <n v="22.217626396997005"/>
  </r>
  <r>
    <x v="0"/>
    <s v="Southwest Vancouver Island"/>
    <s v="CLEMENS CREEK_Chinook"/>
    <x v="0"/>
    <x v="2"/>
    <x v="5"/>
    <s v="CLEMENS CREEK"/>
    <s v="Chinook"/>
    <n v="17"/>
    <n v="49"/>
    <s v="(11-180)"/>
    <n v="110"/>
    <s v="(45-270)"/>
    <n v="260"/>
    <s v="(110-620)"/>
    <n v="41"/>
    <s v="(8.9-160)"/>
    <n v="110"/>
    <s v="(44-260)"/>
    <n v="260"/>
    <s v="(110-620)"/>
    <n v="9.9"/>
    <s v="(4.1-24)"/>
    <n v="88"/>
    <s v="(36-210)"/>
    <n v="260"/>
    <s v="(110-610)"/>
    <n v="27"/>
    <m/>
    <n v="32.545454545454547"/>
    <n v="1"/>
    <n v="704"/>
    <n v="79.849999999999994"/>
    <n v="1.3845207270014625E-3"/>
    <n v="30.030132401886437"/>
  </r>
  <r>
    <x v="0"/>
    <s v="Southwest Vancouver Island"/>
    <s v="MERCANTILE CREEK_Chinook"/>
    <x v="0"/>
    <x v="2"/>
    <x v="6"/>
    <s v="MERCANTILE CREEK"/>
    <s v="Chinook"/>
    <n v="13"/>
    <n v="37"/>
    <s v="(7.9-140)"/>
    <n v="84"/>
    <s v="(33-210)"/>
    <n v="190"/>
    <s v="(79-490)"/>
    <n v="31"/>
    <s v="(6.6-130)"/>
    <n v="82"/>
    <s v="(32-210)"/>
    <n v="190"/>
    <s v="(79-490)"/>
    <n v="7.5"/>
    <s v="(3-19)"/>
    <n v="67"/>
    <s v="(27-170)"/>
    <n v="200"/>
    <s v="(78-490)"/>
    <s v=""/>
    <m/>
    <n v="25"/>
    <n v="1"/>
    <n v="135"/>
    <n v="43.388888888888886"/>
    <n v="7.523208013554179E-4"/>
    <n v="23.094235114871751"/>
  </r>
  <r>
    <x v="0"/>
    <s v="Southwest Vancouver Island"/>
    <s v="NAHMINT RIVER_Chinook"/>
    <x v="1"/>
    <x v="2"/>
    <x v="7"/>
    <s v="NAHMINT RIVER"/>
    <s v="Chinook"/>
    <n v="42"/>
    <n v="120"/>
    <s v="(28-430)"/>
    <n v="280"/>
    <s v="(120-620)"/>
    <n v="640"/>
    <s v="(290-1400)"/>
    <n v="100"/>
    <s v="(23-380)"/>
    <n v="270"/>
    <s v="(120-600)"/>
    <n v="640"/>
    <s v="(290-1400)"/>
    <n v="25"/>
    <s v="(11-54)"/>
    <n v="220"/>
    <s v="(100-470)"/>
    <n v="640"/>
    <s v="(290-1400)"/>
    <n v="771.25"/>
    <m/>
    <n v="461.58333333333331"/>
    <n v="35"/>
    <n v="3500"/>
    <n v="598.20289855072463"/>
    <n v="1.0372251872208284E-2"/>
    <n v="377.71388965982555"/>
  </r>
  <r>
    <x v="0"/>
    <s v="Southwest Vancouver Island"/>
    <s v="SARITA RIVER_Chinook"/>
    <x v="1"/>
    <x v="2"/>
    <x v="8"/>
    <s v="SARITA RIVER"/>
    <s v="Chinook"/>
    <n v="84"/>
    <n v="250"/>
    <s v="(59-830)"/>
    <n v="560"/>
    <s v="(270-1200)"/>
    <n v="1300"/>
    <s v="(640-2600)"/>
    <n v="210"/>
    <s v="(50-750)"/>
    <n v="540"/>
    <s v="(260-1100)"/>
    <n v="1300"/>
    <s v="(640-2600)"/>
    <n v="50"/>
    <s v="(25-100)"/>
    <n v="440"/>
    <s v="(220-900)"/>
    <n v="1300"/>
    <s v="(640-2600)"/>
    <n v="2743.5"/>
    <m/>
    <n v="1991.1666666666667"/>
    <n v="25"/>
    <n v="3495"/>
    <n v="925.17391304347825"/>
    <n v="1.6041608750028108E-2"/>
    <n v="582.70103816974745"/>
  </r>
  <r>
    <x v="0"/>
    <s v="Southwest Vancouver Island"/>
    <s v="SOMASS SYSTEM_Chinook"/>
    <x v="2"/>
    <x v="2"/>
    <x v="9"/>
    <s v="SOMASS SYSTEM"/>
    <s v="Chinook"/>
    <n v="1057"/>
    <n v="3200"/>
    <s v="(810-9800)"/>
    <n v="7300"/>
    <s v="(4100-13000)"/>
    <n v="17000"/>
    <s v="(9600-30000)"/>
    <n v="2700"/>
    <s v="(680-8900)"/>
    <n v="7100"/>
    <s v="(4000-13000)"/>
    <n v="17000"/>
    <s v="(9600-30000)"/>
    <n v="650"/>
    <s v="(370-1100)"/>
    <n v="5700"/>
    <s v="(3300-10000)"/>
    <n v="17000"/>
    <s v="(9600-29000)"/>
    <n v="14403.666666666666"/>
    <m/>
    <n v="15611.818181818182"/>
    <n v="3543"/>
    <n v="117249"/>
    <n v="21211.242857142857"/>
    <n v="0.3677821588124735"/>
    <n v="15428.636976549622"/>
  </r>
  <r>
    <x v="0"/>
    <s v="Southwest Vancouver Island"/>
    <s v="THORNTON CREEK_Chinook"/>
    <x v="0"/>
    <x v="2"/>
    <x v="10"/>
    <s v="THORNTON CREEK"/>
    <s v="Chinook"/>
    <n v="2"/>
    <n v="5.5"/>
    <s v="(1-26)"/>
    <n v="12"/>
    <s v="(3.8-41)"/>
    <n v="29"/>
    <s v="(9-94)"/>
    <n v="4.5999999999999996"/>
    <s v="(0.84-23)"/>
    <n v="12"/>
    <s v="(3.7-40)"/>
    <n v="29"/>
    <s v="(9-94)"/>
    <n v="1.1000000000000001"/>
    <s v="(0.34-3.6)"/>
    <n v="9.9"/>
    <s v="(3-32)"/>
    <n v="29"/>
    <s v="(8.9-95)"/>
    <n v="43"/>
    <m/>
    <n v="910"/>
    <n v="43"/>
    <n v="3000"/>
    <n v="1071.5"/>
    <n v="1.8578759661641416E-2"/>
    <n v="772.19095273518485"/>
  </r>
  <r>
    <x v="0"/>
    <s v="Southwest Vancouver Island"/>
    <s v="TOQUART RIVER_Chinook"/>
    <x v="0"/>
    <x v="2"/>
    <x v="11"/>
    <s v="TOQUART RIVER"/>
    <s v="Chinook"/>
    <n v="56"/>
    <n v="160"/>
    <s v="(38-550)"/>
    <n v="370"/>
    <s v="(170-790)"/>
    <n v="860"/>
    <s v="(400-1800)"/>
    <n v="140"/>
    <s v="(32-500)"/>
    <n v="360"/>
    <s v="(170-770)"/>
    <n v="860"/>
    <s v="(400-1800)"/>
    <n v="33"/>
    <s v="(16-70)"/>
    <n v="290"/>
    <s v="(140-620)"/>
    <n v="860"/>
    <s v="(410-1800)"/>
    <n v="63.75"/>
    <m/>
    <n v="153.83333333333334"/>
    <n v="3"/>
    <n v="864"/>
    <n v="167.79310344827587"/>
    <n v="2.9093679345277208E-3"/>
    <n v="81.480331303786514"/>
  </r>
  <r>
    <x v="0"/>
    <s v="Southwest Vancouver Island"/>
    <s v="BEDWELL/URSUS_Chinook"/>
    <x v="3"/>
    <x v="3"/>
    <x v="12"/>
    <s v="BEDWELL/URSUS"/>
    <s v="Chinook"/>
    <n v="99.36"/>
    <n v="290"/>
    <s v="(71-960)"/>
    <n v="660"/>
    <s v="(330-1300)"/>
    <n v="1500"/>
    <s v="(770-3100)"/>
    <n v="250"/>
    <s v="(59-860)"/>
    <n v="650"/>
    <s v="(320-1300)"/>
    <n v="1500"/>
    <s v="(770-3100)"/>
    <n v="59"/>
    <s v="(30-120)"/>
    <n v="520"/>
    <s v="(260-1000)"/>
    <n v="1500"/>
    <s v="(770-3100)"/>
    <n v="305"/>
    <m/>
    <n v="459.58333333333331"/>
    <n v="1E-3"/>
    <n v="773"/>
    <n v="234.87274545454545"/>
    <n v="4.0724631720670847E-3"/>
    <n v="95.813302228786625"/>
  </r>
  <r>
    <x v="0"/>
    <s v="Southwest Vancouver Island"/>
    <s v="CYPRE RIVER_Chinook"/>
    <x v="0"/>
    <x v="3"/>
    <x v="13"/>
    <s v="CYPRE RIVER"/>
    <s v="Chinook"/>
    <n v="39"/>
    <n v="110"/>
    <s v="(26-400)"/>
    <n v="260"/>
    <s v="(110-570)"/>
    <n v="590"/>
    <s v="(270-1300)"/>
    <n v="96"/>
    <s v="(22-360)"/>
    <n v="250"/>
    <s v="(110-560)"/>
    <n v="590"/>
    <s v="(270-1300)"/>
    <n v="23"/>
    <s v="(10-50)"/>
    <n v="200"/>
    <s v="(92-440)"/>
    <n v="590"/>
    <s v="(270-1300)"/>
    <n v="23"/>
    <m/>
    <n v="862.5"/>
    <n v="1"/>
    <n v="3630"/>
    <n v="321.76470588235293"/>
    <n v="5.5790845900018414E-3"/>
    <n v="84.268807058487539"/>
  </r>
  <r>
    <x v="0"/>
    <s v="Southwest Vancouver Island"/>
    <s v="ICE RIVER_Chinook"/>
    <x v="0"/>
    <x v="3"/>
    <x v="14"/>
    <s v="ICE RIVER"/>
    <s v="Chinook"/>
    <n v="13"/>
    <n v="37"/>
    <s v="(7.8-140)"/>
    <n v="84"/>
    <s v="(33-210)"/>
    <n v="200"/>
    <s v="(77-490)"/>
    <n v="31"/>
    <s v="(6.5-130)"/>
    <n v="82"/>
    <s v="(32-210)"/>
    <n v="200"/>
    <s v="(77-490)"/>
    <n v="7.6"/>
    <s v="(3-19)"/>
    <n v="67"/>
    <s v="(27-170)"/>
    <n v="200"/>
    <s v="(78-500)"/>
    <s v=""/>
    <m/>
    <s v=""/>
    <n v="3"/>
    <n v="400"/>
    <n v="89"/>
    <n v="1.543172757709833E-3"/>
    <n v="39.982643873274846"/>
  </r>
  <r>
    <x v="0"/>
    <s v="Southwest Vancouver Island"/>
    <s v="KENNEDY RIVER (LOWER)_Chinook"/>
    <x v="0"/>
    <x v="3"/>
    <x v="15"/>
    <s v="KENNEDY RIVER (LOWER)"/>
    <s v="Chinook"/>
    <n v="248"/>
    <n v="740"/>
    <s v="(180-2300)"/>
    <n v="1700"/>
    <s v="(880-3200)"/>
    <n v="3900"/>
    <s v="(2100-7200)"/>
    <n v="630"/>
    <s v="(150-2100)"/>
    <n v="1600"/>
    <s v="(860-3100)"/>
    <n v="3900"/>
    <s v="(2100-7200)"/>
    <n v="150"/>
    <s v="(80-280)"/>
    <n v="1300"/>
    <s v="(710-2400)"/>
    <n v="3900"/>
    <s v="(2100-7200)"/>
    <s v=""/>
    <m/>
    <s v=""/>
    <n v="40"/>
    <n v="1500"/>
    <n v="487.46153846153845"/>
    <n v="8.452105242530001E-3"/>
    <n v="325.55985606901703"/>
  </r>
  <r>
    <x v="0"/>
    <s v="Southwest Vancouver Island"/>
    <s v="MEGIN RIVER_Chinook"/>
    <x v="3"/>
    <x v="3"/>
    <x v="16"/>
    <s v="MEGIN RIVER"/>
    <s v="Chinook"/>
    <n v="245"/>
    <n v="730"/>
    <s v="(180-2300)"/>
    <n v="1600"/>
    <s v="(870-3100)"/>
    <n v="3800"/>
    <s v="(2100-7100)"/>
    <n v="620"/>
    <s v="(150-2100)"/>
    <n v="1600"/>
    <s v="(850-3100)"/>
    <n v="3800"/>
    <s v="(2100-7100)"/>
    <n v="150"/>
    <s v="(79-270)"/>
    <n v="1300"/>
    <s v="(700-2400)"/>
    <n v="3800"/>
    <s v="(2100-7100)"/>
    <n v="48.75"/>
    <m/>
    <n v="44.416666666666664"/>
    <n v="6"/>
    <n v="1500"/>
    <n v="256.73846153846154"/>
    <n v="4.4515932550841303E-3"/>
    <n v="81.356890907922221"/>
  </r>
  <r>
    <x v="0"/>
    <s v="Southwest Vancouver Island"/>
    <s v="MOYEHA RIVER_Chinook"/>
    <x v="3"/>
    <x v="3"/>
    <x v="17"/>
    <s v="MOYEHA RIVER"/>
    <s v="Chinook"/>
    <n v="116"/>
    <n v="340"/>
    <s v="(81-1100)"/>
    <n v="770"/>
    <s v="(380-1600)"/>
    <n v="1800"/>
    <s v="(900-3500)"/>
    <n v="290"/>
    <s v="(68-1000)"/>
    <n v="760"/>
    <s v="(370-1500)"/>
    <n v="1800"/>
    <s v="(900-3500)"/>
    <n v="69"/>
    <s v="(35-140)"/>
    <n v="610"/>
    <s v="(310-1200)"/>
    <n v="1800"/>
    <s v="(910-3500)"/>
    <n v="125.25"/>
    <m/>
    <n v="86.7"/>
    <n v="5"/>
    <n v="750"/>
    <n v="192.37931034482759"/>
    <n v="3.3356686614735213E-3"/>
    <n v="93.114058047099277"/>
  </r>
  <r>
    <x v="0"/>
    <s v="Southwest Vancouver Island"/>
    <s v="SYDNEY RIVER_Chinook"/>
    <x v="0"/>
    <x v="3"/>
    <x v="18"/>
    <s v="SYDNEY RIVER"/>
    <s v="Chinook"/>
    <n v="14"/>
    <n v="40"/>
    <s v="(8.6-150)"/>
    <n v="91"/>
    <s v="(36-230)"/>
    <n v="210"/>
    <s v="(85-530)"/>
    <n v="34"/>
    <s v="(7.2-140)"/>
    <n v="89"/>
    <s v="(35-230)"/>
    <n v="210"/>
    <s v="(85-530)"/>
    <n v="8.1"/>
    <s v="(3.3-20)"/>
    <n v="72"/>
    <s v="(29-180)"/>
    <n v="210"/>
    <s v="(86-530)"/>
    <s v=""/>
    <m/>
    <s v=""/>
    <n v="1"/>
    <n v="750"/>
    <n v="106.8"/>
    <n v="1.8518073092517995E-3"/>
    <n v="33.265693580769302"/>
  </r>
  <r>
    <x v="0"/>
    <s v="Southwest Vancouver Island"/>
    <s v="TOFINO CREEK_Chinook"/>
    <x v="0"/>
    <x v="3"/>
    <x v="19"/>
    <s v="TOFINO CREEK"/>
    <s v="Chinook"/>
    <n v="10"/>
    <n v="29"/>
    <s v="(6-110)"/>
    <n v="65"/>
    <s v="(25-170)"/>
    <n v="150"/>
    <s v="(58-390)"/>
    <n v="24"/>
    <s v="(5-100)"/>
    <n v="63"/>
    <s v="(24-170)"/>
    <n v="150"/>
    <s v="(58-390)"/>
    <n v="5.8"/>
    <s v="(2.2-15)"/>
    <n v="51"/>
    <s v="(20-130)"/>
    <n v="150"/>
    <s v="(58-390)"/>
    <s v=""/>
    <m/>
    <n v="1.6666666666666667"/>
    <n v="1"/>
    <n v="400"/>
    <n v="89.04"/>
    <n v="1.5438663184998151E-3"/>
    <n v="32.920054816288427"/>
  </r>
  <r>
    <x v="0"/>
    <s v="Southwest Vancouver Island"/>
    <s v="TRANQUIL CREEK_Chinook"/>
    <x v="1"/>
    <x v="3"/>
    <x v="20"/>
    <s v="TRANQUIL CREEK"/>
    <s v="Chinook"/>
    <n v="12"/>
    <n v="34"/>
    <s v="(7.2-130)"/>
    <n v="78"/>
    <s v="(30-200)"/>
    <n v="180"/>
    <s v="(71-460)"/>
    <n v="29"/>
    <s v="(6-120)"/>
    <n v="76"/>
    <s v="(29-200)"/>
    <n v="180"/>
    <s v="(71-460)"/>
    <n v="7"/>
    <s v="(2.7-18)"/>
    <n v="62"/>
    <s v="(24-160)"/>
    <n v="180"/>
    <s v="(71-460)"/>
    <n v="173.25"/>
    <m/>
    <n v="220.33333333333334"/>
    <n v="1"/>
    <n v="2080"/>
    <n v="369.7076923076923"/>
    <n v="6.4103689784831457E-3"/>
    <n v="152.89079749726531"/>
  </r>
  <r>
    <x v="0"/>
    <s v="Southwest Vancouver Island"/>
    <s v="WATTA CREEK_Chinook"/>
    <x v="0"/>
    <x v="3"/>
    <x v="21"/>
    <s v="WATTA CREEK"/>
    <s v="Chinook"/>
    <n v="22"/>
    <n v="63"/>
    <s v="(14-230)"/>
    <n v="140"/>
    <s v="(60-340)"/>
    <n v="330"/>
    <s v="(140-780)"/>
    <n v="53"/>
    <s v="(12-210)"/>
    <n v="140"/>
    <s v="(59-330)"/>
    <n v="330"/>
    <s v="(140-780)"/>
    <n v="13"/>
    <s v="(5.5-30)"/>
    <n v="110"/>
    <s v="(48-270)"/>
    <n v="340"/>
    <s v="(140-780)"/>
    <s v=""/>
    <m/>
    <s v=""/>
    <n v="3"/>
    <n v="200"/>
    <n v="40.548387096774192"/>
    <n v="7.030692846833128E-4"/>
    <n v="25.28787026129201"/>
  </r>
  <r>
    <x v="1"/>
    <s v="Nootka and Kyuquot"/>
    <s v="BURMAN RIVER_Chinook"/>
    <x v="1"/>
    <x v="4"/>
    <x v="22"/>
    <s v="BURMAN RIVER"/>
    <s v="Chinook"/>
    <n v="69.89"/>
    <n v="210"/>
    <s v="(48-680)"/>
    <n v="460"/>
    <s v="(220-980)"/>
    <n v="1100"/>
    <s v="(520-2200)"/>
    <n v="100"/>
    <s v="(23-400)"/>
    <n v="420"/>
    <s v="(200-880)"/>
    <n v="1100"/>
    <s v="(520-2200)"/>
    <n v="41"/>
    <s v="(20-86)"/>
    <n v="370"/>
    <s v="(180-760)"/>
    <n v="1100"/>
    <s v="(520-2200)"/>
    <n v="3075.75"/>
    <m/>
    <n v="3956.0833333333335"/>
    <n v="75"/>
    <n v="10534"/>
    <n v="1623.3623188405797"/>
    <n v="2.8147511307049962E-2"/>
    <n v="929.98746380669286"/>
  </r>
  <r>
    <x v="1"/>
    <s v="Nootka and Kyuquot"/>
    <s v="CANTON CREEK_Chinook"/>
    <x v="2"/>
    <x v="4"/>
    <x v="23"/>
    <s v="CANTON CREEK"/>
    <s v="Chinook"/>
    <n v="10"/>
    <n v="29"/>
    <s v="(5.9-110)"/>
    <n v="65"/>
    <s v="(25-170)"/>
    <n v="150"/>
    <s v="(58-390)"/>
    <n v="14"/>
    <s v="(2.8-65)"/>
    <n v="58"/>
    <s v="(22-150)"/>
    <n v="150"/>
    <s v="(58-390)"/>
    <n v="5.8"/>
    <s v="(2.2-15)"/>
    <n v="51"/>
    <s v="(20-130)"/>
    <n v="150"/>
    <s v="(58-390)"/>
    <n v="696.66666666666663"/>
    <m/>
    <n v="2335.6666666666665"/>
    <n v="20"/>
    <n v="9824"/>
    <n v="798.37254901960785"/>
    <n v="1.3842997394948507E-2"/>
    <n v="258.19959385111304"/>
  </r>
  <r>
    <x v="1"/>
    <s v="Nootka and Kyuquot"/>
    <s v="CONUMA RIVER_Chinook"/>
    <x v="2"/>
    <x v="4"/>
    <x v="24"/>
    <s v="CONUMA RIVER"/>
    <s v="Chinook"/>
    <n v="19.71"/>
    <n v="57"/>
    <s v="(12-210)"/>
    <n v="130"/>
    <s v="(53-310)"/>
    <n v="300"/>
    <s v="(120-710)"/>
    <n v="28"/>
    <s v="(6-120)"/>
    <n v="120"/>
    <s v="(48-280)"/>
    <n v="300"/>
    <s v="(120-710)"/>
    <n v="11"/>
    <s v="(4.8-27)"/>
    <n v="100"/>
    <s v="(42-240)"/>
    <n v="300"/>
    <s v="(120-710)"/>
    <n v="11389.5"/>
    <m/>
    <n v="18485.333333333332"/>
    <n v="25"/>
    <n v="60760"/>
    <n v="8991.2142857142862"/>
    <n v="0.1558988420724243"/>
    <n v="2351.9687991713236"/>
  </r>
  <r>
    <x v="1"/>
    <s v="Nootka and Kyuquot"/>
    <s v="DESERTED CREEK_Chinook"/>
    <x v="0"/>
    <x v="4"/>
    <x v="25"/>
    <s v="DESERTED CREEK"/>
    <s v="Chinook"/>
    <n v="6"/>
    <n v="17"/>
    <s v="(3.4-70)"/>
    <n v="38"/>
    <s v="(14-110)"/>
    <n v="89"/>
    <s v="(32-250)"/>
    <n v="8.3000000000000007"/>
    <s v="(1.6-40)"/>
    <n v="35"/>
    <s v="(12-98)"/>
    <n v="89"/>
    <s v="(32-250)"/>
    <n v="3.4"/>
    <s v="(1.2-9.4)"/>
    <n v="30"/>
    <s v="(11-83)"/>
    <n v="89"/>
    <s v="(32-240)"/>
    <s v=""/>
    <m/>
    <s v=""/>
    <n v="1"/>
    <n v="750"/>
    <n v="179.07407407407408"/>
    <n v="3.1049689070025148E-3"/>
    <n v="65.524323323836953"/>
  </r>
  <r>
    <x v="1"/>
    <s v="Nootka and Kyuquot"/>
    <s v="ESPINOSA CREEK_Chinook"/>
    <x v="0"/>
    <x v="4"/>
    <x v="26"/>
    <s v="ESPINOSA CREEK"/>
    <s v="Chinook"/>
    <n v="4.7"/>
    <n v="13"/>
    <s v="(2.6-58)"/>
    <n v="30"/>
    <s v="(10-89)"/>
    <n v="70"/>
    <s v="(24-200)"/>
    <n v="6.6"/>
    <s v="(1.2-33)"/>
    <n v="27"/>
    <s v="(9.1-81)"/>
    <n v="70"/>
    <s v="(24-200)"/>
    <n v="2.7"/>
    <s v="(0.92-7.8)"/>
    <n v="24"/>
    <s v="(8.1-69)"/>
    <n v="70"/>
    <s v="(24-200)"/>
    <n v="45.333333333333336"/>
    <m/>
    <n v="44.142857142857146"/>
    <n v="5"/>
    <n v="400"/>
    <n v="43.628571428571426"/>
    <n v="7.5647666164459541E-4"/>
    <n v="25.075756944976217"/>
  </r>
  <r>
    <x v="1"/>
    <s v="Nootka and Kyuquot"/>
    <s v="GOLD RIVER_Chinook"/>
    <x v="1"/>
    <x v="4"/>
    <x v="27"/>
    <s v="Gold River Aggregate"/>
    <s v="Chinook"/>
    <n v="856.34"/>
    <n v="2600"/>
    <s v="(660-7900)"/>
    <n v="5900"/>
    <s v="(3300-11000)"/>
    <n v="14000"/>
    <s v="(7700-24000)"/>
    <n v="1300"/>
    <s v="(310-4800)"/>
    <n v="5300"/>
    <s v="(2900-9600)"/>
    <n v="14000"/>
    <s v="(7700-24000)"/>
    <n v="530"/>
    <s v="(300-930)"/>
    <n v="4700"/>
    <s v="(2600-8200)"/>
    <n v="14000"/>
    <s v="(7700-24000)"/>
    <n v="8210"/>
    <m/>
    <n v="3810.9166666666665"/>
    <n v="45"/>
    <n v="15710"/>
    <n v="2511"/>
    <n v="4.3538278591116746E-2"/>
    <n v="1452"/>
  </r>
  <r>
    <x v="1"/>
    <s v="Nootka and Kyuquot"/>
    <s v="KLEEPTEE CREEK_Chinook"/>
    <x v="0"/>
    <x v="4"/>
    <x v="28"/>
    <s v="KLEEPTEE CREEK"/>
    <s v="Chinook"/>
    <n v="14"/>
    <n v="40"/>
    <s v="(8.7-150)"/>
    <n v="91"/>
    <s v="(36-230)"/>
    <n v="210"/>
    <s v="(85-530)"/>
    <n v="20"/>
    <s v="(4.1-89)"/>
    <n v="82"/>
    <s v="(33-210)"/>
    <n v="210"/>
    <s v="(85-530)"/>
    <n v="8.1"/>
    <s v="(3.3-20)"/>
    <n v="72"/>
    <s v="(29-180)"/>
    <n v="210"/>
    <s v="(85-520)"/>
    <n v="23"/>
    <m/>
    <n v="23"/>
    <n v="1"/>
    <n v="300"/>
    <n v="64.84375"/>
    <n v="1.1243270618847975E-3"/>
    <n v="36.120241116118194"/>
  </r>
  <r>
    <x v="1"/>
    <s v="Nootka and Kyuquot"/>
    <s v="LEINER RIVER_Chinook"/>
    <x v="1"/>
    <x v="4"/>
    <x v="29"/>
    <s v="LEINER RIVER"/>
    <s v="Chinook"/>
    <n v="109"/>
    <n v="320"/>
    <s v="(79-1100)"/>
    <n v="730"/>
    <s v="(360-1500)"/>
    <n v="1700"/>
    <s v="(850-3300)"/>
    <n v="160"/>
    <s v="(38-630)"/>
    <n v="660"/>
    <s v="(330-1300)"/>
    <n v="1700"/>
    <s v="(850-3300)"/>
    <n v="65"/>
    <s v="(33-130)"/>
    <n v="580"/>
    <s v="(290-1100)"/>
    <n v="1700"/>
    <s v="(850-3300)"/>
    <n v="758.5"/>
    <m/>
    <n v="801.58333333333337"/>
    <n v="15"/>
    <n v="1759"/>
    <n v="389.75362318840581"/>
    <n v="6.7579457699219244E-3"/>
    <n v="238.1053892712298"/>
  </r>
  <r>
    <x v="1"/>
    <s v="Nootka and Kyuquot"/>
    <s v="LITTLE ZEBALLOS RIVER_Chinook"/>
    <x v="0"/>
    <x v="4"/>
    <x v="30"/>
    <s v="LITTLE ZEBALLOS RIVER"/>
    <s v="Chinook"/>
    <n v="43"/>
    <n v="130"/>
    <s v="(29-430)"/>
    <n v="280"/>
    <s v="(130-630)"/>
    <n v="660"/>
    <s v="(300-1400)"/>
    <n v="61"/>
    <s v="(14-260)"/>
    <n v="260"/>
    <s v="(110-570)"/>
    <n v="660"/>
    <s v="(300-1400)"/>
    <n v="25"/>
    <s v="(12-55)"/>
    <n v="220"/>
    <s v="(100-490)"/>
    <n v="650"/>
    <s v="(300-1400)"/>
    <n v="13"/>
    <m/>
    <n v="31.714285714285715"/>
    <n v="5"/>
    <n v="900"/>
    <n v="60.772727272727273"/>
    <n v="1.0537395184157543E-3"/>
    <n v="29.809101468099662"/>
  </r>
  <r>
    <x v="1"/>
    <s v="Nootka and Kyuquot"/>
    <s v="MOOYAH RIVER_Chinook"/>
    <x v="0"/>
    <x v="4"/>
    <x v="31"/>
    <s v="MOOYAH RIVER"/>
    <s v="Chinook"/>
    <n v="7.7"/>
    <n v="22"/>
    <s v="(4.5-89)"/>
    <n v="50"/>
    <s v="(18-130)"/>
    <n v="120"/>
    <s v="(43-310)"/>
    <n v="11"/>
    <s v="(2.1-51)"/>
    <n v="45"/>
    <s v="(16-120)"/>
    <n v="120"/>
    <s v="(43-310)"/>
    <n v="4.4000000000000004"/>
    <s v="(1.7-12)"/>
    <n v="39"/>
    <s v="(15-100)"/>
    <n v="120"/>
    <s v="(43-310)"/>
    <s v=""/>
    <m/>
    <s v=""/>
    <n v="1"/>
    <n v="700"/>
    <n v="113.75"/>
    <n v="1.9723134965111628E-3"/>
    <n v="41.989001941868516"/>
  </r>
  <r>
    <x v="1"/>
    <s v="Nootka and Kyuquot"/>
    <s v="PARK RIVER_Chinook"/>
    <x v="0"/>
    <x v="4"/>
    <x v="32"/>
    <s v="PARK RIVER"/>
    <s v="Chinook"/>
    <n v="10"/>
    <n v="28"/>
    <s v="(5.9-110)"/>
    <n v="64"/>
    <s v="(24-170)"/>
    <n v="150"/>
    <s v="(58-390)"/>
    <n v="14"/>
    <s v="(2.8-65)"/>
    <n v="58"/>
    <s v="(22-150)"/>
    <n v="150"/>
    <s v="(58-390)"/>
    <n v="5.8"/>
    <s v="(2.2-15)"/>
    <n v="51"/>
    <s v="(20-130)"/>
    <n v="150"/>
    <s v="(58-390)"/>
    <s v=""/>
    <m/>
    <s v=""/>
    <n v="15"/>
    <n v="200"/>
    <n v="48.888888888888886"/>
    <n v="8.4768540997793565E-4"/>
    <n v="38.601258668102425"/>
  </r>
  <r>
    <x v="1"/>
    <s v="Nootka and Kyuquot"/>
    <s v="SUCWOA RIVER_Chinook"/>
    <x v="0"/>
    <x v="4"/>
    <x v="33"/>
    <s v="SUCWOA RIVER"/>
    <s v="Chinook"/>
    <n v="25"/>
    <n v="72"/>
    <s v="(16-260)"/>
    <n v="160"/>
    <s v="(70-380)"/>
    <n v="380"/>
    <s v="(160-880)"/>
    <n v="35"/>
    <s v="(7.8-150)"/>
    <n v="150"/>
    <s v="(63-350)"/>
    <n v="380"/>
    <s v="(160-880)"/>
    <n v="15"/>
    <s v="(6.3-34)"/>
    <n v="130"/>
    <s v="(56-300)"/>
    <n v="380"/>
    <s v="(160-880)"/>
    <s v=""/>
    <m/>
    <n v="28.333333333333332"/>
    <n v="1"/>
    <n v="1500"/>
    <n v="225.16666666666666"/>
    <n v="3.904169280273379E-3"/>
    <n v="84.103430285077337"/>
  </r>
  <r>
    <x v="1"/>
    <s v="Nootka and Kyuquot"/>
    <s v="TAHSIS RIVER_Chinook"/>
    <x v="1"/>
    <x v="4"/>
    <x v="34"/>
    <s v="TAHSIS RIVER"/>
    <s v="Chinook"/>
    <n v="77"/>
    <n v="230"/>
    <s v="(53-750)"/>
    <n v="510"/>
    <s v="(250-1100)"/>
    <n v="1200"/>
    <s v="(580-2400)"/>
    <n v="110"/>
    <s v="(25-450)"/>
    <n v="460"/>
    <s v="(220-970)"/>
    <n v="1200"/>
    <s v="(580-2400)"/>
    <n v="46"/>
    <s v="(23-94)"/>
    <n v="410"/>
    <s v="(200-840)"/>
    <n v="1200"/>
    <s v="(590-2400)"/>
    <n v="1023.75"/>
    <m/>
    <n v="751"/>
    <n v="12"/>
    <n v="1651"/>
    <n v="466.68115942028987"/>
    <n v="8.0917938399306839E-3"/>
    <n v="267.83525782790673"/>
  </r>
  <r>
    <x v="1"/>
    <s v="Nootka and Kyuquot"/>
    <s v="TLUPANA RIVER_Chinook"/>
    <x v="0"/>
    <x v="4"/>
    <x v="35"/>
    <s v="TLUPANA RIVER"/>
    <s v="Chinook"/>
    <n v="20"/>
    <n v="58"/>
    <s v="(13-210)"/>
    <n v="130"/>
    <s v="(54-320)"/>
    <n v="300"/>
    <s v="(130-720)"/>
    <n v="28"/>
    <s v="(6-130)"/>
    <n v="120"/>
    <s v="(49-290)"/>
    <n v="300"/>
    <s v="(130-720)"/>
    <n v="12"/>
    <s v="(4.8-28)"/>
    <n v="100"/>
    <s v="(43-250)"/>
    <n v="300"/>
    <s v="(130-720)"/>
    <n v="15"/>
    <m/>
    <n v="671.16666666666663"/>
    <n v="7"/>
    <n v="2500"/>
    <n v="205.34545454545454"/>
    <n v="3.560488891843688E-3"/>
    <n v="65.811273647568683"/>
  </r>
  <r>
    <x v="1"/>
    <s v="Nootka and Kyuquot"/>
    <s v="TSOWWIN RIVER_Chinook"/>
    <x v="0"/>
    <x v="4"/>
    <x v="36"/>
    <s v="TSOWWIN RIVER"/>
    <s v="Chinook"/>
    <n v="26"/>
    <n v="75"/>
    <s v="(17-270)"/>
    <n v="170"/>
    <s v="(72-390)"/>
    <n v="400"/>
    <s v="(170-900)"/>
    <n v="37"/>
    <s v="(8-160)"/>
    <n v="150"/>
    <s v="(65-360)"/>
    <n v="400"/>
    <s v="(170-900)"/>
    <n v="15"/>
    <s v="(6.6-35)"/>
    <n v="130"/>
    <s v="(58-310)"/>
    <n v="390"/>
    <s v="(170-900)"/>
    <n v="32"/>
    <m/>
    <n v="32"/>
    <n v="2"/>
    <n v="750"/>
    <n v="96.11363636363636"/>
    <n v="1.6665162391100315E-3"/>
    <n v="25.892700230582221"/>
  </r>
  <r>
    <x v="1"/>
    <s v="Nootka and Kyuquot"/>
    <s v="ZEBALLOS RIVER_Chinook"/>
    <x v="1"/>
    <x v="4"/>
    <x v="37"/>
    <s v="ZEBALLOS RIVER"/>
    <s v="Chinook"/>
    <n v="194"/>
    <n v="580"/>
    <s v="(140-1800)"/>
    <n v="1300"/>
    <s v="(670-2500)"/>
    <n v="3000"/>
    <s v="(1600-5700)"/>
    <n v="280"/>
    <s v="(67-1100)"/>
    <n v="1200"/>
    <s v="(610-2300)"/>
    <n v="3000"/>
    <s v="(1600-5700)"/>
    <n v="120"/>
    <s v="(62-220)"/>
    <n v="1000"/>
    <s v="(550-2000)"/>
    <n v="3000"/>
    <s v="(1600-5700)"/>
    <n v="143.33333333333334"/>
    <m/>
    <n v="254.6"/>
    <n v="1"/>
    <n v="862"/>
    <n v="199.1044776119403"/>
    <n v="3.4522764695370067E-3"/>
    <n v="112.62977531462838"/>
  </r>
  <r>
    <x v="1"/>
    <s v="Nootka and Kyuquot"/>
    <s v="ZEBALLOS RIVER_Chinook"/>
    <x v="1"/>
    <x v="4"/>
    <x v="37"/>
    <s v="ZEBALLOS RIVER*"/>
    <s v="Chinook"/>
    <n v="3.7"/>
    <n v="10"/>
    <s v="(2-45)"/>
    <n v="24"/>
    <s v="(8.1-69)"/>
    <n v="55"/>
    <s v="(19-160)"/>
    <n v="5.0999999999999996"/>
    <s v="(0.97-26)"/>
    <n v="21"/>
    <s v="(7.3-63)"/>
    <n v="55"/>
    <s v="(19-160)"/>
    <n v="2.1"/>
    <s v="(0.73-6.1)"/>
    <n v="19"/>
    <s v="(6.5-54)"/>
    <n v="55"/>
    <s v="(19-160)"/>
    <n v="143.33333333333334"/>
    <m/>
    <n v="254.6"/>
    <n v="1"/>
    <n v="862"/>
    <n v="199.1044776119403"/>
    <n v="3.4522764695370067E-3"/>
    <n v="112.62977531462838"/>
  </r>
  <r>
    <x v="1"/>
    <s v="Nootka and Kyuquot"/>
    <s v="ARTLISH RIVER_Chinook"/>
    <x v="3"/>
    <x v="5"/>
    <x v="38"/>
    <s v="ARTLISH RIVER"/>
    <s v="Chinook"/>
    <n v="63.55"/>
    <n v="190"/>
    <s v="(44-630)"/>
    <n v="420"/>
    <s v="(200-890)"/>
    <n v="970"/>
    <s v="(470-2000)"/>
    <n v="91"/>
    <s v="(21-380)"/>
    <n v="380"/>
    <s v="(180-810)"/>
    <n v="970"/>
    <s v="(470-2000)"/>
    <n v="38"/>
    <s v="(18-78)"/>
    <n v="330"/>
    <s v="(160-690)"/>
    <n v="970"/>
    <s v="(470-2000)"/>
    <n v="173.5"/>
    <m/>
    <n v="322.33333333333331"/>
    <n v="10"/>
    <n v="3500"/>
    <n v="377.59701492537312"/>
    <n v="6.5471620991616741E-3"/>
    <n v="179.47795507335516"/>
  </r>
  <r>
    <x v="1"/>
    <s v="Nootka and Kyuquot"/>
    <s v="EASY CREEK_Chinook"/>
    <x v="0"/>
    <x v="5"/>
    <x v="39"/>
    <s v="EASY CREEK"/>
    <s v="Chinook"/>
    <n v="12"/>
    <n v="34"/>
    <s v="(7.3-130)"/>
    <n v="180"/>
    <s v="(71-450)"/>
    <n v="78"/>
    <s v="(30-200)"/>
    <n v="17"/>
    <s v="(3.5-77)"/>
    <n v="70"/>
    <s v="(27-180)"/>
    <n v="180"/>
    <s v="(71-450)"/>
    <n v="6.9"/>
    <s v="(2.7-18)"/>
    <n v="62"/>
    <s v="(24-160)"/>
    <n v="180"/>
    <s v="(71-460)"/>
    <n v="3"/>
    <m/>
    <n v="14"/>
    <n v="0"/>
    <n v="400"/>
    <n v="47.526315789473685"/>
    <n v="8.2405972809697174E-4"/>
    <e v="#NUM!"/>
  </r>
  <r>
    <x v="1"/>
    <s v="Nootka and Kyuquot"/>
    <s v="KAOUK RIVER_Chinook"/>
    <x v="3"/>
    <x v="5"/>
    <x v="40"/>
    <s v="KAOUK RIVER"/>
    <s v="Chinook"/>
    <n v="101"/>
    <n v="300"/>
    <s v="(72-980)"/>
    <n v="670"/>
    <s v="(330-1400)"/>
    <n v="1600"/>
    <s v="(780-3100)"/>
    <n v="150"/>
    <s v="(34-580)"/>
    <n v="610"/>
    <s v="(300-1200)"/>
    <n v="1600"/>
    <s v="(780-3100)"/>
    <n v="60"/>
    <s v="(30-120)"/>
    <n v="530"/>
    <s v="(270-1100)"/>
    <n v="1600"/>
    <s v="(780-3100)"/>
    <n v="442.25"/>
    <m/>
    <n v="368"/>
    <n v="10"/>
    <n v="3500"/>
    <n v="419.5151515151515"/>
    <n v="7.2739814973561212E-3"/>
    <n v="257.30668693911849"/>
  </r>
  <r>
    <x v="1"/>
    <s v="Nootka and Kyuquot"/>
    <s v="KAUWINCH RIVER_Chinook"/>
    <x v="0"/>
    <x v="5"/>
    <x v="41"/>
    <s v="KAUWINCH RIVER"/>
    <s v="Chinook"/>
    <n v="44"/>
    <n v="130"/>
    <s v="(30-440)"/>
    <n v="290"/>
    <s v="(130-640)"/>
    <n v="670"/>
    <s v="(310-1500)"/>
    <n v="63"/>
    <s v="(14-260)"/>
    <n v="260"/>
    <s v="(120-580)"/>
    <n v="670"/>
    <s v="(310-1500)"/>
    <n v="26"/>
    <s v="(12-56)"/>
    <n v="230"/>
    <s v="(110-500)"/>
    <n v="670"/>
    <s v="(310-1500)"/>
    <n v="17"/>
    <m/>
    <n v="118.75"/>
    <n v="2"/>
    <n v="750"/>
    <n v="129.4"/>
    <n v="2.2436691555916002E-3"/>
    <n v="51.515982146810799"/>
  </r>
  <r>
    <x v="1"/>
    <s v="Nootka and Kyuquot"/>
    <s v="MALKSOPE RIVER_Chinook"/>
    <x v="0"/>
    <x v="5"/>
    <x v="42"/>
    <s v="MALKSOPE RIVER"/>
    <s v="Chinook"/>
    <n v="20"/>
    <n v="58"/>
    <s v="(13-210)"/>
    <n v="130"/>
    <s v="(54-310)"/>
    <n v="300"/>
    <s v="(130-710)"/>
    <n v="28"/>
    <s v="(6-120)"/>
    <n v="120"/>
    <s v="(49-280)"/>
    <n v="300"/>
    <s v="(130-710)"/>
    <n v="12"/>
    <s v="(4.9-28)"/>
    <n v="100"/>
    <s v="(43-240)"/>
    <n v="300"/>
    <s v="(130-720)"/>
    <n v="38.25"/>
    <m/>
    <n v="27.416666666666668"/>
    <n v="1"/>
    <n v="400"/>
    <n v="75.868421052631575"/>
    <n v="1.3154840509986541E-3"/>
    <n v="32.238960139888086"/>
  </r>
  <r>
    <x v="1"/>
    <s v="Nootka and Kyuquot"/>
    <s v="MCKAY COVE CREEK_Chinook"/>
    <x v="0"/>
    <x v="5"/>
    <x v="43"/>
    <s v="MCKAY COVE CREEK"/>
    <s v="Chinook"/>
    <n v="1.4"/>
    <n v="3.8"/>
    <s v="(0.68-18)"/>
    <n v="8.6"/>
    <s v="(2.6-29)"/>
    <n v="20"/>
    <s v="(6-68)"/>
    <n v="1.9"/>
    <s v="(0.32-10)"/>
    <n v="7.7"/>
    <s v="(2.3-27)"/>
    <n v="20"/>
    <s v="(6-68)"/>
    <n v="0.77"/>
    <s v="(0.23-2.6)"/>
    <n v="6.8"/>
    <s v="(2-23)"/>
    <n v="20"/>
    <s v="(6-68)"/>
    <s v=""/>
    <m/>
    <s v=""/>
    <n v="3"/>
    <n v="400"/>
    <n v="50.866666666666667"/>
    <n v="8.8197813792704311E-4"/>
    <n v="26.430507789691241"/>
  </r>
  <r>
    <x v="1"/>
    <s v="Nootka and Kyuquot"/>
    <s v="NARROWGUT CREEK_Chinook"/>
    <x v="0"/>
    <x v="5"/>
    <x v="44"/>
    <s v="NARROWGUT CREEK"/>
    <s v="Chinook"/>
    <n v="16.5"/>
    <n v="48"/>
    <s v="(10-180)"/>
    <n v="110"/>
    <s v="(43-270)"/>
    <n v="250"/>
    <s v="(100-610)"/>
    <n v="23"/>
    <s v="(4.9-100)"/>
    <n v="97"/>
    <s v="(39-240)"/>
    <n v="250"/>
    <s v="(100-610)"/>
    <n v="9.5"/>
    <s v="(3.9-23)"/>
    <n v="85"/>
    <s v="(35-210)"/>
    <n v="250"/>
    <s v="(100-600)"/>
    <s v=""/>
    <m/>
    <s v=""/>
    <n v="2"/>
    <n v="200"/>
    <n v="34.8125"/>
    <n v="6.0361462503116358E-4"/>
    <n v="20.946437063289192"/>
  </r>
  <r>
    <x v="1"/>
    <s v="Nootka and Kyuquot"/>
    <s v="OUOUKINSH RIVER_Chinook"/>
    <x v="0"/>
    <x v="5"/>
    <x v="45"/>
    <s v="OUOUKINSH RIVER"/>
    <s v="Chinook"/>
    <n v="16.7"/>
    <n v="48"/>
    <s v="(10-180)"/>
    <n v="110"/>
    <s v="(44-270)"/>
    <n v="250"/>
    <s v="(100-610)"/>
    <n v="23"/>
    <s v="(5-100)"/>
    <n v="98"/>
    <s v="(40-240)"/>
    <n v="250"/>
    <s v="(100-610)"/>
    <n v="9.6999999999999993"/>
    <s v="(4-24)"/>
    <n v="86"/>
    <s v="(36-210)"/>
    <n v="250"/>
    <s v="(100-610)"/>
    <n v="30"/>
    <m/>
    <n v="30"/>
    <n v="3"/>
    <n v="400"/>
    <n v="106.73076923076923"/>
    <n v="1.8506069155768308E-3"/>
    <n v="52.035252838822849"/>
  </r>
  <r>
    <x v="1"/>
    <s v="Nootka and Kyuquot"/>
    <s v="TAHSISH RIVER_Chinook"/>
    <x v="3"/>
    <x v="5"/>
    <x v="46"/>
    <s v="TAHSISH RIVER"/>
    <s v="Chinook"/>
    <n v="172"/>
    <n v="510"/>
    <s v="(130-1600)"/>
    <n v="1200"/>
    <s v="(590-2200)"/>
    <n v="2700"/>
    <s v="(1400-5100)"/>
    <n v="250"/>
    <s v="(60-980)"/>
    <n v="1000"/>
    <s v="(530-2000)"/>
    <n v="2700"/>
    <s v="(1400-5100)"/>
    <n v="100"/>
    <s v="(54-190)"/>
    <n v="910"/>
    <s v="(480-1700)"/>
    <n v="2700"/>
    <s v="(1400-5100)"/>
    <n v="1102.5"/>
    <m/>
    <n v="866.58333333333337"/>
    <n v="25"/>
    <n v="3500"/>
    <n v="897"/>
    <n v="1.5553100715345171E-2"/>
    <n v="520.00828688031436"/>
  </r>
  <r>
    <x v="2"/>
    <s v="Northwest Vancouver Island"/>
    <s v="COLONIAL/CAYEGHLE CREEKS_Chinook"/>
    <x v="3"/>
    <x v="6"/>
    <x v="47"/>
    <s v="COLONIAL/CAYEGHLE CREEKS"/>
    <s v="Chinook"/>
    <n v="49"/>
    <n v="140"/>
    <s v="(33-490)"/>
    <n v="320"/>
    <s v="(150-710)"/>
    <n v="750"/>
    <s v="(350-1600)"/>
    <n v="75"/>
    <s v="(17-310)"/>
    <n v="290"/>
    <s v="(130-650)"/>
    <n v="750"/>
    <s v="(350-1600)"/>
    <n v="29"/>
    <s v="(13-62)"/>
    <n v="260"/>
    <s v="(120-550)"/>
    <n v="750"/>
    <s v="(350-1600)"/>
    <n v="252.5"/>
    <m/>
    <n v="358.66666666666669"/>
    <n v="36"/>
    <n v="1369"/>
    <n v="400.48148148148147"/>
    <n v="6.9439563167359233E-3"/>
    <n v="287.75874549736329"/>
  </r>
  <r>
    <x v="2"/>
    <s v="Northwest Vancouver Island"/>
    <s v="MARBLE RIVER_Chinook"/>
    <x v="1"/>
    <x v="6"/>
    <x v="48"/>
    <s v="MARBLE RIVER"/>
    <s v="Chinook"/>
    <n v="167"/>
    <n v="500"/>
    <s v="(120-1600)"/>
    <n v="1100"/>
    <s v="(570-2200)"/>
    <n v="2600"/>
    <s v="(1400-5000)"/>
    <n v="260"/>
    <s v="(62-1000)"/>
    <n v="1000"/>
    <s v="(520-2000)"/>
    <n v="2600"/>
    <s v="(1400-5000)"/>
    <n v="100"/>
    <s v="(52-190)"/>
    <n v="890"/>
    <s v="(460-1700)"/>
    <n v="2600"/>
    <s v="(1400-5000)"/>
    <n v="2852.75"/>
    <m/>
    <n v="2965.5833333333335"/>
    <n v="40"/>
    <n v="7500"/>
    <n v="2054.449275362319"/>
    <n v="3.5622136559953235E-2"/>
    <n v="1276.44743862068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34">
  <r>
    <s v="CK-NoKy [32]"/>
    <x v="0"/>
    <x v="0"/>
    <x v="0"/>
    <x v="0"/>
    <x v="0"/>
    <x v="0"/>
    <n v="104"/>
    <n v="104"/>
    <s v="   -"/>
    <s v="-"/>
    <m/>
    <m/>
    <m/>
    <m/>
    <m/>
    <m/>
    <m/>
    <m/>
  </r>
  <r>
    <s v="CK-SWVI [31]"/>
    <x v="0"/>
    <x v="1"/>
    <x v="1"/>
    <x v="1"/>
    <x v="0"/>
    <x v="0"/>
    <n v="308"/>
    <n v="308"/>
    <s v="   -"/>
    <s v="-"/>
    <m/>
    <m/>
    <m/>
    <m/>
    <m/>
    <m/>
    <m/>
    <m/>
  </r>
  <r>
    <s v="CK-NoKy [32]"/>
    <x v="1"/>
    <x v="2"/>
    <x v="2"/>
    <x v="2"/>
    <x v="0"/>
    <x v="0"/>
    <n v="4746"/>
    <n v="4746"/>
    <s v="   -"/>
    <s v="-"/>
    <m/>
    <n v="0.91"/>
    <n v="0.09"/>
    <m/>
    <m/>
    <m/>
    <m/>
    <m/>
  </r>
  <r>
    <s v="CK-NoKy [32]"/>
    <x v="2"/>
    <x v="2"/>
    <x v="3"/>
    <x v="3"/>
    <x v="0"/>
    <x v="0"/>
    <s v="UNK"/>
    <m/>
    <s v="   -"/>
    <s v="-"/>
    <m/>
    <m/>
    <m/>
    <m/>
    <m/>
    <m/>
    <m/>
    <m/>
  </r>
  <r>
    <s v="CK-NWVI [33]"/>
    <x v="0"/>
    <x v="3"/>
    <x v="4"/>
    <x v="4"/>
    <x v="0"/>
    <x v="0"/>
    <n v="382"/>
    <n v="382"/>
    <s v="   -"/>
    <s v="-"/>
    <m/>
    <m/>
    <m/>
    <m/>
    <m/>
    <m/>
    <m/>
    <m/>
  </r>
  <r>
    <s v="CK-NoKy [32]"/>
    <x v="2"/>
    <x v="2"/>
    <x v="5"/>
    <x v="5"/>
    <x v="0"/>
    <x v="0"/>
    <n v="20670"/>
    <n v="20670"/>
    <s v="   -"/>
    <s v="-"/>
    <m/>
    <m/>
    <m/>
    <m/>
    <m/>
    <m/>
    <m/>
    <m/>
  </r>
  <r>
    <s v="CK-SWVI [31]"/>
    <x v="3"/>
    <x v="1"/>
    <x v="6"/>
    <x v="6"/>
    <x v="0"/>
    <x v="0"/>
    <n v="12"/>
    <n v="12"/>
    <s v="   -"/>
    <s v="-"/>
    <m/>
    <m/>
    <m/>
    <m/>
    <m/>
    <m/>
    <m/>
    <m/>
  </r>
  <r>
    <s v="CK-NoKy [32]"/>
    <x v="3"/>
    <x v="2"/>
    <x v="7"/>
    <x v="7"/>
    <x v="0"/>
    <x v="0"/>
    <s v="UNK"/>
    <m/>
    <s v="   -"/>
    <s v="-"/>
    <m/>
    <m/>
    <m/>
    <m/>
    <m/>
    <m/>
    <m/>
    <m/>
  </r>
  <r>
    <s v="CK-NoKy [32]"/>
    <x v="3"/>
    <x v="0"/>
    <x v="8"/>
    <x v="8"/>
    <x v="0"/>
    <x v="0"/>
    <s v="NO"/>
    <m/>
    <s v="   -"/>
    <s v="-"/>
    <m/>
    <m/>
    <m/>
    <m/>
    <m/>
    <m/>
    <m/>
    <m/>
  </r>
  <r>
    <s v="CK-SWVI [31]"/>
    <x v="3"/>
    <x v="4"/>
    <x v="9"/>
    <x v="9"/>
    <x v="0"/>
    <x v="0"/>
    <n v="7"/>
    <n v="7"/>
    <s v="   -"/>
    <s v="-"/>
    <m/>
    <m/>
    <m/>
    <m/>
    <m/>
    <m/>
    <m/>
    <m/>
  </r>
  <r>
    <s v="CK-NoKy [32]"/>
    <x v="3"/>
    <x v="2"/>
    <x v="10"/>
    <x v="10"/>
    <x v="0"/>
    <x v="0"/>
    <s v="UNK"/>
    <m/>
    <s v="   -"/>
    <s v="-"/>
    <m/>
    <m/>
    <m/>
    <m/>
    <m/>
    <m/>
    <m/>
    <m/>
  </r>
  <r>
    <s v="CK-NoKy [32]"/>
    <x v="1"/>
    <x v="2"/>
    <x v="11"/>
    <x v="11"/>
    <x v="0"/>
    <x v="0"/>
    <n v="11510"/>
    <n v="11510"/>
    <s v="   -"/>
    <s v="-"/>
    <m/>
    <m/>
    <m/>
    <m/>
    <m/>
    <m/>
    <m/>
    <m/>
  </r>
  <r>
    <s v="CK-SWVI [31]"/>
    <x v="3"/>
    <x v="5"/>
    <x v="12"/>
    <x v="12"/>
    <x v="0"/>
    <x v="0"/>
    <n v="14"/>
    <n v="14"/>
    <s v="   -"/>
    <s v="-"/>
    <m/>
    <m/>
    <m/>
    <m/>
    <m/>
    <m/>
    <m/>
    <m/>
  </r>
  <r>
    <s v="CK-SWVI [31]"/>
    <x v="3"/>
    <x v="4"/>
    <x v="13"/>
    <x v="13"/>
    <x v="0"/>
    <x v="0"/>
    <s v="UNK"/>
    <m/>
    <s v="   -"/>
    <s v="-"/>
    <m/>
    <m/>
    <m/>
    <m/>
    <m/>
    <m/>
    <m/>
    <m/>
  </r>
  <r>
    <s v="CK-SWVI [31]"/>
    <x v="3"/>
    <x v="1"/>
    <x v="14"/>
    <x v="14"/>
    <x v="0"/>
    <x v="0"/>
    <s v="UNK"/>
    <m/>
    <s v="   -"/>
    <s v="-"/>
    <m/>
    <m/>
    <m/>
    <m/>
    <m/>
    <m/>
    <m/>
    <m/>
  </r>
  <r>
    <s v="CK-NoKy [32]"/>
    <x v="0"/>
    <x v="0"/>
    <x v="15"/>
    <x v="15"/>
    <x v="0"/>
    <x v="0"/>
    <n v="355"/>
    <n v="355"/>
    <s v="   -"/>
    <s v="-"/>
    <m/>
    <m/>
    <m/>
    <m/>
    <m/>
    <m/>
    <m/>
    <m/>
  </r>
  <r>
    <s v="CK-NoKy [32]"/>
    <x v="3"/>
    <x v="0"/>
    <x v="16"/>
    <x v="16"/>
    <x v="0"/>
    <x v="0"/>
    <s v="UNK"/>
    <m/>
    <s v="   -"/>
    <s v="-"/>
    <m/>
    <m/>
    <m/>
    <m/>
    <m/>
    <m/>
    <m/>
    <m/>
  </r>
  <r>
    <s v="CK-SWVI [31]"/>
    <x v="3"/>
    <x v="1"/>
    <x v="17"/>
    <x v="17"/>
    <x v="0"/>
    <x v="0"/>
    <s v="UNK"/>
    <m/>
    <s v="   -"/>
    <s v="-"/>
    <m/>
    <m/>
    <m/>
    <m/>
    <m/>
    <m/>
    <m/>
    <m/>
  </r>
  <r>
    <s v="CK-NoKy [32]"/>
    <x v="3"/>
    <x v="2"/>
    <x v="18"/>
    <x v="18"/>
    <x v="0"/>
    <x v="0"/>
    <s v="UNK"/>
    <m/>
    <s v="   -"/>
    <s v="-"/>
    <m/>
    <m/>
    <m/>
    <m/>
    <m/>
    <m/>
    <m/>
    <m/>
  </r>
  <r>
    <s v="CK-NoKy [32]"/>
    <x v="1"/>
    <x v="2"/>
    <x v="19"/>
    <x v="19"/>
    <x v="0"/>
    <x v="0"/>
    <n v="857"/>
    <n v="857"/>
    <s v="   -"/>
    <s v="-"/>
    <m/>
    <m/>
    <m/>
    <m/>
    <m/>
    <m/>
    <m/>
    <m/>
  </r>
  <r>
    <s v="CK-NoKy [32]"/>
    <x v="3"/>
    <x v="2"/>
    <x v="20"/>
    <x v="20"/>
    <x v="0"/>
    <x v="0"/>
    <s v="UNK"/>
    <m/>
    <s v="   -"/>
    <s v="-"/>
    <m/>
    <m/>
    <m/>
    <m/>
    <m/>
    <m/>
    <m/>
    <m/>
  </r>
  <r>
    <s v="CK-NoKy [32]"/>
    <x v="3"/>
    <x v="0"/>
    <x v="21"/>
    <x v="21"/>
    <x v="0"/>
    <x v="0"/>
    <n v="87"/>
    <n v="87"/>
    <s v="   -"/>
    <s v="-"/>
    <m/>
    <m/>
    <m/>
    <m/>
    <m/>
    <m/>
    <m/>
    <m/>
  </r>
  <r>
    <s v="CK-NWVI [33]"/>
    <x v="1"/>
    <x v="3"/>
    <x v="22"/>
    <x v="22"/>
    <x v="0"/>
    <x v="0"/>
    <n v="5357"/>
    <n v="5357"/>
    <s v="   -"/>
    <s v="-"/>
    <m/>
    <m/>
    <m/>
    <m/>
    <m/>
    <m/>
    <m/>
    <m/>
  </r>
  <r>
    <s v="CK-NoKy [32]"/>
    <x v="3"/>
    <x v="0"/>
    <x v="23"/>
    <x v="23"/>
    <x v="0"/>
    <x v="0"/>
    <s v="UNK"/>
    <m/>
    <s v="   -"/>
    <s v="-"/>
    <m/>
    <m/>
    <m/>
    <m/>
    <m/>
    <m/>
    <m/>
    <m/>
  </r>
  <r>
    <s v="CK-SWVI [31]"/>
    <x v="0"/>
    <x v="1"/>
    <x v="24"/>
    <x v="24"/>
    <x v="0"/>
    <x v="0"/>
    <n v="71"/>
    <n v="71"/>
    <s v="   -"/>
    <s v="-"/>
    <m/>
    <m/>
    <m/>
    <m/>
    <m/>
    <m/>
    <m/>
    <m/>
  </r>
  <r>
    <s v="CK-SWVI [31]"/>
    <x v="3"/>
    <x v="4"/>
    <x v="25"/>
    <x v="25"/>
    <x v="0"/>
    <x v="0"/>
    <s v="UNK"/>
    <m/>
    <s v="   -"/>
    <s v="-"/>
    <m/>
    <m/>
    <m/>
    <m/>
    <m/>
    <m/>
    <m/>
    <m/>
  </r>
  <r>
    <s v="CK-NoKy [32]"/>
    <x v="3"/>
    <x v="2"/>
    <x v="26"/>
    <x v="26"/>
    <x v="0"/>
    <x v="0"/>
    <s v="UNK"/>
    <m/>
    <s v="   -"/>
    <s v="-"/>
    <m/>
    <m/>
    <m/>
    <m/>
    <m/>
    <m/>
    <m/>
    <m/>
  </r>
  <r>
    <s v="CK-SWVI [31]"/>
    <x v="0"/>
    <x v="1"/>
    <x v="27"/>
    <x v="27"/>
    <x v="0"/>
    <x v="0"/>
    <n v="228"/>
    <n v="228"/>
    <s v="   -"/>
    <s v="-"/>
    <m/>
    <m/>
    <m/>
    <m/>
    <m/>
    <m/>
    <m/>
    <m/>
  </r>
  <r>
    <s v="CK-SWVI [31]"/>
    <x v="1"/>
    <x v="4"/>
    <x v="28"/>
    <x v="28"/>
    <x v="0"/>
    <x v="0"/>
    <n v="1019"/>
    <n v="1019"/>
    <s v="   -"/>
    <s v="-"/>
    <m/>
    <m/>
    <m/>
    <m/>
    <m/>
    <m/>
    <m/>
    <m/>
  </r>
  <r>
    <s v="CK-NoKy [32]"/>
    <x v="3"/>
    <x v="0"/>
    <x v="29"/>
    <x v="29"/>
    <x v="0"/>
    <x v="0"/>
    <s v="UNK"/>
    <m/>
    <s v="   -"/>
    <s v="-"/>
    <m/>
    <m/>
    <m/>
    <m/>
    <m/>
    <m/>
    <m/>
    <m/>
  </r>
  <r>
    <s v="CK-SWVI [31]"/>
    <x v="4"/>
    <x v="6"/>
    <x v="30"/>
    <x v="30"/>
    <x v="0"/>
    <x v="0"/>
    <s v="UNK"/>
    <m/>
    <s v="   -"/>
    <s v="-"/>
    <m/>
    <m/>
    <m/>
    <m/>
    <m/>
    <m/>
    <m/>
    <m/>
  </r>
  <r>
    <s v="CK-SWVI [31]"/>
    <x v="4"/>
    <x v="6"/>
    <x v="30"/>
    <x v="31"/>
    <x v="0"/>
    <x v="0"/>
    <n v="14247"/>
    <n v="14247"/>
    <s v="   -"/>
    <s v="-"/>
    <m/>
    <m/>
    <m/>
    <m/>
    <m/>
    <m/>
    <m/>
    <m/>
  </r>
  <r>
    <s v="CK-NoKy [32]"/>
    <x v="3"/>
    <x v="0"/>
    <x v="31"/>
    <x v="32"/>
    <x v="0"/>
    <x v="0"/>
    <s v="UNK"/>
    <m/>
    <s v="   -"/>
    <s v="-"/>
    <m/>
    <m/>
    <m/>
    <m/>
    <m/>
    <m/>
    <m/>
    <m/>
  </r>
  <r>
    <s v="CK-NoKy [32]"/>
    <x v="3"/>
    <x v="2"/>
    <x v="32"/>
    <x v="33"/>
    <x v="0"/>
    <x v="0"/>
    <s v="UNK"/>
    <m/>
    <s v="   -"/>
    <s v="-"/>
    <m/>
    <m/>
    <m/>
    <m/>
    <m/>
    <m/>
    <m/>
    <m/>
  </r>
  <r>
    <s v="CK-SWVI [31]"/>
    <x v="4"/>
    <x v="5"/>
    <x v="33"/>
    <x v="34"/>
    <x v="0"/>
    <x v="0"/>
    <n v="24"/>
    <n v="24"/>
    <s v="   -"/>
    <s v="-"/>
    <m/>
    <m/>
    <m/>
    <m/>
    <m/>
    <m/>
    <m/>
    <m/>
  </r>
  <r>
    <s v="CK-SWVI [31]"/>
    <x v="4"/>
    <x v="5"/>
    <x v="33"/>
    <x v="35"/>
    <x v="0"/>
    <x v="0"/>
    <n v="21"/>
    <n v="21"/>
    <s v="   -"/>
    <s v="-"/>
    <m/>
    <m/>
    <m/>
    <m/>
    <m/>
    <m/>
    <m/>
    <m/>
  </r>
  <r>
    <s v="CK-SWVI [31]"/>
    <x v="4"/>
    <x v="5"/>
    <x v="33"/>
    <x v="36"/>
    <x v="0"/>
    <x v="0"/>
    <n v="2642"/>
    <n v="2642"/>
    <s v="   -"/>
    <s v="-"/>
    <m/>
    <m/>
    <m/>
    <m/>
    <m/>
    <m/>
    <m/>
    <m/>
  </r>
  <r>
    <s v="CK-SWVI [31]"/>
    <x v="1"/>
    <x v="4"/>
    <x v="34"/>
    <x v="37"/>
    <x v="0"/>
    <x v="0"/>
    <n v="3008"/>
    <n v="3008"/>
    <s v="   -"/>
    <s v="-"/>
    <m/>
    <n v="0.7"/>
    <n v="0.30000000000000004"/>
    <n v="0.56999999999999995"/>
    <s v="cwt"/>
    <s v="direct"/>
    <m/>
    <m/>
  </r>
  <r>
    <s v="CK-SWVI [31]"/>
    <x v="2"/>
    <x v="4"/>
    <x v="35"/>
    <x v="38"/>
    <x v="0"/>
    <x v="0"/>
    <n v="104000"/>
    <n v="104000"/>
    <s v="   -"/>
    <s v="-"/>
    <m/>
    <m/>
    <m/>
    <m/>
    <m/>
    <m/>
    <m/>
    <m/>
  </r>
  <r>
    <s v="CK-SWVI [31]"/>
    <x v="4"/>
    <x v="5"/>
    <x v="36"/>
    <x v="39"/>
    <x v="0"/>
    <x v="0"/>
    <s v="UNK"/>
    <m/>
    <s v="   -"/>
    <s v="-"/>
    <m/>
    <m/>
    <m/>
    <m/>
    <m/>
    <m/>
    <m/>
    <m/>
  </r>
  <r>
    <s v="CK-SWVI [31]"/>
    <x v="4"/>
    <x v="5"/>
    <x v="36"/>
    <x v="40"/>
    <x v="0"/>
    <x v="0"/>
    <s v="UNK"/>
    <m/>
    <s v="   -"/>
    <s v="-"/>
    <m/>
    <m/>
    <m/>
    <m/>
    <m/>
    <m/>
    <m/>
    <m/>
  </r>
  <r>
    <s v="CK-SWVI [31]"/>
    <x v="4"/>
    <x v="5"/>
    <x v="36"/>
    <x v="41"/>
    <x v="0"/>
    <x v="0"/>
    <s v="UNK"/>
    <m/>
    <s v="   -"/>
    <s v="-"/>
    <m/>
    <m/>
    <m/>
    <m/>
    <m/>
    <m/>
    <m/>
    <m/>
  </r>
  <r>
    <s v="CK-NoKy [32]"/>
    <x v="3"/>
    <x v="2"/>
    <x v="37"/>
    <x v="42"/>
    <x v="0"/>
    <x v="0"/>
    <s v="UNK"/>
    <m/>
    <s v="   -"/>
    <s v="-"/>
    <m/>
    <m/>
    <m/>
    <m/>
    <m/>
    <m/>
    <m/>
    <m/>
  </r>
  <r>
    <s v="CK-SWVI [31]"/>
    <x v="3"/>
    <x v="1"/>
    <x v="38"/>
    <x v="43"/>
    <x v="0"/>
    <x v="0"/>
    <s v="UNK"/>
    <m/>
    <s v="   -"/>
    <s v="-"/>
    <m/>
    <m/>
    <m/>
    <m/>
    <m/>
    <m/>
    <m/>
    <m/>
  </r>
  <r>
    <s v="CK-NoKy [32]"/>
    <x v="1"/>
    <x v="2"/>
    <x v="39"/>
    <x v="44"/>
    <x v="0"/>
    <x v="0"/>
    <n v="1777"/>
    <n v="1777"/>
    <s v="   -"/>
    <s v="-"/>
    <m/>
    <m/>
    <m/>
    <m/>
    <m/>
    <m/>
    <m/>
    <m/>
  </r>
  <r>
    <s v="CK-NoKy [32]"/>
    <x v="0"/>
    <x v="0"/>
    <x v="40"/>
    <x v="45"/>
    <x v="0"/>
    <x v="0"/>
    <n v="904"/>
    <n v="904"/>
    <s v="   -"/>
    <s v="-"/>
    <m/>
    <m/>
    <m/>
    <m/>
    <m/>
    <m/>
    <m/>
    <m/>
  </r>
  <r>
    <s v="CK-SWVI [31]"/>
    <x v="3"/>
    <x v="4"/>
    <x v="41"/>
    <x v="46"/>
    <x v="0"/>
    <x v="0"/>
    <s v="UNK"/>
    <m/>
    <s v="   -"/>
    <s v="-"/>
    <m/>
    <m/>
    <m/>
    <m/>
    <m/>
    <m/>
    <m/>
    <m/>
  </r>
  <r>
    <s v="CK-NoKy [32]"/>
    <x v="3"/>
    <x v="2"/>
    <x v="42"/>
    <x v="47"/>
    <x v="0"/>
    <x v="0"/>
    <s v="UNK"/>
    <m/>
    <s v="   -"/>
    <s v="-"/>
    <m/>
    <m/>
    <m/>
    <m/>
    <m/>
    <m/>
    <m/>
    <m/>
  </r>
  <r>
    <s v="CK-SWVI [31]"/>
    <x v="3"/>
    <x v="1"/>
    <x v="43"/>
    <x v="48"/>
    <x v="0"/>
    <x v="0"/>
    <s v="UNK"/>
    <m/>
    <s v="   -"/>
    <s v="-"/>
    <m/>
    <m/>
    <m/>
    <m/>
    <m/>
    <m/>
    <m/>
    <m/>
  </r>
  <r>
    <s v="CK-SWVI [31]"/>
    <x v="3"/>
    <x v="4"/>
    <x v="44"/>
    <x v="49"/>
    <x v="0"/>
    <x v="0"/>
    <n v="103"/>
    <n v="103"/>
    <s v="   -"/>
    <s v="-"/>
    <m/>
    <m/>
    <m/>
    <m/>
    <m/>
    <m/>
    <m/>
    <m/>
  </r>
  <r>
    <s v="CK-SWVI [31]"/>
    <x v="1"/>
    <x v="1"/>
    <x v="45"/>
    <x v="50"/>
    <x v="0"/>
    <x v="0"/>
    <n v="68"/>
    <n v="68"/>
    <s v="   -"/>
    <s v="-"/>
    <m/>
    <m/>
    <m/>
    <m/>
    <m/>
    <m/>
    <m/>
    <m/>
  </r>
  <r>
    <s v="CK-NoKy [32]"/>
    <x v="3"/>
    <x v="2"/>
    <x v="46"/>
    <x v="51"/>
    <x v="0"/>
    <x v="0"/>
    <s v="UNK"/>
    <m/>
    <s v="   -"/>
    <s v="-"/>
    <m/>
    <m/>
    <m/>
    <m/>
    <m/>
    <m/>
    <m/>
    <m/>
  </r>
  <r>
    <s v="CK-SWVI [31]"/>
    <x v="3"/>
    <x v="1"/>
    <x v="47"/>
    <x v="52"/>
    <x v="0"/>
    <x v="0"/>
    <s v="UNK"/>
    <m/>
    <s v="   -"/>
    <s v="-"/>
    <m/>
    <m/>
    <m/>
    <m/>
    <m/>
    <m/>
    <m/>
    <m/>
  </r>
  <r>
    <s v="CK-NoKy [32]"/>
    <x v="1"/>
    <x v="2"/>
    <x v="48"/>
    <x v="53"/>
    <x v="0"/>
    <x v="0"/>
    <s v="UNK"/>
    <m/>
    <s v="   -"/>
    <s v="-"/>
    <m/>
    <m/>
    <m/>
    <m/>
    <m/>
    <m/>
    <m/>
    <m/>
  </r>
  <r>
    <s v="CK-NoKy [32]"/>
    <x v="0"/>
    <x v="0"/>
    <x v="0"/>
    <x v="0"/>
    <x v="0"/>
    <x v="1"/>
    <n v="231"/>
    <n v="231"/>
    <s v="   -"/>
    <s v="-"/>
    <m/>
    <m/>
    <m/>
    <m/>
    <m/>
    <m/>
    <m/>
    <m/>
  </r>
  <r>
    <s v="CK-SWVI [31]"/>
    <x v="0"/>
    <x v="1"/>
    <x v="1"/>
    <x v="1"/>
    <x v="0"/>
    <x v="1"/>
    <n v="113"/>
    <n v="113"/>
    <s v="   -"/>
    <s v="-"/>
    <m/>
    <m/>
    <m/>
    <m/>
    <m/>
    <m/>
    <m/>
    <m/>
  </r>
  <r>
    <s v="CK-NoKy [32]"/>
    <x v="1"/>
    <x v="2"/>
    <x v="2"/>
    <x v="2"/>
    <x v="0"/>
    <x v="1"/>
    <n v="1131"/>
    <n v="1131"/>
    <s v="   -"/>
    <s v="-"/>
    <m/>
    <n v="0.84"/>
    <n v="0.16"/>
    <n v="0.16"/>
    <s v="thermal"/>
    <s v="partial-direct"/>
    <m/>
    <n v="269934"/>
  </r>
  <r>
    <s v="CK-NoKy [32]"/>
    <x v="2"/>
    <x v="2"/>
    <x v="3"/>
    <x v="3"/>
    <x v="0"/>
    <x v="1"/>
    <n v="977"/>
    <n v="977"/>
    <s v="   -"/>
    <s v="-"/>
    <m/>
    <m/>
    <m/>
    <m/>
    <m/>
    <m/>
    <m/>
    <m/>
  </r>
  <r>
    <s v="CK-NWVI [33]"/>
    <x v="0"/>
    <x v="3"/>
    <x v="4"/>
    <x v="4"/>
    <x v="0"/>
    <x v="1"/>
    <n v="121"/>
    <n v="121"/>
    <s v="   -"/>
    <s v="-"/>
    <m/>
    <m/>
    <m/>
    <m/>
    <m/>
    <m/>
    <m/>
    <m/>
  </r>
  <r>
    <s v="CK-NoKy [32]"/>
    <x v="2"/>
    <x v="2"/>
    <x v="5"/>
    <x v="5"/>
    <x v="0"/>
    <x v="1"/>
    <n v="12995"/>
    <n v="12995"/>
    <s v="   -"/>
    <s v="-"/>
    <m/>
    <m/>
    <m/>
    <m/>
    <m/>
    <m/>
    <m/>
    <n v="2994415"/>
  </r>
  <r>
    <s v="CK-SWVI [31]"/>
    <x v="3"/>
    <x v="1"/>
    <x v="6"/>
    <x v="6"/>
    <x v="0"/>
    <x v="1"/>
    <n v="4"/>
    <n v="4"/>
    <s v="   -"/>
    <s v="-"/>
    <m/>
    <m/>
    <m/>
    <m/>
    <m/>
    <m/>
    <m/>
    <m/>
  </r>
  <r>
    <s v="CK-NoKy [32]"/>
    <x v="3"/>
    <x v="2"/>
    <x v="7"/>
    <x v="7"/>
    <x v="0"/>
    <x v="1"/>
    <s v="NI"/>
    <m/>
    <s v="   -"/>
    <s v="-"/>
    <m/>
    <m/>
    <m/>
    <m/>
    <m/>
    <m/>
    <m/>
    <m/>
  </r>
  <r>
    <s v="CK-NoKy [32]"/>
    <x v="3"/>
    <x v="0"/>
    <x v="8"/>
    <x v="8"/>
    <x v="0"/>
    <x v="1"/>
    <s v="NI"/>
    <m/>
    <s v="   -"/>
    <s v="-"/>
    <m/>
    <m/>
    <m/>
    <m/>
    <m/>
    <m/>
    <m/>
    <m/>
  </r>
  <r>
    <s v="CK-SWVI [31]"/>
    <x v="3"/>
    <x v="4"/>
    <x v="9"/>
    <x v="9"/>
    <x v="0"/>
    <x v="1"/>
    <n v="11"/>
    <n v="11"/>
    <s v="   -"/>
    <s v="-"/>
    <m/>
    <m/>
    <m/>
    <m/>
    <m/>
    <m/>
    <m/>
    <m/>
  </r>
  <r>
    <s v="CK-NoKy [32]"/>
    <x v="3"/>
    <x v="2"/>
    <x v="10"/>
    <x v="10"/>
    <x v="0"/>
    <x v="1"/>
    <n v="5"/>
    <n v="5"/>
    <s v="   -"/>
    <s v="-"/>
    <m/>
    <m/>
    <m/>
    <m/>
    <m/>
    <m/>
    <m/>
    <m/>
  </r>
  <r>
    <s v="CK-NoKy [32]"/>
    <x v="1"/>
    <x v="2"/>
    <x v="11"/>
    <x v="11"/>
    <x v="0"/>
    <x v="1"/>
    <n v="6944"/>
    <n v="6944"/>
    <s v="   -"/>
    <s v="-"/>
    <m/>
    <m/>
    <m/>
    <m/>
    <m/>
    <m/>
    <m/>
    <n v="338163"/>
  </r>
  <r>
    <s v="CK-SWVI [31]"/>
    <x v="3"/>
    <x v="5"/>
    <x v="12"/>
    <x v="12"/>
    <x v="0"/>
    <x v="1"/>
    <n v="46"/>
    <n v="46"/>
    <s v="   -"/>
    <s v="-"/>
    <m/>
    <m/>
    <m/>
    <m/>
    <m/>
    <m/>
    <m/>
    <m/>
  </r>
  <r>
    <s v="CK-SWVI [31]"/>
    <x v="3"/>
    <x v="4"/>
    <x v="13"/>
    <x v="13"/>
    <x v="0"/>
    <x v="1"/>
    <n v="29"/>
    <n v="29"/>
    <s v="   -"/>
    <s v="-"/>
    <m/>
    <m/>
    <m/>
    <m/>
    <m/>
    <m/>
    <m/>
    <n v="123800"/>
  </r>
  <r>
    <s v="CK-SWVI [31]"/>
    <x v="3"/>
    <x v="1"/>
    <x v="14"/>
    <x v="14"/>
    <x v="0"/>
    <x v="1"/>
    <s v="NI"/>
    <m/>
    <s v="   -"/>
    <s v="-"/>
    <m/>
    <m/>
    <m/>
    <m/>
    <m/>
    <m/>
    <m/>
    <m/>
  </r>
  <r>
    <s v="CK-NoKy [32]"/>
    <x v="0"/>
    <x v="0"/>
    <x v="15"/>
    <x v="15"/>
    <x v="0"/>
    <x v="1"/>
    <n v="739"/>
    <n v="739"/>
    <s v="   -"/>
    <s v="-"/>
    <m/>
    <m/>
    <m/>
    <m/>
    <m/>
    <m/>
    <m/>
    <m/>
  </r>
  <r>
    <s v="CK-NoKy [32]"/>
    <x v="3"/>
    <x v="0"/>
    <x v="16"/>
    <x v="16"/>
    <x v="0"/>
    <x v="1"/>
    <s v="NI"/>
    <m/>
    <s v="   -"/>
    <s v="-"/>
    <m/>
    <m/>
    <m/>
    <m/>
    <m/>
    <m/>
    <m/>
    <m/>
  </r>
  <r>
    <s v="CK-SWVI [31]"/>
    <x v="3"/>
    <x v="1"/>
    <x v="17"/>
    <x v="17"/>
    <x v="0"/>
    <x v="1"/>
    <s v="NI"/>
    <m/>
    <s v="   -"/>
    <s v="-"/>
    <m/>
    <m/>
    <m/>
    <m/>
    <m/>
    <m/>
    <m/>
    <n v="8745"/>
  </r>
  <r>
    <s v="CK-NoKy [32]"/>
    <x v="3"/>
    <x v="2"/>
    <x v="18"/>
    <x v="18"/>
    <x v="0"/>
    <x v="1"/>
    <n v="23"/>
    <n v="23"/>
    <s v="   -"/>
    <s v="-"/>
    <m/>
    <m/>
    <m/>
    <m/>
    <m/>
    <m/>
    <m/>
    <m/>
  </r>
  <r>
    <s v="CK-NoKy [32]"/>
    <x v="1"/>
    <x v="2"/>
    <x v="19"/>
    <x v="19"/>
    <x v="0"/>
    <x v="1"/>
    <n v="466"/>
    <n v="466"/>
    <s v="   -"/>
    <s v="-"/>
    <m/>
    <n v="0.83"/>
    <n v="0.17000000000000004"/>
    <n v="0.17"/>
    <s v="thermal"/>
    <s v="partial-direct"/>
    <m/>
    <n v="142000"/>
  </r>
  <r>
    <s v="CK-NoKy [32]"/>
    <x v="3"/>
    <x v="2"/>
    <x v="20"/>
    <x v="20"/>
    <x v="0"/>
    <x v="1"/>
    <s v="NI"/>
    <m/>
    <s v="   -"/>
    <s v="-"/>
    <m/>
    <m/>
    <m/>
    <m/>
    <m/>
    <m/>
    <m/>
    <m/>
  </r>
  <r>
    <s v="CK-NoKy [32]"/>
    <x v="3"/>
    <x v="0"/>
    <x v="21"/>
    <x v="21"/>
    <x v="0"/>
    <x v="1"/>
    <n v="26"/>
    <n v="26"/>
    <s v="   -"/>
    <s v="-"/>
    <m/>
    <m/>
    <m/>
    <m/>
    <m/>
    <m/>
    <m/>
    <m/>
  </r>
  <r>
    <s v="CK-NWVI [33]"/>
    <x v="1"/>
    <x v="3"/>
    <x v="22"/>
    <x v="22"/>
    <x v="0"/>
    <x v="1"/>
    <n v="2032"/>
    <n v="2032"/>
    <s v="   -"/>
    <s v="-"/>
    <m/>
    <m/>
    <m/>
    <m/>
    <m/>
    <m/>
    <m/>
    <m/>
  </r>
  <r>
    <s v="CK-NoKy [32]"/>
    <x v="3"/>
    <x v="0"/>
    <x v="23"/>
    <x v="23"/>
    <x v="0"/>
    <x v="1"/>
    <s v="NI"/>
    <m/>
    <s v="   -"/>
    <s v="-"/>
    <m/>
    <m/>
    <m/>
    <m/>
    <m/>
    <m/>
    <m/>
    <m/>
  </r>
  <r>
    <s v="CK-SWVI [31]"/>
    <x v="0"/>
    <x v="1"/>
    <x v="24"/>
    <x v="24"/>
    <x v="0"/>
    <x v="1"/>
    <n v="87"/>
    <n v="87"/>
    <s v="   -"/>
    <s v="-"/>
    <m/>
    <m/>
    <m/>
    <m/>
    <m/>
    <m/>
    <m/>
    <m/>
  </r>
  <r>
    <s v="CK-SWVI [31]"/>
    <x v="3"/>
    <x v="4"/>
    <x v="25"/>
    <x v="25"/>
    <x v="0"/>
    <x v="1"/>
    <s v="NI"/>
    <m/>
    <s v="   -"/>
    <s v="-"/>
    <m/>
    <m/>
    <m/>
    <m/>
    <m/>
    <m/>
    <m/>
    <m/>
  </r>
  <r>
    <s v="CK-NoKy [32]"/>
    <x v="3"/>
    <x v="2"/>
    <x v="26"/>
    <x v="26"/>
    <x v="0"/>
    <x v="1"/>
    <s v="NO"/>
    <m/>
    <s v="   -"/>
    <s v="-"/>
    <m/>
    <m/>
    <m/>
    <m/>
    <m/>
    <m/>
    <m/>
    <m/>
  </r>
  <r>
    <s v="CK-SWVI [31]"/>
    <x v="0"/>
    <x v="1"/>
    <x v="27"/>
    <x v="27"/>
    <x v="0"/>
    <x v="1"/>
    <n v="131"/>
    <n v="131"/>
    <s v="   -"/>
    <s v="-"/>
    <m/>
    <m/>
    <m/>
    <m/>
    <m/>
    <m/>
    <m/>
    <m/>
  </r>
  <r>
    <s v="CK-SWVI [31]"/>
    <x v="1"/>
    <x v="4"/>
    <x v="28"/>
    <x v="28"/>
    <x v="0"/>
    <x v="1"/>
    <n v="865"/>
    <n v="865"/>
    <s v="   -"/>
    <s v="-"/>
    <m/>
    <m/>
    <m/>
    <m/>
    <m/>
    <m/>
    <m/>
    <n v="76875"/>
  </r>
  <r>
    <s v="CK-NoKy [32]"/>
    <x v="3"/>
    <x v="0"/>
    <x v="29"/>
    <x v="29"/>
    <x v="0"/>
    <x v="1"/>
    <s v="NI"/>
    <m/>
    <s v="   -"/>
    <s v="-"/>
    <m/>
    <m/>
    <m/>
    <m/>
    <m/>
    <m/>
    <m/>
    <m/>
  </r>
  <r>
    <s v="CK-SWVI [31]"/>
    <x v="4"/>
    <x v="6"/>
    <x v="30"/>
    <x v="30"/>
    <x v="0"/>
    <x v="1"/>
    <n v="11"/>
    <n v="11"/>
    <s v="   -"/>
    <s v="-"/>
    <m/>
    <m/>
    <m/>
    <m/>
    <m/>
    <m/>
    <m/>
    <m/>
  </r>
  <r>
    <s v="CK-SWVI [31]"/>
    <x v="4"/>
    <x v="6"/>
    <x v="30"/>
    <x v="31"/>
    <x v="0"/>
    <x v="1"/>
    <n v="11752"/>
    <n v="11752"/>
    <s v="   -"/>
    <s v="-"/>
    <m/>
    <n v="0.86"/>
    <n v="0.14000000000000001"/>
    <n v="0.14000000000000001"/>
    <s v="thermal"/>
    <s v="partial-direct"/>
    <m/>
    <n v="3145481"/>
  </r>
  <r>
    <s v="CK-NoKy [32]"/>
    <x v="3"/>
    <x v="0"/>
    <x v="31"/>
    <x v="32"/>
    <x v="0"/>
    <x v="1"/>
    <s v="NI"/>
    <m/>
    <s v="   -"/>
    <s v="-"/>
    <m/>
    <m/>
    <m/>
    <m/>
    <m/>
    <m/>
    <m/>
    <m/>
  </r>
  <r>
    <s v="CK-NoKy [32]"/>
    <x v="3"/>
    <x v="2"/>
    <x v="32"/>
    <x v="33"/>
    <x v="0"/>
    <x v="1"/>
    <s v="NI"/>
    <m/>
    <s v="   -"/>
    <s v="-"/>
    <m/>
    <m/>
    <m/>
    <m/>
    <m/>
    <m/>
    <m/>
    <m/>
  </r>
  <r>
    <s v="CK-SWVI [31]"/>
    <x v="4"/>
    <x v="5"/>
    <x v="33"/>
    <x v="34"/>
    <x v="0"/>
    <x v="1"/>
    <s v="NO"/>
    <m/>
    <s v="   -"/>
    <s v="-"/>
    <m/>
    <m/>
    <m/>
    <m/>
    <m/>
    <m/>
    <m/>
    <m/>
  </r>
  <r>
    <s v="CK-SWVI [31]"/>
    <x v="4"/>
    <x v="5"/>
    <x v="33"/>
    <x v="35"/>
    <x v="0"/>
    <x v="1"/>
    <n v="1"/>
    <n v="1"/>
    <s v="   -"/>
    <s v="-"/>
    <m/>
    <m/>
    <m/>
    <m/>
    <m/>
    <m/>
    <m/>
    <m/>
  </r>
  <r>
    <s v="CK-SWVI [31]"/>
    <x v="4"/>
    <x v="5"/>
    <x v="33"/>
    <x v="36"/>
    <x v="0"/>
    <x v="1"/>
    <n v="494"/>
    <n v="494"/>
    <s v="   -"/>
    <s v="-"/>
    <m/>
    <m/>
    <m/>
    <m/>
    <m/>
    <m/>
    <m/>
    <n v="478224"/>
  </r>
  <r>
    <s v="CK-SWVI [31]"/>
    <x v="1"/>
    <x v="4"/>
    <x v="34"/>
    <x v="37"/>
    <x v="0"/>
    <x v="1"/>
    <n v="3081"/>
    <n v="3081"/>
    <s v="   -"/>
    <s v="-"/>
    <m/>
    <n v="0.82"/>
    <n v="0.18000000000000005"/>
    <n v="0.18"/>
    <s v="thermal"/>
    <s v="direct"/>
    <m/>
    <n v="440831"/>
  </r>
  <r>
    <s v="CK-SWVI [31]"/>
    <x v="2"/>
    <x v="4"/>
    <x v="35"/>
    <x v="38"/>
    <x v="0"/>
    <x v="1"/>
    <n v="10490"/>
    <n v="10490"/>
    <s v="   -"/>
    <s v="-"/>
    <m/>
    <n v="0.76"/>
    <n v="0.24"/>
    <n v="0.13"/>
    <s v="thermal"/>
    <s v="direct"/>
    <m/>
    <n v="5698107"/>
  </r>
  <r>
    <s v="CK-SWVI [31]"/>
    <x v="4"/>
    <x v="5"/>
    <x v="36"/>
    <x v="39"/>
    <x v="0"/>
    <x v="1"/>
    <s v="NI"/>
    <m/>
    <s v="   -"/>
    <s v="-"/>
    <m/>
    <m/>
    <m/>
    <m/>
    <m/>
    <m/>
    <m/>
    <m/>
  </r>
  <r>
    <s v="CK-SWVI [31]"/>
    <x v="4"/>
    <x v="5"/>
    <x v="36"/>
    <x v="40"/>
    <x v="0"/>
    <x v="1"/>
    <s v="NI"/>
    <m/>
    <s v="   -"/>
    <s v="-"/>
    <m/>
    <m/>
    <m/>
    <m/>
    <m/>
    <m/>
    <m/>
    <m/>
  </r>
  <r>
    <s v="CK-SWVI [31]"/>
    <x v="4"/>
    <x v="5"/>
    <x v="36"/>
    <x v="41"/>
    <x v="0"/>
    <x v="1"/>
    <n v="237"/>
    <n v="237"/>
    <s v="   -"/>
    <s v="-"/>
    <m/>
    <m/>
    <m/>
    <m/>
    <m/>
    <m/>
    <m/>
    <n v="862945"/>
  </r>
  <r>
    <s v="CK-NoKy [32]"/>
    <x v="3"/>
    <x v="2"/>
    <x v="37"/>
    <x v="42"/>
    <x v="0"/>
    <x v="1"/>
    <s v="NI"/>
    <m/>
    <s v="   -"/>
    <s v="-"/>
    <m/>
    <m/>
    <m/>
    <m/>
    <m/>
    <m/>
    <m/>
    <m/>
  </r>
  <r>
    <s v="CK-SWVI [31]"/>
    <x v="3"/>
    <x v="1"/>
    <x v="38"/>
    <x v="43"/>
    <x v="0"/>
    <x v="1"/>
    <s v="UNK"/>
    <m/>
    <s v="   -"/>
    <s v="-"/>
    <m/>
    <m/>
    <m/>
    <m/>
    <m/>
    <m/>
    <m/>
    <m/>
  </r>
  <r>
    <s v="CK-NoKy [32]"/>
    <x v="1"/>
    <x v="2"/>
    <x v="39"/>
    <x v="44"/>
    <x v="0"/>
    <x v="1"/>
    <n v="263"/>
    <n v="263"/>
    <s v="   -"/>
    <s v="-"/>
    <m/>
    <m/>
    <m/>
    <m/>
    <m/>
    <m/>
    <m/>
    <n v="161000"/>
  </r>
  <r>
    <s v="CK-NoKy [32]"/>
    <x v="0"/>
    <x v="0"/>
    <x v="40"/>
    <x v="45"/>
    <x v="0"/>
    <x v="1"/>
    <n v="1460"/>
    <n v="1460"/>
    <s v="   -"/>
    <s v="-"/>
    <m/>
    <m/>
    <m/>
    <m/>
    <m/>
    <m/>
    <m/>
    <m/>
  </r>
  <r>
    <s v="CK-SWVI [31]"/>
    <x v="3"/>
    <x v="4"/>
    <x v="41"/>
    <x v="46"/>
    <x v="0"/>
    <x v="1"/>
    <n v="43"/>
    <n v="43"/>
    <s v="   -"/>
    <s v="-"/>
    <m/>
    <m/>
    <m/>
    <m/>
    <m/>
    <m/>
    <m/>
    <n v="37892"/>
  </r>
  <r>
    <s v="CK-NoKy [32]"/>
    <x v="3"/>
    <x v="2"/>
    <x v="42"/>
    <x v="47"/>
    <x v="0"/>
    <x v="1"/>
    <s v="NI"/>
    <m/>
    <s v="   -"/>
    <s v="-"/>
    <m/>
    <m/>
    <m/>
    <m/>
    <m/>
    <m/>
    <m/>
    <m/>
  </r>
  <r>
    <s v="CK-SWVI [31]"/>
    <x v="3"/>
    <x v="1"/>
    <x v="43"/>
    <x v="48"/>
    <x v="0"/>
    <x v="1"/>
    <s v="UNK"/>
    <m/>
    <s v="   -"/>
    <s v="-"/>
    <m/>
    <m/>
    <m/>
    <m/>
    <m/>
    <m/>
    <m/>
    <m/>
  </r>
  <r>
    <s v="CK-SWVI [31]"/>
    <x v="3"/>
    <x v="4"/>
    <x v="44"/>
    <x v="49"/>
    <x v="0"/>
    <x v="1"/>
    <n v="21"/>
    <n v="21"/>
    <s v="   -"/>
    <s v="-"/>
    <m/>
    <m/>
    <m/>
    <m/>
    <m/>
    <m/>
    <m/>
    <m/>
  </r>
  <r>
    <s v="CK-SWVI [31]"/>
    <x v="1"/>
    <x v="1"/>
    <x v="45"/>
    <x v="50"/>
    <x v="0"/>
    <x v="1"/>
    <n v="53"/>
    <n v="53"/>
    <s v="   -"/>
    <s v="-"/>
    <m/>
    <m/>
    <m/>
    <m/>
    <m/>
    <m/>
    <m/>
    <m/>
  </r>
  <r>
    <s v="CK-NoKy [32]"/>
    <x v="3"/>
    <x v="2"/>
    <x v="46"/>
    <x v="51"/>
    <x v="0"/>
    <x v="1"/>
    <s v="NO"/>
    <m/>
    <s v="   -"/>
    <s v="-"/>
    <m/>
    <m/>
    <m/>
    <m/>
    <m/>
    <m/>
    <m/>
    <m/>
  </r>
  <r>
    <s v="CK-SWVI [31]"/>
    <x v="3"/>
    <x v="1"/>
    <x v="47"/>
    <x v="52"/>
    <x v="0"/>
    <x v="1"/>
    <s v="UNK"/>
    <m/>
    <s v="   -"/>
    <s v="-"/>
    <m/>
    <m/>
    <m/>
    <m/>
    <m/>
    <m/>
    <m/>
    <m/>
  </r>
  <r>
    <s v="CK-NoKy [32]"/>
    <x v="1"/>
    <x v="2"/>
    <x v="48"/>
    <x v="53"/>
    <x v="0"/>
    <x v="1"/>
    <n v="32"/>
    <n v="32"/>
    <s v="   -"/>
    <s v="-"/>
    <m/>
    <m/>
    <m/>
    <m/>
    <m/>
    <m/>
    <m/>
    <m/>
  </r>
  <r>
    <s v="CK-NoKy [32]"/>
    <x v="0"/>
    <x v="0"/>
    <x v="0"/>
    <x v="0"/>
    <x v="0"/>
    <x v="2"/>
    <n v="242"/>
    <n v="242"/>
    <s v="   -"/>
    <s v="-"/>
    <m/>
    <m/>
    <m/>
    <m/>
    <m/>
    <m/>
    <m/>
    <m/>
  </r>
  <r>
    <s v="CK-SWVI [31]"/>
    <x v="0"/>
    <x v="1"/>
    <x v="1"/>
    <x v="1"/>
    <x v="0"/>
    <x v="2"/>
    <n v="414"/>
    <n v="414"/>
    <n v="414"/>
    <n v="1"/>
    <m/>
    <m/>
    <m/>
    <m/>
    <m/>
    <m/>
    <m/>
    <m/>
  </r>
  <r>
    <s v="CK-NoKy [32]"/>
    <x v="1"/>
    <x v="2"/>
    <x v="2"/>
    <x v="2"/>
    <x v="0"/>
    <x v="2"/>
    <n v="4177"/>
    <n v="4177"/>
    <n v="337.05048399999998"/>
    <n v="8.0692E-2"/>
    <m/>
    <n v="0.92"/>
    <n v="0.08"/>
    <n v="0.08"/>
    <s v="thermal"/>
    <s v="partial-direct"/>
    <m/>
    <n v="285481"/>
  </r>
  <r>
    <s v="CK-NoKy [32]"/>
    <x v="2"/>
    <x v="2"/>
    <x v="3"/>
    <x v="3"/>
    <x v="0"/>
    <x v="2"/>
    <n v="922"/>
    <n v="922"/>
    <s v="   -"/>
    <s v="-"/>
    <m/>
    <m/>
    <m/>
    <m/>
    <m/>
    <m/>
    <m/>
    <m/>
  </r>
  <r>
    <s v="CK-NWVI [33]"/>
    <x v="0"/>
    <x v="3"/>
    <x v="4"/>
    <x v="4"/>
    <x v="0"/>
    <x v="2"/>
    <n v="319"/>
    <n v="319"/>
    <s v="   -"/>
    <s v="-"/>
    <m/>
    <m/>
    <m/>
    <m/>
    <m/>
    <m/>
    <m/>
    <m/>
  </r>
  <r>
    <s v="CK-NoKy [32]"/>
    <x v="2"/>
    <x v="2"/>
    <x v="5"/>
    <x v="5"/>
    <x v="0"/>
    <x v="2"/>
    <n v="8367"/>
    <n v="8367"/>
    <n v="73.177782000000008"/>
    <n v="8.7460000000000003E-3"/>
    <m/>
    <n v="0.98"/>
    <n v="0.02"/>
    <n v="0.02"/>
    <s v="thermal"/>
    <s v="partial-direct"/>
    <m/>
    <n v="2775426"/>
  </r>
  <r>
    <s v="CK-SWVI [31]"/>
    <x v="3"/>
    <x v="1"/>
    <x v="6"/>
    <x v="6"/>
    <x v="0"/>
    <x v="2"/>
    <n v="16"/>
    <n v="16"/>
    <s v="   -"/>
    <s v="-"/>
    <m/>
    <m/>
    <m/>
    <m/>
    <m/>
    <m/>
    <m/>
    <m/>
  </r>
  <r>
    <s v="CK-NoKy [32]"/>
    <x v="3"/>
    <x v="2"/>
    <x v="7"/>
    <x v="7"/>
    <x v="0"/>
    <x v="2"/>
    <s v="NI"/>
    <m/>
    <s v="   -"/>
    <s v="-"/>
    <m/>
    <m/>
    <m/>
    <m/>
    <m/>
    <m/>
    <m/>
    <m/>
  </r>
  <r>
    <s v="CK-NoKy [32]"/>
    <x v="3"/>
    <x v="0"/>
    <x v="8"/>
    <x v="8"/>
    <x v="0"/>
    <x v="2"/>
    <n v="3"/>
    <n v="3"/>
    <s v="   -"/>
    <s v="-"/>
    <m/>
    <m/>
    <m/>
    <m/>
    <m/>
    <m/>
    <m/>
    <m/>
  </r>
  <r>
    <s v="CK-SWVI [31]"/>
    <x v="3"/>
    <x v="4"/>
    <x v="9"/>
    <x v="9"/>
    <x v="0"/>
    <x v="2"/>
    <n v="12"/>
    <n v="12"/>
    <s v="   -"/>
    <s v="-"/>
    <m/>
    <m/>
    <m/>
    <m/>
    <m/>
    <m/>
    <m/>
    <m/>
  </r>
  <r>
    <s v="CK-NoKy [32]"/>
    <x v="3"/>
    <x v="2"/>
    <x v="10"/>
    <x v="10"/>
    <x v="0"/>
    <x v="2"/>
    <n v="33"/>
    <n v="33"/>
    <s v="   -"/>
    <s v="-"/>
    <m/>
    <m/>
    <m/>
    <m/>
    <m/>
    <m/>
    <m/>
    <m/>
  </r>
  <r>
    <s v="CK-NoKy [32]"/>
    <x v="1"/>
    <x v="2"/>
    <x v="11"/>
    <x v="11"/>
    <x v="0"/>
    <x v="2"/>
    <n v="5690"/>
    <n v="5690"/>
    <s v="   -"/>
    <s v="-"/>
    <m/>
    <m/>
    <m/>
    <m/>
    <m/>
    <m/>
    <m/>
    <m/>
  </r>
  <r>
    <s v="CK-SWVI [31]"/>
    <x v="3"/>
    <x v="5"/>
    <x v="12"/>
    <x v="12"/>
    <x v="0"/>
    <x v="2"/>
    <s v="NI"/>
    <m/>
    <s v="   -"/>
    <s v="-"/>
    <m/>
    <m/>
    <m/>
    <m/>
    <m/>
    <m/>
    <m/>
    <m/>
  </r>
  <r>
    <s v="CK-SWVI [31]"/>
    <x v="3"/>
    <x v="4"/>
    <x v="13"/>
    <x v="13"/>
    <x v="0"/>
    <x v="2"/>
    <n v="20"/>
    <n v="20"/>
    <s v="   -"/>
    <s v="-"/>
    <m/>
    <m/>
    <m/>
    <m/>
    <m/>
    <m/>
    <m/>
    <n v="125945"/>
  </r>
  <r>
    <s v="CK-SWVI [31]"/>
    <x v="3"/>
    <x v="1"/>
    <x v="14"/>
    <x v="14"/>
    <x v="0"/>
    <x v="2"/>
    <s v="NI"/>
    <m/>
    <s v="   -"/>
    <s v="-"/>
    <m/>
    <m/>
    <m/>
    <m/>
    <m/>
    <m/>
    <m/>
    <m/>
  </r>
  <r>
    <s v="CK-NoKy [32]"/>
    <x v="0"/>
    <x v="0"/>
    <x v="15"/>
    <x v="15"/>
    <x v="0"/>
    <x v="2"/>
    <n v="325"/>
    <n v="325"/>
    <s v="   -"/>
    <s v="-"/>
    <m/>
    <m/>
    <m/>
    <m/>
    <m/>
    <m/>
    <m/>
    <m/>
  </r>
  <r>
    <s v="CK-NoKy [32]"/>
    <x v="3"/>
    <x v="0"/>
    <x v="16"/>
    <x v="16"/>
    <x v="0"/>
    <x v="2"/>
    <n v="19"/>
    <n v="19"/>
    <s v="   -"/>
    <s v="-"/>
    <m/>
    <m/>
    <m/>
    <m/>
    <m/>
    <m/>
    <m/>
    <m/>
  </r>
  <r>
    <s v="CK-SWVI [31]"/>
    <x v="3"/>
    <x v="1"/>
    <x v="17"/>
    <x v="17"/>
    <x v="0"/>
    <x v="2"/>
    <s v="NI"/>
    <m/>
    <s v="   -"/>
    <s v="-"/>
    <m/>
    <m/>
    <m/>
    <m/>
    <m/>
    <m/>
    <m/>
    <n v="1479"/>
  </r>
  <r>
    <s v="CK-NoKy [32]"/>
    <x v="3"/>
    <x v="2"/>
    <x v="18"/>
    <x v="18"/>
    <x v="0"/>
    <x v="2"/>
    <s v="NI"/>
    <m/>
    <s v="   -"/>
    <s v="-"/>
    <m/>
    <m/>
    <m/>
    <m/>
    <m/>
    <m/>
    <m/>
    <m/>
  </r>
  <r>
    <s v="CK-NoKy [32]"/>
    <x v="1"/>
    <x v="2"/>
    <x v="19"/>
    <x v="19"/>
    <x v="0"/>
    <x v="2"/>
    <n v="759"/>
    <n v="759"/>
    <n v="164.450253"/>
    <n v="0.216667"/>
    <m/>
    <n v="0.78"/>
    <n v="0.21999999999999997"/>
    <n v="0.22"/>
    <s v="thermal"/>
    <s v="partial-direct"/>
    <m/>
    <n v="72000"/>
  </r>
  <r>
    <s v="CK-NoKy [32]"/>
    <x v="3"/>
    <x v="2"/>
    <x v="20"/>
    <x v="20"/>
    <x v="0"/>
    <x v="2"/>
    <s v="NI"/>
    <m/>
    <s v="   -"/>
    <s v="-"/>
    <m/>
    <m/>
    <m/>
    <m/>
    <m/>
    <m/>
    <m/>
    <m/>
  </r>
  <r>
    <s v="CK-NoKy [32]"/>
    <x v="3"/>
    <x v="0"/>
    <x v="21"/>
    <x v="21"/>
    <x v="0"/>
    <x v="2"/>
    <n v="24"/>
    <n v="24"/>
    <s v="   -"/>
    <s v="-"/>
    <m/>
    <m/>
    <m/>
    <m/>
    <m/>
    <m/>
    <m/>
    <m/>
  </r>
  <r>
    <s v="CK-NWVI [33]"/>
    <x v="1"/>
    <x v="3"/>
    <x v="22"/>
    <x v="22"/>
    <x v="0"/>
    <x v="2"/>
    <n v="1857"/>
    <n v="1857"/>
    <s v="   -"/>
    <s v="-"/>
    <m/>
    <m/>
    <m/>
    <m/>
    <m/>
    <m/>
    <m/>
    <m/>
  </r>
  <r>
    <s v="CK-NoKy [32]"/>
    <x v="3"/>
    <x v="0"/>
    <x v="23"/>
    <x v="23"/>
    <x v="0"/>
    <x v="2"/>
    <s v="UNK"/>
    <m/>
    <s v="   -"/>
    <s v="-"/>
    <m/>
    <m/>
    <m/>
    <m/>
    <m/>
    <m/>
    <m/>
    <m/>
  </r>
  <r>
    <s v="CK-SWVI [31]"/>
    <x v="0"/>
    <x v="1"/>
    <x v="24"/>
    <x v="24"/>
    <x v="0"/>
    <x v="2"/>
    <n v="23"/>
    <n v="23"/>
    <s v="   -"/>
    <s v="-"/>
    <m/>
    <m/>
    <m/>
    <m/>
    <m/>
    <m/>
    <m/>
    <m/>
  </r>
  <r>
    <s v="CK-SWVI [31]"/>
    <x v="3"/>
    <x v="4"/>
    <x v="25"/>
    <x v="25"/>
    <x v="0"/>
    <x v="2"/>
    <s v="NI"/>
    <m/>
    <s v="   -"/>
    <s v="-"/>
    <m/>
    <m/>
    <m/>
    <m/>
    <m/>
    <m/>
    <m/>
    <m/>
  </r>
  <r>
    <s v="CK-NoKy [32]"/>
    <x v="3"/>
    <x v="2"/>
    <x v="26"/>
    <x v="26"/>
    <x v="0"/>
    <x v="2"/>
    <s v="NI"/>
    <m/>
    <s v="   -"/>
    <s v="-"/>
    <m/>
    <m/>
    <m/>
    <m/>
    <m/>
    <m/>
    <m/>
    <m/>
  </r>
  <r>
    <s v="CK-SWVI [31]"/>
    <x v="0"/>
    <x v="1"/>
    <x v="27"/>
    <x v="27"/>
    <x v="0"/>
    <x v="2"/>
    <n v="99"/>
    <n v="99"/>
    <s v="   -"/>
    <s v="-"/>
    <m/>
    <m/>
    <m/>
    <m/>
    <m/>
    <m/>
    <m/>
    <m/>
  </r>
  <r>
    <s v="CK-SWVI [31]"/>
    <x v="1"/>
    <x v="4"/>
    <x v="28"/>
    <x v="28"/>
    <x v="0"/>
    <x v="2"/>
    <n v="310"/>
    <n v="310"/>
    <n v="286.15386999999998"/>
    <n v="0.92307700000000004"/>
    <m/>
    <n v="0.33"/>
    <n v="0.66999999999999993"/>
    <n v="0.64"/>
    <s v="cwt"/>
    <s v="direct"/>
    <m/>
    <n v="50343"/>
  </r>
  <r>
    <s v="CK-NoKy [32]"/>
    <x v="3"/>
    <x v="0"/>
    <x v="29"/>
    <x v="29"/>
    <x v="0"/>
    <x v="2"/>
    <s v="UNK"/>
    <m/>
    <s v="   -"/>
    <s v="-"/>
    <m/>
    <m/>
    <m/>
    <m/>
    <m/>
    <m/>
    <m/>
    <m/>
  </r>
  <r>
    <s v="CK-SWVI [31]"/>
    <x v="4"/>
    <x v="6"/>
    <x v="30"/>
    <x v="30"/>
    <x v="0"/>
    <x v="2"/>
    <n v="204"/>
    <n v="204"/>
    <n v="14.189220000000001"/>
    <n v="6.9555000000000006E-2"/>
    <m/>
    <m/>
    <m/>
    <m/>
    <m/>
    <m/>
    <m/>
    <m/>
  </r>
  <r>
    <s v="CK-SWVI [31]"/>
    <x v="4"/>
    <x v="6"/>
    <x v="30"/>
    <x v="31"/>
    <x v="0"/>
    <x v="2"/>
    <n v="13740"/>
    <n v="13740"/>
    <n v="955.68570000000011"/>
    <n v="6.9555000000000006E-2"/>
    <m/>
    <n v="0.93"/>
    <n v="7.0000000000000007E-2"/>
    <n v="7.0000000000000007E-2"/>
    <s v="thermal"/>
    <s v="partial-direct"/>
    <m/>
    <n v="3108104"/>
  </r>
  <r>
    <s v="CK-NoKy [32]"/>
    <x v="3"/>
    <x v="0"/>
    <x v="31"/>
    <x v="32"/>
    <x v="0"/>
    <x v="2"/>
    <s v="UNK"/>
    <m/>
    <s v="   -"/>
    <s v="-"/>
    <m/>
    <m/>
    <m/>
    <m/>
    <m/>
    <m/>
    <m/>
    <m/>
  </r>
  <r>
    <s v="CK-NoKy [32]"/>
    <x v="3"/>
    <x v="2"/>
    <x v="32"/>
    <x v="33"/>
    <x v="0"/>
    <x v="2"/>
    <s v="AP"/>
    <m/>
    <s v="   -"/>
    <s v="-"/>
    <m/>
    <m/>
    <m/>
    <m/>
    <m/>
    <m/>
    <m/>
    <m/>
  </r>
  <r>
    <s v="CK-SWVI [31]"/>
    <x v="4"/>
    <x v="5"/>
    <x v="33"/>
    <x v="34"/>
    <x v="0"/>
    <x v="2"/>
    <s v="NI"/>
    <m/>
    <s v="   -"/>
    <s v="-"/>
    <m/>
    <m/>
    <m/>
    <m/>
    <m/>
    <m/>
    <m/>
    <m/>
  </r>
  <r>
    <s v="CK-SWVI [31]"/>
    <x v="4"/>
    <x v="5"/>
    <x v="33"/>
    <x v="35"/>
    <x v="0"/>
    <x v="2"/>
    <s v="NI"/>
    <m/>
    <s v="   -"/>
    <s v="-"/>
    <m/>
    <m/>
    <m/>
    <m/>
    <m/>
    <m/>
    <m/>
    <m/>
  </r>
  <r>
    <s v="CK-SWVI [31]"/>
    <x v="4"/>
    <x v="5"/>
    <x v="33"/>
    <x v="36"/>
    <x v="0"/>
    <x v="2"/>
    <n v="794"/>
    <n v="794"/>
    <s v="   -"/>
    <s v="-"/>
    <m/>
    <m/>
    <m/>
    <m/>
    <m/>
    <m/>
    <m/>
    <n v="500039"/>
  </r>
  <r>
    <s v="CK-SWVI [31]"/>
    <x v="1"/>
    <x v="4"/>
    <x v="34"/>
    <x v="37"/>
    <x v="0"/>
    <x v="2"/>
    <n v="3495"/>
    <n v="3495"/>
    <n v="297.44547"/>
    <n v="8.5106000000000001E-2"/>
    <m/>
    <n v="0.91"/>
    <n v="8.9999999999999969E-2"/>
    <n v="0.09"/>
    <s v="thermal"/>
    <s v="partial-direct"/>
    <m/>
    <n v="410051"/>
  </r>
  <r>
    <s v="CK-SWVI [31]"/>
    <x v="2"/>
    <x v="4"/>
    <x v="35"/>
    <x v="38"/>
    <x v="0"/>
    <x v="2"/>
    <n v="21537"/>
    <n v="21537"/>
    <n v="7820.2354590000004"/>
    <n v="0.36310700000000001"/>
    <m/>
    <n v="0.53"/>
    <n v="0.47"/>
    <n v="0.34"/>
    <s v="thermal"/>
    <s v="direct"/>
    <m/>
    <n v="6629935"/>
  </r>
  <r>
    <s v="CK-SWVI [31]"/>
    <x v="4"/>
    <x v="5"/>
    <x v="36"/>
    <x v="39"/>
    <x v="0"/>
    <x v="2"/>
    <s v="NI"/>
    <m/>
    <s v="   -"/>
    <s v="-"/>
    <m/>
    <m/>
    <m/>
    <m/>
    <m/>
    <m/>
    <m/>
    <m/>
  </r>
  <r>
    <s v="CK-SWVI [31]"/>
    <x v="4"/>
    <x v="5"/>
    <x v="36"/>
    <x v="40"/>
    <x v="0"/>
    <x v="2"/>
    <s v="NI"/>
    <m/>
    <s v="   -"/>
    <s v="-"/>
    <m/>
    <m/>
    <m/>
    <m/>
    <m/>
    <m/>
    <m/>
    <m/>
  </r>
  <r>
    <s v="CK-SWVI [31]"/>
    <x v="4"/>
    <x v="5"/>
    <x v="36"/>
    <x v="41"/>
    <x v="0"/>
    <x v="2"/>
    <n v="875"/>
    <n v="875"/>
    <s v="   -"/>
    <s v="-"/>
    <m/>
    <m/>
    <m/>
    <m/>
    <m/>
    <m/>
    <m/>
    <n v="924247"/>
  </r>
  <r>
    <s v="CK-NoKy [32]"/>
    <x v="3"/>
    <x v="2"/>
    <x v="37"/>
    <x v="42"/>
    <x v="0"/>
    <x v="2"/>
    <s v="NI"/>
    <m/>
    <s v="   -"/>
    <s v="-"/>
    <m/>
    <m/>
    <m/>
    <m/>
    <m/>
    <m/>
    <m/>
    <m/>
  </r>
  <r>
    <s v="CK-SWVI [31]"/>
    <x v="3"/>
    <x v="1"/>
    <x v="38"/>
    <x v="43"/>
    <x v="0"/>
    <x v="2"/>
    <s v="NI"/>
    <m/>
    <s v="   -"/>
    <s v="-"/>
    <m/>
    <m/>
    <m/>
    <m/>
    <m/>
    <m/>
    <m/>
    <m/>
  </r>
  <r>
    <s v="CK-NoKy [32]"/>
    <x v="1"/>
    <x v="2"/>
    <x v="39"/>
    <x v="44"/>
    <x v="0"/>
    <x v="2"/>
    <n v="1283"/>
    <n v="1283"/>
    <n v="128.30000000000001"/>
    <n v="0.1"/>
    <m/>
    <m/>
    <m/>
    <m/>
    <m/>
    <m/>
    <m/>
    <n v="208000"/>
  </r>
  <r>
    <s v="CK-NoKy [32]"/>
    <x v="0"/>
    <x v="0"/>
    <x v="40"/>
    <x v="45"/>
    <x v="0"/>
    <x v="2"/>
    <n v="1285"/>
    <n v="1285"/>
    <s v="   -"/>
    <s v="-"/>
    <m/>
    <m/>
    <m/>
    <m/>
    <m/>
    <m/>
    <m/>
    <m/>
  </r>
  <r>
    <s v="CK-SWVI [31]"/>
    <x v="3"/>
    <x v="4"/>
    <x v="41"/>
    <x v="46"/>
    <x v="0"/>
    <x v="2"/>
    <s v="NI"/>
    <m/>
    <s v="   -"/>
    <s v="-"/>
    <m/>
    <m/>
    <m/>
    <m/>
    <m/>
    <m/>
    <m/>
    <n v="81307"/>
  </r>
  <r>
    <s v="CK-NoKy [32]"/>
    <x v="3"/>
    <x v="2"/>
    <x v="42"/>
    <x v="47"/>
    <x v="0"/>
    <x v="2"/>
    <s v="NI"/>
    <m/>
    <s v="   -"/>
    <s v="-"/>
    <m/>
    <m/>
    <m/>
    <m/>
    <m/>
    <m/>
    <m/>
    <m/>
  </r>
  <r>
    <s v="CK-SWVI [31]"/>
    <x v="3"/>
    <x v="1"/>
    <x v="43"/>
    <x v="48"/>
    <x v="0"/>
    <x v="2"/>
    <s v="NI"/>
    <m/>
    <s v="   -"/>
    <s v="-"/>
    <m/>
    <m/>
    <m/>
    <m/>
    <m/>
    <m/>
    <m/>
    <m/>
  </r>
  <r>
    <s v="CK-SWVI [31]"/>
    <x v="3"/>
    <x v="4"/>
    <x v="44"/>
    <x v="49"/>
    <x v="0"/>
    <x v="2"/>
    <n v="21"/>
    <n v="21"/>
    <s v="   -"/>
    <s v="-"/>
    <m/>
    <m/>
    <m/>
    <m/>
    <m/>
    <m/>
    <m/>
    <n v="2653"/>
  </r>
  <r>
    <s v="CK-SWVI [31]"/>
    <x v="1"/>
    <x v="1"/>
    <x v="45"/>
    <x v="50"/>
    <x v="0"/>
    <x v="2"/>
    <n v="425"/>
    <n v="425"/>
    <n v="425"/>
    <n v="1"/>
    <m/>
    <m/>
    <m/>
    <m/>
    <m/>
    <m/>
    <m/>
    <n v="10650"/>
  </r>
  <r>
    <s v="CK-NoKy [32]"/>
    <x v="3"/>
    <x v="2"/>
    <x v="46"/>
    <x v="51"/>
    <x v="0"/>
    <x v="2"/>
    <n v="32"/>
    <n v="32"/>
    <s v="   -"/>
    <s v="-"/>
    <m/>
    <m/>
    <m/>
    <m/>
    <m/>
    <m/>
    <m/>
    <m/>
  </r>
  <r>
    <s v="CK-SWVI [31]"/>
    <x v="3"/>
    <x v="1"/>
    <x v="47"/>
    <x v="52"/>
    <x v="0"/>
    <x v="2"/>
    <s v="NI"/>
    <m/>
    <s v="   -"/>
    <s v="-"/>
    <m/>
    <m/>
    <m/>
    <m/>
    <m/>
    <m/>
    <m/>
    <m/>
  </r>
  <r>
    <s v="CK-NoKy [32]"/>
    <x v="1"/>
    <x v="2"/>
    <x v="48"/>
    <x v="53"/>
    <x v="0"/>
    <x v="2"/>
    <n v="192"/>
    <n v="192"/>
    <s v="   -"/>
    <s v="-"/>
    <m/>
    <m/>
    <m/>
    <m/>
    <m/>
    <m/>
    <m/>
    <m/>
  </r>
  <r>
    <s v="CK-NoKy [32]"/>
    <x v="0"/>
    <x v="0"/>
    <x v="0"/>
    <x v="0"/>
    <x v="0"/>
    <x v="3"/>
    <n v="117"/>
    <n v="117"/>
    <s v="   -"/>
    <s v="-"/>
    <m/>
    <m/>
    <m/>
    <m/>
    <m/>
    <m/>
    <m/>
    <m/>
  </r>
  <r>
    <s v="CK-SWVI [31]"/>
    <x v="0"/>
    <x v="1"/>
    <x v="1"/>
    <x v="1"/>
    <x v="0"/>
    <x v="3"/>
    <n v="385"/>
    <n v="385"/>
    <n v="385"/>
    <n v="1"/>
    <m/>
    <m/>
    <m/>
    <m/>
    <m/>
    <m/>
    <m/>
    <m/>
  </r>
  <r>
    <s v="CK-NoKy [32]"/>
    <x v="1"/>
    <x v="2"/>
    <x v="2"/>
    <x v="2"/>
    <x v="0"/>
    <x v="3"/>
    <n v="2249"/>
    <n v="2249"/>
    <n v="112.45"/>
    <n v="0.05"/>
    <m/>
    <n v="0.95"/>
    <n v="0.05"/>
    <n v="0.05"/>
    <s v="thermal"/>
    <s v="partial-direct"/>
    <m/>
    <n v="167404"/>
  </r>
  <r>
    <s v="CK-NoKy [32]"/>
    <x v="2"/>
    <x v="2"/>
    <x v="3"/>
    <x v="3"/>
    <x v="0"/>
    <x v="3"/>
    <n v="191"/>
    <n v="191"/>
    <s v="   -"/>
    <s v="-"/>
    <m/>
    <m/>
    <m/>
    <m/>
    <m/>
    <m/>
    <m/>
    <m/>
  </r>
  <r>
    <s v="CK-NWVI [33]"/>
    <x v="0"/>
    <x v="3"/>
    <x v="4"/>
    <x v="4"/>
    <x v="0"/>
    <x v="3"/>
    <n v="188"/>
    <n v="188"/>
    <s v="   -"/>
    <s v="-"/>
    <m/>
    <m/>
    <m/>
    <m/>
    <m/>
    <m/>
    <m/>
    <m/>
  </r>
  <r>
    <s v="CK-NoKy [32]"/>
    <x v="2"/>
    <x v="2"/>
    <x v="5"/>
    <x v="5"/>
    <x v="0"/>
    <x v="3"/>
    <n v="3526"/>
    <n v="3526"/>
    <n v="33.158503999999994"/>
    <n v="9.4039999999999992E-3"/>
    <m/>
    <n v="0.99"/>
    <n v="0.01"/>
    <n v="0.01"/>
    <s v="thermal"/>
    <s v="partial-direct"/>
    <m/>
    <n v="2866468"/>
  </r>
  <r>
    <s v="CK-SWVI [31]"/>
    <x v="3"/>
    <x v="1"/>
    <x v="6"/>
    <x v="6"/>
    <x v="0"/>
    <x v="3"/>
    <n v="60"/>
    <n v="60"/>
    <n v="60"/>
    <n v="1"/>
    <m/>
    <m/>
    <m/>
    <m/>
    <m/>
    <m/>
    <m/>
    <m/>
  </r>
  <r>
    <s v="CK-NoKy [32]"/>
    <x v="3"/>
    <x v="2"/>
    <x v="7"/>
    <x v="7"/>
    <x v="0"/>
    <x v="3"/>
    <s v="NI"/>
    <m/>
    <s v="   -"/>
    <s v="-"/>
    <m/>
    <m/>
    <m/>
    <m/>
    <m/>
    <m/>
    <m/>
    <m/>
  </r>
  <r>
    <s v="CK-NoKy [32]"/>
    <x v="3"/>
    <x v="0"/>
    <x v="8"/>
    <x v="8"/>
    <x v="0"/>
    <x v="3"/>
    <s v="UNK"/>
    <m/>
    <s v="   -"/>
    <s v="-"/>
    <m/>
    <m/>
    <m/>
    <m/>
    <m/>
    <m/>
    <m/>
    <m/>
  </r>
  <r>
    <s v="CK-SWVI [31]"/>
    <x v="3"/>
    <x v="4"/>
    <x v="9"/>
    <x v="9"/>
    <x v="0"/>
    <x v="3"/>
    <n v="17"/>
    <n v="17"/>
    <s v="   -"/>
    <s v="-"/>
    <m/>
    <m/>
    <m/>
    <m/>
    <m/>
    <m/>
    <m/>
    <m/>
  </r>
  <r>
    <s v="CK-NoKy [32]"/>
    <x v="3"/>
    <x v="2"/>
    <x v="10"/>
    <x v="10"/>
    <x v="0"/>
    <x v="3"/>
    <n v="98"/>
    <n v="98"/>
    <s v="   -"/>
    <s v="-"/>
    <m/>
    <m/>
    <m/>
    <m/>
    <m/>
    <m/>
    <m/>
    <m/>
  </r>
  <r>
    <s v="CK-NoKy [32]"/>
    <x v="1"/>
    <x v="2"/>
    <x v="11"/>
    <x v="11"/>
    <x v="0"/>
    <x v="3"/>
    <n v="8696"/>
    <n v="8696"/>
    <n v="1058.0684080000001"/>
    <n v="0.121673"/>
    <m/>
    <n v="0.88"/>
    <n v="0.12"/>
    <n v="0.12"/>
    <s v="thermal"/>
    <s v="partial-direct"/>
    <m/>
    <n v="382042"/>
  </r>
  <r>
    <s v="CK-SWVI [31]"/>
    <x v="3"/>
    <x v="5"/>
    <x v="12"/>
    <x v="12"/>
    <x v="0"/>
    <x v="3"/>
    <s v="AP"/>
    <m/>
    <s v="   -"/>
    <s v="-"/>
    <m/>
    <m/>
    <m/>
    <m/>
    <m/>
    <m/>
    <m/>
    <m/>
  </r>
  <r>
    <s v="CK-SWVI [31]"/>
    <x v="3"/>
    <x v="4"/>
    <x v="13"/>
    <x v="13"/>
    <x v="0"/>
    <x v="3"/>
    <n v="32"/>
    <n v="32"/>
    <s v="   -"/>
    <s v="-"/>
    <m/>
    <m/>
    <m/>
    <m/>
    <m/>
    <m/>
    <m/>
    <n v="86440"/>
  </r>
  <r>
    <s v="CK-SWVI [31]"/>
    <x v="3"/>
    <x v="1"/>
    <x v="14"/>
    <x v="14"/>
    <x v="0"/>
    <x v="3"/>
    <s v="NI"/>
    <m/>
    <s v="   -"/>
    <s v="-"/>
    <m/>
    <m/>
    <m/>
    <m/>
    <m/>
    <m/>
    <m/>
    <m/>
  </r>
  <r>
    <s v="CK-NoKy [32]"/>
    <x v="0"/>
    <x v="0"/>
    <x v="15"/>
    <x v="15"/>
    <x v="0"/>
    <x v="3"/>
    <n v="350"/>
    <n v="350"/>
    <s v="   -"/>
    <s v="-"/>
    <m/>
    <m/>
    <m/>
    <m/>
    <m/>
    <m/>
    <m/>
    <m/>
  </r>
  <r>
    <s v="CK-NoKy [32]"/>
    <x v="3"/>
    <x v="0"/>
    <x v="16"/>
    <x v="16"/>
    <x v="0"/>
    <x v="3"/>
    <n v="15"/>
    <n v="15"/>
    <s v="   -"/>
    <s v="-"/>
    <m/>
    <m/>
    <m/>
    <m/>
    <m/>
    <m/>
    <m/>
    <m/>
  </r>
  <r>
    <s v="CK-SWVI [31]"/>
    <x v="3"/>
    <x v="1"/>
    <x v="17"/>
    <x v="17"/>
    <x v="0"/>
    <x v="3"/>
    <s v="NI"/>
    <m/>
    <s v="   -"/>
    <s v="-"/>
    <m/>
    <m/>
    <m/>
    <m/>
    <m/>
    <m/>
    <m/>
    <m/>
  </r>
  <r>
    <s v="CK-NoKy [32]"/>
    <x v="3"/>
    <x v="2"/>
    <x v="18"/>
    <x v="18"/>
    <x v="0"/>
    <x v="3"/>
    <s v="NI"/>
    <m/>
    <s v="   -"/>
    <s v="-"/>
    <m/>
    <m/>
    <m/>
    <m/>
    <m/>
    <m/>
    <m/>
    <m/>
  </r>
  <r>
    <s v="CK-NoKy [32]"/>
    <x v="1"/>
    <x v="2"/>
    <x v="19"/>
    <x v="19"/>
    <x v="0"/>
    <x v="3"/>
    <n v="952"/>
    <n v="952"/>
    <n v="253.19106400000001"/>
    <n v="0.265957"/>
    <m/>
    <n v="0.73"/>
    <n v="0.27"/>
    <n v="0.27"/>
    <s v="thermal"/>
    <s v="partial-direct"/>
    <m/>
    <n v="158000"/>
  </r>
  <r>
    <s v="CK-NoKy [32]"/>
    <x v="3"/>
    <x v="2"/>
    <x v="20"/>
    <x v="20"/>
    <x v="0"/>
    <x v="3"/>
    <n v="13"/>
    <n v="13"/>
    <s v="   -"/>
    <s v="-"/>
    <m/>
    <m/>
    <m/>
    <m/>
    <m/>
    <m/>
    <m/>
    <m/>
  </r>
  <r>
    <s v="CK-NoKy [32]"/>
    <x v="3"/>
    <x v="0"/>
    <x v="21"/>
    <x v="21"/>
    <x v="0"/>
    <x v="3"/>
    <n v="16"/>
    <n v="16"/>
    <s v="   -"/>
    <s v="-"/>
    <m/>
    <m/>
    <m/>
    <m/>
    <m/>
    <m/>
    <m/>
    <m/>
  </r>
  <r>
    <s v="CK-NWVI [33]"/>
    <x v="1"/>
    <x v="3"/>
    <x v="22"/>
    <x v="22"/>
    <x v="0"/>
    <x v="3"/>
    <n v="2165"/>
    <n v="2165"/>
    <s v="   -"/>
    <s v="-"/>
    <m/>
    <m/>
    <m/>
    <m/>
    <m/>
    <m/>
    <m/>
    <m/>
  </r>
  <r>
    <s v="CK-NoKy [32]"/>
    <x v="3"/>
    <x v="0"/>
    <x v="23"/>
    <x v="23"/>
    <x v="0"/>
    <x v="3"/>
    <s v="UNK"/>
    <m/>
    <s v="   -"/>
    <s v="-"/>
    <m/>
    <m/>
    <m/>
    <m/>
    <m/>
    <m/>
    <m/>
    <m/>
  </r>
  <r>
    <s v="CK-SWVI [31]"/>
    <x v="0"/>
    <x v="1"/>
    <x v="24"/>
    <x v="24"/>
    <x v="0"/>
    <x v="3"/>
    <n v="14"/>
    <n v="14"/>
    <s v="   -"/>
    <s v="-"/>
    <m/>
    <m/>
    <m/>
    <m/>
    <m/>
    <m/>
    <m/>
    <m/>
  </r>
  <r>
    <s v="CK-SWVI [31]"/>
    <x v="3"/>
    <x v="4"/>
    <x v="25"/>
    <x v="25"/>
    <x v="0"/>
    <x v="3"/>
    <s v="NI"/>
    <m/>
    <s v="   -"/>
    <s v="-"/>
    <m/>
    <m/>
    <m/>
    <m/>
    <m/>
    <m/>
    <m/>
    <m/>
  </r>
  <r>
    <s v="CK-NoKy [32]"/>
    <x v="3"/>
    <x v="2"/>
    <x v="26"/>
    <x v="26"/>
    <x v="0"/>
    <x v="3"/>
    <s v="NI"/>
    <m/>
    <s v="   -"/>
    <s v="-"/>
    <m/>
    <m/>
    <m/>
    <m/>
    <m/>
    <m/>
    <m/>
    <m/>
  </r>
  <r>
    <s v="CK-SWVI [31]"/>
    <x v="0"/>
    <x v="1"/>
    <x v="27"/>
    <x v="27"/>
    <x v="0"/>
    <x v="3"/>
    <n v="43"/>
    <n v="43"/>
    <s v="   -"/>
    <s v="-"/>
    <m/>
    <m/>
    <m/>
    <m/>
    <m/>
    <m/>
    <m/>
    <m/>
  </r>
  <r>
    <s v="CK-SWVI [31]"/>
    <x v="1"/>
    <x v="4"/>
    <x v="28"/>
    <x v="28"/>
    <x v="0"/>
    <x v="3"/>
    <n v="891"/>
    <n v="891"/>
    <n v="829.55129399999998"/>
    <n v="0.93103400000000003"/>
    <m/>
    <n v="0.62"/>
    <n v="0.38"/>
    <n v="0.38"/>
    <s v="cwt"/>
    <s v="direct"/>
    <m/>
    <n v="66364"/>
  </r>
  <r>
    <s v="CK-NoKy [32]"/>
    <x v="3"/>
    <x v="0"/>
    <x v="29"/>
    <x v="29"/>
    <x v="0"/>
    <x v="3"/>
    <s v="UNK"/>
    <m/>
    <s v="   -"/>
    <s v="-"/>
    <m/>
    <m/>
    <m/>
    <m/>
    <m/>
    <m/>
    <m/>
    <m/>
  </r>
  <r>
    <s v="CK-SWVI [31]"/>
    <x v="4"/>
    <x v="6"/>
    <x v="30"/>
    <x v="30"/>
    <x v="0"/>
    <x v="3"/>
    <n v="2"/>
    <n v="2"/>
    <n v="7.3908000000000001E-2"/>
    <n v="3.6954000000000001E-2"/>
    <m/>
    <m/>
    <m/>
    <m/>
    <m/>
    <m/>
    <m/>
    <m/>
  </r>
  <r>
    <s v="CK-SWVI [31]"/>
    <x v="4"/>
    <x v="6"/>
    <x v="30"/>
    <x v="31"/>
    <x v="0"/>
    <x v="3"/>
    <n v="14159"/>
    <n v="14159"/>
    <n v="523.23168599999997"/>
    <n v="3.6954000000000001E-2"/>
    <m/>
    <n v="0.92"/>
    <n v="0.08"/>
    <n v="0.08"/>
    <s v="thermal"/>
    <s v="partial-direct"/>
    <m/>
    <n v="2891018"/>
  </r>
  <r>
    <s v="CK-NoKy [32]"/>
    <x v="3"/>
    <x v="0"/>
    <x v="31"/>
    <x v="32"/>
    <x v="0"/>
    <x v="3"/>
    <n v="30"/>
    <n v="30"/>
    <s v="   -"/>
    <s v="-"/>
    <m/>
    <m/>
    <m/>
    <m/>
    <m/>
    <m/>
    <m/>
    <m/>
  </r>
  <r>
    <s v="CK-NoKy [32]"/>
    <x v="3"/>
    <x v="2"/>
    <x v="32"/>
    <x v="33"/>
    <x v="0"/>
    <x v="3"/>
    <s v="NO"/>
    <m/>
    <s v="   -"/>
    <s v="-"/>
    <m/>
    <m/>
    <m/>
    <m/>
    <m/>
    <m/>
    <m/>
    <m/>
  </r>
  <r>
    <s v="CK-SWVI [31]"/>
    <x v="4"/>
    <x v="5"/>
    <x v="33"/>
    <x v="34"/>
    <x v="0"/>
    <x v="3"/>
    <n v="297"/>
    <n v="297"/>
    <s v="   -"/>
    <s v="-"/>
    <m/>
    <m/>
    <m/>
    <m/>
    <m/>
    <m/>
    <m/>
    <m/>
  </r>
  <r>
    <s v="CK-SWVI [31]"/>
    <x v="4"/>
    <x v="5"/>
    <x v="33"/>
    <x v="35"/>
    <x v="0"/>
    <x v="3"/>
    <n v="20"/>
    <n v="20"/>
    <s v="   -"/>
    <s v="-"/>
    <m/>
    <m/>
    <m/>
    <m/>
    <m/>
    <m/>
    <m/>
    <m/>
  </r>
  <r>
    <s v="CK-SWVI [31]"/>
    <x v="4"/>
    <x v="5"/>
    <x v="33"/>
    <x v="36"/>
    <x v="0"/>
    <x v="3"/>
    <n v="799"/>
    <n v="799"/>
    <s v="   -"/>
    <s v="-"/>
    <m/>
    <m/>
    <m/>
    <m/>
    <m/>
    <m/>
    <m/>
    <n v="422512"/>
  </r>
  <r>
    <s v="CK-SWVI [31]"/>
    <x v="1"/>
    <x v="4"/>
    <x v="34"/>
    <x v="37"/>
    <x v="0"/>
    <x v="3"/>
    <n v="1390"/>
    <n v="1390"/>
    <n v="82.411709999999999"/>
    <n v="5.9289000000000001E-2"/>
    <m/>
    <n v="0.93"/>
    <n v="6.9999999999999951E-2"/>
    <n v="0.08"/>
    <s v="thermal"/>
    <s v="direct"/>
    <m/>
    <n v="292674"/>
  </r>
  <r>
    <s v="CK-SWVI [31]"/>
    <x v="2"/>
    <x v="4"/>
    <x v="35"/>
    <x v="38"/>
    <x v="0"/>
    <x v="3"/>
    <n v="11184"/>
    <n v="11184"/>
    <n v="2559.34656"/>
    <n v="0.22883999999999999"/>
    <m/>
    <n v="0.87"/>
    <n v="0.13"/>
    <n v="0.14000000000000001"/>
    <s v="thermal"/>
    <s v="direct"/>
    <m/>
    <n v="6633657"/>
  </r>
  <r>
    <s v="CK-SWVI [31]"/>
    <x v="4"/>
    <x v="5"/>
    <x v="36"/>
    <x v="39"/>
    <x v="0"/>
    <x v="3"/>
    <s v="NI"/>
    <m/>
    <s v="   -"/>
    <s v="-"/>
    <m/>
    <m/>
    <m/>
    <m/>
    <m/>
    <m/>
    <m/>
    <m/>
  </r>
  <r>
    <s v="CK-SWVI [31]"/>
    <x v="4"/>
    <x v="5"/>
    <x v="36"/>
    <x v="40"/>
    <x v="0"/>
    <x v="3"/>
    <s v="NI"/>
    <m/>
    <s v="   -"/>
    <s v="-"/>
    <m/>
    <m/>
    <m/>
    <m/>
    <m/>
    <m/>
    <m/>
    <m/>
  </r>
  <r>
    <s v="CK-SWVI [31]"/>
    <x v="4"/>
    <x v="5"/>
    <x v="36"/>
    <x v="41"/>
    <x v="0"/>
    <x v="3"/>
    <n v="1295"/>
    <n v="1295"/>
    <s v="   -"/>
    <s v="-"/>
    <m/>
    <m/>
    <m/>
    <m/>
    <m/>
    <m/>
    <m/>
    <n v="794342"/>
  </r>
  <r>
    <s v="CK-NoKy [32]"/>
    <x v="3"/>
    <x v="2"/>
    <x v="37"/>
    <x v="42"/>
    <x v="0"/>
    <x v="3"/>
    <s v="NI"/>
    <m/>
    <s v="   -"/>
    <s v="-"/>
    <m/>
    <m/>
    <m/>
    <m/>
    <m/>
    <m/>
    <m/>
    <m/>
  </r>
  <r>
    <s v="CK-SWVI [31]"/>
    <x v="3"/>
    <x v="1"/>
    <x v="38"/>
    <x v="43"/>
    <x v="0"/>
    <x v="3"/>
    <s v="NI"/>
    <m/>
    <s v="   -"/>
    <s v="-"/>
    <m/>
    <m/>
    <m/>
    <m/>
    <m/>
    <m/>
    <m/>
    <m/>
  </r>
  <r>
    <s v="CK-NoKy [32]"/>
    <x v="1"/>
    <x v="2"/>
    <x v="39"/>
    <x v="44"/>
    <x v="0"/>
    <x v="3"/>
    <n v="772"/>
    <n v="772"/>
    <n v="46.506052000000004"/>
    <n v="6.0241000000000003E-2"/>
    <m/>
    <m/>
    <m/>
    <m/>
    <m/>
    <m/>
    <m/>
    <n v="109300"/>
  </r>
  <r>
    <s v="CK-NoKy [32]"/>
    <x v="0"/>
    <x v="0"/>
    <x v="40"/>
    <x v="45"/>
    <x v="0"/>
    <x v="3"/>
    <n v="761"/>
    <n v="761"/>
    <s v="   -"/>
    <s v="-"/>
    <m/>
    <m/>
    <m/>
    <m/>
    <m/>
    <m/>
    <m/>
    <m/>
  </r>
  <r>
    <s v="CK-SWVI [31]"/>
    <x v="3"/>
    <x v="4"/>
    <x v="41"/>
    <x v="46"/>
    <x v="0"/>
    <x v="3"/>
    <s v="NI"/>
    <m/>
    <s v="   -"/>
    <s v="-"/>
    <m/>
    <m/>
    <m/>
    <m/>
    <m/>
    <m/>
    <m/>
    <n v="109242"/>
  </r>
  <r>
    <s v="CK-NoKy [32]"/>
    <x v="3"/>
    <x v="2"/>
    <x v="42"/>
    <x v="47"/>
    <x v="0"/>
    <x v="3"/>
    <n v="15"/>
    <n v="15"/>
    <s v="   -"/>
    <s v="-"/>
    <m/>
    <m/>
    <m/>
    <m/>
    <m/>
    <m/>
    <m/>
    <m/>
  </r>
  <r>
    <s v="CK-SWVI [31]"/>
    <x v="3"/>
    <x v="1"/>
    <x v="43"/>
    <x v="48"/>
    <x v="0"/>
    <x v="3"/>
    <s v="NI"/>
    <m/>
    <s v="   -"/>
    <s v="-"/>
    <m/>
    <m/>
    <m/>
    <m/>
    <m/>
    <m/>
    <m/>
    <m/>
  </r>
  <r>
    <s v="CK-SWVI [31]"/>
    <x v="3"/>
    <x v="4"/>
    <x v="44"/>
    <x v="49"/>
    <x v="0"/>
    <x v="3"/>
    <n v="110"/>
    <n v="110"/>
    <s v="   -"/>
    <s v="-"/>
    <m/>
    <m/>
    <m/>
    <m/>
    <m/>
    <m/>
    <m/>
    <n v="36885"/>
  </r>
  <r>
    <s v="CK-SWVI [31]"/>
    <x v="1"/>
    <x v="1"/>
    <x v="45"/>
    <x v="50"/>
    <x v="0"/>
    <x v="3"/>
    <n v="147"/>
    <n v="147"/>
    <n v="147"/>
    <n v="1"/>
    <m/>
    <m/>
    <m/>
    <m/>
    <m/>
    <m/>
    <m/>
    <m/>
  </r>
  <r>
    <s v="CK-NoKy [32]"/>
    <x v="3"/>
    <x v="2"/>
    <x v="46"/>
    <x v="51"/>
    <x v="0"/>
    <x v="3"/>
    <s v="NO"/>
    <m/>
    <s v="   -"/>
    <s v="-"/>
    <m/>
    <m/>
    <m/>
    <m/>
    <m/>
    <m/>
    <m/>
    <m/>
  </r>
  <r>
    <s v="CK-SWVI [31]"/>
    <x v="3"/>
    <x v="1"/>
    <x v="47"/>
    <x v="52"/>
    <x v="0"/>
    <x v="3"/>
    <s v="NO"/>
    <m/>
    <s v="   -"/>
    <s v="-"/>
    <m/>
    <m/>
    <m/>
    <m/>
    <m/>
    <m/>
    <m/>
    <m/>
  </r>
  <r>
    <s v="CK-NoKy [32]"/>
    <x v="1"/>
    <x v="2"/>
    <x v="48"/>
    <x v="53"/>
    <x v="0"/>
    <x v="3"/>
    <n v="206"/>
    <n v="206"/>
    <s v="   -"/>
    <s v="-"/>
    <m/>
    <m/>
    <m/>
    <m/>
    <m/>
    <m/>
    <m/>
    <m/>
  </r>
  <r>
    <s v="CK-NoKy [32]"/>
    <x v="0"/>
    <x v="0"/>
    <x v="0"/>
    <x v="0"/>
    <x v="0"/>
    <x v="4"/>
    <n v="441"/>
    <n v="441"/>
    <s v="   -"/>
    <s v="-"/>
    <m/>
    <m/>
    <m/>
    <m/>
    <m/>
    <m/>
    <m/>
    <m/>
  </r>
  <r>
    <s v="CK-SWVI [31]"/>
    <x v="0"/>
    <x v="1"/>
    <x v="1"/>
    <x v="1"/>
    <x v="0"/>
    <x v="4"/>
    <n v="365"/>
    <n v="365"/>
    <n v="248.86357000000001"/>
    <n v="0.68181800000000004"/>
    <m/>
    <m/>
    <m/>
    <m/>
    <m/>
    <m/>
    <m/>
    <n v="35252"/>
  </r>
  <r>
    <s v="CK-NoKy [32]"/>
    <x v="1"/>
    <x v="2"/>
    <x v="2"/>
    <x v="2"/>
    <x v="0"/>
    <x v="4"/>
    <n v="1831"/>
    <n v="1831"/>
    <n v="109.31253099999999"/>
    <n v="5.9700999999999997E-2"/>
    <m/>
    <n v="0.94"/>
    <n v="0.06"/>
    <n v="0.06"/>
    <s v="thermal"/>
    <s v="partial-direct"/>
    <m/>
    <n v="65003"/>
  </r>
  <r>
    <s v="CK-NoKy [32]"/>
    <x v="2"/>
    <x v="2"/>
    <x v="3"/>
    <x v="3"/>
    <x v="0"/>
    <x v="4"/>
    <n v="1577"/>
    <n v="1577"/>
    <s v="   -"/>
    <s v="-"/>
    <m/>
    <m/>
    <m/>
    <m/>
    <m/>
    <m/>
    <m/>
    <m/>
  </r>
  <r>
    <s v="CK-NWVI [33]"/>
    <x v="0"/>
    <x v="3"/>
    <x v="4"/>
    <x v="4"/>
    <x v="0"/>
    <x v="4"/>
    <n v="708"/>
    <n v="708"/>
    <s v="   -"/>
    <s v="-"/>
    <m/>
    <m/>
    <m/>
    <m/>
    <m/>
    <m/>
    <m/>
    <m/>
  </r>
  <r>
    <s v="CK-NoKy [32]"/>
    <x v="2"/>
    <x v="2"/>
    <x v="5"/>
    <x v="5"/>
    <x v="0"/>
    <x v="4"/>
    <n v="4962"/>
    <n v="4962"/>
    <n v="88.080461999999997"/>
    <n v="1.7750999999999999E-2"/>
    <m/>
    <n v="0.99"/>
    <n v="0.01"/>
    <n v="0.01"/>
    <s v="thermal"/>
    <s v="partial-direct"/>
    <m/>
    <n v="3250807"/>
  </r>
  <r>
    <s v="CK-SWVI [31]"/>
    <x v="3"/>
    <x v="1"/>
    <x v="6"/>
    <x v="6"/>
    <x v="0"/>
    <x v="4"/>
    <n v="333"/>
    <n v="333"/>
    <n v="296.00003700000002"/>
    <n v="0.88888900000000004"/>
    <m/>
    <m/>
    <m/>
    <m/>
    <m/>
    <m/>
    <m/>
    <m/>
  </r>
  <r>
    <s v="CK-NoKy [32]"/>
    <x v="3"/>
    <x v="2"/>
    <x v="7"/>
    <x v="7"/>
    <x v="0"/>
    <x v="4"/>
    <s v="NI"/>
    <m/>
    <s v="   -"/>
    <s v="-"/>
    <m/>
    <m/>
    <m/>
    <m/>
    <m/>
    <m/>
    <m/>
    <m/>
  </r>
  <r>
    <s v="CK-NoKy [32]"/>
    <x v="3"/>
    <x v="0"/>
    <x v="8"/>
    <x v="8"/>
    <x v="0"/>
    <x v="4"/>
    <n v="20"/>
    <n v="20"/>
    <s v="   -"/>
    <s v="-"/>
    <m/>
    <m/>
    <m/>
    <m/>
    <m/>
    <m/>
    <m/>
    <m/>
  </r>
  <r>
    <s v="CK-SWVI [31]"/>
    <x v="3"/>
    <x v="4"/>
    <x v="9"/>
    <x v="9"/>
    <x v="0"/>
    <x v="4"/>
    <n v="11"/>
    <n v="11"/>
    <s v="   -"/>
    <s v="-"/>
    <m/>
    <m/>
    <m/>
    <m/>
    <m/>
    <m/>
    <m/>
    <m/>
  </r>
  <r>
    <s v="CK-NoKy [32]"/>
    <x v="3"/>
    <x v="2"/>
    <x v="10"/>
    <x v="10"/>
    <x v="0"/>
    <x v="4"/>
    <n v="113"/>
    <n v="113"/>
    <s v="   -"/>
    <s v="-"/>
    <m/>
    <m/>
    <m/>
    <m/>
    <m/>
    <m/>
    <m/>
    <m/>
  </r>
  <r>
    <s v="CK-NoKy [32]"/>
    <x v="1"/>
    <x v="2"/>
    <x v="11"/>
    <x v="11"/>
    <x v="0"/>
    <x v="4"/>
    <n v="1839"/>
    <n v="1839"/>
    <n v="567.22483799999998"/>
    <n v="0.30844199999999999"/>
    <m/>
    <n v="0.69"/>
    <n v="0.31000000000000005"/>
    <n v="0.31"/>
    <s v="thermal"/>
    <s v="partial-direct"/>
    <m/>
    <n v="476490"/>
  </r>
  <r>
    <s v="CK-SWVI [31]"/>
    <x v="3"/>
    <x v="5"/>
    <x v="12"/>
    <x v="12"/>
    <x v="0"/>
    <x v="4"/>
    <n v="123"/>
    <n v="123"/>
    <s v="   -"/>
    <s v="-"/>
    <m/>
    <m/>
    <m/>
    <m/>
    <m/>
    <m/>
    <m/>
    <m/>
  </r>
  <r>
    <s v="CK-SWVI [31]"/>
    <x v="3"/>
    <x v="4"/>
    <x v="13"/>
    <x v="13"/>
    <x v="0"/>
    <x v="4"/>
    <n v="25"/>
    <n v="25"/>
    <s v="   -"/>
    <s v="-"/>
    <m/>
    <m/>
    <m/>
    <m/>
    <m/>
    <m/>
    <m/>
    <m/>
  </r>
  <r>
    <s v="CK-SWVI [31]"/>
    <x v="3"/>
    <x v="1"/>
    <x v="14"/>
    <x v="14"/>
    <x v="0"/>
    <x v="4"/>
    <s v="NI"/>
    <m/>
    <s v="   -"/>
    <s v="-"/>
    <m/>
    <m/>
    <m/>
    <m/>
    <m/>
    <m/>
    <m/>
    <m/>
  </r>
  <r>
    <s v="CK-NoKy [32]"/>
    <x v="0"/>
    <x v="0"/>
    <x v="15"/>
    <x v="15"/>
    <x v="0"/>
    <x v="4"/>
    <n v="266"/>
    <n v="266"/>
    <s v="   -"/>
    <s v="-"/>
    <m/>
    <m/>
    <m/>
    <m/>
    <m/>
    <m/>
    <m/>
    <m/>
  </r>
  <r>
    <s v="CK-NoKy [32]"/>
    <x v="3"/>
    <x v="0"/>
    <x v="16"/>
    <x v="16"/>
    <x v="0"/>
    <x v="4"/>
    <s v="NO"/>
    <m/>
    <s v="   -"/>
    <s v="-"/>
    <m/>
    <m/>
    <m/>
    <m/>
    <m/>
    <m/>
    <m/>
    <m/>
  </r>
  <r>
    <s v="CK-SWVI [31]"/>
    <x v="3"/>
    <x v="1"/>
    <x v="17"/>
    <x v="17"/>
    <x v="0"/>
    <x v="4"/>
    <s v="NI"/>
    <m/>
    <s v="   -"/>
    <s v="-"/>
    <m/>
    <m/>
    <m/>
    <m/>
    <m/>
    <m/>
    <m/>
    <n v="20308"/>
  </r>
  <r>
    <s v="CK-NoKy [32]"/>
    <x v="3"/>
    <x v="2"/>
    <x v="18"/>
    <x v="18"/>
    <x v="0"/>
    <x v="4"/>
    <s v="NI"/>
    <m/>
    <s v="   -"/>
    <s v="-"/>
    <m/>
    <m/>
    <m/>
    <m/>
    <m/>
    <m/>
    <m/>
    <m/>
  </r>
  <r>
    <s v="CK-NoKy [32]"/>
    <x v="1"/>
    <x v="2"/>
    <x v="19"/>
    <x v="19"/>
    <x v="0"/>
    <x v="4"/>
    <n v="641"/>
    <n v="641"/>
    <n v="43.144428000000005"/>
    <n v="6.7308000000000007E-2"/>
    <m/>
    <n v="0.93"/>
    <n v="6.9999999999999951E-2"/>
    <n v="7.0000000000000007E-2"/>
    <s v="thermal"/>
    <s v="partial-direct"/>
    <m/>
    <n v="195000"/>
  </r>
  <r>
    <s v="CK-NoKy [32]"/>
    <x v="3"/>
    <x v="2"/>
    <x v="20"/>
    <x v="20"/>
    <x v="0"/>
    <x v="4"/>
    <n v="47"/>
    <n v="47"/>
    <s v="   -"/>
    <s v="-"/>
    <m/>
    <m/>
    <m/>
    <m/>
    <m/>
    <m/>
    <m/>
    <m/>
  </r>
  <r>
    <s v="CK-NoKy [32]"/>
    <x v="3"/>
    <x v="0"/>
    <x v="21"/>
    <x v="21"/>
    <x v="0"/>
    <x v="4"/>
    <n v="7"/>
    <n v="7"/>
    <s v="   -"/>
    <s v="-"/>
    <m/>
    <m/>
    <m/>
    <m/>
    <m/>
    <m/>
    <m/>
    <m/>
  </r>
  <r>
    <s v="CK-NWVI [33]"/>
    <x v="1"/>
    <x v="3"/>
    <x v="22"/>
    <x v="22"/>
    <x v="0"/>
    <x v="4"/>
    <n v="4623"/>
    <n v="4623"/>
    <n v="4600.666287"/>
    <n v="0.99516899999999997"/>
    <m/>
    <m/>
    <m/>
    <m/>
    <m/>
    <m/>
    <m/>
    <n v="487388"/>
  </r>
  <r>
    <s v="CK-NoKy [32]"/>
    <x v="3"/>
    <x v="0"/>
    <x v="23"/>
    <x v="23"/>
    <x v="0"/>
    <x v="4"/>
    <s v="NI"/>
    <m/>
    <s v="   -"/>
    <s v="-"/>
    <m/>
    <m/>
    <m/>
    <m/>
    <m/>
    <m/>
    <m/>
    <m/>
  </r>
  <r>
    <s v="CK-SWVI [31]"/>
    <x v="0"/>
    <x v="1"/>
    <x v="24"/>
    <x v="24"/>
    <x v="0"/>
    <x v="4"/>
    <n v="14"/>
    <n v="14"/>
    <s v="   -"/>
    <s v="-"/>
    <m/>
    <m/>
    <m/>
    <m/>
    <m/>
    <m/>
    <m/>
    <m/>
  </r>
  <r>
    <s v="CK-SWVI [31]"/>
    <x v="3"/>
    <x v="4"/>
    <x v="25"/>
    <x v="25"/>
    <x v="0"/>
    <x v="4"/>
    <s v="NI"/>
    <m/>
    <s v="   -"/>
    <s v="-"/>
    <m/>
    <m/>
    <m/>
    <m/>
    <m/>
    <m/>
    <m/>
    <m/>
  </r>
  <r>
    <s v="CK-NoKy [32]"/>
    <x v="3"/>
    <x v="2"/>
    <x v="26"/>
    <x v="26"/>
    <x v="0"/>
    <x v="4"/>
    <s v="NI"/>
    <m/>
    <s v="   -"/>
    <s v="-"/>
    <m/>
    <m/>
    <m/>
    <m/>
    <m/>
    <m/>
    <m/>
    <m/>
  </r>
  <r>
    <s v="CK-SWVI [31]"/>
    <x v="0"/>
    <x v="1"/>
    <x v="27"/>
    <x v="27"/>
    <x v="0"/>
    <x v="4"/>
    <n v="22"/>
    <n v="22"/>
    <s v="   -"/>
    <s v="-"/>
    <m/>
    <m/>
    <m/>
    <m/>
    <m/>
    <m/>
    <m/>
    <m/>
  </r>
  <r>
    <s v="CK-SWVI [31]"/>
    <x v="1"/>
    <x v="4"/>
    <x v="28"/>
    <x v="28"/>
    <x v="0"/>
    <x v="4"/>
    <n v="485"/>
    <n v="485"/>
    <n v="158.727405"/>
    <n v="0.32727299999999998"/>
    <m/>
    <n v="0.59"/>
    <n v="0.41000000000000003"/>
    <n v="0.41"/>
    <s v="cwt"/>
    <s v="Partial Direct"/>
    <m/>
    <n v="45390"/>
  </r>
  <r>
    <s v="CK-NoKy [32]"/>
    <x v="3"/>
    <x v="0"/>
    <x v="29"/>
    <x v="29"/>
    <x v="0"/>
    <x v="4"/>
    <s v="NI"/>
    <m/>
    <s v="   -"/>
    <s v="-"/>
    <m/>
    <m/>
    <m/>
    <m/>
    <m/>
    <m/>
    <m/>
    <m/>
  </r>
  <r>
    <s v="CK-SWVI [31]"/>
    <x v="4"/>
    <x v="6"/>
    <x v="30"/>
    <x v="30"/>
    <x v="0"/>
    <x v="4"/>
    <s v="NO"/>
    <m/>
    <s v="   -"/>
    <s v="-"/>
    <m/>
    <m/>
    <m/>
    <m/>
    <m/>
    <m/>
    <m/>
    <m/>
  </r>
  <r>
    <s v="CK-SWVI [31]"/>
    <x v="4"/>
    <x v="6"/>
    <x v="30"/>
    <x v="31"/>
    <x v="0"/>
    <x v="4"/>
    <n v="16890"/>
    <n v="16890"/>
    <s v="   -"/>
    <s v="-"/>
    <m/>
    <n v="0.95"/>
    <n v="0.05"/>
    <n v="0.05"/>
    <s v="thermal"/>
    <s v="partial-direct"/>
    <m/>
    <n v="3376831"/>
  </r>
  <r>
    <s v="CK-NoKy [32]"/>
    <x v="3"/>
    <x v="0"/>
    <x v="31"/>
    <x v="32"/>
    <x v="0"/>
    <x v="4"/>
    <s v="NI"/>
    <m/>
    <s v="   -"/>
    <s v="-"/>
    <m/>
    <m/>
    <m/>
    <m/>
    <m/>
    <m/>
    <m/>
    <m/>
  </r>
  <r>
    <s v="CK-NoKy [32]"/>
    <x v="3"/>
    <x v="2"/>
    <x v="32"/>
    <x v="33"/>
    <x v="0"/>
    <x v="4"/>
    <s v="NI"/>
    <m/>
    <s v="   -"/>
    <s v="-"/>
    <m/>
    <m/>
    <m/>
    <m/>
    <m/>
    <m/>
    <m/>
    <m/>
  </r>
  <r>
    <s v="CK-SWVI [31]"/>
    <x v="4"/>
    <x v="5"/>
    <x v="33"/>
    <x v="34"/>
    <x v="0"/>
    <x v="4"/>
    <n v="191"/>
    <n v="191"/>
    <s v="   -"/>
    <s v="-"/>
    <m/>
    <m/>
    <m/>
    <m/>
    <m/>
    <m/>
    <m/>
    <m/>
  </r>
  <r>
    <s v="CK-SWVI [31]"/>
    <x v="4"/>
    <x v="5"/>
    <x v="33"/>
    <x v="35"/>
    <x v="0"/>
    <x v="4"/>
    <s v="AP"/>
    <m/>
    <s v="   -"/>
    <s v="-"/>
    <m/>
    <m/>
    <m/>
    <m/>
    <m/>
    <m/>
    <m/>
    <m/>
  </r>
  <r>
    <s v="CK-SWVI [31]"/>
    <x v="4"/>
    <x v="5"/>
    <x v="33"/>
    <x v="36"/>
    <x v="0"/>
    <x v="4"/>
    <n v="1243"/>
    <n v="1243"/>
    <s v="   -"/>
    <s v="-"/>
    <m/>
    <m/>
    <m/>
    <m/>
    <m/>
    <m/>
    <m/>
    <n v="184597"/>
  </r>
  <r>
    <s v="CK-SWVI [31]"/>
    <x v="1"/>
    <x v="4"/>
    <x v="34"/>
    <x v="37"/>
    <x v="0"/>
    <x v="4"/>
    <n v="1329"/>
    <n v="1329"/>
    <n v="76.417500000000004"/>
    <n v="5.7500000000000002E-2"/>
    <m/>
    <n v="0.89"/>
    <n v="0.10999999999999999"/>
    <n v="0.06"/>
    <s v="thermal"/>
    <s v="direct"/>
    <m/>
    <n v="489496"/>
  </r>
  <r>
    <s v="CK-SWVI [31]"/>
    <x v="2"/>
    <x v="4"/>
    <x v="35"/>
    <x v="38"/>
    <x v="0"/>
    <x v="4"/>
    <n v="15104"/>
    <n v="15104"/>
    <n v="2641.00992"/>
    <n v="0.17485500000000001"/>
    <m/>
    <n v="0.75"/>
    <n v="0.25"/>
    <n v="0.04"/>
    <s v="thermal"/>
    <s v="direct"/>
    <m/>
    <n v="6600643"/>
  </r>
  <r>
    <s v="CK-SWVI [31]"/>
    <x v="4"/>
    <x v="5"/>
    <x v="36"/>
    <x v="39"/>
    <x v="0"/>
    <x v="4"/>
    <s v="NI"/>
    <m/>
    <s v="   -"/>
    <s v="-"/>
    <m/>
    <m/>
    <m/>
    <m/>
    <m/>
    <m/>
    <m/>
    <m/>
  </r>
  <r>
    <s v="CK-SWVI [31]"/>
    <x v="4"/>
    <x v="5"/>
    <x v="36"/>
    <x v="40"/>
    <x v="0"/>
    <x v="4"/>
    <s v="NI"/>
    <m/>
    <s v="   -"/>
    <s v="-"/>
    <m/>
    <m/>
    <m/>
    <m/>
    <m/>
    <m/>
    <m/>
    <m/>
  </r>
  <r>
    <s v="CK-SWVI [31]"/>
    <x v="4"/>
    <x v="5"/>
    <x v="36"/>
    <x v="41"/>
    <x v="0"/>
    <x v="4"/>
    <n v="745"/>
    <n v="745"/>
    <s v="   -"/>
    <s v="-"/>
    <m/>
    <m/>
    <m/>
    <m/>
    <m/>
    <m/>
    <m/>
    <n v="1154788"/>
  </r>
  <r>
    <s v="CK-NoKy [32]"/>
    <x v="3"/>
    <x v="2"/>
    <x v="37"/>
    <x v="42"/>
    <x v="0"/>
    <x v="4"/>
    <s v="NI"/>
    <m/>
    <s v="   -"/>
    <s v="-"/>
    <m/>
    <m/>
    <m/>
    <m/>
    <m/>
    <m/>
    <m/>
    <m/>
  </r>
  <r>
    <s v="CK-SWVI [31]"/>
    <x v="3"/>
    <x v="1"/>
    <x v="38"/>
    <x v="43"/>
    <x v="0"/>
    <x v="4"/>
    <s v="NI"/>
    <m/>
    <s v="   -"/>
    <s v="-"/>
    <m/>
    <m/>
    <m/>
    <m/>
    <m/>
    <m/>
    <m/>
    <m/>
  </r>
  <r>
    <s v="CK-NoKy [32]"/>
    <x v="1"/>
    <x v="2"/>
    <x v="39"/>
    <x v="44"/>
    <x v="0"/>
    <x v="4"/>
    <n v="1651"/>
    <n v="1651"/>
    <n v="43.447716"/>
    <n v="2.6315999999999999E-2"/>
    <m/>
    <m/>
    <m/>
    <m/>
    <m/>
    <m/>
    <m/>
    <n v="130000"/>
  </r>
  <r>
    <s v="CK-NoKy [32]"/>
    <x v="0"/>
    <x v="0"/>
    <x v="40"/>
    <x v="45"/>
    <x v="0"/>
    <x v="4"/>
    <n v="986"/>
    <n v="986"/>
    <s v="   -"/>
    <s v="-"/>
    <m/>
    <m/>
    <m/>
    <m/>
    <m/>
    <m/>
    <m/>
    <m/>
  </r>
  <r>
    <s v="CK-SWVI [31]"/>
    <x v="3"/>
    <x v="4"/>
    <x v="41"/>
    <x v="46"/>
    <x v="0"/>
    <x v="4"/>
    <s v="UNK"/>
    <m/>
    <s v="   -"/>
    <s v="-"/>
    <m/>
    <m/>
    <m/>
    <m/>
    <m/>
    <m/>
    <m/>
    <n v="78593"/>
  </r>
  <r>
    <s v="CK-NoKy [32]"/>
    <x v="3"/>
    <x v="2"/>
    <x v="42"/>
    <x v="47"/>
    <x v="0"/>
    <x v="4"/>
    <n v="31"/>
    <n v="31"/>
    <s v="   -"/>
    <s v="-"/>
    <m/>
    <m/>
    <m/>
    <m/>
    <m/>
    <m/>
    <m/>
    <m/>
  </r>
  <r>
    <s v="CK-SWVI [31]"/>
    <x v="3"/>
    <x v="1"/>
    <x v="43"/>
    <x v="48"/>
    <x v="0"/>
    <x v="4"/>
    <n v="2"/>
    <n v="2"/>
    <s v="   -"/>
    <s v="-"/>
    <m/>
    <m/>
    <m/>
    <m/>
    <m/>
    <m/>
    <m/>
    <m/>
  </r>
  <r>
    <s v="CK-SWVI [31]"/>
    <x v="3"/>
    <x v="4"/>
    <x v="44"/>
    <x v="49"/>
    <x v="0"/>
    <x v="4"/>
    <n v="63"/>
    <n v="63"/>
    <s v="   -"/>
    <s v="-"/>
    <m/>
    <m/>
    <m/>
    <m/>
    <m/>
    <m/>
    <m/>
    <n v="2594"/>
  </r>
  <r>
    <s v="CK-SWVI [31]"/>
    <x v="1"/>
    <x v="1"/>
    <x v="45"/>
    <x v="50"/>
    <x v="0"/>
    <x v="4"/>
    <n v="71"/>
    <n v="71"/>
    <n v="47.333356999999999"/>
    <n v="0.66666700000000001"/>
    <m/>
    <m/>
    <m/>
    <m/>
    <m/>
    <m/>
    <m/>
    <m/>
  </r>
  <r>
    <s v="CK-NoKy [32]"/>
    <x v="3"/>
    <x v="2"/>
    <x v="46"/>
    <x v="51"/>
    <x v="0"/>
    <x v="4"/>
    <n v="26"/>
    <n v="26"/>
    <s v="   -"/>
    <s v="-"/>
    <m/>
    <m/>
    <m/>
    <m/>
    <m/>
    <m/>
    <m/>
    <m/>
  </r>
  <r>
    <s v="CK-SWVI [31]"/>
    <x v="3"/>
    <x v="1"/>
    <x v="47"/>
    <x v="52"/>
    <x v="0"/>
    <x v="4"/>
    <s v="NI"/>
    <m/>
    <s v="   -"/>
    <s v="-"/>
    <m/>
    <m/>
    <m/>
    <m/>
    <m/>
    <m/>
    <m/>
    <m/>
  </r>
  <r>
    <s v="CK-NoKy [32]"/>
    <x v="1"/>
    <x v="2"/>
    <x v="48"/>
    <x v="53"/>
    <x v="0"/>
    <x v="4"/>
    <s v="AP"/>
    <m/>
    <s v="   -"/>
    <s v="-"/>
    <m/>
    <m/>
    <m/>
    <m/>
    <m/>
    <m/>
    <m/>
    <m/>
  </r>
  <r>
    <s v="CK-NoKy [32]"/>
    <x v="0"/>
    <x v="0"/>
    <x v="0"/>
    <x v="0"/>
    <x v="0"/>
    <x v="5"/>
    <n v="555"/>
    <n v="555"/>
    <s v="   -"/>
    <s v="-"/>
    <m/>
    <m/>
    <m/>
    <m/>
    <m/>
    <m/>
    <m/>
    <m/>
  </r>
  <r>
    <s v="CK-SWVI [31]"/>
    <x v="0"/>
    <x v="1"/>
    <x v="1"/>
    <x v="1"/>
    <x v="0"/>
    <x v="5"/>
    <n v="699"/>
    <n v="699"/>
    <n v="675.70023300000003"/>
    <n v="0.96666700000000005"/>
    <m/>
    <m/>
    <m/>
    <m/>
    <m/>
    <m/>
    <m/>
    <n v="40456"/>
  </r>
  <r>
    <s v="CK-NoKy [32]"/>
    <x v="1"/>
    <x v="2"/>
    <x v="2"/>
    <x v="2"/>
    <x v="0"/>
    <x v="5"/>
    <n v="3525"/>
    <n v="3525"/>
    <n v="358.474875"/>
    <n v="0.10169499999999999"/>
    <m/>
    <n v="0.89"/>
    <n v="0.11"/>
    <m/>
    <m/>
    <m/>
    <m/>
    <n v="78396"/>
  </r>
  <r>
    <s v="CK-NoKy [32]"/>
    <x v="2"/>
    <x v="2"/>
    <x v="3"/>
    <x v="3"/>
    <x v="0"/>
    <x v="5"/>
    <s v="NI"/>
    <m/>
    <s v="   -"/>
    <s v="-"/>
    <m/>
    <m/>
    <m/>
    <m/>
    <m/>
    <m/>
    <m/>
    <m/>
  </r>
  <r>
    <s v="CK-NWVI [33]"/>
    <x v="0"/>
    <x v="3"/>
    <x v="4"/>
    <x v="4"/>
    <x v="0"/>
    <x v="5"/>
    <n v="270"/>
    <n v="270"/>
    <s v="   -"/>
    <s v="-"/>
    <m/>
    <m/>
    <m/>
    <m/>
    <m/>
    <m/>
    <m/>
    <m/>
  </r>
  <r>
    <s v="CK-NoKy [32]"/>
    <x v="2"/>
    <x v="2"/>
    <x v="5"/>
    <x v="5"/>
    <x v="0"/>
    <x v="5"/>
    <n v="9943"/>
    <n v="9943"/>
    <n v="330.33628900000002"/>
    <n v="3.3223000000000003E-2"/>
    <m/>
    <n v="0.98"/>
    <n v="0.02"/>
    <n v="0.02"/>
    <s v="thermal"/>
    <s v="partial-direct"/>
    <m/>
    <n v="3103617"/>
  </r>
  <r>
    <s v="CK-SWVI [31]"/>
    <x v="3"/>
    <x v="1"/>
    <x v="6"/>
    <x v="6"/>
    <x v="0"/>
    <x v="5"/>
    <n v="353"/>
    <n v="353"/>
    <s v="   -"/>
    <s v="-"/>
    <m/>
    <m/>
    <m/>
    <m/>
    <m/>
    <m/>
    <m/>
    <m/>
  </r>
  <r>
    <s v="CK-NoKy [32]"/>
    <x v="3"/>
    <x v="2"/>
    <x v="7"/>
    <x v="7"/>
    <x v="0"/>
    <x v="5"/>
    <s v="NI"/>
    <m/>
    <s v="   -"/>
    <s v="-"/>
    <m/>
    <m/>
    <m/>
    <m/>
    <m/>
    <m/>
    <m/>
    <m/>
  </r>
  <r>
    <s v="CK-NoKy [32]"/>
    <x v="3"/>
    <x v="0"/>
    <x v="8"/>
    <x v="8"/>
    <x v="0"/>
    <x v="5"/>
    <n v="18"/>
    <n v="18"/>
    <s v="   -"/>
    <s v="-"/>
    <m/>
    <m/>
    <m/>
    <m/>
    <m/>
    <m/>
    <m/>
    <m/>
  </r>
  <r>
    <s v="CK-SWVI [31]"/>
    <x v="3"/>
    <x v="4"/>
    <x v="9"/>
    <x v="9"/>
    <x v="0"/>
    <x v="5"/>
    <n v="5"/>
    <n v="5"/>
    <s v="   -"/>
    <s v="-"/>
    <m/>
    <m/>
    <m/>
    <m/>
    <m/>
    <m/>
    <m/>
    <m/>
  </r>
  <r>
    <s v="CK-NoKy [32]"/>
    <x v="3"/>
    <x v="2"/>
    <x v="10"/>
    <x v="10"/>
    <x v="0"/>
    <x v="5"/>
    <n v="21"/>
    <n v="21"/>
    <s v="   -"/>
    <s v="-"/>
    <m/>
    <m/>
    <m/>
    <m/>
    <m/>
    <m/>
    <m/>
    <m/>
  </r>
  <r>
    <s v="CK-NoKy [32]"/>
    <x v="1"/>
    <x v="2"/>
    <x v="11"/>
    <x v="11"/>
    <x v="0"/>
    <x v="5"/>
    <n v="1556"/>
    <n v="1556"/>
    <n v="357.65243499999997"/>
    <n v="0.22985375"/>
    <m/>
    <n v="0.79"/>
    <m/>
    <m/>
    <m/>
    <m/>
    <m/>
    <m/>
  </r>
  <r>
    <s v="CK-SWVI [31]"/>
    <x v="3"/>
    <x v="5"/>
    <x v="12"/>
    <x v="12"/>
    <x v="0"/>
    <x v="5"/>
    <s v="NI"/>
    <m/>
    <s v="   -"/>
    <s v="-"/>
    <m/>
    <m/>
    <m/>
    <m/>
    <m/>
    <m/>
    <m/>
    <m/>
  </r>
  <r>
    <s v="CK-SWVI [31]"/>
    <x v="3"/>
    <x v="4"/>
    <x v="13"/>
    <x v="13"/>
    <x v="0"/>
    <x v="5"/>
    <n v="35"/>
    <n v="35"/>
    <s v="   -"/>
    <s v="-"/>
    <m/>
    <m/>
    <m/>
    <m/>
    <m/>
    <m/>
    <m/>
    <m/>
  </r>
  <r>
    <s v="CK-SWVI [31]"/>
    <x v="3"/>
    <x v="1"/>
    <x v="14"/>
    <x v="14"/>
    <x v="0"/>
    <x v="5"/>
    <s v="NI"/>
    <m/>
    <s v="   -"/>
    <s v="-"/>
    <m/>
    <m/>
    <m/>
    <m/>
    <m/>
    <m/>
    <m/>
    <m/>
  </r>
  <r>
    <s v="CK-NoKy [32]"/>
    <x v="0"/>
    <x v="0"/>
    <x v="15"/>
    <x v="15"/>
    <x v="0"/>
    <x v="5"/>
    <n v="420"/>
    <n v="420"/>
    <s v="   -"/>
    <s v="-"/>
    <m/>
    <m/>
    <m/>
    <m/>
    <m/>
    <m/>
    <m/>
    <m/>
  </r>
  <r>
    <s v="CK-NoKy [32]"/>
    <x v="3"/>
    <x v="0"/>
    <x v="16"/>
    <x v="16"/>
    <x v="0"/>
    <x v="5"/>
    <n v="175"/>
    <n v="175"/>
    <s v="   -"/>
    <s v="-"/>
    <m/>
    <m/>
    <m/>
    <m/>
    <m/>
    <m/>
    <m/>
    <m/>
  </r>
  <r>
    <s v="CK-SWVI [31]"/>
    <x v="3"/>
    <x v="1"/>
    <x v="17"/>
    <x v="17"/>
    <x v="0"/>
    <x v="5"/>
    <s v="NI"/>
    <m/>
    <s v="   -"/>
    <s v="-"/>
    <m/>
    <m/>
    <m/>
    <m/>
    <m/>
    <m/>
    <m/>
    <n v="73257"/>
  </r>
  <r>
    <s v="CK-NoKy [32]"/>
    <x v="3"/>
    <x v="2"/>
    <x v="18"/>
    <x v="18"/>
    <x v="0"/>
    <x v="5"/>
    <s v="NI"/>
    <m/>
    <s v="   -"/>
    <s v="-"/>
    <m/>
    <m/>
    <m/>
    <m/>
    <m/>
    <m/>
    <m/>
    <m/>
  </r>
  <r>
    <s v="CK-NoKy [32]"/>
    <x v="1"/>
    <x v="2"/>
    <x v="19"/>
    <x v="19"/>
    <x v="0"/>
    <x v="5"/>
    <n v="695"/>
    <n v="695"/>
    <n v="253.38518500000001"/>
    <n v="0.36458299999999999"/>
    <m/>
    <n v="0.72"/>
    <n v="0.28000000000000003"/>
    <n v="0.28000000000000003"/>
    <s v="thermal"/>
    <s v="partial-direct"/>
    <m/>
    <n v="156446"/>
  </r>
  <r>
    <s v="CK-NoKy [32]"/>
    <x v="3"/>
    <x v="2"/>
    <x v="20"/>
    <x v="20"/>
    <x v="0"/>
    <x v="5"/>
    <s v="AP"/>
    <m/>
    <s v="   -"/>
    <s v="-"/>
    <m/>
    <m/>
    <m/>
    <m/>
    <m/>
    <m/>
    <m/>
    <m/>
  </r>
  <r>
    <s v="CK-NoKy [32]"/>
    <x v="3"/>
    <x v="0"/>
    <x v="21"/>
    <x v="21"/>
    <x v="0"/>
    <x v="5"/>
    <n v="64"/>
    <n v="64"/>
    <s v="   -"/>
    <s v="-"/>
    <m/>
    <m/>
    <m/>
    <m/>
    <m/>
    <m/>
    <m/>
    <m/>
  </r>
  <r>
    <s v="CK-NWVI [33]"/>
    <x v="1"/>
    <x v="3"/>
    <x v="22"/>
    <x v="22"/>
    <x v="0"/>
    <x v="5"/>
    <n v="723"/>
    <n v="723"/>
    <s v="   -"/>
    <s v="-"/>
    <m/>
    <m/>
    <m/>
    <m/>
    <m/>
    <m/>
    <m/>
    <m/>
  </r>
  <r>
    <s v="CK-NoKy [32]"/>
    <x v="3"/>
    <x v="0"/>
    <x v="23"/>
    <x v="23"/>
    <x v="0"/>
    <x v="5"/>
    <s v="NI"/>
    <m/>
    <s v="   -"/>
    <s v="-"/>
    <m/>
    <m/>
    <m/>
    <m/>
    <m/>
    <m/>
    <m/>
    <m/>
  </r>
  <r>
    <s v="CK-SWVI [31]"/>
    <x v="0"/>
    <x v="1"/>
    <x v="24"/>
    <x v="24"/>
    <x v="0"/>
    <x v="5"/>
    <n v="7"/>
    <n v="7"/>
    <s v="   -"/>
    <s v="-"/>
    <m/>
    <m/>
    <m/>
    <m/>
    <m/>
    <m/>
    <m/>
    <m/>
  </r>
  <r>
    <s v="CK-SWVI [31]"/>
    <x v="3"/>
    <x v="4"/>
    <x v="25"/>
    <x v="25"/>
    <x v="0"/>
    <x v="5"/>
    <s v="NI"/>
    <m/>
    <s v="   -"/>
    <s v="-"/>
    <m/>
    <m/>
    <m/>
    <m/>
    <m/>
    <m/>
    <m/>
    <m/>
  </r>
  <r>
    <s v="CK-NoKy [32]"/>
    <x v="3"/>
    <x v="2"/>
    <x v="26"/>
    <x v="26"/>
    <x v="0"/>
    <x v="5"/>
    <s v="NI"/>
    <m/>
    <s v="   -"/>
    <s v="-"/>
    <m/>
    <m/>
    <m/>
    <m/>
    <m/>
    <m/>
    <m/>
    <m/>
  </r>
  <r>
    <s v="CK-SWVI [31]"/>
    <x v="0"/>
    <x v="1"/>
    <x v="27"/>
    <x v="27"/>
    <x v="0"/>
    <x v="5"/>
    <n v="20"/>
    <n v="20"/>
    <s v="   -"/>
    <s v="-"/>
    <m/>
    <m/>
    <m/>
    <m/>
    <m/>
    <m/>
    <m/>
    <m/>
  </r>
  <r>
    <s v="CK-SWVI [31]"/>
    <x v="1"/>
    <x v="4"/>
    <x v="28"/>
    <x v="28"/>
    <x v="0"/>
    <x v="5"/>
    <n v="171"/>
    <n v="171"/>
    <n v="128.25"/>
    <n v="0.75"/>
    <m/>
    <n v="0.62"/>
    <n v="0.38"/>
    <n v="0.38"/>
    <s v="cwt"/>
    <s v="direct"/>
    <m/>
    <n v="19115"/>
  </r>
  <r>
    <s v="CK-NoKy [32]"/>
    <x v="3"/>
    <x v="0"/>
    <x v="29"/>
    <x v="29"/>
    <x v="0"/>
    <x v="5"/>
    <s v="NI"/>
    <m/>
    <s v="   -"/>
    <s v="-"/>
    <m/>
    <m/>
    <m/>
    <m/>
    <m/>
    <m/>
    <m/>
    <m/>
  </r>
  <r>
    <s v="CK-SWVI [31]"/>
    <x v="4"/>
    <x v="6"/>
    <x v="30"/>
    <x v="30"/>
    <x v="0"/>
    <x v="5"/>
    <s v="NI"/>
    <m/>
    <n v="0"/>
    <n v="0.105505"/>
    <m/>
    <m/>
    <m/>
    <m/>
    <m/>
    <m/>
    <m/>
    <m/>
  </r>
  <r>
    <s v="CK-SWVI [31]"/>
    <x v="4"/>
    <x v="6"/>
    <x v="30"/>
    <x v="31"/>
    <x v="0"/>
    <x v="5"/>
    <n v="22059"/>
    <n v="22059"/>
    <n v="2327.3347950000002"/>
    <n v="0.105505"/>
    <m/>
    <n v="0.95"/>
    <n v="0.05"/>
    <n v="0.05"/>
    <s v="thermal"/>
    <s v="partial-direct"/>
    <m/>
    <n v="4013406"/>
  </r>
  <r>
    <s v="CK-NoKy [32]"/>
    <x v="3"/>
    <x v="0"/>
    <x v="31"/>
    <x v="32"/>
    <x v="0"/>
    <x v="5"/>
    <s v="NI"/>
    <m/>
    <s v="   -"/>
    <s v="-"/>
    <m/>
    <m/>
    <m/>
    <m/>
    <m/>
    <m/>
    <m/>
    <m/>
  </r>
  <r>
    <s v="CK-NoKy [32]"/>
    <x v="3"/>
    <x v="2"/>
    <x v="32"/>
    <x v="33"/>
    <x v="0"/>
    <x v="5"/>
    <s v="NI"/>
    <m/>
    <s v="   -"/>
    <s v="-"/>
    <m/>
    <m/>
    <m/>
    <m/>
    <m/>
    <m/>
    <m/>
    <m/>
  </r>
  <r>
    <s v="CK-SWVI [31]"/>
    <x v="4"/>
    <x v="5"/>
    <x v="33"/>
    <x v="34"/>
    <x v="0"/>
    <x v="5"/>
    <n v="30"/>
    <n v="30"/>
    <s v="   -"/>
    <s v="-"/>
    <m/>
    <m/>
    <m/>
    <m/>
    <m/>
    <m/>
    <m/>
    <m/>
  </r>
  <r>
    <s v="CK-SWVI [31]"/>
    <x v="4"/>
    <x v="5"/>
    <x v="33"/>
    <x v="35"/>
    <x v="0"/>
    <x v="5"/>
    <n v="9"/>
    <n v="9"/>
    <s v="   -"/>
    <s v="-"/>
    <m/>
    <m/>
    <m/>
    <m/>
    <m/>
    <m/>
    <m/>
    <m/>
  </r>
  <r>
    <s v="CK-SWVI [31]"/>
    <x v="4"/>
    <x v="5"/>
    <x v="33"/>
    <x v="36"/>
    <x v="0"/>
    <x v="5"/>
    <n v="580"/>
    <n v="580"/>
    <s v="   -"/>
    <s v="-"/>
    <m/>
    <m/>
    <m/>
    <m/>
    <m/>
    <m/>
    <m/>
    <m/>
  </r>
  <r>
    <s v="CK-SWVI [31]"/>
    <x v="1"/>
    <x v="4"/>
    <x v="34"/>
    <x v="37"/>
    <x v="0"/>
    <x v="5"/>
    <n v="1613"/>
    <n v="1613"/>
    <s v="   -"/>
    <s v="-"/>
    <m/>
    <m/>
    <m/>
    <m/>
    <m/>
    <m/>
    <m/>
    <n v="304165"/>
  </r>
  <r>
    <s v="CK-SWVI [31]"/>
    <x v="2"/>
    <x v="4"/>
    <x v="35"/>
    <x v="38"/>
    <x v="0"/>
    <x v="5"/>
    <n v="19015"/>
    <n v="19015"/>
    <n v="2276.43777"/>
    <n v="0.119718"/>
    <m/>
    <n v="0.82"/>
    <n v="0.18000000000000005"/>
    <n v="0"/>
    <s v="thermal"/>
    <s v="direct"/>
    <m/>
    <n v="6007836"/>
  </r>
  <r>
    <s v="CK-SWVI [31]"/>
    <x v="4"/>
    <x v="5"/>
    <x v="36"/>
    <x v="39"/>
    <x v="0"/>
    <x v="5"/>
    <s v="NI"/>
    <m/>
    <s v="   -"/>
    <s v="-"/>
    <m/>
    <m/>
    <m/>
    <m/>
    <m/>
    <m/>
    <m/>
    <m/>
  </r>
  <r>
    <s v="CK-SWVI [31]"/>
    <x v="4"/>
    <x v="5"/>
    <x v="36"/>
    <x v="40"/>
    <x v="0"/>
    <x v="5"/>
    <s v="NI"/>
    <m/>
    <s v="   -"/>
    <s v="-"/>
    <m/>
    <m/>
    <m/>
    <m/>
    <m/>
    <m/>
    <m/>
    <m/>
  </r>
  <r>
    <s v="CK-SWVI [31]"/>
    <x v="4"/>
    <x v="5"/>
    <x v="36"/>
    <x v="41"/>
    <x v="0"/>
    <x v="5"/>
    <n v="447"/>
    <n v="447"/>
    <s v="   -"/>
    <s v="-"/>
    <m/>
    <m/>
    <m/>
    <m/>
    <m/>
    <m/>
    <m/>
    <n v="1089173"/>
  </r>
  <r>
    <s v="CK-NoKy [32]"/>
    <x v="3"/>
    <x v="2"/>
    <x v="37"/>
    <x v="42"/>
    <x v="0"/>
    <x v="5"/>
    <s v="NI"/>
    <m/>
    <s v="   -"/>
    <s v="-"/>
    <m/>
    <m/>
    <m/>
    <m/>
    <m/>
    <m/>
    <m/>
    <m/>
  </r>
  <r>
    <s v="CK-SWVI [31]"/>
    <x v="3"/>
    <x v="1"/>
    <x v="38"/>
    <x v="43"/>
    <x v="0"/>
    <x v="5"/>
    <s v="NO"/>
    <m/>
    <s v="   -"/>
    <s v="-"/>
    <m/>
    <m/>
    <m/>
    <m/>
    <m/>
    <m/>
    <m/>
    <m/>
  </r>
  <r>
    <s v="CK-NoKy [32]"/>
    <x v="1"/>
    <x v="2"/>
    <x v="39"/>
    <x v="44"/>
    <x v="0"/>
    <x v="5"/>
    <n v="1330"/>
    <n v="1330"/>
    <n v="273.12481000000002"/>
    <n v="0.20535700000000001"/>
    <m/>
    <m/>
    <m/>
    <m/>
    <m/>
    <m/>
    <m/>
    <n v="162626"/>
  </r>
  <r>
    <s v="CK-NoKy [32]"/>
    <x v="0"/>
    <x v="0"/>
    <x v="40"/>
    <x v="45"/>
    <x v="0"/>
    <x v="5"/>
    <n v="918"/>
    <n v="918"/>
    <s v="   -"/>
    <s v="-"/>
    <m/>
    <m/>
    <m/>
    <m/>
    <m/>
    <m/>
    <m/>
    <m/>
  </r>
  <r>
    <s v="CK-SWVI [31]"/>
    <x v="3"/>
    <x v="4"/>
    <x v="41"/>
    <x v="46"/>
    <x v="0"/>
    <x v="5"/>
    <s v="NI"/>
    <m/>
    <s v="   -"/>
    <s v="-"/>
    <m/>
    <m/>
    <m/>
    <m/>
    <m/>
    <m/>
    <m/>
    <n v="97290"/>
  </r>
  <r>
    <s v="CK-NoKy [32]"/>
    <x v="3"/>
    <x v="2"/>
    <x v="42"/>
    <x v="47"/>
    <x v="0"/>
    <x v="5"/>
    <s v="NI"/>
    <m/>
    <s v="   -"/>
    <s v="-"/>
    <m/>
    <m/>
    <m/>
    <m/>
    <m/>
    <m/>
    <m/>
    <m/>
  </r>
  <r>
    <s v="CK-SWVI [31]"/>
    <x v="3"/>
    <x v="1"/>
    <x v="43"/>
    <x v="48"/>
    <x v="0"/>
    <x v="5"/>
    <n v="1"/>
    <n v="1"/>
    <s v="   -"/>
    <s v="-"/>
    <m/>
    <m/>
    <m/>
    <m/>
    <m/>
    <m/>
    <m/>
    <m/>
  </r>
  <r>
    <s v="CK-SWVI [31]"/>
    <x v="3"/>
    <x v="4"/>
    <x v="44"/>
    <x v="49"/>
    <x v="0"/>
    <x v="5"/>
    <n v="89"/>
    <n v="89"/>
    <s v="   -"/>
    <s v="-"/>
    <m/>
    <m/>
    <m/>
    <m/>
    <m/>
    <m/>
    <m/>
    <n v="31415"/>
  </r>
  <r>
    <s v="CK-SWVI [31]"/>
    <x v="1"/>
    <x v="1"/>
    <x v="45"/>
    <x v="50"/>
    <x v="0"/>
    <x v="5"/>
    <n v="88"/>
    <n v="88"/>
    <n v="88"/>
    <n v="1"/>
    <m/>
    <m/>
    <m/>
    <m/>
    <m/>
    <m/>
    <m/>
    <n v="41544"/>
  </r>
  <r>
    <s v="CK-NoKy [32]"/>
    <x v="3"/>
    <x v="2"/>
    <x v="46"/>
    <x v="51"/>
    <x v="0"/>
    <x v="5"/>
    <s v="NI"/>
    <m/>
    <s v="   -"/>
    <s v="-"/>
    <m/>
    <m/>
    <m/>
    <m/>
    <m/>
    <m/>
    <m/>
    <m/>
  </r>
  <r>
    <s v="CK-SWVI [31]"/>
    <x v="3"/>
    <x v="1"/>
    <x v="47"/>
    <x v="52"/>
    <x v="0"/>
    <x v="5"/>
    <s v="NI"/>
    <m/>
    <s v="   -"/>
    <s v="-"/>
    <m/>
    <m/>
    <m/>
    <m/>
    <m/>
    <m/>
    <m/>
    <m/>
  </r>
  <r>
    <s v="CK-NoKy [32]"/>
    <x v="1"/>
    <x v="2"/>
    <x v="48"/>
    <x v="53"/>
    <x v="0"/>
    <x v="5"/>
    <n v="567"/>
    <n v="567"/>
    <s v="   -"/>
    <s v="-"/>
    <m/>
    <m/>
    <m/>
    <m/>
    <m/>
    <m/>
    <m/>
    <m/>
  </r>
  <r>
    <s v="CK-NoKy [32]"/>
    <x v="0"/>
    <x v="0"/>
    <x v="0"/>
    <x v="0"/>
    <x v="0"/>
    <x v="6"/>
    <n v="274"/>
    <n v="274"/>
    <s v="   -"/>
    <s v="-"/>
    <m/>
    <m/>
    <m/>
    <m/>
    <m/>
    <m/>
    <m/>
    <m/>
  </r>
  <r>
    <s v="CK-SWVI [31]"/>
    <x v="0"/>
    <x v="1"/>
    <x v="1"/>
    <x v="1"/>
    <x v="0"/>
    <x v="6"/>
    <n v="773"/>
    <n v="773"/>
    <n v="702.72734300000002"/>
    <n v="0.90909099999999998"/>
    <m/>
    <m/>
    <m/>
    <m/>
    <m/>
    <m/>
    <m/>
    <n v="48040"/>
  </r>
  <r>
    <s v="CK-NoKy [32]"/>
    <x v="1"/>
    <x v="2"/>
    <x v="2"/>
    <x v="2"/>
    <x v="0"/>
    <x v="6"/>
    <n v="1149"/>
    <n v="1149"/>
    <n v="280.61337600000002"/>
    <n v="0.244224"/>
    <m/>
    <n v="0.76"/>
    <n v="0.24"/>
    <n v="0.24"/>
    <s v="thermal"/>
    <s v="partial-direct"/>
    <m/>
    <n v="310769"/>
  </r>
  <r>
    <s v="CK-NoKy [32]"/>
    <x v="2"/>
    <x v="2"/>
    <x v="3"/>
    <x v="3"/>
    <x v="0"/>
    <x v="6"/>
    <n v="207"/>
    <n v="207"/>
    <s v="   -"/>
    <s v="-"/>
    <m/>
    <m/>
    <m/>
    <m/>
    <m/>
    <m/>
    <m/>
    <m/>
  </r>
  <r>
    <s v="CK-NWVI [33]"/>
    <x v="0"/>
    <x v="3"/>
    <x v="4"/>
    <x v="4"/>
    <x v="0"/>
    <x v="6"/>
    <n v="793"/>
    <n v="793"/>
    <s v="   -"/>
    <s v="-"/>
    <m/>
    <m/>
    <m/>
    <m/>
    <m/>
    <m/>
    <m/>
    <m/>
  </r>
  <r>
    <s v="CK-NoKy [32]"/>
    <x v="2"/>
    <x v="2"/>
    <x v="5"/>
    <x v="5"/>
    <x v="0"/>
    <x v="6"/>
    <n v="12161"/>
    <n v="12161"/>
    <n v="283.54587600000002"/>
    <n v="2.3316E-2"/>
    <m/>
    <n v="0.98"/>
    <n v="0.02"/>
    <n v="0.02"/>
    <s v="thermal"/>
    <s v="partial-direct"/>
    <m/>
    <n v="2825427"/>
  </r>
  <r>
    <s v="CK-SWVI [31]"/>
    <x v="3"/>
    <x v="1"/>
    <x v="6"/>
    <x v="6"/>
    <x v="0"/>
    <x v="6"/>
    <n v="219"/>
    <n v="219"/>
    <n v="219"/>
    <n v="1"/>
    <m/>
    <m/>
    <m/>
    <m/>
    <m/>
    <m/>
    <m/>
    <m/>
  </r>
  <r>
    <s v="CK-NoKy [32]"/>
    <x v="3"/>
    <x v="2"/>
    <x v="7"/>
    <x v="7"/>
    <x v="0"/>
    <x v="6"/>
    <s v="NI"/>
    <m/>
    <s v="   -"/>
    <s v="-"/>
    <m/>
    <m/>
    <m/>
    <m/>
    <m/>
    <m/>
    <m/>
    <m/>
  </r>
  <r>
    <s v="CK-NoKy [32]"/>
    <x v="3"/>
    <x v="0"/>
    <x v="8"/>
    <x v="8"/>
    <x v="0"/>
    <x v="6"/>
    <s v="NI"/>
    <m/>
    <s v="   -"/>
    <s v="-"/>
    <m/>
    <m/>
    <m/>
    <m/>
    <m/>
    <m/>
    <m/>
    <m/>
  </r>
  <r>
    <s v="CK-SWVI [31]"/>
    <x v="3"/>
    <x v="4"/>
    <x v="9"/>
    <x v="9"/>
    <x v="0"/>
    <x v="6"/>
    <n v="73"/>
    <n v="73"/>
    <s v="   -"/>
    <s v="-"/>
    <m/>
    <m/>
    <m/>
    <m/>
    <m/>
    <m/>
    <m/>
    <m/>
  </r>
  <r>
    <s v="CK-NoKy [32]"/>
    <x v="3"/>
    <x v="2"/>
    <x v="10"/>
    <x v="10"/>
    <x v="0"/>
    <x v="6"/>
    <n v="33"/>
    <n v="33"/>
    <s v="   -"/>
    <s v="-"/>
    <m/>
    <m/>
    <m/>
    <m/>
    <m/>
    <m/>
    <m/>
    <m/>
  </r>
  <r>
    <s v="CK-NoKy [32]"/>
    <x v="1"/>
    <x v="2"/>
    <x v="11"/>
    <x v="11"/>
    <x v="0"/>
    <x v="6"/>
    <n v="1542"/>
    <n v="1542"/>
    <s v="   -"/>
    <s v="-"/>
    <m/>
    <n v="0.71"/>
    <n v="0.29000000000000004"/>
    <n v="0.28999999999999998"/>
    <s v="thermal"/>
    <s v="partial-direct"/>
    <m/>
    <n v="218279"/>
  </r>
  <r>
    <s v="CK-SWVI [31]"/>
    <x v="3"/>
    <x v="5"/>
    <x v="12"/>
    <x v="12"/>
    <x v="0"/>
    <x v="6"/>
    <s v="NI"/>
    <m/>
    <s v="   -"/>
    <s v="-"/>
    <m/>
    <m/>
    <m/>
    <m/>
    <m/>
    <m/>
    <m/>
    <m/>
  </r>
  <r>
    <s v="CK-SWVI [31]"/>
    <x v="3"/>
    <x v="4"/>
    <x v="13"/>
    <x v="13"/>
    <x v="0"/>
    <x v="6"/>
    <n v="3"/>
    <n v="3"/>
    <s v="   -"/>
    <s v="-"/>
    <m/>
    <m/>
    <m/>
    <m/>
    <m/>
    <m/>
    <m/>
    <m/>
  </r>
  <r>
    <s v="CK-SWVI [31]"/>
    <x v="3"/>
    <x v="1"/>
    <x v="14"/>
    <x v="14"/>
    <x v="0"/>
    <x v="6"/>
    <s v="NI"/>
    <m/>
    <s v="   -"/>
    <s v="-"/>
    <m/>
    <m/>
    <m/>
    <m/>
    <m/>
    <m/>
    <m/>
    <m/>
  </r>
  <r>
    <s v="CK-NoKy [32]"/>
    <x v="0"/>
    <x v="0"/>
    <x v="15"/>
    <x v="15"/>
    <x v="0"/>
    <x v="6"/>
    <n v="605"/>
    <n v="605"/>
    <n v="605"/>
    <n v="1"/>
    <m/>
    <m/>
    <m/>
    <m/>
    <m/>
    <m/>
    <m/>
    <m/>
  </r>
  <r>
    <s v="CK-NoKy [32]"/>
    <x v="3"/>
    <x v="0"/>
    <x v="16"/>
    <x v="16"/>
    <x v="0"/>
    <x v="6"/>
    <n v="307"/>
    <n v="307"/>
    <s v="   -"/>
    <s v="-"/>
    <m/>
    <m/>
    <m/>
    <m/>
    <m/>
    <m/>
    <m/>
    <m/>
  </r>
  <r>
    <s v="CK-SWVI [31]"/>
    <x v="3"/>
    <x v="1"/>
    <x v="17"/>
    <x v="17"/>
    <x v="0"/>
    <x v="6"/>
    <s v="NI"/>
    <m/>
    <s v="   -"/>
    <s v="-"/>
    <m/>
    <m/>
    <m/>
    <m/>
    <m/>
    <m/>
    <m/>
    <m/>
  </r>
  <r>
    <s v="CK-NoKy [32]"/>
    <x v="3"/>
    <x v="2"/>
    <x v="18"/>
    <x v="18"/>
    <x v="0"/>
    <x v="6"/>
    <s v="NI"/>
    <m/>
    <s v="   -"/>
    <s v="-"/>
    <m/>
    <m/>
    <m/>
    <m/>
    <m/>
    <m/>
    <m/>
    <m/>
  </r>
  <r>
    <s v="CK-NoKy [32]"/>
    <x v="1"/>
    <x v="2"/>
    <x v="19"/>
    <x v="19"/>
    <x v="0"/>
    <x v="6"/>
    <n v="1759"/>
    <n v="1759"/>
    <n v="461.95913400000006"/>
    <n v="0.26262600000000003"/>
    <m/>
    <n v="0.74"/>
    <n v="0.26"/>
    <n v="0.26"/>
    <s v="thermal"/>
    <s v="partial-direct"/>
    <m/>
    <n v="174599"/>
  </r>
  <r>
    <s v="CK-NoKy [32]"/>
    <x v="3"/>
    <x v="2"/>
    <x v="20"/>
    <x v="20"/>
    <x v="0"/>
    <x v="6"/>
    <n v="11"/>
    <n v="11"/>
    <s v="   -"/>
    <s v="-"/>
    <m/>
    <m/>
    <m/>
    <m/>
    <m/>
    <m/>
    <m/>
    <m/>
  </r>
  <r>
    <s v="CK-NoKy [32]"/>
    <x v="3"/>
    <x v="0"/>
    <x v="21"/>
    <x v="21"/>
    <x v="0"/>
    <x v="6"/>
    <n v="14"/>
    <n v="14"/>
    <s v="   -"/>
    <s v="-"/>
    <m/>
    <m/>
    <m/>
    <m/>
    <m/>
    <m/>
    <m/>
    <m/>
  </r>
  <r>
    <s v="CK-NWVI [33]"/>
    <x v="1"/>
    <x v="3"/>
    <x v="22"/>
    <x v="22"/>
    <x v="0"/>
    <x v="6"/>
    <n v="5078"/>
    <n v="5078"/>
    <s v="   -"/>
    <s v="-"/>
    <m/>
    <m/>
    <m/>
    <m/>
    <m/>
    <m/>
    <m/>
    <n v="813598"/>
  </r>
  <r>
    <s v="CK-NoKy [32]"/>
    <x v="3"/>
    <x v="0"/>
    <x v="23"/>
    <x v="23"/>
    <x v="0"/>
    <x v="6"/>
    <s v="NI"/>
    <m/>
    <s v="   -"/>
    <s v="-"/>
    <m/>
    <m/>
    <m/>
    <m/>
    <m/>
    <m/>
    <m/>
    <m/>
  </r>
  <r>
    <s v="CK-SWVI [31]"/>
    <x v="0"/>
    <x v="1"/>
    <x v="24"/>
    <x v="24"/>
    <x v="0"/>
    <x v="6"/>
    <n v="61"/>
    <n v="61"/>
    <n v="30.5"/>
    <n v="0.5"/>
    <m/>
    <m/>
    <m/>
    <m/>
    <m/>
    <m/>
    <m/>
    <m/>
  </r>
  <r>
    <s v="CK-SWVI [31]"/>
    <x v="3"/>
    <x v="4"/>
    <x v="25"/>
    <x v="25"/>
    <x v="0"/>
    <x v="6"/>
    <s v="NI"/>
    <m/>
    <s v="   -"/>
    <s v="-"/>
    <m/>
    <m/>
    <m/>
    <m/>
    <m/>
    <m/>
    <m/>
    <m/>
  </r>
  <r>
    <s v="CK-NoKy [32]"/>
    <x v="3"/>
    <x v="2"/>
    <x v="26"/>
    <x v="26"/>
    <x v="0"/>
    <x v="6"/>
    <s v="NI"/>
    <m/>
    <s v="   -"/>
    <s v="-"/>
    <m/>
    <m/>
    <m/>
    <m/>
    <m/>
    <m/>
    <m/>
    <m/>
  </r>
  <r>
    <s v="CK-SWVI [31]"/>
    <x v="0"/>
    <x v="1"/>
    <x v="27"/>
    <x v="27"/>
    <x v="0"/>
    <x v="6"/>
    <n v="136"/>
    <n v="136"/>
    <n v="136"/>
    <n v="1"/>
    <m/>
    <m/>
    <m/>
    <m/>
    <m/>
    <m/>
    <m/>
    <m/>
  </r>
  <r>
    <s v="CK-SWVI [31]"/>
    <x v="1"/>
    <x v="4"/>
    <x v="28"/>
    <x v="28"/>
    <x v="0"/>
    <x v="6"/>
    <n v="112"/>
    <n v="112"/>
    <n v="64.166703999999996"/>
    <n v="0.57291700000000001"/>
    <m/>
    <n v="0.37"/>
    <n v="0.63"/>
    <n v="0.64"/>
    <s v="cwt"/>
    <s v="direct"/>
    <m/>
    <n v="67050"/>
  </r>
  <r>
    <s v="CK-NoKy [32]"/>
    <x v="3"/>
    <x v="0"/>
    <x v="29"/>
    <x v="29"/>
    <x v="0"/>
    <x v="6"/>
    <s v="NI"/>
    <m/>
    <s v="   -"/>
    <s v="-"/>
    <m/>
    <m/>
    <m/>
    <m/>
    <m/>
    <m/>
    <m/>
    <m/>
  </r>
  <r>
    <s v="CK-SWVI [31]"/>
    <x v="4"/>
    <x v="6"/>
    <x v="30"/>
    <x v="30"/>
    <x v="0"/>
    <x v="6"/>
    <s v="NI"/>
    <m/>
    <n v="0"/>
    <n v="0.15925500000000001"/>
    <m/>
    <m/>
    <m/>
    <m/>
    <m/>
    <m/>
    <m/>
    <m/>
  </r>
  <r>
    <s v="CK-SWVI [31]"/>
    <x v="4"/>
    <x v="6"/>
    <x v="30"/>
    <x v="31"/>
    <x v="0"/>
    <x v="6"/>
    <n v="13243"/>
    <n v="13243"/>
    <n v="2109.0139650000001"/>
    <n v="0.15925500000000001"/>
    <m/>
    <m/>
    <m/>
    <m/>
    <m/>
    <m/>
    <m/>
    <n v="2608306"/>
  </r>
  <r>
    <s v="CK-NoKy [32]"/>
    <x v="3"/>
    <x v="0"/>
    <x v="31"/>
    <x v="32"/>
    <x v="0"/>
    <x v="6"/>
    <s v="NI"/>
    <m/>
    <s v="   -"/>
    <s v="-"/>
    <m/>
    <m/>
    <m/>
    <m/>
    <m/>
    <m/>
    <m/>
    <m/>
  </r>
  <r>
    <s v="CK-NoKy [32]"/>
    <x v="3"/>
    <x v="2"/>
    <x v="32"/>
    <x v="33"/>
    <x v="0"/>
    <x v="6"/>
    <s v="NI"/>
    <m/>
    <s v="   -"/>
    <s v="-"/>
    <m/>
    <m/>
    <m/>
    <m/>
    <m/>
    <m/>
    <m/>
    <m/>
  </r>
  <r>
    <s v="CK-SWVI [31]"/>
    <x v="4"/>
    <x v="5"/>
    <x v="33"/>
    <x v="34"/>
    <x v="0"/>
    <x v="6"/>
    <n v="40"/>
    <n v="40"/>
    <s v="   -"/>
    <s v="-"/>
    <m/>
    <m/>
    <m/>
    <m/>
    <m/>
    <m/>
    <m/>
    <m/>
  </r>
  <r>
    <s v="CK-SWVI [31]"/>
    <x v="4"/>
    <x v="5"/>
    <x v="33"/>
    <x v="35"/>
    <x v="0"/>
    <x v="6"/>
    <n v="104"/>
    <n v="104"/>
    <s v="   -"/>
    <s v="-"/>
    <m/>
    <m/>
    <m/>
    <m/>
    <m/>
    <m/>
    <m/>
    <m/>
  </r>
  <r>
    <s v="CK-SWVI [31]"/>
    <x v="4"/>
    <x v="5"/>
    <x v="33"/>
    <x v="36"/>
    <x v="0"/>
    <x v="6"/>
    <n v="1156"/>
    <n v="1156"/>
    <s v="   -"/>
    <s v="-"/>
    <m/>
    <m/>
    <m/>
    <m/>
    <m/>
    <m/>
    <m/>
    <n v="249899"/>
  </r>
  <r>
    <s v="CK-SWVI [31]"/>
    <x v="1"/>
    <x v="4"/>
    <x v="34"/>
    <x v="37"/>
    <x v="0"/>
    <x v="6"/>
    <n v="2063"/>
    <n v="2063"/>
    <n v="310.36184599999996"/>
    <n v="0.15044199999999999"/>
    <m/>
    <n v="0.85"/>
    <n v="0.15000000000000002"/>
    <n v="0.15"/>
    <s v="thermal"/>
    <s v="partial-direct"/>
    <m/>
    <n v="510459"/>
  </r>
  <r>
    <s v="CK-SWVI [31]"/>
    <x v="2"/>
    <x v="4"/>
    <x v="35"/>
    <x v="38"/>
    <x v="0"/>
    <x v="6"/>
    <n v="23285"/>
    <n v="23285"/>
    <n v="1897.9370649999998"/>
    <n v="8.1508999999999998E-2"/>
    <m/>
    <n v="0.89"/>
    <n v="0.10999999999999999"/>
    <n v="0.01"/>
    <s v="thermal"/>
    <s v="direct"/>
    <m/>
    <n v="6346317"/>
  </r>
  <r>
    <s v="CK-SWVI [31]"/>
    <x v="4"/>
    <x v="5"/>
    <x v="36"/>
    <x v="39"/>
    <x v="0"/>
    <x v="6"/>
    <s v="NI"/>
    <m/>
    <s v="   -"/>
    <s v="-"/>
    <m/>
    <m/>
    <m/>
    <m/>
    <m/>
    <m/>
    <m/>
    <m/>
  </r>
  <r>
    <s v="CK-SWVI [31]"/>
    <x v="4"/>
    <x v="5"/>
    <x v="36"/>
    <x v="40"/>
    <x v="0"/>
    <x v="6"/>
    <s v="NI"/>
    <m/>
    <s v="   -"/>
    <s v="-"/>
    <m/>
    <m/>
    <m/>
    <m/>
    <m/>
    <m/>
    <m/>
    <m/>
  </r>
  <r>
    <s v="CK-SWVI [31]"/>
    <x v="4"/>
    <x v="5"/>
    <x v="36"/>
    <x v="41"/>
    <x v="0"/>
    <x v="6"/>
    <n v="184"/>
    <n v="184"/>
    <s v="   -"/>
    <s v="-"/>
    <m/>
    <m/>
    <m/>
    <m/>
    <m/>
    <m/>
    <m/>
    <n v="912397"/>
  </r>
  <r>
    <s v="CK-NoKy [32]"/>
    <x v="3"/>
    <x v="2"/>
    <x v="37"/>
    <x v="42"/>
    <x v="0"/>
    <x v="6"/>
    <s v="NI"/>
    <m/>
    <s v="   -"/>
    <s v="-"/>
    <m/>
    <m/>
    <m/>
    <m/>
    <m/>
    <m/>
    <m/>
    <m/>
  </r>
  <r>
    <s v="CK-SWVI [31]"/>
    <x v="3"/>
    <x v="1"/>
    <x v="38"/>
    <x v="43"/>
    <x v="0"/>
    <x v="6"/>
    <s v="NI"/>
    <m/>
    <s v="   -"/>
    <s v="-"/>
    <m/>
    <m/>
    <m/>
    <m/>
    <m/>
    <m/>
    <m/>
    <m/>
  </r>
  <r>
    <s v="CK-NoKy [32]"/>
    <x v="1"/>
    <x v="2"/>
    <x v="39"/>
    <x v="44"/>
    <x v="0"/>
    <x v="6"/>
    <n v="569"/>
    <n v="569"/>
    <n v="240.73081299999998"/>
    <n v="0.42307699999999998"/>
    <m/>
    <m/>
    <m/>
    <m/>
    <m/>
    <m/>
    <m/>
    <n v="112403"/>
  </r>
  <r>
    <s v="CK-NoKy [32]"/>
    <x v="0"/>
    <x v="0"/>
    <x v="40"/>
    <x v="45"/>
    <x v="0"/>
    <x v="6"/>
    <n v="1561"/>
    <n v="1561"/>
    <n v="456.29278800000003"/>
    <n v="0.29230800000000001"/>
    <m/>
    <m/>
    <m/>
    <m/>
    <m/>
    <m/>
    <m/>
    <m/>
  </r>
  <r>
    <s v="CK-SWVI [31]"/>
    <x v="3"/>
    <x v="4"/>
    <x v="41"/>
    <x v="46"/>
    <x v="0"/>
    <x v="6"/>
    <s v="NI"/>
    <m/>
    <s v="   -"/>
    <s v="-"/>
    <m/>
    <m/>
    <m/>
    <m/>
    <m/>
    <m/>
    <m/>
    <n v="114640"/>
  </r>
  <r>
    <s v="CK-NoKy [32]"/>
    <x v="3"/>
    <x v="2"/>
    <x v="42"/>
    <x v="47"/>
    <x v="0"/>
    <x v="6"/>
    <s v="NI"/>
    <m/>
    <s v="   -"/>
    <s v="-"/>
    <m/>
    <m/>
    <m/>
    <m/>
    <m/>
    <m/>
    <m/>
    <m/>
  </r>
  <r>
    <s v="CK-SWVI [31]"/>
    <x v="3"/>
    <x v="1"/>
    <x v="43"/>
    <x v="48"/>
    <x v="0"/>
    <x v="6"/>
    <s v="NO"/>
    <m/>
    <s v="   -"/>
    <s v="-"/>
    <m/>
    <m/>
    <m/>
    <m/>
    <m/>
    <m/>
    <m/>
    <m/>
  </r>
  <r>
    <s v="CK-SWVI [31]"/>
    <x v="3"/>
    <x v="4"/>
    <x v="44"/>
    <x v="49"/>
    <x v="0"/>
    <x v="6"/>
    <n v="191"/>
    <n v="191"/>
    <s v="   -"/>
    <s v="-"/>
    <m/>
    <m/>
    <m/>
    <m/>
    <m/>
    <m/>
    <m/>
    <n v="30757"/>
  </r>
  <r>
    <s v="CK-SWVI [31]"/>
    <x v="1"/>
    <x v="1"/>
    <x v="45"/>
    <x v="50"/>
    <x v="0"/>
    <x v="6"/>
    <n v="119"/>
    <n v="119"/>
    <n v="119"/>
    <n v="1"/>
    <m/>
    <m/>
    <m/>
    <m/>
    <m/>
    <m/>
    <m/>
    <n v="44900"/>
  </r>
  <r>
    <s v="CK-NoKy [32]"/>
    <x v="3"/>
    <x v="2"/>
    <x v="46"/>
    <x v="51"/>
    <x v="0"/>
    <x v="6"/>
    <s v="NI"/>
    <m/>
    <s v="   -"/>
    <s v="-"/>
    <m/>
    <m/>
    <m/>
    <m/>
    <m/>
    <m/>
    <m/>
    <m/>
  </r>
  <r>
    <s v="CK-SWVI [31]"/>
    <x v="3"/>
    <x v="1"/>
    <x v="47"/>
    <x v="52"/>
    <x v="0"/>
    <x v="6"/>
    <s v="NI"/>
    <m/>
    <s v="   -"/>
    <s v="-"/>
    <m/>
    <m/>
    <m/>
    <m/>
    <m/>
    <m/>
    <m/>
    <m/>
  </r>
  <r>
    <s v="CK-NoKy [32]"/>
    <x v="1"/>
    <x v="2"/>
    <x v="48"/>
    <x v="53"/>
    <x v="0"/>
    <x v="6"/>
    <n v="500"/>
    <n v="500"/>
    <s v="   -"/>
    <s v="-"/>
    <m/>
    <m/>
    <m/>
    <m/>
    <m/>
    <m/>
    <m/>
    <m/>
  </r>
  <r>
    <s v="CK-NoKy [32]"/>
    <x v="0"/>
    <x v="0"/>
    <x v="0"/>
    <x v="0"/>
    <x v="0"/>
    <x v="7"/>
    <n v="160"/>
    <n v="160"/>
    <n v="120"/>
    <n v="0.75"/>
    <m/>
    <m/>
    <m/>
    <m/>
    <m/>
    <m/>
    <m/>
    <m/>
  </r>
  <r>
    <s v="CK-SWVI [31]"/>
    <x v="0"/>
    <x v="1"/>
    <x v="1"/>
    <x v="1"/>
    <x v="0"/>
    <x v="7"/>
    <n v="650"/>
    <n v="650"/>
    <n v="433.33355"/>
    <n v="0.66666700000000001"/>
    <m/>
    <m/>
    <m/>
    <m/>
    <m/>
    <m/>
    <m/>
    <n v="9751"/>
  </r>
  <r>
    <s v="CK-NoKy [32]"/>
    <x v="1"/>
    <x v="2"/>
    <x v="2"/>
    <x v="2"/>
    <x v="0"/>
    <x v="7"/>
    <n v="10534"/>
    <n v="10534"/>
    <n v="1963.9694939999999"/>
    <n v="0.186441"/>
    <m/>
    <n v="0.9"/>
    <n v="0.1"/>
    <m/>
    <m/>
    <m/>
    <m/>
    <n v="306031"/>
  </r>
  <r>
    <s v="CK-NoKy [32]"/>
    <x v="2"/>
    <x v="2"/>
    <x v="3"/>
    <x v="3"/>
    <x v="0"/>
    <x v="7"/>
    <n v="9824"/>
    <n v="9824"/>
    <s v="   -"/>
    <s v="-"/>
    <m/>
    <m/>
    <m/>
    <m/>
    <m/>
    <m/>
    <m/>
    <m/>
  </r>
  <r>
    <s v="CK-NWVI [33]"/>
    <x v="0"/>
    <x v="3"/>
    <x v="4"/>
    <x v="4"/>
    <x v="0"/>
    <x v="7"/>
    <n v="398"/>
    <n v="398"/>
    <s v="   -"/>
    <s v="-"/>
    <m/>
    <m/>
    <m/>
    <m/>
    <m/>
    <m/>
    <m/>
    <m/>
  </r>
  <r>
    <s v="CK-NoKy [32]"/>
    <x v="2"/>
    <x v="2"/>
    <x v="5"/>
    <x v="5"/>
    <x v="0"/>
    <x v="7"/>
    <n v="30387"/>
    <n v="30387"/>
    <n v="716.19120299999997"/>
    <n v="2.3569E-2"/>
    <m/>
    <n v="0.98"/>
    <n v="0.02"/>
    <n v="0.02"/>
    <s v="thermal"/>
    <s v="partial-direct"/>
    <m/>
    <n v="3063467"/>
  </r>
  <r>
    <s v="CK-SWVI [31]"/>
    <x v="3"/>
    <x v="1"/>
    <x v="6"/>
    <x v="6"/>
    <x v="0"/>
    <x v="7"/>
    <n v="1253"/>
    <n v="1253"/>
    <n v="1139.091023"/>
    <n v="0.90909099999999998"/>
    <m/>
    <m/>
    <m/>
    <m/>
    <m/>
    <m/>
    <m/>
    <m/>
  </r>
  <r>
    <s v="CK-NoKy [32]"/>
    <x v="3"/>
    <x v="2"/>
    <x v="7"/>
    <x v="7"/>
    <x v="0"/>
    <x v="7"/>
    <s v="NI"/>
    <m/>
    <s v="   -"/>
    <s v="-"/>
    <m/>
    <m/>
    <m/>
    <m/>
    <m/>
    <m/>
    <m/>
    <m/>
  </r>
  <r>
    <s v="CK-NoKy [32]"/>
    <x v="3"/>
    <x v="0"/>
    <x v="8"/>
    <x v="8"/>
    <x v="0"/>
    <x v="7"/>
    <s v="NI"/>
    <m/>
    <s v="   -"/>
    <s v="-"/>
    <m/>
    <m/>
    <m/>
    <m/>
    <m/>
    <m/>
    <m/>
    <m/>
  </r>
  <r>
    <s v="CK-SWVI [31]"/>
    <x v="3"/>
    <x v="4"/>
    <x v="9"/>
    <x v="9"/>
    <x v="0"/>
    <x v="7"/>
    <s v="NI"/>
    <m/>
    <s v="   -"/>
    <s v="-"/>
    <m/>
    <m/>
    <m/>
    <m/>
    <m/>
    <m/>
    <m/>
    <m/>
  </r>
  <r>
    <s v="CK-NoKy [32]"/>
    <x v="3"/>
    <x v="2"/>
    <x v="10"/>
    <x v="10"/>
    <x v="0"/>
    <x v="7"/>
    <s v="NO"/>
    <m/>
    <s v="   -"/>
    <s v="-"/>
    <m/>
    <m/>
    <m/>
    <m/>
    <m/>
    <m/>
    <m/>
    <m/>
  </r>
  <r>
    <s v="CK-NoKy [32]"/>
    <x v="1"/>
    <x v="2"/>
    <x v="11"/>
    <x v="11"/>
    <x v="0"/>
    <x v="7"/>
    <n v="2159"/>
    <n v="2159"/>
    <n v="486.99267599999996"/>
    <n v="0.22556399999999999"/>
    <m/>
    <n v="0.86"/>
    <n v="0.14000000000000001"/>
    <n v="0.14000000000000001"/>
    <s v="thermal"/>
    <s v="partial-direct"/>
    <m/>
    <n v="483944"/>
  </r>
  <r>
    <s v="CK-SWVI [31]"/>
    <x v="3"/>
    <x v="5"/>
    <x v="12"/>
    <x v="12"/>
    <x v="0"/>
    <x v="7"/>
    <s v="NI"/>
    <m/>
    <s v="   -"/>
    <s v="-"/>
    <m/>
    <m/>
    <m/>
    <m/>
    <m/>
    <m/>
    <m/>
    <m/>
  </r>
  <r>
    <s v="CK-SWVI [31]"/>
    <x v="3"/>
    <x v="4"/>
    <x v="13"/>
    <x v="13"/>
    <x v="0"/>
    <x v="7"/>
    <n v="48"/>
    <n v="48"/>
    <s v="   -"/>
    <s v="-"/>
    <m/>
    <m/>
    <m/>
    <m/>
    <m/>
    <m/>
    <m/>
    <m/>
  </r>
  <r>
    <s v="CK-SWVI [31]"/>
    <x v="3"/>
    <x v="1"/>
    <x v="14"/>
    <x v="14"/>
    <x v="0"/>
    <x v="7"/>
    <s v="UNK"/>
    <m/>
    <s v="   -"/>
    <s v="-"/>
    <m/>
    <m/>
    <m/>
    <m/>
    <m/>
    <m/>
    <m/>
    <m/>
  </r>
  <r>
    <s v="CK-NoKy [32]"/>
    <x v="0"/>
    <x v="0"/>
    <x v="15"/>
    <x v="15"/>
    <x v="0"/>
    <x v="7"/>
    <n v="370"/>
    <n v="370"/>
    <n v="370"/>
    <n v="1"/>
    <m/>
    <m/>
    <m/>
    <m/>
    <m/>
    <m/>
    <m/>
    <m/>
  </r>
  <r>
    <s v="CK-NoKy [32]"/>
    <x v="3"/>
    <x v="0"/>
    <x v="16"/>
    <x v="16"/>
    <x v="0"/>
    <x v="7"/>
    <n v="17"/>
    <n v="17"/>
    <s v="   -"/>
    <s v="-"/>
    <m/>
    <m/>
    <m/>
    <m/>
    <m/>
    <m/>
    <m/>
    <m/>
  </r>
  <r>
    <s v="CK-SWVI [31]"/>
    <x v="3"/>
    <x v="1"/>
    <x v="17"/>
    <x v="17"/>
    <x v="0"/>
    <x v="7"/>
    <s v="NI"/>
    <m/>
    <s v="   -"/>
    <s v="-"/>
    <m/>
    <m/>
    <m/>
    <m/>
    <m/>
    <m/>
    <m/>
    <n v="152101"/>
  </r>
  <r>
    <s v="CK-NoKy [32]"/>
    <x v="3"/>
    <x v="2"/>
    <x v="18"/>
    <x v="18"/>
    <x v="0"/>
    <x v="7"/>
    <n v="23"/>
    <n v="23"/>
    <s v="   -"/>
    <s v="-"/>
    <m/>
    <m/>
    <m/>
    <m/>
    <m/>
    <m/>
    <m/>
    <m/>
  </r>
  <r>
    <s v="CK-NoKy [32]"/>
    <x v="1"/>
    <x v="2"/>
    <x v="19"/>
    <x v="19"/>
    <x v="0"/>
    <x v="7"/>
    <n v="1466"/>
    <n v="1466"/>
    <n v="276.91127399999999"/>
    <n v="0.188889"/>
    <m/>
    <m/>
    <m/>
    <m/>
    <m/>
    <m/>
    <m/>
    <n v="159748"/>
  </r>
  <r>
    <s v="CK-NoKy [32]"/>
    <x v="3"/>
    <x v="2"/>
    <x v="20"/>
    <x v="20"/>
    <x v="0"/>
    <x v="7"/>
    <n v="106"/>
    <n v="106"/>
    <s v="   -"/>
    <s v="-"/>
    <m/>
    <m/>
    <m/>
    <m/>
    <m/>
    <m/>
    <m/>
    <m/>
  </r>
  <r>
    <s v="CK-NoKy [32]"/>
    <x v="3"/>
    <x v="0"/>
    <x v="21"/>
    <x v="21"/>
    <x v="0"/>
    <x v="7"/>
    <n v="13"/>
    <n v="13"/>
    <s v="   -"/>
    <s v="-"/>
    <m/>
    <m/>
    <m/>
    <m/>
    <m/>
    <m/>
    <m/>
    <m/>
  </r>
  <r>
    <s v="CK-NWVI [33]"/>
    <x v="1"/>
    <x v="3"/>
    <x v="22"/>
    <x v="22"/>
    <x v="0"/>
    <x v="7"/>
    <n v="1606"/>
    <n v="1606"/>
    <n v="1194.6391599999999"/>
    <n v="0.74385999999999997"/>
    <m/>
    <m/>
    <m/>
    <m/>
    <m/>
    <m/>
    <m/>
    <n v="669222"/>
  </r>
  <r>
    <s v="CK-NoKy [32]"/>
    <x v="3"/>
    <x v="0"/>
    <x v="23"/>
    <x v="23"/>
    <x v="0"/>
    <x v="7"/>
    <s v="NI"/>
    <m/>
    <s v="   -"/>
    <s v="-"/>
    <m/>
    <m/>
    <m/>
    <m/>
    <m/>
    <m/>
    <m/>
    <m/>
  </r>
  <r>
    <s v="CK-SWVI [31]"/>
    <x v="0"/>
    <x v="1"/>
    <x v="24"/>
    <x v="24"/>
    <x v="0"/>
    <x v="7"/>
    <n v="17"/>
    <n v="17"/>
    <s v="   -"/>
    <s v="-"/>
    <m/>
    <m/>
    <m/>
    <m/>
    <m/>
    <m/>
    <m/>
    <m/>
  </r>
  <r>
    <s v="CK-SWVI [31]"/>
    <x v="3"/>
    <x v="4"/>
    <x v="25"/>
    <x v="25"/>
    <x v="0"/>
    <x v="7"/>
    <s v="NI"/>
    <m/>
    <s v="   -"/>
    <s v="-"/>
    <m/>
    <m/>
    <m/>
    <m/>
    <m/>
    <m/>
    <m/>
    <m/>
  </r>
  <r>
    <s v="CK-NoKy [32]"/>
    <x v="3"/>
    <x v="2"/>
    <x v="26"/>
    <x v="26"/>
    <x v="0"/>
    <x v="7"/>
    <s v="NI"/>
    <m/>
    <s v="   -"/>
    <s v="-"/>
    <m/>
    <m/>
    <m/>
    <m/>
    <m/>
    <m/>
    <m/>
    <m/>
  </r>
  <r>
    <s v="CK-SWVI [31]"/>
    <x v="0"/>
    <x v="1"/>
    <x v="27"/>
    <x v="27"/>
    <x v="0"/>
    <x v="7"/>
    <n v="139"/>
    <n v="139"/>
    <s v="   -"/>
    <s v="-"/>
    <m/>
    <m/>
    <m/>
    <m/>
    <m/>
    <m/>
    <m/>
    <m/>
  </r>
  <r>
    <s v="CK-SWVI [31]"/>
    <x v="1"/>
    <x v="4"/>
    <x v="28"/>
    <x v="28"/>
    <x v="0"/>
    <x v="7"/>
    <n v="847"/>
    <n v="847"/>
    <n v="548.76028899999994"/>
    <n v="0.64788699999999999"/>
    <m/>
    <n v="0.21"/>
    <n v="0.79"/>
    <n v="0.79"/>
    <s v="cwt"/>
    <s v="direct"/>
    <m/>
    <n v="32709"/>
  </r>
  <r>
    <s v="CK-NoKy [32]"/>
    <x v="3"/>
    <x v="0"/>
    <x v="29"/>
    <x v="29"/>
    <x v="0"/>
    <x v="7"/>
    <s v="NI"/>
    <m/>
    <s v="   -"/>
    <s v="-"/>
    <m/>
    <m/>
    <m/>
    <m/>
    <m/>
    <m/>
    <m/>
    <m/>
  </r>
  <r>
    <s v="CK-SWVI [31]"/>
    <x v="4"/>
    <x v="6"/>
    <x v="30"/>
    <x v="30"/>
    <x v="0"/>
    <x v="7"/>
    <s v="NI"/>
    <m/>
    <n v="0"/>
    <n v="7.0106000000000002E-2"/>
    <m/>
    <m/>
    <m/>
    <m/>
    <m/>
    <m/>
    <m/>
    <m/>
  </r>
  <r>
    <s v="CK-SWVI [31]"/>
    <x v="4"/>
    <x v="6"/>
    <x v="30"/>
    <x v="31"/>
    <x v="0"/>
    <x v="7"/>
    <n v="12126"/>
    <n v="12126"/>
    <n v="850.10535600000003"/>
    <n v="7.0106000000000002E-2"/>
    <m/>
    <n v="0.93"/>
    <n v="7.0000000000000007E-2"/>
    <n v="7.0000000000000007E-2"/>
    <s v="thermal"/>
    <s v="partial-direct"/>
    <m/>
    <n v="2573480"/>
  </r>
  <r>
    <s v="CK-NoKy [32]"/>
    <x v="3"/>
    <x v="0"/>
    <x v="31"/>
    <x v="32"/>
    <x v="0"/>
    <x v="7"/>
    <s v="NI"/>
    <m/>
    <s v="   -"/>
    <s v="-"/>
    <m/>
    <m/>
    <m/>
    <m/>
    <m/>
    <m/>
    <m/>
    <m/>
  </r>
  <r>
    <s v="CK-NoKy [32]"/>
    <x v="3"/>
    <x v="2"/>
    <x v="32"/>
    <x v="33"/>
    <x v="0"/>
    <x v="7"/>
    <s v="NO"/>
    <m/>
    <s v="   -"/>
    <s v="-"/>
    <m/>
    <m/>
    <m/>
    <m/>
    <m/>
    <m/>
    <m/>
    <m/>
  </r>
  <r>
    <s v="CK-SWVI [31]"/>
    <x v="4"/>
    <x v="5"/>
    <x v="33"/>
    <x v="34"/>
    <x v="0"/>
    <x v="7"/>
    <n v="4"/>
    <n v="4"/>
    <s v="   -"/>
    <s v="-"/>
    <m/>
    <m/>
    <m/>
    <m/>
    <m/>
    <m/>
    <m/>
    <m/>
  </r>
  <r>
    <s v="CK-SWVI [31]"/>
    <x v="4"/>
    <x v="5"/>
    <x v="33"/>
    <x v="35"/>
    <x v="0"/>
    <x v="7"/>
    <n v="3"/>
    <n v="3"/>
    <s v="   -"/>
    <s v="-"/>
    <m/>
    <m/>
    <m/>
    <m/>
    <m/>
    <m/>
    <m/>
    <m/>
  </r>
  <r>
    <s v="CK-SWVI [31]"/>
    <x v="4"/>
    <x v="5"/>
    <x v="33"/>
    <x v="36"/>
    <x v="0"/>
    <x v="7"/>
    <n v="899"/>
    <n v="899"/>
    <s v="   -"/>
    <s v="-"/>
    <m/>
    <m/>
    <m/>
    <m/>
    <m/>
    <m/>
    <m/>
    <n v="542856"/>
  </r>
  <r>
    <s v="CK-SWVI [31]"/>
    <x v="1"/>
    <x v="4"/>
    <x v="34"/>
    <x v="37"/>
    <x v="0"/>
    <x v="7"/>
    <n v="2359"/>
    <n v="2359"/>
    <n v="369.38165600000002"/>
    <n v="0.156584"/>
    <m/>
    <n v="0.9"/>
    <n v="9.9999999999999978E-2"/>
    <n v="0.1"/>
    <s v="thermal"/>
    <s v="partial-direct"/>
    <m/>
    <n v="385333"/>
  </r>
  <r>
    <s v="CK-SWVI [31]"/>
    <x v="2"/>
    <x v="4"/>
    <x v="35"/>
    <x v="38"/>
    <x v="0"/>
    <x v="7"/>
    <n v="20822"/>
    <n v="20822"/>
    <n v="1599.6709720000001"/>
    <n v="7.6826000000000005E-2"/>
    <m/>
    <n v="0.86"/>
    <n v="0.14000000000000001"/>
    <n v="0.01"/>
    <s v="thermal"/>
    <s v="direct"/>
    <m/>
    <n v="6549120"/>
  </r>
  <r>
    <s v="CK-SWVI [31]"/>
    <x v="4"/>
    <x v="5"/>
    <x v="36"/>
    <x v="39"/>
    <x v="0"/>
    <x v="7"/>
    <s v="NI"/>
    <m/>
    <s v="   -"/>
    <s v="-"/>
    <m/>
    <m/>
    <m/>
    <m/>
    <m/>
    <m/>
    <m/>
    <m/>
  </r>
  <r>
    <s v="CK-SWVI [31]"/>
    <x v="4"/>
    <x v="5"/>
    <x v="36"/>
    <x v="40"/>
    <x v="0"/>
    <x v="7"/>
    <s v="NI"/>
    <m/>
    <s v="   -"/>
    <s v="-"/>
    <m/>
    <m/>
    <m/>
    <m/>
    <m/>
    <m/>
    <m/>
    <m/>
  </r>
  <r>
    <s v="CK-SWVI [31]"/>
    <x v="4"/>
    <x v="5"/>
    <x v="36"/>
    <x v="41"/>
    <x v="0"/>
    <x v="7"/>
    <s v="UNK"/>
    <m/>
    <s v="   -"/>
    <s v="-"/>
    <m/>
    <m/>
    <m/>
    <m/>
    <m/>
    <m/>
    <m/>
    <n v="776420"/>
  </r>
  <r>
    <s v="CK-NoKy [32]"/>
    <x v="3"/>
    <x v="2"/>
    <x v="37"/>
    <x v="42"/>
    <x v="0"/>
    <x v="7"/>
    <s v="NI"/>
    <m/>
    <s v="   -"/>
    <s v="-"/>
    <m/>
    <m/>
    <m/>
    <m/>
    <m/>
    <m/>
    <m/>
    <m/>
  </r>
  <r>
    <s v="CK-SWVI [31]"/>
    <x v="3"/>
    <x v="1"/>
    <x v="38"/>
    <x v="43"/>
    <x v="0"/>
    <x v="7"/>
    <s v="UNK"/>
    <m/>
    <s v="   -"/>
    <s v="-"/>
    <m/>
    <m/>
    <m/>
    <m/>
    <m/>
    <m/>
    <m/>
    <m/>
  </r>
  <r>
    <s v="CK-NoKy [32]"/>
    <x v="1"/>
    <x v="2"/>
    <x v="39"/>
    <x v="44"/>
    <x v="0"/>
    <x v="7"/>
    <n v="258"/>
    <n v="258"/>
    <n v="70.95"/>
    <n v="0.27500000000000002"/>
    <m/>
    <m/>
    <m/>
    <m/>
    <m/>
    <m/>
    <m/>
    <n v="94501"/>
  </r>
  <r>
    <s v="CK-NoKy [32]"/>
    <x v="0"/>
    <x v="0"/>
    <x v="40"/>
    <x v="45"/>
    <x v="0"/>
    <x v="7"/>
    <n v="615"/>
    <n v="615"/>
    <n v="339.31025999999997"/>
    <n v="0.55172399999999999"/>
    <m/>
    <m/>
    <m/>
    <m/>
    <m/>
    <m/>
    <m/>
    <m/>
  </r>
  <r>
    <s v="CK-SWVI [31]"/>
    <x v="3"/>
    <x v="4"/>
    <x v="41"/>
    <x v="46"/>
    <x v="0"/>
    <x v="7"/>
    <s v="NI"/>
    <m/>
    <s v="   -"/>
    <s v="-"/>
    <m/>
    <m/>
    <m/>
    <m/>
    <m/>
    <m/>
    <m/>
    <n v="97963"/>
  </r>
  <r>
    <s v="CK-NoKy [32]"/>
    <x v="3"/>
    <x v="2"/>
    <x v="42"/>
    <x v="47"/>
    <x v="0"/>
    <x v="7"/>
    <s v="NO"/>
    <m/>
    <s v="   -"/>
    <s v="-"/>
    <m/>
    <m/>
    <m/>
    <m/>
    <m/>
    <m/>
    <m/>
    <m/>
  </r>
  <r>
    <s v="CK-SWVI [31]"/>
    <x v="3"/>
    <x v="1"/>
    <x v="43"/>
    <x v="48"/>
    <x v="0"/>
    <x v="7"/>
    <s v="NI"/>
    <m/>
    <s v="   -"/>
    <s v="-"/>
    <m/>
    <m/>
    <m/>
    <m/>
    <m/>
    <m/>
    <m/>
    <m/>
  </r>
  <r>
    <s v="CK-SWVI [31]"/>
    <x v="3"/>
    <x v="4"/>
    <x v="44"/>
    <x v="49"/>
    <x v="0"/>
    <x v="7"/>
    <n v="168"/>
    <n v="168"/>
    <n v="160.00000800000001"/>
    <n v="0.95238100000000003"/>
    <m/>
    <m/>
    <m/>
    <m/>
    <m/>
    <m/>
    <m/>
    <m/>
  </r>
  <r>
    <s v="CK-SWVI [31]"/>
    <x v="1"/>
    <x v="1"/>
    <x v="45"/>
    <x v="50"/>
    <x v="0"/>
    <x v="7"/>
    <n v="309"/>
    <n v="309"/>
    <n v="309"/>
    <n v="1"/>
    <m/>
    <m/>
    <m/>
    <m/>
    <m/>
    <m/>
    <m/>
    <n v="4400"/>
  </r>
  <r>
    <s v="CK-NoKy [32]"/>
    <x v="3"/>
    <x v="2"/>
    <x v="46"/>
    <x v="51"/>
    <x v="0"/>
    <x v="7"/>
    <s v="NI"/>
    <m/>
    <s v="   -"/>
    <s v="-"/>
    <m/>
    <m/>
    <m/>
    <m/>
    <m/>
    <m/>
    <m/>
    <m/>
  </r>
  <r>
    <s v="CK-SWVI [31]"/>
    <x v="3"/>
    <x v="1"/>
    <x v="47"/>
    <x v="52"/>
    <x v="0"/>
    <x v="7"/>
    <s v="NI"/>
    <m/>
    <s v="   -"/>
    <s v="-"/>
    <m/>
    <m/>
    <m/>
    <m/>
    <m/>
    <m/>
    <m/>
    <m/>
  </r>
  <r>
    <s v="CK-NoKy [32]"/>
    <x v="1"/>
    <x v="2"/>
    <x v="48"/>
    <x v="53"/>
    <x v="0"/>
    <x v="7"/>
    <n v="376"/>
    <n v="376"/>
    <s v="   -"/>
    <s v="-"/>
    <m/>
    <m/>
    <m/>
    <m/>
    <m/>
    <m/>
    <m/>
    <m/>
  </r>
  <r>
    <s v="CK-NoKy [32]"/>
    <x v="0"/>
    <x v="0"/>
    <x v="0"/>
    <x v="0"/>
    <x v="0"/>
    <x v="8"/>
    <n v="1113"/>
    <n v="1113"/>
    <n v="525.58308599999998"/>
    <n v="0.47222199999999998"/>
    <m/>
    <m/>
    <m/>
    <m/>
    <m/>
    <m/>
    <m/>
    <m/>
  </r>
  <r>
    <s v="CK-SWVI [31]"/>
    <x v="0"/>
    <x v="1"/>
    <x v="1"/>
    <x v="1"/>
    <x v="0"/>
    <x v="8"/>
    <n v="736"/>
    <n v="736"/>
    <n v="588.80000000000007"/>
    <n v="0.8"/>
    <m/>
    <m/>
    <m/>
    <m/>
    <m/>
    <m/>
    <m/>
    <n v="35240"/>
  </r>
  <r>
    <s v="CK-NoKy [32]"/>
    <x v="1"/>
    <x v="2"/>
    <x v="2"/>
    <x v="2"/>
    <x v="0"/>
    <x v="8"/>
    <n v="6035"/>
    <n v="6035"/>
    <n v="925.17756999999995"/>
    <n v="0.15330199999999999"/>
    <m/>
    <n v="0.9"/>
    <n v="0.1"/>
    <m/>
    <m/>
    <m/>
    <m/>
    <n v="374772"/>
  </r>
  <r>
    <s v="CK-NoKy [32]"/>
    <x v="2"/>
    <x v="2"/>
    <x v="3"/>
    <x v="3"/>
    <x v="0"/>
    <x v="8"/>
    <s v="UNK"/>
    <m/>
    <s v="   -"/>
    <s v="-"/>
    <m/>
    <m/>
    <m/>
    <m/>
    <m/>
    <m/>
    <m/>
    <m/>
  </r>
  <r>
    <s v="CK-NWVI [33]"/>
    <x v="0"/>
    <x v="3"/>
    <x v="4"/>
    <x v="4"/>
    <x v="0"/>
    <x v="8"/>
    <n v="586"/>
    <n v="586"/>
    <s v="   -"/>
    <s v="-"/>
    <m/>
    <m/>
    <m/>
    <m/>
    <m/>
    <m/>
    <m/>
    <m/>
  </r>
  <r>
    <s v="CK-NoKy [32]"/>
    <x v="2"/>
    <x v="2"/>
    <x v="5"/>
    <x v="5"/>
    <x v="0"/>
    <x v="8"/>
    <n v="38178"/>
    <n v="38178"/>
    <n v="515.93749200000002"/>
    <n v="1.3514E-2"/>
    <m/>
    <n v="0.99"/>
    <n v="0.01"/>
    <n v="0.01"/>
    <s v="thermal"/>
    <s v="partial-direct"/>
    <m/>
    <n v="2658734"/>
  </r>
  <r>
    <s v="CK-SWVI [31]"/>
    <x v="3"/>
    <x v="1"/>
    <x v="6"/>
    <x v="6"/>
    <x v="0"/>
    <x v="8"/>
    <n v="2584"/>
    <n v="2584"/>
    <n v="2584"/>
    <n v="1"/>
    <m/>
    <m/>
    <m/>
    <m/>
    <m/>
    <m/>
    <m/>
    <n v="88344"/>
  </r>
  <r>
    <s v="CK-NoKy [32]"/>
    <x v="3"/>
    <x v="2"/>
    <x v="7"/>
    <x v="7"/>
    <x v="0"/>
    <x v="8"/>
    <s v="NI"/>
    <m/>
    <s v="   -"/>
    <s v="-"/>
    <m/>
    <m/>
    <m/>
    <m/>
    <m/>
    <m/>
    <m/>
    <m/>
  </r>
  <r>
    <s v="CK-NoKy [32]"/>
    <x v="3"/>
    <x v="0"/>
    <x v="8"/>
    <x v="8"/>
    <x v="0"/>
    <x v="8"/>
    <s v="AP"/>
    <m/>
    <s v="   -"/>
    <s v="-"/>
    <m/>
    <m/>
    <m/>
    <m/>
    <m/>
    <m/>
    <m/>
    <m/>
  </r>
  <r>
    <s v="CK-SWVI [31]"/>
    <x v="3"/>
    <x v="4"/>
    <x v="9"/>
    <x v="9"/>
    <x v="0"/>
    <x v="8"/>
    <s v="NI"/>
    <m/>
    <s v="   -"/>
    <s v="-"/>
    <m/>
    <m/>
    <m/>
    <m/>
    <m/>
    <m/>
    <m/>
    <m/>
  </r>
  <r>
    <s v="CK-NoKy [32]"/>
    <x v="3"/>
    <x v="2"/>
    <x v="10"/>
    <x v="10"/>
    <x v="0"/>
    <x v="8"/>
    <n v="6"/>
    <n v="6"/>
    <s v="   -"/>
    <s v="-"/>
    <m/>
    <m/>
    <m/>
    <m/>
    <m/>
    <m/>
    <m/>
    <m/>
  </r>
  <r>
    <s v="CK-NoKy [32]"/>
    <x v="1"/>
    <x v="2"/>
    <x v="11"/>
    <x v="11"/>
    <x v="0"/>
    <x v="8"/>
    <n v="915"/>
    <n v="915"/>
    <n v="241.31844000000001"/>
    <n v="0.26373600000000003"/>
    <m/>
    <m/>
    <m/>
    <m/>
    <m/>
    <m/>
    <m/>
    <n v="53705"/>
  </r>
  <r>
    <s v="CK-SWVI [31]"/>
    <x v="3"/>
    <x v="5"/>
    <x v="12"/>
    <x v="12"/>
    <x v="0"/>
    <x v="8"/>
    <s v="NO"/>
    <m/>
    <s v="   -"/>
    <s v="-"/>
    <m/>
    <m/>
    <m/>
    <m/>
    <m/>
    <m/>
    <m/>
    <m/>
  </r>
  <r>
    <s v="CK-SWVI [31]"/>
    <x v="3"/>
    <x v="4"/>
    <x v="13"/>
    <x v="13"/>
    <x v="0"/>
    <x v="8"/>
    <n v="81"/>
    <n v="81"/>
    <s v="   -"/>
    <s v="-"/>
    <m/>
    <m/>
    <m/>
    <m/>
    <m/>
    <m/>
    <m/>
    <m/>
  </r>
  <r>
    <s v="CK-SWVI [31]"/>
    <x v="3"/>
    <x v="1"/>
    <x v="14"/>
    <x v="14"/>
    <x v="0"/>
    <x v="8"/>
    <s v="NI"/>
    <m/>
    <s v="   -"/>
    <s v="-"/>
    <m/>
    <m/>
    <m/>
    <m/>
    <m/>
    <m/>
    <m/>
    <m/>
  </r>
  <r>
    <s v="CK-NoKy [32]"/>
    <x v="0"/>
    <x v="0"/>
    <x v="15"/>
    <x v="15"/>
    <x v="0"/>
    <x v="8"/>
    <n v="331"/>
    <n v="331"/>
    <n v="319.17866599999996"/>
    <n v="0.96428599999999998"/>
    <m/>
    <m/>
    <m/>
    <m/>
    <m/>
    <m/>
    <m/>
    <m/>
  </r>
  <r>
    <s v="CK-NoKy [32]"/>
    <x v="3"/>
    <x v="0"/>
    <x v="16"/>
    <x v="16"/>
    <x v="0"/>
    <x v="8"/>
    <n v="347"/>
    <n v="347"/>
    <n v="138.80000000000001"/>
    <n v="0.4"/>
    <m/>
    <m/>
    <m/>
    <m/>
    <m/>
    <m/>
    <m/>
    <m/>
  </r>
  <r>
    <s v="CK-SWVI [31]"/>
    <x v="3"/>
    <x v="1"/>
    <x v="17"/>
    <x v="17"/>
    <x v="0"/>
    <x v="8"/>
    <s v="NI"/>
    <m/>
    <s v="   -"/>
    <s v="-"/>
    <m/>
    <m/>
    <m/>
    <m/>
    <m/>
    <m/>
    <m/>
    <n v="108701"/>
  </r>
  <r>
    <s v="CK-NoKy [32]"/>
    <x v="3"/>
    <x v="2"/>
    <x v="18"/>
    <x v="18"/>
    <x v="0"/>
    <x v="8"/>
    <s v="NI"/>
    <m/>
    <s v="   -"/>
    <s v="-"/>
    <m/>
    <m/>
    <m/>
    <m/>
    <m/>
    <m/>
    <m/>
    <m/>
  </r>
  <r>
    <s v="CK-NoKy [32]"/>
    <x v="1"/>
    <x v="2"/>
    <x v="19"/>
    <x v="19"/>
    <x v="0"/>
    <x v="8"/>
    <n v="797"/>
    <n v="797"/>
    <n v="293.29599999999999"/>
    <n v="0.36799999999999999"/>
    <m/>
    <m/>
    <m/>
    <m/>
    <m/>
    <m/>
    <m/>
    <n v="154125"/>
  </r>
  <r>
    <s v="CK-NoKy [32]"/>
    <x v="3"/>
    <x v="2"/>
    <x v="20"/>
    <x v="20"/>
    <x v="0"/>
    <x v="8"/>
    <n v="10"/>
    <n v="10"/>
    <s v="   -"/>
    <s v="-"/>
    <m/>
    <m/>
    <m/>
    <m/>
    <m/>
    <m/>
    <m/>
    <m/>
  </r>
  <r>
    <s v="CK-NoKy [32]"/>
    <x v="3"/>
    <x v="0"/>
    <x v="21"/>
    <x v="21"/>
    <x v="0"/>
    <x v="8"/>
    <n v="17"/>
    <n v="17"/>
    <s v="   -"/>
    <s v="-"/>
    <m/>
    <m/>
    <m/>
    <m/>
    <m/>
    <m/>
    <m/>
    <m/>
  </r>
  <r>
    <s v="CK-NWVI [33]"/>
    <x v="1"/>
    <x v="3"/>
    <x v="22"/>
    <x v="22"/>
    <x v="0"/>
    <x v="8"/>
    <n v="6516"/>
    <n v="6516"/>
    <n v="6516"/>
    <n v="1"/>
    <m/>
    <m/>
    <m/>
    <m/>
    <m/>
    <m/>
    <m/>
    <m/>
  </r>
  <r>
    <s v="CK-NoKy [32]"/>
    <x v="3"/>
    <x v="0"/>
    <x v="23"/>
    <x v="23"/>
    <x v="0"/>
    <x v="8"/>
    <s v="NI"/>
    <m/>
    <s v="   -"/>
    <s v="-"/>
    <m/>
    <m/>
    <m/>
    <m/>
    <m/>
    <m/>
    <m/>
    <m/>
  </r>
  <r>
    <s v="CK-SWVI [31]"/>
    <x v="0"/>
    <x v="1"/>
    <x v="24"/>
    <x v="24"/>
    <x v="0"/>
    <x v="8"/>
    <n v="49"/>
    <n v="49"/>
    <n v="16.333317000000001"/>
    <n v="0.33333299999999999"/>
    <m/>
    <m/>
    <m/>
    <m/>
    <m/>
    <m/>
    <m/>
    <m/>
  </r>
  <r>
    <s v="CK-SWVI [31]"/>
    <x v="3"/>
    <x v="4"/>
    <x v="25"/>
    <x v="25"/>
    <x v="0"/>
    <x v="8"/>
    <s v="NI"/>
    <m/>
    <s v="   -"/>
    <s v="-"/>
    <m/>
    <m/>
    <m/>
    <m/>
    <m/>
    <m/>
    <m/>
    <m/>
  </r>
  <r>
    <s v="CK-NoKy [32]"/>
    <x v="3"/>
    <x v="2"/>
    <x v="26"/>
    <x v="26"/>
    <x v="0"/>
    <x v="8"/>
    <s v="NI"/>
    <m/>
    <s v="   -"/>
    <s v="-"/>
    <m/>
    <m/>
    <m/>
    <m/>
    <m/>
    <m/>
    <m/>
    <m/>
  </r>
  <r>
    <s v="CK-SWVI [31]"/>
    <x v="0"/>
    <x v="1"/>
    <x v="27"/>
    <x v="27"/>
    <x v="0"/>
    <x v="8"/>
    <s v="NI"/>
    <m/>
    <s v="   -"/>
    <s v="-"/>
    <m/>
    <m/>
    <m/>
    <m/>
    <m/>
    <m/>
    <m/>
    <m/>
  </r>
  <r>
    <s v="CK-SWVI [31]"/>
    <x v="1"/>
    <x v="4"/>
    <x v="28"/>
    <x v="28"/>
    <x v="0"/>
    <x v="8"/>
    <n v="396"/>
    <n v="396"/>
    <n v="299.200176"/>
    <n v="0.75555600000000001"/>
    <m/>
    <n v="0.38"/>
    <n v="0.62"/>
    <n v="0.62"/>
    <s v="cwt"/>
    <s v="direct"/>
    <m/>
    <n v="68188"/>
  </r>
  <r>
    <s v="CK-NoKy [32]"/>
    <x v="3"/>
    <x v="0"/>
    <x v="29"/>
    <x v="29"/>
    <x v="0"/>
    <x v="8"/>
    <s v="NO"/>
    <m/>
    <s v="   -"/>
    <s v="-"/>
    <m/>
    <m/>
    <m/>
    <m/>
    <m/>
    <m/>
    <m/>
    <m/>
  </r>
  <r>
    <s v="CK-SWVI [31]"/>
    <x v="4"/>
    <x v="6"/>
    <x v="30"/>
    <x v="30"/>
    <x v="0"/>
    <x v="8"/>
    <s v="NI"/>
    <m/>
    <n v="0"/>
    <n v="8.1028000000000003E-2"/>
    <m/>
    <m/>
    <m/>
    <m/>
    <m/>
    <m/>
    <m/>
    <m/>
  </r>
  <r>
    <s v="CK-SWVI [31]"/>
    <x v="4"/>
    <x v="6"/>
    <x v="30"/>
    <x v="31"/>
    <x v="0"/>
    <x v="8"/>
    <n v="20464"/>
    <n v="20464"/>
    <n v="1658.1569919999999"/>
    <n v="8.1028000000000003E-2"/>
    <m/>
    <n v="0.92"/>
    <n v="0.08"/>
    <n v="0.08"/>
    <s v="thermal"/>
    <s v="partial-direct"/>
    <m/>
    <n v="3434095"/>
  </r>
  <r>
    <s v="CK-NoKy [32]"/>
    <x v="3"/>
    <x v="0"/>
    <x v="31"/>
    <x v="32"/>
    <x v="0"/>
    <x v="8"/>
    <s v="NI"/>
    <m/>
    <s v="   -"/>
    <s v="-"/>
    <m/>
    <m/>
    <m/>
    <m/>
    <m/>
    <m/>
    <m/>
    <m/>
  </r>
  <r>
    <s v="CK-NoKy [32]"/>
    <x v="3"/>
    <x v="2"/>
    <x v="32"/>
    <x v="33"/>
    <x v="0"/>
    <x v="8"/>
    <s v="NO"/>
    <m/>
    <s v="   -"/>
    <s v="-"/>
    <m/>
    <m/>
    <m/>
    <m/>
    <m/>
    <m/>
    <m/>
    <m/>
  </r>
  <r>
    <s v="CK-SWVI [31]"/>
    <x v="4"/>
    <x v="5"/>
    <x v="33"/>
    <x v="34"/>
    <x v="0"/>
    <x v="8"/>
    <s v="AP"/>
    <m/>
    <s v="   -"/>
    <s v="-"/>
    <m/>
    <m/>
    <m/>
    <m/>
    <m/>
    <m/>
    <m/>
    <m/>
  </r>
  <r>
    <s v="CK-SWVI [31]"/>
    <x v="4"/>
    <x v="5"/>
    <x v="33"/>
    <x v="35"/>
    <x v="0"/>
    <x v="8"/>
    <n v="20"/>
    <n v="20"/>
    <s v="   -"/>
    <s v="-"/>
    <m/>
    <m/>
    <m/>
    <m/>
    <m/>
    <m/>
    <m/>
    <m/>
  </r>
  <r>
    <s v="CK-SWVI [31]"/>
    <x v="4"/>
    <x v="5"/>
    <x v="33"/>
    <x v="36"/>
    <x v="0"/>
    <x v="8"/>
    <n v="2061"/>
    <n v="2061"/>
    <s v="   -"/>
    <s v="-"/>
    <m/>
    <n v="0.82"/>
    <n v="0.18000000000000005"/>
    <n v="0.18"/>
    <s v="thermal"/>
    <s v="partial-direct"/>
    <m/>
    <n v="44754"/>
  </r>
  <r>
    <s v="CK-SWVI [31]"/>
    <x v="1"/>
    <x v="4"/>
    <x v="34"/>
    <x v="37"/>
    <x v="0"/>
    <x v="8"/>
    <n v="2517"/>
    <n v="2517"/>
    <n v="499.830894"/>
    <n v="0.19858200000000001"/>
    <m/>
    <n v="0.86"/>
    <n v="0.14000000000000001"/>
    <n v="0.14000000000000001"/>
    <s v="thermal"/>
    <s v="partial-direct"/>
    <m/>
    <n v="337242"/>
  </r>
  <r>
    <s v="CK-SWVI [31]"/>
    <x v="2"/>
    <x v="4"/>
    <x v="35"/>
    <x v="38"/>
    <x v="0"/>
    <x v="8"/>
    <n v="17921"/>
    <n v="17921"/>
    <n v="2397.4534590000003"/>
    <n v="0.13377900000000001"/>
    <m/>
    <n v="0.84"/>
    <n v="0.16000000000000003"/>
    <n v="0.01"/>
    <s v="thermal"/>
    <s v="direct"/>
    <m/>
    <n v="6996627"/>
  </r>
  <r>
    <s v="CK-SWVI [31]"/>
    <x v="4"/>
    <x v="5"/>
    <x v="36"/>
    <x v="39"/>
    <x v="0"/>
    <x v="8"/>
    <s v="NI"/>
    <m/>
    <s v="   -"/>
    <s v="-"/>
    <m/>
    <m/>
    <m/>
    <m/>
    <m/>
    <m/>
    <m/>
    <m/>
  </r>
  <r>
    <s v="CK-SWVI [31]"/>
    <x v="4"/>
    <x v="5"/>
    <x v="36"/>
    <x v="40"/>
    <x v="0"/>
    <x v="8"/>
    <s v="NI"/>
    <m/>
    <s v="   -"/>
    <s v="-"/>
    <m/>
    <m/>
    <m/>
    <m/>
    <m/>
    <m/>
    <m/>
    <m/>
  </r>
  <r>
    <s v="CK-SWVI [31]"/>
    <x v="4"/>
    <x v="5"/>
    <x v="36"/>
    <x v="41"/>
    <x v="0"/>
    <x v="8"/>
    <s v="UNK"/>
    <m/>
    <s v="   -"/>
    <s v="-"/>
    <m/>
    <m/>
    <m/>
    <m/>
    <m/>
    <m/>
    <m/>
    <n v="513185"/>
  </r>
  <r>
    <s v="CK-NoKy [32]"/>
    <x v="3"/>
    <x v="2"/>
    <x v="37"/>
    <x v="42"/>
    <x v="0"/>
    <x v="8"/>
    <s v="NI"/>
    <m/>
    <s v="   -"/>
    <s v="-"/>
    <m/>
    <m/>
    <m/>
    <m/>
    <m/>
    <m/>
    <m/>
    <m/>
  </r>
  <r>
    <s v="CK-SWVI [31]"/>
    <x v="3"/>
    <x v="1"/>
    <x v="38"/>
    <x v="43"/>
    <x v="0"/>
    <x v="8"/>
    <s v="NO"/>
    <m/>
    <s v="   -"/>
    <s v="-"/>
    <m/>
    <m/>
    <m/>
    <m/>
    <m/>
    <m/>
    <m/>
    <m/>
  </r>
  <r>
    <s v="CK-NoKy [32]"/>
    <x v="1"/>
    <x v="2"/>
    <x v="39"/>
    <x v="44"/>
    <x v="0"/>
    <x v="8"/>
    <n v="310"/>
    <n v="310"/>
    <n v="124"/>
    <n v="0.4"/>
    <m/>
    <m/>
    <m/>
    <m/>
    <m/>
    <m/>
    <m/>
    <n v="51417"/>
  </r>
  <r>
    <s v="CK-NoKy [32]"/>
    <x v="0"/>
    <x v="0"/>
    <x v="40"/>
    <x v="45"/>
    <x v="0"/>
    <x v="8"/>
    <n v="768"/>
    <n v="768"/>
    <n v="422.40000000000003"/>
    <n v="0.55000000000000004"/>
    <m/>
    <m/>
    <m/>
    <m/>
    <m/>
    <m/>
    <m/>
    <m/>
  </r>
  <r>
    <s v="CK-SWVI [31]"/>
    <x v="3"/>
    <x v="4"/>
    <x v="41"/>
    <x v="46"/>
    <x v="0"/>
    <x v="8"/>
    <s v="NI"/>
    <m/>
    <s v="   -"/>
    <s v="-"/>
    <m/>
    <m/>
    <m/>
    <m/>
    <m/>
    <m/>
    <m/>
    <n v="276027"/>
  </r>
  <r>
    <s v="CK-NoKy [32]"/>
    <x v="3"/>
    <x v="2"/>
    <x v="42"/>
    <x v="47"/>
    <x v="0"/>
    <x v="8"/>
    <n v="502"/>
    <n v="502"/>
    <s v="   -"/>
    <s v="-"/>
    <m/>
    <m/>
    <m/>
    <m/>
    <m/>
    <m/>
    <m/>
    <m/>
  </r>
  <r>
    <s v="CK-SWVI [31]"/>
    <x v="3"/>
    <x v="1"/>
    <x v="43"/>
    <x v="48"/>
    <x v="0"/>
    <x v="8"/>
    <s v="NI"/>
    <m/>
    <s v="   -"/>
    <s v="-"/>
    <m/>
    <m/>
    <m/>
    <m/>
    <m/>
    <m/>
    <m/>
    <m/>
  </r>
  <r>
    <s v="CK-SWVI [31]"/>
    <x v="3"/>
    <x v="4"/>
    <x v="44"/>
    <x v="49"/>
    <x v="0"/>
    <x v="8"/>
    <n v="336"/>
    <n v="336"/>
    <n v="312.82742400000001"/>
    <n v="0.93103400000000003"/>
    <m/>
    <m/>
    <m/>
    <m/>
    <m/>
    <m/>
    <m/>
    <n v="34698"/>
  </r>
  <r>
    <s v="CK-SWVI [31]"/>
    <x v="1"/>
    <x v="1"/>
    <x v="45"/>
    <x v="50"/>
    <x v="0"/>
    <x v="8"/>
    <n v="199"/>
    <n v="199"/>
    <n v="199"/>
    <n v="1"/>
    <m/>
    <m/>
    <m/>
    <m/>
    <m/>
    <m/>
    <m/>
    <m/>
  </r>
  <r>
    <s v="CK-NoKy [32]"/>
    <x v="3"/>
    <x v="2"/>
    <x v="46"/>
    <x v="51"/>
    <x v="0"/>
    <x v="8"/>
    <s v="NI"/>
    <m/>
    <s v="   -"/>
    <s v="-"/>
    <m/>
    <m/>
    <m/>
    <m/>
    <m/>
    <m/>
    <m/>
    <m/>
  </r>
  <r>
    <s v="CK-SWVI [31]"/>
    <x v="3"/>
    <x v="1"/>
    <x v="47"/>
    <x v="52"/>
    <x v="0"/>
    <x v="8"/>
    <s v="NI"/>
    <m/>
    <s v="   -"/>
    <s v="-"/>
    <m/>
    <m/>
    <m/>
    <m/>
    <m/>
    <m/>
    <m/>
    <m/>
  </r>
  <r>
    <s v="CK-NoKy [32]"/>
    <x v="1"/>
    <x v="2"/>
    <x v="48"/>
    <x v="53"/>
    <x v="0"/>
    <x v="8"/>
    <n v="266"/>
    <n v="266"/>
    <s v="   -"/>
    <s v="-"/>
    <m/>
    <m/>
    <m/>
    <m/>
    <m/>
    <m/>
    <m/>
    <m/>
  </r>
  <r>
    <s v="CK-NoKy [32]"/>
    <x v="0"/>
    <x v="0"/>
    <x v="0"/>
    <x v="0"/>
    <x v="0"/>
    <x v="9"/>
    <n v="91"/>
    <n v="91"/>
    <s v="   -"/>
    <s v="-"/>
    <m/>
    <m/>
    <m/>
    <m/>
    <m/>
    <m/>
    <m/>
    <m/>
  </r>
  <r>
    <s v="CK-SWVI [31]"/>
    <x v="0"/>
    <x v="1"/>
    <x v="1"/>
    <x v="1"/>
    <x v="0"/>
    <x v="9"/>
    <n v="289"/>
    <n v="289"/>
    <n v="216.75"/>
    <n v="0.75"/>
    <m/>
    <m/>
    <m/>
    <m/>
    <m/>
    <m/>
    <m/>
    <m/>
  </r>
  <r>
    <s v="CK-NoKy [32]"/>
    <x v="1"/>
    <x v="2"/>
    <x v="2"/>
    <x v="2"/>
    <x v="0"/>
    <x v="9"/>
    <n v="2808"/>
    <n v="2808"/>
    <n v="233.999064"/>
    <n v="8.3333000000000004E-2"/>
    <m/>
    <n v="0.9"/>
    <n v="0.1"/>
    <m/>
    <m/>
    <m/>
    <m/>
    <n v="337095"/>
  </r>
  <r>
    <s v="CK-NoKy [32]"/>
    <x v="2"/>
    <x v="2"/>
    <x v="3"/>
    <x v="3"/>
    <x v="0"/>
    <x v="9"/>
    <n v="3500"/>
    <n v="3500"/>
    <s v="   -"/>
    <s v="-"/>
    <m/>
    <m/>
    <m/>
    <m/>
    <m/>
    <m/>
    <m/>
    <m/>
  </r>
  <r>
    <s v="CK-NWVI [33]"/>
    <x v="0"/>
    <x v="3"/>
    <x v="4"/>
    <x v="4"/>
    <x v="0"/>
    <x v="9"/>
    <n v="348"/>
    <n v="348"/>
    <s v="   -"/>
    <s v="-"/>
    <m/>
    <m/>
    <m/>
    <m/>
    <m/>
    <m/>
    <m/>
    <m/>
  </r>
  <r>
    <s v="CK-NoKy [32]"/>
    <x v="2"/>
    <x v="2"/>
    <x v="5"/>
    <x v="5"/>
    <x v="0"/>
    <x v="9"/>
    <n v="15000"/>
    <n v="15000"/>
    <n v="100.66500000000001"/>
    <n v="6.711E-3"/>
    <m/>
    <n v="0.99"/>
    <n v="0.01"/>
    <n v="0.01"/>
    <s v="thermal"/>
    <s v="partial-direct"/>
    <m/>
    <n v="2394475"/>
  </r>
  <r>
    <s v="CK-SWVI [31]"/>
    <x v="3"/>
    <x v="1"/>
    <x v="6"/>
    <x v="6"/>
    <x v="0"/>
    <x v="9"/>
    <n v="1223"/>
    <n v="1223"/>
    <n v="1223"/>
    <n v="1"/>
    <m/>
    <m/>
    <m/>
    <m/>
    <m/>
    <m/>
    <m/>
    <m/>
  </r>
  <r>
    <s v="CK-NoKy [32]"/>
    <x v="3"/>
    <x v="2"/>
    <x v="7"/>
    <x v="7"/>
    <x v="0"/>
    <x v="9"/>
    <s v="NI"/>
    <m/>
    <s v="   -"/>
    <s v="-"/>
    <m/>
    <m/>
    <m/>
    <m/>
    <m/>
    <m/>
    <m/>
    <m/>
  </r>
  <r>
    <s v="CK-NoKy [32]"/>
    <x v="3"/>
    <x v="0"/>
    <x v="8"/>
    <x v="8"/>
    <x v="0"/>
    <x v="9"/>
    <s v="AP"/>
    <m/>
    <s v="   -"/>
    <s v="-"/>
    <m/>
    <m/>
    <m/>
    <m/>
    <m/>
    <m/>
    <m/>
    <m/>
  </r>
  <r>
    <s v="CK-SWVI [31]"/>
    <x v="3"/>
    <x v="4"/>
    <x v="9"/>
    <x v="9"/>
    <x v="0"/>
    <x v="9"/>
    <s v="NI"/>
    <m/>
    <s v="   -"/>
    <s v="-"/>
    <m/>
    <m/>
    <m/>
    <m/>
    <m/>
    <m/>
    <m/>
    <m/>
  </r>
  <r>
    <s v="CK-NoKy [32]"/>
    <x v="3"/>
    <x v="2"/>
    <x v="10"/>
    <x v="10"/>
    <x v="0"/>
    <x v="9"/>
    <s v="AP"/>
    <m/>
    <s v="   -"/>
    <s v="-"/>
    <m/>
    <m/>
    <m/>
    <m/>
    <m/>
    <m/>
    <m/>
    <m/>
  </r>
  <r>
    <s v="CK-NoKy [32]"/>
    <x v="1"/>
    <x v="2"/>
    <x v="11"/>
    <x v="11"/>
    <x v="0"/>
    <x v="9"/>
    <n v="2500"/>
    <n v="2500"/>
    <s v="   -"/>
    <s v="-"/>
    <m/>
    <m/>
    <m/>
    <m/>
    <m/>
    <m/>
    <m/>
    <n v="328582"/>
  </r>
  <r>
    <s v="CK-SWVI [31]"/>
    <x v="3"/>
    <x v="5"/>
    <x v="12"/>
    <x v="12"/>
    <x v="0"/>
    <x v="9"/>
    <s v="AP"/>
    <m/>
    <s v="   -"/>
    <s v="-"/>
    <m/>
    <m/>
    <m/>
    <m/>
    <m/>
    <m/>
    <m/>
    <m/>
  </r>
  <r>
    <s v="CK-SWVI [31]"/>
    <x v="3"/>
    <x v="4"/>
    <x v="13"/>
    <x v="13"/>
    <x v="0"/>
    <x v="9"/>
    <n v="8"/>
    <n v="8"/>
    <s v="   -"/>
    <s v="-"/>
    <m/>
    <m/>
    <m/>
    <m/>
    <m/>
    <m/>
    <m/>
    <m/>
  </r>
  <r>
    <s v="CK-SWVI [31]"/>
    <x v="3"/>
    <x v="1"/>
    <x v="14"/>
    <x v="14"/>
    <x v="0"/>
    <x v="9"/>
    <s v="NO"/>
    <m/>
    <s v="   -"/>
    <s v="-"/>
    <m/>
    <m/>
    <m/>
    <m/>
    <m/>
    <m/>
    <m/>
    <m/>
  </r>
  <r>
    <s v="CK-NoKy [32]"/>
    <x v="0"/>
    <x v="0"/>
    <x v="15"/>
    <x v="15"/>
    <x v="0"/>
    <x v="9"/>
    <n v="192"/>
    <n v="192"/>
    <n v="96"/>
    <n v="0.5"/>
    <m/>
    <m/>
    <m/>
    <m/>
    <m/>
    <m/>
    <m/>
    <m/>
  </r>
  <r>
    <s v="CK-NoKy [32]"/>
    <x v="3"/>
    <x v="0"/>
    <x v="16"/>
    <x v="16"/>
    <x v="0"/>
    <x v="9"/>
    <n v="51"/>
    <n v="51"/>
    <s v="   -"/>
    <s v="-"/>
    <m/>
    <m/>
    <m/>
    <m/>
    <m/>
    <m/>
    <m/>
    <m/>
  </r>
  <r>
    <s v="CK-SWVI [31]"/>
    <x v="3"/>
    <x v="1"/>
    <x v="17"/>
    <x v="17"/>
    <x v="0"/>
    <x v="9"/>
    <s v="NI"/>
    <m/>
    <s v="   -"/>
    <s v="-"/>
    <m/>
    <m/>
    <m/>
    <m/>
    <m/>
    <m/>
    <m/>
    <n v="15000"/>
  </r>
  <r>
    <s v="CK-NoKy [32]"/>
    <x v="3"/>
    <x v="2"/>
    <x v="18"/>
    <x v="18"/>
    <x v="0"/>
    <x v="9"/>
    <s v="NI"/>
    <m/>
    <s v="   -"/>
    <s v="-"/>
    <m/>
    <m/>
    <m/>
    <m/>
    <m/>
    <m/>
    <m/>
    <m/>
  </r>
  <r>
    <s v="CK-NoKy [32]"/>
    <x v="1"/>
    <x v="2"/>
    <x v="19"/>
    <x v="19"/>
    <x v="0"/>
    <x v="9"/>
    <n v="303"/>
    <n v="303"/>
    <n v="233.89479"/>
    <n v="0.77193000000000001"/>
    <m/>
    <m/>
    <m/>
    <m/>
    <m/>
    <m/>
    <m/>
    <n v="67500"/>
  </r>
  <r>
    <s v="CK-NoKy [32]"/>
    <x v="3"/>
    <x v="2"/>
    <x v="20"/>
    <x v="20"/>
    <x v="0"/>
    <x v="9"/>
    <s v="NO"/>
    <m/>
    <s v="   -"/>
    <s v="-"/>
    <m/>
    <m/>
    <m/>
    <m/>
    <m/>
    <m/>
    <m/>
    <m/>
  </r>
  <r>
    <s v="CK-NoKy [32]"/>
    <x v="3"/>
    <x v="0"/>
    <x v="21"/>
    <x v="21"/>
    <x v="0"/>
    <x v="9"/>
    <n v="7"/>
    <n v="7"/>
    <s v="   -"/>
    <s v="-"/>
    <m/>
    <m/>
    <m/>
    <m/>
    <m/>
    <m/>
    <m/>
    <m/>
  </r>
  <r>
    <s v="CK-NWVI [33]"/>
    <x v="1"/>
    <x v="3"/>
    <x v="22"/>
    <x v="22"/>
    <x v="0"/>
    <x v="9"/>
    <n v="1185"/>
    <n v="1185"/>
    <s v="   -"/>
    <s v="-"/>
    <m/>
    <m/>
    <m/>
    <m/>
    <m/>
    <m/>
    <m/>
    <m/>
  </r>
  <r>
    <s v="CK-NoKy [32]"/>
    <x v="3"/>
    <x v="0"/>
    <x v="23"/>
    <x v="23"/>
    <x v="0"/>
    <x v="9"/>
    <s v="NI"/>
    <m/>
    <s v="   -"/>
    <s v="-"/>
    <m/>
    <m/>
    <m/>
    <m/>
    <m/>
    <m/>
    <m/>
    <m/>
  </r>
  <r>
    <s v="CK-SWVI [31]"/>
    <x v="0"/>
    <x v="1"/>
    <x v="24"/>
    <x v="24"/>
    <x v="0"/>
    <x v="9"/>
    <n v="37"/>
    <n v="37"/>
    <s v="   -"/>
    <s v="-"/>
    <m/>
    <m/>
    <m/>
    <m/>
    <m/>
    <m/>
    <m/>
    <m/>
  </r>
  <r>
    <s v="CK-SWVI [31]"/>
    <x v="3"/>
    <x v="4"/>
    <x v="25"/>
    <x v="25"/>
    <x v="0"/>
    <x v="9"/>
    <s v="NI"/>
    <m/>
    <s v="   -"/>
    <s v="-"/>
    <m/>
    <m/>
    <m/>
    <m/>
    <m/>
    <m/>
    <m/>
    <m/>
  </r>
  <r>
    <s v="CK-NoKy [32]"/>
    <x v="3"/>
    <x v="2"/>
    <x v="26"/>
    <x v="26"/>
    <x v="0"/>
    <x v="9"/>
    <s v="NI"/>
    <m/>
    <s v="   -"/>
    <s v="-"/>
    <m/>
    <m/>
    <m/>
    <m/>
    <m/>
    <m/>
    <m/>
    <m/>
  </r>
  <r>
    <s v="CK-SWVI [31]"/>
    <x v="0"/>
    <x v="1"/>
    <x v="27"/>
    <x v="27"/>
    <x v="0"/>
    <x v="9"/>
    <n v="44"/>
    <n v="44"/>
    <s v="   -"/>
    <s v="-"/>
    <m/>
    <m/>
    <m/>
    <m/>
    <m/>
    <m/>
    <m/>
    <m/>
  </r>
  <r>
    <s v="CK-SWVI [31]"/>
    <x v="1"/>
    <x v="4"/>
    <x v="28"/>
    <x v="28"/>
    <x v="0"/>
    <x v="9"/>
    <n v="73"/>
    <n v="73"/>
    <n v="46.454572000000006"/>
    <n v="0.63636400000000004"/>
    <m/>
    <n v="0.65"/>
    <n v="0.35"/>
    <n v="0.35"/>
    <s v="cwt"/>
    <s v="Partial Direct"/>
    <m/>
    <n v="13748"/>
  </r>
  <r>
    <s v="CK-NoKy [32]"/>
    <x v="3"/>
    <x v="0"/>
    <x v="29"/>
    <x v="29"/>
    <x v="0"/>
    <x v="9"/>
    <s v="NO"/>
    <m/>
    <s v="   -"/>
    <s v="-"/>
    <m/>
    <m/>
    <m/>
    <m/>
    <m/>
    <m/>
    <m/>
    <m/>
  </r>
  <r>
    <s v="CK-SWVI [31]"/>
    <x v="4"/>
    <x v="6"/>
    <x v="30"/>
    <x v="30"/>
    <x v="0"/>
    <x v="9"/>
    <s v="NI"/>
    <m/>
    <n v="0"/>
    <n v="7.8549999999999995E-2"/>
    <m/>
    <m/>
    <m/>
    <m/>
    <m/>
    <m/>
    <m/>
    <m/>
  </r>
  <r>
    <s v="CK-SWVI [31]"/>
    <x v="4"/>
    <x v="6"/>
    <x v="30"/>
    <x v="31"/>
    <x v="0"/>
    <x v="9"/>
    <n v="9000"/>
    <n v="9000"/>
    <n v="706.94999999999993"/>
    <n v="7.8549999999999995E-2"/>
    <m/>
    <n v="0.92"/>
    <n v="0.08"/>
    <n v="0.08"/>
    <s v="thermal"/>
    <s v="partial-direct"/>
    <m/>
    <n v="3460515"/>
  </r>
  <r>
    <s v="CK-NoKy [32]"/>
    <x v="3"/>
    <x v="0"/>
    <x v="31"/>
    <x v="32"/>
    <x v="0"/>
    <x v="9"/>
    <s v="NI"/>
    <m/>
    <s v="   -"/>
    <s v="-"/>
    <m/>
    <m/>
    <m/>
    <m/>
    <m/>
    <m/>
    <m/>
    <m/>
  </r>
  <r>
    <s v="CK-NoKy [32]"/>
    <x v="3"/>
    <x v="2"/>
    <x v="32"/>
    <x v="33"/>
    <x v="0"/>
    <x v="9"/>
    <s v="NO"/>
    <m/>
    <s v="   -"/>
    <s v="-"/>
    <m/>
    <m/>
    <m/>
    <m/>
    <m/>
    <m/>
    <m/>
    <m/>
  </r>
  <r>
    <s v="CK-SWVI [31]"/>
    <x v="4"/>
    <x v="5"/>
    <x v="33"/>
    <x v="34"/>
    <x v="0"/>
    <x v="9"/>
    <s v="AP"/>
    <m/>
    <s v="   -"/>
    <s v="-"/>
    <m/>
    <m/>
    <m/>
    <m/>
    <m/>
    <m/>
    <m/>
    <m/>
  </r>
  <r>
    <s v="CK-SWVI [31]"/>
    <x v="4"/>
    <x v="5"/>
    <x v="33"/>
    <x v="35"/>
    <x v="0"/>
    <x v="9"/>
    <s v="AP"/>
    <m/>
    <s v="   -"/>
    <s v="-"/>
    <m/>
    <m/>
    <m/>
    <m/>
    <m/>
    <m/>
    <m/>
    <m/>
  </r>
  <r>
    <s v="CK-SWVI [31]"/>
    <x v="4"/>
    <x v="5"/>
    <x v="33"/>
    <x v="36"/>
    <x v="0"/>
    <x v="9"/>
    <n v="4007"/>
    <n v="4007"/>
    <s v="   -"/>
    <s v="-"/>
    <m/>
    <n v="0.91"/>
    <n v="8.9999999999999969E-2"/>
    <n v="0.09"/>
    <s v="thermal"/>
    <s v="partial-direct"/>
    <m/>
    <n v="37435"/>
  </r>
  <r>
    <s v="CK-SWVI [31]"/>
    <x v="1"/>
    <x v="4"/>
    <x v="34"/>
    <x v="37"/>
    <x v="0"/>
    <x v="9"/>
    <n v="384"/>
    <n v="384"/>
    <n v="61.310975999999997"/>
    <n v="0.159664"/>
    <m/>
    <m/>
    <m/>
    <m/>
    <m/>
    <m/>
    <m/>
    <n v="139330"/>
  </r>
  <r>
    <s v="CK-SWVI [31]"/>
    <x v="2"/>
    <x v="4"/>
    <x v="35"/>
    <x v="38"/>
    <x v="0"/>
    <x v="9"/>
    <n v="11865"/>
    <n v="11865"/>
    <n v="651.92242499999998"/>
    <n v="5.4945000000000001E-2"/>
    <m/>
    <n v="0.94"/>
    <n v="6.0000000000000053E-2"/>
    <n v="0"/>
    <s v="thermal"/>
    <s v="direct"/>
    <m/>
    <n v="5944967"/>
  </r>
  <r>
    <s v="CK-SWVI [31]"/>
    <x v="4"/>
    <x v="5"/>
    <x v="36"/>
    <x v="39"/>
    <x v="0"/>
    <x v="9"/>
    <s v="NI"/>
    <m/>
    <s v="   -"/>
    <s v="-"/>
    <m/>
    <m/>
    <m/>
    <m/>
    <m/>
    <m/>
    <m/>
    <m/>
  </r>
  <r>
    <s v="CK-SWVI [31]"/>
    <x v="4"/>
    <x v="5"/>
    <x v="36"/>
    <x v="40"/>
    <x v="0"/>
    <x v="9"/>
    <s v="NI"/>
    <m/>
    <s v="   -"/>
    <s v="-"/>
    <m/>
    <m/>
    <m/>
    <m/>
    <m/>
    <m/>
    <m/>
    <m/>
  </r>
  <r>
    <s v="CK-SWVI [31]"/>
    <x v="4"/>
    <x v="5"/>
    <x v="36"/>
    <x v="41"/>
    <x v="0"/>
    <x v="9"/>
    <n v="344"/>
    <n v="344"/>
    <s v="   -"/>
    <s v="-"/>
    <m/>
    <m/>
    <m/>
    <m/>
    <m/>
    <m/>
    <m/>
    <n v="472716"/>
  </r>
  <r>
    <s v="CK-NoKy [32]"/>
    <x v="3"/>
    <x v="2"/>
    <x v="37"/>
    <x v="42"/>
    <x v="0"/>
    <x v="9"/>
    <n v="23"/>
    <n v="23"/>
    <s v="   -"/>
    <s v="-"/>
    <m/>
    <m/>
    <m/>
    <m/>
    <m/>
    <m/>
    <m/>
    <m/>
  </r>
  <r>
    <s v="CK-SWVI [31]"/>
    <x v="3"/>
    <x v="1"/>
    <x v="38"/>
    <x v="43"/>
    <x v="0"/>
    <x v="9"/>
    <s v="NI"/>
    <m/>
    <s v="   -"/>
    <s v="-"/>
    <m/>
    <m/>
    <m/>
    <m/>
    <m/>
    <m/>
    <m/>
    <m/>
  </r>
  <r>
    <s v="CK-NoKy [32]"/>
    <x v="1"/>
    <x v="2"/>
    <x v="39"/>
    <x v="44"/>
    <x v="0"/>
    <x v="9"/>
    <n v="91"/>
    <n v="91"/>
    <n v="91"/>
    <n v="1"/>
    <m/>
    <m/>
    <m/>
    <m/>
    <m/>
    <m/>
    <m/>
    <n v="7950"/>
  </r>
  <r>
    <s v="CK-NoKy [32]"/>
    <x v="0"/>
    <x v="0"/>
    <x v="40"/>
    <x v="45"/>
    <x v="0"/>
    <x v="9"/>
    <n v="653"/>
    <n v="653"/>
    <n v="653"/>
    <n v="1"/>
    <m/>
    <m/>
    <m/>
    <m/>
    <m/>
    <m/>
    <m/>
    <m/>
  </r>
  <r>
    <s v="CK-SWVI [31]"/>
    <x v="3"/>
    <x v="4"/>
    <x v="41"/>
    <x v="46"/>
    <x v="0"/>
    <x v="9"/>
    <s v="NI"/>
    <m/>
    <s v="   -"/>
    <s v="-"/>
    <m/>
    <m/>
    <m/>
    <m/>
    <m/>
    <m/>
    <m/>
    <n v="298541"/>
  </r>
  <r>
    <s v="CK-NoKy [32]"/>
    <x v="3"/>
    <x v="2"/>
    <x v="42"/>
    <x v="47"/>
    <x v="0"/>
    <x v="9"/>
    <n v="2500"/>
    <n v="2500"/>
    <s v="   -"/>
    <s v="-"/>
    <m/>
    <m/>
    <m/>
    <m/>
    <m/>
    <m/>
    <m/>
    <n v="47800"/>
  </r>
  <r>
    <s v="CK-SWVI [31]"/>
    <x v="3"/>
    <x v="1"/>
    <x v="43"/>
    <x v="48"/>
    <x v="0"/>
    <x v="9"/>
    <s v="NI"/>
    <m/>
    <s v="   -"/>
    <s v="-"/>
    <m/>
    <m/>
    <m/>
    <m/>
    <m/>
    <m/>
    <m/>
    <m/>
  </r>
  <r>
    <s v="CK-SWVI [31]"/>
    <x v="3"/>
    <x v="4"/>
    <x v="44"/>
    <x v="49"/>
    <x v="0"/>
    <x v="9"/>
    <n v="161"/>
    <n v="161"/>
    <s v="   -"/>
    <s v="-"/>
    <m/>
    <m/>
    <m/>
    <m/>
    <m/>
    <m/>
    <m/>
    <n v="135329"/>
  </r>
  <r>
    <s v="CK-SWVI [31]"/>
    <x v="1"/>
    <x v="1"/>
    <x v="45"/>
    <x v="50"/>
    <x v="0"/>
    <x v="9"/>
    <n v="219"/>
    <n v="219"/>
    <n v="219"/>
    <n v="1"/>
    <m/>
    <m/>
    <m/>
    <m/>
    <m/>
    <m/>
    <m/>
    <m/>
  </r>
  <r>
    <s v="CK-NoKy [32]"/>
    <x v="3"/>
    <x v="2"/>
    <x v="46"/>
    <x v="51"/>
    <x v="0"/>
    <x v="9"/>
    <n v="39"/>
    <n v="39"/>
    <s v="   -"/>
    <s v="-"/>
    <m/>
    <m/>
    <m/>
    <m/>
    <m/>
    <m/>
    <m/>
    <m/>
  </r>
  <r>
    <s v="CK-SWVI [31]"/>
    <x v="3"/>
    <x v="1"/>
    <x v="47"/>
    <x v="52"/>
    <x v="0"/>
    <x v="9"/>
    <s v="NI"/>
    <m/>
    <s v="   -"/>
    <s v="-"/>
    <m/>
    <m/>
    <m/>
    <m/>
    <m/>
    <m/>
    <m/>
    <m/>
  </r>
  <r>
    <s v="CK-NoKy [32]"/>
    <x v="1"/>
    <x v="2"/>
    <x v="48"/>
    <x v="53"/>
    <x v="0"/>
    <x v="9"/>
    <n v="64"/>
    <n v="64"/>
    <s v="   -"/>
    <s v="-"/>
    <m/>
    <m/>
    <m/>
    <m/>
    <m/>
    <m/>
    <m/>
    <m/>
  </r>
  <r>
    <s v="CK-NoKy [32]"/>
    <x v="0"/>
    <x v="0"/>
    <x v="0"/>
    <x v="0"/>
    <x v="0"/>
    <x v="10"/>
    <n v="399"/>
    <n v="399"/>
    <s v="   -"/>
    <s v="-"/>
    <m/>
    <m/>
    <m/>
    <m/>
    <m/>
    <m/>
    <m/>
    <m/>
  </r>
  <r>
    <s v="CK-SWVI [31]"/>
    <x v="0"/>
    <x v="1"/>
    <x v="1"/>
    <x v="1"/>
    <x v="0"/>
    <x v="10"/>
    <n v="584"/>
    <n v="584"/>
    <s v="   -"/>
    <s v="-"/>
    <m/>
    <m/>
    <m/>
    <m/>
    <m/>
    <m/>
    <m/>
    <n v="38700"/>
  </r>
  <r>
    <s v="CK-NoKy [32]"/>
    <x v="1"/>
    <x v="2"/>
    <x v="2"/>
    <x v="2"/>
    <x v="0"/>
    <x v="10"/>
    <n v="8285"/>
    <n v="8285"/>
    <n v="384.35772000000003"/>
    <n v="4.6392000000000003E-2"/>
    <m/>
    <n v="0.9"/>
    <n v="0.1"/>
    <m/>
    <m/>
    <m/>
    <m/>
    <n v="385975"/>
  </r>
  <r>
    <s v="CK-NoKy [32]"/>
    <x v="2"/>
    <x v="2"/>
    <x v="3"/>
    <x v="3"/>
    <x v="0"/>
    <x v="10"/>
    <n v="3000"/>
    <n v="3000"/>
    <s v="   -"/>
    <s v="-"/>
    <m/>
    <m/>
    <m/>
    <m/>
    <m/>
    <m/>
    <m/>
    <m/>
  </r>
  <r>
    <s v="CK-NWVI [33]"/>
    <x v="0"/>
    <x v="3"/>
    <x v="4"/>
    <x v="4"/>
    <x v="0"/>
    <x v="10"/>
    <n v="98"/>
    <n v="98"/>
    <s v="   -"/>
    <s v="-"/>
    <m/>
    <m/>
    <m/>
    <m/>
    <m/>
    <m/>
    <m/>
    <m/>
  </r>
  <r>
    <s v="CK-NoKy [32]"/>
    <x v="2"/>
    <x v="2"/>
    <x v="5"/>
    <x v="5"/>
    <x v="0"/>
    <x v="10"/>
    <n v="60760"/>
    <n v="60760"/>
    <n v="563.91355999999996"/>
    <n v="9.2809999999999993E-3"/>
    <m/>
    <n v="0.99"/>
    <n v="0.01"/>
    <n v="0.01"/>
    <s v="thermal"/>
    <s v="partial-direct"/>
    <m/>
    <n v="2770120"/>
  </r>
  <r>
    <s v="CK-SWVI [31]"/>
    <x v="3"/>
    <x v="1"/>
    <x v="6"/>
    <x v="6"/>
    <x v="0"/>
    <x v="10"/>
    <n v="3630"/>
    <n v="3630"/>
    <s v="   -"/>
    <s v="-"/>
    <m/>
    <m/>
    <m/>
    <m/>
    <m/>
    <m/>
    <m/>
    <m/>
  </r>
  <r>
    <s v="CK-NoKy [32]"/>
    <x v="3"/>
    <x v="2"/>
    <x v="7"/>
    <x v="7"/>
    <x v="0"/>
    <x v="10"/>
    <s v="NO"/>
    <m/>
    <s v="   -"/>
    <s v="-"/>
    <m/>
    <m/>
    <m/>
    <m/>
    <m/>
    <m/>
    <m/>
    <m/>
  </r>
  <r>
    <s v="CK-NoKy [32]"/>
    <x v="3"/>
    <x v="0"/>
    <x v="8"/>
    <x v="8"/>
    <x v="0"/>
    <x v="10"/>
    <n v="18"/>
    <n v="18"/>
    <s v="   -"/>
    <s v="-"/>
    <m/>
    <m/>
    <m/>
    <m/>
    <m/>
    <m/>
    <m/>
    <m/>
  </r>
  <r>
    <s v="CK-SWVI [31]"/>
    <x v="3"/>
    <x v="4"/>
    <x v="9"/>
    <x v="9"/>
    <x v="0"/>
    <x v="10"/>
    <s v="NI"/>
    <m/>
    <s v="   -"/>
    <s v="-"/>
    <m/>
    <m/>
    <m/>
    <m/>
    <m/>
    <m/>
    <m/>
    <m/>
  </r>
  <r>
    <s v="CK-NoKy [32]"/>
    <x v="3"/>
    <x v="2"/>
    <x v="10"/>
    <x v="10"/>
    <x v="0"/>
    <x v="10"/>
    <s v="NO"/>
    <m/>
    <s v="   -"/>
    <s v="-"/>
    <m/>
    <m/>
    <m/>
    <m/>
    <m/>
    <m/>
    <m/>
    <m/>
  </r>
  <r>
    <s v="CK-NoKy [32]"/>
    <x v="1"/>
    <x v="2"/>
    <x v="11"/>
    <x v="11"/>
    <x v="0"/>
    <x v="10"/>
    <n v="1580"/>
    <n v="1580"/>
    <n v="478.51405999999997"/>
    <n v="0.30285699999999999"/>
    <m/>
    <m/>
    <m/>
    <m/>
    <m/>
    <m/>
    <m/>
    <n v="322255"/>
  </r>
  <r>
    <s v="CK-SWVI [31]"/>
    <x v="3"/>
    <x v="5"/>
    <x v="12"/>
    <x v="12"/>
    <x v="0"/>
    <x v="10"/>
    <n v="24"/>
    <n v="24"/>
    <s v="   -"/>
    <s v="-"/>
    <m/>
    <m/>
    <m/>
    <m/>
    <m/>
    <m/>
    <m/>
    <m/>
  </r>
  <r>
    <s v="CK-SWVI [31]"/>
    <x v="3"/>
    <x v="4"/>
    <x v="13"/>
    <x v="13"/>
    <x v="0"/>
    <x v="10"/>
    <n v="62"/>
    <n v="62"/>
    <s v="   -"/>
    <s v="-"/>
    <m/>
    <m/>
    <m/>
    <m/>
    <m/>
    <m/>
    <m/>
    <m/>
  </r>
  <r>
    <s v="CK-SWVI [31]"/>
    <x v="3"/>
    <x v="1"/>
    <x v="14"/>
    <x v="14"/>
    <x v="0"/>
    <x v="10"/>
    <s v="NI"/>
    <m/>
    <s v="   -"/>
    <s v="-"/>
    <m/>
    <m/>
    <m/>
    <m/>
    <m/>
    <m/>
    <m/>
    <m/>
  </r>
  <r>
    <s v="CK-NoKy [32]"/>
    <x v="0"/>
    <x v="0"/>
    <x v="15"/>
    <x v="15"/>
    <x v="0"/>
    <x v="10"/>
    <n v="240"/>
    <n v="240"/>
    <s v="   -"/>
    <s v="-"/>
    <m/>
    <m/>
    <m/>
    <m/>
    <m/>
    <m/>
    <m/>
    <m/>
  </r>
  <r>
    <s v="CK-NoKy [32]"/>
    <x v="3"/>
    <x v="0"/>
    <x v="16"/>
    <x v="16"/>
    <x v="0"/>
    <x v="10"/>
    <n v="19"/>
    <n v="19"/>
    <s v="   -"/>
    <s v="-"/>
    <m/>
    <m/>
    <m/>
    <m/>
    <m/>
    <m/>
    <m/>
    <m/>
  </r>
  <r>
    <s v="CK-SWVI [31]"/>
    <x v="3"/>
    <x v="1"/>
    <x v="17"/>
    <x v="17"/>
    <x v="0"/>
    <x v="10"/>
    <s v="AP"/>
    <m/>
    <s v="   -"/>
    <s v="-"/>
    <m/>
    <m/>
    <m/>
    <m/>
    <m/>
    <m/>
    <m/>
    <n v="178400"/>
  </r>
  <r>
    <s v="CK-NoKy [32]"/>
    <x v="3"/>
    <x v="2"/>
    <x v="18"/>
    <x v="18"/>
    <x v="0"/>
    <x v="10"/>
    <s v="NI"/>
    <m/>
    <s v="   -"/>
    <s v="-"/>
    <m/>
    <m/>
    <m/>
    <m/>
    <m/>
    <m/>
    <m/>
    <m/>
  </r>
  <r>
    <s v="CK-NoKy [32]"/>
    <x v="1"/>
    <x v="2"/>
    <x v="19"/>
    <x v="19"/>
    <x v="0"/>
    <x v="10"/>
    <n v="358"/>
    <n v="358"/>
    <n v="179"/>
    <n v="0.5"/>
    <m/>
    <m/>
    <m/>
    <m/>
    <m/>
    <m/>
    <m/>
    <n v="140100"/>
  </r>
  <r>
    <s v="CK-NoKy [32]"/>
    <x v="3"/>
    <x v="2"/>
    <x v="20"/>
    <x v="20"/>
    <x v="0"/>
    <x v="10"/>
    <n v="14"/>
    <n v="14"/>
    <s v="   -"/>
    <s v="-"/>
    <m/>
    <m/>
    <m/>
    <m/>
    <m/>
    <m/>
    <m/>
    <m/>
  </r>
  <r>
    <s v="CK-NoKy [32]"/>
    <x v="3"/>
    <x v="0"/>
    <x v="21"/>
    <x v="21"/>
    <x v="0"/>
    <x v="10"/>
    <n v="13"/>
    <n v="13"/>
    <s v="   -"/>
    <s v="-"/>
    <m/>
    <m/>
    <m/>
    <m/>
    <m/>
    <m/>
    <m/>
    <m/>
  </r>
  <r>
    <s v="CK-NWVI [33]"/>
    <x v="1"/>
    <x v="3"/>
    <x v="22"/>
    <x v="22"/>
    <x v="0"/>
    <x v="10"/>
    <n v="2081"/>
    <n v="2081"/>
    <n v="2081"/>
    <n v="1"/>
    <m/>
    <m/>
    <m/>
    <m/>
    <m/>
    <m/>
    <m/>
    <m/>
  </r>
  <r>
    <s v="CK-NoKy [32]"/>
    <x v="3"/>
    <x v="0"/>
    <x v="23"/>
    <x v="23"/>
    <x v="0"/>
    <x v="10"/>
    <s v="NI"/>
    <m/>
    <s v="   -"/>
    <s v="-"/>
    <m/>
    <m/>
    <m/>
    <m/>
    <m/>
    <m/>
    <m/>
    <m/>
  </r>
  <r>
    <s v="CK-SWVI [31]"/>
    <x v="0"/>
    <x v="1"/>
    <x v="24"/>
    <x v="24"/>
    <x v="0"/>
    <x v="10"/>
    <n v="73"/>
    <n v="73"/>
    <s v="   -"/>
    <s v="-"/>
    <m/>
    <m/>
    <m/>
    <m/>
    <m/>
    <m/>
    <m/>
    <m/>
  </r>
  <r>
    <s v="CK-SWVI [31]"/>
    <x v="3"/>
    <x v="4"/>
    <x v="25"/>
    <x v="25"/>
    <x v="0"/>
    <x v="10"/>
    <n v="25"/>
    <n v="25"/>
    <s v="   -"/>
    <s v="-"/>
    <m/>
    <m/>
    <m/>
    <m/>
    <m/>
    <m/>
    <m/>
    <m/>
  </r>
  <r>
    <s v="CK-NoKy [32]"/>
    <x v="3"/>
    <x v="2"/>
    <x v="26"/>
    <x v="26"/>
    <x v="0"/>
    <x v="10"/>
    <s v="NI"/>
    <m/>
    <s v="   -"/>
    <s v="-"/>
    <m/>
    <m/>
    <m/>
    <m/>
    <m/>
    <m/>
    <m/>
    <m/>
  </r>
  <r>
    <s v="CK-SWVI [31]"/>
    <x v="0"/>
    <x v="1"/>
    <x v="27"/>
    <x v="27"/>
    <x v="0"/>
    <x v="10"/>
    <n v="5"/>
    <n v="5"/>
    <s v="   -"/>
    <s v="-"/>
    <m/>
    <m/>
    <m/>
    <m/>
    <m/>
    <m/>
    <m/>
    <m/>
  </r>
  <r>
    <s v="CK-SWVI [31]"/>
    <x v="1"/>
    <x v="4"/>
    <x v="28"/>
    <x v="28"/>
    <x v="0"/>
    <x v="10"/>
    <n v="192"/>
    <n v="192"/>
    <n v="157.71436799999998"/>
    <n v="0.82142899999999996"/>
    <m/>
    <n v="0.18"/>
    <n v="0.82000000000000006"/>
    <n v="0.82"/>
    <s v="cwt"/>
    <s v="direct"/>
    <m/>
    <n v="63198"/>
  </r>
  <r>
    <s v="CK-NoKy [32]"/>
    <x v="3"/>
    <x v="0"/>
    <x v="29"/>
    <x v="29"/>
    <x v="0"/>
    <x v="10"/>
    <s v="AP"/>
    <m/>
    <s v="   -"/>
    <s v="-"/>
    <m/>
    <m/>
    <m/>
    <m/>
    <m/>
    <m/>
    <m/>
    <m/>
  </r>
  <r>
    <s v="CK-SWVI [31]"/>
    <x v="4"/>
    <x v="6"/>
    <x v="30"/>
    <x v="30"/>
    <x v="0"/>
    <x v="10"/>
    <s v="NI"/>
    <m/>
    <n v="0"/>
    <n v="5.4662000000000002E-2"/>
    <m/>
    <m/>
    <m/>
    <m/>
    <m/>
    <m/>
    <m/>
    <m/>
  </r>
  <r>
    <s v="CK-SWVI [31]"/>
    <x v="4"/>
    <x v="6"/>
    <x v="30"/>
    <x v="31"/>
    <x v="0"/>
    <x v="10"/>
    <n v="10000"/>
    <n v="10000"/>
    <n v="546.62"/>
    <n v="5.4662000000000002E-2"/>
    <m/>
    <n v="0.95"/>
    <n v="0.05"/>
    <n v="0.05"/>
    <s v="thermal"/>
    <s v="partial-direct"/>
    <m/>
    <n v="4180237"/>
  </r>
  <r>
    <s v="CK-NoKy [32]"/>
    <x v="3"/>
    <x v="0"/>
    <x v="31"/>
    <x v="32"/>
    <x v="0"/>
    <x v="10"/>
    <s v="NI"/>
    <m/>
    <s v="   -"/>
    <s v="-"/>
    <m/>
    <m/>
    <m/>
    <m/>
    <m/>
    <m/>
    <m/>
    <m/>
  </r>
  <r>
    <s v="CK-NoKy [32]"/>
    <x v="3"/>
    <x v="2"/>
    <x v="32"/>
    <x v="33"/>
    <x v="0"/>
    <x v="10"/>
    <s v="NI"/>
    <m/>
    <s v="   -"/>
    <s v="-"/>
    <m/>
    <m/>
    <m/>
    <m/>
    <m/>
    <m/>
    <m/>
    <m/>
  </r>
  <r>
    <s v="CK-SWVI [31]"/>
    <x v="4"/>
    <x v="5"/>
    <x v="33"/>
    <x v="34"/>
    <x v="0"/>
    <x v="10"/>
    <n v="76"/>
    <n v="76"/>
    <s v="   -"/>
    <s v="-"/>
    <m/>
    <m/>
    <m/>
    <m/>
    <m/>
    <m/>
    <m/>
    <m/>
  </r>
  <r>
    <s v="CK-SWVI [31]"/>
    <x v="4"/>
    <x v="5"/>
    <x v="33"/>
    <x v="35"/>
    <x v="0"/>
    <x v="10"/>
    <n v="103"/>
    <n v="103"/>
    <s v="   -"/>
    <s v="-"/>
    <m/>
    <m/>
    <m/>
    <m/>
    <m/>
    <m/>
    <m/>
    <m/>
  </r>
  <r>
    <s v="CK-SWVI [31]"/>
    <x v="4"/>
    <x v="5"/>
    <x v="33"/>
    <x v="36"/>
    <x v="0"/>
    <x v="10"/>
    <n v="874"/>
    <n v="874"/>
    <s v="   -"/>
    <s v="-"/>
    <m/>
    <m/>
    <m/>
    <m/>
    <m/>
    <m/>
    <m/>
    <n v="309000"/>
  </r>
  <r>
    <s v="CK-SWVI [31]"/>
    <x v="1"/>
    <x v="4"/>
    <x v="34"/>
    <x v="37"/>
    <x v="0"/>
    <x v="10"/>
    <n v="1171"/>
    <n v="1171"/>
    <n v="256.42323800000003"/>
    <n v="0.21897800000000001"/>
    <m/>
    <m/>
    <m/>
    <m/>
    <m/>
    <m/>
    <m/>
    <n v="306090"/>
  </r>
  <r>
    <s v="CK-SWVI [31]"/>
    <x v="2"/>
    <x v="4"/>
    <x v="35"/>
    <x v="38"/>
    <x v="0"/>
    <x v="10"/>
    <n v="9000"/>
    <n v="9000"/>
    <n v="999.99900000000002"/>
    <n v="0.111111"/>
    <m/>
    <n v="0.84"/>
    <n v="0.16000000000000003"/>
    <n v="0"/>
    <s v="thermal"/>
    <s v="direct"/>
    <m/>
    <n v="6371626"/>
  </r>
  <r>
    <s v="CK-SWVI [31]"/>
    <x v="4"/>
    <x v="5"/>
    <x v="36"/>
    <x v="39"/>
    <x v="0"/>
    <x v="10"/>
    <s v="NI"/>
    <m/>
    <s v="   -"/>
    <s v="-"/>
    <m/>
    <m/>
    <m/>
    <m/>
    <m/>
    <m/>
    <m/>
    <m/>
  </r>
  <r>
    <s v="CK-SWVI [31]"/>
    <x v="4"/>
    <x v="5"/>
    <x v="36"/>
    <x v="40"/>
    <x v="0"/>
    <x v="10"/>
    <s v="NI"/>
    <m/>
    <s v="   -"/>
    <s v="-"/>
    <m/>
    <m/>
    <m/>
    <m/>
    <m/>
    <m/>
    <m/>
    <m/>
  </r>
  <r>
    <s v="CK-SWVI [31]"/>
    <x v="4"/>
    <x v="5"/>
    <x v="36"/>
    <x v="41"/>
    <x v="0"/>
    <x v="10"/>
    <n v="807"/>
    <n v="807"/>
    <s v="   -"/>
    <s v="-"/>
    <m/>
    <m/>
    <m/>
    <m/>
    <m/>
    <m/>
    <m/>
    <n v="372500"/>
  </r>
  <r>
    <s v="CK-NoKy [32]"/>
    <x v="3"/>
    <x v="2"/>
    <x v="37"/>
    <x v="42"/>
    <x v="0"/>
    <x v="10"/>
    <n v="26"/>
    <n v="26"/>
    <s v="   -"/>
    <s v="-"/>
    <m/>
    <m/>
    <m/>
    <m/>
    <m/>
    <m/>
    <m/>
    <m/>
  </r>
  <r>
    <s v="CK-SWVI [31]"/>
    <x v="3"/>
    <x v="1"/>
    <x v="38"/>
    <x v="43"/>
    <x v="0"/>
    <x v="10"/>
    <s v="NO"/>
    <m/>
    <s v="   -"/>
    <s v="-"/>
    <m/>
    <m/>
    <m/>
    <m/>
    <m/>
    <m/>
    <m/>
    <m/>
  </r>
  <r>
    <s v="CK-NoKy [32]"/>
    <x v="1"/>
    <x v="2"/>
    <x v="39"/>
    <x v="44"/>
    <x v="0"/>
    <x v="10"/>
    <n v="545"/>
    <n v="545"/>
    <n v="136.25"/>
    <n v="0.25"/>
    <m/>
    <m/>
    <m/>
    <m/>
    <m/>
    <m/>
    <m/>
    <n v="19000"/>
  </r>
  <r>
    <s v="CK-NoKy [32]"/>
    <x v="0"/>
    <x v="0"/>
    <x v="40"/>
    <x v="45"/>
    <x v="0"/>
    <x v="10"/>
    <n v="350"/>
    <n v="350"/>
    <n v="209.4778"/>
    <n v="0.59850800000000004"/>
    <m/>
    <m/>
    <m/>
    <m/>
    <m/>
    <m/>
    <m/>
    <m/>
  </r>
  <r>
    <s v="CK-SWVI [31]"/>
    <x v="3"/>
    <x v="4"/>
    <x v="41"/>
    <x v="46"/>
    <x v="0"/>
    <x v="10"/>
    <n v="1777"/>
    <n v="1777"/>
    <s v="   -"/>
    <s v="-"/>
    <m/>
    <m/>
    <m/>
    <m/>
    <m/>
    <m/>
    <m/>
    <n v="290976"/>
  </r>
  <r>
    <s v="CK-NoKy [32]"/>
    <x v="3"/>
    <x v="2"/>
    <x v="42"/>
    <x v="47"/>
    <x v="0"/>
    <x v="10"/>
    <n v="950"/>
    <n v="950"/>
    <n v="81.325699999999998"/>
    <n v="8.5606000000000002E-2"/>
    <m/>
    <m/>
    <m/>
    <m/>
    <m/>
    <m/>
    <m/>
    <n v="48162"/>
  </r>
  <r>
    <s v="CK-SWVI [31]"/>
    <x v="3"/>
    <x v="1"/>
    <x v="43"/>
    <x v="48"/>
    <x v="0"/>
    <x v="10"/>
    <n v="2"/>
    <n v="2"/>
    <s v="   -"/>
    <s v="-"/>
    <m/>
    <m/>
    <m/>
    <m/>
    <m/>
    <m/>
    <m/>
    <m/>
  </r>
  <r>
    <s v="CK-SWVI [31]"/>
    <x v="3"/>
    <x v="4"/>
    <x v="44"/>
    <x v="49"/>
    <x v="0"/>
    <x v="10"/>
    <n v="249"/>
    <n v="249"/>
    <s v="   -"/>
    <s v="-"/>
    <m/>
    <m/>
    <m/>
    <m/>
    <m/>
    <m/>
    <m/>
    <n v="130153"/>
  </r>
  <r>
    <s v="CK-SWVI [31]"/>
    <x v="1"/>
    <x v="1"/>
    <x v="45"/>
    <x v="50"/>
    <x v="0"/>
    <x v="10"/>
    <n v="684"/>
    <n v="684"/>
    <s v="   -"/>
    <s v="-"/>
    <m/>
    <m/>
    <m/>
    <m/>
    <m/>
    <m/>
    <m/>
    <n v="52446"/>
  </r>
  <r>
    <s v="CK-NoKy [32]"/>
    <x v="3"/>
    <x v="2"/>
    <x v="46"/>
    <x v="51"/>
    <x v="0"/>
    <x v="10"/>
    <n v="31"/>
    <n v="31"/>
    <s v="   -"/>
    <s v="-"/>
    <m/>
    <m/>
    <m/>
    <m/>
    <m/>
    <m/>
    <m/>
    <m/>
  </r>
  <r>
    <s v="CK-SWVI [31]"/>
    <x v="3"/>
    <x v="1"/>
    <x v="47"/>
    <x v="52"/>
    <x v="0"/>
    <x v="10"/>
    <s v="NI"/>
    <m/>
    <s v="   -"/>
    <s v="-"/>
    <m/>
    <m/>
    <m/>
    <m/>
    <m/>
    <m/>
    <m/>
    <m/>
  </r>
  <r>
    <s v="CK-NoKy [32]"/>
    <x v="1"/>
    <x v="2"/>
    <x v="48"/>
    <x v="53"/>
    <x v="0"/>
    <x v="10"/>
    <n v="284"/>
    <n v="284"/>
    <s v="   -"/>
    <s v="-"/>
    <m/>
    <m/>
    <m/>
    <m/>
    <m/>
    <m/>
    <m/>
    <n v="90"/>
  </r>
  <r>
    <s v="CK-NoKy [32]"/>
    <x v="0"/>
    <x v="0"/>
    <x v="0"/>
    <x v="0"/>
    <x v="0"/>
    <x v="11"/>
    <n v="141"/>
    <n v="141"/>
    <s v="   -"/>
    <s v="-"/>
    <m/>
    <m/>
    <m/>
    <m/>
    <m/>
    <m/>
    <m/>
    <m/>
  </r>
  <r>
    <s v="CK-SWVI [31]"/>
    <x v="0"/>
    <x v="1"/>
    <x v="1"/>
    <x v="1"/>
    <x v="0"/>
    <x v="11"/>
    <n v="199"/>
    <n v="199"/>
    <s v="   -"/>
    <s v="-"/>
    <m/>
    <m/>
    <m/>
    <m/>
    <m/>
    <m/>
    <m/>
    <n v="26560"/>
  </r>
  <r>
    <s v="CK-NoKy [32]"/>
    <x v="1"/>
    <x v="2"/>
    <x v="2"/>
    <x v="2"/>
    <x v="0"/>
    <x v="11"/>
    <n v="1003"/>
    <n v="1003"/>
    <n v="40.467038000000002"/>
    <n v="4.0346E-2"/>
    <m/>
    <n v="0.9"/>
    <n v="0.1"/>
    <m/>
    <m/>
    <m/>
    <m/>
    <n v="351713"/>
  </r>
  <r>
    <s v="CK-NoKy [32]"/>
    <x v="2"/>
    <x v="2"/>
    <x v="3"/>
    <x v="3"/>
    <x v="0"/>
    <x v="11"/>
    <n v="823"/>
    <n v="823"/>
    <s v="   -"/>
    <s v="-"/>
    <m/>
    <m/>
    <m/>
    <m/>
    <m/>
    <m/>
    <m/>
    <m/>
  </r>
  <r>
    <s v="CK-NWVI [33]"/>
    <x v="0"/>
    <x v="3"/>
    <x v="4"/>
    <x v="4"/>
    <x v="0"/>
    <x v="11"/>
    <n v="93"/>
    <n v="93"/>
    <s v="   -"/>
    <s v="-"/>
    <m/>
    <m/>
    <m/>
    <m/>
    <m/>
    <m/>
    <m/>
    <m/>
  </r>
  <r>
    <s v="CK-NoKy [32]"/>
    <x v="2"/>
    <x v="2"/>
    <x v="5"/>
    <x v="5"/>
    <x v="0"/>
    <x v="11"/>
    <n v="4875"/>
    <n v="4875"/>
    <n v="168.104625"/>
    <n v="3.4483E-2"/>
    <m/>
    <n v="0.97"/>
    <n v="0.03"/>
    <n v="0.03"/>
    <s v="thermal"/>
    <s v="partial-direct"/>
    <m/>
    <n v="2745006"/>
  </r>
  <r>
    <s v="CK-SWVI [31]"/>
    <x v="3"/>
    <x v="1"/>
    <x v="6"/>
    <x v="6"/>
    <x v="0"/>
    <x v="11"/>
    <n v="663"/>
    <n v="663"/>
    <s v="   -"/>
    <s v="-"/>
    <m/>
    <m/>
    <m/>
    <m/>
    <m/>
    <m/>
    <m/>
    <n v="92373"/>
  </r>
  <r>
    <s v="CK-NoKy [32]"/>
    <x v="3"/>
    <x v="2"/>
    <x v="7"/>
    <x v="7"/>
    <x v="0"/>
    <x v="11"/>
    <s v="NO"/>
    <m/>
    <s v="   -"/>
    <s v="-"/>
    <m/>
    <m/>
    <m/>
    <m/>
    <m/>
    <m/>
    <m/>
    <m/>
  </r>
  <r>
    <s v="CK-NoKy [32]"/>
    <x v="3"/>
    <x v="0"/>
    <x v="8"/>
    <x v="8"/>
    <x v="0"/>
    <x v="11"/>
    <n v="11"/>
    <n v="11"/>
    <s v="   -"/>
    <s v="-"/>
    <m/>
    <m/>
    <m/>
    <m/>
    <m/>
    <m/>
    <m/>
    <m/>
  </r>
  <r>
    <s v="CK-SWVI [31]"/>
    <x v="3"/>
    <x v="4"/>
    <x v="9"/>
    <x v="9"/>
    <x v="0"/>
    <x v="11"/>
    <s v="NI"/>
    <m/>
    <s v="   -"/>
    <s v="-"/>
    <m/>
    <m/>
    <m/>
    <m/>
    <m/>
    <m/>
    <m/>
    <m/>
  </r>
  <r>
    <s v="CK-NoKy [32]"/>
    <x v="3"/>
    <x v="2"/>
    <x v="10"/>
    <x v="10"/>
    <x v="0"/>
    <x v="11"/>
    <s v="NO"/>
    <m/>
    <s v="   -"/>
    <s v="-"/>
    <m/>
    <m/>
    <m/>
    <m/>
    <m/>
    <m/>
    <m/>
    <m/>
  </r>
  <r>
    <s v="CK-NoKy [32]"/>
    <x v="1"/>
    <x v="2"/>
    <x v="11"/>
    <x v="11"/>
    <x v="0"/>
    <x v="11"/>
    <n v="800"/>
    <n v="800"/>
    <n v="233.76640000000003"/>
    <n v="0.29220800000000002"/>
    <m/>
    <m/>
    <m/>
    <m/>
    <m/>
    <m/>
    <m/>
    <n v="270906"/>
  </r>
  <r>
    <s v="CK-SWVI [31]"/>
    <x v="3"/>
    <x v="5"/>
    <x v="12"/>
    <x v="12"/>
    <x v="0"/>
    <x v="11"/>
    <s v="NI"/>
    <m/>
    <s v="   -"/>
    <s v="-"/>
    <m/>
    <m/>
    <m/>
    <m/>
    <m/>
    <m/>
    <m/>
    <m/>
  </r>
  <r>
    <s v="CK-SWVI [31]"/>
    <x v="3"/>
    <x v="4"/>
    <x v="13"/>
    <x v="13"/>
    <x v="0"/>
    <x v="11"/>
    <n v="15"/>
    <n v="15"/>
    <s v="   -"/>
    <s v="-"/>
    <m/>
    <m/>
    <m/>
    <m/>
    <m/>
    <m/>
    <m/>
    <m/>
  </r>
  <r>
    <s v="CK-SWVI [31]"/>
    <x v="3"/>
    <x v="1"/>
    <x v="14"/>
    <x v="14"/>
    <x v="0"/>
    <x v="11"/>
    <s v="NI"/>
    <m/>
    <s v="   -"/>
    <s v="-"/>
    <m/>
    <m/>
    <m/>
    <m/>
    <m/>
    <m/>
    <m/>
    <m/>
  </r>
  <r>
    <s v="CK-NoKy [32]"/>
    <x v="0"/>
    <x v="0"/>
    <x v="15"/>
    <x v="15"/>
    <x v="0"/>
    <x v="11"/>
    <n v="223"/>
    <n v="223"/>
    <n v="223"/>
    <n v="1"/>
    <m/>
    <m/>
    <m/>
    <m/>
    <m/>
    <m/>
    <m/>
    <m/>
  </r>
  <r>
    <s v="CK-NoKy [32]"/>
    <x v="3"/>
    <x v="0"/>
    <x v="16"/>
    <x v="16"/>
    <x v="0"/>
    <x v="11"/>
    <s v="AP"/>
    <m/>
    <s v="   -"/>
    <s v="-"/>
    <m/>
    <m/>
    <m/>
    <m/>
    <m/>
    <m/>
    <m/>
    <m/>
  </r>
  <r>
    <s v="CK-SWVI [31]"/>
    <x v="3"/>
    <x v="1"/>
    <x v="17"/>
    <x v="17"/>
    <x v="0"/>
    <x v="11"/>
    <s v="NI"/>
    <m/>
    <s v="   -"/>
    <s v="-"/>
    <m/>
    <m/>
    <m/>
    <m/>
    <m/>
    <m/>
    <m/>
    <n v="282461"/>
  </r>
  <r>
    <s v="CK-NoKy [32]"/>
    <x v="3"/>
    <x v="2"/>
    <x v="18"/>
    <x v="18"/>
    <x v="0"/>
    <x v="11"/>
    <s v="NO"/>
    <m/>
    <s v="   -"/>
    <s v="-"/>
    <m/>
    <m/>
    <m/>
    <m/>
    <m/>
    <m/>
    <m/>
    <m/>
  </r>
  <r>
    <s v="CK-NoKy [32]"/>
    <x v="1"/>
    <x v="2"/>
    <x v="19"/>
    <x v="19"/>
    <x v="0"/>
    <x v="11"/>
    <n v="566"/>
    <n v="566"/>
    <n v="104.81470999999999"/>
    <n v="0.18518499999999999"/>
    <m/>
    <m/>
    <m/>
    <m/>
    <m/>
    <m/>
    <m/>
    <n v="60000"/>
  </r>
  <r>
    <s v="CK-NoKy [32]"/>
    <x v="3"/>
    <x v="2"/>
    <x v="20"/>
    <x v="20"/>
    <x v="0"/>
    <x v="11"/>
    <n v="21"/>
    <n v="21"/>
    <s v="   -"/>
    <s v="-"/>
    <m/>
    <m/>
    <m/>
    <m/>
    <m/>
    <m/>
    <m/>
    <m/>
  </r>
  <r>
    <s v="CK-NoKy [32]"/>
    <x v="3"/>
    <x v="0"/>
    <x v="21"/>
    <x v="21"/>
    <x v="0"/>
    <x v="11"/>
    <n v="41"/>
    <n v="41"/>
    <s v="   -"/>
    <s v="-"/>
    <m/>
    <m/>
    <m/>
    <m/>
    <m/>
    <m/>
    <m/>
    <m/>
  </r>
  <r>
    <s v="CK-NWVI [33]"/>
    <x v="1"/>
    <x v="3"/>
    <x v="22"/>
    <x v="22"/>
    <x v="0"/>
    <x v="11"/>
    <n v="2364"/>
    <n v="2364"/>
    <n v="2150.852304"/>
    <n v="0.90983599999999998"/>
    <m/>
    <m/>
    <m/>
    <m/>
    <m/>
    <m/>
    <m/>
    <n v="601651"/>
  </r>
  <r>
    <s v="CK-NoKy [32]"/>
    <x v="3"/>
    <x v="0"/>
    <x v="23"/>
    <x v="23"/>
    <x v="0"/>
    <x v="11"/>
    <s v="NI"/>
    <m/>
    <s v="   -"/>
    <s v="-"/>
    <m/>
    <m/>
    <m/>
    <m/>
    <m/>
    <m/>
    <m/>
    <m/>
  </r>
  <r>
    <s v="CK-SWVI [31]"/>
    <x v="0"/>
    <x v="1"/>
    <x v="24"/>
    <x v="24"/>
    <x v="0"/>
    <x v="11"/>
    <n v="80"/>
    <n v="80"/>
    <s v="   -"/>
    <s v="-"/>
    <m/>
    <m/>
    <m/>
    <m/>
    <m/>
    <m/>
    <m/>
    <m/>
  </r>
  <r>
    <s v="CK-SWVI [31]"/>
    <x v="3"/>
    <x v="4"/>
    <x v="25"/>
    <x v="25"/>
    <x v="0"/>
    <x v="11"/>
    <s v="NI"/>
    <m/>
    <s v="   -"/>
    <s v="-"/>
    <m/>
    <m/>
    <m/>
    <m/>
    <m/>
    <m/>
    <m/>
    <m/>
  </r>
  <r>
    <s v="CK-NoKy [32]"/>
    <x v="3"/>
    <x v="2"/>
    <x v="26"/>
    <x v="26"/>
    <x v="0"/>
    <x v="11"/>
    <s v="NO"/>
    <m/>
    <s v="   -"/>
    <s v="-"/>
    <m/>
    <m/>
    <m/>
    <m/>
    <m/>
    <m/>
    <m/>
    <m/>
  </r>
  <r>
    <s v="CK-SWVI [31]"/>
    <x v="0"/>
    <x v="1"/>
    <x v="27"/>
    <x v="27"/>
    <x v="0"/>
    <x v="11"/>
    <s v="NI"/>
    <m/>
    <s v="   -"/>
    <s v="-"/>
    <m/>
    <m/>
    <m/>
    <m/>
    <m/>
    <m/>
    <m/>
    <m/>
  </r>
  <r>
    <s v="CK-SWVI [31]"/>
    <x v="1"/>
    <x v="4"/>
    <x v="28"/>
    <x v="28"/>
    <x v="0"/>
    <x v="11"/>
    <n v="178"/>
    <n v="178"/>
    <n v="133.5"/>
    <n v="0.75"/>
    <m/>
    <n v="0.18"/>
    <n v="0.82000000000000006"/>
    <n v="0.82"/>
    <s v="cwt"/>
    <s v="Partial Direct"/>
    <m/>
    <n v="68322"/>
  </r>
  <r>
    <s v="CK-NoKy [32]"/>
    <x v="3"/>
    <x v="0"/>
    <x v="29"/>
    <x v="29"/>
    <x v="0"/>
    <x v="11"/>
    <s v="AP"/>
    <m/>
    <s v="   -"/>
    <s v="-"/>
    <m/>
    <m/>
    <m/>
    <m/>
    <m/>
    <m/>
    <m/>
    <m/>
  </r>
  <r>
    <s v="CK-SWVI [31]"/>
    <x v="4"/>
    <x v="6"/>
    <x v="30"/>
    <x v="30"/>
    <x v="0"/>
    <x v="11"/>
    <s v="NI"/>
    <m/>
    <n v="0"/>
    <n v="0.12931000000000001"/>
    <m/>
    <m/>
    <m/>
    <m/>
    <m/>
    <m/>
    <m/>
    <m/>
  </r>
  <r>
    <s v="CK-SWVI [31]"/>
    <x v="4"/>
    <x v="6"/>
    <x v="30"/>
    <x v="31"/>
    <x v="0"/>
    <x v="11"/>
    <n v="5000"/>
    <n v="5000"/>
    <n v="646.55000000000007"/>
    <n v="0.12931000000000001"/>
    <m/>
    <n v="0.87"/>
    <n v="0.13"/>
    <n v="0.13"/>
    <s v="thermal"/>
    <s v="partial-direct"/>
    <m/>
    <n v="3874581"/>
  </r>
  <r>
    <s v="CK-NoKy [32]"/>
    <x v="3"/>
    <x v="0"/>
    <x v="31"/>
    <x v="32"/>
    <x v="0"/>
    <x v="11"/>
    <s v="NI"/>
    <m/>
    <s v="   -"/>
    <s v="-"/>
    <m/>
    <m/>
    <m/>
    <m/>
    <m/>
    <m/>
    <m/>
    <m/>
  </r>
  <r>
    <s v="CK-NoKy [32]"/>
    <x v="3"/>
    <x v="2"/>
    <x v="32"/>
    <x v="33"/>
    <x v="0"/>
    <x v="11"/>
    <s v="NO"/>
    <m/>
    <s v="   -"/>
    <s v="-"/>
    <m/>
    <m/>
    <m/>
    <m/>
    <m/>
    <m/>
    <m/>
    <m/>
  </r>
  <r>
    <s v="CK-SWVI [31]"/>
    <x v="4"/>
    <x v="5"/>
    <x v="33"/>
    <x v="34"/>
    <x v="0"/>
    <x v="11"/>
    <n v="49"/>
    <n v="49"/>
    <s v="   -"/>
    <s v="-"/>
    <m/>
    <m/>
    <m/>
    <m/>
    <m/>
    <m/>
    <m/>
    <m/>
  </r>
  <r>
    <s v="CK-SWVI [31]"/>
    <x v="4"/>
    <x v="5"/>
    <x v="33"/>
    <x v="35"/>
    <x v="0"/>
    <x v="11"/>
    <n v="44"/>
    <n v="44"/>
    <s v="   -"/>
    <s v="-"/>
    <m/>
    <m/>
    <m/>
    <m/>
    <m/>
    <m/>
    <m/>
    <m/>
  </r>
  <r>
    <s v="CK-SWVI [31]"/>
    <x v="4"/>
    <x v="5"/>
    <x v="33"/>
    <x v="36"/>
    <x v="0"/>
    <x v="11"/>
    <n v="860"/>
    <n v="860"/>
    <s v="   -"/>
    <s v="-"/>
    <m/>
    <n v="0.03"/>
    <n v="0.97"/>
    <n v="0.97"/>
    <s v="thermal"/>
    <s v="partial-direct"/>
    <m/>
    <n v="1031800"/>
  </r>
  <r>
    <s v="CK-SWVI [31]"/>
    <x v="1"/>
    <x v="4"/>
    <x v="34"/>
    <x v="37"/>
    <x v="0"/>
    <x v="11"/>
    <n v="1484"/>
    <n v="1484"/>
    <n v="271.26926399999996"/>
    <n v="0.18279599999999999"/>
    <m/>
    <n v="0.82"/>
    <n v="0.18000000000000005"/>
    <n v="0.18"/>
    <s v="thermal"/>
    <s v="partial-direct"/>
    <m/>
    <n v="507572"/>
  </r>
  <r>
    <s v="CK-SWVI [31]"/>
    <x v="2"/>
    <x v="4"/>
    <x v="35"/>
    <x v="38"/>
    <x v="0"/>
    <x v="11"/>
    <n v="11507"/>
    <n v="11507"/>
    <n v="1076.008063"/>
    <n v="9.3508999999999995E-2"/>
    <m/>
    <n v="0.83"/>
    <n v="0.17000000000000004"/>
    <n v="0.01"/>
    <s v="thermal"/>
    <s v="direct"/>
    <m/>
    <n v="6532653"/>
  </r>
  <r>
    <s v="CK-SWVI [31]"/>
    <x v="4"/>
    <x v="5"/>
    <x v="36"/>
    <x v="39"/>
    <x v="0"/>
    <x v="11"/>
    <s v="NI"/>
    <m/>
    <s v="   -"/>
    <s v="-"/>
    <m/>
    <m/>
    <m/>
    <m/>
    <m/>
    <m/>
    <m/>
    <m/>
  </r>
  <r>
    <s v="CK-SWVI [31]"/>
    <x v="4"/>
    <x v="5"/>
    <x v="36"/>
    <x v="40"/>
    <x v="0"/>
    <x v="11"/>
    <n v="75"/>
    <n v="75"/>
    <s v="   -"/>
    <s v="-"/>
    <m/>
    <m/>
    <m/>
    <m/>
    <m/>
    <m/>
    <m/>
    <m/>
  </r>
  <r>
    <s v="CK-SWVI [31]"/>
    <x v="4"/>
    <x v="5"/>
    <x v="36"/>
    <x v="41"/>
    <x v="0"/>
    <x v="11"/>
    <n v="306"/>
    <n v="306"/>
    <s v="   -"/>
    <s v="-"/>
    <m/>
    <m/>
    <m/>
    <m/>
    <m/>
    <m/>
    <m/>
    <n v="320120"/>
  </r>
  <r>
    <s v="CK-NoKy [32]"/>
    <x v="3"/>
    <x v="2"/>
    <x v="37"/>
    <x v="42"/>
    <x v="0"/>
    <x v="11"/>
    <n v="36"/>
    <n v="36"/>
    <n v="6.0000119999999999"/>
    <n v="0.16666700000000001"/>
    <m/>
    <m/>
    <m/>
    <m/>
    <m/>
    <m/>
    <m/>
    <n v="2720"/>
  </r>
  <r>
    <s v="CK-SWVI [31]"/>
    <x v="3"/>
    <x v="1"/>
    <x v="38"/>
    <x v="43"/>
    <x v="0"/>
    <x v="11"/>
    <s v="NI"/>
    <m/>
    <s v="   -"/>
    <s v="-"/>
    <m/>
    <m/>
    <m/>
    <m/>
    <m/>
    <m/>
    <m/>
    <m/>
  </r>
  <r>
    <s v="CK-NoKy [32]"/>
    <x v="1"/>
    <x v="2"/>
    <x v="39"/>
    <x v="44"/>
    <x v="0"/>
    <x v="11"/>
    <n v="163"/>
    <n v="163"/>
    <s v="   -"/>
    <s v="-"/>
    <m/>
    <m/>
    <m/>
    <m/>
    <m/>
    <m/>
    <m/>
    <m/>
  </r>
  <r>
    <s v="CK-NoKy [32]"/>
    <x v="0"/>
    <x v="0"/>
    <x v="40"/>
    <x v="45"/>
    <x v="0"/>
    <x v="11"/>
    <n v="138"/>
    <n v="138"/>
    <s v="   -"/>
    <s v="-"/>
    <m/>
    <m/>
    <m/>
    <m/>
    <m/>
    <m/>
    <m/>
    <m/>
  </r>
  <r>
    <s v="CK-SWVI [31]"/>
    <x v="3"/>
    <x v="4"/>
    <x v="41"/>
    <x v="46"/>
    <x v="0"/>
    <x v="11"/>
    <s v="NI"/>
    <m/>
    <s v="   -"/>
    <s v="-"/>
    <m/>
    <m/>
    <m/>
    <m/>
    <m/>
    <m/>
    <m/>
    <n v="281912"/>
  </r>
  <r>
    <s v="CK-NoKy [32]"/>
    <x v="3"/>
    <x v="2"/>
    <x v="42"/>
    <x v="47"/>
    <x v="0"/>
    <x v="11"/>
    <n v="29"/>
    <n v="29"/>
    <n v="1.4500000000000002"/>
    <n v="0.05"/>
    <m/>
    <m/>
    <m/>
    <m/>
    <m/>
    <m/>
    <m/>
    <n v="39795"/>
  </r>
  <r>
    <s v="CK-SWVI [31]"/>
    <x v="3"/>
    <x v="1"/>
    <x v="43"/>
    <x v="48"/>
    <x v="0"/>
    <x v="11"/>
    <s v="NI"/>
    <m/>
    <s v="   -"/>
    <s v="-"/>
    <m/>
    <m/>
    <m/>
    <m/>
    <m/>
    <m/>
    <m/>
    <m/>
  </r>
  <r>
    <s v="CK-SWVI [31]"/>
    <x v="3"/>
    <x v="4"/>
    <x v="44"/>
    <x v="49"/>
    <x v="0"/>
    <x v="11"/>
    <n v="334"/>
    <n v="334"/>
    <s v="   -"/>
    <s v="-"/>
    <m/>
    <m/>
    <m/>
    <m/>
    <m/>
    <m/>
    <m/>
    <n v="212905"/>
  </r>
  <r>
    <s v="CK-SWVI [31]"/>
    <x v="1"/>
    <x v="1"/>
    <x v="45"/>
    <x v="50"/>
    <x v="0"/>
    <x v="11"/>
    <n v="262"/>
    <n v="262"/>
    <s v="   -"/>
    <s v="-"/>
    <m/>
    <m/>
    <m/>
    <m/>
    <m/>
    <m/>
    <m/>
    <n v="24918"/>
  </r>
  <r>
    <s v="CK-NoKy [32]"/>
    <x v="3"/>
    <x v="2"/>
    <x v="46"/>
    <x v="51"/>
    <x v="0"/>
    <x v="11"/>
    <s v="NO"/>
    <m/>
    <s v="   -"/>
    <s v="-"/>
    <m/>
    <m/>
    <m/>
    <m/>
    <m/>
    <m/>
    <m/>
    <m/>
  </r>
  <r>
    <s v="CK-SWVI [31]"/>
    <x v="3"/>
    <x v="1"/>
    <x v="47"/>
    <x v="52"/>
    <x v="0"/>
    <x v="11"/>
    <s v="NI"/>
    <m/>
    <s v="   -"/>
    <s v="-"/>
    <m/>
    <m/>
    <m/>
    <m/>
    <m/>
    <m/>
    <m/>
    <m/>
  </r>
  <r>
    <s v="CK-NoKy [32]"/>
    <x v="1"/>
    <x v="2"/>
    <x v="48"/>
    <x v="53"/>
    <x v="0"/>
    <x v="11"/>
    <n v="59"/>
    <n v="59"/>
    <s v="   -"/>
    <s v="-"/>
    <m/>
    <m/>
    <m/>
    <m/>
    <m/>
    <m/>
    <m/>
    <m/>
  </r>
  <r>
    <s v="CK-NoKy [32]"/>
    <x v="0"/>
    <x v="0"/>
    <x v="0"/>
    <x v="0"/>
    <x v="0"/>
    <x v="12"/>
    <n v="95"/>
    <n v="95"/>
    <s v="   -"/>
    <s v="-"/>
    <m/>
    <m/>
    <m/>
    <m/>
    <m/>
    <m/>
    <m/>
    <m/>
  </r>
  <r>
    <s v="CK-SWVI [31]"/>
    <x v="0"/>
    <x v="1"/>
    <x v="1"/>
    <x v="1"/>
    <x v="0"/>
    <x v="12"/>
    <n v="85"/>
    <n v="85"/>
    <s v="   -"/>
    <s v="-"/>
    <m/>
    <m/>
    <m/>
    <m/>
    <m/>
    <m/>
    <m/>
    <n v="12999"/>
  </r>
  <r>
    <s v="CK-NoKy [32]"/>
    <x v="1"/>
    <x v="2"/>
    <x v="2"/>
    <x v="2"/>
    <x v="0"/>
    <x v="12"/>
    <n v="2024"/>
    <n v="2024"/>
    <n v="45.145319999999998"/>
    <n v="2.2304999999999998E-2"/>
    <m/>
    <n v="0.9"/>
    <n v="0.1"/>
    <m/>
    <m/>
    <m/>
    <m/>
    <m/>
  </r>
  <r>
    <s v="CK-NoKy [32]"/>
    <x v="2"/>
    <x v="2"/>
    <x v="3"/>
    <x v="3"/>
    <x v="0"/>
    <x v="12"/>
    <n v="2150"/>
    <n v="2150"/>
    <s v="   -"/>
    <s v="-"/>
    <m/>
    <m/>
    <m/>
    <m/>
    <m/>
    <m/>
    <m/>
    <m/>
  </r>
  <r>
    <s v="CK-NWVI [33]"/>
    <x v="0"/>
    <x v="3"/>
    <x v="4"/>
    <x v="4"/>
    <x v="0"/>
    <x v="12"/>
    <n v="409"/>
    <n v="409"/>
    <s v="   -"/>
    <s v="-"/>
    <m/>
    <m/>
    <m/>
    <m/>
    <m/>
    <m/>
    <m/>
    <m/>
  </r>
  <r>
    <s v="CK-NoKy [32]"/>
    <x v="2"/>
    <x v="2"/>
    <x v="5"/>
    <x v="5"/>
    <x v="0"/>
    <x v="12"/>
    <n v="21276"/>
    <n v="21276"/>
    <n v="638.28"/>
    <n v="0.03"/>
    <m/>
    <n v="0.97"/>
    <n v="0.03"/>
    <n v="0.03"/>
    <s v="thermal"/>
    <s v="partial-direct"/>
    <m/>
    <n v="2698940"/>
  </r>
  <r>
    <s v="CK-SWVI [31]"/>
    <x v="3"/>
    <x v="1"/>
    <x v="6"/>
    <x v="6"/>
    <x v="0"/>
    <x v="12"/>
    <n v="1326"/>
    <n v="1326"/>
    <n v="1326"/>
    <n v="1"/>
    <m/>
    <m/>
    <m/>
    <m/>
    <m/>
    <m/>
    <m/>
    <n v="129117"/>
  </r>
  <r>
    <s v="CK-NoKy [32]"/>
    <x v="3"/>
    <x v="2"/>
    <x v="7"/>
    <x v="7"/>
    <x v="0"/>
    <x v="12"/>
    <s v="NO"/>
    <m/>
    <s v="   -"/>
    <s v="-"/>
    <m/>
    <m/>
    <m/>
    <m/>
    <m/>
    <m/>
    <m/>
    <m/>
  </r>
  <r>
    <s v="CK-NoKy [32]"/>
    <x v="3"/>
    <x v="0"/>
    <x v="8"/>
    <x v="8"/>
    <x v="0"/>
    <x v="12"/>
    <s v="NO"/>
    <m/>
    <s v="   -"/>
    <s v="-"/>
    <m/>
    <m/>
    <m/>
    <m/>
    <m/>
    <m/>
    <m/>
    <m/>
  </r>
  <r>
    <s v="CK-SWVI [31]"/>
    <x v="3"/>
    <x v="4"/>
    <x v="9"/>
    <x v="9"/>
    <x v="0"/>
    <x v="12"/>
    <s v="NI"/>
    <m/>
    <s v="   -"/>
    <s v="-"/>
    <m/>
    <m/>
    <m/>
    <m/>
    <m/>
    <m/>
    <m/>
    <m/>
  </r>
  <r>
    <s v="CK-NoKy [32]"/>
    <x v="3"/>
    <x v="2"/>
    <x v="10"/>
    <x v="10"/>
    <x v="0"/>
    <x v="12"/>
    <n v="16"/>
    <n v="16"/>
    <s v="   -"/>
    <s v="-"/>
    <m/>
    <m/>
    <m/>
    <m/>
    <m/>
    <m/>
    <m/>
    <m/>
  </r>
  <r>
    <s v="CK-NoKy [32]"/>
    <x v="1"/>
    <x v="2"/>
    <x v="11"/>
    <x v="11"/>
    <x v="0"/>
    <x v="12"/>
    <n v="919"/>
    <n v="919"/>
    <n v="90.606048000000001"/>
    <n v="9.8591999999999999E-2"/>
    <m/>
    <m/>
    <m/>
    <m/>
    <m/>
    <m/>
    <m/>
    <n v="135689"/>
  </r>
  <r>
    <s v="CK-SWVI [31]"/>
    <x v="3"/>
    <x v="5"/>
    <x v="12"/>
    <x v="12"/>
    <x v="0"/>
    <x v="12"/>
    <s v="NI"/>
    <m/>
    <s v="   -"/>
    <s v="-"/>
    <m/>
    <m/>
    <m/>
    <m/>
    <m/>
    <m/>
    <m/>
    <m/>
  </r>
  <r>
    <s v="CK-SWVI [31]"/>
    <x v="3"/>
    <x v="4"/>
    <x v="13"/>
    <x v="13"/>
    <x v="0"/>
    <x v="12"/>
    <n v="704"/>
    <n v="704"/>
    <s v="   -"/>
    <s v="-"/>
    <m/>
    <m/>
    <m/>
    <m/>
    <m/>
    <m/>
    <m/>
    <m/>
  </r>
  <r>
    <s v="CK-SWVI [31]"/>
    <x v="3"/>
    <x v="1"/>
    <x v="14"/>
    <x v="14"/>
    <x v="0"/>
    <x v="12"/>
    <s v="NI"/>
    <m/>
    <s v="   -"/>
    <s v="-"/>
    <m/>
    <m/>
    <m/>
    <m/>
    <m/>
    <m/>
    <m/>
    <m/>
  </r>
  <r>
    <s v="CK-NoKy [32]"/>
    <x v="0"/>
    <x v="0"/>
    <x v="15"/>
    <x v="15"/>
    <x v="0"/>
    <x v="12"/>
    <n v="302"/>
    <n v="302"/>
    <s v="   -"/>
    <s v="-"/>
    <m/>
    <m/>
    <m/>
    <m/>
    <m/>
    <m/>
    <m/>
    <m/>
  </r>
  <r>
    <s v="CK-NoKy [32]"/>
    <x v="3"/>
    <x v="0"/>
    <x v="16"/>
    <x v="16"/>
    <x v="0"/>
    <x v="12"/>
    <n v="37"/>
    <n v="37"/>
    <s v="   -"/>
    <s v="-"/>
    <m/>
    <m/>
    <m/>
    <m/>
    <m/>
    <m/>
    <m/>
    <m/>
  </r>
  <r>
    <s v="CK-SWVI [31]"/>
    <x v="3"/>
    <x v="1"/>
    <x v="17"/>
    <x v="17"/>
    <x v="0"/>
    <x v="12"/>
    <s v="NI"/>
    <m/>
    <s v="   -"/>
    <s v="-"/>
    <m/>
    <m/>
    <m/>
    <m/>
    <m/>
    <m/>
    <m/>
    <n v="475000"/>
  </r>
  <r>
    <s v="CK-NoKy [32]"/>
    <x v="3"/>
    <x v="2"/>
    <x v="18"/>
    <x v="18"/>
    <x v="0"/>
    <x v="12"/>
    <n v="39"/>
    <n v="39"/>
    <s v="   -"/>
    <s v="-"/>
    <m/>
    <m/>
    <m/>
    <m/>
    <m/>
    <m/>
    <m/>
    <m/>
  </r>
  <r>
    <s v="CK-NoKy [32]"/>
    <x v="1"/>
    <x v="2"/>
    <x v="19"/>
    <x v="19"/>
    <x v="0"/>
    <x v="12"/>
    <n v="392"/>
    <n v="392"/>
    <s v="   -"/>
    <s v="-"/>
    <m/>
    <m/>
    <m/>
    <m/>
    <m/>
    <m/>
    <m/>
    <n v="62000"/>
  </r>
  <r>
    <s v="CK-NoKy [32]"/>
    <x v="3"/>
    <x v="2"/>
    <x v="20"/>
    <x v="20"/>
    <x v="0"/>
    <x v="12"/>
    <n v="46"/>
    <n v="46"/>
    <s v="   -"/>
    <s v="-"/>
    <m/>
    <m/>
    <m/>
    <m/>
    <m/>
    <m/>
    <m/>
    <m/>
  </r>
  <r>
    <s v="CK-NoKy [32]"/>
    <x v="3"/>
    <x v="0"/>
    <x v="21"/>
    <x v="21"/>
    <x v="0"/>
    <x v="12"/>
    <n v="20"/>
    <n v="20"/>
    <s v="   -"/>
    <s v="-"/>
    <m/>
    <m/>
    <m/>
    <m/>
    <m/>
    <m/>
    <m/>
    <m/>
  </r>
  <r>
    <s v="CK-NWVI [33]"/>
    <x v="1"/>
    <x v="3"/>
    <x v="22"/>
    <x v="22"/>
    <x v="0"/>
    <x v="12"/>
    <n v="3905"/>
    <n v="3905"/>
    <s v="   -"/>
    <s v="-"/>
    <m/>
    <m/>
    <m/>
    <m/>
    <m/>
    <m/>
    <m/>
    <m/>
  </r>
  <r>
    <s v="CK-NoKy [32]"/>
    <x v="3"/>
    <x v="0"/>
    <x v="23"/>
    <x v="23"/>
    <x v="0"/>
    <x v="12"/>
    <s v="NI"/>
    <m/>
    <s v="   -"/>
    <s v="-"/>
    <m/>
    <m/>
    <m/>
    <m/>
    <m/>
    <m/>
    <m/>
    <m/>
  </r>
  <r>
    <s v="CK-SWVI [31]"/>
    <x v="0"/>
    <x v="1"/>
    <x v="24"/>
    <x v="24"/>
    <x v="0"/>
    <x v="12"/>
    <n v="48"/>
    <n v="48"/>
    <s v="   -"/>
    <s v="-"/>
    <m/>
    <m/>
    <m/>
    <m/>
    <m/>
    <m/>
    <m/>
    <m/>
  </r>
  <r>
    <s v="CK-SWVI [31]"/>
    <x v="3"/>
    <x v="4"/>
    <x v="25"/>
    <x v="25"/>
    <x v="0"/>
    <x v="12"/>
    <s v="NI"/>
    <m/>
    <s v="   -"/>
    <s v="-"/>
    <m/>
    <m/>
    <m/>
    <m/>
    <m/>
    <m/>
    <m/>
    <m/>
  </r>
  <r>
    <s v="CK-NoKy [32]"/>
    <x v="3"/>
    <x v="2"/>
    <x v="26"/>
    <x v="26"/>
    <x v="0"/>
    <x v="12"/>
    <n v="17"/>
    <n v="17"/>
    <s v="   -"/>
    <s v="-"/>
    <m/>
    <m/>
    <m/>
    <m/>
    <m/>
    <m/>
    <m/>
    <m/>
  </r>
  <r>
    <s v="CK-SWVI [31]"/>
    <x v="0"/>
    <x v="1"/>
    <x v="27"/>
    <x v="27"/>
    <x v="0"/>
    <x v="12"/>
    <n v="67"/>
    <n v="67"/>
    <n v="67"/>
    <n v="1"/>
    <m/>
    <m/>
    <m/>
    <m/>
    <m/>
    <m/>
    <m/>
    <m/>
  </r>
  <r>
    <s v="CK-SWVI [31]"/>
    <x v="1"/>
    <x v="4"/>
    <x v="28"/>
    <x v="28"/>
    <x v="0"/>
    <x v="12"/>
    <n v="640"/>
    <n v="640"/>
    <s v="   -"/>
    <s v="-"/>
    <m/>
    <m/>
    <m/>
    <m/>
    <m/>
    <m/>
    <m/>
    <m/>
  </r>
  <r>
    <s v="CK-NoKy [32]"/>
    <x v="3"/>
    <x v="0"/>
    <x v="29"/>
    <x v="29"/>
    <x v="0"/>
    <x v="12"/>
    <n v="2"/>
    <n v="2"/>
    <s v="   -"/>
    <s v="-"/>
    <m/>
    <m/>
    <m/>
    <m/>
    <m/>
    <m/>
    <m/>
    <m/>
  </r>
  <r>
    <s v="CK-SWVI [31]"/>
    <x v="4"/>
    <x v="6"/>
    <x v="30"/>
    <x v="30"/>
    <x v="0"/>
    <x v="12"/>
    <s v="AP"/>
    <m/>
    <n v="0"/>
    <n v="1.9108E-2"/>
    <m/>
    <m/>
    <m/>
    <m/>
    <m/>
    <m/>
    <m/>
    <m/>
  </r>
  <r>
    <s v="CK-SWVI [31]"/>
    <x v="4"/>
    <x v="6"/>
    <x v="30"/>
    <x v="31"/>
    <x v="0"/>
    <x v="12"/>
    <n v="10000"/>
    <n v="10000"/>
    <n v="191.08"/>
    <n v="1.9108E-2"/>
    <m/>
    <n v="0.98"/>
    <n v="0.02"/>
    <n v="0.02"/>
    <s v="thermal"/>
    <s v="partial-direct"/>
    <m/>
    <n v="4542845"/>
  </r>
  <r>
    <s v="CK-NoKy [32]"/>
    <x v="3"/>
    <x v="0"/>
    <x v="31"/>
    <x v="32"/>
    <x v="0"/>
    <x v="12"/>
    <n v="7"/>
    <n v="7"/>
    <s v="   -"/>
    <s v="-"/>
    <m/>
    <m/>
    <m/>
    <m/>
    <m/>
    <m/>
    <m/>
    <m/>
  </r>
  <r>
    <s v="CK-NoKy [32]"/>
    <x v="3"/>
    <x v="2"/>
    <x v="32"/>
    <x v="33"/>
    <x v="0"/>
    <x v="12"/>
    <s v="NO"/>
    <m/>
    <s v="   -"/>
    <s v="-"/>
    <m/>
    <m/>
    <m/>
    <m/>
    <m/>
    <m/>
    <m/>
    <m/>
  </r>
  <r>
    <s v="CK-SWVI [31]"/>
    <x v="4"/>
    <x v="5"/>
    <x v="33"/>
    <x v="34"/>
    <x v="0"/>
    <x v="12"/>
    <n v="27"/>
    <n v="27"/>
    <s v="   -"/>
    <s v="-"/>
    <m/>
    <m/>
    <m/>
    <m/>
    <m/>
    <m/>
    <m/>
    <m/>
  </r>
  <r>
    <s v="CK-SWVI [31]"/>
    <x v="4"/>
    <x v="5"/>
    <x v="33"/>
    <x v="35"/>
    <x v="0"/>
    <x v="12"/>
    <s v="UNK"/>
    <m/>
    <s v="   -"/>
    <s v="-"/>
    <m/>
    <m/>
    <m/>
    <m/>
    <m/>
    <m/>
    <m/>
    <m/>
  </r>
  <r>
    <s v="CK-SWVI [31]"/>
    <x v="4"/>
    <x v="5"/>
    <x v="33"/>
    <x v="36"/>
    <x v="0"/>
    <x v="12"/>
    <n v="300"/>
    <n v="300"/>
    <s v="   -"/>
    <s v="-"/>
    <m/>
    <m/>
    <m/>
    <m/>
    <m/>
    <m/>
    <m/>
    <n v="245000"/>
  </r>
  <r>
    <s v="CK-SWVI [31]"/>
    <x v="1"/>
    <x v="4"/>
    <x v="34"/>
    <x v="37"/>
    <x v="0"/>
    <x v="12"/>
    <n v="1300"/>
    <n v="1300"/>
    <n v="109.95010000000001"/>
    <n v="8.4576999999999999E-2"/>
    <m/>
    <n v="0.92"/>
    <n v="7.999999999999996E-2"/>
    <n v="0.08"/>
    <s v="thermal"/>
    <s v="partial-direct"/>
    <m/>
    <n v="468659"/>
  </r>
  <r>
    <s v="CK-SWVI [31]"/>
    <x v="2"/>
    <x v="4"/>
    <x v="35"/>
    <x v="38"/>
    <x v="0"/>
    <x v="12"/>
    <n v="13018"/>
    <n v="13018"/>
    <n v="506.54339800000002"/>
    <n v="3.8911000000000001E-2"/>
    <m/>
    <n v="0.92"/>
    <n v="7.999999999999996E-2"/>
    <n v="0"/>
    <s v="thermal"/>
    <s v="direct"/>
    <m/>
    <n v="6498752"/>
  </r>
  <r>
    <s v="CK-SWVI [31]"/>
    <x v="4"/>
    <x v="5"/>
    <x v="36"/>
    <x v="39"/>
    <x v="0"/>
    <x v="12"/>
    <s v="NI"/>
    <m/>
    <s v="   -"/>
    <s v="-"/>
    <m/>
    <m/>
    <m/>
    <m/>
    <m/>
    <m/>
    <m/>
    <m/>
  </r>
  <r>
    <s v="CK-SWVI [31]"/>
    <x v="4"/>
    <x v="5"/>
    <x v="36"/>
    <x v="40"/>
    <x v="0"/>
    <x v="12"/>
    <s v="NI"/>
    <m/>
    <s v="   -"/>
    <s v="-"/>
    <m/>
    <m/>
    <m/>
    <m/>
    <m/>
    <m/>
    <m/>
    <m/>
  </r>
  <r>
    <s v="CK-SWVI [31]"/>
    <x v="4"/>
    <x v="5"/>
    <x v="36"/>
    <x v="41"/>
    <x v="0"/>
    <x v="12"/>
    <s v="UNK"/>
    <m/>
    <s v="   -"/>
    <s v="-"/>
    <m/>
    <m/>
    <m/>
    <m/>
    <m/>
    <m/>
    <m/>
    <n v="403100"/>
  </r>
  <r>
    <s v="CK-NoKy [32]"/>
    <x v="3"/>
    <x v="2"/>
    <x v="37"/>
    <x v="42"/>
    <x v="0"/>
    <x v="12"/>
    <n v="232"/>
    <n v="232"/>
    <s v="   -"/>
    <s v="-"/>
    <m/>
    <m/>
    <m/>
    <m/>
    <m/>
    <m/>
    <m/>
    <m/>
  </r>
  <r>
    <s v="CK-SWVI [31]"/>
    <x v="3"/>
    <x v="1"/>
    <x v="38"/>
    <x v="43"/>
    <x v="0"/>
    <x v="12"/>
    <s v="NI"/>
    <m/>
    <s v="   -"/>
    <s v="-"/>
    <m/>
    <m/>
    <m/>
    <m/>
    <m/>
    <m/>
    <m/>
    <m/>
  </r>
  <r>
    <s v="CK-NoKy [32]"/>
    <x v="1"/>
    <x v="2"/>
    <x v="39"/>
    <x v="44"/>
    <x v="0"/>
    <x v="12"/>
    <n v="219"/>
    <n v="219"/>
    <s v="   -"/>
    <s v="-"/>
    <m/>
    <m/>
    <m/>
    <m/>
    <m/>
    <m/>
    <m/>
    <m/>
  </r>
  <r>
    <s v="CK-NoKy [32]"/>
    <x v="0"/>
    <x v="0"/>
    <x v="40"/>
    <x v="45"/>
    <x v="0"/>
    <x v="12"/>
    <n v="263"/>
    <n v="263"/>
    <s v="   -"/>
    <s v="-"/>
    <m/>
    <m/>
    <m/>
    <m/>
    <m/>
    <m/>
    <m/>
    <m/>
  </r>
  <r>
    <s v="CK-SWVI [31]"/>
    <x v="3"/>
    <x v="4"/>
    <x v="41"/>
    <x v="46"/>
    <x v="0"/>
    <x v="12"/>
    <s v="NI"/>
    <m/>
    <s v="   -"/>
    <s v="-"/>
    <m/>
    <m/>
    <m/>
    <m/>
    <m/>
    <m/>
    <m/>
    <n v="280938"/>
  </r>
  <r>
    <s v="CK-NoKy [32]"/>
    <x v="3"/>
    <x v="2"/>
    <x v="42"/>
    <x v="47"/>
    <x v="0"/>
    <x v="12"/>
    <n v="23"/>
    <n v="23"/>
    <s v="   -"/>
    <s v="-"/>
    <m/>
    <m/>
    <m/>
    <m/>
    <m/>
    <m/>
    <m/>
    <n v="9809"/>
  </r>
  <r>
    <s v="CK-SWVI [31]"/>
    <x v="3"/>
    <x v="1"/>
    <x v="43"/>
    <x v="48"/>
    <x v="0"/>
    <x v="12"/>
    <s v="NI"/>
    <m/>
    <s v="   -"/>
    <s v="-"/>
    <m/>
    <m/>
    <m/>
    <m/>
    <m/>
    <m/>
    <m/>
    <m/>
  </r>
  <r>
    <s v="CK-SWVI [31]"/>
    <x v="3"/>
    <x v="4"/>
    <x v="44"/>
    <x v="49"/>
    <x v="0"/>
    <x v="12"/>
    <s v="NI"/>
    <m/>
    <s v="   -"/>
    <s v="-"/>
    <m/>
    <m/>
    <m/>
    <m/>
    <m/>
    <m/>
    <m/>
    <n v="211188"/>
  </r>
  <r>
    <s v="CK-SWVI [31]"/>
    <x v="1"/>
    <x v="1"/>
    <x v="45"/>
    <x v="50"/>
    <x v="0"/>
    <x v="12"/>
    <n v="221"/>
    <n v="221"/>
    <n v="221"/>
    <n v="1"/>
    <m/>
    <m/>
    <m/>
    <m/>
    <m/>
    <m/>
    <m/>
    <m/>
  </r>
  <r>
    <s v="CK-NoKy [32]"/>
    <x v="3"/>
    <x v="2"/>
    <x v="46"/>
    <x v="51"/>
    <x v="0"/>
    <x v="12"/>
    <n v="3"/>
    <n v="3"/>
    <s v="   -"/>
    <s v="-"/>
    <m/>
    <m/>
    <m/>
    <m/>
    <m/>
    <m/>
    <m/>
    <m/>
  </r>
  <r>
    <s v="CK-SWVI [31]"/>
    <x v="3"/>
    <x v="1"/>
    <x v="47"/>
    <x v="52"/>
    <x v="0"/>
    <x v="12"/>
    <s v="NI"/>
    <m/>
    <s v="   -"/>
    <s v="-"/>
    <m/>
    <m/>
    <m/>
    <m/>
    <m/>
    <m/>
    <m/>
    <m/>
  </r>
  <r>
    <s v="CK-NoKy [32]"/>
    <x v="1"/>
    <x v="2"/>
    <x v="48"/>
    <x v="53"/>
    <x v="0"/>
    <x v="12"/>
    <n v="106"/>
    <n v="106"/>
    <s v="   -"/>
    <s v="-"/>
    <m/>
    <m/>
    <m/>
    <m/>
    <m/>
    <m/>
    <m/>
    <m/>
  </r>
  <r>
    <s v="CK-NoKy [32]"/>
    <x v="0"/>
    <x v="0"/>
    <x v="0"/>
    <x v="0"/>
    <x v="0"/>
    <x v="13"/>
    <n v="110"/>
    <n v="110"/>
    <s v="   -"/>
    <s v="-"/>
    <m/>
    <m/>
    <m/>
    <m/>
    <m/>
    <m/>
    <m/>
    <m/>
  </r>
  <r>
    <s v="CK-SWVI [31]"/>
    <x v="0"/>
    <x v="1"/>
    <x v="1"/>
    <x v="1"/>
    <x v="0"/>
    <x v="13"/>
    <n v="50"/>
    <n v="50"/>
    <s v="   -"/>
    <s v="-"/>
    <m/>
    <m/>
    <m/>
    <m/>
    <m/>
    <m/>
    <m/>
    <n v="13910"/>
  </r>
  <r>
    <s v="CK-NoKy [32]"/>
    <x v="1"/>
    <x v="2"/>
    <x v="2"/>
    <x v="2"/>
    <x v="0"/>
    <x v="13"/>
    <n v="2825"/>
    <n v="2825"/>
    <n v="162.35557500000002"/>
    <n v="5.7471000000000001E-2"/>
    <m/>
    <n v="0.95"/>
    <n v="0.05"/>
    <n v="0.05"/>
    <s v="thermal"/>
    <s v="partial-direct"/>
    <m/>
    <n v="347148"/>
  </r>
  <r>
    <s v="CK-NoKy [32]"/>
    <x v="2"/>
    <x v="2"/>
    <x v="3"/>
    <x v="3"/>
    <x v="0"/>
    <x v="13"/>
    <n v="347"/>
    <n v="347"/>
    <s v="   -"/>
    <s v="-"/>
    <m/>
    <m/>
    <m/>
    <m/>
    <m/>
    <m/>
    <m/>
    <m/>
  </r>
  <r>
    <s v="CK-NWVI [33]"/>
    <x v="0"/>
    <x v="3"/>
    <x v="4"/>
    <x v="4"/>
    <x v="0"/>
    <x v="13"/>
    <n v="520"/>
    <n v="520"/>
    <s v="   -"/>
    <s v="-"/>
    <m/>
    <m/>
    <m/>
    <m/>
    <m/>
    <m/>
    <m/>
    <m/>
  </r>
  <r>
    <s v="CK-NoKy [32]"/>
    <x v="2"/>
    <x v="2"/>
    <x v="5"/>
    <x v="5"/>
    <x v="0"/>
    <x v="13"/>
    <n v="14940"/>
    <n v="14940"/>
    <n v="302.8338"/>
    <n v="2.027E-2"/>
    <m/>
    <n v="0.98"/>
    <n v="0.02"/>
    <n v="0.02"/>
    <s v="thermal"/>
    <s v="partial-direct"/>
    <m/>
    <n v="3060553"/>
  </r>
  <r>
    <s v="CK-SWVI [31]"/>
    <x v="3"/>
    <x v="1"/>
    <x v="6"/>
    <x v="6"/>
    <x v="0"/>
    <x v="13"/>
    <n v="440"/>
    <n v="440"/>
    <s v="   -"/>
    <s v="-"/>
    <m/>
    <m/>
    <m/>
    <m/>
    <m/>
    <m/>
    <m/>
    <n v="228526"/>
  </r>
  <r>
    <s v="CK-NoKy [32]"/>
    <x v="3"/>
    <x v="2"/>
    <x v="7"/>
    <x v="7"/>
    <x v="0"/>
    <x v="13"/>
    <s v="NO"/>
    <m/>
    <s v="   -"/>
    <s v="-"/>
    <m/>
    <m/>
    <m/>
    <m/>
    <m/>
    <m/>
    <m/>
    <m/>
  </r>
  <r>
    <s v="CK-NoKy [32]"/>
    <x v="3"/>
    <x v="0"/>
    <x v="8"/>
    <x v="8"/>
    <x v="0"/>
    <x v="13"/>
    <s v="NI"/>
    <m/>
    <s v="   -"/>
    <s v="-"/>
    <m/>
    <m/>
    <m/>
    <m/>
    <m/>
    <m/>
    <m/>
    <m/>
  </r>
  <r>
    <s v="CK-SWVI [31]"/>
    <x v="3"/>
    <x v="4"/>
    <x v="9"/>
    <x v="9"/>
    <x v="0"/>
    <x v="13"/>
    <s v="NI"/>
    <m/>
    <s v="   -"/>
    <s v="-"/>
    <m/>
    <m/>
    <m/>
    <m/>
    <m/>
    <m/>
    <m/>
    <m/>
  </r>
  <r>
    <s v="CK-NoKy [32]"/>
    <x v="3"/>
    <x v="2"/>
    <x v="10"/>
    <x v="10"/>
    <x v="0"/>
    <x v="13"/>
    <n v="21"/>
    <n v="21"/>
    <s v="   -"/>
    <s v="-"/>
    <m/>
    <m/>
    <m/>
    <m/>
    <m/>
    <m/>
    <m/>
    <m/>
  </r>
  <r>
    <s v="CK-NoKy [32]"/>
    <x v="1"/>
    <x v="2"/>
    <x v="11"/>
    <x v="11"/>
    <x v="0"/>
    <x v="13"/>
    <n v="21"/>
    <n v="21"/>
    <s v="   -"/>
    <s v="-"/>
    <m/>
    <m/>
    <m/>
    <m/>
    <m/>
    <m/>
    <m/>
    <m/>
  </r>
  <r>
    <s v="CK-SWVI [31]"/>
    <x v="3"/>
    <x v="5"/>
    <x v="12"/>
    <x v="12"/>
    <x v="0"/>
    <x v="13"/>
    <s v="NI"/>
    <m/>
    <s v="   -"/>
    <s v="-"/>
    <m/>
    <m/>
    <m/>
    <m/>
    <m/>
    <m/>
    <m/>
    <m/>
  </r>
  <r>
    <s v="CK-SWVI [31]"/>
    <x v="3"/>
    <x v="4"/>
    <x v="13"/>
    <x v="13"/>
    <x v="0"/>
    <x v="13"/>
    <n v="1"/>
    <n v="1"/>
    <s v="   -"/>
    <s v="-"/>
    <m/>
    <m/>
    <m/>
    <m/>
    <m/>
    <m/>
    <m/>
    <m/>
  </r>
  <r>
    <s v="CK-SWVI [31]"/>
    <x v="3"/>
    <x v="1"/>
    <x v="14"/>
    <x v="14"/>
    <x v="0"/>
    <x v="13"/>
    <n v="3"/>
    <n v="3"/>
    <s v="   -"/>
    <s v="-"/>
    <m/>
    <m/>
    <m/>
    <m/>
    <m/>
    <m/>
    <m/>
    <m/>
  </r>
  <r>
    <s v="CK-NoKy [32]"/>
    <x v="0"/>
    <x v="0"/>
    <x v="15"/>
    <x v="15"/>
    <x v="0"/>
    <x v="13"/>
    <n v="185"/>
    <n v="185"/>
    <n v="185"/>
    <n v="1"/>
    <m/>
    <m/>
    <m/>
    <m/>
    <m/>
    <m/>
    <m/>
    <m/>
  </r>
  <r>
    <s v="CK-NoKy [32]"/>
    <x v="3"/>
    <x v="0"/>
    <x v="16"/>
    <x v="16"/>
    <x v="0"/>
    <x v="13"/>
    <s v="NI"/>
    <m/>
    <s v="   -"/>
    <s v="-"/>
    <m/>
    <m/>
    <m/>
    <m/>
    <m/>
    <m/>
    <m/>
    <m/>
  </r>
  <r>
    <s v="CK-SWVI [31]"/>
    <x v="3"/>
    <x v="1"/>
    <x v="17"/>
    <x v="17"/>
    <x v="0"/>
    <x v="13"/>
    <s v="NI"/>
    <m/>
    <s v="   -"/>
    <s v="-"/>
    <m/>
    <m/>
    <m/>
    <m/>
    <m/>
    <m/>
    <m/>
    <n v="287656"/>
  </r>
  <r>
    <s v="CK-NoKy [32]"/>
    <x v="3"/>
    <x v="2"/>
    <x v="18"/>
    <x v="18"/>
    <x v="0"/>
    <x v="13"/>
    <n v="280"/>
    <n v="280"/>
    <s v="   -"/>
    <s v="-"/>
    <m/>
    <m/>
    <m/>
    <m/>
    <m/>
    <m/>
    <m/>
    <m/>
  </r>
  <r>
    <s v="CK-NoKy [32]"/>
    <x v="1"/>
    <x v="2"/>
    <x v="19"/>
    <x v="19"/>
    <x v="0"/>
    <x v="13"/>
    <n v="430"/>
    <n v="430"/>
    <s v="   -"/>
    <s v="-"/>
    <m/>
    <m/>
    <m/>
    <m/>
    <m/>
    <m/>
    <m/>
    <n v="15000"/>
  </r>
  <r>
    <s v="CK-NoKy [32]"/>
    <x v="3"/>
    <x v="2"/>
    <x v="20"/>
    <x v="20"/>
    <x v="0"/>
    <x v="13"/>
    <n v="15"/>
    <n v="15"/>
    <s v="   -"/>
    <s v="-"/>
    <m/>
    <m/>
    <m/>
    <m/>
    <m/>
    <m/>
    <m/>
    <m/>
  </r>
  <r>
    <s v="CK-NoKy [32]"/>
    <x v="3"/>
    <x v="0"/>
    <x v="21"/>
    <x v="21"/>
    <x v="0"/>
    <x v="13"/>
    <s v="NI"/>
    <m/>
    <s v="   -"/>
    <s v="-"/>
    <m/>
    <m/>
    <m/>
    <m/>
    <m/>
    <m/>
    <m/>
    <m/>
  </r>
  <r>
    <s v="CK-NWVI [33]"/>
    <x v="1"/>
    <x v="3"/>
    <x v="22"/>
    <x v="22"/>
    <x v="0"/>
    <x v="13"/>
    <n v="3560"/>
    <n v="3560"/>
    <s v="   -"/>
    <s v="-"/>
    <m/>
    <m/>
    <m/>
    <m/>
    <m/>
    <m/>
    <m/>
    <m/>
  </r>
  <r>
    <s v="CK-NoKy [32]"/>
    <x v="3"/>
    <x v="0"/>
    <x v="23"/>
    <x v="23"/>
    <x v="0"/>
    <x v="13"/>
    <s v="NI"/>
    <m/>
    <s v="   -"/>
    <s v="-"/>
    <m/>
    <m/>
    <m/>
    <m/>
    <m/>
    <m/>
    <m/>
    <m/>
  </r>
  <r>
    <s v="CK-SWVI [31]"/>
    <x v="0"/>
    <x v="1"/>
    <x v="24"/>
    <x v="24"/>
    <x v="0"/>
    <x v="13"/>
    <n v="9"/>
    <n v="9"/>
    <s v="   -"/>
    <s v="-"/>
    <m/>
    <m/>
    <m/>
    <m/>
    <m/>
    <m/>
    <m/>
    <m/>
  </r>
  <r>
    <s v="CK-SWVI [31]"/>
    <x v="3"/>
    <x v="4"/>
    <x v="25"/>
    <x v="25"/>
    <x v="0"/>
    <x v="13"/>
    <s v="NI"/>
    <m/>
    <s v="   -"/>
    <s v="-"/>
    <m/>
    <m/>
    <m/>
    <m/>
    <m/>
    <m/>
    <m/>
    <m/>
  </r>
  <r>
    <s v="CK-NoKy [32]"/>
    <x v="3"/>
    <x v="2"/>
    <x v="26"/>
    <x v="26"/>
    <x v="0"/>
    <x v="13"/>
    <n v="78"/>
    <n v="78"/>
    <s v="   -"/>
    <s v="-"/>
    <m/>
    <m/>
    <m/>
    <m/>
    <m/>
    <m/>
    <m/>
    <m/>
  </r>
  <r>
    <s v="CK-SWVI [31]"/>
    <x v="0"/>
    <x v="1"/>
    <x v="27"/>
    <x v="27"/>
    <x v="0"/>
    <x v="13"/>
    <n v="185"/>
    <n v="185"/>
    <n v="84.090824999999995"/>
    <n v="0.45454499999999998"/>
    <m/>
    <m/>
    <m/>
    <m/>
    <m/>
    <m/>
    <m/>
    <m/>
  </r>
  <r>
    <s v="CK-SWVI [31]"/>
    <x v="1"/>
    <x v="4"/>
    <x v="28"/>
    <x v="28"/>
    <x v="0"/>
    <x v="13"/>
    <n v="400"/>
    <n v="400"/>
    <n v="192"/>
    <n v="0.48"/>
    <m/>
    <n v="0.52"/>
    <n v="0.48"/>
    <n v="0.48"/>
    <s v="thermal"/>
    <s v="Partial Direct"/>
    <m/>
    <n v="40935"/>
  </r>
  <r>
    <s v="CK-NoKy [32]"/>
    <x v="3"/>
    <x v="0"/>
    <x v="29"/>
    <x v="29"/>
    <x v="0"/>
    <x v="13"/>
    <s v="NI"/>
    <m/>
    <s v="   -"/>
    <s v="-"/>
    <m/>
    <m/>
    <m/>
    <m/>
    <m/>
    <m/>
    <m/>
    <m/>
  </r>
  <r>
    <s v="CK-SWVI [31]"/>
    <x v="4"/>
    <x v="6"/>
    <x v="30"/>
    <x v="30"/>
    <x v="0"/>
    <x v="13"/>
    <s v="NI"/>
    <m/>
    <n v="0"/>
    <n v="0.123821"/>
    <m/>
    <m/>
    <m/>
    <m/>
    <m/>
    <m/>
    <m/>
    <m/>
  </r>
  <r>
    <s v="CK-SWVI [31]"/>
    <x v="4"/>
    <x v="6"/>
    <x v="30"/>
    <x v="31"/>
    <x v="0"/>
    <x v="13"/>
    <n v="4500"/>
    <n v="4500"/>
    <n v="557.19449999999995"/>
    <n v="0.123821"/>
    <m/>
    <n v="0.87"/>
    <n v="0.13"/>
    <n v="0.13"/>
    <s v="thermal"/>
    <s v="partial-direct"/>
    <m/>
    <n v="2979572"/>
  </r>
  <r>
    <s v="CK-NoKy [32]"/>
    <x v="3"/>
    <x v="0"/>
    <x v="31"/>
    <x v="32"/>
    <x v="0"/>
    <x v="13"/>
    <s v="NI"/>
    <m/>
    <s v="   -"/>
    <s v="-"/>
    <m/>
    <m/>
    <m/>
    <m/>
    <m/>
    <m/>
    <m/>
    <m/>
  </r>
  <r>
    <s v="CK-NoKy [32]"/>
    <x v="3"/>
    <x v="2"/>
    <x v="32"/>
    <x v="33"/>
    <x v="0"/>
    <x v="13"/>
    <s v="NO"/>
    <m/>
    <s v="   -"/>
    <s v="-"/>
    <m/>
    <m/>
    <m/>
    <m/>
    <m/>
    <m/>
    <m/>
    <m/>
  </r>
  <r>
    <s v="CK-SWVI [31]"/>
    <x v="4"/>
    <x v="5"/>
    <x v="33"/>
    <x v="34"/>
    <x v="0"/>
    <x v="13"/>
    <s v="NI"/>
    <m/>
    <s v="   -"/>
    <s v="-"/>
    <m/>
    <m/>
    <m/>
    <m/>
    <m/>
    <m/>
    <m/>
    <m/>
  </r>
  <r>
    <s v="CK-SWVI [31]"/>
    <x v="4"/>
    <x v="5"/>
    <x v="33"/>
    <x v="35"/>
    <x v="0"/>
    <x v="13"/>
    <s v="UNK"/>
    <m/>
    <s v="   -"/>
    <s v="-"/>
    <m/>
    <m/>
    <m/>
    <m/>
    <m/>
    <m/>
    <m/>
    <m/>
  </r>
  <r>
    <s v="CK-SWVI [31]"/>
    <x v="4"/>
    <x v="5"/>
    <x v="33"/>
    <x v="36"/>
    <x v="0"/>
    <x v="13"/>
    <n v="832"/>
    <n v="832"/>
    <s v="   -"/>
    <s v="-"/>
    <m/>
    <m/>
    <m/>
    <m/>
    <m/>
    <m/>
    <m/>
    <n v="840000"/>
  </r>
  <r>
    <s v="CK-SWVI [31]"/>
    <x v="1"/>
    <x v="4"/>
    <x v="34"/>
    <x v="37"/>
    <x v="0"/>
    <x v="13"/>
    <n v="725"/>
    <n v="725"/>
    <n v="64.732349999999997"/>
    <n v="8.9286000000000004E-2"/>
    <m/>
    <n v="0.91"/>
    <n v="8.9999999999999969E-2"/>
    <n v="0.09"/>
    <s v="thermal"/>
    <s v="partial-direct"/>
    <m/>
    <n v="309639"/>
  </r>
  <r>
    <s v="CK-SWVI [31]"/>
    <x v="2"/>
    <x v="4"/>
    <x v="35"/>
    <x v="38"/>
    <x v="0"/>
    <x v="13"/>
    <n v="14109"/>
    <n v="14109"/>
    <n v="583.957401"/>
    <n v="4.1389000000000002E-2"/>
    <m/>
    <n v="0.92"/>
    <n v="7.999999999999996E-2"/>
    <n v="0"/>
    <s v="thermal"/>
    <s v="direct"/>
    <m/>
    <n v="6611061"/>
  </r>
  <r>
    <s v="CK-SWVI [31]"/>
    <x v="4"/>
    <x v="5"/>
    <x v="36"/>
    <x v="39"/>
    <x v="0"/>
    <x v="13"/>
    <s v="NI"/>
    <m/>
    <s v="   -"/>
    <s v="-"/>
    <m/>
    <m/>
    <m/>
    <m/>
    <m/>
    <m/>
    <m/>
    <m/>
  </r>
  <r>
    <s v="CK-SWVI [31]"/>
    <x v="4"/>
    <x v="5"/>
    <x v="36"/>
    <x v="40"/>
    <x v="0"/>
    <x v="13"/>
    <s v="AP"/>
    <m/>
    <s v="   -"/>
    <s v="-"/>
    <m/>
    <m/>
    <m/>
    <m/>
    <m/>
    <m/>
    <m/>
    <m/>
  </r>
  <r>
    <s v="CK-SWVI [31]"/>
    <x v="4"/>
    <x v="5"/>
    <x v="36"/>
    <x v="41"/>
    <x v="0"/>
    <x v="13"/>
    <n v="418"/>
    <n v="418"/>
    <s v="   -"/>
    <s v="-"/>
    <m/>
    <m/>
    <m/>
    <m/>
    <m/>
    <m/>
    <m/>
    <n v="319530"/>
  </r>
  <r>
    <s v="CK-NoKy [32]"/>
    <x v="3"/>
    <x v="2"/>
    <x v="37"/>
    <x v="42"/>
    <x v="0"/>
    <x v="13"/>
    <n v="6"/>
    <n v="6"/>
    <n v="0.33333600000000002"/>
    <n v="5.5556000000000001E-2"/>
    <m/>
    <m/>
    <m/>
    <m/>
    <m/>
    <m/>
    <m/>
    <n v="26587"/>
  </r>
  <r>
    <s v="CK-SWVI [31]"/>
    <x v="3"/>
    <x v="1"/>
    <x v="38"/>
    <x v="43"/>
    <x v="0"/>
    <x v="13"/>
    <n v="6"/>
    <n v="6"/>
    <s v="   -"/>
    <s v="-"/>
    <m/>
    <m/>
    <m/>
    <m/>
    <m/>
    <m/>
    <m/>
    <m/>
  </r>
  <r>
    <s v="CK-NoKy [32]"/>
    <x v="1"/>
    <x v="2"/>
    <x v="39"/>
    <x v="44"/>
    <x v="0"/>
    <x v="13"/>
    <n v="380"/>
    <n v="380"/>
    <n v="325.71433999999999"/>
    <n v="0.85714299999999999"/>
    <m/>
    <m/>
    <m/>
    <m/>
    <m/>
    <m/>
    <m/>
    <n v="19000"/>
  </r>
  <r>
    <s v="CK-NoKy [32]"/>
    <x v="0"/>
    <x v="0"/>
    <x v="40"/>
    <x v="45"/>
    <x v="0"/>
    <x v="13"/>
    <n v="355"/>
    <n v="355"/>
    <s v="   -"/>
    <s v="-"/>
    <m/>
    <m/>
    <m/>
    <m/>
    <m/>
    <m/>
    <m/>
    <m/>
  </r>
  <r>
    <s v="CK-SWVI [31]"/>
    <x v="3"/>
    <x v="4"/>
    <x v="41"/>
    <x v="46"/>
    <x v="0"/>
    <x v="13"/>
    <s v="NI"/>
    <m/>
    <s v="   -"/>
    <s v="-"/>
    <m/>
    <m/>
    <m/>
    <m/>
    <m/>
    <m/>
    <m/>
    <n v="279339"/>
  </r>
  <r>
    <s v="CK-NoKy [32]"/>
    <x v="3"/>
    <x v="2"/>
    <x v="42"/>
    <x v="47"/>
    <x v="0"/>
    <x v="13"/>
    <n v="35"/>
    <n v="35"/>
    <n v="4.2424200000000001"/>
    <n v="0.121212"/>
    <m/>
    <m/>
    <m/>
    <m/>
    <m/>
    <m/>
    <m/>
    <n v="40502"/>
  </r>
  <r>
    <s v="CK-SWVI [31]"/>
    <x v="3"/>
    <x v="1"/>
    <x v="43"/>
    <x v="48"/>
    <x v="0"/>
    <x v="13"/>
    <s v="NI"/>
    <m/>
    <s v="   -"/>
    <s v="-"/>
    <m/>
    <m/>
    <m/>
    <m/>
    <m/>
    <m/>
    <m/>
    <m/>
  </r>
  <r>
    <s v="CK-SWVI [31]"/>
    <x v="3"/>
    <x v="4"/>
    <x v="44"/>
    <x v="49"/>
    <x v="0"/>
    <x v="13"/>
    <n v="317"/>
    <n v="317"/>
    <s v="   -"/>
    <s v="-"/>
    <m/>
    <m/>
    <m/>
    <m/>
    <m/>
    <m/>
    <m/>
    <n v="207832"/>
  </r>
  <r>
    <s v="CK-SWVI [31]"/>
    <x v="1"/>
    <x v="1"/>
    <x v="45"/>
    <x v="50"/>
    <x v="0"/>
    <x v="13"/>
    <n v="225"/>
    <n v="225"/>
    <s v="   -"/>
    <s v="-"/>
    <m/>
    <m/>
    <m/>
    <m/>
    <m/>
    <m/>
    <m/>
    <n v="40000"/>
  </r>
  <r>
    <s v="CK-NoKy [32]"/>
    <x v="3"/>
    <x v="2"/>
    <x v="46"/>
    <x v="51"/>
    <x v="0"/>
    <x v="13"/>
    <n v="4"/>
    <n v="4"/>
    <s v="   -"/>
    <s v="-"/>
    <m/>
    <m/>
    <m/>
    <m/>
    <m/>
    <m/>
    <m/>
    <m/>
  </r>
  <r>
    <s v="CK-SWVI [31]"/>
    <x v="3"/>
    <x v="1"/>
    <x v="47"/>
    <x v="52"/>
    <x v="0"/>
    <x v="13"/>
    <n v="6"/>
    <n v="6"/>
    <s v="   -"/>
    <s v="-"/>
    <m/>
    <m/>
    <m/>
    <m/>
    <m/>
    <m/>
    <m/>
    <m/>
  </r>
  <r>
    <s v="CK-NoKy [32]"/>
    <x v="1"/>
    <x v="2"/>
    <x v="48"/>
    <x v="53"/>
    <x v="0"/>
    <x v="13"/>
    <n v="120"/>
    <n v="120"/>
    <s v="   -"/>
    <s v="-"/>
    <m/>
    <m/>
    <m/>
    <m/>
    <m/>
    <m/>
    <m/>
    <m/>
  </r>
  <r>
    <s v="CK-NoKy [32]"/>
    <x v="0"/>
    <x v="0"/>
    <x v="0"/>
    <x v="0"/>
    <x v="0"/>
    <x v="14"/>
    <n v="214"/>
    <n v="214"/>
    <s v="   -"/>
    <s v="-"/>
    <m/>
    <m/>
    <m/>
    <m/>
    <m/>
    <m/>
    <m/>
    <m/>
  </r>
  <r>
    <s v="CK-SWVI [31]"/>
    <x v="0"/>
    <x v="1"/>
    <x v="1"/>
    <x v="1"/>
    <x v="0"/>
    <x v="14"/>
    <n v="44"/>
    <n v="44"/>
    <s v="   -"/>
    <s v="-"/>
    <m/>
    <m/>
    <m/>
    <m/>
    <m/>
    <m/>
    <m/>
    <n v="11620"/>
  </r>
  <r>
    <s v="CK-NoKy [32]"/>
    <x v="1"/>
    <x v="2"/>
    <x v="2"/>
    <x v="2"/>
    <x v="0"/>
    <x v="14"/>
    <n v="1500"/>
    <n v="1500"/>
    <n v="106.383"/>
    <n v="7.0921999999999999E-2"/>
    <m/>
    <n v="0.98"/>
    <n v="0.02"/>
    <n v="0.02"/>
    <s v="thermal"/>
    <s v="partial-direct"/>
    <m/>
    <n v="390662"/>
  </r>
  <r>
    <s v="CK-NoKy [32]"/>
    <x v="2"/>
    <x v="2"/>
    <x v="3"/>
    <x v="3"/>
    <x v="0"/>
    <x v="14"/>
    <n v="170"/>
    <n v="170"/>
    <s v="   -"/>
    <s v="-"/>
    <m/>
    <m/>
    <m/>
    <m/>
    <m/>
    <m/>
    <m/>
    <m/>
  </r>
  <r>
    <s v="CK-NWVI [33]"/>
    <x v="0"/>
    <x v="3"/>
    <x v="4"/>
    <x v="4"/>
    <x v="0"/>
    <x v="14"/>
    <n v="630"/>
    <n v="630"/>
    <s v="   -"/>
    <s v="-"/>
    <m/>
    <m/>
    <m/>
    <m/>
    <m/>
    <m/>
    <m/>
    <m/>
  </r>
  <r>
    <s v="CK-NoKy [32]"/>
    <x v="2"/>
    <x v="2"/>
    <x v="5"/>
    <x v="5"/>
    <x v="0"/>
    <x v="14"/>
    <n v="17000"/>
    <n v="17000"/>
    <n v="294.79699999999997"/>
    <n v="1.7340999999999999E-2"/>
    <m/>
    <n v="0.98"/>
    <n v="0.02"/>
    <n v="0.02"/>
    <s v="thermal"/>
    <s v="partial-direct"/>
    <m/>
    <n v="270265"/>
  </r>
  <r>
    <s v="CK-SWVI [31]"/>
    <x v="3"/>
    <x v="1"/>
    <x v="6"/>
    <x v="6"/>
    <x v="0"/>
    <x v="14"/>
    <n v="245"/>
    <n v="245"/>
    <s v="   -"/>
    <s v="-"/>
    <m/>
    <m/>
    <m/>
    <m/>
    <m/>
    <m/>
    <m/>
    <n v="145000"/>
  </r>
  <r>
    <s v="CK-NoKy [32]"/>
    <x v="3"/>
    <x v="2"/>
    <x v="7"/>
    <x v="7"/>
    <x v="0"/>
    <x v="14"/>
    <s v="NO"/>
    <m/>
    <s v="   -"/>
    <s v="-"/>
    <m/>
    <m/>
    <m/>
    <m/>
    <m/>
    <m/>
    <m/>
    <m/>
  </r>
  <r>
    <s v="CK-NoKy [32]"/>
    <x v="3"/>
    <x v="0"/>
    <x v="8"/>
    <x v="8"/>
    <x v="0"/>
    <x v="14"/>
    <s v="NI"/>
    <m/>
    <s v="   -"/>
    <s v="-"/>
    <m/>
    <m/>
    <m/>
    <m/>
    <m/>
    <m/>
    <m/>
    <m/>
  </r>
  <r>
    <s v="CK-SWVI [31]"/>
    <x v="3"/>
    <x v="4"/>
    <x v="9"/>
    <x v="9"/>
    <x v="0"/>
    <x v="14"/>
    <s v="NI"/>
    <m/>
    <s v="   -"/>
    <s v="-"/>
    <m/>
    <m/>
    <m/>
    <m/>
    <m/>
    <m/>
    <m/>
    <m/>
  </r>
  <r>
    <s v="CK-NoKy [32]"/>
    <x v="3"/>
    <x v="2"/>
    <x v="10"/>
    <x v="10"/>
    <x v="0"/>
    <x v="14"/>
    <n v="11"/>
    <n v="11"/>
    <s v="   -"/>
    <s v="-"/>
    <m/>
    <m/>
    <m/>
    <m/>
    <m/>
    <m/>
    <m/>
    <m/>
  </r>
  <r>
    <s v="CK-NoKy [32]"/>
    <x v="1"/>
    <x v="2"/>
    <x v="11"/>
    <x v="11"/>
    <x v="0"/>
    <x v="14"/>
    <s v="UNK"/>
    <m/>
    <s v="   -"/>
    <s v="-"/>
    <m/>
    <m/>
    <m/>
    <m/>
    <m/>
    <m/>
    <m/>
    <n v="38376"/>
  </r>
  <r>
    <s v="CK-SWVI [31]"/>
    <x v="3"/>
    <x v="5"/>
    <x v="12"/>
    <x v="12"/>
    <x v="0"/>
    <x v="14"/>
    <n v="5"/>
    <n v="5"/>
    <s v="   -"/>
    <s v="-"/>
    <m/>
    <m/>
    <m/>
    <m/>
    <m/>
    <m/>
    <m/>
    <m/>
  </r>
  <r>
    <s v="CK-SWVI [31]"/>
    <x v="3"/>
    <x v="4"/>
    <x v="13"/>
    <x v="13"/>
    <x v="0"/>
    <x v="14"/>
    <n v="75"/>
    <n v="75"/>
    <s v="   -"/>
    <s v="-"/>
    <m/>
    <m/>
    <m/>
    <m/>
    <m/>
    <m/>
    <m/>
    <m/>
  </r>
  <r>
    <s v="CK-SWVI [31]"/>
    <x v="3"/>
    <x v="1"/>
    <x v="14"/>
    <x v="14"/>
    <x v="0"/>
    <x v="14"/>
    <n v="11"/>
    <n v="11"/>
    <s v="   -"/>
    <s v="-"/>
    <m/>
    <m/>
    <m/>
    <m/>
    <m/>
    <m/>
    <m/>
    <m/>
  </r>
  <r>
    <s v="CK-NoKy [32]"/>
    <x v="0"/>
    <x v="0"/>
    <x v="15"/>
    <x v="15"/>
    <x v="0"/>
    <x v="14"/>
    <n v="550"/>
    <n v="550"/>
    <n v="471.42865"/>
    <n v="0.85714299999999999"/>
    <m/>
    <m/>
    <m/>
    <m/>
    <m/>
    <m/>
    <m/>
    <m/>
  </r>
  <r>
    <s v="CK-NoKy [32]"/>
    <x v="3"/>
    <x v="0"/>
    <x v="16"/>
    <x v="16"/>
    <x v="0"/>
    <x v="14"/>
    <s v="NI"/>
    <m/>
    <s v="   -"/>
    <s v="-"/>
    <m/>
    <m/>
    <m/>
    <m/>
    <m/>
    <m/>
    <m/>
    <m/>
  </r>
  <r>
    <s v="CK-SWVI [31]"/>
    <x v="3"/>
    <x v="1"/>
    <x v="17"/>
    <x v="17"/>
    <x v="0"/>
    <x v="14"/>
    <s v="NI"/>
    <m/>
    <s v="   -"/>
    <s v="-"/>
    <m/>
    <m/>
    <m/>
    <m/>
    <m/>
    <m/>
    <m/>
    <n v="340000"/>
  </r>
  <r>
    <s v="CK-NoKy [32]"/>
    <x v="3"/>
    <x v="2"/>
    <x v="18"/>
    <x v="18"/>
    <x v="0"/>
    <x v="14"/>
    <n v="60"/>
    <n v="60"/>
    <s v="   -"/>
    <s v="-"/>
    <m/>
    <m/>
    <m/>
    <m/>
    <m/>
    <m/>
    <m/>
    <m/>
  </r>
  <r>
    <s v="CK-NoKy [32]"/>
    <x v="1"/>
    <x v="2"/>
    <x v="19"/>
    <x v="19"/>
    <x v="0"/>
    <x v="14"/>
    <n v="678"/>
    <n v="678"/>
    <n v="404.19241199999999"/>
    <n v="0.59615399999999996"/>
    <m/>
    <m/>
    <m/>
    <m/>
    <m/>
    <m/>
    <m/>
    <n v="103000"/>
  </r>
  <r>
    <s v="CK-NoKy [32]"/>
    <x v="3"/>
    <x v="2"/>
    <x v="20"/>
    <x v="20"/>
    <x v="0"/>
    <x v="14"/>
    <n v="35"/>
    <n v="35"/>
    <s v="   -"/>
    <s v="-"/>
    <m/>
    <m/>
    <m/>
    <m/>
    <m/>
    <m/>
    <m/>
    <m/>
  </r>
  <r>
    <s v="CK-NoKy [32]"/>
    <x v="3"/>
    <x v="0"/>
    <x v="21"/>
    <x v="21"/>
    <x v="0"/>
    <x v="14"/>
    <s v="NI"/>
    <m/>
    <s v="   -"/>
    <s v="-"/>
    <m/>
    <m/>
    <m/>
    <m/>
    <m/>
    <m/>
    <m/>
    <m/>
  </r>
  <r>
    <s v="CK-NWVI [33]"/>
    <x v="1"/>
    <x v="3"/>
    <x v="22"/>
    <x v="22"/>
    <x v="0"/>
    <x v="14"/>
    <n v="3440"/>
    <n v="3440"/>
    <n v="2808.1648800000003"/>
    <n v="0.81632700000000002"/>
    <m/>
    <m/>
    <m/>
    <m/>
    <m/>
    <m/>
    <m/>
    <n v="633202"/>
  </r>
  <r>
    <s v="CK-NoKy [32]"/>
    <x v="3"/>
    <x v="0"/>
    <x v="23"/>
    <x v="23"/>
    <x v="0"/>
    <x v="14"/>
    <s v="NI"/>
    <m/>
    <s v="   -"/>
    <s v="-"/>
    <m/>
    <m/>
    <m/>
    <m/>
    <m/>
    <m/>
    <m/>
    <m/>
  </r>
  <r>
    <s v="CK-SWVI [31]"/>
    <x v="0"/>
    <x v="1"/>
    <x v="24"/>
    <x v="24"/>
    <x v="0"/>
    <x v="14"/>
    <n v="15"/>
    <n v="15"/>
    <s v="   -"/>
    <s v="-"/>
    <m/>
    <m/>
    <m/>
    <m/>
    <m/>
    <m/>
    <m/>
    <m/>
  </r>
  <r>
    <s v="CK-SWVI [31]"/>
    <x v="3"/>
    <x v="4"/>
    <x v="25"/>
    <x v="25"/>
    <x v="0"/>
    <x v="14"/>
    <s v="NI"/>
    <m/>
    <s v="   -"/>
    <s v="-"/>
    <m/>
    <m/>
    <m/>
    <m/>
    <m/>
    <m/>
    <m/>
    <m/>
  </r>
  <r>
    <s v="CK-NoKy [32]"/>
    <x v="3"/>
    <x v="2"/>
    <x v="26"/>
    <x v="26"/>
    <x v="0"/>
    <x v="14"/>
    <n v="4"/>
    <n v="4"/>
    <s v="   -"/>
    <s v="-"/>
    <m/>
    <m/>
    <m/>
    <m/>
    <m/>
    <m/>
    <m/>
    <m/>
  </r>
  <r>
    <s v="CK-SWVI [31]"/>
    <x v="0"/>
    <x v="1"/>
    <x v="27"/>
    <x v="27"/>
    <x v="0"/>
    <x v="14"/>
    <n v="60"/>
    <n v="60"/>
    <s v="   -"/>
    <s v="-"/>
    <m/>
    <m/>
    <m/>
    <m/>
    <m/>
    <m/>
    <m/>
    <m/>
  </r>
  <r>
    <s v="CK-SWVI [31]"/>
    <x v="1"/>
    <x v="4"/>
    <x v="28"/>
    <x v="28"/>
    <x v="0"/>
    <x v="14"/>
    <n v="100"/>
    <n v="100"/>
    <n v="80"/>
    <n v="0.8"/>
    <m/>
    <n v="0.2"/>
    <n v="0.8"/>
    <n v="0.8"/>
    <s v="thermal"/>
    <s v="Partial Direct"/>
    <m/>
    <n v="3921"/>
  </r>
  <r>
    <s v="CK-NoKy [32]"/>
    <x v="3"/>
    <x v="0"/>
    <x v="29"/>
    <x v="29"/>
    <x v="0"/>
    <x v="14"/>
    <s v="NI"/>
    <m/>
    <s v="   -"/>
    <s v="-"/>
    <m/>
    <m/>
    <m/>
    <m/>
    <m/>
    <m/>
    <m/>
    <m/>
  </r>
  <r>
    <s v="CK-SWVI [31]"/>
    <x v="4"/>
    <x v="6"/>
    <x v="30"/>
    <x v="30"/>
    <x v="0"/>
    <x v="14"/>
    <s v="NI"/>
    <m/>
    <n v="0"/>
    <n v="0.118203"/>
    <m/>
    <m/>
    <m/>
    <m/>
    <m/>
    <m/>
    <m/>
    <m/>
  </r>
  <r>
    <s v="CK-SWVI [31]"/>
    <x v="4"/>
    <x v="6"/>
    <x v="30"/>
    <x v="31"/>
    <x v="0"/>
    <x v="14"/>
    <n v="5346"/>
    <n v="5346"/>
    <n v="631.91323799999998"/>
    <n v="0.118203"/>
    <m/>
    <n v="0.96"/>
    <n v="0.04"/>
    <n v="0.04"/>
    <s v="thermal"/>
    <s v="partial-direct"/>
    <m/>
    <n v="2994166"/>
  </r>
  <r>
    <s v="CK-NoKy [32]"/>
    <x v="3"/>
    <x v="0"/>
    <x v="31"/>
    <x v="32"/>
    <x v="0"/>
    <x v="14"/>
    <s v="NI"/>
    <m/>
    <s v="   -"/>
    <s v="-"/>
    <m/>
    <m/>
    <m/>
    <m/>
    <m/>
    <m/>
    <m/>
    <m/>
  </r>
  <r>
    <s v="CK-NoKy [32]"/>
    <x v="3"/>
    <x v="2"/>
    <x v="32"/>
    <x v="33"/>
    <x v="0"/>
    <x v="14"/>
    <s v="NO"/>
    <m/>
    <s v="   -"/>
    <s v="-"/>
    <m/>
    <m/>
    <m/>
    <m/>
    <m/>
    <m/>
    <m/>
    <m/>
  </r>
  <r>
    <s v="CK-SWVI [31]"/>
    <x v="4"/>
    <x v="5"/>
    <x v="33"/>
    <x v="34"/>
    <x v="0"/>
    <x v="14"/>
    <n v="43"/>
    <n v="43"/>
    <s v="   -"/>
    <s v="-"/>
    <m/>
    <m/>
    <m/>
    <m/>
    <m/>
    <m/>
    <m/>
    <m/>
  </r>
  <r>
    <s v="CK-SWVI [31]"/>
    <x v="4"/>
    <x v="5"/>
    <x v="33"/>
    <x v="35"/>
    <x v="0"/>
    <x v="14"/>
    <s v="UNK"/>
    <m/>
    <s v="   -"/>
    <s v="-"/>
    <m/>
    <m/>
    <m/>
    <m/>
    <m/>
    <m/>
    <m/>
    <m/>
  </r>
  <r>
    <s v="CK-SWVI [31]"/>
    <x v="4"/>
    <x v="5"/>
    <x v="33"/>
    <x v="36"/>
    <x v="0"/>
    <x v="14"/>
    <n v="2870"/>
    <n v="2870"/>
    <s v="   -"/>
    <s v="-"/>
    <m/>
    <m/>
    <m/>
    <m/>
    <m/>
    <m/>
    <m/>
    <n v="1038800"/>
  </r>
  <r>
    <s v="CK-SWVI [31]"/>
    <x v="1"/>
    <x v="4"/>
    <x v="34"/>
    <x v="37"/>
    <x v="0"/>
    <x v="14"/>
    <n v="505"/>
    <n v="505"/>
    <n v="111.725695"/>
    <n v="0.22123899999999999"/>
    <m/>
    <n v="0.78"/>
    <n v="0.21999999999999997"/>
    <n v="0.22"/>
    <s v="thermal"/>
    <s v="partial-direct"/>
    <m/>
    <n v="385403"/>
  </r>
  <r>
    <s v="CK-SWVI [31]"/>
    <x v="2"/>
    <x v="4"/>
    <x v="35"/>
    <x v="38"/>
    <x v="0"/>
    <x v="14"/>
    <n v="17576"/>
    <n v="17576"/>
    <n v="533.95888000000002"/>
    <n v="3.0380000000000001E-2"/>
    <m/>
    <n v="0.94"/>
    <n v="6.0000000000000053E-2"/>
    <n v="0"/>
    <s v="thermal"/>
    <s v="direct"/>
    <m/>
    <n v="6272082"/>
  </r>
  <r>
    <s v="CK-SWVI [31]"/>
    <x v="4"/>
    <x v="5"/>
    <x v="36"/>
    <x v="39"/>
    <x v="0"/>
    <x v="14"/>
    <s v="NI"/>
    <m/>
    <s v="   -"/>
    <s v="-"/>
    <m/>
    <m/>
    <m/>
    <m/>
    <m/>
    <m/>
    <m/>
    <m/>
  </r>
  <r>
    <s v="CK-SWVI [31]"/>
    <x v="4"/>
    <x v="5"/>
    <x v="36"/>
    <x v="40"/>
    <x v="0"/>
    <x v="14"/>
    <s v="NI"/>
    <m/>
    <s v="   -"/>
    <s v="-"/>
    <m/>
    <m/>
    <m/>
    <m/>
    <m/>
    <m/>
    <m/>
    <m/>
  </r>
  <r>
    <s v="CK-SWVI [31]"/>
    <x v="4"/>
    <x v="5"/>
    <x v="36"/>
    <x v="41"/>
    <x v="0"/>
    <x v="14"/>
    <s v="UNK"/>
    <m/>
    <s v="   -"/>
    <s v="-"/>
    <m/>
    <m/>
    <m/>
    <m/>
    <m/>
    <m/>
    <m/>
    <n v="566793"/>
  </r>
  <r>
    <s v="CK-NoKy [32]"/>
    <x v="3"/>
    <x v="2"/>
    <x v="37"/>
    <x v="42"/>
    <x v="0"/>
    <x v="14"/>
    <n v="1"/>
    <n v="1"/>
    <s v="   -"/>
    <s v="-"/>
    <m/>
    <m/>
    <m/>
    <m/>
    <m/>
    <m/>
    <m/>
    <n v="14912"/>
  </r>
  <r>
    <s v="CK-SWVI [31]"/>
    <x v="3"/>
    <x v="1"/>
    <x v="38"/>
    <x v="43"/>
    <x v="0"/>
    <x v="14"/>
    <n v="6"/>
    <n v="6"/>
    <s v="   -"/>
    <s v="-"/>
    <m/>
    <m/>
    <m/>
    <m/>
    <m/>
    <m/>
    <m/>
    <m/>
  </r>
  <r>
    <s v="CK-NoKy [32]"/>
    <x v="1"/>
    <x v="2"/>
    <x v="39"/>
    <x v="44"/>
    <x v="0"/>
    <x v="14"/>
    <n v="780"/>
    <n v="780"/>
    <n v="136.84242"/>
    <n v="0.17543900000000001"/>
    <m/>
    <m/>
    <m/>
    <m/>
    <m/>
    <m/>
    <m/>
    <n v="63000"/>
  </r>
  <r>
    <s v="CK-NoKy [32]"/>
    <x v="0"/>
    <x v="0"/>
    <x v="40"/>
    <x v="45"/>
    <x v="0"/>
    <x v="14"/>
    <n v="80"/>
    <n v="80"/>
    <s v="   -"/>
    <s v="-"/>
    <m/>
    <m/>
    <m/>
    <m/>
    <m/>
    <m/>
    <m/>
    <m/>
  </r>
  <r>
    <s v="CK-SWVI [31]"/>
    <x v="3"/>
    <x v="4"/>
    <x v="41"/>
    <x v="46"/>
    <x v="0"/>
    <x v="14"/>
    <s v="NI"/>
    <m/>
    <s v="   -"/>
    <s v="-"/>
    <m/>
    <m/>
    <m/>
    <m/>
    <m/>
    <m/>
    <m/>
    <n v="284885"/>
  </r>
  <r>
    <s v="CK-NoKy [32]"/>
    <x v="3"/>
    <x v="2"/>
    <x v="42"/>
    <x v="47"/>
    <x v="0"/>
    <x v="14"/>
    <n v="8"/>
    <n v="8"/>
    <s v="   -"/>
    <s v="-"/>
    <m/>
    <m/>
    <m/>
    <m/>
    <m/>
    <m/>
    <m/>
    <n v="38797"/>
  </r>
  <r>
    <s v="CK-SWVI [31]"/>
    <x v="3"/>
    <x v="1"/>
    <x v="43"/>
    <x v="48"/>
    <x v="0"/>
    <x v="14"/>
    <n v="5"/>
    <n v="5"/>
    <s v="   -"/>
    <s v="-"/>
    <m/>
    <m/>
    <m/>
    <m/>
    <m/>
    <m/>
    <m/>
    <m/>
  </r>
  <r>
    <s v="CK-SWVI [31]"/>
    <x v="3"/>
    <x v="4"/>
    <x v="44"/>
    <x v="49"/>
    <x v="0"/>
    <x v="14"/>
    <s v="NI"/>
    <m/>
    <s v="   -"/>
    <s v="-"/>
    <m/>
    <m/>
    <m/>
    <m/>
    <m/>
    <m/>
    <m/>
    <n v="209684"/>
  </r>
  <r>
    <s v="CK-SWVI [31]"/>
    <x v="1"/>
    <x v="1"/>
    <x v="45"/>
    <x v="50"/>
    <x v="0"/>
    <x v="14"/>
    <n v="206"/>
    <n v="206"/>
    <s v="   -"/>
    <s v="-"/>
    <m/>
    <m/>
    <m/>
    <m/>
    <m/>
    <m/>
    <m/>
    <n v="78620"/>
  </r>
  <r>
    <s v="CK-NoKy [32]"/>
    <x v="3"/>
    <x v="2"/>
    <x v="46"/>
    <x v="51"/>
    <x v="0"/>
    <x v="14"/>
    <s v="AP"/>
    <m/>
    <s v="   -"/>
    <s v="-"/>
    <m/>
    <m/>
    <m/>
    <m/>
    <m/>
    <m/>
    <m/>
    <m/>
  </r>
  <r>
    <s v="CK-SWVI [31]"/>
    <x v="3"/>
    <x v="1"/>
    <x v="47"/>
    <x v="52"/>
    <x v="0"/>
    <x v="14"/>
    <n v="8"/>
    <n v="8"/>
    <s v="   -"/>
    <s v="-"/>
    <m/>
    <m/>
    <m/>
    <m/>
    <m/>
    <m/>
    <m/>
    <m/>
  </r>
  <r>
    <s v="CK-NoKy [32]"/>
    <x v="1"/>
    <x v="2"/>
    <x v="48"/>
    <x v="53"/>
    <x v="0"/>
    <x v="14"/>
    <n v="98"/>
    <n v="98"/>
    <n v="93.916634000000002"/>
    <n v="0.95833299999999999"/>
    <m/>
    <m/>
    <m/>
    <m/>
    <m/>
    <m/>
    <m/>
    <n v="35000"/>
  </r>
  <r>
    <s v="CK-NoKy [32]"/>
    <x v="0"/>
    <x v="0"/>
    <x v="0"/>
    <x v="0"/>
    <x v="0"/>
    <x v="15"/>
    <n v="200"/>
    <n v="200"/>
    <s v="   -"/>
    <s v="-"/>
    <m/>
    <m/>
    <m/>
    <m/>
    <m/>
    <m/>
    <m/>
    <m/>
  </r>
  <r>
    <s v="CK-SWVI [31]"/>
    <x v="0"/>
    <x v="1"/>
    <x v="1"/>
    <x v="1"/>
    <x v="0"/>
    <x v="15"/>
    <n v="69"/>
    <n v="69"/>
    <s v="   -"/>
    <s v="-"/>
    <m/>
    <m/>
    <m/>
    <m/>
    <m/>
    <m/>
    <m/>
    <n v="23647"/>
  </r>
  <r>
    <s v="CK-NoKy [32]"/>
    <x v="1"/>
    <x v="2"/>
    <x v="2"/>
    <x v="2"/>
    <x v="0"/>
    <x v="15"/>
    <n v="328"/>
    <n v="328"/>
    <n v="75.44"/>
    <n v="0.23"/>
    <m/>
    <n v="0.93"/>
    <n v="7.0000000000000007E-2"/>
    <n v="7.0000000000000007E-2"/>
    <s v="thermal"/>
    <s v="partial-direct"/>
    <m/>
    <n v="393559"/>
  </r>
  <r>
    <s v="CK-NoKy [32]"/>
    <x v="2"/>
    <x v="2"/>
    <x v="3"/>
    <x v="3"/>
    <x v="0"/>
    <x v="15"/>
    <s v="NO"/>
    <m/>
    <s v="   -"/>
    <s v="-"/>
    <m/>
    <m/>
    <m/>
    <m/>
    <m/>
    <m/>
    <m/>
    <m/>
  </r>
  <r>
    <s v="CK-NWVI [33]"/>
    <x v="0"/>
    <x v="3"/>
    <x v="4"/>
    <x v="4"/>
    <x v="0"/>
    <x v="15"/>
    <n v="155"/>
    <n v="155"/>
    <s v="   -"/>
    <s v="-"/>
    <m/>
    <m/>
    <m/>
    <m/>
    <m/>
    <m/>
    <m/>
    <m/>
  </r>
  <r>
    <s v="CK-NoKy [32]"/>
    <x v="2"/>
    <x v="2"/>
    <x v="5"/>
    <x v="5"/>
    <x v="0"/>
    <x v="15"/>
    <n v="11786"/>
    <n v="11786"/>
    <n v="481.05737599999998"/>
    <n v="4.0815999999999998E-2"/>
    <m/>
    <n v="0.96"/>
    <n v="0.04"/>
    <n v="0.04"/>
    <s v="thermal"/>
    <s v="partial-direct"/>
    <m/>
    <n v="2135462"/>
  </r>
  <r>
    <s v="CK-SWVI [31]"/>
    <x v="3"/>
    <x v="1"/>
    <x v="6"/>
    <x v="6"/>
    <x v="0"/>
    <x v="15"/>
    <n v="449"/>
    <n v="449"/>
    <s v="   -"/>
    <s v="-"/>
    <m/>
    <m/>
    <m/>
    <m/>
    <m/>
    <m/>
    <m/>
    <n v="176707"/>
  </r>
  <r>
    <s v="CK-NoKy [32]"/>
    <x v="3"/>
    <x v="2"/>
    <x v="7"/>
    <x v="7"/>
    <x v="0"/>
    <x v="15"/>
    <s v="NO"/>
    <m/>
    <s v="   -"/>
    <s v="-"/>
    <m/>
    <m/>
    <m/>
    <m/>
    <m/>
    <m/>
    <m/>
    <m/>
  </r>
  <r>
    <s v="CK-NoKy [32]"/>
    <x v="3"/>
    <x v="0"/>
    <x v="8"/>
    <x v="8"/>
    <x v="0"/>
    <x v="15"/>
    <s v="NI"/>
    <m/>
    <s v="   -"/>
    <s v="-"/>
    <m/>
    <m/>
    <m/>
    <m/>
    <m/>
    <m/>
    <m/>
    <m/>
  </r>
  <r>
    <s v="CK-SWVI [31]"/>
    <x v="3"/>
    <x v="4"/>
    <x v="9"/>
    <x v="9"/>
    <x v="0"/>
    <x v="15"/>
    <s v="NI"/>
    <m/>
    <s v="   -"/>
    <s v="-"/>
    <m/>
    <m/>
    <m/>
    <m/>
    <m/>
    <m/>
    <m/>
    <m/>
  </r>
  <r>
    <s v="CK-NoKy [32]"/>
    <x v="3"/>
    <x v="2"/>
    <x v="10"/>
    <x v="10"/>
    <x v="0"/>
    <x v="15"/>
    <n v="25"/>
    <n v="25"/>
    <s v="   -"/>
    <s v="-"/>
    <m/>
    <m/>
    <m/>
    <m/>
    <m/>
    <m/>
    <m/>
    <m/>
  </r>
  <r>
    <s v="CK-NoKy [32]"/>
    <x v="1"/>
    <x v="2"/>
    <x v="11"/>
    <x v="11"/>
    <x v="0"/>
    <x v="15"/>
    <n v="2"/>
    <n v="2"/>
    <s v="   -"/>
    <s v="-"/>
    <m/>
    <m/>
    <m/>
    <m/>
    <m/>
    <m/>
    <m/>
    <n v="178942"/>
  </r>
  <r>
    <s v="CK-SWVI [31]"/>
    <x v="3"/>
    <x v="5"/>
    <x v="12"/>
    <x v="12"/>
    <x v="0"/>
    <x v="15"/>
    <n v="2"/>
    <n v="2"/>
    <s v="   -"/>
    <s v="-"/>
    <m/>
    <m/>
    <m/>
    <m/>
    <m/>
    <m/>
    <m/>
    <m/>
  </r>
  <r>
    <s v="CK-SWVI [31]"/>
    <x v="3"/>
    <x v="4"/>
    <x v="13"/>
    <x v="13"/>
    <x v="0"/>
    <x v="15"/>
    <n v="123"/>
    <n v="123"/>
    <s v="   -"/>
    <s v="-"/>
    <m/>
    <m/>
    <m/>
    <m/>
    <m/>
    <m/>
    <m/>
    <m/>
  </r>
  <r>
    <s v="CK-SWVI [31]"/>
    <x v="3"/>
    <x v="1"/>
    <x v="14"/>
    <x v="14"/>
    <x v="0"/>
    <x v="15"/>
    <s v="NO"/>
    <m/>
    <s v="   -"/>
    <s v="-"/>
    <m/>
    <m/>
    <m/>
    <m/>
    <m/>
    <m/>
    <m/>
    <m/>
  </r>
  <r>
    <s v="CK-NoKy [32]"/>
    <x v="0"/>
    <x v="0"/>
    <x v="15"/>
    <x v="15"/>
    <x v="0"/>
    <x v="15"/>
    <n v="264"/>
    <n v="264"/>
    <s v="   -"/>
    <s v="-"/>
    <m/>
    <m/>
    <m/>
    <m/>
    <m/>
    <m/>
    <m/>
    <m/>
  </r>
  <r>
    <s v="CK-NoKy [32]"/>
    <x v="3"/>
    <x v="0"/>
    <x v="16"/>
    <x v="16"/>
    <x v="0"/>
    <x v="15"/>
    <s v="NI"/>
    <m/>
    <s v="   -"/>
    <s v="-"/>
    <m/>
    <m/>
    <m/>
    <m/>
    <m/>
    <m/>
    <m/>
    <m/>
  </r>
  <r>
    <s v="CK-SWVI [31]"/>
    <x v="3"/>
    <x v="1"/>
    <x v="17"/>
    <x v="17"/>
    <x v="0"/>
    <x v="15"/>
    <s v="NI"/>
    <m/>
    <s v="   -"/>
    <s v="-"/>
    <m/>
    <m/>
    <m/>
    <m/>
    <m/>
    <m/>
    <m/>
    <n v="280000"/>
  </r>
  <r>
    <s v="CK-NoKy [32]"/>
    <x v="3"/>
    <x v="2"/>
    <x v="18"/>
    <x v="18"/>
    <x v="0"/>
    <x v="15"/>
    <n v="20"/>
    <n v="20"/>
    <s v="   -"/>
    <s v="-"/>
    <m/>
    <m/>
    <m/>
    <m/>
    <m/>
    <m/>
    <m/>
    <m/>
  </r>
  <r>
    <s v="CK-NoKy [32]"/>
    <x v="1"/>
    <x v="2"/>
    <x v="19"/>
    <x v="19"/>
    <x v="0"/>
    <x v="15"/>
    <n v="214"/>
    <n v="214"/>
    <s v="   -"/>
    <s v="-"/>
    <m/>
    <m/>
    <m/>
    <m/>
    <m/>
    <m/>
    <m/>
    <n v="97291"/>
  </r>
  <r>
    <s v="CK-NoKy [32]"/>
    <x v="3"/>
    <x v="2"/>
    <x v="20"/>
    <x v="20"/>
    <x v="0"/>
    <x v="15"/>
    <n v="5"/>
    <n v="5"/>
    <s v="   -"/>
    <s v="-"/>
    <m/>
    <m/>
    <m/>
    <m/>
    <m/>
    <m/>
    <m/>
    <m/>
  </r>
  <r>
    <s v="CK-NoKy [32]"/>
    <x v="3"/>
    <x v="0"/>
    <x v="21"/>
    <x v="21"/>
    <x v="0"/>
    <x v="15"/>
    <s v="NI"/>
    <m/>
    <s v="   -"/>
    <s v="-"/>
    <m/>
    <m/>
    <m/>
    <m/>
    <m/>
    <m/>
    <m/>
    <m/>
  </r>
  <r>
    <s v="CK-NWVI [33]"/>
    <x v="1"/>
    <x v="3"/>
    <x v="22"/>
    <x v="22"/>
    <x v="0"/>
    <x v="15"/>
    <n v="2298"/>
    <n v="2298"/>
    <n v="2273.6825640000002"/>
    <n v="0.98941800000000002"/>
    <m/>
    <m/>
    <m/>
    <m/>
    <m/>
    <m/>
    <m/>
    <n v="461902"/>
  </r>
  <r>
    <s v="CK-NoKy [32]"/>
    <x v="3"/>
    <x v="0"/>
    <x v="23"/>
    <x v="23"/>
    <x v="0"/>
    <x v="15"/>
    <s v="NI"/>
    <m/>
    <s v="   -"/>
    <s v="-"/>
    <m/>
    <m/>
    <m/>
    <m/>
    <m/>
    <m/>
    <m/>
    <m/>
  </r>
  <r>
    <s v="CK-SWVI [31]"/>
    <x v="0"/>
    <x v="1"/>
    <x v="24"/>
    <x v="24"/>
    <x v="0"/>
    <x v="15"/>
    <n v="24"/>
    <n v="24"/>
    <s v="   -"/>
    <s v="-"/>
    <m/>
    <m/>
    <m/>
    <m/>
    <m/>
    <m/>
    <m/>
    <m/>
  </r>
  <r>
    <s v="CK-SWVI [31]"/>
    <x v="3"/>
    <x v="4"/>
    <x v="25"/>
    <x v="25"/>
    <x v="0"/>
    <x v="15"/>
    <s v="NI"/>
    <m/>
    <s v="   -"/>
    <s v="-"/>
    <m/>
    <m/>
    <m/>
    <m/>
    <m/>
    <m/>
    <m/>
    <m/>
  </r>
  <r>
    <s v="CK-NoKy [32]"/>
    <x v="3"/>
    <x v="2"/>
    <x v="26"/>
    <x v="26"/>
    <x v="0"/>
    <x v="15"/>
    <n v="2"/>
    <n v="2"/>
    <s v="   -"/>
    <s v="-"/>
    <m/>
    <m/>
    <m/>
    <m/>
    <m/>
    <m/>
    <m/>
    <m/>
  </r>
  <r>
    <s v="CK-SWVI [31]"/>
    <x v="0"/>
    <x v="1"/>
    <x v="27"/>
    <x v="27"/>
    <x v="0"/>
    <x v="15"/>
    <n v="149"/>
    <n v="149"/>
    <s v="   -"/>
    <s v="-"/>
    <m/>
    <m/>
    <m/>
    <m/>
    <m/>
    <m/>
    <m/>
    <m/>
  </r>
  <r>
    <s v="CK-SWVI [31]"/>
    <x v="1"/>
    <x v="4"/>
    <x v="28"/>
    <x v="28"/>
    <x v="0"/>
    <x v="15"/>
    <n v="140"/>
    <n v="140"/>
    <n v="81.666619999999995"/>
    <n v="0.58333299999999999"/>
    <m/>
    <m/>
    <m/>
    <m/>
    <m/>
    <m/>
    <m/>
    <n v="32704"/>
  </r>
  <r>
    <s v="CK-NoKy [32]"/>
    <x v="3"/>
    <x v="0"/>
    <x v="29"/>
    <x v="29"/>
    <x v="0"/>
    <x v="15"/>
    <s v="NI"/>
    <m/>
    <s v="   -"/>
    <s v="-"/>
    <m/>
    <m/>
    <m/>
    <m/>
    <m/>
    <m/>
    <m/>
    <m/>
  </r>
  <r>
    <s v="CK-SWVI [31]"/>
    <x v="4"/>
    <x v="6"/>
    <x v="30"/>
    <x v="30"/>
    <x v="0"/>
    <x v="15"/>
    <s v="NI"/>
    <m/>
    <n v="0"/>
    <n v="0.188723"/>
    <m/>
    <m/>
    <m/>
    <m/>
    <m/>
    <m/>
    <m/>
    <m/>
  </r>
  <r>
    <s v="CK-SWVI [31]"/>
    <x v="4"/>
    <x v="6"/>
    <x v="30"/>
    <x v="31"/>
    <x v="0"/>
    <x v="15"/>
    <n v="8849"/>
    <n v="8849"/>
    <n v="1670.0098270000001"/>
    <n v="0.188723"/>
    <m/>
    <n v="0.94"/>
    <n v="0.06"/>
    <n v="0.06"/>
    <s v="thermal"/>
    <s v="partial-direct"/>
    <m/>
    <n v="3066549"/>
  </r>
  <r>
    <s v="CK-NoKy [32]"/>
    <x v="3"/>
    <x v="0"/>
    <x v="31"/>
    <x v="32"/>
    <x v="0"/>
    <x v="15"/>
    <s v="NI"/>
    <m/>
    <s v="   -"/>
    <s v="-"/>
    <m/>
    <m/>
    <m/>
    <m/>
    <m/>
    <m/>
    <m/>
    <m/>
  </r>
  <r>
    <s v="CK-NoKy [32]"/>
    <x v="3"/>
    <x v="2"/>
    <x v="32"/>
    <x v="33"/>
    <x v="0"/>
    <x v="15"/>
    <s v="NO"/>
    <m/>
    <s v="   -"/>
    <s v="-"/>
    <m/>
    <m/>
    <m/>
    <m/>
    <m/>
    <m/>
    <m/>
    <m/>
  </r>
  <r>
    <s v="CK-SWVI [31]"/>
    <x v="4"/>
    <x v="5"/>
    <x v="33"/>
    <x v="34"/>
    <x v="0"/>
    <x v="15"/>
    <n v="10"/>
    <n v="10"/>
    <s v="   -"/>
    <s v="-"/>
    <m/>
    <m/>
    <m/>
    <m/>
    <m/>
    <m/>
    <m/>
    <m/>
  </r>
  <r>
    <s v="CK-SWVI [31]"/>
    <x v="4"/>
    <x v="5"/>
    <x v="33"/>
    <x v="35"/>
    <x v="0"/>
    <x v="15"/>
    <s v="UNK"/>
    <m/>
    <s v="   -"/>
    <s v="-"/>
    <m/>
    <m/>
    <m/>
    <m/>
    <m/>
    <m/>
    <m/>
    <m/>
  </r>
  <r>
    <s v="CK-SWVI [31]"/>
    <x v="4"/>
    <x v="5"/>
    <x v="33"/>
    <x v="36"/>
    <x v="0"/>
    <x v="15"/>
    <n v="900"/>
    <n v="900"/>
    <s v="   -"/>
    <s v="-"/>
    <m/>
    <n v="0.01"/>
    <n v="0.99"/>
    <n v="0.99"/>
    <s v="thermal"/>
    <s v="partial-direct"/>
    <m/>
    <n v="945650"/>
  </r>
  <r>
    <s v="CK-SWVI [31]"/>
    <x v="1"/>
    <x v="4"/>
    <x v="34"/>
    <x v="37"/>
    <x v="0"/>
    <x v="15"/>
    <n v="718"/>
    <n v="718"/>
    <n v="84.65507199999999"/>
    <n v="0.11790399999999999"/>
    <m/>
    <n v="0.88"/>
    <n v="0.12"/>
    <n v="0.12"/>
    <s v="thermal"/>
    <s v="partial-direct"/>
    <m/>
    <n v="506285"/>
  </r>
  <r>
    <s v="CK-SWVI [31]"/>
    <x v="2"/>
    <x v="4"/>
    <x v="35"/>
    <x v="38"/>
    <x v="0"/>
    <x v="15"/>
    <n v="19220"/>
    <n v="19220"/>
    <n v="1642.56042"/>
    <n v="8.5460999999999995E-2"/>
    <m/>
    <n v="0.86"/>
    <n v="0.14000000000000001"/>
    <n v="0.01"/>
    <s v="thermal"/>
    <s v="direct"/>
    <m/>
    <n v="6147289"/>
  </r>
  <r>
    <s v="CK-SWVI [31]"/>
    <x v="4"/>
    <x v="5"/>
    <x v="36"/>
    <x v="39"/>
    <x v="0"/>
    <x v="15"/>
    <s v="NI"/>
    <m/>
    <s v="   -"/>
    <s v="-"/>
    <m/>
    <m/>
    <m/>
    <m/>
    <m/>
    <m/>
    <m/>
    <m/>
  </r>
  <r>
    <s v="CK-SWVI [31]"/>
    <x v="4"/>
    <x v="5"/>
    <x v="36"/>
    <x v="40"/>
    <x v="0"/>
    <x v="15"/>
    <s v="NI"/>
    <m/>
    <s v="   -"/>
    <s v="-"/>
    <m/>
    <m/>
    <m/>
    <m/>
    <m/>
    <m/>
    <m/>
    <m/>
  </r>
  <r>
    <s v="CK-SWVI [31]"/>
    <x v="4"/>
    <x v="5"/>
    <x v="36"/>
    <x v="41"/>
    <x v="0"/>
    <x v="15"/>
    <s v="UNK"/>
    <m/>
    <s v="   -"/>
    <s v="-"/>
    <m/>
    <m/>
    <m/>
    <m/>
    <m/>
    <m/>
    <m/>
    <n v="525386"/>
  </r>
  <r>
    <s v="CK-NoKy [32]"/>
    <x v="3"/>
    <x v="2"/>
    <x v="37"/>
    <x v="42"/>
    <x v="0"/>
    <x v="15"/>
    <n v="70"/>
    <n v="70"/>
    <s v="   -"/>
    <s v="-"/>
    <m/>
    <m/>
    <m/>
    <m/>
    <m/>
    <m/>
    <m/>
    <n v="8948"/>
  </r>
  <r>
    <s v="CK-SWVI [31]"/>
    <x v="3"/>
    <x v="1"/>
    <x v="38"/>
    <x v="43"/>
    <x v="0"/>
    <x v="15"/>
    <n v="2"/>
    <n v="2"/>
    <s v="   -"/>
    <s v="-"/>
    <m/>
    <m/>
    <m/>
    <m/>
    <m/>
    <m/>
    <m/>
    <m/>
  </r>
  <r>
    <s v="CK-NoKy [32]"/>
    <x v="1"/>
    <x v="2"/>
    <x v="39"/>
    <x v="44"/>
    <x v="0"/>
    <x v="15"/>
    <n v="197"/>
    <n v="197"/>
    <n v="42.214342000000002"/>
    <n v="0.214286"/>
    <m/>
    <m/>
    <m/>
    <m/>
    <m/>
    <m/>
    <m/>
    <n v="162350"/>
  </r>
  <r>
    <s v="CK-NoKy [32]"/>
    <x v="0"/>
    <x v="0"/>
    <x v="40"/>
    <x v="45"/>
    <x v="0"/>
    <x v="15"/>
    <n v="380"/>
    <n v="380"/>
    <s v="   -"/>
    <s v="-"/>
    <m/>
    <m/>
    <m/>
    <m/>
    <m/>
    <m/>
    <m/>
    <m/>
  </r>
  <r>
    <s v="CK-SWVI [31]"/>
    <x v="3"/>
    <x v="4"/>
    <x v="41"/>
    <x v="46"/>
    <x v="0"/>
    <x v="15"/>
    <s v="NI"/>
    <m/>
    <s v="   -"/>
    <s v="-"/>
    <m/>
    <m/>
    <m/>
    <m/>
    <m/>
    <m/>
    <m/>
    <n v="304357"/>
  </r>
  <r>
    <s v="CK-NoKy [32]"/>
    <x v="3"/>
    <x v="2"/>
    <x v="42"/>
    <x v="47"/>
    <x v="0"/>
    <x v="15"/>
    <n v="150"/>
    <n v="150"/>
    <n v="28.125"/>
    <n v="0.1875"/>
    <m/>
    <m/>
    <m/>
    <m/>
    <m/>
    <m/>
    <m/>
    <n v="34270"/>
  </r>
  <r>
    <s v="CK-SWVI [31]"/>
    <x v="3"/>
    <x v="1"/>
    <x v="43"/>
    <x v="48"/>
    <x v="0"/>
    <x v="15"/>
    <s v="NI"/>
    <m/>
    <s v="   -"/>
    <s v="-"/>
    <m/>
    <m/>
    <m/>
    <m/>
    <m/>
    <m/>
    <m/>
    <m/>
  </r>
  <r>
    <s v="CK-SWVI [31]"/>
    <x v="3"/>
    <x v="4"/>
    <x v="44"/>
    <x v="49"/>
    <x v="0"/>
    <x v="15"/>
    <s v="NI"/>
    <m/>
    <s v="   -"/>
    <s v="-"/>
    <m/>
    <m/>
    <m/>
    <m/>
    <m/>
    <m/>
    <m/>
    <n v="210138"/>
  </r>
  <r>
    <s v="CK-SWVI [31]"/>
    <x v="1"/>
    <x v="1"/>
    <x v="45"/>
    <x v="50"/>
    <x v="0"/>
    <x v="15"/>
    <n v="215"/>
    <n v="215"/>
    <s v="   -"/>
    <s v="-"/>
    <m/>
    <m/>
    <m/>
    <m/>
    <m/>
    <m/>
    <m/>
    <n v="23640"/>
  </r>
  <r>
    <s v="CK-NoKy [32]"/>
    <x v="3"/>
    <x v="2"/>
    <x v="46"/>
    <x v="51"/>
    <x v="0"/>
    <x v="15"/>
    <n v="2"/>
    <n v="2"/>
    <s v="   -"/>
    <s v="-"/>
    <m/>
    <m/>
    <m/>
    <m/>
    <m/>
    <m/>
    <m/>
    <m/>
  </r>
  <r>
    <s v="CK-SWVI [31]"/>
    <x v="3"/>
    <x v="1"/>
    <x v="47"/>
    <x v="52"/>
    <x v="0"/>
    <x v="15"/>
    <n v="3"/>
    <n v="3"/>
    <s v="   -"/>
    <s v="-"/>
    <m/>
    <m/>
    <m/>
    <m/>
    <m/>
    <m/>
    <m/>
    <m/>
  </r>
  <r>
    <s v="CK-NoKy [32]"/>
    <x v="1"/>
    <x v="2"/>
    <x v="48"/>
    <x v="53"/>
    <x v="0"/>
    <x v="15"/>
    <n v="430"/>
    <n v="430"/>
    <n v="220.24384999999998"/>
    <n v="0.51219499999999996"/>
    <m/>
    <m/>
    <m/>
    <m/>
    <m/>
    <m/>
    <m/>
    <n v="97000"/>
  </r>
  <r>
    <s v="CK-NoKy [32]"/>
    <x v="0"/>
    <x v="0"/>
    <x v="0"/>
    <x v="0"/>
    <x v="0"/>
    <x v="16"/>
    <n v="162"/>
    <n v="162"/>
    <s v="   -"/>
    <s v="-"/>
    <m/>
    <m/>
    <m/>
    <m/>
    <m/>
    <m/>
    <m/>
    <m/>
  </r>
  <r>
    <s v="CK-SWVI [31]"/>
    <x v="0"/>
    <x v="1"/>
    <x v="1"/>
    <x v="1"/>
    <x v="0"/>
    <x v="16"/>
    <n v="41"/>
    <n v="41"/>
    <s v="   -"/>
    <s v="-"/>
    <m/>
    <m/>
    <m/>
    <m/>
    <m/>
    <m/>
    <m/>
    <m/>
  </r>
  <r>
    <s v="CK-NoKy [32]"/>
    <x v="1"/>
    <x v="2"/>
    <x v="2"/>
    <x v="2"/>
    <x v="0"/>
    <x v="16"/>
    <n v="158"/>
    <n v="158"/>
    <n v="41.694461999999994"/>
    <n v="0.26388899999999998"/>
    <m/>
    <n v="0.74"/>
    <n v="0.26"/>
    <n v="0.26"/>
    <s v="thermal"/>
    <s v="partial-direct"/>
    <m/>
    <n v="400634"/>
  </r>
  <r>
    <s v="CK-NoKy [32]"/>
    <x v="2"/>
    <x v="2"/>
    <x v="3"/>
    <x v="3"/>
    <x v="0"/>
    <x v="16"/>
    <n v="102"/>
    <n v="102"/>
    <s v="   -"/>
    <s v="-"/>
    <m/>
    <m/>
    <m/>
    <m/>
    <m/>
    <m/>
    <m/>
    <m/>
  </r>
  <r>
    <s v="CK-NWVI [33]"/>
    <x v="0"/>
    <x v="3"/>
    <x v="4"/>
    <x v="4"/>
    <x v="0"/>
    <x v="16"/>
    <n v="168"/>
    <n v="168"/>
    <s v="   -"/>
    <s v="-"/>
    <m/>
    <m/>
    <m/>
    <m/>
    <m/>
    <m/>
    <m/>
    <m/>
  </r>
  <r>
    <s v="CK-NoKy [32]"/>
    <x v="2"/>
    <x v="2"/>
    <x v="5"/>
    <x v="5"/>
    <x v="0"/>
    <x v="16"/>
    <n v="7736"/>
    <n v="7736"/>
    <n v="150.209912"/>
    <n v="1.9417E-2"/>
    <m/>
    <n v="0.98"/>
    <n v="0.02"/>
    <n v="0.02"/>
    <s v="thermal"/>
    <s v="partial-direct"/>
    <m/>
    <n v="1927557"/>
  </r>
  <r>
    <s v="CK-SWVI [31]"/>
    <x v="3"/>
    <x v="1"/>
    <x v="6"/>
    <x v="6"/>
    <x v="0"/>
    <x v="16"/>
    <n v="869"/>
    <n v="869"/>
    <s v="   -"/>
    <s v="-"/>
    <m/>
    <m/>
    <m/>
    <m/>
    <m/>
    <m/>
    <m/>
    <n v="152833"/>
  </r>
  <r>
    <s v="CK-NoKy [32]"/>
    <x v="3"/>
    <x v="2"/>
    <x v="7"/>
    <x v="7"/>
    <x v="0"/>
    <x v="16"/>
    <s v="NO"/>
    <m/>
    <s v="   -"/>
    <s v="-"/>
    <m/>
    <m/>
    <m/>
    <m/>
    <m/>
    <m/>
    <m/>
    <m/>
  </r>
  <r>
    <s v="CK-NoKy [32]"/>
    <x v="3"/>
    <x v="0"/>
    <x v="8"/>
    <x v="8"/>
    <x v="0"/>
    <x v="16"/>
    <s v="NI"/>
    <m/>
    <s v="   -"/>
    <s v="-"/>
    <m/>
    <m/>
    <m/>
    <m/>
    <m/>
    <m/>
    <m/>
    <m/>
  </r>
  <r>
    <s v="CK-SWVI [31]"/>
    <x v="3"/>
    <x v="4"/>
    <x v="9"/>
    <x v="9"/>
    <x v="0"/>
    <x v="16"/>
    <s v="NI"/>
    <m/>
    <s v="   -"/>
    <s v="-"/>
    <m/>
    <m/>
    <m/>
    <m/>
    <m/>
    <m/>
    <m/>
    <m/>
  </r>
  <r>
    <s v="CK-NoKy [32]"/>
    <x v="3"/>
    <x v="2"/>
    <x v="10"/>
    <x v="10"/>
    <x v="0"/>
    <x v="16"/>
    <n v="5"/>
    <n v="5"/>
    <s v="   -"/>
    <s v="-"/>
    <m/>
    <m/>
    <m/>
    <m/>
    <m/>
    <m/>
    <m/>
    <m/>
  </r>
  <r>
    <s v="CK-NoKy [32]"/>
    <x v="1"/>
    <x v="2"/>
    <x v="11"/>
    <x v="11"/>
    <x v="0"/>
    <x v="16"/>
    <s v="UNK"/>
    <m/>
    <s v="   -"/>
    <s v="-"/>
    <m/>
    <m/>
    <m/>
    <m/>
    <m/>
    <m/>
    <m/>
    <m/>
  </r>
  <r>
    <s v="CK-SWVI [31]"/>
    <x v="3"/>
    <x v="5"/>
    <x v="12"/>
    <x v="12"/>
    <x v="0"/>
    <x v="16"/>
    <s v="NI"/>
    <m/>
    <s v="   -"/>
    <s v="-"/>
    <m/>
    <m/>
    <m/>
    <m/>
    <m/>
    <m/>
    <m/>
    <m/>
  </r>
  <r>
    <s v="CK-SWVI [31]"/>
    <x v="3"/>
    <x v="4"/>
    <x v="13"/>
    <x v="13"/>
    <x v="0"/>
    <x v="16"/>
    <n v="182"/>
    <n v="182"/>
    <s v="   -"/>
    <s v="-"/>
    <m/>
    <m/>
    <m/>
    <m/>
    <m/>
    <m/>
    <m/>
    <m/>
  </r>
  <r>
    <s v="CK-SWVI [31]"/>
    <x v="3"/>
    <x v="1"/>
    <x v="14"/>
    <x v="14"/>
    <x v="0"/>
    <x v="16"/>
    <s v="NI"/>
    <m/>
    <s v="   -"/>
    <s v="-"/>
    <m/>
    <m/>
    <m/>
    <m/>
    <m/>
    <m/>
    <m/>
    <m/>
  </r>
  <r>
    <s v="CK-NoKy [32]"/>
    <x v="0"/>
    <x v="0"/>
    <x v="15"/>
    <x v="15"/>
    <x v="0"/>
    <x v="16"/>
    <n v="193"/>
    <n v="193"/>
    <s v="   -"/>
    <s v="-"/>
    <m/>
    <m/>
    <m/>
    <m/>
    <m/>
    <m/>
    <m/>
    <m/>
  </r>
  <r>
    <s v="CK-NoKy [32]"/>
    <x v="3"/>
    <x v="0"/>
    <x v="16"/>
    <x v="16"/>
    <x v="0"/>
    <x v="16"/>
    <s v="NI"/>
    <m/>
    <s v="   -"/>
    <s v="-"/>
    <m/>
    <m/>
    <m/>
    <m/>
    <m/>
    <m/>
    <m/>
    <m/>
  </r>
  <r>
    <s v="CK-SWVI [31]"/>
    <x v="3"/>
    <x v="1"/>
    <x v="17"/>
    <x v="17"/>
    <x v="0"/>
    <x v="16"/>
    <s v="NI"/>
    <m/>
    <s v="   -"/>
    <s v="-"/>
    <m/>
    <m/>
    <m/>
    <m/>
    <m/>
    <m/>
    <m/>
    <n v="499000"/>
  </r>
  <r>
    <s v="CK-NoKy [32]"/>
    <x v="3"/>
    <x v="2"/>
    <x v="18"/>
    <x v="18"/>
    <x v="0"/>
    <x v="16"/>
    <n v="11"/>
    <n v="11"/>
    <s v="   -"/>
    <s v="-"/>
    <m/>
    <m/>
    <m/>
    <m/>
    <m/>
    <m/>
    <m/>
    <m/>
  </r>
  <r>
    <s v="CK-NoKy [32]"/>
    <x v="1"/>
    <x v="2"/>
    <x v="19"/>
    <x v="19"/>
    <x v="0"/>
    <x v="16"/>
    <n v="142"/>
    <n v="142"/>
    <n v="103.902394"/>
    <n v="0.731707"/>
    <m/>
    <m/>
    <m/>
    <m/>
    <m/>
    <m/>
    <m/>
    <n v="60000"/>
  </r>
  <r>
    <s v="CK-NoKy [32]"/>
    <x v="3"/>
    <x v="2"/>
    <x v="20"/>
    <x v="20"/>
    <x v="0"/>
    <x v="16"/>
    <n v="7"/>
    <n v="7"/>
    <s v="   -"/>
    <s v="-"/>
    <m/>
    <m/>
    <m/>
    <m/>
    <m/>
    <m/>
    <m/>
    <m/>
  </r>
  <r>
    <s v="CK-NoKy [32]"/>
    <x v="3"/>
    <x v="0"/>
    <x v="21"/>
    <x v="21"/>
    <x v="0"/>
    <x v="16"/>
    <s v="NI"/>
    <m/>
    <s v="   -"/>
    <s v="-"/>
    <m/>
    <m/>
    <m/>
    <m/>
    <m/>
    <m/>
    <m/>
    <m/>
  </r>
  <r>
    <s v="CK-NWVI [33]"/>
    <x v="1"/>
    <x v="3"/>
    <x v="22"/>
    <x v="22"/>
    <x v="0"/>
    <x v="16"/>
    <n v="2764"/>
    <n v="2764"/>
    <s v="   -"/>
    <s v="-"/>
    <m/>
    <m/>
    <m/>
    <m/>
    <m/>
    <m/>
    <m/>
    <m/>
  </r>
  <r>
    <s v="CK-NoKy [32]"/>
    <x v="3"/>
    <x v="0"/>
    <x v="23"/>
    <x v="23"/>
    <x v="0"/>
    <x v="16"/>
    <s v="NI"/>
    <m/>
    <s v="   -"/>
    <s v="-"/>
    <m/>
    <m/>
    <m/>
    <m/>
    <m/>
    <m/>
    <m/>
    <m/>
  </r>
  <r>
    <s v="CK-SWVI [31]"/>
    <x v="0"/>
    <x v="1"/>
    <x v="24"/>
    <x v="24"/>
    <x v="0"/>
    <x v="16"/>
    <n v="13"/>
    <n v="13"/>
    <s v="   -"/>
    <s v="-"/>
    <m/>
    <m/>
    <m/>
    <m/>
    <m/>
    <m/>
    <m/>
    <m/>
  </r>
  <r>
    <s v="CK-SWVI [31]"/>
    <x v="3"/>
    <x v="4"/>
    <x v="25"/>
    <x v="25"/>
    <x v="0"/>
    <x v="16"/>
    <n v="35"/>
    <n v="35"/>
    <s v="   -"/>
    <s v="-"/>
    <m/>
    <m/>
    <m/>
    <m/>
    <m/>
    <m/>
    <m/>
    <m/>
  </r>
  <r>
    <s v="CK-NoKy [32]"/>
    <x v="3"/>
    <x v="2"/>
    <x v="26"/>
    <x v="26"/>
    <x v="0"/>
    <x v="16"/>
    <s v="NO"/>
    <m/>
    <s v="   -"/>
    <s v="-"/>
    <m/>
    <m/>
    <m/>
    <m/>
    <m/>
    <m/>
    <m/>
    <m/>
  </r>
  <r>
    <s v="CK-SWVI [31]"/>
    <x v="0"/>
    <x v="1"/>
    <x v="27"/>
    <x v="27"/>
    <x v="0"/>
    <x v="16"/>
    <n v="112"/>
    <n v="112"/>
    <s v="   -"/>
    <s v="-"/>
    <m/>
    <m/>
    <m/>
    <m/>
    <m/>
    <m/>
    <m/>
    <m/>
  </r>
  <r>
    <s v="CK-SWVI [31]"/>
    <x v="1"/>
    <x v="4"/>
    <x v="28"/>
    <x v="28"/>
    <x v="0"/>
    <x v="16"/>
    <n v="166"/>
    <n v="166"/>
    <s v="   -"/>
    <s v="-"/>
    <m/>
    <m/>
    <m/>
    <m/>
    <m/>
    <m/>
    <m/>
    <m/>
  </r>
  <r>
    <s v="CK-NoKy [32]"/>
    <x v="3"/>
    <x v="0"/>
    <x v="29"/>
    <x v="29"/>
    <x v="0"/>
    <x v="16"/>
    <s v="NI"/>
    <m/>
    <s v="   -"/>
    <s v="-"/>
    <m/>
    <m/>
    <m/>
    <m/>
    <m/>
    <m/>
    <m/>
    <m/>
  </r>
  <r>
    <s v="CK-SWVI [31]"/>
    <x v="4"/>
    <x v="6"/>
    <x v="30"/>
    <x v="30"/>
    <x v="0"/>
    <x v="16"/>
    <s v="NI"/>
    <m/>
    <n v="0"/>
    <n v="7.3171E-2"/>
    <m/>
    <m/>
    <m/>
    <m/>
    <m/>
    <m/>
    <m/>
    <m/>
  </r>
  <r>
    <s v="CK-SWVI [31]"/>
    <x v="4"/>
    <x v="6"/>
    <x v="30"/>
    <x v="31"/>
    <x v="0"/>
    <x v="16"/>
    <n v="6500"/>
    <n v="6500"/>
    <n v="475.61149999999998"/>
    <n v="7.3171E-2"/>
    <m/>
    <n v="0.77"/>
    <n v="0.23"/>
    <n v="0.23"/>
    <s v="thermal"/>
    <s v="partial-direct"/>
    <m/>
    <n v="1916145"/>
  </r>
  <r>
    <s v="CK-NoKy [32]"/>
    <x v="3"/>
    <x v="0"/>
    <x v="31"/>
    <x v="32"/>
    <x v="0"/>
    <x v="16"/>
    <s v="NI"/>
    <m/>
    <s v="   -"/>
    <s v="-"/>
    <m/>
    <m/>
    <m/>
    <m/>
    <m/>
    <m/>
    <m/>
    <m/>
  </r>
  <r>
    <s v="CK-NoKy [32]"/>
    <x v="3"/>
    <x v="2"/>
    <x v="32"/>
    <x v="33"/>
    <x v="0"/>
    <x v="16"/>
    <s v="NO"/>
    <m/>
    <s v="   -"/>
    <s v="-"/>
    <m/>
    <m/>
    <m/>
    <m/>
    <m/>
    <m/>
    <m/>
    <m/>
  </r>
  <r>
    <s v="CK-SWVI [31]"/>
    <x v="4"/>
    <x v="5"/>
    <x v="33"/>
    <x v="34"/>
    <x v="0"/>
    <x v="16"/>
    <s v="NO"/>
    <m/>
    <s v="   -"/>
    <s v="-"/>
    <m/>
    <m/>
    <m/>
    <m/>
    <m/>
    <m/>
    <m/>
    <m/>
  </r>
  <r>
    <s v="CK-SWVI [31]"/>
    <x v="4"/>
    <x v="5"/>
    <x v="33"/>
    <x v="35"/>
    <x v="0"/>
    <x v="16"/>
    <s v="UNK"/>
    <m/>
    <s v="   -"/>
    <s v="-"/>
    <m/>
    <m/>
    <m/>
    <m/>
    <m/>
    <m/>
    <m/>
    <m/>
  </r>
  <r>
    <s v="CK-SWVI [31]"/>
    <x v="4"/>
    <x v="5"/>
    <x v="33"/>
    <x v="36"/>
    <x v="0"/>
    <x v="16"/>
    <n v="1500"/>
    <n v="1500"/>
    <s v="   -"/>
    <s v="-"/>
    <m/>
    <m/>
    <m/>
    <m/>
    <m/>
    <m/>
    <m/>
    <n v="518510"/>
  </r>
  <r>
    <s v="CK-SWVI [31]"/>
    <x v="1"/>
    <x v="4"/>
    <x v="34"/>
    <x v="37"/>
    <x v="0"/>
    <x v="16"/>
    <n v="1300"/>
    <n v="1300"/>
    <n v="32.9953"/>
    <n v="2.5381000000000001E-2"/>
    <m/>
    <n v="0.97"/>
    <n v="3.0000000000000027E-2"/>
    <n v="0.03"/>
    <s v="thermal"/>
    <s v="partial-direct"/>
    <m/>
    <n v="398571"/>
  </r>
  <r>
    <s v="CK-SWVI [31]"/>
    <x v="2"/>
    <x v="4"/>
    <x v="35"/>
    <x v="38"/>
    <x v="0"/>
    <x v="16"/>
    <n v="13956"/>
    <n v="13956"/>
    <n v="797.94825600000001"/>
    <n v="5.7175999999999998E-2"/>
    <m/>
    <n v="0.92"/>
    <n v="7.999999999999996E-2"/>
    <n v="0.03"/>
    <s v="thermal"/>
    <s v="direct"/>
    <m/>
    <n v="6242995"/>
  </r>
  <r>
    <s v="CK-SWVI [31]"/>
    <x v="4"/>
    <x v="5"/>
    <x v="36"/>
    <x v="39"/>
    <x v="0"/>
    <x v="16"/>
    <s v="NI"/>
    <m/>
    <s v="   -"/>
    <s v="-"/>
    <m/>
    <m/>
    <m/>
    <m/>
    <m/>
    <m/>
    <m/>
    <m/>
  </r>
  <r>
    <s v="CK-SWVI [31]"/>
    <x v="4"/>
    <x v="5"/>
    <x v="36"/>
    <x v="40"/>
    <x v="0"/>
    <x v="16"/>
    <s v="NI"/>
    <m/>
    <s v="   -"/>
    <s v="-"/>
    <m/>
    <m/>
    <m/>
    <m/>
    <m/>
    <m/>
    <m/>
    <m/>
  </r>
  <r>
    <s v="CK-SWVI [31]"/>
    <x v="4"/>
    <x v="5"/>
    <x v="36"/>
    <x v="41"/>
    <x v="0"/>
    <x v="16"/>
    <n v="347"/>
    <n v="347"/>
    <s v="   -"/>
    <s v="-"/>
    <m/>
    <m/>
    <m/>
    <m/>
    <m/>
    <m/>
    <m/>
    <n v="108979"/>
  </r>
  <r>
    <s v="CK-NoKy [32]"/>
    <x v="3"/>
    <x v="2"/>
    <x v="37"/>
    <x v="42"/>
    <x v="0"/>
    <x v="16"/>
    <n v="122"/>
    <n v="122"/>
    <s v="   -"/>
    <s v="-"/>
    <m/>
    <m/>
    <m/>
    <m/>
    <m/>
    <m/>
    <m/>
    <n v="45003"/>
  </r>
  <r>
    <s v="CK-SWVI [31]"/>
    <x v="3"/>
    <x v="1"/>
    <x v="38"/>
    <x v="43"/>
    <x v="0"/>
    <x v="16"/>
    <s v="NI"/>
    <m/>
    <s v="   -"/>
    <s v="-"/>
    <m/>
    <m/>
    <m/>
    <m/>
    <m/>
    <m/>
    <m/>
    <m/>
  </r>
  <r>
    <s v="CK-NoKy [32]"/>
    <x v="1"/>
    <x v="2"/>
    <x v="39"/>
    <x v="44"/>
    <x v="0"/>
    <x v="16"/>
    <n v="131"/>
    <n v="131"/>
    <s v="   -"/>
    <s v="-"/>
    <m/>
    <m/>
    <m/>
    <m/>
    <m/>
    <m/>
    <m/>
    <m/>
  </r>
  <r>
    <s v="CK-NoKy [32]"/>
    <x v="0"/>
    <x v="0"/>
    <x v="40"/>
    <x v="45"/>
    <x v="0"/>
    <x v="16"/>
    <n v="234"/>
    <n v="234"/>
    <s v="   -"/>
    <s v="-"/>
    <m/>
    <m/>
    <m/>
    <m/>
    <m/>
    <m/>
    <m/>
    <m/>
  </r>
  <r>
    <s v="CK-SWVI [31]"/>
    <x v="3"/>
    <x v="4"/>
    <x v="41"/>
    <x v="46"/>
    <x v="0"/>
    <x v="16"/>
    <n v="507"/>
    <n v="507"/>
    <s v="   -"/>
    <s v="-"/>
    <m/>
    <m/>
    <m/>
    <m/>
    <m/>
    <m/>
    <m/>
    <n v="285989"/>
  </r>
  <r>
    <s v="CK-NoKy [32]"/>
    <x v="3"/>
    <x v="2"/>
    <x v="42"/>
    <x v="47"/>
    <x v="0"/>
    <x v="16"/>
    <s v="NO"/>
    <m/>
    <s v="   -"/>
    <s v="-"/>
    <m/>
    <m/>
    <m/>
    <m/>
    <m/>
    <m/>
    <m/>
    <n v="38508"/>
  </r>
  <r>
    <s v="CK-SWVI [31]"/>
    <x v="3"/>
    <x v="1"/>
    <x v="43"/>
    <x v="48"/>
    <x v="0"/>
    <x v="16"/>
    <s v="NI"/>
    <m/>
    <s v="   -"/>
    <s v="-"/>
    <m/>
    <m/>
    <m/>
    <m/>
    <m/>
    <m/>
    <m/>
    <m/>
  </r>
  <r>
    <s v="CK-SWVI [31]"/>
    <x v="3"/>
    <x v="4"/>
    <x v="44"/>
    <x v="49"/>
    <x v="0"/>
    <x v="16"/>
    <s v="NO"/>
    <m/>
    <s v="   -"/>
    <s v="-"/>
    <m/>
    <m/>
    <m/>
    <m/>
    <m/>
    <m/>
    <m/>
    <n v="205298"/>
  </r>
  <r>
    <s v="CK-SWVI [31]"/>
    <x v="1"/>
    <x v="1"/>
    <x v="45"/>
    <x v="50"/>
    <x v="0"/>
    <x v="16"/>
    <n v="253"/>
    <n v="253"/>
    <s v="   -"/>
    <s v="-"/>
    <m/>
    <m/>
    <m/>
    <m/>
    <m/>
    <m/>
    <m/>
    <m/>
  </r>
  <r>
    <s v="CK-NoKy [32]"/>
    <x v="3"/>
    <x v="2"/>
    <x v="46"/>
    <x v="51"/>
    <x v="0"/>
    <x v="16"/>
    <n v="5"/>
    <n v="5"/>
    <s v="   -"/>
    <s v="-"/>
    <m/>
    <m/>
    <m/>
    <m/>
    <m/>
    <m/>
    <m/>
    <m/>
  </r>
  <r>
    <s v="CK-SWVI [31]"/>
    <x v="3"/>
    <x v="1"/>
    <x v="47"/>
    <x v="52"/>
    <x v="0"/>
    <x v="16"/>
    <s v="NI"/>
    <m/>
    <s v="   -"/>
    <s v="-"/>
    <m/>
    <m/>
    <m/>
    <m/>
    <m/>
    <m/>
    <m/>
    <m/>
  </r>
  <r>
    <s v="CK-NoKy [32]"/>
    <x v="1"/>
    <x v="2"/>
    <x v="48"/>
    <x v="53"/>
    <x v="0"/>
    <x v="16"/>
    <n v="421"/>
    <n v="421"/>
    <n v="95.681933000000001"/>
    <n v="0.227273"/>
    <m/>
    <m/>
    <m/>
    <m/>
    <m/>
    <m/>
    <m/>
    <n v="33000"/>
  </r>
  <r>
    <s v="CK-NoKy [32]"/>
    <x v="0"/>
    <x v="0"/>
    <x v="0"/>
    <x v="0"/>
    <x v="0"/>
    <x v="17"/>
    <n v="228"/>
    <n v="228"/>
    <s v="   -"/>
    <s v="-"/>
    <m/>
    <m/>
    <m/>
    <m/>
    <m/>
    <m/>
    <m/>
    <m/>
  </r>
  <r>
    <s v="CK-SWVI [31]"/>
    <x v="0"/>
    <x v="1"/>
    <x v="1"/>
    <x v="1"/>
    <x v="0"/>
    <x v="17"/>
    <n v="104"/>
    <n v="104"/>
    <s v="   -"/>
    <s v="-"/>
    <m/>
    <m/>
    <m/>
    <m/>
    <m/>
    <m/>
    <m/>
    <m/>
  </r>
  <r>
    <s v="CK-NoKy [32]"/>
    <x v="1"/>
    <x v="2"/>
    <x v="2"/>
    <x v="2"/>
    <x v="0"/>
    <x v="17"/>
    <n v="404"/>
    <n v="404"/>
    <n v="148.842084"/>
    <n v="0.368421"/>
    <m/>
    <m/>
    <m/>
    <m/>
    <m/>
    <m/>
    <m/>
    <n v="198058"/>
  </r>
  <r>
    <s v="CK-NoKy [32]"/>
    <x v="2"/>
    <x v="2"/>
    <x v="3"/>
    <x v="3"/>
    <x v="0"/>
    <x v="17"/>
    <s v="NI"/>
    <m/>
    <s v="   -"/>
    <s v="-"/>
    <m/>
    <m/>
    <m/>
    <m/>
    <m/>
    <m/>
    <m/>
    <m/>
  </r>
  <r>
    <s v="CK-NWVI [33]"/>
    <x v="0"/>
    <x v="3"/>
    <x v="4"/>
    <x v="4"/>
    <x v="0"/>
    <x v="17"/>
    <n v="321"/>
    <n v="321"/>
    <s v="   -"/>
    <s v="-"/>
    <m/>
    <m/>
    <m/>
    <m/>
    <m/>
    <m/>
    <m/>
    <m/>
  </r>
  <r>
    <s v="CK-NoKy [32]"/>
    <x v="2"/>
    <x v="2"/>
    <x v="5"/>
    <x v="5"/>
    <x v="0"/>
    <x v="17"/>
    <n v="22030"/>
    <n v="22030"/>
    <n v="515.74432999999999"/>
    <n v="2.3410999999999998E-2"/>
    <m/>
    <n v="1"/>
    <n v="0"/>
    <n v="0"/>
    <s v="thermal"/>
    <s v="partial-direct"/>
    <m/>
    <n v="1940202"/>
  </r>
  <r>
    <s v="CK-SWVI [31]"/>
    <x v="3"/>
    <x v="1"/>
    <x v="6"/>
    <x v="6"/>
    <x v="0"/>
    <x v="17"/>
    <n v="422"/>
    <n v="422"/>
    <s v="   -"/>
    <s v="-"/>
    <m/>
    <m/>
    <m/>
    <m/>
    <m/>
    <m/>
    <m/>
    <n v="121543"/>
  </r>
  <r>
    <s v="CK-NoKy [32]"/>
    <x v="3"/>
    <x v="2"/>
    <x v="7"/>
    <x v="7"/>
    <x v="0"/>
    <x v="17"/>
    <n v="2"/>
    <n v="2"/>
    <s v="   -"/>
    <s v="-"/>
    <m/>
    <m/>
    <m/>
    <m/>
    <m/>
    <m/>
    <m/>
    <m/>
  </r>
  <r>
    <s v="CK-NoKy [32]"/>
    <x v="3"/>
    <x v="0"/>
    <x v="8"/>
    <x v="8"/>
    <x v="0"/>
    <x v="17"/>
    <s v="NI"/>
    <m/>
    <s v="   -"/>
    <s v="-"/>
    <m/>
    <m/>
    <m/>
    <m/>
    <m/>
    <m/>
    <m/>
    <m/>
  </r>
  <r>
    <s v="CK-SWVI [31]"/>
    <x v="3"/>
    <x v="4"/>
    <x v="9"/>
    <x v="9"/>
    <x v="0"/>
    <x v="17"/>
    <s v="NI"/>
    <m/>
    <s v="   -"/>
    <s v="-"/>
    <m/>
    <m/>
    <m/>
    <m/>
    <m/>
    <m/>
    <m/>
    <m/>
  </r>
  <r>
    <s v="CK-NoKy [32]"/>
    <x v="3"/>
    <x v="2"/>
    <x v="10"/>
    <x v="10"/>
    <x v="0"/>
    <x v="17"/>
    <n v="7"/>
    <n v="7"/>
    <s v="   -"/>
    <s v="-"/>
    <m/>
    <m/>
    <m/>
    <m/>
    <m/>
    <m/>
    <m/>
    <m/>
  </r>
  <r>
    <s v="CK-NoKy [32]"/>
    <x v="1"/>
    <x v="2"/>
    <x v="11"/>
    <x v="11"/>
    <x v="0"/>
    <x v="17"/>
    <s v="UNK"/>
    <m/>
    <s v="   -"/>
    <s v="-"/>
    <m/>
    <m/>
    <m/>
    <m/>
    <m/>
    <m/>
    <m/>
    <n v="20578"/>
  </r>
  <r>
    <s v="CK-SWVI [31]"/>
    <x v="3"/>
    <x v="5"/>
    <x v="12"/>
    <x v="12"/>
    <x v="0"/>
    <x v="17"/>
    <s v="NI"/>
    <m/>
    <s v="   -"/>
    <s v="-"/>
    <m/>
    <m/>
    <m/>
    <m/>
    <m/>
    <m/>
    <m/>
    <m/>
  </r>
  <r>
    <s v="CK-SWVI [31]"/>
    <x v="3"/>
    <x v="4"/>
    <x v="13"/>
    <x v="13"/>
    <x v="0"/>
    <x v="17"/>
    <n v="37"/>
    <n v="37"/>
    <s v="   -"/>
    <s v="-"/>
    <m/>
    <m/>
    <m/>
    <m/>
    <m/>
    <m/>
    <m/>
    <n v="99415"/>
  </r>
  <r>
    <s v="CK-SWVI [31]"/>
    <x v="3"/>
    <x v="1"/>
    <x v="14"/>
    <x v="14"/>
    <x v="0"/>
    <x v="17"/>
    <s v="NI"/>
    <m/>
    <s v="   -"/>
    <s v="-"/>
    <m/>
    <m/>
    <m/>
    <m/>
    <m/>
    <m/>
    <m/>
    <m/>
  </r>
  <r>
    <s v="CK-NoKy [32]"/>
    <x v="0"/>
    <x v="0"/>
    <x v="15"/>
    <x v="15"/>
    <x v="0"/>
    <x v="17"/>
    <n v="536"/>
    <n v="536"/>
    <s v="   -"/>
    <s v="-"/>
    <m/>
    <m/>
    <m/>
    <m/>
    <m/>
    <m/>
    <m/>
    <m/>
  </r>
  <r>
    <s v="CK-NoKy [32]"/>
    <x v="3"/>
    <x v="0"/>
    <x v="16"/>
    <x v="16"/>
    <x v="0"/>
    <x v="17"/>
    <s v="NI"/>
    <m/>
    <s v="   -"/>
    <s v="-"/>
    <m/>
    <m/>
    <m/>
    <m/>
    <m/>
    <m/>
    <m/>
    <m/>
  </r>
  <r>
    <s v="CK-SWVI [31]"/>
    <x v="3"/>
    <x v="1"/>
    <x v="17"/>
    <x v="17"/>
    <x v="0"/>
    <x v="17"/>
    <s v="NI"/>
    <m/>
    <s v="   -"/>
    <s v="-"/>
    <m/>
    <m/>
    <m/>
    <m/>
    <m/>
    <m/>
    <m/>
    <n v="499542"/>
  </r>
  <r>
    <s v="CK-NoKy [32]"/>
    <x v="3"/>
    <x v="2"/>
    <x v="18"/>
    <x v="18"/>
    <x v="0"/>
    <x v="17"/>
    <n v="32"/>
    <n v="32"/>
    <s v="   -"/>
    <s v="-"/>
    <m/>
    <m/>
    <m/>
    <m/>
    <m/>
    <m/>
    <m/>
    <m/>
  </r>
  <r>
    <s v="CK-NoKy [32]"/>
    <x v="1"/>
    <x v="2"/>
    <x v="19"/>
    <x v="19"/>
    <x v="0"/>
    <x v="17"/>
    <n v="133"/>
    <n v="133"/>
    <n v="86.45"/>
    <n v="0.65"/>
    <m/>
    <m/>
    <m/>
    <m/>
    <m/>
    <m/>
    <m/>
    <n v="63106"/>
  </r>
  <r>
    <s v="CK-NoKy [32]"/>
    <x v="3"/>
    <x v="2"/>
    <x v="20"/>
    <x v="20"/>
    <x v="0"/>
    <x v="17"/>
    <s v="NO"/>
    <m/>
    <s v="   -"/>
    <s v="-"/>
    <m/>
    <m/>
    <m/>
    <m/>
    <m/>
    <m/>
    <m/>
    <m/>
  </r>
  <r>
    <s v="CK-NoKy [32]"/>
    <x v="3"/>
    <x v="0"/>
    <x v="21"/>
    <x v="21"/>
    <x v="0"/>
    <x v="17"/>
    <s v="NI"/>
    <m/>
    <s v="   -"/>
    <s v="-"/>
    <m/>
    <m/>
    <m/>
    <m/>
    <m/>
    <m/>
    <m/>
    <m/>
  </r>
  <r>
    <s v="CK-NWVI [33]"/>
    <x v="1"/>
    <x v="3"/>
    <x v="22"/>
    <x v="22"/>
    <x v="0"/>
    <x v="17"/>
    <n v="3071"/>
    <n v="3071"/>
    <n v="3071"/>
    <n v="1"/>
    <m/>
    <m/>
    <m/>
    <m/>
    <m/>
    <m/>
    <m/>
    <n v="453515"/>
  </r>
  <r>
    <s v="CK-NoKy [32]"/>
    <x v="3"/>
    <x v="0"/>
    <x v="23"/>
    <x v="23"/>
    <x v="0"/>
    <x v="17"/>
    <s v="NI"/>
    <m/>
    <s v="   -"/>
    <s v="-"/>
    <m/>
    <m/>
    <m/>
    <m/>
    <m/>
    <m/>
    <m/>
    <m/>
  </r>
  <r>
    <s v="CK-SWVI [31]"/>
    <x v="0"/>
    <x v="1"/>
    <x v="24"/>
    <x v="24"/>
    <x v="0"/>
    <x v="17"/>
    <n v="117"/>
    <n v="117"/>
    <s v="   -"/>
    <s v="-"/>
    <m/>
    <m/>
    <m/>
    <m/>
    <m/>
    <m/>
    <m/>
    <m/>
  </r>
  <r>
    <s v="CK-SWVI [31]"/>
    <x v="3"/>
    <x v="4"/>
    <x v="25"/>
    <x v="25"/>
    <x v="0"/>
    <x v="17"/>
    <n v="24"/>
    <n v="24"/>
    <s v="   -"/>
    <s v="-"/>
    <m/>
    <m/>
    <m/>
    <m/>
    <m/>
    <m/>
    <m/>
    <m/>
  </r>
  <r>
    <s v="CK-NoKy [32]"/>
    <x v="3"/>
    <x v="2"/>
    <x v="26"/>
    <x v="26"/>
    <x v="0"/>
    <x v="17"/>
    <n v="5"/>
    <n v="5"/>
    <s v="   -"/>
    <s v="-"/>
    <m/>
    <m/>
    <m/>
    <m/>
    <m/>
    <m/>
    <m/>
    <m/>
  </r>
  <r>
    <s v="CK-SWVI [31]"/>
    <x v="0"/>
    <x v="1"/>
    <x v="27"/>
    <x v="27"/>
    <x v="0"/>
    <x v="17"/>
    <n v="85"/>
    <n v="85"/>
    <s v="   -"/>
    <s v="-"/>
    <m/>
    <m/>
    <m/>
    <m/>
    <m/>
    <m/>
    <m/>
    <m/>
  </r>
  <r>
    <s v="CK-SWVI [31]"/>
    <x v="1"/>
    <x v="4"/>
    <x v="28"/>
    <x v="28"/>
    <x v="0"/>
    <x v="17"/>
    <n v="351"/>
    <n v="351"/>
    <n v="67.009058999999993"/>
    <n v="0.190909"/>
    <m/>
    <m/>
    <m/>
    <m/>
    <m/>
    <m/>
    <m/>
    <n v="272955"/>
  </r>
  <r>
    <s v="CK-NoKy [32]"/>
    <x v="3"/>
    <x v="0"/>
    <x v="29"/>
    <x v="29"/>
    <x v="0"/>
    <x v="17"/>
    <s v="NI"/>
    <m/>
    <s v="   -"/>
    <s v="-"/>
    <m/>
    <m/>
    <m/>
    <m/>
    <m/>
    <m/>
    <m/>
    <m/>
  </r>
  <r>
    <s v="CK-SWVI [31]"/>
    <x v="4"/>
    <x v="6"/>
    <x v="30"/>
    <x v="30"/>
    <x v="0"/>
    <x v="17"/>
    <s v="NI"/>
    <m/>
    <n v="0"/>
    <n v="6.1135000000000002E-2"/>
    <m/>
    <m/>
    <m/>
    <m/>
    <m/>
    <m/>
    <m/>
    <m/>
  </r>
  <r>
    <s v="CK-SWVI [31]"/>
    <x v="4"/>
    <x v="6"/>
    <x v="30"/>
    <x v="31"/>
    <x v="0"/>
    <x v="17"/>
    <n v="12580"/>
    <n v="12580"/>
    <n v="769.07830000000001"/>
    <n v="6.1135000000000002E-2"/>
    <m/>
    <n v="0.93"/>
    <n v="7.0000000000000007E-2"/>
    <n v="7.0000000000000007E-2"/>
    <s v="thermal"/>
    <s v="partial-direct"/>
    <m/>
    <n v="2806271"/>
  </r>
  <r>
    <s v="CK-NoKy [32]"/>
    <x v="3"/>
    <x v="0"/>
    <x v="31"/>
    <x v="32"/>
    <x v="0"/>
    <x v="17"/>
    <s v="NI"/>
    <m/>
    <s v="   -"/>
    <s v="-"/>
    <m/>
    <m/>
    <m/>
    <m/>
    <m/>
    <m/>
    <m/>
    <m/>
  </r>
  <r>
    <s v="CK-NoKy [32]"/>
    <x v="3"/>
    <x v="2"/>
    <x v="32"/>
    <x v="33"/>
    <x v="0"/>
    <x v="17"/>
    <s v="NO"/>
    <m/>
    <s v="   -"/>
    <s v="-"/>
    <m/>
    <m/>
    <m/>
    <m/>
    <m/>
    <m/>
    <m/>
    <m/>
  </r>
  <r>
    <s v="CK-SWVI [31]"/>
    <x v="4"/>
    <x v="5"/>
    <x v="33"/>
    <x v="34"/>
    <x v="0"/>
    <x v="17"/>
    <s v="NO"/>
    <m/>
    <s v="   -"/>
    <s v="-"/>
    <m/>
    <m/>
    <m/>
    <m/>
    <m/>
    <m/>
    <m/>
    <m/>
  </r>
  <r>
    <s v="CK-SWVI [31]"/>
    <x v="4"/>
    <x v="5"/>
    <x v="33"/>
    <x v="35"/>
    <x v="0"/>
    <x v="17"/>
    <s v="UNK"/>
    <m/>
    <s v="   -"/>
    <s v="-"/>
    <m/>
    <m/>
    <m/>
    <m/>
    <m/>
    <m/>
    <m/>
    <m/>
  </r>
  <r>
    <s v="CK-SWVI [31]"/>
    <x v="4"/>
    <x v="5"/>
    <x v="33"/>
    <x v="36"/>
    <x v="0"/>
    <x v="17"/>
    <n v="3712"/>
    <n v="3712"/>
    <s v="   -"/>
    <s v="-"/>
    <m/>
    <n v="0.34"/>
    <n v="0.65999999999999992"/>
    <n v="0.66"/>
    <s v="thermal"/>
    <s v="partial-direct"/>
    <m/>
    <n v="985155"/>
  </r>
  <r>
    <s v="CK-SWVI [31]"/>
    <x v="1"/>
    <x v="4"/>
    <x v="34"/>
    <x v="37"/>
    <x v="0"/>
    <x v="17"/>
    <n v="2904"/>
    <n v="2904"/>
    <n v="189.709608"/>
    <n v="6.5326999999999996E-2"/>
    <m/>
    <n v="0.93"/>
    <n v="6.9999999999999951E-2"/>
    <n v="7.0000000000000007E-2"/>
    <s v="thermal"/>
    <s v="partial-direct"/>
    <m/>
    <n v="584379"/>
  </r>
  <r>
    <s v="CK-SWVI [31]"/>
    <x v="2"/>
    <x v="4"/>
    <x v="35"/>
    <x v="38"/>
    <x v="0"/>
    <x v="17"/>
    <n v="37687"/>
    <n v="37687"/>
    <n v="1161.739462"/>
    <n v="3.0825999999999999E-2"/>
    <m/>
    <n v="0.94"/>
    <n v="6.0000000000000053E-2"/>
    <n v="0"/>
    <s v="thermal"/>
    <s v="direct"/>
    <m/>
    <n v="6249992"/>
  </r>
  <r>
    <s v="CK-SWVI [31]"/>
    <x v="4"/>
    <x v="5"/>
    <x v="36"/>
    <x v="39"/>
    <x v="0"/>
    <x v="17"/>
    <s v="NI"/>
    <m/>
    <s v="   -"/>
    <s v="-"/>
    <m/>
    <m/>
    <m/>
    <m/>
    <m/>
    <m/>
    <m/>
    <m/>
  </r>
  <r>
    <s v="CK-SWVI [31]"/>
    <x v="4"/>
    <x v="5"/>
    <x v="36"/>
    <x v="40"/>
    <x v="0"/>
    <x v="17"/>
    <s v="NI"/>
    <m/>
    <s v="   -"/>
    <s v="-"/>
    <m/>
    <m/>
    <m/>
    <m/>
    <m/>
    <m/>
    <m/>
    <m/>
  </r>
  <r>
    <s v="CK-SWVI [31]"/>
    <x v="4"/>
    <x v="5"/>
    <x v="36"/>
    <x v="41"/>
    <x v="0"/>
    <x v="17"/>
    <s v="UNK"/>
    <m/>
    <s v="   -"/>
    <s v="-"/>
    <m/>
    <m/>
    <m/>
    <m/>
    <m/>
    <m/>
    <m/>
    <n v="505913"/>
  </r>
  <r>
    <s v="CK-NoKy [32]"/>
    <x v="3"/>
    <x v="2"/>
    <x v="37"/>
    <x v="42"/>
    <x v="0"/>
    <x v="17"/>
    <s v="UNK"/>
    <m/>
    <s v="   -"/>
    <s v="-"/>
    <m/>
    <m/>
    <m/>
    <m/>
    <m/>
    <m/>
    <m/>
    <n v="49660"/>
  </r>
  <r>
    <s v="CK-SWVI [31]"/>
    <x v="3"/>
    <x v="1"/>
    <x v="38"/>
    <x v="43"/>
    <x v="0"/>
    <x v="17"/>
    <s v="NI"/>
    <m/>
    <s v="   -"/>
    <s v="-"/>
    <m/>
    <m/>
    <m/>
    <m/>
    <m/>
    <m/>
    <m/>
    <m/>
  </r>
  <r>
    <s v="CK-NoKy [32]"/>
    <x v="1"/>
    <x v="2"/>
    <x v="39"/>
    <x v="44"/>
    <x v="0"/>
    <x v="17"/>
    <n v="124"/>
    <n v="124"/>
    <n v="102.11759599999999"/>
    <n v="0.82352899999999996"/>
    <m/>
    <m/>
    <m/>
    <m/>
    <m/>
    <m/>
    <m/>
    <m/>
  </r>
  <r>
    <s v="CK-NoKy [32]"/>
    <x v="0"/>
    <x v="0"/>
    <x v="40"/>
    <x v="45"/>
    <x v="0"/>
    <x v="17"/>
    <n v="76"/>
    <n v="76"/>
    <s v="   -"/>
    <s v="-"/>
    <m/>
    <m/>
    <m/>
    <m/>
    <m/>
    <m/>
    <m/>
    <m/>
  </r>
  <r>
    <s v="CK-SWVI [31]"/>
    <x v="3"/>
    <x v="4"/>
    <x v="41"/>
    <x v="46"/>
    <x v="0"/>
    <x v="17"/>
    <n v="2000"/>
    <n v="2000"/>
    <s v="   -"/>
    <s v="-"/>
    <m/>
    <m/>
    <m/>
    <m/>
    <m/>
    <m/>
    <m/>
    <n v="281388"/>
  </r>
  <r>
    <s v="CK-NoKy [32]"/>
    <x v="3"/>
    <x v="2"/>
    <x v="42"/>
    <x v="47"/>
    <x v="0"/>
    <x v="17"/>
    <n v="1000"/>
    <n v="1000"/>
    <s v="   -"/>
    <s v="-"/>
    <m/>
    <m/>
    <m/>
    <m/>
    <m/>
    <m/>
    <m/>
    <n v="73256"/>
  </r>
  <r>
    <s v="CK-SWVI [31]"/>
    <x v="3"/>
    <x v="1"/>
    <x v="43"/>
    <x v="48"/>
    <x v="0"/>
    <x v="17"/>
    <s v="NI"/>
    <m/>
    <s v="   -"/>
    <s v="-"/>
    <m/>
    <m/>
    <m/>
    <m/>
    <m/>
    <m/>
    <m/>
    <m/>
  </r>
  <r>
    <s v="CK-SWVI [31]"/>
    <x v="3"/>
    <x v="4"/>
    <x v="44"/>
    <x v="49"/>
    <x v="0"/>
    <x v="17"/>
    <n v="864"/>
    <n v="864"/>
    <s v="   -"/>
    <s v="-"/>
    <m/>
    <m/>
    <m/>
    <m/>
    <m/>
    <m/>
    <m/>
    <n v="215385"/>
  </r>
  <r>
    <s v="CK-SWVI [31]"/>
    <x v="1"/>
    <x v="1"/>
    <x v="45"/>
    <x v="50"/>
    <x v="0"/>
    <x v="17"/>
    <n v="414"/>
    <n v="414"/>
    <s v="   -"/>
    <s v="-"/>
    <m/>
    <m/>
    <m/>
    <m/>
    <m/>
    <m/>
    <m/>
    <m/>
  </r>
  <r>
    <s v="CK-NoKy [32]"/>
    <x v="3"/>
    <x v="2"/>
    <x v="46"/>
    <x v="51"/>
    <x v="0"/>
    <x v="17"/>
    <s v="NO"/>
    <m/>
    <s v="   -"/>
    <s v="-"/>
    <m/>
    <m/>
    <m/>
    <m/>
    <m/>
    <m/>
    <m/>
    <m/>
  </r>
  <r>
    <s v="CK-SWVI [31]"/>
    <x v="3"/>
    <x v="1"/>
    <x v="47"/>
    <x v="52"/>
    <x v="0"/>
    <x v="17"/>
    <s v="NI"/>
    <m/>
    <s v="   -"/>
    <s v="-"/>
    <m/>
    <m/>
    <m/>
    <m/>
    <m/>
    <m/>
    <m/>
    <m/>
  </r>
  <r>
    <s v="CK-NoKy [32]"/>
    <x v="1"/>
    <x v="2"/>
    <x v="48"/>
    <x v="53"/>
    <x v="0"/>
    <x v="17"/>
    <n v="440"/>
    <n v="440"/>
    <n v="116.47064"/>
    <n v="0.264706"/>
    <m/>
    <m/>
    <m/>
    <m/>
    <m/>
    <m/>
    <m/>
    <n v="74000"/>
  </r>
  <r>
    <s v="CK-NoKy [32]"/>
    <x v="0"/>
    <x v="0"/>
    <x v="0"/>
    <x v="0"/>
    <x v="0"/>
    <x v="18"/>
    <n v="199"/>
    <n v="199"/>
    <s v="   -"/>
    <s v="-"/>
    <m/>
    <m/>
    <m/>
    <m/>
    <m/>
    <m/>
    <m/>
    <m/>
  </r>
  <r>
    <s v="CK-SWVI [31]"/>
    <x v="0"/>
    <x v="1"/>
    <x v="1"/>
    <x v="1"/>
    <x v="0"/>
    <x v="18"/>
    <n v="65"/>
    <n v="65"/>
    <s v="   -"/>
    <s v="-"/>
    <m/>
    <m/>
    <m/>
    <m/>
    <m/>
    <m/>
    <m/>
    <m/>
  </r>
  <r>
    <s v="CK-NoKy [32]"/>
    <x v="1"/>
    <x v="2"/>
    <x v="2"/>
    <x v="2"/>
    <x v="0"/>
    <x v="18"/>
    <n v="521"/>
    <n v="521"/>
    <n v="406.38"/>
    <n v="0.78"/>
    <m/>
    <m/>
    <m/>
    <m/>
    <m/>
    <m/>
    <m/>
    <n v="147656"/>
  </r>
  <r>
    <s v="CK-NoKy [32]"/>
    <x v="2"/>
    <x v="2"/>
    <x v="3"/>
    <x v="3"/>
    <x v="0"/>
    <x v="18"/>
    <s v="NI"/>
    <m/>
    <s v="   -"/>
    <s v="-"/>
    <m/>
    <m/>
    <m/>
    <m/>
    <m/>
    <m/>
    <m/>
    <m/>
  </r>
  <r>
    <s v="CK-NWVI [33]"/>
    <x v="0"/>
    <x v="3"/>
    <x v="4"/>
    <x v="4"/>
    <x v="0"/>
    <x v="18"/>
    <s v="UNK"/>
    <m/>
    <s v="   -"/>
    <s v="-"/>
    <m/>
    <m/>
    <m/>
    <m/>
    <m/>
    <m/>
    <m/>
    <n v="14170"/>
  </r>
  <r>
    <s v="CK-NoKy [32]"/>
    <x v="2"/>
    <x v="2"/>
    <x v="5"/>
    <x v="5"/>
    <x v="0"/>
    <x v="18"/>
    <n v="5831"/>
    <n v="5831"/>
    <n v="58.31"/>
    <n v="0.01"/>
    <m/>
    <n v="0.99"/>
    <n v="0.01"/>
    <n v="0.01"/>
    <s v="thermal"/>
    <s v="partial-direct"/>
    <m/>
    <n v="1816060"/>
  </r>
  <r>
    <s v="CK-SWVI [31]"/>
    <x v="3"/>
    <x v="1"/>
    <x v="6"/>
    <x v="6"/>
    <x v="0"/>
    <x v="18"/>
    <n v="500"/>
    <n v="500"/>
    <s v="   -"/>
    <s v="-"/>
    <m/>
    <m/>
    <m/>
    <m/>
    <m/>
    <m/>
    <m/>
    <n v="66846"/>
  </r>
  <r>
    <s v="CK-NoKy [32]"/>
    <x v="3"/>
    <x v="2"/>
    <x v="7"/>
    <x v="7"/>
    <x v="0"/>
    <x v="18"/>
    <s v="NI"/>
    <m/>
    <s v="   -"/>
    <s v="-"/>
    <m/>
    <m/>
    <m/>
    <m/>
    <m/>
    <m/>
    <m/>
    <m/>
  </r>
  <r>
    <s v="CK-NoKy [32]"/>
    <x v="3"/>
    <x v="0"/>
    <x v="8"/>
    <x v="8"/>
    <x v="0"/>
    <x v="18"/>
    <s v="NI"/>
    <m/>
    <s v="   -"/>
    <s v="-"/>
    <m/>
    <m/>
    <m/>
    <m/>
    <m/>
    <m/>
    <m/>
    <m/>
  </r>
  <r>
    <s v="CK-SWVI [31]"/>
    <x v="3"/>
    <x v="4"/>
    <x v="9"/>
    <x v="9"/>
    <x v="0"/>
    <x v="18"/>
    <s v="NO"/>
    <m/>
    <s v="   -"/>
    <s v="-"/>
    <m/>
    <m/>
    <m/>
    <m/>
    <m/>
    <m/>
    <m/>
    <m/>
  </r>
  <r>
    <s v="CK-NoKy [32]"/>
    <x v="3"/>
    <x v="2"/>
    <x v="10"/>
    <x v="10"/>
    <x v="0"/>
    <x v="18"/>
    <s v="NI"/>
    <m/>
    <s v="   -"/>
    <s v="-"/>
    <m/>
    <m/>
    <m/>
    <m/>
    <m/>
    <m/>
    <m/>
    <m/>
  </r>
  <r>
    <s v="CK-NoKy [32]"/>
    <x v="1"/>
    <x v="2"/>
    <x v="11"/>
    <x v="11"/>
    <x v="0"/>
    <x v="18"/>
    <n v="1000"/>
    <n v="1000"/>
    <n v="400"/>
    <n v="0.4"/>
    <m/>
    <m/>
    <m/>
    <m/>
    <m/>
    <m/>
    <m/>
    <n v="20338"/>
  </r>
  <r>
    <s v="CK-SWVI [31]"/>
    <x v="3"/>
    <x v="5"/>
    <x v="12"/>
    <x v="12"/>
    <x v="0"/>
    <x v="18"/>
    <s v="NI"/>
    <m/>
    <s v="   -"/>
    <s v="-"/>
    <m/>
    <m/>
    <m/>
    <m/>
    <m/>
    <m/>
    <m/>
    <m/>
  </r>
  <r>
    <s v="CK-SWVI [31]"/>
    <x v="3"/>
    <x v="4"/>
    <x v="13"/>
    <x v="13"/>
    <x v="0"/>
    <x v="18"/>
    <n v="37"/>
    <n v="37"/>
    <s v="   -"/>
    <s v="-"/>
    <m/>
    <m/>
    <m/>
    <m/>
    <m/>
    <m/>
    <m/>
    <m/>
  </r>
  <r>
    <s v="CK-SWVI [31]"/>
    <x v="3"/>
    <x v="1"/>
    <x v="14"/>
    <x v="14"/>
    <x v="0"/>
    <x v="18"/>
    <s v="NI"/>
    <m/>
    <s v="   -"/>
    <s v="-"/>
    <m/>
    <m/>
    <m/>
    <m/>
    <m/>
    <m/>
    <m/>
    <m/>
  </r>
  <r>
    <s v="CK-NoKy [32]"/>
    <x v="0"/>
    <x v="0"/>
    <x v="15"/>
    <x v="15"/>
    <x v="0"/>
    <x v="18"/>
    <n v="488"/>
    <n v="488"/>
    <s v="   -"/>
    <s v="-"/>
    <m/>
    <m/>
    <m/>
    <m/>
    <m/>
    <m/>
    <m/>
    <m/>
  </r>
  <r>
    <s v="CK-NoKy [32]"/>
    <x v="3"/>
    <x v="0"/>
    <x v="16"/>
    <x v="16"/>
    <x v="0"/>
    <x v="18"/>
    <s v="NI"/>
    <m/>
    <s v="   -"/>
    <s v="-"/>
    <m/>
    <m/>
    <m/>
    <m/>
    <m/>
    <m/>
    <m/>
    <m/>
  </r>
  <r>
    <s v="CK-SWVI [31]"/>
    <x v="3"/>
    <x v="1"/>
    <x v="17"/>
    <x v="17"/>
    <x v="0"/>
    <x v="18"/>
    <s v="NI"/>
    <m/>
    <s v="   -"/>
    <s v="-"/>
    <m/>
    <m/>
    <m/>
    <m/>
    <m/>
    <m/>
    <m/>
    <n v="486219"/>
  </r>
  <r>
    <s v="CK-NoKy [32]"/>
    <x v="3"/>
    <x v="2"/>
    <x v="18"/>
    <x v="18"/>
    <x v="0"/>
    <x v="18"/>
    <s v="NO"/>
    <m/>
    <s v="   -"/>
    <s v="-"/>
    <m/>
    <m/>
    <m/>
    <m/>
    <m/>
    <m/>
    <m/>
    <m/>
  </r>
  <r>
    <s v="CK-NoKy [32]"/>
    <x v="1"/>
    <x v="2"/>
    <x v="19"/>
    <x v="19"/>
    <x v="0"/>
    <x v="18"/>
    <n v="325"/>
    <n v="325"/>
    <s v="   -"/>
    <s v="-"/>
    <m/>
    <m/>
    <m/>
    <m/>
    <m/>
    <m/>
    <m/>
    <m/>
  </r>
  <r>
    <s v="CK-NoKy [32]"/>
    <x v="3"/>
    <x v="2"/>
    <x v="20"/>
    <x v="20"/>
    <x v="0"/>
    <x v="18"/>
    <n v="26"/>
    <n v="26"/>
    <s v="   -"/>
    <s v="-"/>
    <m/>
    <m/>
    <m/>
    <m/>
    <m/>
    <m/>
    <m/>
    <m/>
  </r>
  <r>
    <s v="CK-NoKy [32]"/>
    <x v="3"/>
    <x v="0"/>
    <x v="21"/>
    <x v="21"/>
    <x v="0"/>
    <x v="18"/>
    <s v="NI"/>
    <m/>
    <s v="   -"/>
    <s v="-"/>
    <m/>
    <m/>
    <m/>
    <m/>
    <m/>
    <m/>
    <m/>
    <m/>
  </r>
  <r>
    <s v="CK-NWVI [33]"/>
    <x v="1"/>
    <x v="3"/>
    <x v="22"/>
    <x v="22"/>
    <x v="0"/>
    <x v="18"/>
    <n v="2337"/>
    <n v="2337"/>
    <n v="2337"/>
    <n v="1"/>
    <m/>
    <m/>
    <m/>
    <m/>
    <m/>
    <m/>
    <m/>
    <n v="30547"/>
  </r>
  <r>
    <s v="CK-NoKy [32]"/>
    <x v="3"/>
    <x v="0"/>
    <x v="23"/>
    <x v="23"/>
    <x v="0"/>
    <x v="18"/>
    <s v="NI"/>
    <m/>
    <s v="   -"/>
    <s v="-"/>
    <m/>
    <m/>
    <m/>
    <m/>
    <m/>
    <m/>
    <m/>
    <m/>
  </r>
  <r>
    <s v="CK-SWVI [31]"/>
    <x v="0"/>
    <x v="1"/>
    <x v="24"/>
    <x v="24"/>
    <x v="0"/>
    <x v="18"/>
    <n v="36"/>
    <n v="36"/>
    <s v="   -"/>
    <s v="-"/>
    <m/>
    <m/>
    <m/>
    <m/>
    <m/>
    <m/>
    <m/>
    <m/>
  </r>
  <r>
    <s v="CK-SWVI [31]"/>
    <x v="3"/>
    <x v="4"/>
    <x v="25"/>
    <x v="25"/>
    <x v="0"/>
    <x v="18"/>
    <n v="54"/>
    <n v="54"/>
    <s v="   -"/>
    <s v="-"/>
    <m/>
    <m/>
    <m/>
    <m/>
    <m/>
    <m/>
    <m/>
    <m/>
  </r>
  <r>
    <s v="CK-NoKy [32]"/>
    <x v="3"/>
    <x v="2"/>
    <x v="26"/>
    <x v="26"/>
    <x v="0"/>
    <x v="18"/>
    <s v="NO"/>
    <m/>
    <s v="   -"/>
    <s v="-"/>
    <m/>
    <m/>
    <m/>
    <m/>
    <m/>
    <m/>
    <m/>
    <m/>
  </r>
  <r>
    <s v="CK-SWVI [31]"/>
    <x v="0"/>
    <x v="1"/>
    <x v="27"/>
    <x v="27"/>
    <x v="0"/>
    <x v="18"/>
    <n v="115"/>
    <n v="115"/>
    <s v="   -"/>
    <s v="-"/>
    <m/>
    <m/>
    <m/>
    <m/>
    <m/>
    <m/>
    <m/>
    <m/>
  </r>
  <r>
    <s v="CK-SWVI [31]"/>
    <x v="1"/>
    <x v="4"/>
    <x v="28"/>
    <x v="28"/>
    <x v="0"/>
    <x v="18"/>
    <n v="159"/>
    <n v="159"/>
    <n v="79.5"/>
    <n v="0.5"/>
    <m/>
    <m/>
    <m/>
    <m/>
    <m/>
    <m/>
    <m/>
    <m/>
  </r>
  <r>
    <s v="CK-NoKy [32]"/>
    <x v="3"/>
    <x v="0"/>
    <x v="29"/>
    <x v="29"/>
    <x v="0"/>
    <x v="18"/>
    <s v="NI"/>
    <m/>
    <s v="   -"/>
    <s v="-"/>
    <m/>
    <m/>
    <m/>
    <m/>
    <m/>
    <m/>
    <m/>
    <m/>
  </r>
  <r>
    <s v="CK-SWVI [31]"/>
    <x v="4"/>
    <x v="6"/>
    <x v="30"/>
    <x v="30"/>
    <x v="0"/>
    <x v="18"/>
    <s v="NI"/>
    <m/>
    <n v="0"/>
    <n v="0.138158"/>
    <m/>
    <m/>
    <m/>
    <m/>
    <m/>
    <m/>
    <m/>
    <m/>
  </r>
  <r>
    <s v="CK-SWVI [31]"/>
    <x v="4"/>
    <x v="6"/>
    <x v="30"/>
    <x v="31"/>
    <x v="0"/>
    <x v="18"/>
    <n v="12000"/>
    <n v="12000"/>
    <n v="1657.896"/>
    <n v="0.138158"/>
    <m/>
    <n v="0.83"/>
    <n v="0.17"/>
    <n v="0.17"/>
    <s v="thermal"/>
    <s v="partial-direct"/>
    <m/>
    <n v="2629798"/>
  </r>
  <r>
    <s v="CK-NoKy [32]"/>
    <x v="3"/>
    <x v="0"/>
    <x v="31"/>
    <x v="32"/>
    <x v="0"/>
    <x v="18"/>
    <s v="NI"/>
    <m/>
    <s v="   -"/>
    <s v="-"/>
    <m/>
    <m/>
    <m/>
    <m/>
    <m/>
    <m/>
    <m/>
    <m/>
  </r>
  <r>
    <s v="CK-NoKy [32]"/>
    <x v="3"/>
    <x v="2"/>
    <x v="32"/>
    <x v="33"/>
    <x v="0"/>
    <x v="18"/>
    <s v="NO"/>
    <m/>
    <s v="   -"/>
    <s v="-"/>
    <m/>
    <m/>
    <m/>
    <m/>
    <m/>
    <m/>
    <m/>
    <m/>
  </r>
  <r>
    <s v="CK-SWVI [31]"/>
    <x v="4"/>
    <x v="5"/>
    <x v="33"/>
    <x v="34"/>
    <x v="0"/>
    <x v="18"/>
    <n v="2"/>
    <n v="2"/>
    <s v="   -"/>
    <s v="-"/>
    <m/>
    <m/>
    <m/>
    <m/>
    <m/>
    <m/>
    <m/>
    <m/>
  </r>
  <r>
    <s v="CK-SWVI [31]"/>
    <x v="4"/>
    <x v="5"/>
    <x v="33"/>
    <x v="35"/>
    <x v="0"/>
    <x v="18"/>
    <s v="UNK"/>
    <m/>
    <s v="   -"/>
    <s v="-"/>
    <m/>
    <m/>
    <m/>
    <m/>
    <m/>
    <m/>
    <m/>
    <m/>
  </r>
  <r>
    <s v="CK-SWVI [31]"/>
    <x v="4"/>
    <x v="5"/>
    <x v="33"/>
    <x v="36"/>
    <x v="0"/>
    <x v="18"/>
    <n v="900"/>
    <n v="900"/>
    <s v="   -"/>
    <s v="-"/>
    <m/>
    <m/>
    <m/>
    <m/>
    <m/>
    <m/>
    <m/>
    <n v="373275"/>
  </r>
  <r>
    <s v="CK-SWVI [31]"/>
    <x v="1"/>
    <x v="4"/>
    <x v="34"/>
    <x v="37"/>
    <x v="0"/>
    <x v="18"/>
    <n v="1000"/>
    <n v="1000"/>
    <n v="97.403000000000006"/>
    <n v="9.7403000000000003E-2"/>
    <m/>
    <n v="0.9"/>
    <n v="9.9999999999999978E-2"/>
    <n v="0.1"/>
    <s v="thermal"/>
    <s v="partial-direct"/>
    <m/>
    <n v="226161"/>
  </r>
  <r>
    <s v="CK-SWVI [31]"/>
    <x v="2"/>
    <x v="4"/>
    <x v="35"/>
    <x v="38"/>
    <x v="0"/>
    <x v="18"/>
    <n v="30815"/>
    <n v="30815"/>
    <n v="1201.5076649999999"/>
    <n v="3.8990999999999998E-2"/>
    <m/>
    <n v="0.95"/>
    <n v="5.0000000000000044E-2"/>
    <n v="0.02"/>
    <s v="thermal"/>
    <s v="direct"/>
    <m/>
    <n v="6162507"/>
  </r>
  <r>
    <s v="CK-SWVI [31]"/>
    <x v="4"/>
    <x v="5"/>
    <x v="36"/>
    <x v="39"/>
    <x v="0"/>
    <x v="18"/>
    <s v="NI"/>
    <m/>
    <s v="   -"/>
    <s v="-"/>
    <m/>
    <m/>
    <m/>
    <m/>
    <m/>
    <m/>
    <m/>
    <m/>
  </r>
  <r>
    <s v="CK-SWVI [31]"/>
    <x v="4"/>
    <x v="5"/>
    <x v="36"/>
    <x v="40"/>
    <x v="0"/>
    <x v="18"/>
    <s v="NI"/>
    <m/>
    <s v="   -"/>
    <s v="-"/>
    <m/>
    <m/>
    <m/>
    <m/>
    <m/>
    <m/>
    <m/>
    <m/>
  </r>
  <r>
    <s v="CK-SWVI [31]"/>
    <x v="4"/>
    <x v="5"/>
    <x v="36"/>
    <x v="41"/>
    <x v="0"/>
    <x v="18"/>
    <n v="450"/>
    <n v="450"/>
    <s v="   -"/>
    <s v="-"/>
    <m/>
    <m/>
    <m/>
    <m/>
    <m/>
    <m/>
    <m/>
    <n v="470478"/>
  </r>
  <r>
    <s v="CK-NoKy [32]"/>
    <x v="3"/>
    <x v="2"/>
    <x v="37"/>
    <x v="42"/>
    <x v="0"/>
    <x v="18"/>
    <n v="36"/>
    <n v="36"/>
    <n v="10.285704000000001"/>
    <n v="0.28571400000000002"/>
    <m/>
    <m/>
    <m/>
    <m/>
    <m/>
    <m/>
    <m/>
    <n v="5037"/>
  </r>
  <r>
    <s v="CK-SWVI [31]"/>
    <x v="3"/>
    <x v="1"/>
    <x v="38"/>
    <x v="43"/>
    <x v="0"/>
    <x v="18"/>
    <s v="NI"/>
    <m/>
    <s v="   -"/>
    <s v="-"/>
    <m/>
    <m/>
    <m/>
    <m/>
    <m/>
    <m/>
    <m/>
    <m/>
  </r>
  <r>
    <s v="CK-NoKy [32]"/>
    <x v="1"/>
    <x v="2"/>
    <x v="39"/>
    <x v="44"/>
    <x v="0"/>
    <x v="18"/>
    <n v="176"/>
    <n v="176"/>
    <n v="176"/>
    <n v="1"/>
    <m/>
    <m/>
    <m/>
    <m/>
    <m/>
    <m/>
    <m/>
    <n v="9000"/>
  </r>
  <r>
    <s v="CK-NoKy [32]"/>
    <x v="0"/>
    <x v="0"/>
    <x v="40"/>
    <x v="45"/>
    <x v="0"/>
    <x v="18"/>
    <n v="121"/>
    <n v="121"/>
    <s v="   -"/>
    <s v="-"/>
    <m/>
    <m/>
    <m/>
    <m/>
    <m/>
    <m/>
    <m/>
    <m/>
  </r>
  <r>
    <s v="CK-SWVI [31]"/>
    <x v="3"/>
    <x v="4"/>
    <x v="41"/>
    <x v="46"/>
    <x v="0"/>
    <x v="18"/>
    <n v="850"/>
    <n v="850"/>
    <s v="   -"/>
    <s v="-"/>
    <m/>
    <m/>
    <m/>
    <m/>
    <m/>
    <m/>
    <m/>
    <n v="273318"/>
  </r>
  <r>
    <s v="CK-NoKy [32]"/>
    <x v="3"/>
    <x v="2"/>
    <x v="42"/>
    <x v="47"/>
    <x v="0"/>
    <x v="18"/>
    <n v="1000"/>
    <n v="1000"/>
    <s v="   -"/>
    <s v="-"/>
    <m/>
    <m/>
    <m/>
    <m/>
    <m/>
    <m/>
    <m/>
    <n v="42293"/>
  </r>
  <r>
    <s v="CK-SWVI [31]"/>
    <x v="3"/>
    <x v="1"/>
    <x v="43"/>
    <x v="48"/>
    <x v="0"/>
    <x v="18"/>
    <s v="NI"/>
    <m/>
    <s v="   -"/>
    <s v="-"/>
    <m/>
    <m/>
    <m/>
    <m/>
    <m/>
    <m/>
    <m/>
    <m/>
  </r>
  <r>
    <s v="CK-SWVI [31]"/>
    <x v="3"/>
    <x v="4"/>
    <x v="44"/>
    <x v="49"/>
    <x v="0"/>
    <x v="18"/>
    <s v="NI"/>
    <m/>
    <s v="   -"/>
    <s v="-"/>
    <m/>
    <m/>
    <m/>
    <m/>
    <m/>
    <m/>
    <m/>
    <n v="200148"/>
  </r>
  <r>
    <s v="CK-SWVI [31]"/>
    <x v="1"/>
    <x v="1"/>
    <x v="45"/>
    <x v="50"/>
    <x v="0"/>
    <x v="18"/>
    <n v="635"/>
    <n v="635"/>
    <s v="   -"/>
    <s v="-"/>
    <m/>
    <m/>
    <m/>
    <m/>
    <m/>
    <m/>
    <m/>
    <m/>
  </r>
  <r>
    <s v="CK-NoKy [32]"/>
    <x v="3"/>
    <x v="2"/>
    <x v="46"/>
    <x v="51"/>
    <x v="0"/>
    <x v="18"/>
    <s v="NI"/>
    <m/>
    <s v="   -"/>
    <s v="-"/>
    <m/>
    <m/>
    <m/>
    <m/>
    <m/>
    <m/>
    <m/>
    <m/>
  </r>
  <r>
    <s v="CK-SWVI [31]"/>
    <x v="3"/>
    <x v="1"/>
    <x v="47"/>
    <x v="52"/>
    <x v="0"/>
    <x v="18"/>
    <s v="NI"/>
    <m/>
    <s v="   -"/>
    <s v="-"/>
    <m/>
    <m/>
    <m/>
    <m/>
    <m/>
    <m/>
    <m/>
    <m/>
  </r>
  <r>
    <s v="CK-NoKy [32]"/>
    <x v="1"/>
    <x v="2"/>
    <x v="48"/>
    <x v="53"/>
    <x v="0"/>
    <x v="18"/>
    <n v="41"/>
    <n v="41"/>
    <n v="1.8222039999999999"/>
    <n v="4.4443999999999997E-2"/>
    <m/>
    <m/>
    <m/>
    <m/>
    <m/>
    <m/>
    <m/>
    <n v="80000"/>
  </r>
  <r>
    <s v="CK-NoKy [32]"/>
    <x v="0"/>
    <x v="0"/>
    <x v="0"/>
    <x v="0"/>
    <x v="0"/>
    <x v="19"/>
    <n v="454"/>
    <n v="454"/>
    <s v="   -"/>
    <s v="-"/>
    <m/>
    <m/>
    <m/>
    <m/>
    <m/>
    <m/>
    <m/>
    <m/>
  </r>
  <r>
    <s v="CK-SWVI [31]"/>
    <x v="0"/>
    <x v="1"/>
    <x v="1"/>
    <x v="1"/>
    <x v="0"/>
    <x v="19"/>
    <n v="141"/>
    <n v="141"/>
    <s v="   -"/>
    <s v="-"/>
    <m/>
    <m/>
    <m/>
    <m/>
    <m/>
    <m/>
    <m/>
    <m/>
  </r>
  <r>
    <s v="CK-NoKy [32]"/>
    <x v="1"/>
    <x v="2"/>
    <x v="2"/>
    <x v="2"/>
    <x v="0"/>
    <x v="19"/>
    <n v="2389"/>
    <n v="2389"/>
    <n v="2208.3199300000001"/>
    <n v="0.92437000000000002"/>
    <m/>
    <m/>
    <m/>
    <m/>
    <m/>
    <m/>
    <m/>
    <n v="477726"/>
  </r>
  <r>
    <s v="CK-NoKy [32]"/>
    <x v="2"/>
    <x v="2"/>
    <x v="3"/>
    <x v="3"/>
    <x v="0"/>
    <x v="19"/>
    <s v="NI"/>
    <m/>
    <s v="   -"/>
    <s v="-"/>
    <m/>
    <m/>
    <m/>
    <m/>
    <m/>
    <m/>
    <m/>
    <m/>
  </r>
  <r>
    <s v="CK-NWVI [33]"/>
    <x v="0"/>
    <x v="3"/>
    <x v="4"/>
    <x v="4"/>
    <x v="0"/>
    <x v="19"/>
    <n v="1369"/>
    <n v="1369"/>
    <s v="   -"/>
    <s v="-"/>
    <m/>
    <m/>
    <m/>
    <m/>
    <m/>
    <m/>
    <m/>
    <n v="37205"/>
  </r>
  <r>
    <s v="CK-NoKy [32]"/>
    <x v="2"/>
    <x v="2"/>
    <x v="5"/>
    <x v="5"/>
    <x v="0"/>
    <x v="19"/>
    <n v="41053"/>
    <n v="41053"/>
    <n v="304.77747199999999"/>
    <n v="7.424E-3"/>
    <m/>
    <n v="1"/>
    <n v="0"/>
    <n v="0"/>
    <s v="thermal"/>
    <s v="partial-direct"/>
    <m/>
    <n v="2195790"/>
  </r>
  <r>
    <s v="CK-SWVI [31]"/>
    <x v="3"/>
    <x v="1"/>
    <x v="6"/>
    <x v="6"/>
    <x v="0"/>
    <x v="19"/>
    <n v="490"/>
    <n v="490"/>
    <s v="   -"/>
    <s v="-"/>
    <m/>
    <m/>
    <m/>
    <m/>
    <m/>
    <m/>
    <m/>
    <n v="62200"/>
  </r>
  <r>
    <s v="CK-NoKy [32]"/>
    <x v="3"/>
    <x v="2"/>
    <x v="7"/>
    <x v="7"/>
    <x v="0"/>
    <x v="19"/>
    <s v="NO"/>
    <m/>
    <s v="   -"/>
    <s v="-"/>
    <m/>
    <m/>
    <m/>
    <m/>
    <m/>
    <m/>
    <m/>
    <m/>
  </r>
  <r>
    <s v="CK-NoKy [32]"/>
    <x v="3"/>
    <x v="0"/>
    <x v="8"/>
    <x v="8"/>
    <x v="0"/>
    <x v="19"/>
    <s v="NO"/>
    <m/>
    <s v="   -"/>
    <s v="-"/>
    <m/>
    <m/>
    <m/>
    <m/>
    <m/>
    <m/>
    <m/>
    <m/>
  </r>
  <r>
    <s v="CK-SWVI [31]"/>
    <x v="3"/>
    <x v="4"/>
    <x v="9"/>
    <x v="9"/>
    <x v="0"/>
    <x v="19"/>
    <s v="NO"/>
    <m/>
    <s v="   -"/>
    <s v="-"/>
    <m/>
    <m/>
    <m/>
    <m/>
    <m/>
    <m/>
    <m/>
    <m/>
  </r>
  <r>
    <s v="CK-NoKy [32]"/>
    <x v="3"/>
    <x v="2"/>
    <x v="10"/>
    <x v="10"/>
    <x v="0"/>
    <x v="19"/>
    <n v="12"/>
    <n v="12"/>
    <s v="   -"/>
    <s v="-"/>
    <m/>
    <m/>
    <m/>
    <m/>
    <m/>
    <m/>
    <m/>
    <m/>
  </r>
  <r>
    <s v="CK-NoKy [32]"/>
    <x v="1"/>
    <x v="2"/>
    <x v="11"/>
    <x v="11"/>
    <x v="0"/>
    <x v="19"/>
    <n v="3205"/>
    <n v="3205"/>
    <s v="   -"/>
    <s v="-"/>
    <m/>
    <m/>
    <m/>
    <m/>
    <m/>
    <m/>
    <m/>
    <n v="62330"/>
  </r>
  <r>
    <s v="CK-SWVI [31]"/>
    <x v="3"/>
    <x v="5"/>
    <x v="12"/>
    <x v="12"/>
    <x v="0"/>
    <x v="19"/>
    <s v="NI"/>
    <m/>
    <s v="   -"/>
    <s v="-"/>
    <m/>
    <m/>
    <m/>
    <m/>
    <m/>
    <m/>
    <m/>
    <m/>
  </r>
  <r>
    <s v="CK-SWVI [31]"/>
    <x v="3"/>
    <x v="4"/>
    <x v="13"/>
    <x v="13"/>
    <x v="0"/>
    <x v="19"/>
    <s v="NI"/>
    <m/>
    <s v="   -"/>
    <s v="-"/>
    <m/>
    <m/>
    <m/>
    <m/>
    <m/>
    <m/>
    <m/>
    <n v="87200"/>
  </r>
  <r>
    <s v="CK-SWVI [31]"/>
    <x v="3"/>
    <x v="1"/>
    <x v="14"/>
    <x v="14"/>
    <x v="0"/>
    <x v="19"/>
    <s v="NI"/>
    <m/>
    <s v="   -"/>
    <s v="-"/>
    <m/>
    <m/>
    <m/>
    <m/>
    <m/>
    <m/>
    <m/>
    <m/>
  </r>
  <r>
    <s v="CK-NoKy [32]"/>
    <x v="0"/>
    <x v="0"/>
    <x v="15"/>
    <x v="15"/>
    <x v="0"/>
    <x v="19"/>
    <n v="301"/>
    <n v="301"/>
    <s v="   -"/>
    <s v="-"/>
    <m/>
    <m/>
    <m/>
    <m/>
    <m/>
    <m/>
    <m/>
    <m/>
  </r>
  <r>
    <s v="CK-NoKy [32]"/>
    <x v="3"/>
    <x v="0"/>
    <x v="16"/>
    <x v="16"/>
    <x v="0"/>
    <x v="19"/>
    <s v="NO"/>
    <m/>
    <s v="   -"/>
    <s v="-"/>
    <m/>
    <m/>
    <m/>
    <m/>
    <m/>
    <m/>
    <m/>
    <m/>
  </r>
  <r>
    <s v="CK-SWVI [31]"/>
    <x v="3"/>
    <x v="1"/>
    <x v="17"/>
    <x v="17"/>
    <x v="0"/>
    <x v="19"/>
    <s v="NI"/>
    <m/>
    <s v="   -"/>
    <s v="-"/>
    <m/>
    <m/>
    <m/>
    <m/>
    <m/>
    <m/>
    <m/>
    <n v="631477"/>
  </r>
  <r>
    <s v="CK-NoKy [32]"/>
    <x v="3"/>
    <x v="2"/>
    <x v="18"/>
    <x v="18"/>
    <x v="0"/>
    <x v="19"/>
    <n v="39"/>
    <n v="39"/>
    <s v="   -"/>
    <s v="-"/>
    <m/>
    <m/>
    <m/>
    <m/>
    <m/>
    <m/>
    <m/>
    <m/>
  </r>
  <r>
    <s v="CK-NoKy [32]"/>
    <x v="1"/>
    <x v="2"/>
    <x v="19"/>
    <x v="19"/>
    <x v="0"/>
    <x v="19"/>
    <n v="702"/>
    <n v="702"/>
    <s v="   -"/>
    <s v="-"/>
    <m/>
    <m/>
    <m/>
    <m/>
    <m/>
    <m/>
    <m/>
    <m/>
  </r>
  <r>
    <s v="CK-NoKy [32]"/>
    <x v="3"/>
    <x v="2"/>
    <x v="20"/>
    <x v="20"/>
    <x v="0"/>
    <x v="19"/>
    <n v="17"/>
    <n v="17"/>
    <s v="   -"/>
    <s v="-"/>
    <m/>
    <m/>
    <m/>
    <m/>
    <m/>
    <m/>
    <m/>
    <m/>
  </r>
  <r>
    <s v="CK-NoKy [32]"/>
    <x v="3"/>
    <x v="0"/>
    <x v="21"/>
    <x v="21"/>
    <x v="0"/>
    <x v="19"/>
    <s v="NI"/>
    <m/>
    <s v="   -"/>
    <s v="-"/>
    <m/>
    <m/>
    <m/>
    <m/>
    <m/>
    <m/>
    <m/>
    <m/>
  </r>
  <r>
    <s v="CK-NWVI [33]"/>
    <x v="1"/>
    <x v="3"/>
    <x v="22"/>
    <x v="22"/>
    <x v="0"/>
    <x v="19"/>
    <n v="3658"/>
    <n v="3658"/>
    <s v="   -"/>
    <s v="-"/>
    <m/>
    <m/>
    <m/>
    <m/>
    <m/>
    <m/>
    <m/>
    <m/>
  </r>
  <r>
    <s v="CK-NoKy [32]"/>
    <x v="3"/>
    <x v="0"/>
    <x v="23"/>
    <x v="23"/>
    <x v="0"/>
    <x v="19"/>
    <s v="NI"/>
    <m/>
    <s v="   -"/>
    <s v="-"/>
    <m/>
    <m/>
    <m/>
    <m/>
    <m/>
    <m/>
    <m/>
    <m/>
  </r>
  <r>
    <s v="CK-SWVI [31]"/>
    <x v="0"/>
    <x v="1"/>
    <x v="24"/>
    <x v="24"/>
    <x v="0"/>
    <x v="19"/>
    <n v="72"/>
    <n v="72"/>
    <s v="   -"/>
    <s v="-"/>
    <m/>
    <m/>
    <m/>
    <m/>
    <m/>
    <m/>
    <m/>
    <m/>
  </r>
  <r>
    <s v="CK-SWVI [31]"/>
    <x v="3"/>
    <x v="4"/>
    <x v="25"/>
    <x v="25"/>
    <x v="0"/>
    <x v="19"/>
    <n v="55"/>
    <n v="55"/>
    <s v="   -"/>
    <s v="-"/>
    <m/>
    <m/>
    <m/>
    <m/>
    <m/>
    <m/>
    <m/>
    <m/>
  </r>
  <r>
    <s v="CK-NoKy [32]"/>
    <x v="3"/>
    <x v="2"/>
    <x v="26"/>
    <x v="26"/>
    <x v="0"/>
    <x v="19"/>
    <n v="24"/>
    <n v="24"/>
    <s v="   -"/>
    <s v="-"/>
    <m/>
    <m/>
    <m/>
    <m/>
    <m/>
    <m/>
    <m/>
    <m/>
  </r>
  <r>
    <s v="CK-SWVI [31]"/>
    <x v="0"/>
    <x v="1"/>
    <x v="27"/>
    <x v="27"/>
    <x v="0"/>
    <x v="19"/>
    <n v="362"/>
    <n v="362"/>
    <s v="   -"/>
    <s v="-"/>
    <m/>
    <m/>
    <m/>
    <m/>
    <m/>
    <m/>
    <m/>
    <m/>
  </r>
  <r>
    <s v="CK-SWVI [31]"/>
    <x v="1"/>
    <x v="4"/>
    <x v="28"/>
    <x v="28"/>
    <x v="0"/>
    <x v="19"/>
    <n v="1192"/>
    <n v="1192"/>
    <n v="336.204792"/>
    <n v="0.282051"/>
    <m/>
    <m/>
    <m/>
    <m/>
    <m/>
    <m/>
    <m/>
    <n v="46364"/>
  </r>
  <r>
    <s v="CK-NoKy [32]"/>
    <x v="3"/>
    <x v="0"/>
    <x v="29"/>
    <x v="29"/>
    <x v="0"/>
    <x v="19"/>
    <s v="NO"/>
    <m/>
    <s v="   -"/>
    <s v="-"/>
    <m/>
    <m/>
    <m/>
    <m/>
    <m/>
    <m/>
    <m/>
    <m/>
  </r>
  <r>
    <s v="CK-SWVI [31]"/>
    <x v="4"/>
    <x v="6"/>
    <x v="30"/>
    <x v="30"/>
    <x v="0"/>
    <x v="19"/>
    <s v="NI"/>
    <m/>
    <n v="0"/>
    <n v="0.189189"/>
    <m/>
    <m/>
    <m/>
    <m/>
    <m/>
    <m/>
    <m/>
    <m/>
  </r>
  <r>
    <s v="CK-SWVI [31]"/>
    <x v="4"/>
    <x v="6"/>
    <x v="30"/>
    <x v="31"/>
    <x v="0"/>
    <x v="19"/>
    <n v="18790"/>
    <n v="18790"/>
    <n v="3554.8613099999998"/>
    <n v="0.189189"/>
    <m/>
    <n v="0.83"/>
    <n v="0.17"/>
    <n v="0.17"/>
    <s v="thermal"/>
    <s v="partial-direct"/>
    <m/>
    <n v="2292323"/>
  </r>
  <r>
    <s v="CK-NoKy [32]"/>
    <x v="3"/>
    <x v="0"/>
    <x v="31"/>
    <x v="32"/>
    <x v="0"/>
    <x v="19"/>
    <s v="NI"/>
    <m/>
    <s v="   -"/>
    <s v="-"/>
    <m/>
    <m/>
    <m/>
    <m/>
    <m/>
    <m/>
    <m/>
    <m/>
  </r>
  <r>
    <s v="CK-NoKy [32]"/>
    <x v="3"/>
    <x v="2"/>
    <x v="32"/>
    <x v="33"/>
    <x v="0"/>
    <x v="19"/>
    <s v="NO"/>
    <m/>
    <s v="   -"/>
    <s v="-"/>
    <m/>
    <m/>
    <m/>
    <m/>
    <m/>
    <m/>
    <m/>
    <m/>
  </r>
  <r>
    <s v="CK-SWVI [31]"/>
    <x v="4"/>
    <x v="5"/>
    <x v="33"/>
    <x v="34"/>
    <x v="0"/>
    <x v="19"/>
    <s v="UNK"/>
    <m/>
    <s v="   -"/>
    <s v="-"/>
    <m/>
    <m/>
    <m/>
    <m/>
    <m/>
    <m/>
    <m/>
    <m/>
  </r>
  <r>
    <s v="CK-SWVI [31]"/>
    <x v="4"/>
    <x v="5"/>
    <x v="33"/>
    <x v="35"/>
    <x v="0"/>
    <x v="19"/>
    <s v="UNK"/>
    <m/>
    <s v="   -"/>
    <s v="-"/>
    <m/>
    <m/>
    <m/>
    <m/>
    <m/>
    <m/>
    <m/>
    <m/>
  </r>
  <r>
    <s v="CK-SWVI [31]"/>
    <x v="4"/>
    <x v="5"/>
    <x v="33"/>
    <x v="36"/>
    <x v="0"/>
    <x v="19"/>
    <n v="3500"/>
    <n v="3500"/>
    <s v="   -"/>
    <s v="-"/>
    <m/>
    <m/>
    <m/>
    <m/>
    <m/>
    <m/>
    <m/>
    <n v="1000000"/>
  </r>
  <r>
    <s v="CK-SWVI [31]"/>
    <x v="1"/>
    <x v="4"/>
    <x v="34"/>
    <x v="37"/>
    <x v="0"/>
    <x v="19"/>
    <n v="3104"/>
    <n v="3104"/>
    <n v="470.30256000000003"/>
    <n v="0.15151500000000001"/>
    <m/>
    <n v="0.89"/>
    <n v="0.10999999999999999"/>
    <n v="0.11"/>
    <s v="thermal"/>
    <s v="partial-direct"/>
    <m/>
    <n v="261517"/>
  </r>
  <r>
    <s v="CK-SWVI [31]"/>
    <x v="2"/>
    <x v="4"/>
    <x v="35"/>
    <x v="38"/>
    <x v="0"/>
    <x v="19"/>
    <n v="37472"/>
    <n v="37472"/>
    <n v="1845.9081919999999"/>
    <n v="4.9260999999999999E-2"/>
    <m/>
    <n v="0.91"/>
    <n v="8.9999999999999969E-2"/>
    <n v="0.01"/>
    <s v="thermal"/>
    <s v="direct"/>
    <m/>
    <n v="6071443"/>
  </r>
  <r>
    <s v="CK-SWVI [31]"/>
    <x v="4"/>
    <x v="5"/>
    <x v="36"/>
    <x v="39"/>
    <x v="0"/>
    <x v="19"/>
    <s v="NI"/>
    <m/>
    <s v="   -"/>
    <s v="-"/>
    <m/>
    <m/>
    <m/>
    <m/>
    <m/>
    <m/>
    <m/>
    <m/>
  </r>
  <r>
    <s v="CK-SWVI [31]"/>
    <x v="4"/>
    <x v="5"/>
    <x v="36"/>
    <x v="40"/>
    <x v="0"/>
    <x v="19"/>
    <s v="AP"/>
    <m/>
    <s v="   -"/>
    <s v="-"/>
    <m/>
    <m/>
    <m/>
    <m/>
    <m/>
    <m/>
    <m/>
    <m/>
  </r>
  <r>
    <s v="CK-SWVI [31]"/>
    <x v="4"/>
    <x v="5"/>
    <x v="36"/>
    <x v="41"/>
    <x v="0"/>
    <x v="19"/>
    <s v="UNK"/>
    <m/>
    <s v="   -"/>
    <s v="-"/>
    <m/>
    <m/>
    <m/>
    <m/>
    <m/>
    <m/>
    <m/>
    <n v="568655"/>
  </r>
  <r>
    <s v="CK-NoKy [32]"/>
    <x v="3"/>
    <x v="2"/>
    <x v="37"/>
    <x v="42"/>
    <x v="0"/>
    <x v="19"/>
    <n v="325"/>
    <n v="325"/>
    <s v="   -"/>
    <s v="-"/>
    <m/>
    <m/>
    <m/>
    <m/>
    <m/>
    <m/>
    <m/>
    <n v="33325"/>
  </r>
  <r>
    <s v="CK-SWVI [31]"/>
    <x v="3"/>
    <x v="1"/>
    <x v="38"/>
    <x v="43"/>
    <x v="0"/>
    <x v="19"/>
    <s v="NI"/>
    <m/>
    <s v="   -"/>
    <s v="-"/>
    <m/>
    <m/>
    <m/>
    <m/>
    <m/>
    <m/>
    <m/>
    <m/>
  </r>
  <r>
    <s v="CK-NoKy [32]"/>
    <x v="1"/>
    <x v="2"/>
    <x v="39"/>
    <x v="44"/>
    <x v="0"/>
    <x v="19"/>
    <n v="808"/>
    <n v="808"/>
    <n v="763.11075199999993"/>
    <n v="0.94444399999999995"/>
    <m/>
    <m/>
    <m/>
    <m/>
    <m/>
    <m/>
    <m/>
    <n v="160964"/>
  </r>
  <r>
    <s v="CK-NoKy [32]"/>
    <x v="0"/>
    <x v="0"/>
    <x v="40"/>
    <x v="45"/>
    <x v="0"/>
    <x v="19"/>
    <n v="495"/>
    <n v="495"/>
    <s v="   -"/>
    <s v="-"/>
    <m/>
    <m/>
    <m/>
    <m/>
    <m/>
    <m/>
    <m/>
    <m/>
  </r>
  <r>
    <s v="CK-SWVI [31]"/>
    <x v="3"/>
    <x v="4"/>
    <x v="41"/>
    <x v="46"/>
    <x v="0"/>
    <x v="19"/>
    <n v="1500"/>
    <n v="1500"/>
    <s v="   -"/>
    <s v="-"/>
    <m/>
    <m/>
    <m/>
    <m/>
    <m/>
    <m/>
    <m/>
    <n v="292360"/>
  </r>
  <r>
    <s v="CK-NoKy [32]"/>
    <x v="3"/>
    <x v="2"/>
    <x v="42"/>
    <x v="47"/>
    <x v="0"/>
    <x v="19"/>
    <n v="474"/>
    <n v="474"/>
    <s v="   -"/>
    <s v="-"/>
    <m/>
    <m/>
    <m/>
    <m/>
    <m/>
    <m/>
    <m/>
    <n v="46474"/>
  </r>
  <r>
    <s v="CK-SWVI [31]"/>
    <x v="3"/>
    <x v="1"/>
    <x v="43"/>
    <x v="48"/>
    <x v="0"/>
    <x v="19"/>
    <s v="NI"/>
    <m/>
    <s v="   -"/>
    <s v="-"/>
    <m/>
    <m/>
    <m/>
    <m/>
    <m/>
    <m/>
    <m/>
    <m/>
  </r>
  <r>
    <s v="CK-SWVI [31]"/>
    <x v="3"/>
    <x v="4"/>
    <x v="44"/>
    <x v="49"/>
    <x v="0"/>
    <x v="19"/>
    <n v="704"/>
    <n v="704"/>
    <s v="   -"/>
    <s v="-"/>
    <m/>
    <m/>
    <m/>
    <m/>
    <m/>
    <m/>
    <m/>
    <n v="281216"/>
  </r>
  <r>
    <s v="CK-SWVI [31]"/>
    <x v="1"/>
    <x v="1"/>
    <x v="45"/>
    <x v="50"/>
    <x v="0"/>
    <x v="19"/>
    <n v="1127"/>
    <n v="1127"/>
    <s v="   -"/>
    <s v="-"/>
    <m/>
    <m/>
    <m/>
    <m/>
    <m/>
    <m/>
    <m/>
    <m/>
  </r>
  <r>
    <s v="CK-NoKy [32]"/>
    <x v="3"/>
    <x v="2"/>
    <x v="46"/>
    <x v="51"/>
    <x v="0"/>
    <x v="19"/>
    <s v="NO"/>
    <m/>
    <s v="   -"/>
    <s v="-"/>
    <m/>
    <m/>
    <m/>
    <m/>
    <m/>
    <m/>
    <m/>
    <m/>
  </r>
  <r>
    <s v="CK-SWVI [31]"/>
    <x v="3"/>
    <x v="1"/>
    <x v="47"/>
    <x v="52"/>
    <x v="0"/>
    <x v="19"/>
    <s v="NI"/>
    <m/>
    <s v="   -"/>
    <s v="-"/>
    <m/>
    <m/>
    <m/>
    <m/>
    <m/>
    <m/>
    <m/>
    <m/>
  </r>
  <r>
    <s v="CK-NoKy [32]"/>
    <x v="1"/>
    <x v="2"/>
    <x v="48"/>
    <x v="53"/>
    <x v="0"/>
    <x v="19"/>
    <n v="393"/>
    <n v="393"/>
    <n v="163.75013100000001"/>
    <n v="0.41666700000000001"/>
    <m/>
    <m/>
    <m/>
    <m/>
    <m/>
    <m/>
    <m/>
    <n v="42000"/>
  </r>
  <r>
    <s v="CK-NoKy [32]"/>
    <x v="0"/>
    <x v="0"/>
    <x v="0"/>
    <x v="0"/>
    <x v="0"/>
    <x v="20"/>
    <n v="379"/>
    <n v="379"/>
    <s v="   -"/>
    <s v="-"/>
    <m/>
    <m/>
    <m/>
    <m/>
    <m/>
    <m/>
    <m/>
    <m/>
  </r>
  <r>
    <s v="CK-SWVI [31]"/>
    <x v="0"/>
    <x v="1"/>
    <x v="1"/>
    <x v="1"/>
    <x v="0"/>
    <x v="20"/>
    <n v="137"/>
    <n v="137"/>
    <s v="   -"/>
    <s v="-"/>
    <m/>
    <m/>
    <m/>
    <m/>
    <m/>
    <m/>
    <m/>
    <m/>
  </r>
  <r>
    <s v="CK-NoKy [32]"/>
    <x v="1"/>
    <x v="2"/>
    <x v="2"/>
    <x v="2"/>
    <x v="0"/>
    <x v="20"/>
    <n v="571"/>
    <n v="571"/>
    <s v="   -"/>
    <s v="-"/>
    <m/>
    <m/>
    <m/>
    <m/>
    <m/>
    <m/>
    <m/>
    <n v="403448"/>
  </r>
  <r>
    <s v="CK-NoKy [32]"/>
    <x v="2"/>
    <x v="2"/>
    <x v="3"/>
    <x v="3"/>
    <x v="0"/>
    <x v="20"/>
    <s v="NI"/>
    <m/>
    <s v="   -"/>
    <s v="-"/>
    <m/>
    <m/>
    <m/>
    <m/>
    <m/>
    <m/>
    <m/>
    <m/>
  </r>
  <r>
    <s v="CK-NWVI [33]"/>
    <x v="0"/>
    <x v="3"/>
    <x v="4"/>
    <x v="4"/>
    <x v="0"/>
    <x v="20"/>
    <n v="600"/>
    <n v="600"/>
    <s v="   -"/>
    <s v="-"/>
    <m/>
    <m/>
    <m/>
    <m/>
    <m/>
    <m/>
    <m/>
    <n v="29909"/>
  </r>
  <r>
    <s v="CK-NoKy [32]"/>
    <x v="2"/>
    <x v="2"/>
    <x v="5"/>
    <x v="5"/>
    <x v="0"/>
    <x v="20"/>
    <n v="32915"/>
    <n v="32915"/>
    <s v="   -"/>
    <s v="-"/>
    <m/>
    <m/>
    <m/>
    <m/>
    <m/>
    <m/>
    <m/>
    <n v="2680645"/>
  </r>
  <r>
    <s v="CK-SWVI [31]"/>
    <x v="3"/>
    <x v="1"/>
    <x v="6"/>
    <x v="6"/>
    <x v="0"/>
    <x v="20"/>
    <n v="500"/>
    <n v="500"/>
    <s v="   -"/>
    <s v="-"/>
    <m/>
    <m/>
    <m/>
    <m/>
    <m/>
    <m/>
    <m/>
    <n v="155109"/>
  </r>
  <r>
    <s v="CK-NoKy [32]"/>
    <x v="3"/>
    <x v="2"/>
    <x v="7"/>
    <x v="7"/>
    <x v="0"/>
    <x v="20"/>
    <s v="NI"/>
    <m/>
    <s v="   -"/>
    <s v="-"/>
    <m/>
    <m/>
    <m/>
    <m/>
    <m/>
    <m/>
    <m/>
    <m/>
  </r>
  <r>
    <s v="CK-NoKy [32]"/>
    <x v="3"/>
    <x v="0"/>
    <x v="8"/>
    <x v="8"/>
    <x v="0"/>
    <x v="20"/>
    <n v="26"/>
    <n v="26"/>
    <s v="   -"/>
    <s v="-"/>
    <m/>
    <m/>
    <m/>
    <m/>
    <m/>
    <m/>
    <m/>
    <m/>
  </r>
  <r>
    <s v="CK-SWVI [31]"/>
    <x v="3"/>
    <x v="4"/>
    <x v="9"/>
    <x v="9"/>
    <x v="0"/>
    <x v="20"/>
    <s v="NO"/>
    <m/>
    <s v="   -"/>
    <s v="-"/>
    <m/>
    <m/>
    <m/>
    <m/>
    <m/>
    <m/>
    <m/>
    <m/>
  </r>
  <r>
    <s v="CK-NoKy [32]"/>
    <x v="3"/>
    <x v="2"/>
    <x v="10"/>
    <x v="10"/>
    <x v="0"/>
    <x v="20"/>
    <s v="NO"/>
    <m/>
    <s v="   -"/>
    <s v="-"/>
    <m/>
    <m/>
    <m/>
    <m/>
    <m/>
    <m/>
    <m/>
    <m/>
  </r>
  <r>
    <s v="CK-NoKy [32]"/>
    <x v="1"/>
    <x v="2"/>
    <x v="11"/>
    <x v="11"/>
    <x v="0"/>
    <x v="20"/>
    <n v="14656"/>
    <n v="14656"/>
    <s v="   -"/>
    <s v="-"/>
    <m/>
    <m/>
    <m/>
    <m/>
    <m/>
    <m/>
    <m/>
    <n v="10083"/>
  </r>
  <r>
    <s v="CK-SWVI [31]"/>
    <x v="3"/>
    <x v="5"/>
    <x v="12"/>
    <x v="12"/>
    <x v="0"/>
    <x v="20"/>
    <s v="NI"/>
    <m/>
    <s v="   -"/>
    <s v="-"/>
    <m/>
    <m/>
    <m/>
    <m/>
    <m/>
    <m/>
    <m/>
    <m/>
  </r>
  <r>
    <s v="CK-SWVI [31]"/>
    <x v="3"/>
    <x v="4"/>
    <x v="13"/>
    <x v="13"/>
    <x v="0"/>
    <x v="20"/>
    <n v="78"/>
    <n v="78"/>
    <s v="   -"/>
    <s v="-"/>
    <m/>
    <m/>
    <m/>
    <m/>
    <m/>
    <m/>
    <m/>
    <n v="86000"/>
  </r>
  <r>
    <s v="CK-SWVI [31]"/>
    <x v="3"/>
    <x v="1"/>
    <x v="14"/>
    <x v="14"/>
    <x v="0"/>
    <x v="20"/>
    <s v="NI"/>
    <m/>
    <s v="   -"/>
    <s v="-"/>
    <m/>
    <m/>
    <m/>
    <m/>
    <m/>
    <m/>
    <m/>
    <m/>
  </r>
  <r>
    <s v="CK-NoKy [32]"/>
    <x v="0"/>
    <x v="0"/>
    <x v="15"/>
    <x v="15"/>
    <x v="0"/>
    <x v="20"/>
    <n v="358"/>
    <n v="358"/>
    <s v="   -"/>
    <s v="-"/>
    <m/>
    <m/>
    <m/>
    <m/>
    <m/>
    <m/>
    <m/>
    <m/>
  </r>
  <r>
    <s v="CK-NoKy [32]"/>
    <x v="3"/>
    <x v="0"/>
    <x v="16"/>
    <x v="16"/>
    <x v="0"/>
    <x v="20"/>
    <n v="17"/>
    <n v="17"/>
    <s v="   -"/>
    <s v="-"/>
    <m/>
    <m/>
    <m/>
    <m/>
    <m/>
    <m/>
    <m/>
    <m/>
  </r>
  <r>
    <s v="CK-SWVI [31]"/>
    <x v="3"/>
    <x v="1"/>
    <x v="17"/>
    <x v="17"/>
    <x v="0"/>
    <x v="20"/>
    <s v="NI"/>
    <m/>
    <s v="   -"/>
    <s v="-"/>
    <m/>
    <m/>
    <m/>
    <m/>
    <m/>
    <m/>
    <m/>
    <n v="304658"/>
  </r>
  <r>
    <s v="CK-NoKy [32]"/>
    <x v="3"/>
    <x v="2"/>
    <x v="18"/>
    <x v="18"/>
    <x v="0"/>
    <x v="20"/>
    <n v="75"/>
    <n v="75"/>
    <s v="   -"/>
    <s v="-"/>
    <m/>
    <m/>
    <m/>
    <m/>
    <m/>
    <m/>
    <m/>
    <m/>
  </r>
  <r>
    <s v="CK-NoKy [32]"/>
    <x v="1"/>
    <x v="2"/>
    <x v="19"/>
    <x v="19"/>
    <x v="0"/>
    <x v="20"/>
    <n v="401"/>
    <n v="401"/>
    <s v="   -"/>
    <s v="-"/>
    <m/>
    <m/>
    <m/>
    <m/>
    <m/>
    <m/>
    <m/>
    <m/>
  </r>
  <r>
    <s v="CK-NoKy [32]"/>
    <x v="3"/>
    <x v="2"/>
    <x v="20"/>
    <x v="20"/>
    <x v="0"/>
    <x v="20"/>
    <n v="8"/>
    <n v="8"/>
    <s v="   -"/>
    <s v="-"/>
    <m/>
    <m/>
    <m/>
    <m/>
    <m/>
    <m/>
    <m/>
    <m/>
  </r>
  <r>
    <s v="CK-NoKy [32]"/>
    <x v="3"/>
    <x v="0"/>
    <x v="21"/>
    <x v="21"/>
    <x v="0"/>
    <x v="20"/>
    <n v="15"/>
    <n v="15"/>
    <s v="   -"/>
    <s v="-"/>
    <m/>
    <m/>
    <m/>
    <m/>
    <m/>
    <m/>
    <m/>
    <m/>
  </r>
  <r>
    <s v="CK-NWVI [33]"/>
    <x v="1"/>
    <x v="3"/>
    <x v="22"/>
    <x v="22"/>
    <x v="0"/>
    <x v="20"/>
    <n v="1554"/>
    <n v="1554"/>
    <s v="   -"/>
    <s v="-"/>
    <m/>
    <m/>
    <m/>
    <m/>
    <m/>
    <m/>
    <m/>
    <n v="212525"/>
  </r>
  <r>
    <s v="CK-NoKy [32]"/>
    <x v="3"/>
    <x v="0"/>
    <x v="23"/>
    <x v="23"/>
    <x v="0"/>
    <x v="20"/>
    <s v="NI"/>
    <m/>
    <s v="   -"/>
    <s v="-"/>
    <m/>
    <m/>
    <m/>
    <m/>
    <m/>
    <m/>
    <m/>
    <m/>
  </r>
  <r>
    <s v="CK-SWVI [31]"/>
    <x v="0"/>
    <x v="1"/>
    <x v="24"/>
    <x v="24"/>
    <x v="0"/>
    <x v="20"/>
    <n v="28"/>
    <n v="28"/>
    <s v="   -"/>
    <s v="-"/>
    <m/>
    <m/>
    <m/>
    <m/>
    <m/>
    <m/>
    <m/>
    <m/>
  </r>
  <r>
    <s v="CK-SWVI [31]"/>
    <x v="3"/>
    <x v="4"/>
    <x v="25"/>
    <x v="25"/>
    <x v="0"/>
    <x v="20"/>
    <s v="NI"/>
    <m/>
    <s v="   -"/>
    <s v="-"/>
    <m/>
    <m/>
    <m/>
    <m/>
    <m/>
    <m/>
    <m/>
    <m/>
  </r>
  <r>
    <s v="CK-NoKy [32]"/>
    <x v="3"/>
    <x v="2"/>
    <x v="26"/>
    <x v="26"/>
    <x v="0"/>
    <x v="20"/>
    <n v="11"/>
    <n v="11"/>
    <s v="   -"/>
    <s v="-"/>
    <m/>
    <m/>
    <m/>
    <m/>
    <m/>
    <m/>
    <m/>
    <m/>
  </r>
  <r>
    <s v="CK-SWVI [31]"/>
    <x v="0"/>
    <x v="1"/>
    <x v="27"/>
    <x v="27"/>
    <x v="0"/>
    <x v="20"/>
    <n v="155"/>
    <n v="155"/>
    <s v="   -"/>
    <s v="-"/>
    <m/>
    <m/>
    <m/>
    <m/>
    <m/>
    <m/>
    <m/>
    <m/>
  </r>
  <r>
    <s v="CK-SWVI [31]"/>
    <x v="1"/>
    <x v="4"/>
    <x v="28"/>
    <x v="28"/>
    <x v="0"/>
    <x v="20"/>
    <n v="630"/>
    <n v="630"/>
    <n v="217.24164000000002"/>
    <n v="0.34482800000000002"/>
    <m/>
    <m/>
    <m/>
    <m/>
    <m/>
    <m/>
    <m/>
    <n v="50834"/>
  </r>
  <r>
    <s v="CK-NoKy [32]"/>
    <x v="3"/>
    <x v="0"/>
    <x v="29"/>
    <x v="29"/>
    <x v="0"/>
    <x v="20"/>
    <s v="NI"/>
    <m/>
    <s v="   -"/>
    <s v="-"/>
    <m/>
    <m/>
    <m/>
    <m/>
    <m/>
    <m/>
    <m/>
    <m/>
  </r>
  <r>
    <s v="CK-SWVI [31]"/>
    <x v="4"/>
    <x v="6"/>
    <x v="30"/>
    <x v="30"/>
    <x v="0"/>
    <x v="20"/>
    <s v="NI"/>
    <m/>
    <n v="0"/>
    <n v="0.10220850000000001"/>
    <m/>
    <m/>
    <m/>
    <m/>
    <m/>
    <m/>
    <m/>
    <m/>
  </r>
  <r>
    <s v="CK-SWVI [31]"/>
    <x v="4"/>
    <x v="6"/>
    <x v="30"/>
    <x v="31"/>
    <x v="0"/>
    <x v="20"/>
    <n v="25821"/>
    <n v="25821"/>
    <n v="2639.1256785"/>
    <n v="0.10220850000000001"/>
    <m/>
    <n v="0.82"/>
    <n v="0.18"/>
    <n v="0.18"/>
    <s v="thermal"/>
    <s v="partial-direct"/>
    <m/>
    <n v="3489509"/>
  </r>
  <r>
    <s v="CK-NoKy [32]"/>
    <x v="3"/>
    <x v="0"/>
    <x v="31"/>
    <x v="32"/>
    <x v="0"/>
    <x v="20"/>
    <s v="NI"/>
    <m/>
    <s v="   -"/>
    <s v="-"/>
    <m/>
    <m/>
    <m/>
    <m/>
    <m/>
    <m/>
    <m/>
    <m/>
  </r>
  <r>
    <s v="CK-NoKy [32]"/>
    <x v="3"/>
    <x v="2"/>
    <x v="32"/>
    <x v="33"/>
    <x v="0"/>
    <x v="20"/>
    <s v="NO"/>
    <m/>
    <s v="   -"/>
    <s v="-"/>
    <m/>
    <m/>
    <m/>
    <m/>
    <m/>
    <m/>
    <m/>
    <m/>
  </r>
  <r>
    <s v="CK-SWVI [31]"/>
    <x v="4"/>
    <x v="5"/>
    <x v="33"/>
    <x v="34"/>
    <x v="0"/>
    <x v="20"/>
    <n v="31"/>
    <n v="31"/>
    <s v="   -"/>
    <s v="-"/>
    <m/>
    <m/>
    <m/>
    <m/>
    <m/>
    <m/>
    <m/>
    <m/>
  </r>
  <r>
    <s v="CK-SWVI [31]"/>
    <x v="4"/>
    <x v="5"/>
    <x v="33"/>
    <x v="35"/>
    <x v="0"/>
    <x v="20"/>
    <s v="UNK"/>
    <m/>
    <s v="   -"/>
    <s v="-"/>
    <m/>
    <m/>
    <m/>
    <m/>
    <m/>
    <m/>
    <m/>
    <m/>
  </r>
  <r>
    <s v="CK-SWVI [31]"/>
    <x v="4"/>
    <x v="5"/>
    <x v="33"/>
    <x v="36"/>
    <x v="0"/>
    <x v="20"/>
    <n v="1000"/>
    <n v="1000"/>
    <s v="   -"/>
    <s v="-"/>
    <m/>
    <m/>
    <m/>
    <m/>
    <m/>
    <m/>
    <m/>
    <n v="1074172"/>
  </r>
  <r>
    <s v="CK-SWVI [31]"/>
    <x v="1"/>
    <x v="4"/>
    <x v="34"/>
    <x v="37"/>
    <x v="0"/>
    <x v="20"/>
    <n v="3380"/>
    <n v="3380"/>
    <n v="307.27242000000001"/>
    <n v="9.0909000000000004E-2"/>
    <m/>
    <n v="0.91"/>
    <n v="8.9999999999999969E-2"/>
    <n v="0.09"/>
    <s v="thermal"/>
    <s v="partial-direct"/>
    <m/>
    <n v="589706"/>
  </r>
  <r>
    <s v="CK-SWVI [31]"/>
    <x v="2"/>
    <x v="4"/>
    <x v="35"/>
    <x v="38"/>
    <x v="0"/>
    <x v="20"/>
    <n v="36246"/>
    <n v="36246"/>
    <n v="2116.2589560000001"/>
    <n v="5.8386E-2"/>
    <m/>
    <n v="0.87"/>
    <n v="0.13"/>
    <n v="0.01"/>
    <s v="thermal"/>
    <s v="direct"/>
    <m/>
    <n v="8165904"/>
  </r>
  <r>
    <s v="CK-SWVI [31]"/>
    <x v="4"/>
    <x v="5"/>
    <x v="36"/>
    <x v="39"/>
    <x v="0"/>
    <x v="20"/>
    <s v="NI"/>
    <m/>
    <s v="   -"/>
    <s v="-"/>
    <m/>
    <m/>
    <m/>
    <m/>
    <m/>
    <m/>
    <m/>
    <m/>
  </r>
  <r>
    <s v="CK-SWVI [31]"/>
    <x v="4"/>
    <x v="5"/>
    <x v="36"/>
    <x v="40"/>
    <x v="0"/>
    <x v="20"/>
    <s v="AP"/>
    <m/>
    <s v="   -"/>
    <s v="-"/>
    <m/>
    <m/>
    <m/>
    <m/>
    <m/>
    <m/>
    <m/>
    <m/>
  </r>
  <r>
    <s v="CK-SWVI [31]"/>
    <x v="4"/>
    <x v="5"/>
    <x v="36"/>
    <x v="41"/>
    <x v="0"/>
    <x v="20"/>
    <s v="UNK"/>
    <m/>
    <s v="   -"/>
    <s v="-"/>
    <m/>
    <m/>
    <m/>
    <m/>
    <m/>
    <m/>
    <m/>
    <n v="795584"/>
  </r>
  <r>
    <s v="CK-NoKy [32]"/>
    <x v="3"/>
    <x v="2"/>
    <x v="37"/>
    <x v="42"/>
    <x v="0"/>
    <x v="20"/>
    <n v="2"/>
    <n v="2"/>
    <s v="   -"/>
    <s v="-"/>
    <m/>
    <m/>
    <m/>
    <m/>
    <m/>
    <m/>
    <m/>
    <m/>
  </r>
  <r>
    <s v="CK-SWVI [31]"/>
    <x v="3"/>
    <x v="1"/>
    <x v="38"/>
    <x v="43"/>
    <x v="0"/>
    <x v="20"/>
    <s v="NI"/>
    <m/>
    <s v="   -"/>
    <s v="-"/>
    <m/>
    <m/>
    <m/>
    <m/>
    <m/>
    <m/>
    <m/>
    <m/>
  </r>
  <r>
    <s v="CK-NoKy [32]"/>
    <x v="1"/>
    <x v="2"/>
    <x v="39"/>
    <x v="44"/>
    <x v="0"/>
    <x v="20"/>
    <n v="656"/>
    <n v="656"/>
    <s v="   -"/>
    <s v="-"/>
    <m/>
    <m/>
    <m/>
    <m/>
    <m/>
    <m/>
    <m/>
    <n v="240000"/>
  </r>
  <r>
    <s v="CK-NoKy [32]"/>
    <x v="0"/>
    <x v="0"/>
    <x v="40"/>
    <x v="45"/>
    <x v="0"/>
    <x v="20"/>
    <n v="440"/>
    <n v="440"/>
    <s v="   -"/>
    <s v="-"/>
    <m/>
    <m/>
    <m/>
    <m/>
    <m/>
    <m/>
    <m/>
    <m/>
  </r>
  <r>
    <s v="CK-SWVI [31]"/>
    <x v="3"/>
    <x v="4"/>
    <x v="41"/>
    <x v="46"/>
    <x v="0"/>
    <x v="20"/>
    <s v="UNK"/>
    <m/>
    <s v="   -"/>
    <s v="-"/>
    <m/>
    <m/>
    <m/>
    <m/>
    <m/>
    <m/>
    <m/>
    <n v="292542"/>
  </r>
  <r>
    <s v="CK-NoKy [32]"/>
    <x v="3"/>
    <x v="2"/>
    <x v="42"/>
    <x v="47"/>
    <x v="0"/>
    <x v="20"/>
    <n v="300"/>
    <n v="300"/>
    <n v="9.375"/>
    <n v="3.125E-2"/>
    <m/>
    <m/>
    <m/>
    <m/>
    <m/>
    <m/>
    <m/>
    <n v="61242"/>
  </r>
  <r>
    <s v="CK-SWVI [31]"/>
    <x v="3"/>
    <x v="1"/>
    <x v="43"/>
    <x v="48"/>
    <x v="0"/>
    <x v="20"/>
    <s v="NO"/>
    <m/>
    <s v="   -"/>
    <s v="-"/>
    <m/>
    <m/>
    <m/>
    <m/>
    <m/>
    <m/>
    <m/>
    <m/>
  </r>
  <r>
    <s v="CK-SWVI [31]"/>
    <x v="3"/>
    <x v="4"/>
    <x v="44"/>
    <x v="49"/>
    <x v="0"/>
    <x v="20"/>
    <n v="463"/>
    <n v="463"/>
    <s v="   -"/>
    <s v="-"/>
    <m/>
    <m/>
    <m/>
    <m/>
    <m/>
    <m/>
    <m/>
    <n v="235558"/>
  </r>
  <r>
    <s v="CK-SWVI [31]"/>
    <x v="1"/>
    <x v="1"/>
    <x v="45"/>
    <x v="50"/>
    <x v="0"/>
    <x v="20"/>
    <n v="1775"/>
    <n v="1775"/>
    <s v="   -"/>
    <s v="-"/>
    <m/>
    <m/>
    <m/>
    <m/>
    <m/>
    <m/>
    <m/>
    <m/>
  </r>
  <r>
    <s v="CK-NoKy [32]"/>
    <x v="3"/>
    <x v="2"/>
    <x v="46"/>
    <x v="51"/>
    <x v="0"/>
    <x v="20"/>
    <s v="NI"/>
    <m/>
    <s v="   -"/>
    <s v="-"/>
    <m/>
    <m/>
    <m/>
    <m/>
    <m/>
    <m/>
    <m/>
    <m/>
  </r>
  <r>
    <s v="CK-SWVI [31]"/>
    <x v="3"/>
    <x v="1"/>
    <x v="47"/>
    <x v="52"/>
    <x v="0"/>
    <x v="20"/>
    <s v="NI"/>
    <m/>
    <s v="   -"/>
    <s v="-"/>
    <m/>
    <m/>
    <m/>
    <m/>
    <m/>
    <m/>
    <m/>
    <m/>
  </r>
  <r>
    <s v="CK-NoKy [32]"/>
    <x v="1"/>
    <x v="2"/>
    <x v="48"/>
    <x v="53"/>
    <x v="0"/>
    <x v="20"/>
    <n v="69"/>
    <n v="69"/>
    <s v="   -"/>
    <s v="-"/>
    <m/>
    <m/>
    <m/>
    <m/>
    <m/>
    <m/>
    <m/>
    <n v="32000"/>
  </r>
  <r>
    <s v="CK-NoKy [32]"/>
    <x v="0"/>
    <x v="0"/>
    <x v="0"/>
    <x v="0"/>
    <x v="0"/>
    <x v="21"/>
    <n v="41"/>
    <n v="41"/>
    <s v="   -"/>
    <s v="-"/>
    <m/>
    <m/>
    <m/>
    <m/>
    <m/>
    <m/>
    <m/>
    <m/>
  </r>
  <r>
    <s v="CK-SWVI [31]"/>
    <x v="0"/>
    <x v="1"/>
    <x v="1"/>
    <x v="1"/>
    <x v="0"/>
    <x v="21"/>
    <n v="128"/>
    <n v="128"/>
    <s v="   -"/>
    <s v="-"/>
    <m/>
    <m/>
    <m/>
    <m/>
    <m/>
    <m/>
    <m/>
    <m/>
  </r>
  <r>
    <s v="CK-NoKy [32]"/>
    <x v="1"/>
    <x v="2"/>
    <x v="2"/>
    <x v="2"/>
    <x v="0"/>
    <x v="21"/>
    <n v="440"/>
    <n v="440"/>
    <s v="   -"/>
    <s v="-"/>
    <m/>
    <m/>
    <m/>
    <m/>
    <m/>
    <m/>
    <m/>
    <n v="47266"/>
  </r>
  <r>
    <s v="CK-NoKy [32]"/>
    <x v="2"/>
    <x v="2"/>
    <x v="3"/>
    <x v="3"/>
    <x v="0"/>
    <x v="21"/>
    <s v="NI"/>
    <m/>
    <s v="   -"/>
    <s v="-"/>
    <m/>
    <m/>
    <m/>
    <m/>
    <m/>
    <m/>
    <m/>
    <m/>
  </r>
  <r>
    <s v="CK-NWVI [33]"/>
    <x v="0"/>
    <x v="3"/>
    <x v="4"/>
    <x v="4"/>
    <x v="0"/>
    <x v="21"/>
    <n v="383"/>
    <n v="383"/>
    <s v="   -"/>
    <s v="-"/>
    <m/>
    <m/>
    <m/>
    <m/>
    <m/>
    <m/>
    <m/>
    <n v="23346"/>
  </r>
  <r>
    <s v="CK-NoKy [32]"/>
    <x v="2"/>
    <x v="2"/>
    <x v="5"/>
    <x v="5"/>
    <x v="0"/>
    <x v="21"/>
    <n v="26210"/>
    <n v="26210"/>
    <n v="250.80348999999998"/>
    <n v="9.5689999999999994E-3"/>
    <m/>
    <n v="0.99"/>
    <n v="0.01"/>
    <n v="0.01"/>
    <s v="thermal"/>
    <s v="partial-direct"/>
    <m/>
    <n v="2402754"/>
  </r>
  <r>
    <s v="CK-SWVI [31]"/>
    <x v="3"/>
    <x v="1"/>
    <x v="6"/>
    <x v="6"/>
    <x v="0"/>
    <x v="21"/>
    <n v="32"/>
    <n v="32"/>
    <s v="   -"/>
    <s v="-"/>
    <m/>
    <m/>
    <m/>
    <m/>
    <m/>
    <m/>
    <m/>
    <n v="183084"/>
  </r>
  <r>
    <s v="CK-NoKy [32]"/>
    <x v="3"/>
    <x v="2"/>
    <x v="7"/>
    <x v="7"/>
    <x v="0"/>
    <x v="21"/>
    <s v="NI"/>
    <m/>
    <s v="   -"/>
    <s v="-"/>
    <m/>
    <m/>
    <m/>
    <m/>
    <m/>
    <m/>
    <m/>
    <m/>
  </r>
  <r>
    <s v="CK-NoKy [32]"/>
    <x v="3"/>
    <x v="0"/>
    <x v="8"/>
    <x v="8"/>
    <x v="0"/>
    <x v="21"/>
    <s v="NO"/>
    <m/>
    <s v="   -"/>
    <s v="-"/>
    <m/>
    <m/>
    <m/>
    <m/>
    <m/>
    <m/>
    <m/>
    <m/>
  </r>
  <r>
    <s v="CK-SWVI [31]"/>
    <x v="3"/>
    <x v="4"/>
    <x v="9"/>
    <x v="9"/>
    <x v="0"/>
    <x v="21"/>
    <s v="NO"/>
    <m/>
    <s v="   -"/>
    <s v="-"/>
    <m/>
    <m/>
    <m/>
    <m/>
    <m/>
    <m/>
    <m/>
    <m/>
  </r>
  <r>
    <s v="CK-NoKy [32]"/>
    <x v="3"/>
    <x v="2"/>
    <x v="10"/>
    <x v="10"/>
    <x v="0"/>
    <x v="21"/>
    <n v="19"/>
    <n v="19"/>
    <s v="   -"/>
    <s v="-"/>
    <m/>
    <m/>
    <m/>
    <m/>
    <m/>
    <m/>
    <m/>
    <m/>
  </r>
  <r>
    <s v="CK-NoKy [32]"/>
    <x v="1"/>
    <x v="2"/>
    <x v="11"/>
    <x v="11"/>
    <x v="0"/>
    <x v="21"/>
    <n v="12728"/>
    <n v="12728"/>
    <s v="   -"/>
    <s v="-"/>
    <m/>
    <m/>
    <m/>
    <m/>
    <m/>
    <m/>
    <m/>
    <n v="255545"/>
  </r>
  <r>
    <s v="CK-SWVI [31]"/>
    <x v="3"/>
    <x v="5"/>
    <x v="12"/>
    <x v="12"/>
    <x v="0"/>
    <x v="21"/>
    <n v="239"/>
    <n v="239"/>
    <s v="   -"/>
    <s v="-"/>
    <m/>
    <m/>
    <m/>
    <m/>
    <m/>
    <m/>
    <m/>
    <m/>
  </r>
  <r>
    <s v="CK-SWVI [31]"/>
    <x v="3"/>
    <x v="4"/>
    <x v="13"/>
    <x v="13"/>
    <x v="0"/>
    <x v="21"/>
    <n v="2"/>
    <n v="2"/>
    <s v="   -"/>
    <s v="-"/>
    <m/>
    <m/>
    <m/>
    <m/>
    <m/>
    <m/>
    <m/>
    <n v="85000"/>
  </r>
  <r>
    <s v="CK-SWVI [31]"/>
    <x v="3"/>
    <x v="1"/>
    <x v="14"/>
    <x v="14"/>
    <x v="0"/>
    <x v="21"/>
    <s v="NO"/>
    <m/>
    <s v="   -"/>
    <s v="-"/>
    <m/>
    <m/>
    <m/>
    <m/>
    <m/>
    <m/>
    <m/>
    <m/>
  </r>
  <r>
    <s v="CK-NoKy [32]"/>
    <x v="0"/>
    <x v="0"/>
    <x v="15"/>
    <x v="15"/>
    <x v="0"/>
    <x v="21"/>
    <n v="251"/>
    <n v="251"/>
    <s v="   -"/>
    <s v="-"/>
    <m/>
    <m/>
    <m/>
    <m/>
    <m/>
    <m/>
    <m/>
    <m/>
  </r>
  <r>
    <s v="CK-NoKy [32]"/>
    <x v="3"/>
    <x v="0"/>
    <x v="16"/>
    <x v="16"/>
    <x v="0"/>
    <x v="21"/>
    <n v="2"/>
    <n v="2"/>
    <s v="   -"/>
    <s v="-"/>
    <m/>
    <m/>
    <m/>
    <m/>
    <m/>
    <m/>
    <m/>
    <m/>
  </r>
  <r>
    <s v="CK-SWVI [31]"/>
    <x v="3"/>
    <x v="1"/>
    <x v="17"/>
    <x v="17"/>
    <x v="0"/>
    <x v="21"/>
    <s v="NI"/>
    <m/>
    <s v="   -"/>
    <s v="-"/>
    <m/>
    <m/>
    <m/>
    <m/>
    <m/>
    <m/>
    <m/>
    <n v="481000"/>
  </r>
  <r>
    <s v="CK-NoKy [32]"/>
    <x v="3"/>
    <x v="2"/>
    <x v="18"/>
    <x v="18"/>
    <x v="0"/>
    <x v="21"/>
    <n v="247"/>
    <n v="247"/>
    <s v="   -"/>
    <s v="-"/>
    <m/>
    <m/>
    <m/>
    <m/>
    <m/>
    <m/>
    <m/>
    <m/>
  </r>
  <r>
    <s v="CK-NoKy [32]"/>
    <x v="1"/>
    <x v="2"/>
    <x v="19"/>
    <x v="19"/>
    <x v="0"/>
    <x v="21"/>
    <n v="944"/>
    <n v="944"/>
    <s v="   -"/>
    <s v="-"/>
    <m/>
    <m/>
    <m/>
    <m/>
    <m/>
    <m/>
    <m/>
    <m/>
  </r>
  <r>
    <s v="CK-NoKy [32]"/>
    <x v="3"/>
    <x v="2"/>
    <x v="20"/>
    <x v="20"/>
    <x v="0"/>
    <x v="21"/>
    <n v="25"/>
    <n v="25"/>
    <s v="   -"/>
    <s v="-"/>
    <m/>
    <m/>
    <m/>
    <m/>
    <m/>
    <m/>
    <m/>
    <m/>
  </r>
  <r>
    <s v="CK-NoKy [32]"/>
    <x v="3"/>
    <x v="0"/>
    <x v="21"/>
    <x v="21"/>
    <x v="0"/>
    <x v="21"/>
    <n v="6"/>
    <n v="6"/>
    <s v="   -"/>
    <s v="-"/>
    <m/>
    <m/>
    <m/>
    <m/>
    <m/>
    <m/>
    <m/>
    <m/>
  </r>
  <r>
    <s v="CK-NWVI [33]"/>
    <x v="1"/>
    <x v="3"/>
    <x v="22"/>
    <x v="22"/>
    <x v="0"/>
    <x v="21"/>
    <n v="1958"/>
    <n v="1958"/>
    <s v="   -"/>
    <s v="-"/>
    <m/>
    <m/>
    <m/>
    <m/>
    <m/>
    <m/>
    <m/>
    <n v="634241"/>
  </r>
  <r>
    <s v="CK-NoKy [32]"/>
    <x v="3"/>
    <x v="0"/>
    <x v="23"/>
    <x v="23"/>
    <x v="0"/>
    <x v="21"/>
    <s v="NI"/>
    <m/>
    <s v="   -"/>
    <s v="-"/>
    <m/>
    <m/>
    <m/>
    <m/>
    <m/>
    <m/>
    <m/>
    <m/>
  </r>
  <r>
    <s v="CK-SWVI [31]"/>
    <x v="0"/>
    <x v="1"/>
    <x v="24"/>
    <x v="24"/>
    <x v="0"/>
    <x v="21"/>
    <n v="23"/>
    <n v="23"/>
    <s v="   -"/>
    <s v="-"/>
    <m/>
    <m/>
    <m/>
    <m/>
    <m/>
    <m/>
    <m/>
    <m/>
  </r>
  <r>
    <s v="CK-SWVI [31]"/>
    <x v="3"/>
    <x v="4"/>
    <x v="25"/>
    <x v="25"/>
    <x v="0"/>
    <x v="21"/>
    <n v="135"/>
    <n v="135"/>
    <s v="   -"/>
    <s v="-"/>
    <m/>
    <m/>
    <m/>
    <m/>
    <m/>
    <m/>
    <m/>
    <m/>
  </r>
  <r>
    <s v="CK-NoKy [32]"/>
    <x v="3"/>
    <x v="2"/>
    <x v="26"/>
    <x v="26"/>
    <x v="0"/>
    <x v="21"/>
    <n v="214"/>
    <n v="214"/>
    <s v="   -"/>
    <s v="-"/>
    <m/>
    <m/>
    <m/>
    <m/>
    <m/>
    <m/>
    <m/>
    <m/>
  </r>
  <r>
    <s v="CK-SWVI [31]"/>
    <x v="0"/>
    <x v="1"/>
    <x v="27"/>
    <x v="27"/>
    <x v="0"/>
    <x v="21"/>
    <n v="54"/>
    <n v="54"/>
    <s v="   -"/>
    <s v="-"/>
    <m/>
    <m/>
    <m/>
    <m/>
    <m/>
    <m/>
    <m/>
    <m/>
  </r>
  <r>
    <s v="CK-SWVI [31]"/>
    <x v="1"/>
    <x v="4"/>
    <x v="28"/>
    <x v="28"/>
    <x v="0"/>
    <x v="21"/>
    <n v="319"/>
    <n v="319"/>
    <n v="101.146287"/>
    <n v="0.31707299999999999"/>
    <m/>
    <n v="0.82"/>
    <n v="0.18000000000000005"/>
    <n v="0.18"/>
    <s v="cwt"/>
    <s v="Partial Direct"/>
    <m/>
    <n v="397380"/>
  </r>
  <r>
    <s v="CK-NoKy [32]"/>
    <x v="3"/>
    <x v="0"/>
    <x v="29"/>
    <x v="29"/>
    <x v="0"/>
    <x v="21"/>
    <s v="NI"/>
    <m/>
    <s v="   -"/>
    <s v="-"/>
    <m/>
    <m/>
    <m/>
    <m/>
    <m/>
    <m/>
    <m/>
    <m/>
  </r>
  <r>
    <s v="CK-SWVI [31]"/>
    <x v="4"/>
    <x v="6"/>
    <x v="30"/>
    <x v="30"/>
    <x v="0"/>
    <x v="21"/>
    <s v="NI"/>
    <m/>
    <n v="0"/>
    <n v="3.0351E-2"/>
    <m/>
    <m/>
    <m/>
    <m/>
    <m/>
    <m/>
    <m/>
    <m/>
  </r>
  <r>
    <s v="CK-SWVI [31]"/>
    <x v="4"/>
    <x v="6"/>
    <x v="30"/>
    <x v="31"/>
    <x v="0"/>
    <x v="21"/>
    <n v="18204"/>
    <n v="18204"/>
    <n v="552.50960399999997"/>
    <n v="3.0351E-2"/>
    <m/>
    <n v="0.98"/>
    <n v="0.02"/>
    <n v="0.02"/>
    <s v="thermal"/>
    <s v="partial-direct"/>
    <m/>
    <n v="3255287"/>
  </r>
  <r>
    <s v="CK-NoKy [32]"/>
    <x v="3"/>
    <x v="0"/>
    <x v="31"/>
    <x v="32"/>
    <x v="0"/>
    <x v="21"/>
    <n v="3"/>
    <n v="3"/>
    <s v="   -"/>
    <s v="-"/>
    <m/>
    <m/>
    <m/>
    <m/>
    <m/>
    <m/>
    <m/>
    <m/>
  </r>
  <r>
    <s v="CK-NoKy [32]"/>
    <x v="3"/>
    <x v="2"/>
    <x v="32"/>
    <x v="33"/>
    <x v="0"/>
    <x v="21"/>
    <s v="NO"/>
    <m/>
    <s v="   -"/>
    <s v="-"/>
    <m/>
    <m/>
    <m/>
    <m/>
    <m/>
    <m/>
    <m/>
    <m/>
  </r>
  <r>
    <s v="CK-SWVI [31]"/>
    <x v="4"/>
    <x v="5"/>
    <x v="33"/>
    <x v="34"/>
    <x v="0"/>
    <x v="21"/>
    <s v="NO"/>
    <m/>
    <s v="   -"/>
    <s v="-"/>
    <m/>
    <m/>
    <m/>
    <m/>
    <m/>
    <m/>
    <m/>
    <m/>
  </r>
  <r>
    <s v="CK-SWVI [31]"/>
    <x v="4"/>
    <x v="5"/>
    <x v="33"/>
    <x v="35"/>
    <x v="0"/>
    <x v="21"/>
    <s v="UNK"/>
    <m/>
    <s v="   -"/>
    <s v="-"/>
    <m/>
    <m/>
    <m/>
    <m/>
    <m/>
    <m/>
    <m/>
    <m/>
  </r>
  <r>
    <s v="CK-SWVI [31]"/>
    <x v="4"/>
    <x v="5"/>
    <x v="33"/>
    <x v="36"/>
    <x v="0"/>
    <x v="21"/>
    <n v="582"/>
    <n v="582"/>
    <s v="   -"/>
    <s v="-"/>
    <m/>
    <m/>
    <m/>
    <m/>
    <m/>
    <m/>
    <m/>
    <n v="745898"/>
  </r>
  <r>
    <s v="CK-SWVI [31]"/>
    <x v="1"/>
    <x v="4"/>
    <x v="34"/>
    <x v="37"/>
    <x v="0"/>
    <x v="21"/>
    <n v="2968"/>
    <n v="2968"/>
    <n v="359.75721600000003"/>
    <n v="0.121212"/>
    <m/>
    <n v="0.88"/>
    <n v="0.12"/>
    <n v="0.12"/>
    <s v="thermal"/>
    <s v="partial-direct"/>
    <m/>
    <n v="491763"/>
  </r>
  <r>
    <s v="CK-SWVI [31]"/>
    <x v="2"/>
    <x v="4"/>
    <x v="35"/>
    <x v="38"/>
    <x v="0"/>
    <x v="21"/>
    <n v="24714"/>
    <n v="24714"/>
    <n v="1073.254878"/>
    <n v="4.3427E-2"/>
    <m/>
    <n v="0.97"/>
    <n v="3.0000000000000027E-2"/>
    <n v="0.03"/>
    <s v="thermal"/>
    <s v="partial-direct"/>
    <m/>
    <n v="7586379"/>
  </r>
  <r>
    <s v="CK-SWVI [31]"/>
    <x v="4"/>
    <x v="5"/>
    <x v="36"/>
    <x v="39"/>
    <x v="0"/>
    <x v="21"/>
    <s v="NI"/>
    <m/>
    <s v="   -"/>
    <s v="-"/>
    <m/>
    <m/>
    <m/>
    <m/>
    <m/>
    <m/>
    <m/>
    <m/>
  </r>
  <r>
    <s v="CK-SWVI [31]"/>
    <x v="4"/>
    <x v="5"/>
    <x v="36"/>
    <x v="40"/>
    <x v="0"/>
    <x v="21"/>
    <s v="AP"/>
    <m/>
    <s v="   -"/>
    <s v="-"/>
    <m/>
    <m/>
    <m/>
    <m/>
    <m/>
    <m/>
    <m/>
    <m/>
  </r>
  <r>
    <s v="CK-SWVI [31]"/>
    <x v="4"/>
    <x v="5"/>
    <x v="36"/>
    <x v="41"/>
    <x v="0"/>
    <x v="21"/>
    <n v="750"/>
    <n v="750"/>
    <s v="   -"/>
    <s v="-"/>
    <m/>
    <m/>
    <m/>
    <m/>
    <m/>
    <m/>
    <m/>
    <n v="516848"/>
  </r>
  <r>
    <s v="CK-NoKy [32]"/>
    <x v="3"/>
    <x v="2"/>
    <x v="37"/>
    <x v="42"/>
    <x v="0"/>
    <x v="21"/>
    <n v="37"/>
    <n v="37"/>
    <n v="15.857139333333334"/>
    <n v="0.42857133333333336"/>
    <m/>
    <m/>
    <m/>
    <m/>
    <m/>
    <m/>
    <m/>
    <n v="1955"/>
  </r>
  <r>
    <s v="CK-SWVI [31]"/>
    <x v="3"/>
    <x v="1"/>
    <x v="38"/>
    <x v="43"/>
    <x v="0"/>
    <x v="21"/>
    <s v="NO"/>
    <m/>
    <s v="   -"/>
    <s v="-"/>
    <m/>
    <m/>
    <m/>
    <m/>
    <m/>
    <m/>
    <m/>
    <m/>
  </r>
  <r>
    <s v="CK-NoKy [32]"/>
    <x v="1"/>
    <x v="2"/>
    <x v="39"/>
    <x v="44"/>
    <x v="0"/>
    <x v="21"/>
    <n v="658"/>
    <n v="658"/>
    <s v="   -"/>
    <s v="-"/>
    <m/>
    <m/>
    <m/>
    <m/>
    <m/>
    <m/>
    <m/>
    <n v="175000"/>
  </r>
  <r>
    <s v="CK-NoKy [32]"/>
    <x v="0"/>
    <x v="0"/>
    <x v="40"/>
    <x v="45"/>
    <x v="0"/>
    <x v="21"/>
    <n v="308"/>
    <n v="308"/>
    <s v="   -"/>
    <s v="-"/>
    <m/>
    <m/>
    <m/>
    <m/>
    <m/>
    <m/>
    <m/>
    <m/>
  </r>
  <r>
    <s v="CK-SWVI [31]"/>
    <x v="3"/>
    <x v="4"/>
    <x v="41"/>
    <x v="46"/>
    <x v="0"/>
    <x v="21"/>
    <n v="2360"/>
    <n v="2360"/>
    <s v="   -"/>
    <s v="-"/>
    <m/>
    <m/>
    <m/>
    <m/>
    <m/>
    <m/>
    <m/>
    <n v="281318"/>
  </r>
  <r>
    <s v="CK-NoKy [32]"/>
    <x v="3"/>
    <x v="2"/>
    <x v="42"/>
    <x v="47"/>
    <x v="0"/>
    <x v="21"/>
    <n v="1160"/>
    <n v="1160"/>
    <n v="29.743560000000002"/>
    <n v="2.5641000000000001E-2"/>
    <m/>
    <m/>
    <m/>
    <m/>
    <m/>
    <m/>
    <m/>
    <n v="48504"/>
  </r>
  <r>
    <s v="CK-SWVI [31]"/>
    <x v="3"/>
    <x v="1"/>
    <x v="43"/>
    <x v="48"/>
    <x v="0"/>
    <x v="21"/>
    <s v="NO"/>
    <m/>
    <s v="   -"/>
    <s v="-"/>
    <m/>
    <m/>
    <m/>
    <m/>
    <m/>
    <m/>
    <m/>
    <m/>
  </r>
  <r>
    <s v="CK-SWVI [31]"/>
    <x v="3"/>
    <x v="4"/>
    <x v="44"/>
    <x v="49"/>
    <x v="0"/>
    <x v="21"/>
    <n v="202"/>
    <n v="202"/>
    <s v="   -"/>
    <s v="-"/>
    <m/>
    <m/>
    <m/>
    <m/>
    <m/>
    <m/>
    <m/>
    <n v="329765"/>
  </r>
  <r>
    <s v="CK-SWVI [31]"/>
    <x v="1"/>
    <x v="1"/>
    <x v="45"/>
    <x v="50"/>
    <x v="0"/>
    <x v="21"/>
    <n v="190"/>
    <n v="190"/>
    <s v="   -"/>
    <s v="-"/>
    <m/>
    <m/>
    <m/>
    <m/>
    <m/>
    <m/>
    <m/>
    <n v="101150"/>
  </r>
  <r>
    <s v="CK-NoKy [32]"/>
    <x v="3"/>
    <x v="2"/>
    <x v="46"/>
    <x v="51"/>
    <x v="0"/>
    <x v="21"/>
    <n v="23"/>
    <n v="23"/>
    <s v="   -"/>
    <s v="-"/>
    <m/>
    <m/>
    <m/>
    <m/>
    <m/>
    <m/>
    <m/>
    <m/>
  </r>
  <r>
    <s v="CK-SWVI [31]"/>
    <x v="3"/>
    <x v="1"/>
    <x v="47"/>
    <x v="52"/>
    <x v="0"/>
    <x v="21"/>
    <s v="NO"/>
    <m/>
    <s v="   -"/>
    <s v="-"/>
    <m/>
    <m/>
    <m/>
    <m/>
    <m/>
    <m/>
    <m/>
    <m/>
  </r>
  <r>
    <s v="CK-NoKy [32]"/>
    <x v="1"/>
    <x v="2"/>
    <x v="48"/>
    <x v="53"/>
    <x v="0"/>
    <x v="21"/>
    <n v="148"/>
    <n v="148"/>
    <s v="   -"/>
    <s v="-"/>
    <m/>
    <m/>
    <m/>
    <m/>
    <m/>
    <m/>
    <m/>
    <n v="70000"/>
  </r>
  <r>
    <s v="CK-NoKy [32]"/>
    <x v="0"/>
    <x v="0"/>
    <x v="0"/>
    <x v="0"/>
    <x v="0"/>
    <x v="22"/>
    <n v="139"/>
    <n v="139"/>
    <s v="   -"/>
    <s v="-"/>
    <m/>
    <m/>
    <m/>
    <m/>
    <m/>
    <m/>
    <m/>
    <m/>
  </r>
  <r>
    <s v="CK-SWVI [31]"/>
    <x v="0"/>
    <x v="1"/>
    <x v="1"/>
    <x v="1"/>
    <x v="0"/>
    <x v="22"/>
    <n v="263"/>
    <n v="263"/>
    <s v="   -"/>
    <s v="-"/>
    <m/>
    <m/>
    <m/>
    <m/>
    <m/>
    <m/>
    <m/>
    <m/>
  </r>
  <r>
    <s v="CK-NoKy [32]"/>
    <x v="1"/>
    <x v="2"/>
    <x v="2"/>
    <x v="2"/>
    <x v="0"/>
    <x v="22"/>
    <n v="96"/>
    <n v="96"/>
    <s v="   -"/>
    <s v="-"/>
    <m/>
    <m/>
    <m/>
    <m/>
    <m/>
    <m/>
    <m/>
    <n v="50000"/>
  </r>
  <r>
    <s v="CK-NoKy [32]"/>
    <x v="2"/>
    <x v="2"/>
    <x v="3"/>
    <x v="3"/>
    <x v="0"/>
    <x v="22"/>
    <n v="456"/>
    <n v="456"/>
    <s v="   -"/>
    <s v="-"/>
    <m/>
    <m/>
    <m/>
    <m/>
    <m/>
    <m/>
    <m/>
    <m/>
  </r>
  <r>
    <s v="CK-NWVI [33]"/>
    <x v="0"/>
    <x v="3"/>
    <x v="4"/>
    <x v="4"/>
    <x v="0"/>
    <x v="22"/>
    <n v="571"/>
    <n v="571"/>
    <s v="   -"/>
    <s v="-"/>
    <m/>
    <m/>
    <m/>
    <m/>
    <m/>
    <m/>
    <m/>
    <n v="13617"/>
  </r>
  <r>
    <s v="CK-NoKy [32]"/>
    <x v="2"/>
    <x v="2"/>
    <x v="5"/>
    <x v="5"/>
    <x v="0"/>
    <x v="22"/>
    <n v="14873"/>
    <n v="14873"/>
    <n v="40.201719000000004"/>
    <n v="2.7030000000000001E-3"/>
    <m/>
    <n v="1"/>
    <n v="0"/>
    <n v="0"/>
    <s v="thermal"/>
    <s v="partial-direct"/>
    <m/>
    <n v="280268"/>
  </r>
  <r>
    <s v="CK-SWVI [31]"/>
    <x v="3"/>
    <x v="1"/>
    <x v="6"/>
    <x v="6"/>
    <x v="0"/>
    <x v="22"/>
    <n v="641"/>
    <n v="641"/>
    <s v="   -"/>
    <s v="-"/>
    <m/>
    <m/>
    <m/>
    <m/>
    <m/>
    <m/>
    <m/>
    <n v="106500"/>
  </r>
  <r>
    <s v="CK-NoKy [32]"/>
    <x v="3"/>
    <x v="2"/>
    <x v="7"/>
    <x v="7"/>
    <x v="0"/>
    <x v="22"/>
    <n v="3"/>
    <n v="3"/>
    <s v="   -"/>
    <s v="-"/>
    <m/>
    <m/>
    <m/>
    <m/>
    <m/>
    <m/>
    <m/>
    <m/>
  </r>
  <r>
    <s v="CK-NoKy [32]"/>
    <x v="3"/>
    <x v="0"/>
    <x v="8"/>
    <x v="8"/>
    <x v="0"/>
    <x v="22"/>
    <s v="NO"/>
    <m/>
    <s v="   -"/>
    <s v="-"/>
    <m/>
    <m/>
    <m/>
    <m/>
    <m/>
    <m/>
    <m/>
    <m/>
  </r>
  <r>
    <s v="CK-SWVI [31]"/>
    <x v="3"/>
    <x v="4"/>
    <x v="9"/>
    <x v="9"/>
    <x v="0"/>
    <x v="22"/>
    <s v="NO"/>
    <m/>
    <s v="   -"/>
    <s v="-"/>
    <m/>
    <m/>
    <m/>
    <m/>
    <m/>
    <m/>
    <m/>
    <m/>
  </r>
  <r>
    <s v="CK-NoKy [32]"/>
    <x v="3"/>
    <x v="2"/>
    <x v="10"/>
    <x v="10"/>
    <x v="0"/>
    <x v="22"/>
    <s v="AP"/>
    <m/>
    <s v="   -"/>
    <s v="-"/>
    <m/>
    <m/>
    <m/>
    <m/>
    <m/>
    <m/>
    <m/>
    <m/>
  </r>
  <r>
    <s v="CK-NoKy [32]"/>
    <x v="1"/>
    <x v="2"/>
    <x v="11"/>
    <x v="11"/>
    <x v="0"/>
    <x v="22"/>
    <n v="276"/>
    <n v="276"/>
    <s v="   -"/>
    <s v="-"/>
    <m/>
    <m/>
    <m/>
    <m/>
    <m/>
    <m/>
    <m/>
    <m/>
  </r>
  <r>
    <s v="CK-SWVI [31]"/>
    <x v="3"/>
    <x v="5"/>
    <x v="12"/>
    <x v="12"/>
    <x v="0"/>
    <x v="22"/>
    <n v="20"/>
    <n v="20"/>
    <s v="   -"/>
    <s v="-"/>
    <m/>
    <m/>
    <m/>
    <m/>
    <m/>
    <m/>
    <m/>
    <m/>
  </r>
  <r>
    <s v="CK-SWVI [31]"/>
    <x v="3"/>
    <x v="4"/>
    <x v="13"/>
    <x v="13"/>
    <x v="0"/>
    <x v="22"/>
    <s v="UNK"/>
    <m/>
    <s v="   -"/>
    <s v="-"/>
    <m/>
    <m/>
    <m/>
    <m/>
    <m/>
    <m/>
    <m/>
    <n v="52000"/>
  </r>
  <r>
    <s v="CK-SWVI [31]"/>
    <x v="3"/>
    <x v="1"/>
    <x v="14"/>
    <x v="14"/>
    <x v="0"/>
    <x v="22"/>
    <n v="20"/>
    <n v="20"/>
    <s v="   -"/>
    <s v="-"/>
    <m/>
    <m/>
    <m/>
    <m/>
    <m/>
    <m/>
    <m/>
    <m/>
  </r>
  <r>
    <s v="CK-NoKy [32]"/>
    <x v="0"/>
    <x v="0"/>
    <x v="15"/>
    <x v="15"/>
    <x v="0"/>
    <x v="22"/>
    <n v="409"/>
    <n v="409"/>
    <s v="   -"/>
    <s v="-"/>
    <m/>
    <m/>
    <m/>
    <m/>
    <m/>
    <m/>
    <m/>
    <m/>
  </r>
  <r>
    <s v="CK-NoKy [32]"/>
    <x v="3"/>
    <x v="0"/>
    <x v="16"/>
    <x v="16"/>
    <x v="0"/>
    <x v="22"/>
    <n v="5"/>
    <n v="5"/>
    <s v="   -"/>
    <s v="-"/>
    <m/>
    <m/>
    <m/>
    <m/>
    <m/>
    <m/>
    <m/>
    <m/>
  </r>
  <r>
    <s v="CK-SWVI [31]"/>
    <x v="3"/>
    <x v="1"/>
    <x v="17"/>
    <x v="17"/>
    <x v="0"/>
    <x v="22"/>
    <s v="UNK"/>
    <m/>
    <s v="   -"/>
    <s v="-"/>
    <m/>
    <m/>
    <m/>
    <m/>
    <m/>
    <m/>
    <m/>
    <n v="564000"/>
  </r>
  <r>
    <s v="CK-NoKy [32]"/>
    <x v="3"/>
    <x v="2"/>
    <x v="18"/>
    <x v="18"/>
    <x v="0"/>
    <x v="22"/>
    <s v="NO"/>
    <m/>
    <s v="   -"/>
    <s v="-"/>
    <m/>
    <m/>
    <m/>
    <m/>
    <m/>
    <m/>
    <m/>
    <m/>
  </r>
  <r>
    <s v="CK-NoKy [32]"/>
    <x v="1"/>
    <x v="2"/>
    <x v="19"/>
    <x v="19"/>
    <x v="0"/>
    <x v="22"/>
    <n v="394"/>
    <n v="394"/>
    <s v="   -"/>
    <s v="-"/>
    <m/>
    <m/>
    <m/>
    <m/>
    <m/>
    <m/>
    <m/>
    <m/>
  </r>
  <r>
    <s v="CK-NoKy [32]"/>
    <x v="3"/>
    <x v="2"/>
    <x v="20"/>
    <x v="20"/>
    <x v="0"/>
    <x v="22"/>
    <n v="15"/>
    <n v="15"/>
    <s v="   -"/>
    <s v="-"/>
    <m/>
    <m/>
    <m/>
    <m/>
    <m/>
    <m/>
    <m/>
    <m/>
  </r>
  <r>
    <s v="CK-NoKy [32]"/>
    <x v="3"/>
    <x v="0"/>
    <x v="21"/>
    <x v="21"/>
    <x v="0"/>
    <x v="22"/>
    <n v="1"/>
    <n v="1"/>
    <s v="   -"/>
    <s v="-"/>
    <m/>
    <m/>
    <m/>
    <m/>
    <m/>
    <m/>
    <m/>
    <m/>
  </r>
  <r>
    <s v="CK-NWVI [33]"/>
    <x v="1"/>
    <x v="3"/>
    <x v="22"/>
    <x v="22"/>
    <x v="0"/>
    <x v="22"/>
    <n v="1450"/>
    <n v="1450"/>
    <s v="   -"/>
    <s v="-"/>
    <m/>
    <m/>
    <m/>
    <m/>
    <m/>
    <m/>
    <m/>
    <n v="996072"/>
  </r>
  <r>
    <s v="CK-NoKy [32]"/>
    <x v="3"/>
    <x v="0"/>
    <x v="23"/>
    <x v="23"/>
    <x v="0"/>
    <x v="22"/>
    <s v="NI"/>
    <m/>
    <s v="   -"/>
    <s v="-"/>
    <m/>
    <m/>
    <m/>
    <m/>
    <m/>
    <m/>
    <m/>
    <m/>
  </r>
  <r>
    <s v="CK-SWVI [31]"/>
    <x v="0"/>
    <x v="1"/>
    <x v="24"/>
    <x v="24"/>
    <x v="0"/>
    <x v="22"/>
    <s v="AP"/>
    <m/>
    <s v="   -"/>
    <s v="-"/>
    <m/>
    <m/>
    <m/>
    <m/>
    <m/>
    <m/>
    <m/>
    <m/>
  </r>
  <r>
    <s v="CK-SWVI [31]"/>
    <x v="3"/>
    <x v="4"/>
    <x v="25"/>
    <x v="25"/>
    <x v="0"/>
    <x v="22"/>
    <n v="120"/>
    <n v="120"/>
    <s v="   -"/>
    <s v="-"/>
    <m/>
    <m/>
    <m/>
    <m/>
    <m/>
    <m/>
    <m/>
    <m/>
  </r>
  <r>
    <s v="CK-NoKy [32]"/>
    <x v="3"/>
    <x v="2"/>
    <x v="26"/>
    <x v="26"/>
    <x v="0"/>
    <x v="22"/>
    <n v="80"/>
    <n v="80"/>
    <s v="   -"/>
    <s v="-"/>
    <m/>
    <m/>
    <m/>
    <m/>
    <m/>
    <m/>
    <m/>
    <m/>
  </r>
  <r>
    <s v="CK-SWVI [31]"/>
    <x v="0"/>
    <x v="1"/>
    <x v="27"/>
    <x v="27"/>
    <x v="0"/>
    <x v="22"/>
    <n v="115"/>
    <n v="115"/>
    <s v="   -"/>
    <s v="-"/>
    <m/>
    <m/>
    <m/>
    <m/>
    <m/>
    <m/>
    <m/>
    <m/>
  </r>
  <r>
    <s v="CK-SWVI [31]"/>
    <x v="1"/>
    <x v="4"/>
    <x v="28"/>
    <x v="28"/>
    <x v="0"/>
    <x v="22"/>
    <n v="213"/>
    <n v="213"/>
    <n v="85.2"/>
    <n v="0.4"/>
    <m/>
    <n v="0.65"/>
    <n v="0.35"/>
    <n v="0.35"/>
    <s v="thermal"/>
    <s v="Partial Direct"/>
    <m/>
    <n v="11779"/>
  </r>
  <r>
    <s v="CK-NoKy [32]"/>
    <x v="3"/>
    <x v="0"/>
    <x v="29"/>
    <x v="29"/>
    <x v="0"/>
    <x v="22"/>
    <s v="NI"/>
    <m/>
    <s v="   -"/>
    <s v="-"/>
    <m/>
    <m/>
    <m/>
    <m/>
    <m/>
    <m/>
    <m/>
    <m/>
  </r>
  <r>
    <s v="CK-SWVI [31]"/>
    <x v="4"/>
    <x v="6"/>
    <x v="30"/>
    <x v="30"/>
    <x v="0"/>
    <x v="22"/>
    <s v="NO"/>
    <m/>
    <n v="0"/>
    <n v="5.1136000000000001E-2"/>
    <m/>
    <m/>
    <m/>
    <m/>
    <m/>
    <m/>
    <m/>
    <m/>
  </r>
  <r>
    <s v="CK-SWVI [31]"/>
    <x v="4"/>
    <x v="6"/>
    <x v="30"/>
    <x v="31"/>
    <x v="0"/>
    <x v="22"/>
    <n v="11481"/>
    <n v="11481"/>
    <n v="587.09241599999996"/>
    <n v="5.1136000000000001E-2"/>
    <m/>
    <n v="0.96"/>
    <n v="0.04"/>
    <n v="0.04"/>
    <s v="thermal"/>
    <s v="partial-direct"/>
    <m/>
    <n v="3536096"/>
  </r>
  <r>
    <s v="CK-NoKy [32]"/>
    <x v="3"/>
    <x v="0"/>
    <x v="31"/>
    <x v="32"/>
    <x v="0"/>
    <x v="22"/>
    <s v="NI"/>
    <m/>
    <s v="   -"/>
    <s v="-"/>
    <m/>
    <m/>
    <m/>
    <m/>
    <m/>
    <m/>
    <m/>
    <m/>
  </r>
  <r>
    <s v="CK-NoKy [32]"/>
    <x v="3"/>
    <x v="2"/>
    <x v="32"/>
    <x v="33"/>
    <x v="0"/>
    <x v="22"/>
    <s v="NO"/>
    <m/>
    <s v="   -"/>
    <s v="-"/>
    <m/>
    <m/>
    <m/>
    <m/>
    <m/>
    <m/>
    <m/>
    <m/>
  </r>
  <r>
    <s v="CK-SWVI [31]"/>
    <x v="4"/>
    <x v="5"/>
    <x v="33"/>
    <x v="34"/>
    <x v="0"/>
    <x v="22"/>
    <n v="5"/>
    <n v="5"/>
    <s v="   -"/>
    <s v="-"/>
    <m/>
    <m/>
    <m/>
    <m/>
    <m/>
    <m/>
    <m/>
    <m/>
  </r>
  <r>
    <s v="CK-SWVI [31]"/>
    <x v="4"/>
    <x v="5"/>
    <x v="33"/>
    <x v="35"/>
    <x v="0"/>
    <x v="22"/>
    <s v="UNK"/>
    <m/>
    <s v="   -"/>
    <s v="-"/>
    <m/>
    <m/>
    <m/>
    <m/>
    <m/>
    <m/>
    <m/>
    <m/>
  </r>
  <r>
    <s v="CK-SWVI [31]"/>
    <x v="4"/>
    <x v="5"/>
    <x v="33"/>
    <x v="36"/>
    <x v="0"/>
    <x v="22"/>
    <n v="357"/>
    <n v="357"/>
    <s v="   -"/>
    <s v="-"/>
    <m/>
    <m/>
    <m/>
    <m/>
    <m/>
    <m/>
    <m/>
    <n v="785000"/>
  </r>
  <r>
    <s v="CK-SWVI [31]"/>
    <x v="1"/>
    <x v="4"/>
    <x v="34"/>
    <x v="37"/>
    <x v="0"/>
    <x v="22"/>
    <n v="1247"/>
    <n v="1247"/>
    <n v="180.04809500000002"/>
    <n v="0.14438500000000001"/>
    <m/>
    <n v="0.87"/>
    <n v="0.13"/>
    <n v="0.13"/>
    <s v="thermal"/>
    <s v="partial-direct"/>
    <m/>
    <n v="146812"/>
  </r>
  <r>
    <s v="CK-SWVI [31]"/>
    <x v="2"/>
    <x v="4"/>
    <x v="35"/>
    <x v="38"/>
    <x v="0"/>
    <x v="22"/>
    <n v="16395"/>
    <n v="16395"/>
    <n v="430.31956500000001"/>
    <n v="2.6246999999999999E-2"/>
    <m/>
    <n v="0.95"/>
    <n v="5.0000000000000044E-2"/>
    <n v="0.01"/>
    <s v="thermal"/>
    <s v="direct"/>
    <m/>
    <n v="6418061"/>
  </r>
  <r>
    <s v="CK-SWVI [31]"/>
    <x v="4"/>
    <x v="5"/>
    <x v="36"/>
    <x v="39"/>
    <x v="0"/>
    <x v="22"/>
    <s v="NI"/>
    <m/>
    <s v="   -"/>
    <s v="-"/>
    <m/>
    <m/>
    <m/>
    <m/>
    <m/>
    <m/>
    <m/>
    <m/>
  </r>
  <r>
    <s v="CK-SWVI [31]"/>
    <x v="4"/>
    <x v="5"/>
    <x v="36"/>
    <x v="40"/>
    <x v="0"/>
    <x v="22"/>
    <s v="AP"/>
    <m/>
    <s v="   -"/>
    <s v="-"/>
    <m/>
    <m/>
    <m/>
    <m/>
    <m/>
    <m/>
    <m/>
    <m/>
  </r>
  <r>
    <s v="CK-SWVI [31]"/>
    <x v="4"/>
    <x v="5"/>
    <x v="36"/>
    <x v="41"/>
    <x v="0"/>
    <x v="22"/>
    <n v="744"/>
    <n v="744"/>
    <s v="   -"/>
    <s v="-"/>
    <m/>
    <m/>
    <m/>
    <m/>
    <m/>
    <m/>
    <m/>
    <n v="47157"/>
  </r>
  <r>
    <s v="CK-NoKy [32]"/>
    <x v="3"/>
    <x v="2"/>
    <x v="37"/>
    <x v="42"/>
    <x v="0"/>
    <x v="22"/>
    <n v="110"/>
    <n v="110"/>
    <s v="   -"/>
    <s v="-"/>
    <m/>
    <m/>
    <m/>
    <m/>
    <m/>
    <m/>
    <m/>
    <m/>
  </r>
  <r>
    <s v="CK-SWVI [31]"/>
    <x v="3"/>
    <x v="1"/>
    <x v="38"/>
    <x v="43"/>
    <x v="0"/>
    <x v="22"/>
    <n v="80"/>
    <n v="80"/>
    <s v="   -"/>
    <s v="-"/>
    <m/>
    <m/>
    <m/>
    <m/>
    <m/>
    <m/>
    <m/>
    <m/>
  </r>
  <r>
    <s v="CK-NoKy [32]"/>
    <x v="1"/>
    <x v="2"/>
    <x v="39"/>
    <x v="44"/>
    <x v="0"/>
    <x v="22"/>
    <n v="388"/>
    <n v="388"/>
    <s v="   -"/>
    <s v="-"/>
    <m/>
    <m/>
    <m/>
    <m/>
    <m/>
    <m/>
    <m/>
    <n v="5000"/>
  </r>
  <r>
    <s v="CK-NoKy [32]"/>
    <x v="0"/>
    <x v="0"/>
    <x v="40"/>
    <x v="45"/>
    <x v="0"/>
    <x v="22"/>
    <n v="237"/>
    <n v="237"/>
    <s v="   -"/>
    <s v="-"/>
    <m/>
    <m/>
    <m/>
    <m/>
    <m/>
    <m/>
    <m/>
    <m/>
  </r>
  <r>
    <s v="CK-SWVI [31]"/>
    <x v="3"/>
    <x v="4"/>
    <x v="41"/>
    <x v="46"/>
    <x v="0"/>
    <x v="22"/>
    <n v="3000"/>
    <n v="3000"/>
    <s v="   -"/>
    <s v="-"/>
    <m/>
    <m/>
    <m/>
    <m/>
    <m/>
    <m/>
    <m/>
    <n v="292875"/>
  </r>
  <r>
    <s v="CK-NoKy [32]"/>
    <x v="3"/>
    <x v="2"/>
    <x v="42"/>
    <x v="47"/>
    <x v="0"/>
    <x v="22"/>
    <n v="328"/>
    <n v="328"/>
    <n v="9.3301239999999996"/>
    <n v="2.8445499999999999E-2"/>
    <m/>
    <m/>
    <m/>
    <m/>
    <m/>
    <m/>
    <m/>
    <n v="46001"/>
  </r>
  <r>
    <s v="CK-SWVI [31]"/>
    <x v="3"/>
    <x v="1"/>
    <x v="43"/>
    <x v="48"/>
    <x v="0"/>
    <x v="22"/>
    <s v="AP"/>
    <m/>
    <s v="   -"/>
    <s v="-"/>
    <m/>
    <m/>
    <m/>
    <m/>
    <m/>
    <m/>
    <m/>
    <m/>
  </r>
  <r>
    <s v="CK-SWVI [31]"/>
    <x v="3"/>
    <x v="4"/>
    <x v="44"/>
    <x v="49"/>
    <x v="0"/>
    <x v="22"/>
    <n v="168"/>
    <n v="168"/>
    <s v="   -"/>
    <s v="-"/>
    <m/>
    <m/>
    <m/>
    <m/>
    <m/>
    <m/>
    <m/>
    <n v="309335"/>
  </r>
  <r>
    <s v="CK-SWVI [31]"/>
    <x v="1"/>
    <x v="1"/>
    <x v="45"/>
    <x v="50"/>
    <x v="0"/>
    <x v="22"/>
    <n v="2080"/>
    <n v="2080"/>
    <s v="   -"/>
    <s v="-"/>
    <m/>
    <m/>
    <m/>
    <m/>
    <m/>
    <m/>
    <m/>
    <m/>
  </r>
  <r>
    <s v="CK-NoKy [32]"/>
    <x v="3"/>
    <x v="2"/>
    <x v="46"/>
    <x v="51"/>
    <x v="0"/>
    <x v="22"/>
    <n v="4"/>
    <n v="4"/>
    <s v="   -"/>
    <s v="-"/>
    <m/>
    <m/>
    <m/>
    <m/>
    <m/>
    <m/>
    <m/>
    <m/>
  </r>
  <r>
    <s v="CK-SWVI [31]"/>
    <x v="3"/>
    <x v="1"/>
    <x v="47"/>
    <x v="52"/>
    <x v="0"/>
    <x v="22"/>
    <s v="NO"/>
    <m/>
    <s v="   -"/>
    <s v="-"/>
    <m/>
    <m/>
    <m/>
    <m/>
    <m/>
    <m/>
    <m/>
    <m/>
  </r>
  <r>
    <s v="CK-NoKy [32]"/>
    <x v="1"/>
    <x v="2"/>
    <x v="48"/>
    <x v="53"/>
    <x v="0"/>
    <x v="22"/>
    <n v="100"/>
    <n v="100"/>
    <s v="   -"/>
    <s v="-"/>
    <m/>
    <m/>
    <m/>
    <m/>
    <m/>
    <m/>
    <m/>
    <n v="70000"/>
  </r>
  <r>
    <s v="CK-NoKy [32]"/>
    <x v="0"/>
    <x v="0"/>
    <x v="0"/>
    <x v="0"/>
    <x v="0"/>
    <x v="23"/>
    <n v="75"/>
    <n v="75"/>
    <s v="   -"/>
    <s v="-"/>
    <m/>
    <m/>
    <m/>
    <m/>
    <m/>
    <m/>
    <m/>
    <m/>
  </r>
  <r>
    <s v="CK-SWVI [31]"/>
    <x v="0"/>
    <x v="1"/>
    <x v="1"/>
    <x v="1"/>
    <x v="0"/>
    <x v="23"/>
    <n v="143"/>
    <n v="143"/>
    <s v="   -"/>
    <s v="-"/>
    <m/>
    <m/>
    <m/>
    <m/>
    <m/>
    <m/>
    <m/>
    <m/>
  </r>
  <r>
    <s v="CK-NoKy [32]"/>
    <x v="1"/>
    <x v="2"/>
    <x v="2"/>
    <x v="2"/>
    <x v="0"/>
    <x v="23"/>
    <n v="149"/>
    <n v="149"/>
    <s v="   -"/>
    <s v="-"/>
    <m/>
    <m/>
    <m/>
    <m/>
    <m/>
    <m/>
    <m/>
    <n v="203000"/>
  </r>
  <r>
    <s v="CK-NoKy [32]"/>
    <x v="2"/>
    <x v="2"/>
    <x v="3"/>
    <x v="3"/>
    <x v="0"/>
    <x v="23"/>
    <n v="973"/>
    <n v="973"/>
    <s v="   -"/>
    <s v="-"/>
    <m/>
    <m/>
    <m/>
    <m/>
    <m/>
    <m/>
    <m/>
    <m/>
  </r>
  <r>
    <s v="CK-NWVI [33]"/>
    <x v="0"/>
    <x v="3"/>
    <x v="4"/>
    <x v="4"/>
    <x v="0"/>
    <x v="23"/>
    <n v="530"/>
    <n v="530"/>
    <s v="   -"/>
    <s v="-"/>
    <m/>
    <m/>
    <m/>
    <m/>
    <m/>
    <m/>
    <m/>
    <n v="32401"/>
  </r>
  <r>
    <s v="CK-NoKy [32]"/>
    <x v="2"/>
    <x v="2"/>
    <x v="5"/>
    <x v="5"/>
    <x v="0"/>
    <x v="23"/>
    <n v="8645"/>
    <n v="8645"/>
    <n v="169.51115999999999"/>
    <n v="1.9608E-2"/>
    <m/>
    <n v="0.98"/>
    <n v="0.02"/>
    <n v="0.02"/>
    <s v="thermal"/>
    <s v="partial-direct"/>
    <m/>
    <n v="336666"/>
  </r>
  <r>
    <s v="CK-SWVI [31]"/>
    <x v="3"/>
    <x v="1"/>
    <x v="6"/>
    <x v="6"/>
    <x v="0"/>
    <x v="23"/>
    <n v="408"/>
    <n v="408"/>
    <s v="   -"/>
    <s v="-"/>
    <m/>
    <m/>
    <m/>
    <m/>
    <m/>
    <m/>
    <m/>
    <n v="185236"/>
  </r>
  <r>
    <s v="CK-NoKy [32]"/>
    <x v="3"/>
    <x v="2"/>
    <x v="7"/>
    <x v="7"/>
    <x v="0"/>
    <x v="23"/>
    <s v="NO"/>
    <m/>
    <s v="   -"/>
    <s v="-"/>
    <m/>
    <m/>
    <m/>
    <m/>
    <m/>
    <m/>
    <m/>
    <m/>
  </r>
  <r>
    <s v="CK-NoKy [32]"/>
    <x v="3"/>
    <x v="0"/>
    <x v="8"/>
    <x v="8"/>
    <x v="0"/>
    <x v="23"/>
    <s v="AP"/>
    <m/>
    <s v="   -"/>
    <s v="-"/>
    <m/>
    <m/>
    <m/>
    <m/>
    <m/>
    <m/>
    <m/>
    <m/>
  </r>
  <r>
    <s v="CK-SWVI [31]"/>
    <x v="3"/>
    <x v="4"/>
    <x v="9"/>
    <x v="9"/>
    <x v="0"/>
    <x v="23"/>
    <s v="NO"/>
    <m/>
    <s v="   -"/>
    <s v="-"/>
    <m/>
    <m/>
    <m/>
    <m/>
    <m/>
    <m/>
    <m/>
    <m/>
  </r>
  <r>
    <s v="CK-NoKy [32]"/>
    <x v="3"/>
    <x v="2"/>
    <x v="10"/>
    <x v="10"/>
    <x v="0"/>
    <x v="23"/>
    <s v="NO"/>
    <m/>
    <s v="   -"/>
    <s v="-"/>
    <m/>
    <m/>
    <m/>
    <m/>
    <m/>
    <m/>
    <m/>
    <m/>
  </r>
  <r>
    <s v="CK-NoKy [32]"/>
    <x v="1"/>
    <x v="2"/>
    <x v="11"/>
    <x v="11"/>
    <x v="0"/>
    <x v="23"/>
    <n v="500"/>
    <n v="500"/>
    <s v="   -"/>
    <s v="-"/>
    <m/>
    <m/>
    <m/>
    <m/>
    <m/>
    <m/>
    <m/>
    <m/>
  </r>
  <r>
    <s v="CK-SWVI [31]"/>
    <x v="3"/>
    <x v="5"/>
    <x v="12"/>
    <x v="12"/>
    <x v="0"/>
    <x v="23"/>
    <n v="13"/>
    <n v="13"/>
    <s v="   -"/>
    <s v="-"/>
    <m/>
    <m/>
    <m/>
    <m/>
    <m/>
    <m/>
    <m/>
    <m/>
  </r>
  <r>
    <s v="CK-SWVI [31]"/>
    <x v="3"/>
    <x v="4"/>
    <x v="13"/>
    <x v="13"/>
    <x v="0"/>
    <x v="23"/>
    <s v="UNK"/>
    <m/>
    <s v="   -"/>
    <s v="-"/>
    <m/>
    <m/>
    <m/>
    <m/>
    <m/>
    <m/>
    <m/>
    <n v="43000"/>
  </r>
  <r>
    <s v="CK-SWVI [31]"/>
    <x v="3"/>
    <x v="1"/>
    <x v="14"/>
    <x v="14"/>
    <x v="0"/>
    <x v="23"/>
    <s v="NO"/>
    <m/>
    <s v="   -"/>
    <s v="-"/>
    <m/>
    <m/>
    <m/>
    <m/>
    <m/>
    <m/>
    <m/>
    <m/>
  </r>
  <r>
    <s v="CK-NoKy [32]"/>
    <x v="0"/>
    <x v="0"/>
    <x v="15"/>
    <x v="15"/>
    <x v="0"/>
    <x v="23"/>
    <n v="105"/>
    <n v="105"/>
    <s v="   -"/>
    <s v="-"/>
    <m/>
    <m/>
    <m/>
    <m/>
    <m/>
    <m/>
    <m/>
    <m/>
  </r>
  <r>
    <s v="CK-NoKy [32]"/>
    <x v="3"/>
    <x v="0"/>
    <x v="16"/>
    <x v="16"/>
    <x v="0"/>
    <x v="23"/>
    <s v="AP"/>
    <m/>
    <s v="   -"/>
    <s v="-"/>
    <m/>
    <m/>
    <m/>
    <m/>
    <m/>
    <m/>
    <m/>
    <m/>
  </r>
  <r>
    <s v="CK-SWVI [31]"/>
    <x v="3"/>
    <x v="1"/>
    <x v="17"/>
    <x v="17"/>
    <x v="0"/>
    <x v="23"/>
    <n v="300"/>
    <n v="300"/>
    <s v="   -"/>
    <s v="-"/>
    <m/>
    <m/>
    <m/>
    <m/>
    <m/>
    <m/>
    <m/>
    <n v="580629"/>
  </r>
  <r>
    <s v="CK-NoKy [32]"/>
    <x v="3"/>
    <x v="2"/>
    <x v="18"/>
    <x v="18"/>
    <x v="0"/>
    <x v="23"/>
    <s v="AP"/>
    <m/>
    <s v="   -"/>
    <s v="-"/>
    <m/>
    <m/>
    <m/>
    <m/>
    <m/>
    <m/>
    <m/>
    <m/>
  </r>
  <r>
    <s v="CK-NoKy [32]"/>
    <x v="1"/>
    <x v="2"/>
    <x v="19"/>
    <x v="19"/>
    <x v="0"/>
    <x v="23"/>
    <n v="132"/>
    <n v="132"/>
    <s v="   -"/>
    <s v="-"/>
    <m/>
    <m/>
    <m/>
    <m/>
    <m/>
    <m/>
    <m/>
    <m/>
  </r>
  <r>
    <s v="CK-NoKy [32]"/>
    <x v="3"/>
    <x v="2"/>
    <x v="20"/>
    <x v="20"/>
    <x v="0"/>
    <x v="23"/>
    <n v="12"/>
    <n v="12"/>
    <s v="   -"/>
    <s v="-"/>
    <m/>
    <m/>
    <m/>
    <m/>
    <m/>
    <m/>
    <m/>
    <m/>
  </r>
  <r>
    <s v="CK-NoKy [32]"/>
    <x v="3"/>
    <x v="0"/>
    <x v="21"/>
    <x v="21"/>
    <x v="0"/>
    <x v="23"/>
    <s v="AP"/>
    <m/>
    <s v="   -"/>
    <s v="-"/>
    <m/>
    <m/>
    <m/>
    <m/>
    <m/>
    <m/>
    <m/>
    <m/>
  </r>
  <r>
    <s v="CK-NWVI [33]"/>
    <x v="1"/>
    <x v="3"/>
    <x v="22"/>
    <x v="22"/>
    <x v="0"/>
    <x v="23"/>
    <n v="2282"/>
    <n v="2282"/>
    <s v="   -"/>
    <s v="-"/>
    <m/>
    <m/>
    <m/>
    <m/>
    <m/>
    <m/>
    <m/>
    <n v="773569"/>
  </r>
  <r>
    <s v="CK-NoKy [32]"/>
    <x v="3"/>
    <x v="0"/>
    <x v="23"/>
    <x v="23"/>
    <x v="0"/>
    <x v="23"/>
    <s v="NI"/>
    <m/>
    <s v="   -"/>
    <s v="-"/>
    <m/>
    <m/>
    <m/>
    <m/>
    <m/>
    <m/>
    <m/>
    <m/>
  </r>
  <r>
    <s v="CK-SWVI [31]"/>
    <x v="0"/>
    <x v="1"/>
    <x v="24"/>
    <x v="24"/>
    <x v="0"/>
    <x v="23"/>
    <n v="160"/>
    <n v="160"/>
    <s v="   -"/>
    <s v="-"/>
    <m/>
    <m/>
    <m/>
    <m/>
    <m/>
    <m/>
    <m/>
    <m/>
  </r>
  <r>
    <s v="CK-SWVI [31]"/>
    <x v="3"/>
    <x v="4"/>
    <x v="25"/>
    <x v="25"/>
    <x v="0"/>
    <x v="23"/>
    <n v="40"/>
    <n v="40"/>
    <s v="   -"/>
    <s v="-"/>
    <m/>
    <m/>
    <m/>
    <m/>
    <m/>
    <m/>
    <m/>
    <m/>
  </r>
  <r>
    <s v="CK-NoKy [32]"/>
    <x v="3"/>
    <x v="2"/>
    <x v="26"/>
    <x v="26"/>
    <x v="0"/>
    <x v="23"/>
    <n v="15"/>
    <n v="15"/>
    <s v="   -"/>
    <s v="-"/>
    <m/>
    <m/>
    <m/>
    <m/>
    <m/>
    <m/>
    <m/>
    <m/>
  </r>
  <r>
    <s v="CK-SWVI [31]"/>
    <x v="0"/>
    <x v="1"/>
    <x v="27"/>
    <x v="27"/>
    <x v="0"/>
    <x v="23"/>
    <n v="94"/>
    <n v="94"/>
    <s v="   -"/>
    <s v="-"/>
    <m/>
    <m/>
    <m/>
    <m/>
    <m/>
    <m/>
    <m/>
    <m/>
  </r>
  <r>
    <s v="CK-SWVI [31]"/>
    <x v="1"/>
    <x v="4"/>
    <x v="28"/>
    <x v="28"/>
    <x v="0"/>
    <x v="23"/>
    <n v="68"/>
    <n v="68"/>
    <n v="45.333356000000002"/>
    <n v="0.66666700000000001"/>
    <m/>
    <m/>
    <m/>
    <m/>
    <m/>
    <m/>
    <m/>
    <m/>
  </r>
  <r>
    <s v="CK-NoKy [32]"/>
    <x v="3"/>
    <x v="0"/>
    <x v="29"/>
    <x v="29"/>
    <x v="0"/>
    <x v="23"/>
    <s v="NO"/>
    <m/>
    <s v="   -"/>
    <s v="-"/>
    <m/>
    <m/>
    <m/>
    <m/>
    <m/>
    <m/>
    <m/>
    <m/>
  </r>
  <r>
    <s v="CK-SWVI [31]"/>
    <x v="4"/>
    <x v="6"/>
    <x v="30"/>
    <x v="30"/>
    <x v="0"/>
    <x v="23"/>
    <s v="AP"/>
    <m/>
    <n v="0"/>
    <n v="0.355072"/>
    <m/>
    <m/>
    <m/>
    <m/>
    <m/>
    <m/>
    <m/>
    <m/>
  </r>
  <r>
    <s v="CK-SWVI [31]"/>
    <x v="4"/>
    <x v="6"/>
    <x v="30"/>
    <x v="31"/>
    <x v="0"/>
    <x v="23"/>
    <n v="6393"/>
    <n v="6393"/>
    <n v="2269.9752960000001"/>
    <n v="0.355072"/>
    <m/>
    <n v="0.84"/>
    <n v="0.16"/>
    <n v="0.16"/>
    <s v="thermal"/>
    <s v="partial-direct"/>
    <m/>
    <n v="3321166"/>
  </r>
  <r>
    <s v="CK-NoKy [32]"/>
    <x v="3"/>
    <x v="0"/>
    <x v="31"/>
    <x v="32"/>
    <x v="0"/>
    <x v="23"/>
    <s v="AP"/>
    <m/>
    <s v="   -"/>
    <s v="-"/>
    <m/>
    <m/>
    <m/>
    <m/>
    <m/>
    <m/>
    <m/>
    <m/>
  </r>
  <r>
    <s v="CK-NoKy [32]"/>
    <x v="3"/>
    <x v="2"/>
    <x v="32"/>
    <x v="33"/>
    <x v="0"/>
    <x v="23"/>
    <s v="NO"/>
    <m/>
    <s v="   -"/>
    <s v="-"/>
    <m/>
    <m/>
    <m/>
    <m/>
    <m/>
    <m/>
    <m/>
    <m/>
  </r>
  <r>
    <s v="CK-SWVI [31]"/>
    <x v="4"/>
    <x v="5"/>
    <x v="33"/>
    <x v="34"/>
    <x v="0"/>
    <x v="23"/>
    <s v="NO"/>
    <m/>
    <s v="   -"/>
    <s v="-"/>
    <m/>
    <m/>
    <m/>
    <m/>
    <m/>
    <m/>
    <m/>
    <m/>
  </r>
  <r>
    <s v="CK-SWVI [31]"/>
    <x v="4"/>
    <x v="5"/>
    <x v="33"/>
    <x v="35"/>
    <x v="0"/>
    <x v="23"/>
    <s v="UNK"/>
    <m/>
    <s v="   -"/>
    <s v="-"/>
    <m/>
    <m/>
    <m/>
    <m/>
    <m/>
    <m/>
    <m/>
    <m/>
  </r>
  <r>
    <s v="CK-SWVI [31]"/>
    <x v="4"/>
    <x v="5"/>
    <x v="33"/>
    <x v="36"/>
    <x v="0"/>
    <x v="23"/>
    <n v="250"/>
    <n v="250"/>
    <s v="   -"/>
    <s v="-"/>
    <m/>
    <m/>
    <m/>
    <m/>
    <m/>
    <m/>
    <m/>
    <m/>
  </r>
  <r>
    <s v="CK-SWVI [31]"/>
    <x v="1"/>
    <x v="4"/>
    <x v="34"/>
    <x v="37"/>
    <x v="0"/>
    <x v="23"/>
    <n v="175"/>
    <n v="175"/>
    <n v="48.008800000000001"/>
    <n v="0.27433600000000002"/>
    <m/>
    <n v="0.76"/>
    <n v="0.24"/>
    <n v="0.22"/>
    <s v="thermal"/>
    <s v="partial-direct"/>
    <m/>
    <n v="175196"/>
  </r>
  <r>
    <s v="CK-SWVI [31]"/>
    <x v="2"/>
    <x v="4"/>
    <x v="35"/>
    <x v="38"/>
    <x v="0"/>
    <x v="23"/>
    <n v="3543"/>
    <n v="3543"/>
    <n v="284.81822700000004"/>
    <n v="8.0389000000000002E-2"/>
    <m/>
    <n v="0.88"/>
    <n v="0.12"/>
    <n v="0"/>
    <s v="thermal"/>
    <s v="direct"/>
    <m/>
    <n v="4999646"/>
  </r>
  <r>
    <s v="CK-SWVI [31]"/>
    <x v="4"/>
    <x v="5"/>
    <x v="36"/>
    <x v="39"/>
    <x v="0"/>
    <x v="23"/>
    <s v="NO"/>
    <m/>
    <s v="   -"/>
    <s v="-"/>
    <m/>
    <m/>
    <m/>
    <m/>
    <m/>
    <m/>
    <m/>
    <m/>
  </r>
  <r>
    <s v="CK-SWVI [31]"/>
    <x v="4"/>
    <x v="5"/>
    <x v="36"/>
    <x v="40"/>
    <x v="0"/>
    <x v="23"/>
    <n v="7"/>
    <n v="7"/>
    <s v="   -"/>
    <s v="-"/>
    <m/>
    <m/>
    <m/>
    <m/>
    <m/>
    <m/>
    <m/>
    <m/>
  </r>
  <r>
    <s v="CK-SWVI [31]"/>
    <x v="4"/>
    <x v="5"/>
    <x v="36"/>
    <x v="41"/>
    <x v="0"/>
    <x v="23"/>
    <n v="368"/>
    <n v="368"/>
    <s v="   -"/>
    <s v="-"/>
    <m/>
    <m/>
    <m/>
    <m/>
    <m/>
    <m/>
    <m/>
    <n v="492263"/>
  </r>
  <r>
    <s v="CK-NoKy [32]"/>
    <x v="3"/>
    <x v="2"/>
    <x v="37"/>
    <x v="42"/>
    <x v="0"/>
    <x v="23"/>
    <n v="196"/>
    <n v="196"/>
    <s v="   -"/>
    <s v="-"/>
    <m/>
    <m/>
    <m/>
    <m/>
    <m/>
    <m/>
    <m/>
    <n v="36997"/>
  </r>
  <r>
    <s v="CK-SWVI [31]"/>
    <x v="3"/>
    <x v="1"/>
    <x v="38"/>
    <x v="43"/>
    <x v="0"/>
    <x v="23"/>
    <s v="NO"/>
    <m/>
    <s v="   -"/>
    <s v="-"/>
    <m/>
    <m/>
    <m/>
    <m/>
    <m/>
    <m/>
    <m/>
    <m/>
  </r>
  <r>
    <s v="CK-NoKy [32]"/>
    <x v="1"/>
    <x v="2"/>
    <x v="39"/>
    <x v="44"/>
    <x v="0"/>
    <x v="23"/>
    <n v="1220"/>
    <n v="1220"/>
    <s v="   -"/>
    <s v="-"/>
    <m/>
    <m/>
    <m/>
    <m/>
    <m/>
    <m/>
    <m/>
    <n v="400000"/>
  </r>
  <r>
    <s v="CK-NoKy [32]"/>
    <x v="0"/>
    <x v="0"/>
    <x v="40"/>
    <x v="45"/>
    <x v="0"/>
    <x v="23"/>
    <n v="391"/>
    <n v="391"/>
    <s v="   -"/>
    <s v="-"/>
    <m/>
    <m/>
    <m/>
    <m/>
    <m/>
    <m/>
    <m/>
    <m/>
  </r>
  <r>
    <s v="CK-SWVI [31]"/>
    <x v="3"/>
    <x v="4"/>
    <x v="41"/>
    <x v="46"/>
    <x v="0"/>
    <x v="23"/>
    <n v="800"/>
    <n v="800"/>
    <s v="   -"/>
    <s v="-"/>
    <m/>
    <m/>
    <m/>
    <m/>
    <m/>
    <m/>
    <m/>
    <n v="287499"/>
  </r>
  <r>
    <s v="CK-NoKy [32]"/>
    <x v="3"/>
    <x v="2"/>
    <x v="42"/>
    <x v="47"/>
    <x v="0"/>
    <x v="23"/>
    <n v="64"/>
    <n v="64"/>
    <s v="   -"/>
    <s v="-"/>
    <m/>
    <m/>
    <m/>
    <m/>
    <m/>
    <m/>
    <m/>
    <n v="48261"/>
  </r>
  <r>
    <s v="CK-SWVI [31]"/>
    <x v="3"/>
    <x v="1"/>
    <x v="43"/>
    <x v="48"/>
    <x v="0"/>
    <x v="23"/>
    <s v="UNK"/>
    <m/>
    <s v="   -"/>
    <s v="-"/>
    <m/>
    <m/>
    <m/>
    <m/>
    <m/>
    <m/>
    <m/>
    <m/>
  </r>
  <r>
    <s v="CK-SWVI [31]"/>
    <x v="3"/>
    <x v="4"/>
    <x v="44"/>
    <x v="49"/>
    <x v="0"/>
    <x v="23"/>
    <n v="100"/>
    <n v="100"/>
    <s v="   -"/>
    <s v="-"/>
    <m/>
    <m/>
    <m/>
    <m/>
    <m/>
    <m/>
    <m/>
    <n v="243366"/>
  </r>
  <r>
    <s v="CK-SWVI [31]"/>
    <x v="1"/>
    <x v="1"/>
    <x v="45"/>
    <x v="50"/>
    <x v="0"/>
    <x v="23"/>
    <n v="1781"/>
    <n v="1781"/>
    <s v="   -"/>
    <s v="-"/>
    <m/>
    <m/>
    <m/>
    <m/>
    <m/>
    <m/>
    <m/>
    <n v="132060"/>
  </r>
  <r>
    <s v="CK-NoKy [32]"/>
    <x v="3"/>
    <x v="2"/>
    <x v="46"/>
    <x v="51"/>
    <x v="0"/>
    <x v="23"/>
    <n v="3"/>
    <n v="3"/>
    <s v="   -"/>
    <s v="-"/>
    <m/>
    <m/>
    <m/>
    <m/>
    <m/>
    <m/>
    <m/>
    <m/>
  </r>
  <r>
    <s v="CK-SWVI [31]"/>
    <x v="3"/>
    <x v="1"/>
    <x v="47"/>
    <x v="52"/>
    <x v="0"/>
    <x v="23"/>
    <s v="NO"/>
    <m/>
    <s v="   -"/>
    <s v="-"/>
    <m/>
    <m/>
    <m/>
    <m/>
    <m/>
    <m/>
    <m/>
    <m/>
  </r>
  <r>
    <s v="CK-NoKy [32]"/>
    <x v="1"/>
    <x v="2"/>
    <x v="48"/>
    <x v="53"/>
    <x v="0"/>
    <x v="23"/>
    <n v="55"/>
    <n v="55"/>
    <s v="   -"/>
    <s v="-"/>
    <m/>
    <m/>
    <m/>
    <m/>
    <m/>
    <m/>
    <m/>
    <n v="83526"/>
  </r>
  <r>
    <s v="CK-NoKy [32]"/>
    <x v="0"/>
    <x v="0"/>
    <x v="0"/>
    <x v="0"/>
    <x v="0"/>
    <x v="24"/>
    <n v="539"/>
    <n v="539"/>
    <s v="   -"/>
    <s v="-"/>
    <m/>
    <m/>
    <m/>
    <m/>
    <m/>
    <m/>
    <m/>
    <m/>
  </r>
  <r>
    <s v="CK-SWVI [31]"/>
    <x v="0"/>
    <x v="1"/>
    <x v="1"/>
    <x v="1"/>
    <x v="0"/>
    <x v="24"/>
    <n v="160"/>
    <n v="160"/>
    <s v="   -"/>
    <s v="-"/>
    <m/>
    <m/>
    <m/>
    <m/>
    <m/>
    <m/>
    <m/>
    <m/>
  </r>
  <r>
    <s v="CK-NoKy [32]"/>
    <x v="1"/>
    <x v="2"/>
    <x v="2"/>
    <x v="2"/>
    <x v="0"/>
    <x v="24"/>
    <n v="2268"/>
    <n v="2268"/>
    <s v="   -"/>
    <s v="-"/>
    <m/>
    <m/>
    <m/>
    <m/>
    <m/>
    <m/>
    <m/>
    <n v="489939"/>
  </r>
  <r>
    <s v="CK-NoKy [32]"/>
    <x v="2"/>
    <x v="2"/>
    <x v="3"/>
    <x v="3"/>
    <x v="0"/>
    <x v="24"/>
    <n v="140"/>
    <n v="140"/>
    <s v="   -"/>
    <s v="-"/>
    <m/>
    <m/>
    <m/>
    <m/>
    <m/>
    <m/>
    <m/>
    <m/>
  </r>
  <r>
    <s v="CK-NWVI [33]"/>
    <x v="0"/>
    <x v="3"/>
    <x v="4"/>
    <x v="4"/>
    <x v="0"/>
    <x v="24"/>
    <n v="883"/>
    <n v="883"/>
    <s v="   -"/>
    <s v="-"/>
    <m/>
    <m/>
    <m/>
    <m/>
    <m/>
    <m/>
    <m/>
    <m/>
  </r>
  <r>
    <s v="CK-NoKy [32]"/>
    <x v="2"/>
    <x v="2"/>
    <x v="5"/>
    <x v="5"/>
    <x v="0"/>
    <x v="24"/>
    <n v="14195"/>
    <n v="14195"/>
    <n v="855.12099499999999"/>
    <n v="6.0241000000000003E-2"/>
    <m/>
    <m/>
    <m/>
    <m/>
    <m/>
    <m/>
    <m/>
    <n v="657050"/>
  </r>
  <r>
    <s v="CK-SWVI [31]"/>
    <x v="3"/>
    <x v="1"/>
    <x v="6"/>
    <x v="6"/>
    <x v="0"/>
    <x v="24"/>
    <n v="10"/>
    <n v="10"/>
    <s v="   -"/>
    <s v="-"/>
    <m/>
    <m/>
    <m/>
    <m/>
    <m/>
    <m/>
    <m/>
    <n v="91775"/>
  </r>
  <r>
    <s v="CK-NoKy [32]"/>
    <x v="3"/>
    <x v="2"/>
    <x v="7"/>
    <x v="7"/>
    <x v="0"/>
    <x v="24"/>
    <s v="NO"/>
    <m/>
    <s v="   -"/>
    <s v="-"/>
    <m/>
    <m/>
    <m/>
    <m/>
    <m/>
    <m/>
    <m/>
    <m/>
  </r>
  <r>
    <s v="CK-NoKy [32]"/>
    <x v="3"/>
    <x v="0"/>
    <x v="8"/>
    <x v="8"/>
    <x v="0"/>
    <x v="24"/>
    <s v="NO"/>
    <m/>
    <s v="   -"/>
    <s v="-"/>
    <m/>
    <m/>
    <m/>
    <m/>
    <m/>
    <m/>
    <m/>
    <m/>
  </r>
  <r>
    <s v="CK-SWVI [31]"/>
    <x v="3"/>
    <x v="4"/>
    <x v="9"/>
    <x v="9"/>
    <x v="0"/>
    <x v="24"/>
    <n v="50"/>
    <n v="50"/>
    <s v="   -"/>
    <s v="-"/>
    <m/>
    <m/>
    <m/>
    <m/>
    <m/>
    <m/>
    <m/>
    <m/>
  </r>
  <r>
    <s v="CK-NoKy [32]"/>
    <x v="3"/>
    <x v="2"/>
    <x v="10"/>
    <x v="10"/>
    <x v="0"/>
    <x v="24"/>
    <n v="60"/>
    <n v="60"/>
    <s v="   -"/>
    <s v="-"/>
    <m/>
    <m/>
    <m/>
    <m/>
    <m/>
    <m/>
    <m/>
    <m/>
  </r>
  <r>
    <s v="CK-NoKy [32]"/>
    <x v="1"/>
    <x v="2"/>
    <x v="11"/>
    <x v="11"/>
    <x v="0"/>
    <x v="24"/>
    <n v="5038"/>
    <n v="5038"/>
    <s v="   -"/>
    <s v="-"/>
    <m/>
    <m/>
    <m/>
    <m/>
    <m/>
    <m/>
    <m/>
    <n v="151570"/>
  </r>
  <r>
    <s v="CK-SWVI [31]"/>
    <x v="3"/>
    <x v="5"/>
    <x v="12"/>
    <x v="12"/>
    <x v="0"/>
    <x v="24"/>
    <n v="50"/>
    <n v="50"/>
    <s v="   -"/>
    <s v="-"/>
    <m/>
    <m/>
    <m/>
    <m/>
    <m/>
    <m/>
    <m/>
    <m/>
  </r>
  <r>
    <s v="CK-SWVI [31]"/>
    <x v="3"/>
    <x v="4"/>
    <x v="13"/>
    <x v="13"/>
    <x v="0"/>
    <x v="24"/>
    <s v="UNK"/>
    <m/>
    <s v="   -"/>
    <s v="-"/>
    <m/>
    <m/>
    <m/>
    <m/>
    <m/>
    <m/>
    <m/>
    <n v="55000"/>
  </r>
  <r>
    <s v="CK-SWVI [31]"/>
    <x v="3"/>
    <x v="1"/>
    <x v="14"/>
    <x v="14"/>
    <x v="0"/>
    <x v="24"/>
    <s v="UNK"/>
    <m/>
    <s v="   -"/>
    <s v="-"/>
    <m/>
    <m/>
    <m/>
    <m/>
    <m/>
    <m/>
    <m/>
    <m/>
  </r>
  <r>
    <s v="CK-NoKy [32]"/>
    <x v="0"/>
    <x v="0"/>
    <x v="15"/>
    <x v="15"/>
    <x v="0"/>
    <x v="24"/>
    <n v="453"/>
    <n v="453"/>
    <s v="   -"/>
    <s v="-"/>
    <m/>
    <m/>
    <m/>
    <m/>
    <m/>
    <m/>
    <m/>
    <m/>
  </r>
  <r>
    <s v="CK-NoKy [32]"/>
    <x v="3"/>
    <x v="0"/>
    <x v="16"/>
    <x v="16"/>
    <x v="0"/>
    <x v="24"/>
    <s v="AP"/>
    <m/>
    <s v="   -"/>
    <s v="-"/>
    <m/>
    <m/>
    <m/>
    <m/>
    <m/>
    <m/>
    <m/>
    <m/>
  </r>
  <r>
    <s v="CK-SWVI [31]"/>
    <x v="3"/>
    <x v="1"/>
    <x v="17"/>
    <x v="17"/>
    <x v="0"/>
    <x v="24"/>
    <s v="NI"/>
    <m/>
    <s v="   -"/>
    <s v="-"/>
    <m/>
    <m/>
    <m/>
    <m/>
    <m/>
    <m/>
    <m/>
    <n v="511083"/>
  </r>
  <r>
    <s v="CK-NoKy [32]"/>
    <x v="3"/>
    <x v="2"/>
    <x v="18"/>
    <x v="18"/>
    <x v="0"/>
    <x v="24"/>
    <s v="NO"/>
    <m/>
    <s v="   -"/>
    <s v="-"/>
    <m/>
    <m/>
    <m/>
    <m/>
    <m/>
    <m/>
    <m/>
    <m/>
  </r>
  <r>
    <s v="CK-NoKy [32]"/>
    <x v="1"/>
    <x v="2"/>
    <x v="19"/>
    <x v="19"/>
    <x v="0"/>
    <x v="24"/>
    <n v="762"/>
    <n v="762"/>
    <s v="   -"/>
    <s v="-"/>
    <m/>
    <m/>
    <m/>
    <m/>
    <m/>
    <m/>
    <m/>
    <m/>
  </r>
  <r>
    <s v="CK-NoKy [32]"/>
    <x v="3"/>
    <x v="2"/>
    <x v="20"/>
    <x v="20"/>
    <x v="0"/>
    <x v="24"/>
    <n v="30"/>
    <n v="30"/>
    <s v="   -"/>
    <s v="-"/>
    <m/>
    <m/>
    <m/>
    <m/>
    <m/>
    <m/>
    <m/>
    <m/>
  </r>
  <r>
    <s v="CK-NoKy [32]"/>
    <x v="3"/>
    <x v="0"/>
    <x v="21"/>
    <x v="21"/>
    <x v="0"/>
    <x v="24"/>
    <s v="AP"/>
    <m/>
    <s v="   -"/>
    <s v="-"/>
    <m/>
    <m/>
    <m/>
    <m/>
    <m/>
    <m/>
    <m/>
    <m/>
  </r>
  <r>
    <s v="CK-NWVI [33]"/>
    <x v="1"/>
    <x v="3"/>
    <x v="22"/>
    <x v="22"/>
    <x v="0"/>
    <x v="24"/>
    <n v="3985"/>
    <n v="3985"/>
    <s v="   -"/>
    <s v="-"/>
    <m/>
    <m/>
    <m/>
    <m/>
    <m/>
    <m/>
    <m/>
    <n v="490081"/>
  </r>
  <r>
    <s v="CK-NoKy [32]"/>
    <x v="3"/>
    <x v="0"/>
    <x v="23"/>
    <x v="23"/>
    <x v="0"/>
    <x v="24"/>
    <s v="NI"/>
    <m/>
    <s v="   -"/>
    <s v="-"/>
    <m/>
    <m/>
    <m/>
    <m/>
    <m/>
    <m/>
    <m/>
    <m/>
  </r>
  <r>
    <s v="CK-SWVI [31]"/>
    <x v="0"/>
    <x v="1"/>
    <x v="24"/>
    <x v="24"/>
    <x v="0"/>
    <x v="24"/>
    <n v="234"/>
    <n v="234"/>
    <s v="   -"/>
    <s v="-"/>
    <m/>
    <m/>
    <m/>
    <m/>
    <m/>
    <m/>
    <m/>
    <m/>
  </r>
  <r>
    <s v="CK-SWVI [31]"/>
    <x v="3"/>
    <x v="4"/>
    <x v="25"/>
    <x v="25"/>
    <x v="0"/>
    <x v="24"/>
    <n v="16"/>
    <n v="16"/>
    <s v="   -"/>
    <s v="-"/>
    <m/>
    <m/>
    <m/>
    <m/>
    <m/>
    <m/>
    <m/>
    <m/>
  </r>
  <r>
    <s v="CK-NoKy [32]"/>
    <x v="3"/>
    <x v="2"/>
    <x v="26"/>
    <x v="26"/>
    <x v="0"/>
    <x v="24"/>
    <n v="10"/>
    <n v="10"/>
    <s v="   -"/>
    <s v="-"/>
    <m/>
    <m/>
    <m/>
    <m/>
    <m/>
    <m/>
    <m/>
    <m/>
  </r>
  <r>
    <s v="CK-SWVI [31]"/>
    <x v="0"/>
    <x v="1"/>
    <x v="27"/>
    <x v="27"/>
    <x v="0"/>
    <x v="24"/>
    <n v="239"/>
    <n v="239"/>
    <s v="   -"/>
    <s v="-"/>
    <m/>
    <m/>
    <m/>
    <m/>
    <m/>
    <m/>
    <m/>
    <m/>
  </r>
  <r>
    <s v="CK-SWVI [31]"/>
    <x v="1"/>
    <x v="4"/>
    <x v="28"/>
    <x v="28"/>
    <x v="0"/>
    <x v="24"/>
    <n v="740"/>
    <n v="740"/>
    <n v="731.29390000000001"/>
    <n v="0.98823499999999997"/>
    <m/>
    <m/>
    <m/>
    <m/>
    <m/>
    <m/>
    <m/>
    <n v="410614"/>
  </r>
  <r>
    <s v="CK-NoKy [32]"/>
    <x v="3"/>
    <x v="0"/>
    <x v="29"/>
    <x v="29"/>
    <x v="0"/>
    <x v="24"/>
    <s v="NI"/>
    <m/>
    <s v="   -"/>
    <s v="-"/>
    <m/>
    <m/>
    <m/>
    <m/>
    <m/>
    <m/>
    <m/>
    <m/>
  </r>
  <r>
    <s v="CK-SWVI [31]"/>
    <x v="4"/>
    <x v="6"/>
    <x v="30"/>
    <x v="30"/>
    <x v="0"/>
    <x v="24"/>
    <s v="NO"/>
    <m/>
    <n v="0"/>
    <n v="6.2068999999999999E-2"/>
    <m/>
    <m/>
    <m/>
    <m/>
    <m/>
    <m/>
    <m/>
    <m/>
  </r>
  <r>
    <s v="CK-SWVI [31]"/>
    <x v="4"/>
    <x v="6"/>
    <x v="30"/>
    <x v="31"/>
    <x v="0"/>
    <x v="24"/>
    <n v="18183"/>
    <n v="18183"/>
    <n v="1128.600627"/>
    <n v="6.2068999999999999E-2"/>
    <m/>
    <n v="0.96"/>
    <n v="0.04"/>
    <n v="0.04"/>
    <s v="thermal"/>
    <s v="partial-direct"/>
    <m/>
    <n v="3513460"/>
  </r>
  <r>
    <s v="CK-NoKy [32]"/>
    <x v="3"/>
    <x v="0"/>
    <x v="31"/>
    <x v="32"/>
    <x v="0"/>
    <x v="24"/>
    <s v="NI"/>
    <m/>
    <s v="   -"/>
    <s v="-"/>
    <m/>
    <m/>
    <m/>
    <m/>
    <m/>
    <m/>
    <m/>
    <m/>
  </r>
  <r>
    <s v="CK-NoKy [32]"/>
    <x v="3"/>
    <x v="2"/>
    <x v="32"/>
    <x v="33"/>
    <x v="0"/>
    <x v="24"/>
    <s v="NO"/>
    <m/>
    <s v="   -"/>
    <s v="-"/>
    <m/>
    <m/>
    <m/>
    <m/>
    <m/>
    <m/>
    <m/>
    <m/>
  </r>
  <r>
    <s v="CK-SWVI [31]"/>
    <x v="4"/>
    <x v="5"/>
    <x v="33"/>
    <x v="34"/>
    <x v="0"/>
    <x v="24"/>
    <s v="NI"/>
    <m/>
    <s v="   -"/>
    <s v="-"/>
    <m/>
    <m/>
    <m/>
    <m/>
    <m/>
    <m/>
    <m/>
    <m/>
  </r>
  <r>
    <s v="CK-SWVI [31]"/>
    <x v="4"/>
    <x v="5"/>
    <x v="33"/>
    <x v="35"/>
    <x v="0"/>
    <x v="24"/>
    <s v="UNK"/>
    <m/>
    <s v="   -"/>
    <s v="-"/>
    <m/>
    <m/>
    <m/>
    <m/>
    <m/>
    <m/>
    <m/>
    <m/>
  </r>
  <r>
    <s v="CK-SWVI [31]"/>
    <x v="4"/>
    <x v="5"/>
    <x v="33"/>
    <x v="36"/>
    <x v="0"/>
    <x v="24"/>
    <n v="1054"/>
    <n v="1054"/>
    <s v="   -"/>
    <s v="-"/>
    <m/>
    <m/>
    <m/>
    <m/>
    <m/>
    <m/>
    <m/>
    <m/>
  </r>
  <r>
    <s v="CK-SWVI [31]"/>
    <x v="1"/>
    <x v="4"/>
    <x v="34"/>
    <x v="37"/>
    <x v="0"/>
    <x v="24"/>
    <n v="570"/>
    <n v="570"/>
    <n v="525.00021000000004"/>
    <n v="0.92105300000000001"/>
    <m/>
    <n v="0.8"/>
    <n v="0.19999999999999996"/>
    <n v="0.2"/>
    <s v="thermal"/>
    <s v="partial-direct"/>
    <m/>
    <n v="447777"/>
  </r>
  <r>
    <s v="CK-SWVI [31]"/>
    <x v="2"/>
    <x v="4"/>
    <x v="35"/>
    <x v="38"/>
    <x v="0"/>
    <x v="24"/>
    <n v="16860"/>
    <n v="16860"/>
    <n v="1159.125"/>
    <n v="6.8750000000000006E-2"/>
    <m/>
    <n v="0.88"/>
    <n v="0.12"/>
    <n v="0.01"/>
    <s v="thermal"/>
    <s v="direct"/>
    <m/>
    <n v="7676566"/>
  </r>
  <r>
    <s v="CK-SWVI [31]"/>
    <x v="4"/>
    <x v="5"/>
    <x v="36"/>
    <x v="39"/>
    <x v="0"/>
    <x v="24"/>
    <n v="30"/>
    <n v="30"/>
    <s v="   -"/>
    <s v="-"/>
    <m/>
    <m/>
    <m/>
    <m/>
    <m/>
    <m/>
    <m/>
    <m/>
  </r>
  <r>
    <s v="CK-SWVI [31]"/>
    <x v="4"/>
    <x v="5"/>
    <x v="36"/>
    <x v="40"/>
    <x v="0"/>
    <x v="24"/>
    <n v="3"/>
    <n v="3"/>
    <s v="   -"/>
    <s v="-"/>
    <m/>
    <m/>
    <m/>
    <m/>
    <m/>
    <m/>
    <m/>
    <m/>
  </r>
  <r>
    <s v="CK-SWVI [31]"/>
    <x v="4"/>
    <x v="5"/>
    <x v="36"/>
    <x v="41"/>
    <x v="0"/>
    <x v="24"/>
    <n v="700"/>
    <n v="700"/>
    <s v="   -"/>
    <s v="-"/>
    <m/>
    <m/>
    <m/>
    <m/>
    <m/>
    <m/>
    <m/>
    <n v="472851"/>
  </r>
  <r>
    <s v="CK-NoKy [32]"/>
    <x v="3"/>
    <x v="2"/>
    <x v="37"/>
    <x v="42"/>
    <x v="0"/>
    <x v="24"/>
    <n v="67"/>
    <n v="67"/>
    <s v="   -"/>
    <s v="-"/>
    <m/>
    <m/>
    <m/>
    <m/>
    <m/>
    <m/>
    <m/>
    <m/>
  </r>
  <r>
    <s v="CK-SWVI [31]"/>
    <x v="3"/>
    <x v="1"/>
    <x v="38"/>
    <x v="43"/>
    <x v="0"/>
    <x v="24"/>
    <s v="NI"/>
    <m/>
    <s v="   -"/>
    <s v="-"/>
    <m/>
    <m/>
    <m/>
    <m/>
    <m/>
    <m/>
    <m/>
    <m/>
  </r>
  <r>
    <s v="CK-NoKy [32]"/>
    <x v="1"/>
    <x v="2"/>
    <x v="39"/>
    <x v="44"/>
    <x v="0"/>
    <x v="24"/>
    <n v="1606"/>
    <n v="1606"/>
    <s v="   -"/>
    <s v="-"/>
    <m/>
    <m/>
    <m/>
    <m/>
    <m/>
    <m/>
    <m/>
    <m/>
  </r>
  <r>
    <s v="CK-NoKy [32]"/>
    <x v="0"/>
    <x v="0"/>
    <x v="40"/>
    <x v="45"/>
    <x v="0"/>
    <x v="24"/>
    <n v="879"/>
    <n v="879"/>
    <s v="   -"/>
    <s v="-"/>
    <m/>
    <m/>
    <m/>
    <m/>
    <m/>
    <m/>
    <m/>
    <m/>
  </r>
  <r>
    <s v="CK-SWVI [31]"/>
    <x v="3"/>
    <x v="4"/>
    <x v="41"/>
    <x v="46"/>
    <x v="0"/>
    <x v="24"/>
    <n v="600"/>
    <n v="600"/>
    <s v="   -"/>
    <s v="-"/>
    <m/>
    <m/>
    <m/>
    <m/>
    <m/>
    <m/>
    <m/>
    <n v="305113"/>
  </r>
  <r>
    <s v="CK-NoKy [32]"/>
    <x v="3"/>
    <x v="2"/>
    <x v="42"/>
    <x v="47"/>
    <x v="0"/>
    <x v="24"/>
    <n v="50"/>
    <n v="50"/>
    <s v="   -"/>
    <s v="-"/>
    <m/>
    <m/>
    <m/>
    <m/>
    <m/>
    <m/>
    <m/>
    <m/>
  </r>
  <r>
    <s v="CK-SWVI [31]"/>
    <x v="3"/>
    <x v="1"/>
    <x v="43"/>
    <x v="48"/>
    <x v="0"/>
    <x v="24"/>
    <s v="UNK"/>
    <m/>
    <s v="   -"/>
    <s v="-"/>
    <m/>
    <m/>
    <m/>
    <m/>
    <m/>
    <m/>
    <m/>
    <m/>
  </r>
  <r>
    <s v="CK-SWVI [31]"/>
    <x v="3"/>
    <x v="4"/>
    <x v="44"/>
    <x v="49"/>
    <x v="0"/>
    <x v="24"/>
    <n v="160"/>
    <n v="160"/>
    <s v="   -"/>
    <s v="-"/>
    <m/>
    <m/>
    <m/>
    <m/>
    <m/>
    <m/>
    <m/>
    <n v="360752"/>
  </r>
  <r>
    <s v="CK-SWVI [31]"/>
    <x v="1"/>
    <x v="1"/>
    <x v="45"/>
    <x v="50"/>
    <x v="0"/>
    <x v="24"/>
    <n v="751"/>
    <n v="751"/>
    <s v="   -"/>
    <s v="-"/>
    <m/>
    <m/>
    <m/>
    <m/>
    <m/>
    <m/>
    <m/>
    <n v="139130"/>
  </r>
  <r>
    <s v="CK-NoKy [32]"/>
    <x v="3"/>
    <x v="2"/>
    <x v="46"/>
    <x v="51"/>
    <x v="0"/>
    <x v="24"/>
    <n v="2"/>
    <n v="2"/>
    <s v="   -"/>
    <s v="-"/>
    <m/>
    <m/>
    <m/>
    <m/>
    <m/>
    <m/>
    <m/>
    <m/>
  </r>
  <r>
    <s v="CK-SWVI [31]"/>
    <x v="3"/>
    <x v="1"/>
    <x v="47"/>
    <x v="52"/>
    <x v="0"/>
    <x v="24"/>
    <s v="UNK"/>
    <m/>
    <s v="   -"/>
    <s v="-"/>
    <m/>
    <m/>
    <m/>
    <m/>
    <m/>
    <m/>
    <m/>
    <m/>
  </r>
  <r>
    <s v="CK-NoKy [32]"/>
    <x v="1"/>
    <x v="2"/>
    <x v="48"/>
    <x v="53"/>
    <x v="0"/>
    <x v="24"/>
    <n v="686"/>
    <n v="686"/>
    <s v="   -"/>
    <s v="-"/>
    <m/>
    <m/>
    <m/>
    <m/>
    <m/>
    <m/>
    <m/>
    <m/>
  </r>
  <r>
    <s v="CK-NoKy [32]"/>
    <x v="0"/>
    <x v="0"/>
    <x v="0"/>
    <x v="0"/>
    <x v="0"/>
    <x v="25"/>
    <n v="300"/>
    <n v="300"/>
    <s v="   -"/>
    <s v="-"/>
    <m/>
    <m/>
    <m/>
    <m/>
    <m/>
    <m/>
    <m/>
    <m/>
  </r>
  <r>
    <s v="CK-SWVI [31]"/>
    <x v="0"/>
    <x v="1"/>
    <x v="1"/>
    <x v="1"/>
    <x v="0"/>
    <x v="25"/>
    <n v="306"/>
    <n v="306"/>
    <s v="   -"/>
    <s v="-"/>
    <m/>
    <m/>
    <m/>
    <m/>
    <m/>
    <m/>
    <m/>
    <m/>
  </r>
  <r>
    <s v="CK-NoKy [32]"/>
    <x v="1"/>
    <x v="2"/>
    <x v="2"/>
    <x v="2"/>
    <x v="0"/>
    <x v="25"/>
    <n v="3065"/>
    <n v="3065"/>
    <s v="   -"/>
    <s v="-"/>
    <m/>
    <m/>
    <m/>
    <m/>
    <m/>
    <m/>
    <m/>
    <n v="418773"/>
  </r>
  <r>
    <s v="CK-NoKy [32]"/>
    <x v="2"/>
    <x v="2"/>
    <x v="3"/>
    <x v="3"/>
    <x v="0"/>
    <x v="25"/>
    <n v="620"/>
    <n v="620"/>
    <s v="   -"/>
    <s v="-"/>
    <m/>
    <m/>
    <m/>
    <m/>
    <m/>
    <m/>
    <m/>
    <m/>
  </r>
  <r>
    <s v="CK-NWVI [33]"/>
    <x v="0"/>
    <x v="3"/>
    <x v="4"/>
    <x v="4"/>
    <x v="0"/>
    <x v="25"/>
    <n v="171"/>
    <n v="171"/>
    <s v="   -"/>
    <s v="-"/>
    <m/>
    <m/>
    <m/>
    <m/>
    <m/>
    <m/>
    <m/>
    <n v="38693"/>
  </r>
  <r>
    <s v="CK-NoKy [32]"/>
    <x v="2"/>
    <x v="2"/>
    <x v="5"/>
    <x v="5"/>
    <x v="0"/>
    <x v="25"/>
    <n v="21865"/>
    <n v="21865"/>
    <n v="6419.0829700000004"/>
    <n v="0.29357800000000001"/>
    <m/>
    <m/>
    <m/>
    <m/>
    <m/>
    <m/>
    <m/>
    <n v="335001"/>
  </r>
  <r>
    <s v="CK-SWVI [31]"/>
    <x v="3"/>
    <x v="1"/>
    <x v="6"/>
    <x v="6"/>
    <x v="0"/>
    <x v="25"/>
    <n v="20"/>
    <n v="20"/>
    <s v="   -"/>
    <s v="-"/>
    <m/>
    <m/>
    <m/>
    <m/>
    <m/>
    <m/>
    <m/>
    <n v="100000"/>
  </r>
  <r>
    <s v="CK-NoKy [32]"/>
    <x v="3"/>
    <x v="2"/>
    <x v="7"/>
    <x v="7"/>
    <x v="0"/>
    <x v="25"/>
    <n v="1"/>
    <n v="1"/>
    <s v="   -"/>
    <s v="-"/>
    <m/>
    <m/>
    <m/>
    <m/>
    <m/>
    <m/>
    <m/>
    <m/>
  </r>
  <r>
    <s v="CK-NoKy [32]"/>
    <x v="3"/>
    <x v="0"/>
    <x v="8"/>
    <x v="8"/>
    <x v="0"/>
    <x v="25"/>
    <n v="4"/>
    <n v="4"/>
    <s v="   -"/>
    <s v="-"/>
    <m/>
    <m/>
    <m/>
    <m/>
    <m/>
    <m/>
    <m/>
    <m/>
  </r>
  <r>
    <s v="CK-SWVI [31]"/>
    <x v="3"/>
    <x v="4"/>
    <x v="9"/>
    <x v="9"/>
    <x v="0"/>
    <x v="25"/>
    <n v="200"/>
    <n v="200"/>
    <s v="   -"/>
    <s v="-"/>
    <m/>
    <m/>
    <m/>
    <m/>
    <m/>
    <m/>
    <m/>
    <m/>
  </r>
  <r>
    <s v="CK-NoKy [32]"/>
    <x v="3"/>
    <x v="2"/>
    <x v="10"/>
    <x v="10"/>
    <x v="0"/>
    <x v="25"/>
    <n v="64"/>
    <n v="64"/>
    <s v="   -"/>
    <s v="-"/>
    <m/>
    <m/>
    <m/>
    <m/>
    <m/>
    <m/>
    <m/>
    <m/>
  </r>
  <r>
    <s v="CK-NoKy [32]"/>
    <x v="1"/>
    <x v="2"/>
    <x v="11"/>
    <x v="11"/>
    <x v="0"/>
    <x v="25"/>
    <n v="9251"/>
    <n v="9251"/>
    <s v="   -"/>
    <s v="-"/>
    <m/>
    <m/>
    <m/>
    <m/>
    <m/>
    <m/>
    <m/>
    <n v="384754"/>
  </r>
  <r>
    <s v="CK-SWVI [31]"/>
    <x v="3"/>
    <x v="5"/>
    <x v="12"/>
    <x v="12"/>
    <x v="0"/>
    <x v="25"/>
    <n v="224"/>
    <n v="224"/>
    <s v="   -"/>
    <s v="-"/>
    <m/>
    <m/>
    <m/>
    <m/>
    <m/>
    <m/>
    <m/>
    <m/>
  </r>
  <r>
    <s v="CK-SWVI [31]"/>
    <x v="3"/>
    <x v="4"/>
    <x v="13"/>
    <x v="13"/>
    <x v="0"/>
    <x v="25"/>
    <s v="UNK"/>
    <m/>
    <s v="   -"/>
    <s v="-"/>
    <m/>
    <m/>
    <m/>
    <m/>
    <m/>
    <m/>
    <m/>
    <n v="85000"/>
  </r>
  <r>
    <s v="CK-SWVI [31]"/>
    <x v="3"/>
    <x v="1"/>
    <x v="14"/>
    <x v="14"/>
    <x v="0"/>
    <x v="25"/>
    <s v="AP"/>
    <m/>
    <s v="   -"/>
    <s v="-"/>
    <m/>
    <m/>
    <m/>
    <m/>
    <m/>
    <m/>
    <m/>
    <m/>
  </r>
  <r>
    <s v="CK-NoKy [32]"/>
    <x v="0"/>
    <x v="0"/>
    <x v="15"/>
    <x v="15"/>
    <x v="0"/>
    <x v="25"/>
    <n v="824"/>
    <n v="824"/>
    <s v="   -"/>
    <s v="-"/>
    <m/>
    <m/>
    <m/>
    <m/>
    <m/>
    <m/>
    <m/>
    <m/>
  </r>
  <r>
    <s v="CK-NoKy [32]"/>
    <x v="3"/>
    <x v="0"/>
    <x v="16"/>
    <x v="16"/>
    <x v="0"/>
    <x v="25"/>
    <n v="20"/>
    <n v="20"/>
    <s v="   -"/>
    <s v="-"/>
    <m/>
    <m/>
    <m/>
    <m/>
    <m/>
    <m/>
    <m/>
    <m/>
  </r>
  <r>
    <s v="CK-SWVI [31]"/>
    <x v="3"/>
    <x v="1"/>
    <x v="17"/>
    <x v="17"/>
    <x v="0"/>
    <x v="25"/>
    <s v="UNK"/>
    <m/>
    <s v="   -"/>
    <s v="-"/>
    <m/>
    <m/>
    <m/>
    <m/>
    <m/>
    <m/>
    <m/>
    <n v="574581"/>
  </r>
  <r>
    <s v="CK-NoKy [32]"/>
    <x v="3"/>
    <x v="2"/>
    <x v="18"/>
    <x v="18"/>
    <x v="0"/>
    <x v="25"/>
    <s v="NI"/>
    <m/>
    <s v="   -"/>
    <s v="-"/>
    <m/>
    <m/>
    <m/>
    <m/>
    <m/>
    <m/>
    <m/>
    <m/>
  </r>
  <r>
    <s v="CK-NoKy [32]"/>
    <x v="1"/>
    <x v="2"/>
    <x v="19"/>
    <x v="19"/>
    <x v="0"/>
    <x v="25"/>
    <n v="344"/>
    <n v="344"/>
    <s v="   -"/>
    <s v="-"/>
    <m/>
    <m/>
    <m/>
    <m/>
    <m/>
    <m/>
    <m/>
    <n v="187500"/>
  </r>
  <r>
    <s v="CK-NoKy [32]"/>
    <x v="3"/>
    <x v="2"/>
    <x v="20"/>
    <x v="20"/>
    <x v="0"/>
    <x v="25"/>
    <n v="96"/>
    <n v="96"/>
    <s v="   -"/>
    <s v="-"/>
    <m/>
    <m/>
    <m/>
    <m/>
    <m/>
    <m/>
    <m/>
    <m/>
  </r>
  <r>
    <s v="CK-NoKy [32]"/>
    <x v="3"/>
    <x v="0"/>
    <x v="21"/>
    <x v="21"/>
    <x v="0"/>
    <x v="25"/>
    <s v="NI"/>
    <m/>
    <s v="   -"/>
    <s v="-"/>
    <m/>
    <m/>
    <m/>
    <m/>
    <m/>
    <m/>
    <m/>
    <m/>
  </r>
  <r>
    <s v="CK-NWVI [33]"/>
    <x v="1"/>
    <x v="3"/>
    <x v="22"/>
    <x v="22"/>
    <x v="0"/>
    <x v="25"/>
    <n v="4821"/>
    <n v="4821"/>
    <s v="   -"/>
    <s v="-"/>
    <m/>
    <m/>
    <m/>
    <m/>
    <m/>
    <m/>
    <m/>
    <n v="756551"/>
  </r>
  <r>
    <s v="CK-NoKy [32]"/>
    <x v="3"/>
    <x v="0"/>
    <x v="23"/>
    <x v="23"/>
    <x v="0"/>
    <x v="25"/>
    <s v="NI"/>
    <m/>
    <s v="   -"/>
    <s v="-"/>
    <m/>
    <m/>
    <m/>
    <m/>
    <m/>
    <m/>
    <m/>
    <m/>
  </r>
  <r>
    <s v="CK-SWVI [31]"/>
    <x v="0"/>
    <x v="1"/>
    <x v="24"/>
    <x v="24"/>
    <x v="0"/>
    <x v="25"/>
    <n v="370"/>
    <n v="370"/>
    <s v="   -"/>
    <s v="-"/>
    <m/>
    <m/>
    <m/>
    <m/>
    <m/>
    <m/>
    <m/>
    <m/>
  </r>
  <r>
    <s v="CK-SWVI [31]"/>
    <x v="3"/>
    <x v="4"/>
    <x v="25"/>
    <x v="25"/>
    <x v="0"/>
    <x v="25"/>
    <n v="125"/>
    <n v="125"/>
    <s v="   -"/>
    <s v="-"/>
    <m/>
    <m/>
    <m/>
    <m/>
    <m/>
    <m/>
    <m/>
    <m/>
  </r>
  <r>
    <s v="CK-NoKy [32]"/>
    <x v="3"/>
    <x v="2"/>
    <x v="26"/>
    <x v="26"/>
    <x v="0"/>
    <x v="25"/>
    <s v="NI"/>
    <m/>
    <s v="   -"/>
    <s v="-"/>
    <m/>
    <m/>
    <m/>
    <m/>
    <m/>
    <m/>
    <m/>
    <n v="13736"/>
  </r>
  <r>
    <s v="CK-SWVI [31]"/>
    <x v="0"/>
    <x v="1"/>
    <x v="27"/>
    <x v="27"/>
    <x v="0"/>
    <x v="25"/>
    <n v="155"/>
    <n v="155"/>
    <s v="   -"/>
    <s v="-"/>
    <m/>
    <m/>
    <m/>
    <m/>
    <m/>
    <m/>
    <m/>
    <m/>
  </r>
  <r>
    <s v="CK-SWVI [31]"/>
    <x v="1"/>
    <x v="4"/>
    <x v="28"/>
    <x v="28"/>
    <x v="0"/>
    <x v="25"/>
    <n v="739"/>
    <n v="739"/>
    <s v="   -"/>
    <s v="-"/>
    <m/>
    <m/>
    <m/>
    <m/>
    <m/>
    <m/>
    <m/>
    <n v="540822"/>
  </r>
  <r>
    <s v="CK-NoKy [32]"/>
    <x v="3"/>
    <x v="0"/>
    <x v="29"/>
    <x v="29"/>
    <x v="0"/>
    <x v="25"/>
    <n v="4"/>
    <n v="4"/>
    <s v="   -"/>
    <s v="-"/>
    <m/>
    <m/>
    <m/>
    <m/>
    <m/>
    <m/>
    <m/>
    <m/>
  </r>
  <r>
    <s v="CK-SWVI [31]"/>
    <x v="4"/>
    <x v="6"/>
    <x v="30"/>
    <x v="30"/>
    <x v="0"/>
    <x v="25"/>
    <s v="NO"/>
    <m/>
    <n v="0"/>
    <n v="0.26666699999999999"/>
    <m/>
    <m/>
    <m/>
    <m/>
    <m/>
    <m/>
    <m/>
    <m/>
  </r>
  <r>
    <s v="CK-SWVI [31]"/>
    <x v="4"/>
    <x v="6"/>
    <x v="30"/>
    <x v="31"/>
    <x v="0"/>
    <x v="25"/>
    <n v="31654"/>
    <n v="31654"/>
    <n v="8441.0772180000004"/>
    <n v="0.26666699999999999"/>
    <m/>
    <n v="0.95"/>
    <n v="0.05"/>
    <n v="0.05"/>
    <s v="thermal"/>
    <s v="partial-direct"/>
    <m/>
    <n v="4908227"/>
  </r>
  <r>
    <s v="CK-NoKy [32]"/>
    <x v="3"/>
    <x v="0"/>
    <x v="31"/>
    <x v="32"/>
    <x v="0"/>
    <x v="25"/>
    <s v="NI"/>
    <m/>
    <s v="   -"/>
    <s v="-"/>
    <m/>
    <m/>
    <m/>
    <m/>
    <m/>
    <m/>
    <m/>
    <m/>
  </r>
  <r>
    <s v="CK-NoKy [32]"/>
    <x v="3"/>
    <x v="2"/>
    <x v="32"/>
    <x v="33"/>
    <x v="0"/>
    <x v="25"/>
    <s v="NO"/>
    <m/>
    <s v="   -"/>
    <s v="-"/>
    <m/>
    <m/>
    <m/>
    <m/>
    <m/>
    <m/>
    <m/>
    <m/>
  </r>
  <r>
    <s v="CK-SWVI [31]"/>
    <x v="4"/>
    <x v="5"/>
    <x v="33"/>
    <x v="34"/>
    <x v="0"/>
    <x v="25"/>
    <n v="73"/>
    <n v="73"/>
    <s v="   -"/>
    <s v="-"/>
    <m/>
    <m/>
    <m/>
    <m/>
    <m/>
    <m/>
    <m/>
    <m/>
  </r>
  <r>
    <s v="CK-SWVI [31]"/>
    <x v="4"/>
    <x v="5"/>
    <x v="33"/>
    <x v="35"/>
    <x v="0"/>
    <x v="25"/>
    <s v="UNK"/>
    <m/>
    <s v="   -"/>
    <s v="-"/>
    <m/>
    <m/>
    <m/>
    <m/>
    <m/>
    <m/>
    <m/>
    <m/>
  </r>
  <r>
    <s v="CK-SWVI [31]"/>
    <x v="4"/>
    <x v="5"/>
    <x v="33"/>
    <x v="36"/>
    <x v="0"/>
    <x v="25"/>
    <n v="3840"/>
    <n v="3840"/>
    <s v="   -"/>
    <s v="-"/>
    <m/>
    <m/>
    <m/>
    <m/>
    <m/>
    <m/>
    <m/>
    <n v="353000"/>
  </r>
  <r>
    <s v="CK-SWVI [31]"/>
    <x v="1"/>
    <x v="4"/>
    <x v="34"/>
    <x v="37"/>
    <x v="0"/>
    <x v="25"/>
    <n v="2231"/>
    <n v="2231"/>
    <n v="1968.5295430000001"/>
    <n v="0.88235300000000005"/>
    <m/>
    <n v="0.81"/>
    <n v="0.18999999999999995"/>
    <n v="0.18"/>
    <s v="thermal"/>
    <s v="partial-direct"/>
    <m/>
    <n v="462165"/>
  </r>
  <r>
    <s v="CK-SWVI [31]"/>
    <x v="2"/>
    <x v="4"/>
    <x v="35"/>
    <x v="38"/>
    <x v="0"/>
    <x v="25"/>
    <n v="45752"/>
    <n v="45752"/>
    <n v="3991.7704960000001"/>
    <n v="8.7248000000000006E-2"/>
    <m/>
    <n v="0.88"/>
    <n v="0.12"/>
    <n v="0"/>
    <s v="thermal"/>
    <s v="direct"/>
    <m/>
    <n v="7575588"/>
  </r>
  <r>
    <s v="CK-SWVI [31]"/>
    <x v="4"/>
    <x v="5"/>
    <x v="36"/>
    <x v="39"/>
    <x v="0"/>
    <x v="25"/>
    <s v="NO"/>
    <m/>
    <s v="   -"/>
    <s v="-"/>
    <m/>
    <m/>
    <m/>
    <m/>
    <m/>
    <m/>
    <m/>
    <m/>
  </r>
  <r>
    <s v="CK-SWVI [31]"/>
    <x v="4"/>
    <x v="5"/>
    <x v="36"/>
    <x v="40"/>
    <x v="0"/>
    <x v="25"/>
    <n v="2"/>
    <n v="2"/>
    <s v="   -"/>
    <s v="-"/>
    <m/>
    <m/>
    <m/>
    <m/>
    <m/>
    <m/>
    <m/>
    <m/>
  </r>
  <r>
    <s v="CK-SWVI [31]"/>
    <x v="4"/>
    <x v="5"/>
    <x v="36"/>
    <x v="41"/>
    <x v="0"/>
    <x v="25"/>
    <n v="2400"/>
    <n v="2400"/>
    <s v="   -"/>
    <s v="-"/>
    <m/>
    <m/>
    <m/>
    <m/>
    <m/>
    <m/>
    <m/>
    <n v="356232"/>
  </r>
  <r>
    <s v="CK-NoKy [32]"/>
    <x v="3"/>
    <x v="2"/>
    <x v="37"/>
    <x v="42"/>
    <x v="0"/>
    <x v="25"/>
    <n v="16"/>
    <n v="16"/>
    <s v="   -"/>
    <s v="-"/>
    <m/>
    <m/>
    <m/>
    <m/>
    <m/>
    <m/>
    <m/>
    <m/>
  </r>
  <r>
    <s v="CK-SWVI [31]"/>
    <x v="3"/>
    <x v="1"/>
    <x v="38"/>
    <x v="43"/>
    <x v="0"/>
    <x v="25"/>
    <s v="NO"/>
    <m/>
    <s v="   -"/>
    <s v="-"/>
    <m/>
    <m/>
    <m/>
    <m/>
    <m/>
    <m/>
    <m/>
    <m/>
  </r>
  <r>
    <s v="CK-NoKy [32]"/>
    <x v="1"/>
    <x v="2"/>
    <x v="39"/>
    <x v="44"/>
    <x v="0"/>
    <x v="25"/>
    <n v="519"/>
    <n v="519"/>
    <s v="   -"/>
    <s v="-"/>
    <m/>
    <m/>
    <m/>
    <m/>
    <m/>
    <m/>
    <m/>
    <n v="215000"/>
  </r>
  <r>
    <s v="CK-NoKy [32]"/>
    <x v="0"/>
    <x v="0"/>
    <x v="40"/>
    <x v="45"/>
    <x v="0"/>
    <x v="25"/>
    <n v="1430"/>
    <n v="1430"/>
    <s v="   -"/>
    <s v="-"/>
    <m/>
    <m/>
    <m/>
    <m/>
    <m/>
    <m/>
    <m/>
    <m/>
  </r>
  <r>
    <s v="CK-SWVI [31]"/>
    <x v="3"/>
    <x v="4"/>
    <x v="41"/>
    <x v="46"/>
    <x v="0"/>
    <x v="25"/>
    <n v="750"/>
    <n v="750"/>
    <s v="   -"/>
    <s v="-"/>
    <m/>
    <m/>
    <m/>
    <m/>
    <m/>
    <m/>
    <m/>
    <n v="311735"/>
  </r>
  <r>
    <s v="CK-NoKy [32]"/>
    <x v="3"/>
    <x v="2"/>
    <x v="42"/>
    <x v="47"/>
    <x v="0"/>
    <x v="25"/>
    <n v="54"/>
    <n v="54"/>
    <s v="   -"/>
    <s v="-"/>
    <m/>
    <m/>
    <m/>
    <m/>
    <m/>
    <m/>
    <m/>
    <n v="55945"/>
  </r>
  <r>
    <s v="CK-SWVI [31]"/>
    <x v="3"/>
    <x v="1"/>
    <x v="43"/>
    <x v="48"/>
    <x v="0"/>
    <x v="25"/>
    <s v="NO"/>
    <m/>
    <s v="   -"/>
    <s v="-"/>
    <m/>
    <m/>
    <m/>
    <m/>
    <m/>
    <m/>
    <m/>
    <m/>
  </r>
  <r>
    <s v="CK-SWVI [31]"/>
    <x v="3"/>
    <x v="4"/>
    <x v="44"/>
    <x v="49"/>
    <x v="0"/>
    <x v="25"/>
    <n v="308"/>
    <n v="308"/>
    <s v="   -"/>
    <s v="-"/>
    <m/>
    <m/>
    <m/>
    <m/>
    <m/>
    <m/>
    <m/>
    <n v="408741"/>
  </r>
  <r>
    <s v="CK-SWVI [31]"/>
    <x v="1"/>
    <x v="1"/>
    <x v="45"/>
    <x v="50"/>
    <x v="0"/>
    <x v="25"/>
    <n v="800"/>
    <n v="800"/>
    <s v="   -"/>
    <s v="-"/>
    <m/>
    <m/>
    <m/>
    <m/>
    <m/>
    <m/>
    <m/>
    <n v="159469"/>
  </r>
  <r>
    <s v="CK-NoKy [32]"/>
    <x v="3"/>
    <x v="2"/>
    <x v="46"/>
    <x v="51"/>
    <x v="0"/>
    <x v="25"/>
    <n v="2"/>
    <n v="2"/>
    <s v="   -"/>
    <s v="-"/>
    <m/>
    <m/>
    <m/>
    <m/>
    <m/>
    <m/>
    <m/>
    <m/>
  </r>
  <r>
    <s v="CK-SWVI [31]"/>
    <x v="3"/>
    <x v="1"/>
    <x v="47"/>
    <x v="52"/>
    <x v="0"/>
    <x v="25"/>
    <s v="NO"/>
    <m/>
    <s v="   -"/>
    <s v="-"/>
    <m/>
    <m/>
    <m/>
    <m/>
    <m/>
    <m/>
    <m/>
    <m/>
  </r>
  <r>
    <s v="CK-NoKy [32]"/>
    <x v="1"/>
    <x v="2"/>
    <x v="48"/>
    <x v="53"/>
    <x v="0"/>
    <x v="25"/>
    <n v="674"/>
    <n v="674"/>
    <s v="   -"/>
    <s v="-"/>
    <m/>
    <m/>
    <m/>
    <m/>
    <m/>
    <m/>
    <m/>
    <n v="89000"/>
  </r>
  <r>
    <s v="CK-NoKy [32]"/>
    <x v="0"/>
    <x v="0"/>
    <x v="0"/>
    <x v="0"/>
    <x v="0"/>
    <x v="26"/>
    <n v="402"/>
    <n v="402"/>
    <s v="   -"/>
    <s v="-"/>
    <m/>
    <m/>
    <m/>
    <m/>
    <m/>
    <m/>
    <m/>
    <m/>
  </r>
  <r>
    <s v="CK-SWVI [31]"/>
    <x v="0"/>
    <x v="1"/>
    <x v="1"/>
    <x v="1"/>
    <x v="0"/>
    <x v="26"/>
    <n v="275"/>
    <n v="275"/>
    <s v="   -"/>
    <s v="-"/>
    <m/>
    <m/>
    <m/>
    <m/>
    <m/>
    <m/>
    <m/>
    <m/>
  </r>
  <r>
    <s v="CK-NoKy [32]"/>
    <x v="1"/>
    <x v="2"/>
    <x v="2"/>
    <x v="2"/>
    <x v="0"/>
    <x v="26"/>
    <n v="2224"/>
    <n v="2224"/>
    <s v="   -"/>
    <s v="-"/>
    <m/>
    <m/>
    <m/>
    <m/>
    <m/>
    <m/>
    <m/>
    <n v="648994"/>
  </r>
  <r>
    <s v="CK-NoKy [32]"/>
    <x v="2"/>
    <x v="2"/>
    <x v="3"/>
    <x v="3"/>
    <x v="0"/>
    <x v="26"/>
    <n v="140"/>
    <n v="140"/>
    <s v="   -"/>
    <s v="-"/>
    <m/>
    <m/>
    <m/>
    <m/>
    <m/>
    <m/>
    <m/>
    <m/>
  </r>
  <r>
    <s v="CK-NWVI [33]"/>
    <x v="0"/>
    <x v="3"/>
    <x v="4"/>
    <x v="4"/>
    <x v="0"/>
    <x v="26"/>
    <n v="36"/>
    <n v="36"/>
    <s v="   -"/>
    <s v="-"/>
    <m/>
    <m/>
    <m/>
    <m/>
    <m/>
    <m/>
    <m/>
    <n v="6992"/>
  </r>
  <r>
    <s v="CK-NoKy [32]"/>
    <x v="2"/>
    <x v="2"/>
    <x v="5"/>
    <x v="5"/>
    <x v="0"/>
    <x v="26"/>
    <n v="18992"/>
    <n v="18992"/>
    <s v="   -"/>
    <s v="-"/>
    <m/>
    <m/>
    <m/>
    <m/>
    <m/>
    <m/>
    <m/>
    <n v="1353242"/>
  </r>
  <r>
    <s v="CK-SWVI [31]"/>
    <x v="3"/>
    <x v="1"/>
    <x v="6"/>
    <x v="6"/>
    <x v="0"/>
    <x v="26"/>
    <n v="15"/>
    <n v="15"/>
    <s v="   -"/>
    <s v="-"/>
    <m/>
    <m/>
    <m/>
    <m/>
    <m/>
    <m/>
    <m/>
    <n v="59988"/>
  </r>
  <r>
    <s v="CK-NoKy [32]"/>
    <x v="3"/>
    <x v="2"/>
    <x v="7"/>
    <x v="7"/>
    <x v="0"/>
    <x v="26"/>
    <s v="NO"/>
    <m/>
    <s v="   -"/>
    <s v="-"/>
    <m/>
    <m/>
    <m/>
    <m/>
    <m/>
    <m/>
    <m/>
    <m/>
  </r>
  <r>
    <s v="CK-NoKy [32]"/>
    <x v="3"/>
    <x v="0"/>
    <x v="8"/>
    <x v="8"/>
    <x v="0"/>
    <x v="26"/>
    <n v="1"/>
    <n v="1"/>
    <s v="   -"/>
    <s v="-"/>
    <m/>
    <m/>
    <m/>
    <m/>
    <m/>
    <m/>
    <m/>
    <m/>
  </r>
  <r>
    <s v="CK-SWVI [31]"/>
    <x v="3"/>
    <x v="4"/>
    <x v="9"/>
    <x v="9"/>
    <x v="0"/>
    <x v="26"/>
    <s v="AP"/>
    <m/>
    <s v="   -"/>
    <s v="-"/>
    <m/>
    <m/>
    <m/>
    <m/>
    <m/>
    <m/>
    <m/>
    <m/>
  </r>
  <r>
    <s v="CK-NoKy [32]"/>
    <x v="3"/>
    <x v="2"/>
    <x v="10"/>
    <x v="10"/>
    <x v="0"/>
    <x v="26"/>
    <s v="NO"/>
    <m/>
    <s v="   -"/>
    <s v="-"/>
    <m/>
    <m/>
    <m/>
    <m/>
    <m/>
    <m/>
    <m/>
    <m/>
  </r>
  <r>
    <s v="CK-NoKy [32]"/>
    <x v="1"/>
    <x v="2"/>
    <x v="11"/>
    <x v="11"/>
    <x v="0"/>
    <x v="26"/>
    <n v="1874"/>
    <n v="1874"/>
    <s v="   -"/>
    <s v="-"/>
    <m/>
    <m/>
    <m/>
    <m/>
    <m/>
    <m/>
    <m/>
    <m/>
  </r>
  <r>
    <s v="CK-SWVI [31]"/>
    <x v="3"/>
    <x v="5"/>
    <x v="12"/>
    <x v="12"/>
    <x v="0"/>
    <x v="26"/>
    <n v="120"/>
    <n v="120"/>
    <s v="   -"/>
    <s v="-"/>
    <m/>
    <m/>
    <m/>
    <m/>
    <m/>
    <m/>
    <m/>
    <m/>
  </r>
  <r>
    <s v="CK-SWVI [31]"/>
    <x v="3"/>
    <x v="4"/>
    <x v="13"/>
    <x v="13"/>
    <x v="0"/>
    <x v="26"/>
    <s v="UNK"/>
    <m/>
    <s v="   -"/>
    <s v="-"/>
    <m/>
    <m/>
    <m/>
    <m/>
    <m/>
    <m/>
    <m/>
    <n v="2000"/>
  </r>
  <r>
    <s v="CK-SWVI [31]"/>
    <x v="3"/>
    <x v="1"/>
    <x v="14"/>
    <x v="14"/>
    <x v="0"/>
    <x v="26"/>
    <s v="NO"/>
    <m/>
    <s v="   -"/>
    <s v="-"/>
    <m/>
    <m/>
    <m/>
    <m/>
    <m/>
    <m/>
    <m/>
    <m/>
  </r>
  <r>
    <s v="CK-NoKy [32]"/>
    <x v="0"/>
    <x v="0"/>
    <x v="15"/>
    <x v="15"/>
    <x v="0"/>
    <x v="26"/>
    <n v="558"/>
    <n v="558"/>
    <s v="   -"/>
    <s v="-"/>
    <m/>
    <m/>
    <m/>
    <m/>
    <m/>
    <m/>
    <m/>
    <m/>
  </r>
  <r>
    <s v="CK-NoKy [32]"/>
    <x v="3"/>
    <x v="0"/>
    <x v="16"/>
    <x v="16"/>
    <x v="0"/>
    <x v="26"/>
    <s v="NO"/>
    <m/>
    <s v="   -"/>
    <s v="-"/>
    <m/>
    <m/>
    <m/>
    <m/>
    <m/>
    <m/>
    <m/>
    <m/>
  </r>
  <r>
    <s v="CK-SWVI [31]"/>
    <x v="3"/>
    <x v="1"/>
    <x v="17"/>
    <x v="17"/>
    <x v="0"/>
    <x v="26"/>
    <n v="1200"/>
    <n v="1200"/>
    <s v="   -"/>
    <s v="-"/>
    <m/>
    <m/>
    <m/>
    <m/>
    <m/>
    <m/>
    <m/>
    <n v="623135"/>
  </r>
  <r>
    <s v="CK-NoKy [32]"/>
    <x v="3"/>
    <x v="2"/>
    <x v="18"/>
    <x v="18"/>
    <x v="0"/>
    <x v="26"/>
    <s v="NI"/>
    <m/>
    <s v="   -"/>
    <s v="-"/>
    <m/>
    <m/>
    <m/>
    <m/>
    <m/>
    <m/>
    <m/>
    <m/>
  </r>
  <r>
    <s v="CK-NoKy [32]"/>
    <x v="1"/>
    <x v="2"/>
    <x v="19"/>
    <x v="19"/>
    <x v="0"/>
    <x v="26"/>
    <n v="503"/>
    <n v="503"/>
    <s v="   -"/>
    <s v="-"/>
    <m/>
    <m/>
    <m/>
    <m/>
    <m/>
    <m/>
    <m/>
    <m/>
  </r>
  <r>
    <s v="CK-NoKy [32]"/>
    <x v="3"/>
    <x v="2"/>
    <x v="20"/>
    <x v="20"/>
    <x v="0"/>
    <x v="26"/>
    <s v="NO"/>
    <m/>
    <s v="   -"/>
    <s v="-"/>
    <m/>
    <m/>
    <m/>
    <m/>
    <m/>
    <m/>
    <m/>
    <m/>
  </r>
  <r>
    <s v="CK-NoKy [32]"/>
    <x v="3"/>
    <x v="0"/>
    <x v="21"/>
    <x v="21"/>
    <x v="0"/>
    <x v="26"/>
    <s v="NI"/>
    <m/>
    <s v="   -"/>
    <s v="-"/>
    <m/>
    <m/>
    <m/>
    <m/>
    <m/>
    <m/>
    <m/>
    <m/>
  </r>
  <r>
    <s v="CK-NWVI [33]"/>
    <x v="1"/>
    <x v="3"/>
    <x v="22"/>
    <x v="22"/>
    <x v="0"/>
    <x v="26"/>
    <n v="2424"/>
    <n v="2424"/>
    <s v="   -"/>
    <s v="-"/>
    <m/>
    <m/>
    <m/>
    <m/>
    <m/>
    <m/>
    <m/>
    <n v="201379"/>
  </r>
  <r>
    <s v="CK-NoKy [32]"/>
    <x v="3"/>
    <x v="0"/>
    <x v="23"/>
    <x v="23"/>
    <x v="0"/>
    <x v="26"/>
    <s v="NI"/>
    <m/>
    <s v="   -"/>
    <s v="-"/>
    <m/>
    <m/>
    <m/>
    <m/>
    <m/>
    <m/>
    <m/>
    <m/>
  </r>
  <r>
    <s v="CK-SWVI [31]"/>
    <x v="0"/>
    <x v="1"/>
    <x v="24"/>
    <x v="24"/>
    <x v="0"/>
    <x v="26"/>
    <n v="266"/>
    <n v="266"/>
    <s v="   -"/>
    <s v="-"/>
    <m/>
    <m/>
    <m/>
    <m/>
    <m/>
    <m/>
    <m/>
    <m/>
  </r>
  <r>
    <s v="CK-SWVI [31]"/>
    <x v="3"/>
    <x v="4"/>
    <x v="25"/>
    <x v="25"/>
    <x v="0"/>
    <x v="26"/>
    <n v="60"/>
    <n v="60"/>
    <s v="   -"/>
    <s v="-"/>
    <m/>
    <m/>
    <m/>
    <m/>
    <m/>
    <m/>
    <m/>
    <m/>
  </r>
  <r>
    <s v="CK-NoKy [32]"/>
    <x v="3"/>
    <x v="2"/>
    <x v="26"/>
    <x v="26"/>
    <x v="0"/>
    <x v="26"/>
    <s v="NO"/>
    <m/>
    <s v="   -"/>
    <s v="-"/>
    <m/>
    <m/>
    <m/>
    <m/>
    <m/>
    <m/>
    <m/>
    <m/>
  </r>
  <r>
    <s v="CK-SWVI [31]"/>
    <x v="0"/>
    <x v="1"/>
    <x v="27"/>
    <x v="27"/>
    <x v="0"/>
    <x v="26"/>
    <n v="84"/>
    <n v="84"/>
    <s v="   -"/>
    <s v="-"/>
    <m/>
    <m/>
    <m/>
    <m/>
    <m/>
    <m/>
    <m/>
    <m/>
  </r>
  <r>
    <s v="CK-SWVI [31]"/>
    <x v="1"/>
    <x v="4"/>
    <x v="28"/>
    <x v="28"/>
    <x v="0"/>
    <x v="26"/>
    <n v="236"/>
    <n v="236"/>
    <s v="   -"/>
    <s v="-"/>
    <m/>
    <m/>
    <m/>
    <m/>
    <m/>
    <m/>
    <m/>
    <n v="5539"/>
  </r>
  <r>
    <s v="CK-NoKy [32]"/>
    <x v="3"/>
    <x v="0"/>
    <x v="29"/>
    <x v="29"/>
    <x v="0"/>
    <x v="26"/>
    <n v="6"/>
    <n v="6"/>
    <s v="   -"/>
    <s v="-"/>
    <m/>
    <m/>
    <m/>
    <m/>
    <m/>
    <m/>
    <m/>
    <m/>
  </r>
  <r>
    <s v="CK-SWVI [31]"/>
    <x v="4"/>
    <x v="6"/>
    <x v="30"/>
    <x v="30"/>
    <x v="0"/>
    <x v="26"/>
    <s v="NO"/>
    <m/>
    <s v="   -"/>
    <s v="-"/>
    <m/>
    <m/>
    <m/>
    <m/>
    <m/>
    <m/>
    <m/>
    <m/>
  </r>
  <r>
    <s v="CK-SWVI [31]"/>
    <x v="4"/>
    <x v="6"/>
    <x v="30"/>
    <x v="31"/>
    <x v="0"/>
    <x v="26"/>
    <n v="28969"/>
    <n v="28969"/>
    <s v="   -"/>
    <s v="-"/>
    <m/>
    <n v="0.91"/>
    <n v="0.09"/>
    <n v="0.09"/>
    <s v="thermal"/>
    <s v="partial-direct"/>
    <m/>
    <n v="6145207"/>
  </r>
  <r>
    <s v="CK-NoKy [32]"/>
    <x v="3"/>
    <x v="0"/>
    <x v="31"/>
    <x v="32"/>
    <x v="0"/>
    <x v="26"/>
    <s v="NI"/>
    <m/>
    <s v="   -"/>
    <s v="-"/>
    <m/>
    <m/>
    <m/>
    <m/>
    <m/>
    <m/>
    <m/>
    <m/>
  </r>
  <r>
    <s v="CK-NoKy [32]"/>
    <x v="3"/>
    <x v="2"/>
    <x v="32"/>
    <x v="33"/>
    <x v="0"/>
    <x v="26"/>
    <s v="NO"/>
    <m/>
    <s v="   -"/>
    <s v="-"/>
    <m/>
    <m/>
    <m/>
    <m/>
    <m/>
    <m/>
    <m/>
    <m/>
  </r>
  <r>
    <s v="CK-SWVI [31]"/>
    <x v="4"/>
    <x v="5"/>
    <x v="33"/>
    <x v="34"/>
    <x v="0"/>
    <x v="26"/>
    <n v="15"/>
    <n v="15"/>
    <s v="   -"/>
    <s v="-"/>
    <m/>
    <m/>
    <m/>
    <m/>
    <m/>
    <m/>
    <m/>
    <m/>
  </r>
  <r>
    <s v="CK-SWVI [31]"/>
    <x v="4"/>
    <x v="5"/>
    <x v="33"/>
    <x v="35"/>
    <x v="0"/>
    <x v="26"/>
    <s v="UNK"/>
    <m/>
    <s v="   -"/>
    <s v="-"/>
    <m/>
    <m/>
    <m/>
    <m/>
    <m/>
    <m/>
    <m/>
    <m/>
  </r>
  <r>
    <s v="CK-SWVI [31]"/>
    <x v="4"/>
    <x v="5"/>
    <x v="33"/>
    <x v="36"/>
    <x v="0"/>
    <x v="26"/>
    <n v="827"/>
    <n v="827"/>
    <s v="   -"/>
    <s v="-"/>
    <m/>
    <m/>
    <m/>
    <m/>
    <m/>
    <m/>
    <m/>
    <n v="275000"/>
  </r>
  <r>
    <s v="CK-SWVI [31]"/>
    <x v="1"/>
    <x v="4"/>
    <x v="34"/>
    <x v="37"/>
    <x v="0"/>
    <x v="26"/>
    <n v="1570"/>
    <n v="1570"/>
    <s v="   -"/>
    <s v="-"/>
    <m/>
    <n v="0.84"/>
    <n v="0.16000000000000003"/>
    <n v="0.16"/>
    <s v="thermal"/>
    <s v="partial-direct"/>
    <m/>
    <n v="308000"/>
  </r>
  <r>
    <s v="CK-SWVI [31]"/>
    <x v="2"/>
    <x v="4"/>
    <x v="35"/>
    <x v="38"/>
    <x v="0"/>
    <x v="26"/>
    <n v="13500"/>
    <n v="13500"/>
    <s v="   -"/>
    <s v="-"/>
    <m/>
    <n v="0.88"/>
    <n v="0.12"/>
    <n v="0.03"/>
    <s v="thermal"/>
    <s v="direct"/>
    <m/>
    <n v="8953541"/>
  </r>
  <r>
    <s v="CK-SWVI [31]"/>
    <x v="4"/>
    <x v="5"/>
    <x v="36"/>
    <x v="39"/>
    <x v="0"/>
    <x v="26"/>
    <n v="150"/>
    <n v="150"/>
    <s v="   -"/>
    <s v="-"/>
    <m/>
    <m/>
    <m/>
    <m/>
    <m/>
    <m/>
    <m/>
    <m/>
  </r>
  <r>
    <s v="CK-SWVI [31]"/>
    <x v="4"/>
    <x v="5"/>
    <x v="36"/>
    <x v="40"/>
    <x v="0"/>
    <x v="26"/>
    <n v="210"/>
    <n v="210"/>
    <s v="   -"/>
    <s v="-"/>
    <m/>
    <m/>
    <m/>
    <m/>
    <m/>
    <m/>
    <m/>
    <m/>
  </r>
  <r>
    <s v="CK-SWVI [31]"/>
    <x v="4"/>
    <x v="5"/>
    <x v="36"/>
    <x v="41"/>
    <x v="0"/>
    <x v="26"/>
    <n v="1000"/>
    <n v="1000"/>
    <s v="   -"/>
    <s v="-"/>
    <m/>
    <m/>
    <m/>
    <m/>
    <m/>
    <m/>
    <m/>
    <n v="568790"/>
  </r>
  <r>
    <s v="CK-NoKy [32]"/>
    <x v="3"/>
    <x v="2"/>
    <x v="37"/>
    <x v="42"/>
    <x v="0"/>
    <x v="26"/>
    <n v="52"/>
    <n v="52"/>
    <s v="   -"/>
    <s v="-"/>
    <m/>
    <m/>
    <m/>
    <m/>
    <m/>
    <m/>
    <m/>
    <m/>
  </r>
  <r>
    <s v="CK-SWVI [31]"/>
    <x v="3"/>
    <x v="1"/>
    <x v="38"/>
    <x v="43"/>
    <x v="0"/>
    <x v="26"/>
    <s v="NO"/>
    <m/>
    <s v="   -"/>
    <s v="-"/>
    <m/>
    <m/>
    <m/>
    <m/>
    <m/>
    <m/>
    <m/>
    <m/>
  </r>
  <r>
    <s v="CK-NoKy [32]"/>
    <x v="1"/>
    <x v="2"/>
    <x v="39"/>
    <x v="44"/>
    <x v="0"/>
    <x v="26"/>
    <n v="687"/>
    <n v="687"/>
    <s v="   -"/>
    <s v="-"/>
    <m/>
    <m/>
    <m/>
    <m/>
    <m/>
    <m/>
    <m/>
    <n v="245780"/>
  </r>
  <r>
    <s v="CK-NoKy [32]"/>
    <x v="0"/>
    <x v="0"/>
    <x v="40"/>
    <x v="45"/>
    <x v="0"/>
    <x v="26"/>
    <n v="523"/>
    <n v="523"/>
    <s v="   -"/>
    <s v="-"/>
    <m/>
    <m/>
    <m/>
    <m/>
    <m/>
    <m/>
    <m/>
    <m/>
  </r>
  <r>
    <s v="CK-SWVI [31]"/>
    <x v="3"/>
    <x v="4"/>
    <x v="41"/>
    <x v="46"/>
    <x v="0"/>
    <x v="26"/>
    <n v="1500"/>
    <n v="1500"/>
    <s v="   -"/>
    <s v="-"/>
    <m/>
    <m/>
    <m/>
    <m/>
    <m/>
    <m/>
    <m/>
    <n v="286974"/>
  </r>
  <r>
    <s v="CK-NoKy [32]"/>
    <x v="3"/>
    <x v="2"/>
    <x v="42"/>
    <x v="47"/>
    <x v="0"/>
    <x v="26"/>
    <n v="69"/>
    <n v="69"/>
    <s v="   -"/>
    <s v="-"/>
    <m/>
    <m/>
    <m/>
    <m/>
    <m/>
    <m/>
    <m/>
    <m/>
  </r>
  <r>
    <s v="CK-SWVI [31]"/>
    <x v="3"/>
    <x v="1"/>
    <x v="43"/>
    <x v="48"/>
    <x v="0"/>
    <x v="26"/>
    <s v="NO"/>
    <m/>
    <s v="   -"/>
    <s v="-"/>
    <m/>
    <m/>
    <m/>
    <m/>
    <m/>
    <m/>
    <m/>
    <m/>
  </r>
  <r>
    <s v="CK-SWVI [31]"/>
    <x v="3"/>
    <x v="4"/>
    <x v="44"/>
    <x v="49"/>
    <x v="0"/>
    <x v="26"/>
    <n v="382"/>
    <n v="382"/>
    <s v="   -"/>
    <s v="-"/>
    <m/>
    <m/>
    <m/>
    <m/>
    <m/>
    <m/>
    <m/>
    <n v="480139"/>
  </r>
  <r>
    <s v="CK-SWVI [31]"/>
    <x v="1"/>
    <x v="1"/>
    <x v="45"/>
    <x v="50"/>
    <x v="0"/>
    <x v="26"/>
    <n v="825"/>
    <n v="825"/>
    <s v="   -"/>
    <s v="-"/>
    <m/>
    <m/>
    <m/>
    <m/>
    <m/>
    <m/>
    <m/>
    <n v="178851"/>
  </r>
  <r>
    <s v="CK-NoKy [32]"/>
    <x v="3"/>
    <x v="2"/>
    <x v="46"/>
    <x v="51"/>
    <x v="0"/>
    <x v="26"/>
    <n v="16"/>
    <n v="16"/>
    <s v="   -"/>
    <s v="-"/>
    <m/>
    <m/>
    <m/>
    <m/>
    <m/>
    <m/>
    <m/>
    <m/>
  </r>
  <r>
    <s v="CK-SWVI [31]"/>
    <x v="3"/>
    <x v="1"/>
    <x v="47"/>
    <x v="52"/>
    <x v="0"/>
    <x v="26"/>
    <s v="NO"/>
    <m/>
    <s v="   -"/>
    <s v="-"/>
    <m/>
    <m/>
    <m/>
    <m/>
    <m/>
    <m/>
    <m/>
    <m/>
  </r>
  <r>
    <s v="CK-NoKy [32]"/>
    <x v="1"/>
    <x v="2"/>
    <x v="48"/>
    <x v="53"/>
    <x v="0"/>
    <x v="26"/>
    <n v="862"/>
    <n v="862"/>
    <s v="   -"/>
    <s v="-"/>
    <m/>
    <m/>
    <m/>
    <m/>
    <m/>
    <m/>
    <m/>
    <n v="75000"/>
  </r>
  <r>
    <s v="CK-NoKy [32]"/>
    <x v="0"/>
    <x v="0"/>
    <x v="0"/>
    <x v="0"/>
    <x v="0"/>
    <x v="27"/>
    <n v="53"/>
    <n v="53"/>
    <s v="   -"/>
    <s v="-"/>
    <m/>
    <m/>
    <m/>
    <m/>
    <m/>
    <m/>
    <m/>
    <m/>
  </r>
  <r>
    <s v="CK-SWVI [31]"/>
    <x v="0"/>
    <x v="1"/>
    <x v="1"/>
    <x v="1"/>
    <x v="0"/>
    <x v="27"/>
    <n v="528"/>
    <n v="528"/>
    <s v="   -"/>
    <s v="-"/>
    <m/>
    <m/>
    <m/>
    <m/>
    <m/>
    <m/>
    <m/>
    <m/>
  </r>
  <r>
    <s v="CK-NoKy [32]"/>
    <x v="1"/>
    <x v="2"/>
    <x v="2"/>
    <x v="2"/>
    <x v="0"/>
    <x v="27"/>
    <n v="693"/>
    <n v="693"/>
    <s v="   -"/>
    <s v="-"/>
    <m/>
    <m/>
    <m/>
    <m/>
    <m/>
    <m/>
    <m/>
    <n v="151552"/>
  </r>
  <r>
    <s v="CK-NoKy [32]"/>
    <x v="2"/>
    <x v="2"/>
    <x v="3"/>
    <x v="3"/>
    <x v="0"/>
    <x v="27"/>
    <n v="398"/>
    <n v="398"/>
    <s v="   -"/>
    <s v="-"/>
    <m/>
    <m/>
    <m/>
    <m/>
    <m/>
    <m/>
    <m/>
    <m/>
  </r>
  <r>
    <s v="CK-NWVI [33]"/>
    <x v="0"/>
    <x v="3"/>
    <x v="4"/>
    <x v="4"/>
    <x v="0"/>
    <x v="27"/>
    <n v="70"/>
    <n v="70"/>
    <s v="   -"/>
    <s v="-"/>
    <m/>
    <m/>
    <m/>
    <m/>
    <m/>
    <m/>
    <m/>
    <n v="56650"/>
  </r>
  <r>
    <s v="CK-NoKy [32]"/>
    <x v="2"/>
    <x v="2"/>
    <x v="5"/>
    <x v="5"/>
    <x v="0"/>
    <x v="27"/>
    <n v="16313"/>
    <n v="16313"/>
    <s v="   -"/>
    <s v="-"/>
    <m/>
    <m/>
    <m/>
    <m/>
    <m/>
    <m/>
    <m/>
    <n v="2853831"/>
  </r>
  <r>
    <s v="CK-SWVI [31]"/>
    <x v="3"/>
    <x v="1"/>
    <x v="6"/>
    <x v="6"/>
    <x v="0"/>
    <x v="27"/>
    <n v="10"/>
    <n v="10"/>
    <s v="   -"/>
    <s v="-"/>
    <m/>
    <m/>
    <m/>
    <m/>
    <m/>
    <m/>
    <m/>
    <n v="60000"/>
  </r>
  <r>
    <s v="CK-NoKy [32]"/>
    <x v="3"/>
    <x v="2"/>
    <x v="7"/>
    <x v="7"/>
    <x v="0"/>
    <x v="27"/>
    <s v="NO"/>
    <m/>
    <s v="   -"/>
    <s v="-"/>
    <m/>
    <m/>
    <m/>
    <m/>
    <m/>
    <m/>
    <m/>
    <m/>
  </r>
  <r>
    <s v="CK-NoKy [32]"/>
    <x v="3"/>
    <x v="0"/>
    <x v="8"/>
    <x v="8"/>
    <x v="0"/>
    <x v="27"/>
    <s v="NO"/>
    <m/>
    <s v="   -"/>
    <s v="-"/>
    <m/>
    <m/>
    <m/>
    <m/>
    <m/>
    <m/>
    <m/>
    <m/>
  </r>
  <r>
    <s v="CK-SWVI [31]"/>
    <x v="3"/>
    <x v="4"/>
    <x v="9"/>
    <x v="9"/>
    <x v="0"/>
    <x v="27"/>
    <n v="6"/>
    <n v="6"/>
    <s v="   -"/>
    <s v="-"/>
    <m/>
    <m/>
    <m/>
    <m/>
    <m/>
    <m/>
    <m/>
    <m/>
  </r>
  <r>
    <s v="CK-NoKy [32]"/>
    <x v="3"/>
    <x v="2"/>
    <x v="10"/>
    <x v="10"/>
    <x v="0"/>
    <x v="27"/>
    <s v="NI"/>
    <m/>
    <s v="   -"/>
    <s v="-"/>
    <m/>
    <m/>
    <m/>
    <m/>
    <m/>
    <m/>
    <m/>
    <m/>
  </r>
  <r>
    <s v="CK-NoKy [32]"/>
    <x v="1"/>
    <x v="2"/>
    <x v="11"/>
    <x v="11"/>
    <x v="0"/>
    <x v="27"/>
    <n v="914"/>
    <n v="914"/>
    <s v="   -"/>
    <s v="-"/>
    <m/>
    <m/>
    <m/>
    <m/>
    <m/>
    <m/>
    <m/>
    <n v="10148"/>
  </r>
  <r>
    <s v="CK-SWVI [31]"/>
    <x v="3"/>
    <x v="5"/>
    <x v="12"/>
    <x v="12"/>
    <x v="0"/>
    <x v="27"/>
    <n v="94"/>
    <n v="94"/>
    <s v="   -"/>
    <s v="-"/>
    <m/>
    <m/>
    <m/>
    <m/>
    <m/>
    <m/>
    <m/>
    <m/>
  </r>
  <r>
    <s v="CK-SWVI [31]"/>
    <x v="3"/>
    <x v="4"/>
    <x v="13"/>
    <x v="13"/>
    <x v="0"/>
    <x v="27"/>
    <s v="UNK"/>
    <m/>
    <s v="   -"/>
    <s v="-"/>
    <m/>
    <m/>
    <m/>
    <m/>
    <m/>
    <m/>
    <m/>
    <n v="1000"/>
  </r>
  <r>
    <s v="CK-SWVI [31]"/>
    <x v="3"/>
    <x v="1"/>
    <x v="14"/>
    <x v="14"/>
    <x v="0"/>
    <x v="27"/>
    <n v="25"/>
    <n v="25"/>
    <s v="   -"/>
    <s v="-"/>
    <m/>
    <m/>
    <m/>
    <m/>
    <m/>
    <m/>
    <m/>
    <m/>
  </r>
  <r>
    <s v="CK-NoKy [32]"/>
    <x v="0"/>
    <x v="0"/>
    <x v="15"/>
    <x v="15"/>
    <x v="0"/>
    <x v="27"/>
    <n v="219"/>
    <n v="219"/>
    <s v="   -"/>
    <s v="-"/>
    <m/>
    <m/>
    <m/>
    <m/>
    <m/>
    <m/>
    <m/>
    <m/>
  </r>
  <r>
    <s v="CK-NoKy [32]"/>
    <x v="3"/>
    <x v="0"/>
    <x v="16"/>
    <x v="16"/>
    <x v="0"/>
    <x v="27"/>
    <n v="100"/>
    <n v="100"/>
    <s v="   -"/>
    <s v="-"/>
    <m/>
    <m/>
    <m/>
    <m/>
    <m/>
    <m/>
    <m/>
    <m/>
  </r>
  <r>
    <s v="CK-SWVI [31]"/>
    <x v="3"/>
    <x v="1"/>
    <x v="17"/>
    <x v="17"/>
    <x v="0"/>
    <x v="27"/>
    <s v="UNK"/>
    <m/>
    <s v="   -"/>
    <s v="-"/>
    <m/>
    <m/>
    <m/>
    <m/>
    <m/>
    <m/>
    <m/>
    <n v="654000"/>
  </r>
  <r>
    <s v="CK-NoKy [32]"/>
    <x v="3"/>
    <x v="2"/>
    <x v="18"/>
    <x v="18"/>
    <x v="0"/>
    <x v="27"/>
    <s v="NO"/>
    <m/>
    <s v="   -"/>
    <s v="-"/>
    <m/>
    <m/>
    <m/>
    <m/>
    <m/>
    <m/>
    <m/>
    <m/>
  </r>
  <r>
    <s v="CK-NoKy [32]"/>
    <x v="1"/>
    <x v="2"/>
    <x v="19"/>
    <x v="19"/>
    <x v="0"/>
    <x v="27"/>
    <n v="683"/>
    <n v="683"/>
    <s v="   -"/>
    <s v="-"/>
    <m/>
    <m/>
    <m/>
    <m/>
    <m/>
    <m/>
    <m/>
    <n v="50000"/>
  </r>
  <r>
    <s v="CK-NoKy [32]"/>
    <x v="3"/>
    <x v="2"/>
    <x v="20"/>
    <x v="20"/>
    <x v="0"/>
    <x v="27"/>
    <s v="NO"/>
    <m/>
    <s v="   -"/>
    <s v="-"/>
    <m/>
    <m/>
    <m/>
    <m/>
    <m/>
    <m/>
    <m/>
    <m/>
  </r>
  <r>
    <s v="CK-NoKy [32]"/>
    <x v="3"/>
    <x v="0"/>
    <x v="21"/>
    <x v="21"/>
    <x v="0"/>
    <x v="27"/>
    <n v="59"/>
    <n v="59"/>
    <s v="   -"/>
    <s v="-"/>
    <m/>
    <m/>
    <m/>
    <m/>
    <m/>
    <m/>
    <m/>
    <m/>
  </r>
  <r>
    <s v="CK-NWVI [33]"/>
    <x v="1"/>
    <x v="3"/>
    <x v="22"/>
    <x v="22"/>
    <x v="0"/>
    <x v="27"/>
    <n v="3655"/>
    <n v="3655"/>
    <s v="   -"/>
    <s v="-"/>
    <m/>
    <m/>
    <m/>
    <m/>
    <m/>
    <m/>
    <m/>
    <n v="469388"/>
  </r>
  <r>
    <s v="CK-NoKy [32]"/>
    <x v="3"/>
    <x v="0"/>
    <x v="23"/>
    <x v="23"/>
    <x v="0"/>
    <x v="27"/>
    <n v="10"/>
    <n v="10"/>
    <s v="   -"/>
    <s v="-"/>
    <m/>
    <m/>
    <m/>
    <m/>
    <m/>
    <m/>
    <m/>
    <m/>
  </r>
  <r>
    <s v="CK-SWVI [31]"/>
    <x v="0"/>
    <x v="1"/>
    <x v="24"/>
    <x v="24"/>
    <x v="0"/>
    <x v="27"/>
    <n v="164"/>
    <n v="164"/>
    <s v="   -"/>
    <s v="-"/>
    <m/>
    <m/>
    <m/>
    <m/>
    <m/>
    <m/>
    <m/>
    <m/>
  </r>
  <r>
    <s v="CK-SWVI [31]"/>
    <x v="3"/>
    <x v="4"/>
    <x v="25"/>
    <x v="25"/>
    <x v="0"/>
    <x v="27"/>
    <n v="20"/>
    <n v="20"/>
    <s v="   -"/>
    <s v="-"/>
    <m/>
    <m/>
    <m/>
    <m/>
    <m/>
    <m/>
    <m/>
    <m/>
  </r>
  <r>
    <s v="CK-NoKy [32]"/>
    <x v="3"/>
    <x v="2"/>
    <x v="26"/>
    <x v="26"/>
    <x v="0"/>
    <x v="27"/>
    <s v="NI"/>
    <m/>
    <s v="   -"/>
    <s v="-"/>
    <m/>
    <m/>
    <m/>
    <m/>
    <m/>
    <m/>
    <m/>
    <n v="8802"/>
  </r>
  <r>
    <s v="CK-SWVI [31]"/>
    <x v="0"/>
    <x v="1"/>
    <x v="27"/>
    <x v="27"/>
    <x v="0"/>
    <x v="27"/>
    <n v="243"/>
    <n v="243"/>
    <s v="   -"/>
    <s v="-"/>
    <m/>
    <m/>
    <m/>
    <m/>
    <m/>
    <m/>
    <m/>
    <m/>
  </r>
  <r>
    <s v="CK-SWVI [31]"/>
    <x v="1"/>
    <x v="4"/>
    <x v="28"/>
    <x v="28"/>
    <x v="0"/>
    <x v="27"/>
    <n v="232"/>
    <n v="232"/>
    <s v="   -"/>
    <s v="-"/>
    <m/>
    <m/>
    <m/>
    <m/>
    <m/>
    <m/>
    <m/>
    <n v="21807"/>
  </r>
  <r>
    <s v="CK-NoKy [32]"/>
    <x v="3"/>
    <x v="0"/>
    <x v="29"/>
    <x v="29"/>
    <x v="0"/>
    <x v="27"/>
    <s v="NO"/>
    <m/>
    <s v="   -"/>
    <s v="-"/>
    <m/>
    <m/>
    <m/>
    <m/>
    <m/>
    <m/>
    <m/>
    <m/>
  </r>
  <r>
    <s v="CK-SWVI [31]"/>
    <x v="4"/>
    <x v="6"/>
    <x v="30"/>
    <x v="30"/>
    <x v="0"/>
    <x v="27"/>
    <s v="NO"/>
    <m/>
    <s v="   -"/>
    <s v="-"/>
    <m/>
    <m/>
    <m/>
    <m/>
    <m/>
    <m/>
    <m/>
    <m/>
  </r>
  <r>
    <s v="CK-SWVI [31]"/>
    <x v="4"/>
    <x v="6"/>
    <x v="30"/>
    <x v="31"/>
    <x v="0"/>
    <x v="27"/>
    <n v="21843"/>
    <n v="21843"/>
    <s v="   -"/>
    <s v="-"/>
    <m/>
    <n v="0.65"/>
    <n v="0.35"/>
    <n v="0.25"/>
    <s v="cwt"/>
    <s v="direct"/>
    <m/>
    <n v="7188276"/>
  </r>
  <r>
    <s v="CK-NoKy [32]"/>
    <x v="3"/>
    <x v="0"/>
    <x v="31"/>
    <x v="32"/>
    <x v="0"/>
    <x v="27"/>
    <n v="135"/>
    <n v="135"/>
    <s v="   -"/>
    <s v="-"/>
    <m/>
    <m/>
    <m/>
    <m/>
    <m/>
    <m/>
    <m/>
    <m/>
  </r>
  <r>
    <s v="CK-NoKy [32]"/>
    <x v="3"/>
    <x v="2"/>
    <x v="32"/>
    <x v="33"/>
    <x v="0"/>
    <x v="27"/>
    <s v="NO"/>
    <m/>
    <s v="   -"/>
    <s v="-"/>
    <m/>
    <m/>
    <m/>
    <m/>
    <m/>
    <m/>
    <m/>
    <m/>
  </r>
  <r>
    <s v="CK-SWVI [31]"/>
    <x v="4"/>
    <x v="5"/>
    <x v="33"/>
    <x v="34"/>
    <x v="0"/>
    <x v="27"/>
    <s v="NO"/>
    <m/>
    <s v="   -"/>
    <s v="-"/>
    <m/>
    <m/>
    <m/>
    <m/>
    <m/>
    <m/>
    <m/>
    <m/>
  </r>
  <r>
    <s v="CK-SWVI [31]"/>
    <x v="4"/>
    <x v="5"/>
    <x v="33"/>
    <x v="35"/>
    <x v="0"/>
    <x v="27"/>
    <s v="UNK"/>
    <m/>
    <s v="   -"/>
    <s v="-"/>
    <m/>
    <m/>
    <m/>
    <m/>
    <m/>
    <m/>
    <m/>
    <m/>
  </r>
  <r>
    <s v="CK-SWVI [31]"/>
    <x v="4"/>
    <x v="5"/>
    <x v="33"/>
    <x v="36"/>
    <x v="0"/>
    <x v="27"/>
    <n v="760"/>
    <n v="760"/>
    <s v="   -"/>
    <s v="-"/>
    <m/>
    <m/>
    <m/>
    <m/>
    <m/>
    <m/>
    <m/>
    <n v="400000"/>
  </r>
  <r>
    <s v="CK-SWVI [31]"/>
    <x v="1"/>
    <x v="4"/>
    <x v="34"/>
    <x v="37"/>
    <x v="0"/>
    <x v="27"/>
    <n v="431"/>
    <n v="431"/>
    <s v="   -"/>
    <s v="-"/>
    <m/>
    <m/>
    <m/>
    <m/>
    <m/>
    <m/>
    <m/>
    <n v="58469"/>
  </r>
  <r>
    <s v="CK-SWVI [31]"/>
    <x v="2"/>
    <x v="4"/>
    <x v="35"/>
    <x v="38"/>
    <x v="0"/>
    <x v="27"/>
    <n v="9995"/>
    <n v="9995"/>
    <s v="   -"/>
    <s v="-"/>
    <m/>
    <n v="0.7"/>
    <n v="0.30000000000000004"/>
    <n v="0.28999999999999998"/>
    <s v="cwt"/>
    <s v="direct"/>
    <m/>
    <n v="8447056"/>
  </r>
  <r>
    <s v="CK-SWVI [31]"/>
    <x v="4"/>
    <x v="5"/>
    <x v="36"/>
    <x v="39"/>
    <x v="0"/>
    <x v="27"/>
    <n v="15"/>
    <n v="15"/>
    <s v="   -"/>
    <s v="-"/>
    <m/>
    <m/>
    <m/>
    <m/>
    <m/>
    <m/>
    <m/>
    <m/>
  </r>
  <r>
    <s v="CK-SWVI [31]"/>
    <x v="4"/>
    <x v="5"/>
    <x v="36"/>
    <x v="40"/>
    <x v="0"/>
    <x v="27"/>
    <n v="10"/>
    <n v="10"/>
    <s v="   -"/>
    <s v="-"/>
    <m/>
    <m/>
    <m/>
    <m/>
    <m/>
    <m/>
    <m/>
    <m/>
  </r>
  <r>
    <s v="CK-SWVI [31]"/>
    <x v="4"/>
    <x v="5"/>
    <x v="36"/>
    <x v="41"/>
    <x v="0"/>
    <x v="27"/>
    <n v="618"/>
    <n v="618"/>
    <s v="   -"/>
    <s v="-"/>
    <m/>
    <m/>
    <m/>
    <m/>
    <m/>
    <m/>
    <m/>
    <n v="613220"/>
  </r>
  <r>
    <s v="CK-NoKy [32]"/>
    <x v="3"/>
    <x v="2"/>
    <x v="37"/>
    <x v="42"/>
    <x v="0"/>
    <x v="27"/>
    <n v="300"/>
    <n v="300"/>
    <s v="   -"/>
    <s v="-"/>
    <m/>
    <m/>
    <m/>
    <m/>
    <m/>
    <m/>
    <m/>
    <n v="13959"/>
  </r>
  <r>
    <s v="CK-SWVI [31]"/>
    <x v="3"/>
    <x v="1"/>
    <x v="38"/>
    <x v="43"/>
    <x v="0"/>
    <x v="27"/>
    <n v="30"/>
    <n v="30"/>
    <s v="   -"/>
    <s v="-"/>
    <m/>
    <m/>
    <m/>
    <m/>
    <m/>
    <m/>
    <m/>
    <m/>
  </r>
  <r>
    <s v="CK-NoKy [32]"/>
    <x v="1"/>
    <x v="2"/>
    <x v="39"/>
    <x v="44"/>
    <x v="0"/>
    <x v="27"/>
    <n v="680"/>
    <n v="680"/>
    <s v="   -"/>
    <s v="-"/>
    <m/>
    <m/>
    <m/>
    <m/>
    <m/>
    <m/>
    <m/>
    <n v="240080"/>
  </r>
  <r>
    <s v="CK-NoKy [32]"/>
    <x v="0"/>
    <x v="0"/>
    <x v="40"/>
    <x v="45"/>
    <x v="0"/>
    <x v="27"/>
    <n v="288"/>
    <n v="288"/>
    <s v="   -"/>
    <s v="-"/>
    <m/>
    <m/>
    <m/>
    <m/>
    <m/>
    <m/>
    <m/>
    <m/>
  </r>
  <r>
    <s v="CK-SWVI [31]"/>
    <x v="3"/>
    <x v="4"/>
    <x v="41"/>
    <x v="46"/>
    <x v="0"/>
    <x v="27"/>
    <n v="1200"/>
    <n v="1200"/>
    <s v="   -"/>
    <s v="-"/>
    <m/>
    <m/>
    <m/>
    <m/>
    <m/>
    <m/>
    <m/>
    <n v="311150"/>
  </r>
  <r>
    <s v="CK-NoKy [32]"/>
    <x v="3"/>
    <x v="2"/>
    <x v="42"/>
    <x v="47"/>
    <x v="0"/>
    <x v="27"/>
    <n v="24"/>
    <n v="24"/>
    <s v="   -"/>
    <s v="-"/>
    <m/>
    <m/>
    <m/>
    <m/>
    <m/>
    <m/>
    <m/>
    <n v="22635"/>
  </r>
  <r>
    <s v="CK-SWVI [31]"/>
    <x v="3"/>
    <x v="1"/>
    <x v="43"/>
    <x v="48"/>
    <x v="0"/>
    <x v="27"/>
    <n v="8"/>
    <n v="8"/>
    <s v="   -"/>
    <s v="-"/>
    <m/>
    <m/>
    <m/>
    <m/>
    <m/>
    <m/>
    <m/>
    <m/>
  </r>
  <r>
    <s v="CK-SWVI [31]"/>
    <x v="3"/>
    <x v="4"/>
    <x v="44"/>
    <x v="49"/>
    <x v="0"/>
    <x v="27"/>
    <n v="268"/>
    <n v="268"/>
    <s v="   -"/>
    <s v="-"/>
    <m/>
    <m/>
    <m/>
    <m/>
    <m/>
    <m/>
    <m/>
    <n v="583976"/>
  </r>
  <r>
    <s v="CK-SWVI [31]"/>
    <x v="1"/>
    <x v="1"/>
    <x v="45"/>
    <x v="50"/>
    <x v="0"/>
    <x v="27"/>
    <n v="650"/>
    <n v="650"/>
    <s v="   -"/>
    <s v="-"/>
    <m/>
    <m/>
    <m/>
    <m/>
    <m/>
    <m/>
    <m/>
    <n v="139000"/>
  </r>
  <r>
    <s v="CK-NoKy [32]"/>
    <x v="3"/>
    <x v="2"/>
    <x v="46"/>
    <x v="51"/>
    <x v="0"/>
    <x v="27"/>
    <n v="4"/>
    <n v="4"/>
    <s v="   -"/>
    <s v="-"/>
    <m/>
    <m/>
    <m/>
    <m/>
    <m/>
    <m/>
    <m/>
    <m/>
  </r>
  <r>
    <s v="CK-SWVI [31]"/>
    <x v="3"/>
    <x v="1"/>
    <x v="47"/>
    <x v="52"/>
    <x v="0"/>
    <x v="27"/>
    <n v="13"/>
    <n v="13"/>
    <s v="   -"/>
    <s v="-"/>
    <m/>
    <m/>
    <m/>
    <m/>
    <m/>
    <m/>
    <m/>
    <m/>
  </r>
  <r>
    <s v="CK-NoKy [32]"/>
    <x v="1"/>
    <x v="2"/>
    <x v="48"/>
    <x v="53"/>
    <x v="0"/>
    <x v="27"/>
    <n v="346"/>
    <n v="346"/>
    <s v="   -"/>
    <s v="-"/>
    <m/>
    <m/>
    <m/>
    <m/>
    <m/>
    <m/>
    <m/>
    <n v="72000"/>
  </r>
  <r>
    <s v="CK-NoKy [32]"/>
    <x v="0"/>
    <x v="0"/>
    <x v="0"/>
    <x v="0"/>
    <x v="0"/>
    <x v="28"/>
    <n v="90"/>
    <n v="90"/>
    <s v="   -"/>
    <s v="-"/>
    <m/>
    <m/>
    <m/>
    <m/>
    <m/>
    <m/>
    <m/>
    <n v="976"/>
  </r>
  <r>
    <s v="CK-SWVI [31]"/>
    <x v="0"/>
    <x v="1"/>
    <x v="1"/>
    <x v="1"/>
    <x v="0"/>
    <x v="28"/>
    <n v="291"/>
    <n v="291"/>
    <s v="   -"/>
    <s v="-"/>
    <m/>
    <m/>
    <m/>
    <m/>
    <m/>
    <m/>
    <m/>
    <m/>
  </r>
  <r>
    <s v="CK-NoKy [32]"/>
    <x v="1"/>
    <x v="2"/>
    <x v="2"/>
    <x v="2"/>
    <x v="0"/>
    <x v="28"/>
    <n v="335"/>
    <n v="335"/>
    <s v="   -"/>
    <s v="-"/>
    <m/>
    <m/>
    <m/>
    <m/>
    <m/>
    <m/>
    <m/>
    <n v="287108"/>
  </r>
  <r>
    <s v="CK-NoKy [32]"/>
    <x v="2"/>
    <x v="2"/>
    <x v="3"/>
    <x v="3"/>
    <x v="0"/>
    <x v="28"/>
    <n v="1615"/>
    <n v="1615"/>
    <s v="   -"/>
    <s v="-"/>
    <m/>
    <m/>
    <m/>
    <m/>
    <m/>
    <m/>
    <m/>
    <m/>
  </r>
  <r>
    <s v="CK-NWVI [33]"/>
    <x v="0"/>
    <x v="3"/>
    <x v="4"/>
    <x v="4"/>
    <x v="0"/>
    <x v="28"/>
    <n v="75"/>
    <n v="75"/>
    <s v="   -"/>
    <s v="-"/>
    <m/>
    <m/>
    <m/>
    <m/>
    <m/>
    <m/>
    <m/>
    <n v="12813"/>
  </r>
  <r>
    <s v="CK-NoKy [32]"/>
    <x v="2"/>
    <x v="2"/>
    <x v="5"/>
    <x v="5"/>
    <x v="0"/>
    <x v="28"/>
    <n v="21928"/>
    <n v="21928"/>
    <s v="   -"/>
    <s v="-"/>
    <m/>
    <m/>
    <m/>
    <m/>
    <m/>
    <m/>
    <m/>
    <n v="1578891"/>
  </r>
  <r>
    <s v="CK-SWVI [31]"/>
    <x v="3"/>
    <x v="1"/>
    <x v="6"/>
    <x v="6"/>
    <x v="0"/>
    <x v="28"/>
    <n v="6"/>
    <n v="6"/>
    <s v="   -"/>
    <s v="-"/>
    <m/>
    <m/>
    <m/>
    <m/>
    <m/>
    <m/>
    <m/>
    <n v="34000"/>
  </r>
  <r>
    <s v="CK-NoKy [32]"/>
    <x v="3"/>
    <x v="2"/>
    <x v="7"/>
    <x v="7"/>
    <x v="0"/>
    <x v="28"/>
    <s v="NO"/>
    <m/>
    <s v="   -"/>
    <s v="-"/>
    <m/>
    <m/>
    <m/>
    <m/>
    <m/>
    <m/>
    <m/>
    <m/>
  </r>
  <r>
    <s v="CK-NoKy [32]"/>
    <x v="3"/>
    <x v="0"/>
    <x v="8"/>
    <x v="8"/>
    <x v="0"/>
    <x v="28"/>
    <s v="NO"/>
    <m/>
    <s v="   -"/>
    <s v="-"/>
    <m/>
    <m/>
    <m/>
    <m/>
    <m/>
    <m/>
    <m/>
    <m/>
  </r>
  <r>
    <s v="CK-SWVI [31]"/>
    <x v="3"/>
    <x v="4"/>
    <x v="9"/>
    <x v="9"/>
    <x v="0"/>
    <x v="28"/>
    <s v="NO"/>
    <m/>
    <s v="   -"/>
    <s v="-"/>
    <m/>
    <m/>
    <m/>
    <m/>
    <m/>
    <m/>
    <m/>
    <m/>
  </r>
  <r>
    <s v="CK-NoKy [32]"/>
    <x v="3"/>
    <x v="2"/>
    <x v="10"/>
    <x v="10"/>
    <x v="0"/>
    <x v="28"/>
    <n v="8"/>
    <n v="8"/>
    <s v="   -"/>
    <s v="-"/>
    <m/>
    <m/>
    <m/>
    <m/>
    <m/>
    <m/>
    <m/>
    <m/>
  </r>
  <r>
    <s v="CK-NoKy [32]"/>
    <x v="1"/>
    <x v="2"/>
    <x v="11"/>
    <x v="11"/>
    <x v="0"/>
    <x v="28"/>
    <n v="750"/>
    <n v="750"/>
    <s v="   -"/>
    <s v="-"/>
    <m/>
    <m/>
    <m/>
    <m/>
    <m/>
    <m/>
    <m/>
    <n v="98940"/>
  </r>
  <r>
    <s v="CK-SWVI [31]"/>
    <x v="3"/>
    <x v="5"/>
    <x v="12"/>
    <x v="12"/>
    <x v="0"/>
    <x v="28"/>
    <n v="59"/>
    <n v="59"/>
    <s v="   -"/>
    <s v="-"/>
    <m/>
    <m/>
    <m/>
    <m/>
    <m/>
    <m/>
    <m/>
    <m/>
  </r>
  <r>
    <s v="CK-SWVI [31]"/>
    <x v="3"/>
    <x v="4"/>
    <x v="13"/>
    <x v="13"/>
    <x v="0"/>
    <x v="28"/>
    <s v="UNK"/>
    <m/>
    <s v="   -"/>
    <s v="-"/>
    <m/>
    <m/>
    <m/>
    <m/>
    <m/>
    <m/>
    <m/>
    <m/>
  </r>
  <r>
    <s v="CK-SWVI [31]"/>
    <x v="3"/>
    <x v="1"/>
    <x v="14"/>
    <x v="14"/>
    <x v="0"/>
    <x v="28"/>
    <n v="40"/>
    <n v="40"/>
    <s v="   -"/>
    <s v="-"/>
    <m/>
    <m/>
    <m/>
    <m/>
    <m/>
    <m/>
    <m/>
    <m/>
  </r>
  <r>
    <s v="CK-NoKy [32]"/>
    <x v="0"/>
    <x v="0"/>
    <x v="15"/>
    <x v="15"/>
    <x v="0"/>
    <x v="28"/>
    <n v="266"/>
    <n v="266"/>
    <s v="   -"/>
    <s v="-"/>
    <m/>
    <m/>
    <m/>
    <m/>
    <m/>
    <m/>
    <m/>
    <m/>
  </r>
  <r>
    <s v="CK-NoKy [32]"/>
    <x v="3"/>
    <x v="0"/>
    <x v="16"/>
    <x v="16"/>
    <x v="0"/>
    <x v="28"/>
    <s v="NO"/>
    <m/>
    <s v="   -"/>
    <s v="-"/>
    <m/>
    <m/>
    <m/>
    <m/>
    <m/>
    <m/>
    <m/>
    <m/>
  </r>
  <r>
    <s v="CK-SWVI [31]"/>
    <x v="3"/>
    <x v="1"/>
    <x v="17"/>
    <x v="17"/>
    <x v="0"/>
    <x v="28"/>
    <n v="40"/>
    <n v="40"/>
    <s v="   -"/>
    <s v="-"/>
    <m/>
    <m/>
    <m/>
    <m/>
    <m/>
    <m/>
    <m/>
    <n v="289000"/>
  </r>
  <r>
    <s v="CK-NoKy [32]"/>
    <x v="3"/>
    <x v="2"/>
    <x v="18"/>
    <x v="18"/>
    <x v="0"/>
    <x v="28"/>
    <n v="46"/>
    <n v="46"/>
    <s v="   -"/>
    <s v="-"/>
    <m/>
    <m/>
    <m/>
    <m/>
    <m/>
    <m/>
    <m/>
    <m/>
  </r>
  <r>
    <s v="CK-NoKy [32]"/>
    <x v="1"/>
    <x v="2"/>
    <x v="19"/>
    <x v="19"/>
    <x v="0"/>
    <x v="28"/>
    <n v="402"/>
    <n v="402"/>
    <s v="   -"/>
    <s v="-"/>
    <m/>
    <m/>
    <m/>
    <m/>
    <m/>
    <m/>
    <m/>
    <n v="47000"/>
  </r>
  <r>
    <s v="CK-NoKy [32]"/>
    <x v="3"/>
    <x v="2"/>
    <x v="20"/>
    <x v="20"/>
    <x v="0"/>
    <x v="28"/>
    <s v="NI"/>
    <m/>
    <s v="   -"/>
    <s v="-"/>
    <m/>
    <m/>
    <m/>
    <m/>
    <m/>
    <m/>
    <m/>
    <m/>
  </r>
  <r>
    <s v="CK-NoKy [32]"/>
    <x v="3"/>
    <x v="0"/>
    <x v="21"/>
    <x v="21"/>
    <x v="0"/>
    <x v="28"/>
    <n v="3"/>
    <n v="3"/>
    <s v="   -"/>
    <s v="-"/>
    <m/>
    <m/>
    <m/>
    <m/>
    <m/>
    <m/>
    <m/>
    <m/>
  </r>
  <r>
    <s v="CK-NWVI [33]"/>
    <x v="1"/>
    <x v="3"/>
    <x v="22"/>
    <x v="22"/>
    <x v="0"/>
    <x v="28"/>
    <n v="1386"/>
    <n v="1386"/>
    <s v="   -"/>
    <s v="-"/>
    <m/>
    <m/>
    <m/>
    <m/>
    <m/>
    <m/>
    <m/>
    <n v="127194"/>
  </r>
  <r>
    <s v="CK-NoKy [32]"/>
    <x v="3"/>
    <x v="0"/>
    <x v="23"/>
    <x v="23"/>
    <x v="0"/>
    <x v="28"/>
    <s v="AP"/>
    <m/>
    <s v="   -"/>
    <s v="-"/>
    <m/>
    <m/>
    <m/>
    <m/>
    <m/>
    <m/>
    <m/>
    <m/>
  </r>
  <r>
    <s v="CK-SWVI [31]"/>
    <x v="0"/>
    <x v="1"/>
    <x v="24"/>
    <x v="24"/>
    <x v="0"/>
    <x v="28"/>
    <n v="323"/>
    <n v="323"/>
    <s v="   -"/>
    <s v="-"/>
    <m/>
    <m/>
    <m/>
    <m/>
    <m/>
    <m/>
    <m/>
    <m/>
  </r>
  <r>
    <s v="CK-SWVI [31]"/>
    <x v="3"/>
    <x v="4"/>
    <x v="25"/>
    <x v="25"/>
    <x v="0"/>
    <x v="28"/>
    <n v="1"/>
    <n v="1"/>
    <s v="   -"/>
    <s v="-"/>
    <m/>
    <m/>
    <m/>
    <m/>
    <m/>
    <m/>
    <m/>
    <m/>
  </r>
  <r>
    <s v="CK-NoKy [32]"/>
    <x v="3"/>
    <x v="2"/>
    <x v="26"/>
    <x v="26"/>
    <x v="0"/>
    <x v="28"/>
    <n v="42"/>
    <n v="42"/>
    <s v="   -"/>
    <s v="-"/>
    <m/>
    <m/>
    <m/>
    <m/>
    <m/>
    <m/>
    <m/>
    <n v="25935"/>
  </r>
  <r>
    <s v="CK-SWVI [31]"/>
    <x v="0"/>
    <x v="1"/>
    <x v="27"/>
    <x v="27"/>
    <x v="0"/>
    <x v="28"/>
    <n v="89"/>
    <n v="89"/>
    <s v="   -"/>
    <s v="-"/>
    <m/>
    <m/>
    <m/>
    <m/>
    <m/>
    <m/>
    <m/>
    <m/>
  </r>
  <r>
    <s v="CK-SWVI [31]"/>
    <x v="1"/>
    <x v="4"/>
    <x v="28"/>
    <x v="28"/>
    <x v="0"/>
    <x v="28"/>
    <n v="212"/>
    <n v="212"/>
    <s v="   -"/>
    <s v="-"/>
    <m/>
    <m/>
    <m/>
    <m/>
    <m/>
    <m/>
    <m/>
    <m/>
  </r>
  <r>
    <s v="CK-NoKy [32]"/>
    <x v="3"/>
    <x v="0"/>
    <x v="29"/>
    <x v="29"/>
    <x v="0"/>
    <x v="28"/>
    <s v="NO"/>
    <m/>
    <s v="   -"/>
    <s v="-"/>
    <m/>
    <m/>
    <m/>
    <m/>
    <m/>
    <m/>
    <m/>
    <m/>
  </r>
  <r>
    <s v="CK-SWVI [31]"/>
    <x v="4"/>
    <x v="6"/>
    <x v="30"/>
    <x v="30"/>
    <x v="0"/>
    <x v="28"/>
    <s v="UNK"/>
    <m/>
    <s v="   -"/>
    <s v="-"/>
    <m/>
    <m/>
    <m/>
    <m/>
    <m/>
    <m/>
    <m/>
    <m/>
  </r>
  <r>
    <s v="CK-SWVI [31]"/>
    <x v="4"/>
    <x v="6"/>
    <x v="30"/>
    <x v="31"/>
    <x v="0"/>
    <x v="28"/>
    <n v="7535"/>
    <n v="7535"/>
    <s v="   -"/>
    <s v="-"/>
    <m/>
    <n v="0.7"/>
    <n v="0.3"/>
    <n v="0.15"/>
    <s v="cwt"/>
    <s v="direct"/>
    <m/>
    <n v="4073259"/>
  </r>
  <r>
    <s v="CK-NoKy [32]"/>
    <x v="3"/>
    <x v="0"/>
    <x v="31"/>
    <x v="32"/>
    <x v="0"/>
    <x v="28"/>
    <n v="20"/>
    <n v="20"/>
    <s v="   -"/>
    <s v="-"/>
    <m/>
    <m/>
    <m/>
    <m/>
    <m/>
    <m/>
    <m/>
    <m/>
  </r>
  <r>
    <s v="CK-NoKy [32]"/>
    <x v="3"/>
    <x v="2"/>
    <x v="32"/>
    <x v="33"/>
    <x v="0"/>
    <x v="28"/>
    <s v="NO"/>
    <m/>
    <s v="   -"/>
    <s v="-"/>
    <m/>
    <m/>
    <m/>
    <m/>
    <m/>
    <m/>
    <m/>
    <m/>
  </r>
  <r>
    <s v="CK-SWVI [31]"/>
    <x v="4"/>
    <x v="5"/>
    <x v="33"/>
    <x v="34"/>
    <x v="0"/>
    <x v="28"/>
    <n v="5"/>
    <n v="5"/>
    <s v="   -"/>
    <s v="-"/>
    <m/>
    <m/>
    <m/>
    <m/>
    <m/>
    <m/>
    <m/>
    <m/>
  </r>
  <r>
    <s v="CK-SWVI [31]"/>
    <x v="4"/>
    <x v="5"/>
    <x v="33"/>
    <x v="35"/>
    <x v="0"/>
    <x v="28"/>
    <s v="UNK"/>
    <m/>
    <s v="   -"/>
    <s v="-"/>
    <m/>
    <m/>
    <m/>
    <m/>
    <m/>
    <m/>
    <m/>
    <m/>
  </r>
  <r>
    <s v="CK-SWVI [31]"/>
    <x v="4"/>
    <x v="5"/>
    <x v="33"/>
    <x v="36"/>
    <x v="0"/>
    <x v="28"/>
    <n v="376"/>
    <n v="376"/>
    <s v="   -"/>
    <s v="-"/>
    <m/>
    <m/>
    <m/>
    <m/>
    <m/>
    <m/>
    <m/>
    <n v="550000"/>
  </r>
  <r>
    <s v="CK-SWVI [31]"/>
    <x v="1"/>
    <x v="4"/>
    <x v="34"/>
    <x v="37"/>
    <x v="0"/>
    <x v="28"/>
    <n v="136"/>
    <n v="136"/>
    <s v="   -"/>
    <s v="-"/>
    <m/>
    <m/>
    <m/>
    <m/>
    <m/>
    <m/>
    <m/>
    <n v="7086"/>
  </r>
  <r>
    <s v="CK-SWVI [31]"/>
    <x v="2"/>
    <x v="4"/>
    <x v="35"/>
    <x v="38"/>
    <x v="0"/>
    <x v="28"/>
    <n v="23312"/>
    <n v="23312"/>
    <s v="   -"/>
    <s v="-"/>
    <m/>
    <n v="0.95"/>
    <n v="5.0000000000000044E-2"/>
    <n v="0.14000000000000001"/>
    <s v="cwt"/>
    <s v="direct"/>
    <m/>
    <n v="8273553"/>
  </r>
  <r>
    <s v="CK-SWVI [31]"/>
    <x v="4"/>
    <x v="5"/>
    <x v="36"/>
    <x v="39"/>
    <x v="0"/>
    <x v="28"/>
    <s v="NO"/>
    <m/>
    <s v="   -"/>
    <s v="-"/>
    <m/>
    <m/>
    <m/>
    <m/>
    <m/>
    <m/>
    <m/>
    <m/>
  </r>
  <r>
    <s v="CK-SWVI [31]"/>
    <x v="4"/>
    <x v="5"/>
    <x v="36"/>
    <x v="40"/>
    <x v="0"/>
    <x v="28"/>
    <n v="3"/>
    <n v="3"/>
    <s v="   -"/>
    <s v="-"/>
    <m/>
    <m/>
    <m/>
    <m/>
    <m/>
    <m/>
    <m/>
    <m/>
  </r>
  <r>
    <s v="CK-SWVI [31]"/>
    <x v="4"/>
    <x v="5"/>
    <x v="36"/>
    <x v="41"/>
    <x v="0"/>
    <x v="28"/>
    <s v="UNK"/>
    <m/>
    <s v="   -"/>
    <s v="-"/>
    <m/>
    <m/>
    <m/>
    <m/>
    <m/>
    <m/>
    <m/>
    <n v="116343"/>
  </r>
  <r>
    <s v="CK-NoKy [32]"/>
    <x v="3"/>
    <x v="2"/>
    <x v="37"/>
    <x v="42"/>
    <x v="0"/>
    <x v="28"/>
    <n v="442"/>
    <n v="442"/>
    <s v="   -"/>
    <s v="-"/>
    <m/>
    <m/>
    <m/>
    <m/>
    <m/>
    <m/>
    <m/>
    <m/>
  </r>
  <r>
    <s v="CK-SWVI [31]"/>
    <x v="3"/>
    <x v="1"/>
    <x v="38"/>
    <x v="43"/>
    <x v="0"/>
    <x v="28"/>
    <n v="20"/>
    <n v="20"/>
    <s v="   -"/>
    <s v="-"/>
    <m/>
    <m/>
    <m/>
    <m/>
    <m/>
    <m/>
    <m/>
    <m/>
  </r>
  <r>
    <s v="CK-NoKy [32]"/>
    <x v="1"/>
    <x v="2"/>
    <x v="39"/>
    <x v="44"/>
    <x v="0"/>
    <x v="28"/>
    <n v="415"/>
    <n v="415"/>
    <s v="   -"/>
    <s v="-"/>
    <m/>
    <m/>
    <m/>
    <m/>
    <m/>
    <m/>
    <m/>
    <n v="300080"/>
  </r>
  <r>
    <s v="CK-NoKy [32]"/>
    <x v="0"/>
    <x v="0"/>
    <x v="40"/>
    <x v="45"/>
    <x v="0"/>
    <x v="28"/>
    <n v="600"/>
    <n v="600"/>
    <s v="   -"/>
    <s v="-"/>
    <m/>
    <m/>
    <m/>
    <m/>
    <m/>
    <m/>
    <m/>
    <m/>
  </r>
  <r>
    <s v="CK-SWVI [31]"/>
    <x v="3"/>
    <x v="4"/>
    <x v="41"/>
    <x v="46"/>
    <x v="0"/>
    <x v="28"/>
    <n v="327"/>
    <n v="327"/>
    <s v="   -"/>
    <s v="-"/>
    <m/>
    <m/>
    <m/>
    <m/>
    <m/>
    <m/>
    <m/>
    <n v="283987"/>
  </r>
  <r>
    <s v="CK-NoKy [32]"/>
    <x v="3"/>
    <x v="2"/>
    <x v="42"/>
    <x v="47"/>
    <x v="0"/>
    <x v="28"/>
    <n v="141"/>
    <n v="141"/>
    <s v="   -"/>
    <s v="-"/>
    <m/>
    <m/>
    <m/>
    <m/>
    <m/>
    <m/>
    <m/>
    <n v="24961"/>
  </r>
  <r>
    <s v="CK-SWVI [31]"/>
    <x v="3"/>
    <x v="1"/>
    <x v="43"/>
    <x v="48"/>
    <x v="0"/>
    <x v="28"/>
    <s v="NI"/>
    <m/>
    <s v="   -"/>
    <s v="-"/>
    <m/>
    <m/>
    <m/>
    <m/>
    <m/>
    <m/>
    <m/>
    <m/>
  </r>
  <r>
    <s v="CK-SWVI [31]"/>
    <x v="3"/>
    <x v="4"/>
    <x v="44"/>
    <x v="49"/>
    <x v="0"/>
    <x v="28"/>
    <n v="100"/>
    <n v="100"/>
    <s v="   -"/>
    <s v="-"/>
    <m/>
    <m/>
    <m/>
    <m/>
    <m/>
    <m/>
    <m/>
    <n v="119728"/>
  </r>
  <r>
    <s v="CK-SWVI [31]"/>
    <x v="1"/>
    <x v="1"/>
    <x v="45"/>
    <x v="50"/>
    <x v="0"/>
    <x v="28"/>
    <n v="450"/>
    <n v="450"/>
    <s v="   -"/>
    <s v="-"/>
    <m/>
    <m/>
    <m/>
    <m/>
    <m/>
    <m/>
    <m/>
    <n v="94229"/>
  </r>
  <r>
    <s v="CK-NoKy [32]"/>
    <x v="3"/>
    <x v="2"/>
    <x v="46"/>
    <x v="51"/>
    <x v="0"/>
    <x v="28"/>
    <n v="4"/>
    <n v="4"/>
    <s v="   -"/>
    <s v="-"/>
    <m/>
    <m/>
    <m/>
    <m/>
    <m/>
    <m/>
    <m/>
    <m/>
  </r>
  <r>
    <s v="CK-SWVI [31]"/>
    <x v="3"/>
    <x v="1"/>
    <x v="47"/>
    <x v="52"/>
    <x v="0"/>
    <x v="28"/>
    <n v="20"/>
    <n v="20"/>
    <s v="   -"/>
    <s v="-"/>
    <m/>
    <m/>
    <m/>
    <m/>
    <m/>
    <m/>
    <m/>
    <m/>
  </r>
  <r>
    <s v="CK-NoKy [32]"/>
    <x v="1"/>
    <x v="2"/>
    <x v="48"/>
    <x v="53"/>
    <x v="0"/>
    <x v="28"/>
    <n v="157"/>
    <n v="157"/>
    <s v="   -"/>
    <s v="-"/>
    <m/>
    <m/>
    <m/>
    <m/>
    <m/>
    <m/>
    <m/>
    <n v="2000"/>
  </r>
  <r>
    <s v="CK-NoKy [32]"/>
    <x v="0"/>
    <x v="0"/>
    <x v="0"/>
    <x v="0"/>
    <x v="0"/>
    <x v="29"/>
    <n v="100"/>
    <n v="100"/>
    <s v="   -"/>
    <s v="-"/>
    <m/>
    <m/>
    <m/>
    <m/>
    <m/>
    <m/>
    <m/>
    <m/>
  </r>
  <r>
    <s v="CK-SWVI [31]"/>
    <x v="0"/>
    <x v="1"/>
    <x v="1"/>
    <x v="1"/>
    <x v="0"/>
    <x v="29"/>
    <n v="691"/>
    <n v="691"/>
    <s v="   -"/>
    <s v="-"/>
    <m/>
    <m/>
    <m/>
    <m/>
    <m/>
    <m/>
    <m/>
    <m/>
  </r>
  <r>
    <s v="CK-NoKy [32]"/>
    <x v="1"/>
    <x v="2"/>
    <x v="2"/>
    <x v="2"/>
    <x v="0"/>
    <x v="29"/>
    <n v="2200"/>
    <n v="2200"/>
    <s v="   -"/>
    <s v="-"/>
    <m/>
    <m/>
    <m/>
    <m/>
    <m/>
    <m/>
    <m/>
    <n v="609322"/>
  </r>
  <r>
    <s v="CK-NoKy [32]"/>
    <x v="2"/>
    <x v="2"/>
    <x v="3"/>
    <x v="3"/>
    <x v="0"/>
    <x v="29"/>
    <n v="5000"/>
    <n v="5000"/>
    <s v="   -"/>
    <s v="-"/>
    <m/>
    <m/>
    <m/>
    <m/>
    <m/>
    <m/>
    <m/>
    <m/>
  </r>
  <r>
    <s v="CK-NWVI [33]"/>
    <x v="0"/>
    <x v="3"/>
    <x v="4"/>
    <x v="4"/>
    <x v="0"/>
    <x v="29"/>
    <s v="UNK"/>
    <m/>
    <s v="   -"/>
    <s v="-"/>
    <m/>
    <m/>
    <m/>
    <m/>
    <m/>
    <m/>
    <m/>
    <n v="38167"/>
  </r>
  <r>
    <s v="CK-NoKy [32]"/>
    <x v="2"/>
    <x v="2"/>
    <x v="5"/>
    <x v="5"/>
    <x v="0"/>
    <x v="29"/>
    <n v="20000"/>
    <n v="20000"/>
    <s v="   -"/>
    <s v="-"/>
    <m/>
    <m/>
    <m/>
    <m/>
    <m/>
    <m/>
    <m/>
    <n v="2822751"/>
  </r>
  <r>
    <s v="CK-SWVI [31]"/>
    <x v="3"/>
    <x v="1"/>
    <x v="6"/>
    <x v="6"/>
    <x v="0"/>
    <x v="29"/>
    <n v="1"/>
    <n v="1"/>
    <s v="   -"/>
    <s v="-"/>
    <m/>
    <m/>
    <m/>
    <m/>
    <m/>
    <m/>
    <m/>
    <n v="20000"/>
  </r>
  <r>
    <s v="CK-NoKy [32]"/>
    <x v="3"/>
    <x v="2"/>
    <x v="7"/>
    <x v="7"/>
    <x v="0"/>
    <x v="29"/>
    <s v="UK"/>
    <m/>
    <s v="   -"/>
    <s v="-"/>
    <m/>
    <m/>
    <m/>
    <m/>
    <m/>
    <m/>
    <m/>
    <m/>
  </r>
  <r>
    <s v="CK-NoKy [32]"/>
    <x v="3"/>
    <x v="0"/>
    <x v="8"/>
    <x v="8"/>
    <x v="0"/>
    <x v="29"/>
    <s v="NI"/>
    <m/>
    <s v="   -"/>
    <s v="-"/>
    <m/>
    <m/>
    <m/>
    <m/>
    <m/>
    <m/>
    <m/>
    <m/>
  </r>
  <r>
    <s v="CK-SWVI [31]"/>
    <x v="3"/>
    <x v="4"/>
    <x v="9"/>
    <x v="9"/>
    <x v="0"/>
    <x v="29"/>
    <s v="NO"/>
    <m/>
    <s v="   -"/>
    <s v="-"/>
    <m/>
    <m/>
    <m/>
    <m/>
    <m/>
    <m/>
    <m/>
    <m/>
  </r>
  <r>
    <s v="CK-NoKy [32]"/>
    <x v="3"/>
    <x v="2"/>
    <x v="10"/>
    <x v="10"/>
    <x v="0"/>
    <x v="29"/>
    <s v="UK"/>
    <m/>
    <s v="   -"/>
    <s v="-"/>
    <m/>
    <m/>
    <m/>
    <m/>
    <m/>
    <m/>
    <m/>
    <m/>
  </r>
  <r>
    <s v="CK-NoKy [32]"/>
    <x v="1"/>
    <x v="2"/>
    <x v="11"/>
    <x v="11"/>
    <x v="0"/>
    <x v="29"/>
    <n v="3500"/>
    <n v="3500"/>
    <s v="   -"/>
    <s v="-"/>
    <m/>
    <m/>
    <m/>
    <m/>
    <m/>
    <m/>
    <m/>
    <n v="323183"/>
  </r>
  <r>
    <s v="CK-SWVI [31]"/>
    <x v="3"/>
    <x v="5"/>
    <x v="12"/>
    <x v="12"/>
    <x v="0"/>
    <x v="29"/>
    <n v="9"/>
    <n v="9"/>
    <s v="   -"/>
    <s v="-"/>
    <m/>
    <m/>
    <m/>
    <m/>
    <m/>
    <m/>
    <m/>
    <m/>
  </r>
  <r>
    <s v="CK-SWVI [31]"/>
    <x v="3"/>
    <x v="4"/>
    <x v="13"/>
    <x v="13"/>
    <x v="0"/>
    <x v="29"/>
    <s v="UNK"/>
    <m/>
    <s v="   -"/>
    <s v="-"/>
    <m/>
    <m/>
    <m/>
    <m/>
    <m/>
    <m/>
    <m/>
    <m/>
  </r>
  <r>
    <s v="CK-SWVI [31]"/>
    <x v="3"/>
    <x v="1"/>
    <x v="14"/>
    <x v="14"/>
    <x v="0"/>
    <x v="29"/>
    <s v="UK"/>
    <m/>
    <s v="   -"/>
    <s v="-"/>
    <m/>
    <m/>
    <m/>
    <m/>
    <m/>
    <m/>
    <m/>
    <m/>
  </r>
  <r>
    <s v="CK-NoKy [32]"/>
    <x v="0"/>
    <x v="0"/>
    <x v="15"/>
    <x v="15"/>
    <x v="0"/>
    <x v="29"/>
    <n v="150"/>
    <n v="150"/>
    <s v="   -"/>
    <s v="-"/>
    <m/>
    <m/>
    <m/>
    <m/>
    <m/>
    <m/>
    <m/>
    <m/>
  </r>
  <r>
    <s v="CK-NoKy [32]"/>
    <x v="3"/>
    <x v="0"/>
    <x v="16"/>
    <x v="16"/>
    <x v="0"/>
    <x v="29"/>
    <n v="30"/>
    <n v="30"/>
    <s v="   -"/>
    <s v="-"/>
    <m/>
    <m/>
    <m/>
    <m/>
    <m/>
    <m/>
    <m/>
    <m/>
  </r>
  <r>
    <s v="CK-SWVI [31]"/>
    <x v="3"/>
    <x v="1"/>
    <x v="17"/>
    <x v="17"/>
    <x v="0"/>
    <x v="29"/>
    <s v="UK"/>
    <m/>
    <s v="   -"/>
    <s v="-"/>
    <m/>
    <m/>
    <m/>
    <m/>
    <m/>
    <m/>
    <m/>
    <n v="216000"/>
  </r>
  <r>
    <s v="CK-NoKy [32]"/>
    <x v="3"/>
    <x v="2"/>
    <x v="18"/>
    <x v="18"/>
    <x v="0"/>
    <x v="29"/>
    <s v="UK"/>
    <m/>
    <s v="   -"/>
    <s v="-"/>
    <m/>
    <m/>
    <m/>
    <m/>
    <m/>
    <m/>
    <m/>
    <m/>
  </r>
  <r>
    <s v="CK-NoKy [32]"/>
    <x v="1"/>
    <x v="2"/>
    <x v="19"/>
    <x v="19"/>
    <x v="0"/>
    <x v="29"/>
    <n v="300"/>
    <n v="300"/>
    <s v="   -"/>
    <s v="-"/>
    <m/>
    <m/>
    <m/>
    <m/>
    <m/>
    <m/>
    <m/>
    <n v="100000"/>
  </r>
  <r>
    <s v="CK-NoKy [32]"/>
    <x v="3"/>
    <x v="2"/>
    <x v="20"/>
    <x v="20"/>
    <x v="0"/>
    <x v="29"/>
    <s v="UK"/>
    <m/>
    <s v="   -"/>
    <s v="-"/>
    <m/>
    <m/>
    <m/>
    <m/>
    <m/>
    <m/>
    <m/>
    <m/>
  </r>
  <r>
    <s v="CK-NoKy [32]"/>
    <x v="3"/>
    <x v="0"/>
    <x v="21"/>
    <x v="21"/>
    <x v="0"/>
    <x v="29"/>
    <s v="UK"/>
    <m/>
    <s v="   -"/>
    <s v="-"/>
    <m/>
    <m/>
    <m/>
    <m/>
    <m/>
    <m/>
    <m/>
    <m/>
  </r>
  <r>
    <s v="CK-NWVI [33]"/>
    <x v="1"/>
    <x v="3"/>
    <x v="22"/>
    <x v="22"/>
    <x v="0"/>
    <x v="29"/>
    <n v="650"/>
    <n v="650"/>
    <s v="   -"/>
    <s v="-"/>
    <m/>
    <m/>
    <m/>
    <m/>
    <m/>
    <m/>
    <m/>
    <n v="294471"/>
  </r>
  <r>
    <s v="CK-NoKy [32]"/>
    <x v="3"/>
    <x v="0"/>
    <x v="23"/>
    <x v="23"/>
    <x v="0"/>
    <x v="29"/>
    <s v="NI"/>
    <m/>
    <s v="   -"/>
    <s v="-"/>
    <m/>
    <m/>
    <m/>
    <m/>
    <m/>
    <m/>
    <m/>
    <m/>
  </r>
  <r>
    <s v="CK-SWVI [31]"/>
    <x v="0"/>
    <x v="1"/>
    <x v="24"/>
    <x v="24"/>
    <x v="0"/>
    <x v="29"/>
    <n v="841"/>
    <n v="841"/>
    <s v="   -"/>
    <s v="-"/>
    <m/>
    <m/>
    <m/>
    <m/>
    <m/>
    <m/>
    <m/>
    <m/>
  </r>
  <r>
    <s v="CK-SWVI [31]"/>
    <x v="3"/>
    <x v="4"/>
    <x v="25"/>
    <x v="25"/>
    <x v="0"/>
    <x v="29"/>
    <n v="4"/>
    <n v="4"/>
    <s v="   -"/>
    <s v="-"/>
    <m/>
    <m/>
    <m/>
    <m/>
    <m/>
    <m/>
    <m/>
    <m/>
  </r>
  <r>
    <s v="CK-NoKy [32]"/>
    <x v="3"/>
    <x v="2"/>
    <x v="26"/>
    <x v="26"/>
    <x v="0"/>
    <x v="29"/>
    <s v="UK"/>
    <m/>
    <s v="   -"/>
    <s v="-"/>
    <m/>
    <m/>
    <m/>
    <m/>
    <m/>
    <m/>
    <m/>
    <m/>
  </r>
  <r>
    <s v="CK-SWVI [31]"/>
    <x v="0"/>
    <x v="1"/>
    <x v="27"/>
    <x v="27"/>
    <x v="0"/>
    <x v="29"/>
    <n v="420"/>
    <n v="420"/>
    <s v="   -"/>
    <s v="-"/>
    <m/>
    <m/>
    <m/>
    <m/>
    <m/>
    <m/>
    <m/>
    <m/>
  </r>
  <r>
    <s v="CK-SWVI [31]"/>
    <x v="1"/>
    <x v="4"/>
    <x v="28"/>
    <x v="28"/>
    <x v="0"/>
    <x v="29"/>
    <n v="450"/>
    <n v="450"/>
    <s v="   -"/>
    <s v="-"/>
    <m/>
    <m/>
    <m/>
    <m/>
    <m/>
    <m/>
    <m/>
    <n v="216144"/>
  </r>
  <r>
    <s v="CK-NoKy [32]"/>
    <x v="3"/>
    <x v="0"/>
    <x v="29"/>
    <x v="29"/>
    <x v="0"/>
    <x v="29"/>
    <s v="NO"/>
    <m/>
    <s v="   -"/>
    <s v="-"/>
    <m/>
    <m/>
    <m/>
    <m/>
    <m/>
    <m/>
    <m/>
    <m/>
  </r>
  <r>
    <s v="CK-SWVI [31]"/>
    <x v="4"/>
    <x v="6"/>
    <x v="30"/>
    <x v="30"/>
    <x v="0"/>
    <x v="29"/>
    <s v="UK"/>
    <m/>
    <s v="   -"/>
    <s v="-"/>
    <m/>
    <m/>
    <m/>
    <m/>
    <m/>
    <m/>
    <m/>
    <m/>
  </r>
  <r>
    <s v="CK-SWVI [31]"/>
    <x v="4"/>
    <x v="6"/>
    <x v="30"/>
    <x v="31"/>
    <x v="0"/>
    <x v="29"/>
    <n v="11000"/>
    <n v="11000"/>
    <s v="   -"/>
    <s v="-"/>
    <m/>
    <n v="0.45"/>
    <n v="0.55000000000000004"/>
    <n v="0.55000000000000004"/>
    <s v="cwt"/>
    <s v="direct"/>
    <m/>
    <n v="6353525"/>
  </r>
  <r>
    <s v="CK-NoKy [32]"/>
    <x v="3"/>
    <x v="0"/>
    <x v="31"/>
    <x v="32"/>
    <x v="0"/>
    <x v="29"/>
    <n v="100"/>
    <n v="100"/>
    <s v="   -"/>
    <s v="-"/>
    <m/>
    <m/>
    <m/>
    <m/>
    <m/>
    <m/>
    <m/>
    <m/>
  </r>
  <r>
    <s v="CK-NoKy [32]"/>
    <x v="3"/>
    <x v="2"/>
    <x v="32"/>
    <x v="33"/>
    <x v="0"/>
    <x v="29"/>
    <s v="UK"/>
    <m/>
    <s v="   -"/>
    <s v="-"/>
    <m/>
    <m/>
    <m/>
    <m/>
    <m/>
    <m/>
    <m/>
    <m/>
  </r>
  <r>
    <s v="CK-SWVI [31]"/>
    <x v="4"/>
    <x v="5"/>
    <x v="33"/>
    <x v="34"/>
    <x v="0"/>
    <x v="29"/>
    <s v="UK"/>
    <m/>
    <s v="   -"/>
    <s v="-"/>
    <m/>
    <m/>
    <m/>
    <m/>
    <m/>
    <m/>
    <m/>
    <m/>
  </r>
  <r>
    <s v="CK-SWVI [31]"/>
    <x v="4"/>
    <x v="5"/>
    <x v="33"/>
    <x v="35"/>
    <x v="0"/>
    <x v="29"/>
    <s v="UNK"/>
    <m/>
    <s v="   -"/>
    <s v="-"/>
    <m/>
    <m/>
    <m/>
    <m/>
    <m/>
    <m/>
    <m/>
    <m/>
  </r>
  <r>
    <s v="CK-SWVI [31]"/>
    <x v="4"/>
    <x v="5"/>
    <x v="33"/>
    <x v="36"/>
    <x v="0"/>
    <x v="29"/>
    <n v="600"/>
    <n v="600"/>
    <s v="   -"/>
    <s v="-"/>
    <m/>
    <m/>
    <m/>
    <m/>
    <m/>
    <m/>
    <m/>
    <n v="670000"/>
  </r>
  <r>
    <s v="CK-SWVI [31]"/>
    <x v="1"/>
    <x v="4"/>
    <x v="34"/>
    <x v="37"/>
    <x v="0"/>
    <x v="29"/>
    <n v="800"/>
    <n v="800"/>
    <s v="   -"/>
    <s v="-"/>
    <m/>
    <m/>
    <m/>
    <m/>
    <m/>
    <m/>
    <m/>
    <n v="237979"/>
  </r>
  <r>
    <s v="CK-SWVI [31]"/>
    <x v="2"/>
    <x v="4"/>
    <x v="35"/>
    <x v="38"/>
    <x v="0"/>
    <x v="29"/>
    <n v="46604"/>
    <n v="46604"/>
    <s v="   -"/>
    <s v="-"/>
    <m/>
    <n v="0.51"/>
    <n v="0.49"/>
    <n v="0.25"/>
    <s v="cwt"/>
    <s v="direct"/>
    <m/>
    <n v="7275865"/>
  </r>
  <r>
    <s v="CK-SWVI [31]"/>
    <x v="4"/>
    <x v="5"/>
    <x v="36"/>
    <x v="39"/>
    <x v="0"/>
    <x v="29"/>
    <s v="UK"/>
    <m/>
    <s v="   -"/>
    <s v="-"/>
    <m/>
    <m/>
    <m/>
    <m/>
    <m/>
    <m/>
    <m/>
    <m/>
  </r>
  <r>
    <s v="CK-SWVI [31]"/>
    <x v="4"/>
    <x v="5"/>
    <x v="36"/>
    <x v="40"/>
    <x v="0"/>
    <x v="29"/>
    <n v="9"/>
    <n v="9"/>
    <s v="   -"/>
    <s v="-"/>
    <m/>
    <m/>
    <m/>
    <m/>
    <m/>
    <m/>
    <m/>
    <m/>
  </r>
  <r>
    <s v="CK-SWVI [31]"/>
    <x v="4"/>
    <x v="5"/>
    <x v="36"/>
    <x v="41"/>
    <x v="0"/>
    <x v="29"/>
    <n v="29"/>
    <n v="29"/>
    <s v="   -"/>
    <s v="-"/>
    <m/>
    <m/>
    <m/>
    <m/>
    <m/>
    <m/>
    <m/>
    <n v="276453"/>
  </r>
  <r>
    <s v="CK-NoKy [32]"/>
    <x v="3"/>
    <x v="2"/>
    <x v="37"/>
    <x v="42"/>
    <x v="0"/>
    <x v="29"/>
    <n v="1100"/>
    <n v="1100"/>
    <s v="   -"/>
    <s v="-"/>
    <m/>
    <m/>
    <m/>
    <m/>
    <m/>
    <m/>
    <m/>
    <m/>
  </r>
  <r>
    <s v="CK-SWVI [31]"/>
    <x v="3"/>
    <x v="1"/>
    <x v="38"/>
    <x v="43"/>
    <x v="0"/>
    <x v="29"/>
    <s v="UK"/>
    <m/>
    <s v="   -"/>
    <s v="-"/>
    <m/>
    <m/>
    <m/>
    <m/>
    <m/>
    <m/>
    <m/>
    <m/>
  </r>
  <r>
    <s v="CK-NoKy [32]"/>
    <x v="1"/>
    <x v="2"/>
    <x v="39"/>
    <x v="44"/>
    <x v="0"/>
    <x v="29"/>
    <n v="300"/>
    <n v="300"/>
    <s v="   -"/>
    <s v="-"/>
    <m/>
    <m/>
    <m/>
    <m/>
    <m/>
    <m/>
    <m/>
    <n v="200515"/>
  </r>
  <r>
    <s v="CK-NoKy [32]"/>
    <x v="0"/>
    <x v="0"/>
    <x v="40"/>
    <x v="45"/>
    <x v="0"/>
    <x v="29"/>
    <n v="250"/>
    <n v="250"/>
    <s v="   -"/>
    <s v="-"/>
    <m/>
    <m/>
    <m/>
    <m/>
    <m/>
    <m/>
    <m/>
    <m/>
  </r>
  <r>
    <s v="CK-SWVI [31]"/>
    <x v="3"/>
    <x v="4"/>
    <x v="41"/>
    <x v="46"/>
    <x v="0"/>
    <x v="29"/>
    <n v="650"/>
    <n v="650"/>
    <s v="   -"/>
    <s v="-"/>
    <m/>
    <m/>
    <m/>
    <m/>
    <m/>
    <m/>
    <m/>
    <n v="317588"/>
  </r>
  <r>
    <s v="CK-NoKy [32]"/>
    <x v="3"/>
    <x v="2"/>
    <x v="42"/>
    <x v="47"/>
    <x v="0"/>
    <x v="29"/>
    <n v="400"/>
    <n v="400"/>
    <s v="   -"/>
    <s v="-"/>
    <m/>
    <m/>
    <m/>
    <m/>
    <m/>
    <m/>
    <m/>
    <m/>
  </r>
  <r>
    <s v="CK-SWVI [31]"/>
    <x v="3"/>
    <x v="1"/>
    <x v="43"/>
    <x v="48"/>
    <x v="0"/>
    <x v="29"/>
    <n v="10"/>
    <n v="10"/>
    <s v="   -"/>
    <s v="-"/>
    <m/>
    <m/>
    <m/>
    <m/>
    <m/>
    <m/>
    <m/>
    <m/>
  </r>
  <r>
    <s v="CK-SWVI [31]"/>
    <x v="3"/>
    <x v="4"/>
    <x v="44"/>
    <x v="49"/>
    <x v="0"/>
    <x v="29"/>
    <n v="95"/>
    <n v="95"/>
    <s v="   -"/>
    <s v="-"/>
    <m/>
    <m/>
    <m/>
    <m/>
    <m/>
    <m/>
    <m/>
    <n v="470624"/>
  </r>
  <r>
    <s v="CK-SWVI [31]"/>
    <x v="1"/>
    <x v="1"/>
    <x v="45"/>
    <x v="50"/>
    <x v="0"/>
    <x v="29"/>
    <n v="400"/>
    <n v="400"/>
    <s v="   -"/>
    <s v="-"/>
    <m/>
    <m/>
    <m/>
    <m/>
    <m/>
    <m/>
    <m/>
    <n v="165000"/>
  </r>
  <r>
    <s v="CK-NoKy [32]"/>
    <x v="3"/>
    <x v="2"/>
    <x v="46"/>
    <x v="51"/>
    <x v="0"/>
    <x v="29"/>
    <s v="UK"/>
    <m/>
    <s v="   -"/>
    <s v="-"/>
    <m/>
    <m/>
    <m/>
    <m/>
    <m/>
    <m/>
    <m/>
    <m/>
  </r>
  <r>
    <s v="CK-SWVI [31]"/>
    <x v="3"/>
    <x v="1"/>
    <x v="47"/>
    <x v="52"/>
    <x v="0"/>
    <x v="29"/>
    <s v="UK"/>
    <m/>
    <s v="   -"/>
    <s v="-"/>
    <m/>
    <m/>
    <m/>
    <m/>
    <m/>
    <m/>
    <m/>
    <m/>
  </r>
  <r>
    <s v="CK-NoKy [32]"/>
    <x v="1"/>
    <x v="2"/>
    <x v="48"/>
    <x v="53"/>
    <x v="0"/>
    <x v="29"/>
    <n v="150"/>
    <n v="150"/>
    <s v="   -"/>
    <s v="-"/>
    <m/>
    <m/>
    <m/>
    <m/>
    <m/>
    <m/>
    <m/>
    <n v="98000"/>
  </r>
  <r>
    <s v="CK-NoKy [32]"/>
    <x v="0"/>
    <x v="0"/>
    <x v="0"/>
    <x v="0"/>
    <x v="0"/>
    <x v="30"/>
    <n v="10"/>
    <n v="10"/>
    <s v="   -"/>
    <s v="-"/>
    <m/>
    <m/>
    <m/>
    <m/>
    <m/>
    <m/>
    <m/>
    <m/>
  </r>
  <r>
    <s v="CK-SWVI [31]"/>
    <x v="0"/>
    <x v="1"/>
    <x v="1"/>
    <x v="1"/>
    <x v="0"/>
    <x v="30"/>
    <n v="377"/>
    <n v="377"/>
    <s v="   -"/>
    <s v="-"/>
    <m/>
    <m/>
    <m/>
    <m/>
    <m/>
    <m/>
    <m/>
    <m/>
  </r>
  <r>
    <s v="CK-NoKy [32]"/>
    <x v="1"/>
    <x v="2"/>
    <x v="2"/>
    <x v="2"/>
    <x v="0"/>
    <x v="30"/>
    <n v="1750"/>
    <n v="1750"/>
    <s v="   -"/>
    <s v="-"/>
    <m/>
    <m/>
    <m/>
    <m/>
    <m/>
    <m/>
    <m/>
    <n v="389557"/>
  </r>
  <r>
    <s v="CK-NoKy [32]"/>
    <x v="2"/>
    <x v="2"/>
    <x v="3"/>
    <x v="3"/>
    <x v="0"/>
    <x v="30"/>
    <n v="800"/>
    <n v="800"/>
    <s v="   -"/>
    <s v="-"/>
    <m/>
    <m/>
    <m/>
    <m/>
    <m/>
    <m/>
    <m/>
    <m/>
  </r>
  <r>
    <s v="CK-NWVI [33]"/>
    <x v="0"/>
    <x v="3"/>
    <x v="4"/>
    <x v="4"/>
    <x v="0"/>
    <x v="30"/>
    <s v="UNK"/>
    <m/>
    <s v="   -"/>
    <s v="-"/>
    <m/>
    <m/>
    <m/>
    <m/>
    <m/>
    <m/>
    <m/>
    <n v="36765"/>
  </r>
  <r>
    <s v="CK-NoKy [32]"/>
    <x v="2"/>
    <x v="2"/>
    <x v="5"/>
    <x v="5"/>
    <x v="0"/>
    <x v="30"/>
    <n v="11500"/>
    <n v="11500"/>
    <s v="   -"/>
    <s v="-"/>
    <m/>
    <m/>
    <m/>
    <m/>
    <m/>
    <m/>
    <m/>
    <n v="1902291"/>
  </r>
  <r>
    <s v="CK-SWVI [31]"/>
    <x v="3"/>
    <x v="1"/>
    <x v="6"/>
    <x v="6"/>
    <x v="0"/>
    <x v="30"/>
    <n v="16"/>
    <n v="16"/>
    <s v="   -"/>
    <s v="-"/>
    <m/>
    <m/>
    <m/>
    <m/>
    <m/>
    <m/>
    <m/>
    <n v="19000"/>
  </r>
  <r>
    <s v="CK-NoKy [32]"/>
    <x v="3"/>
    <x v="2"/>
    <x v="7"/>
    <x v="7"/>
    <x v="0"/>
    <x v="30"/>
    <s v="NO"/>
    <m/>
    <s v="   -"/>
    <s v="-"/>
    <m/>
    <m/>
    <m/>
    <m/>
    <m/>
    <m/>
    <m/>
    <m/>
  </r>
  <r>
    <s v="CK-NoKy [32]"/>
    <x v="3"/>
    <x v="0"/>
    <x v="8"/>
    <x v="8"/>
    <x v="0"/>
    <x v="30"/>
    <s v="NO"/>
    <m/>
    <s v="   -"/>
    <s v="-"/>
    <m/>
    <m/>
    <m/>
    <m/>
    <m/>
    <m/>
    <m/>
    <m/>
  </r>
  <r>
    <s v="CK-SWVI [31]"/>
    <x v="3"/>
    <x v="4"/>
    <x v="9"/>
    <x v="9"/>
    <x v="0"/>
    <x v="30"/>
    <s v="UK"/>
    <m/>
    <s v="   -"/>
    <s v="-"/>
    <m/>
    <m/>
    <m/>
    <m/>
    <m/>
    <m/>
    <m/>
    <m/>
  </r>
  <r>
    <s v="CK-NoKy [32]"/>
    <x v="3"/>
    <x v="2"/>
    <x v="10"/>
    <x v="10"/>
    <x v="0"/>
    <x v="30"/>
    <s v="UK"/>
    <m/>
    <s v="   -"/>
    <s v="-"/>
    <m/>
    <m/>
    <m/>
    <m/>
    <m/>
    <m/>
    <m/>
    <m/>
  </r>
  <r>
    <s v="CK-NoKy [32]"/>
    <x v="1"/>
    <x v="2"/>
    <x v="11"/>
    <x v="11"/>
    <x v="0"/>
    <x v="30"/>
    <n v="1700"/>
    <n v="1700"/>
    <s v="   -"/>
    <s v="-"/>
    <m/>
    <m/>
    <m/>
    <m/>
    <m/>
    <m/>
    <m/>
    <n v="357356"/>
  </r>
  <r>
    <s v="CK-SWVI [31]"/>
    <x v="3"/>
    <x v="5"/>
    <x v="12"/>
    <x v="12"/>
    <x v="0"/>
    <x v="30"/>
    <n v="12"/>
    <n v="12"/>
    <s v="   -"/>
    <s v="-"/>
    <m/>
    <m/>
    <m/>
    <m/>
    <m/>
    <m/>
    <m/>
    <m/>
  </r>
  <r>
    <s v="CK-SWVI [31]"/>
    <x v="3"/>
    <x v="4"/>
    <x v="13"/>
    <x v="13"/>
    <x v="0"/>
    <x v="30"/>
    <s v="UNK"/>
    <m/>
    <s v="   -"/>
    <s v="-"/>
    <m/>
    <m/>
    <m/>
    <m/>
    <m/>
    <m/>
    <m/>
    <m/>
  </r>
  <r>
    <s v="CK-SWVI [31]"/>
    <x v="3"/>
    <x v="1"/>
    <x v="14"/>
    <x v="14"/>
    <x v="0"/>
    <x v="30"/>
    <s v="UK"/>
    <m/>
    <s v="   -"/>
    <s v="-"/>
    <m/>
    <m/>
    <m/>
    <m/>
    <m/>
    <m/>
    <m/>
    <m/>
  </r>
  <r>
    <s v="CK-NoKy [32]"/>
    <x v="0"/>
    <x v="0"/>
    <x v="15"/>
    <x v="15"/>
    <x v="0"/>
    <x v="30"/>
    <n v="20"/>
    <n v="20"/>
    <s v="   -"/>
    <s v="-"/>
    <m/>
    <m/>
    <m/>
    <m/>
    <m/>
    <m/>
    <m/>
    <m/>
  </r>
  <r>
    <s v="CK-NoKy [32]"/>
    <x v="3"/>
    <x v="0"/>
    <x v="16"/>
    <x v="16"/>
    <x v="0"/>
    <x v="30"/>
    <s v="NO"/>
    <m/>
    <s v="   -"/>
    <s v="-"/>
    <m/>
    <m/>
    <m/>
    <m/>
    <m/>
    <m/>
    <m/>
    <m/>
  </r>
  <r>
    <s v="CK-SWVI [31]"/>
    <x v="3"/>
    <x v="1"/>
    <x v="17"/>
    <x v="17"/>
    <x v="0"/>
    <x v="30"/>
    <s v="NI"/>
    <m/>
    <s v="   -"/>
    <s v="-"/>
    <m/>
    <m/>
    <m/>
    <m/>
    <m/>
    <m/>
    <m/>
    <n v="512911"/>
  </r>
  <r>
    <s v="CK-NoKy [32]"/>
    <x v="3"/>
    <x v="2"/>
    <x v="18"/>
    <x v="18"/>
    <x v="0"/>
    <x v="30"/>
    <s v="UK"/>
    <m/>
    <s v="   -"/>
    <s v="-"/>
    <m/>
    <m/>
    <m/>
    <m/>
    <m/>
    <m/>
    <m/>
    <m/>
  </r>
  <r>
    <s v="CK-NoKy [32]"/>
    <x v="1"/>
    <x v="2"/>
    <x v="19"/>
    <x v="19"/>
    <x v="0"/>
    <x v="30"/>
    <n v="500"/>
    <n v="500"/>
    <s v="   -"/>
    <s v="-"/>
    <m/>
    <m/>
    <m/>
    <m/>
    <m/>
    <m/>
    <m/>
    <n v="140000"/>
  </r>
  <r>
    <s v="CK-NoKy [32]"/>
    <x v="3"/>
    <x v="2"/>
    <x v="20"/>
    <x v="20"/>
    <x v="0"/>
    <x v="30"/>
    <s v="NO"/>
    <m/>
    <s v="   -"/>
    <s v="-"/>
    <m/>
    <m/>
    <m/>
    <m/>
    <m/>
    <m/>
    <m/>
    <m/>
  </r>
  <r>
    <s v="CK-NoKy [32]"/>
    <x v="3"/>
    <x v="0"/>
    <x v="21"/>
    <x v="21"/>
    <x v="0"/>
    <x v="30"/>
    <s v="NO"/>
    <m/>
    <s v="   -"/>
    <s v="-"/>
    <m/>
    <m/>
    <m/>
    <m/>
    <m/>
    <m/>
    <m/>
    <m/>
  </r>
  <r>
    <s v="CK-NWVI [33]"/>
    <x v="1"/>
    <x v="3"/>
    <x v="22"/>
    <x v="22"/>
    <x v="0"/>
    <x v="30"/>
    <n v="2000"/>
    <n v="2000"/>
    <s v="   -"/>
    <s v="-"/>
    <m/>
    <m/>
    <m/>
    <m/>
    <m/>
    <m/>
    <m/>
    <n v="647996"/>
  </r>
  <r>
    <s v="CK-NoKy [32]"/>
    <x v="3"/>
    <x v="0"/>
    <x v="23"/>
    <x v="23"/>
    <x v="0"/>
    <x v="30"/>
    <s v="NI"/>
    <m/>
    <s v="   -"/>
    <s v="-"/>
    <m/>
    <m/>
    <m/>
    <m/>
    <m/>
    <m/>
    <m/>
    <m/>
  </r>
  <r>
    <s v="CK-SWVI [31]"/>
    <x v="0"/>
    <x v="1"/>
    <x v="24"/>
    <x v="24"/>
    <x v="0"/>
    <x v="30"/>
    <n v="436"/>
    <n v="436"/>
    <s v="   -"/>
    <s v="-"/>
    <m/>
    <m/>
    <m/>
    <m/>
    <m/>
    <m/>
    <m/>
    <m/>
  </r>
  <r>
    <s v="CK-SWVI [31]"/>
    <x v="3"/>
    <x v="4"/>
    <x v="25"/>
    <x v="25"/>
    <x v="0"/>
    <x v="30"/>
    <s v="AP"/>
    <m/>
    <s v="   -"/>
    <s v="-"/>
    <m/>
    <m/>
    <m/>
    <m/>
    <m/>
    <m/>
    <m/>
    <m/>
  </r>
  <r>
    <s v="CK-NoKy [32]"/>
    <x v="3"/>
    <x v="2"/>
    <x v="26"/>
    <x v="26"/>
    <x v="0"/>
    <x v="30"/>
    <s v="NO"/>
    <m/>
    <s v="   -"/>
    <s v="-"/>
    <m/>
    <m/>
    <m/>
    <m/>
    <m/>
    <m/>
    <m/>
    <m/>
  </r>
  <r>
    <s v="CK-SWVI [31]"/>
    <x v="0"/>
    <x v="1"/>
    <x v="27"/>
    <x v="27"/>
    <x v="0"/>
    <x v="30"/>
    <n v="250"/>
    <n v="250"/>
    <s v="   -"/>
    <s v="-"/>
    <m/>
    <m/>
    <m/>
    <m/>
    <m/>
    <m/>
    <m/>
    <m/>
  </r>
  <r>
    <s v="CK-SWVI [31]"/>
    <x v="1"/>
    <x v="4"/>
    <x v="28"/>
    <x v="28"/>
    <x v="0"/>
    <x v="30"/>
    <n v="83"/>
    <n v="83"/>
    <s v="   -"/>
    <s v="-"/>
    <m/>
    <m/>
    <m/>
    <m/>
    <m/>
    <m/>
    <m/>
    <n v="134594"/>
  </r>
  <r>
    <s v="CK-NoKy [32]"/>
    <x v="3"/>
    <x v="0"/>
    <x v="29"/>
    <x v="29"/>
    <x v="0"/>
    <x v="30"/>
    <s v="NO"/>
    <m/>
    <s v="   -"/>
    <s v="-"/>
    <m/>
    <m/>
    <m/>
    <m/>
    <m/>
    <m/>
    <m/>
    <m/>
  </r>
  <r>
    <s v="CK-SWVI [31]"/>
    <x v="4"/>
    <x v="6"/>
    <x v="30"/>
    <x v="30"/>
    <x v="0"/>
    <x v="30"/>
    <s v="NI"/>
    <m/>
    <s v="   -"/>
    <s v="-"/>
    <m/>
    <m/>
    <m/>
    <m/>
    <m/>
    <m/>
    <m/>
    <m/>
  </r>
  <r>
    <s v="CK-SWVI [31]"/>
    <x v="4"/>
    <x v="6"/>
    <x v="30"/>
    <x v="31"/>
    <x v="0"/>
    <x v="30"/>
    <n v="25000"/>
    <n v="25000"/>
    <s v="   -"/>
    <s v="-"/>
    <m/>
    <n v="0.85"/>
    <n v="0.15"/>
    <n v="0.16"/>
    <s v="cwt"/>
    <s v="direct"/>
    <m/>
    <n v="6195122"/>
  </r>
  <r>
    <s v="CK-NoKy [32]"/>
    <x v="3"/>
    <x v="0"/>
    <x v="31"/>
    <x v="32"/>
    <x v="0"/>
    <x v="30"/>
    <s v="NO"/>
    <m/>
    <s v="   -"/>
    <s v="-"/>
    <m/>
    <m/>
    <m/>
    <m/>
    <m/>
    <m/>
    <m/>
    <m/>
  </r>
  <r>
    <s v="CK-NoKy [32]"/>
    <x v="3"/>
    <x v="2"/>
    <x v="32"/>
    <x v="33"/>
    <x v="0"/>
    <x v="30"/>
    <s v="UK"/>
    <m/>
    <s v="   -"/>
    <s v="-"/>
    <m/>
    <m/>
    <m/>
    <m/>
    <m/>
    <m/>
    <m/>
    <m/>
  </r>
  <r>
    <s v="CK-SWVI [31]"/>
    <x v="4"/>
    <x v="5"/>
    <x v="33"/>
    <x v="34"/>
    <x v="0"/>
    <x v="30"/>
    <s v="NO"/>
    <m/>
    <s v="   -"/>
    <s v="-"/>
    <m/>
    <m/>
    <m/>
    <m/>
    <m/>
    <m/>
    <m/>
    <m/>
  </r>
  <r>
    <s v="CK-SWVI [31]"/>
    <x v="4"/>
    <x v="5"/>
    <x v="33"/>
    <x v="35"/>
    <x v="0"/>
    <x v="30"/>
    <s v="UNK"/>
    <m/>
    <s v="   -"/>
    <s v="-"/>
    <m/>
    <m/>
    <m/>
    <m/>
    <m/>
    <m/>
    <m/>
    <m/>
  </r>
  <r>
    <s v="CK-SWVI [31]"/>
    <x v="4"/>
    <x v="5"/>
    <x v="33"/>
    <x v="36"/>
    <x v="0"/>
    <x v="30"/>
    <n v="1300"/>
    <n v="1300"/>
    <s v="   -"/>
    <s v="-"/>
    <m/>
    <m/>
    <m/>
    <m/>
    <m/>
    <m/>
    <m/>
    <n v="831500"/>
  </r>
  <r>
    <s v="CK-SWVI [31]"/>
    <x v="1"/>
    <x v="4"/>
    <x v="34"/>
    <x v="37"/>
    <x v="0"/>
    <x v="30"/>
    <n v="1200"/>
    <n v="1200"/>
    <s v="   -"/>
    <s v="-"/>
    <m/>
    <m/>
    <m/>
    <m/>
    <m/>
    <m/>
    <m/>
    <n v="210776"/>
  </r>
  <r>
    <s v="CK-SWVI [31]"/>
    <x v="2"/>
    <x v="4"/>
    <x v="35"/>
    <x v="38"/>
    <x v="0"/>
    <x v="30"/>
    <n v="76486"/>
    <n v="76486"/>
    <s v="   -"/>
    <s v="-"/>
    <m/>
    <n v="0.68"/>
    <n v="0.31999999999999995"/>
    <n v="0.2"/>
    <s v="cwt"/>
    <s v="direct"/>
    <m/>
    <n v="6869472"/>
  </r>
  <r>
    <s v="CK-SWVI [31]"/>
    <x v="4"/>
    <x v="5"/>
    <x v="36"/>
    <x v="39"/>
    <x v="0"/>
    <x v="30"/>
    <s v="UK"/>
    <m/>
    <s v="   -"/>
    <s v="-"/>
    <m/>
    <m/>
    <m/>
    <m/>
    <m/>
    <m/>
    <m/>
    <m/>
  </r>
  <r>
    <s v="CK-SWVI [31]"/>
    <x v="4"/>
    <x v="5"/>
    <x v="36"/>
    <x v="40"/>
    <x v="0"/>
    <x v="30"/>
    <s v="UK"/>
    <m/>
    <s v="   -"/>
    <s v="-"/>
    <m/>
    <m/>
    <m/>
    <m/>
    <m/>
    <m/>
    <m/>
    <m/>
  </r>
  <r>
    <s v="CK-SWVI [31]"/>
    <x v="4"/>
    <x v="5"/>
    <x v="36"/>
    <x v="41"/>
    <x v="0"/>
    <x v="30"/>
    <n v="97"/>
    <n v="97"/>
    <s v="   -"/>
    <s v="-"/>
    <m/>
    <m/>
    <m/>
    <m/>
    <m/>
    <m/>
    <m/>
    <n v="401953"/>
  </r>
  <r>
    <s v="CK-NoKy [32]"/>
    <x v="3"/>
    <x v="2"/>
    <x v="37"/>
    <x v="42"/>
    <x v="0"/>
    <x v="30"/>
    <n v="100"/>
    <n v="100"/>
    <s v="   -"/>
    <s v="-"/>
    <m/>
    <m/>
    <m/>
    <m/>
    <m/>
    <m/>
    <m/>
    <m/>
  </r>
  <r>
    <s v="CK-SWVI [31]"/>
    <x v="3"/>
    <x v="1"/>
    <x v="38"/>
    <x v="43"/>
    <x v="0"/>
    <x v="30"/>
    <n v="1"/>
    <n v="1"/>
    <s v="   -"/>
    <s v="-"/>
    <m/>
    <m/>
    <m/>
    <m/>
    <m/>
    <m/>
    <m/>
    <m/>
  </r>
  <r>
    <s v="CK-NoKy [32]"/>
    <x v="1"/>
    <x v="2"/>
    <x v="39"/>
    <x v="44"/>
    <x v="0"/>
    <x v="30"/>
    <n v="500"/>
    <n v="500"/>
    <s v="   -"/>
    <s v="-"/>
    <m/>
    <m/>
    <m/>
    <m/>
    <m/>
    <m/>
    <m/>
    <n v="150490"/>
  </r>
  <r>
    <s v="CK-NoKy [32]"/>
    <x v="0"/>
    <x v="0"/>
    <x v="40"/>
    <x v="45"/>
    <x v="0"/>
    <x v="30"/>
    <n v="250"/>
    <n v="250"/>
    <s v="   -"/>
    <s v="-"/>
    <m/>
    <m/>
    <m/>
    <m/>
    <m/>
    <m/>
    <m/>
    <m/>
  </r>
  <r>
    <s v="CK-SWVI [31]"/>
    <x v="3"/>
    <x v="4"/>
    <x v="41"/>
    <x v="46"/>
    <x v="0"/>
    <x v="30"/>
    <n v="1500"/>
    <n v="1500"/>
    <s v="   -"/>
    <s v="-"/>
    <m/>
    <m/>
    <m/>
    <m/>
    <m/>
    <m/>
    <m/>
    <n v="324153"/>
  </r>
  <r>
    <s v="CK-NoKy [32]"/>
    <x v="3"/>
    <x v="2"/>
    <x v="42"/>
    <x v="47"/>
    <x v="0"/>
    <x v="30"/>
    <n v="100"/>
    <n v="100"/>
    <s v="   -"/>
    <s v="-"/>
    <m/>
    <m/>
    <m/>
    <m/>
    <m/>
    <m/>
    <m/>
    <m/>
  </r>
  <r>
    <s v="CK-SWVI [31]"/>
    <x v="3"/>
    <x v="1"/>
    <x v="43"/>
    <x v="48"/>
    <x v="0"/>
    <x v="30"/>
    <n v="60"/>
    <n v="60"/>
    <s v="   -"/>
    <s v="-"/>
    <m/>
    <m/>
    <m/>
    <m/>
    <m/>
    <m/>
    <m/>
    <m/>
  </r>
  <r>
    <s v="CK-SWVI [31]"/>
    <x v="3"/>
    <x v="4"/>
    <x v="44"/>
    <x v="49"/>
    <x v="0"/>
    <x v="30"/>
    <n v="15"/>
    <n v="15"/>
    <s v="   -"/>
    <s v="-"/>
    <m/>
    <m/>
    <m/>
    <m/>
    <m/>
    <m/>
    <m/>
    <n v="295005"/>
  </r>
  <r>
    <s v="CK-SWVI [31]"/>
    <x v="1"/>
    <x v="1"/>
    <x v="45"/>
    <x v="50"/>
    <x v="0"/>
    <x v="30"/>
    <n v="145"/>
    <n v="145"/>
    <s v="   -"/>
    <s v="-"/>
    <m/>
    <m/>
    <m/>
    <m/>
    <m/>
    <m/>
    <m/>
    <n v="99000"/>
  </r>
  <r>
    <s v="CK-NoKy [32]"/>
    <x v="3"/>
    <x v="2"/>
    <x v="46"/>
    <x v="51"/>
    <x v="0"/>
    <x v="30"/>
    <n v="10"/>
    <n v="10"/>
    <s v="   -"/>
    <s v="-"/>
    <m/>
    <m/>
    <m/>
    <m/>
    <m/>
    <m/>
    <m/>
    <m/>
  </r>
  <r>
    <s v="CK-SWVI [31]"/>
    <x v="3"/>
    <x v="1"/>
    <x v="47"/>
    <x v="52"/>
    <x v="0"/>
    <x v="30"/>
    <s v="UK"/>
    <m/>
    <s v="   -"/>
    <s v="-"/>
    <m/>
    <m/>
    <m/>
    <m/>
    <m/>
    <m/>
    <m/>
    <m/>
  </r>
  <r>
    <s v="CK-NoKy [32]"/>
    <x v="1"/>
    <x v="2"/>
    <x v="48"/>
    <x v="53"/>
    <x v="0"/>
    <x v="30"/>
    <n v="350"/>
    <n v="350"/>
    <s v="   -"/>
    <s v="-"/>
    <m/>
    <m/>
    <m/>
    <m/>
    <m/>
    <m/>
    <m/>
    <n v="52400"/>
  </r>
  <r>
    <s v="CK-NoKy [32]"/>
    <x v="0"/>
    <x v="0"/>
    <x v="0"/>
    <x v="0"/>
    <x v="0"/>
    <x v="31"/>
    <n v="10"/>
    <n v="10"/>
    <s v="   -"/>
    <s v="-"/>
    <m/>
    <m/>
    <m/>
    <m/>
    <m/>
    <m/>
    <m/>
    <m/>
  </r>
  <r>
    <s v="CK-SWVI [31]"/>
    <x v="0"/>
    <x v="1"/>
    <x v="1"/>
    <x v="1"/>
    <x v="0"/>
    <x v="31"/>
    <s v="NO"/>
    <m/>
    <s v="   -"/>
    <s v="-"/>
    <m/>
    <m/>
    <m/>
    <m/>
    <m/>
    <m/>
    <m/>
    <m/>
  </r>
  <r>
    <s v="CK-NoKy [32]"/>
    <x v="1"/>
    <x v="2"/>
    <x v="2"/>
    <x v="2"/>
    <x v="0"/>
    <x v="31"/>
    <n v="2000"/>
    <n v="2000"/>
    <s v="   -"/>
    <s v="-"/>
    <m/>
    <m/>
    <m/>
    <m/>
    <m/>
    <m/>
    <m/>
    <n v="416675"/>
  </r>
  <r>
    <s v="CK-NoKy [32]"/>
    <x v="2"/>
    <x v="2"/>
    <x v="3"/>
    <x v="3"/>
    <x v="0"/>
    <x v="31"/>
    <n v="900"/>
    <n v="900"/>
    <s v="   -"/>
    <s v="-"/>
    <m/>
    <m/>
    <m/>
    <m/>
    <m/>
    <m/>
    <m/>
    <m/>
  </r>
  <r>
    <s v="CK-NWVI [33]"/>
    <x v="0"/>
    <x v="3"/>
    <x v="4"/>
    <x v="4"/>
    <x v="0"/>
    <x v="31"/>
    <s v="UNK"/>
    <m/>
    <s v="   -"/>
    <s v="-"/>
    <m/>
    <m/>
    <m/>
    <m/>
    <m/>
    <m/>
    <m/>
    <m/>
  </r>
  <r>
    <s v="CK-NoKy [32]"/>
    <x v="2"/>
    <x v="2"/>
    <x v="5"/>
    <x v="5"/>
    <x v="0"/>
    <x v="31"/>
    <n v="22000"/>
    <n v="22000"/>
    <s v="   -"/>
    <s v="-"/>
    <m/>
    <m/>
    <m/>
    <m/>
    <m/>
    <m/>
    <m/>
    <n v="2606589"/>
  </r>
  <r>
    <s v="CK-SWVI [31]"/>
    <x v="3"/>
    <x v="1"/>
    <x v="6"/>
    <x v="6"/>
    <x v="0"/>
    <x v="31"/>
    <n v="20"/>
    <n v="20"/>
    <s v="   -"/>
    <s v="-"/>
    <m/>
    <m/>
    <m/>
    <m/>
    <m/>
    <m/>
    <m/>
    <m/>
  </r>
  <r>
    <s v="CK-NoKy [32]"/>
    <x v="3"/>
    <x v="2"/>
    <x v="7"/>
    <x v="7"/>
    <x v="0"/>
    <x v="31"/>
    <s v="NI"/>
    <m/>
    <s v="   -"/>
    <s v="-"/>
    <m/>
    <m/>
    <m/>
    <m/>
    <m/>
    <m/>
    <m/>
    <m/>
  </r>
  <r>
    <s v="CK-NoKy [32]"/>
    <x v="3"/>
    <x v="0"/>
    <x v="8"/>
    <x v="8"/>
    <x v="0"/>
    <x v="31"/>
    <s v="NO"/>
    <m/>
    <s v="   -"/>
    <s v="-"/>
    <m/>
    <m/>
    <m/>
    <m/>
    <m/>
    <m/>
    <m/>
    <m/>
  </r>
  <r>
    <s v="CK-SWVI [31]"/>
    <x v="3"/>
    <x v="4"/>
    <x v="9"/>
    <x v="9"/>
    <x v="0"/>
    <x v="31"/>
    <n v="10"/>
    <n v="10"/>
    <s v="   -"/>
    <s v="-"/>
    <m/>
    <m/>
    <m/>
    <m/>
    <m/>
    <m/>
    <m/>
    <m/>
  </r>
  <r>
    <s v="CK-NoKy [32]"/>
    <x v="3"/>
    <x v="2"/>
    <x v="10"/>
    <x v="10"/>
    <x v="0"/>
    <x v="31"/>
    <s v="NI"/>
    <m/>
    <s v="   -"/>
    <s v="-"/>
    <m/>
    <m/>
    <m/>
    <m/>
    <m/>
    <m/>
    <m/>
    <m/>
  </r>
  <r>
    <s v="CK-NoKy [32]"/>
    <x v="1"/>
    <x v="2"/>
    <x v="11"/>
    <x v="11"/>
    <x v="0"/>
    <x v="31"/>
    <n v="2500"/>
    <n v="2500"/>
    <s v="   -"/>
    <s v="-"/>
    <m/>
    <m/>
    <m/>
    <m/>
    <m/>
    <m/>
    <m/>
    <n v="542290"/>
  </r>
  <r>
    <s v="CK-SWVI [31]"/>
    <x v="3"/>
    <x v="5"/>
    <x v="12"/>
    <x v="12"/>
    <x v="0"/>
    <x v="31"/>
    <n v="30"/>
    <n v="30"/>
    <s v="   -"/>
    <s v="-"/>
    <m/>
    <m/>
    <m/>
    <m/>
    <m/>
    <m/>
    <m/>
    <m/>
  </r>
  <r>
    <s v="CK-SWVI [31]"/>
    <x v="3"/>
    <x v="4"/>
    <x v="13"/>
    <x v="13"/>
    <x v="0"/>
    <x v="31"/>
    <s v="UNK"/>
    <m/>
    <s v="   -"/>
    <s v="-"/>
    <m/>
    <m/>
    <m/>
    <m/>
    <m/>
    <m/>
    <m/>
    <m/>
  </r>
  <r>
    <s v="CK-SWVI [31]"/>
    <x v="3"/>
    <x v="1"/>
    <x v="14"/>
    <x v="14"/>
    <x v="0"/>
    <x v="31"/>
    <s v="UK"/>
    <m/>
    <s v="   -"/>
    <s v="-"/>
    <m/>
    <m/>
    <m/>
    <m/>
    <m/>
    <m/>
    <m/>
    <m/>
  </r>
  <r>
    <s v="CK-NoKy [32]"/>
    <x v="0"/>
    <x v="0"/>
    <x v="15"/>
    <x v="15"/>
    <x v="0"/>
    <x v="31"/>
    <s v="NO"/>
    <m/>
    <s v="   -"/>
    <s v="-"/>
    <m/>
    <m/>
    <m/>
    <m/>
    <m/>
    <m/>
    <m/>
    <m/>
  </r>
  <r>
    <s v="CK-NoKy [32]"/>
    <x v="3"/>
    <x v="0"/>
    <x v="16"/>
    <x v="16"/>
    <x v="0"/>
    <x v="31"/>
    <s v="NO"/>
    <m/>
    <s v="   -"/>
    <s v="-"/>
    <m/>
    <m/>
    <m/>
    <m/>
    <m/>
    <m/>
    <m/>
    <m/>
  </r>
  <r>
    <s v="CK-SWVI [31]"/>
    <x v="3"/>
    <x v="1"/>
    <x v="17"/>
    <x v="17"/>
    <x v="0"/>
    <x v="31"/>
    <s v="NI"/>
    <m/>
    <s v="   -"/>
    <s v="-"/>
    <m/>
    <m/>
    <m/>
    <m/>
    <m/>
    <m/>
    <m/>
    <n v="204100"/>
  </r>
  <r>
    <s v="CK-NoKy [32]"/>
    <x v="3"/>
    <x v="2"/>
    <x v="18"/>
    <x v="18"/>
    <x v="0"/>
    <x v="31"/>
    <n v="300"/>
    <n v="300"/>
    <s v="   -"/>
    <s v="-"/>
    <m/>
    <m/>
    <m/>
    <m/>
    <m/>
    <m/>
    <m/>
    <m/>
  </r>
  <r>
    <s v="CK-NoKy [32]"/>
    <x v="1"/>
    <x v="2"/>
    <x v="19"/>
    <x v="19"/>
    <x v="0"/>
    <x v="31"/>
    <n v="350"/>
    <n v="350"/>
    <s v="   -"/>
    <s v="-"/>
    <m/>
    <m/>
    <m/>
    <m/>
    <m/>
    <m/>
    <m/>
    <n v="165260"/>
  </r>
  <r>
    <s v="CK-NoKy [32]"/>
    <x v="3"/>
    <x v="2"/>
    <x v="20"/>
    <x v="20"/>
    <x v="0"/>
    <x v="31"/>
    <s v="NI"/>
    <m/>
    <s v="   -"/>
    <s v="-"/>
    <m/>
    <m/>
    <m/>
    <m/>
    <m/>
    <m/>
    <m/>
    <m/>
  </r>
  <r>
    <s v="CK-NoKy [32]"/>
    <x v="3"/>
    <x v="0"/>
    <x v="21"/>
    <x v="21"/>
    <x v="0"/>
    <x v="31"/>
    <n v="12"/>
    <n v="12"/>
    <s v="   -"/>
    <s v="-"/>
    <m/>
    <m/>
    <m/>
    <m/>
    <m/>
    <m/>
    <m/>
    <m/>
  </r>
  <r>
    <s v="CK-NWVI [33]"/>
    <x v="1"/>
    <x v="3"/>
    <x v="22"/>
    <x v="22"/>
    <x v="0"/>
    <x v="31"/>
    <n v="800"/>
    <n v="800"/>
    <s v="   -"/>
    <s v="-"/>
    <m/>
    <m/>
    <m/>
    <m/>
    <m/>
    <m/>
    <m/>
    <n v="60309"/>
  </r>
  <r>
    <s v="CK-NoKy [32]"/>
    <x v="3"/>
    <x v="0"/>
    <x v="23"/>
    <x v="23"/>
    <x v="0"/>
    <x v="31"/>
    <s v="UNK"/>
    <m/>
    <s v="   -"/>
    <s v="-"/>
    <m/>
    <m/>
    <m/>
    <m/>
    <m/>
    <m/>
    <m/>
    <m/>
  </r>
  <r>
    <s v="CK-SWVI [31]"/>
    <x v="0"/>
    <x v="1"/>
    <x v="24"/>
    <x v="24"/>
    <x v="0"/>
    <x v="31"/>
    <n v="150"/>
    <n v="150"/>
    <s v="   -"/>
    <s v="-"/>
    <m/>
    <m/>
    <m/>
    <m/>
    <m/>
    <m/>
    <m/>
    <m/>
  </r>
  <r>
    <s v="CK-SWVI [31]"/>
    <x v="3"/>
    <x v="4"/>
    <x v="25"/>
    <x v="25"/>
    <x v="0"/>
    <x v="31"/>
    <n v="30"/>
    <n v="30"/>
    <s v="   -"/>
    <s v="-"/>
    <m/>
    <m/>
    <m/>
    <m/>
    <m/>
    <m/>
    <m/>
    <m/>
  </r>
  <r>
    <s v="CK-NoKy [32]"/>
    <x v="3"/>
    <x v="2"/>
    <x v="26"/>
    <x v="26"/>
    <x v="0"/>
    <x v="31"/>
    <s v="NI"/>
    <m/>
    <s v="   -"/>
    <s v="-"/>
    <m/>
    <m/>
    <m/>
    <m/>
    <m/>
    <m/>
    <m/>
    <m/>
  </r>
  <r>
    <s v="CK-SWVI [31]"/>
    <x v="0"/>
    <x v="1"/>
    <x v="27"/>
    <x v="27"/>
    <x v="0"/>
    <x v="31"/>
    <s v="UK"/>
    <m/>
    <s v="   -"/>
    <s v="-"/>
    <m/>
    <m/>
    <m/>
    <m/>
    <m/>
    <m/>
    <m/>
    <m/>
  </r>
  <r>
    <s v="CK-SWVI [31]"/>
    <x v="1"/>
    <x v="4"/>
    <x v="28"/>
    <x v="28"/>
    <x v="0"/>
    <x v="31"/>
    <n v="150"/>
    <n v="150"/>
    <s v="   -"/>
    <s v="-"/>
    <m/>
    <m/>
    <m/>
    <m/>
    <m/>
    <m/>
    <m/>
    <n v="28555"/>
  </r>
  <r>
    <s v="CK-NoKy [32]"/>
    <x v="3"/>
    <x v="0"/>
    <x v="29"/>
    <x v="29"/>
    <x v="0"/>
    <x v="31"/>
    <n v="20"/>
    <n v="20"/>
    <s v="   -"/>
    <s v="-"/>
    <m/>
    <m/>
    <m/>
    <m/>
    <m/>
    <m/>
    <m/>
    <m/>
  </r>
  <r>
    <s v="CK-SWVI [31]"/>
    <x v="4"/>
    <x v="6"/>
    <x v="30"/>
    <x v="30"/>
    <x v="0"/>
    <x v="31"/>
    <s v="UK"/>
    <m/>
    <s v="   -"/>
    <s v="-"/>
    <m/>
    <m/>
    <m/>
    <m/>
    <m/>
    <m/>
    <m/>
    <m/>
  </r>
  <r>
    <s v="CK-SWVI [31]"/>
    <x v="4"/>
    <x v="6"/>
    <x v="30"/>
    <x v="31"/>
    <x v="0"/>
    <x v="31"/>
    <n v="30000"/>
    <n v="30000"/>
    <s v="   -"/>
    <s v="-"/>
    <m/>
    <n v="0.48"/>
    <n v="0.52"/>
    <n v="0.45"/>
    <s v="cwt"/>
    <s v="direct"/>
    <m/>
    <n v="6289904"/>
  </r>
  <r>
    <s v="CK-NoKy [32]"/>
    <x v="3"/>
    <x v="0"/>
    <x v="31"/>
    <x v="32"/>
    <x v="0"/>
    <x v="31"/>
    <s v="NO"/>
    <m/>
    <s v="   -"/>
    <s v="-"/>
    <m/>
    <m/>
    <m/>
    <m/>
    <m/>
    <m/>
    <m/>
    <m/>
  </r>
  <r>
    <s v="CK-NoKy [32]"/>
    <x v="3"/>
    <x v="2"/>
    <x v="32"/>
    <x v="33"/>
    <x v="0"/>
    <x v="31"/>
    <s v="NI"/>
    <m/>
    <s v="   -"/>
    <s v="-"/>
    <m/>
    <m/>
    <m/>
    <m/>
    <m/>
    <m/>
    <m/>
    <m/>
  </r>
  <r>
    <s v="CK-SWVI [31]"/>
    <x v="4"/>
    <x v="5"/>
    <x v="33"/>
    <x v="34"/>
    <x v="0"/>
    <x v="31"/>
    <n v="47"/>
    <n v="47"/>
    <s v="   -"/>
    <s v="-"/>
    <m/>
    <m/>
    <m/>
    <m/>
    <m/>
    <m/>
    <m/>
    <m/>
  </r>
  <r>
    <s v="CK-SWVI [31]"/>
    <x v="4"/>
    <x v="5"/>
    <x v="33"/>
    <x v="35"/>
    <x v="0"/>
    <x v="31"/>
    <s v="UNK"/>
    <m/>
    <s v="   -"/>
    <s v="-"/>
    <m/>
    <m/>
    <m/>
    <m/>
    <m/>
    <m/>
    <m/>
    <m/>
  </r>
  <r>
    <s v="CK-SWVI [31]"/>
    <x v="4"/>
    <x v="5"/>
    <x v="33"/>
    <x v="36"/>
    <x v="0"/>
    <x v="31"/>
    <n v="500"/>
    <n v="500"/>
    <s v="   -"/>
    <s v="-"/>
    <m/>
    <m/>
    <m/>
    <m/>
    <m/>
    <m/>
    <m/>
    <n v="215000"/>
  </r>
  <r>
    <s v="CK-SWVI [31]"/>
    <x v="1"/>
    <x v="4"/>
    <x v="34"/>
    <x v="37"/>
    <x v="0"/>
    <x v="31"/>
    <n v="750"/>
    <n v="750"/>
    <s v="   -"/>
    <s v="-"/>
    <m/>
    <m/>
    <m/>
    <m/>
    <m/>
    <m/>
    <m/>
    <n v="156632"/>
  </r>
  <r>
    <s v="CK-SWVI [31]"/>
    <x v="2"/>
    <x v="4"/>
    <x v="35"/>
    <x v="38"/>
    <x v="0"/>
    <x v="31"/>
    <n v="117249"/>
    <n v="117249"/>
    <s v="   -"/>
    <s v="-"/>
    <m/>
    <n v="0.72"/>
    <n v="0.28000000000000003"/>
    <n v="0.12"/>
    <s v="cwt"/>
    <s v="direct"/>
    <m/>
    <n v="7804249"/>
  </r>
  <r>
    <s v="CK-SWVI [31]"/>
    <x v="4"/>
    <x v="5"/>
    <x v="36"/>
    <x v="39"/>
    <x v="0"/>
    <x v="31"/>
    <s v="UK"/>
    <m/>
    <s v="   -"/>
    <s v="-"/>
    <m/>
    <m/>
    <m/>
    <m/>
    <m/>
    <m/>
    <m/>
    <m/>
  </r>
  <r>
    <s v="CK-SWVI [31]"/>
    <x v="4"/>
    <x v="5"/>
    <x v="36"/>
    <x v="40"/>
    <x v="0"/>
    <x v="31"/>
    <n v="2"/>
    <n v="2"/>
    <s v="   -"/>
    <s v="-"/>
    <m/>
    <m/>
    <m/>
    <m/>
    <m/>
    <m/>
    <m/>
    <m/>
  </r>
  <r>
    <s v="CK-SWVI [31]"/>
    <x v="4"/>
    <x v="5"/>
    <x v="36"/>
    <x v="41"/>
    <x v="0"/>
    <x v="31"/>
    <n v="128"/>
    <n v="128"/>
    <s v="   -"/>
    <s v="-"/>
    <m/>
    <m/>
    <m/>
    <m/>
    <m/>
    <m/>
    <m/>
    <n v="357599"/>
  </r>
  <r>
    <s v="CK-NoKy [32]"/>
    <x v="3"/>
    <x v="2"/>
    <x v="37"/>
    <x v="42"/>
    <x v="0"/>
    <x v="31"/>
    <s v="UK"/>
    <m/>
    <s v="   -"/>
    <s v="-"/>
    <m/>
    <m/>
    <m/>
    <m/>
    <m/>
    <m/>
    <m/>
    <m/>
  </r>
  <r>
    <s v="CK-SWVI [31]"/>
    <x v="3"/>
    <x v="1"/>
    <x v="38"/>
    <x v="43"/>
    <x v="0"/>
    <x v="31"/>
    <s v="UK"/>
    <m/>
    <s v="   -"/>
    <s v="-"/>
    <m/>
    <m/>
    <m/>
    <m/>
    <m/>
    <m/>
    <m/>
    <m/>
  </r>
  <r>
    <s v="CK-NoKy [32]"/>
    <x v="1"/>
    <x v="2"/>
    <x v="39"/>
    <x v="44"/>
    <x v="0"/>
    <x v="31"/>
    <n v="1400"/>
    <n v="1400"/>
    <s v="   -"/>
    <s v="-"/>
    <m/>
    <m/>
    <m/>
    <m/>
    <m/>
    <m/>
    <m/>
    <n v="165080"/>
  </r>
  <r>
    <s v="CK-NoKy [32]"/>
    <x v="0"/>
    <x v="0"/>
    <x v="40"/>
    <x v="45"/>
    <x v="0"/>
    <x v="31"/>
    <n v="600"/>
    <n v="600"/>
    <s v="   -"/>
    <s v="-"/>
    <m/>
    <m/>
    <m/>
    <m/>
    <m/>
    <m/>
    <m/>
    <m/>
  </r>
  <r>
    <s v="CK-SWVI [31]"/>
    <x v="3"/>
    <x v="4"/>
    <x v="41"/>
    <x v="46"/>
    <x v="0"/>
    <x v="31"/>
    <n v="1000"/>
    <n v="1000"/>
    <s v="   -"/>
    <s v="-"/>
    <m/>
    <m/>
    <m/>
    <m/>
    <m/>
    <m/>
    <m/>
    <n v="320296"/>
  </r>
  <r>
    <s v="CK-NoKy [32]"/>
    <x v="3"/>
    <x v="2"/>
    <x v="42"/>
    <x v="47"/>
    <x v="0"/>
    <x v="31"/>
    <n v="150"/>
    <n v="150"/>
    <s v="   -"/>
    <s v="-"/>
    <m/>
    <m/>
    <m/>
    <m/>
    <m/>
    <m/>
    <m/>
    <m/>
  </r>
  <r>
    <s v="CK-SWVI [31]"/>
    <x v="3"/>
    <x v="1"/>
    <x v="43"/>
    <x v="48"/>
    <x v="0"/>
    <x v="31"/>
    <s v="UK"/>
    <m/>
    <s v="   -"/>
    <s v="-"/>
    <m/>
    <m/>
    <m/>
    <m/>
    <m/>
    <m/>
    <m/>
    <m/>
  </r>
  <r>
    <s v="CK-SWVI [31]"/>
    <x v="3"/>
    <x v="4"/>
    <x v="44"/>
    <x v="49"/>
    <x v="0"/>
    <x v="31"/>
    <n v="3"/>
    <n v="3"/>
    <s v="   -"/>
    <s v="-"/>
    <m/>
    <m/>
    <m/>
    <m/>
    <m/>
    <m/>
    <m/>
    <n v="286664"/>
  </r>
  <r>
    <s v="CK-SWVI [31]"/>
    <x v="1"/>
    <x v="1"/>
    <x v="45"/>
    <x v="50"/>
    <x v="0"/>
    <x v="31"/>
    <s v="UK"/>
    <m/>
    <s v="   -"/>
    <s v="-"/>
    <m/>
    <m/>
    <m/>
    <m/>
    <m/>
    <m/>
    <m/>
    <n v="86000"/>
  </r>
  <r>
    <s v="CK-NoKy [32]"/>
    <x v="3"/>
    <x v="2"/>
    <x v="46"/>
    <x v="51"/>
    <x v="0"/>
    <x v="31"/>
    <s v="NI"/>
    <m/>
    <s v="   -"/>
    <s v="-"/>
    <m/>
    <m/>
    <m/>
    <m/>
    <m/>
    <m/>
    <m/>
    <m/>
  </r>
  <r>
    <s v="CK-SWVI [31]"/>
    <x v="3"/>
    <x v="1"/>
    <x v="47"/>
    <x v="52"/>
    <x v="0"/>
    <x v="31"/>
    <s v="UK"/>
    <m/>
    <s v="   -"/>
    <s v="-"/>
    <m/>
    <m/>
    <m/>
    <m/>
    <m/>
    <m/>
    <m/>
    <m/>
  </r>
  <r>
    <s v="CK-NoKy [32]"/>
    <x v="1"/>
    <x v="2"/>
    <x v="48"/>
    <x v="53"/>
    <x v="0"/>
    <x v="31"/>
    <n v="550"/>
    <n v="550"/>
    <s v="   -"/>
    <s v="-"/>
    <m/>
    <m/>
    <m/>
    <m/>
    <m/>
    <m/>
    <m/>
    <n v="34750"/>
  </r>
  <r>
    <s v="CK-NoKy [32]"/>
    <x v="0"/>
    <x v="0"/>
    <x v="0"/>
    <x v="0"/>
    <x v="0"/>
    <x v="32"/>
    <n v="20"/>
    <n v="20"/>
    <s v="   -"/>
    <s v="-"/>
    <m/>
    <m/>
    <m/>
    <m/>
    <m/>
    <m/>
    <m/>
    <m/>
  </r>
  <r>
    <s v="CK-SWVI [31]"/>
    <x v="0"/>
    <x v="1"/>
    <x v="1"/>
    <x v="1"/>
    <x v="0"/>
    <x v="32"/>
    <s v="NO"/>
    <m/>
    <s v="   -"/>
    <s v="-"/>
    <m/>
    <m/>
    <m/>
    <m/>
    <m/>
    <m/>
    <m/>
    <m/>
  </r>
  <r>
    <s v="CK-NoKy [32]"/>
    <x v="1"/>
    <x v="2"/>
    <x v="2"/>
    <x v="2"/>
    <x v="0"/>
    <x v="32"/>
    <n v="2500"/>
    <n v="2500"/>
    <s v="   -"/>
    <s v="-"/>
    <m/>
    <m/>
    <m/>
    <m/>
    <m/>
    <m/>
    <m/>
    <n v="652163"/>
  </r>
  <r>
    <s v="CK-NoKy [32]"/>
    <x v="2"/>
    <x v="2"/>
    <x v="3"/>
    <x v="3"/>
    <x v="0"/>
    <x v="32"/>
    <n v="100"/>
    <n v="100"/>
    <s v="   -"/>
    <s v="-"/>
    <m/>
    <m/>
    <m/>
    <m/>
    <m/>
    <m/>
    <m/>
    <m/>
  </r>
  <r>
    <s v="CK-NWVI [33]"/>
    <x v="0"/>
    <x v="3"/>
    <x v="4"/>
    <x v="4"/>
    <x v="0"/>
    <x v="32"/>
    <s v="UNK"/>
    <m/>
    <s v="   -"/>
    <s v="-"/>
    <m/>
    <m/>
    <m/>
    <m/>
    <m/>
    <m/>
    <m/>
    <n v="19112"/>
  </r>
  <r>
    <s v="CK-NoKy [32]"/>
    <x v="2"/>
    <x v="2"/>
    <x v="5"/>
    <x v="5"/>
    <x v="0"/>
    <x v="32"/>
    <n v="15000"/>
    <n v="15000"/>
    <s v="   -"/>
    <s v="-"/>
    <m/>
    <m/>
    <m/>
    <m/>
    <m/>
    <m/>
    <m/>
    <n v="1809822"/>
  </r>
  <r>
    <s v="CK-SWVI [31]"/>
    <x v="3"/>
    <x v="1"/>
    <x v="6"/>
    <x v="6"/>
    <x v="0"/>
    <x v="32"/>
    <n v="25"/>
    <n v="25"/>
    <s v="   -"/>
    <s v="-"/>
    <m/>
    <m/>
    <m/>
    <m/>
    <m/>
    <m/>
    <m/>
    <m/>
  </r>
  <r>
    <s v="CK-NoKy [32]"/>
    <x v="3"/>
    <x v="2"/>
    <x v="7"/>
    <x v="7"/>
    <x v="0"/>
    <x v="32"/>
    <s v="NO"/>
    <m/>
    <s v="   -"/>
    <s v="-"/>
    <m/>
    <m/>
    <m/>
    <m/>
    <m/>
    <m/>
    <m/>
    <m/>
  </r>
  <r>
    <s v="CK-NoKy [32]"/>
    <x v="3"/>
    <x v="0"/>
    <x v="8"/>
    <x v="8"/>
    <x v="0"/>
    <x v="32"/>
    <n v="20"/>
    <n v="20"/>
    <s v="   -"/>
    <s v="-"/>
    <m/>
    <m/>
    <m/>
    <m/>
    <m/>
    <m/>
    <m/>
    <m/>
  </r>
  <r>
    <s v="CK-SWVI [31]"/>
    <x v="3"/>
    <x v="4"/>
    <x v="9"/>
    <x v="9"/>
    <x v="0"/>
    <x v="32"/>
    <n v="10"/>
    <n v="10"/>
    <s v="   -"/>
    <s v="-"/>
    <m/>
    <m/>
    <m/>
    <m/>
    <m/>
    <m/>
    <m/>
    <m/>
  </r>
  <r>
    <s v="CK-NoKy [32]"/>
    <x v="3"/>
    <x v="2"/>
    <x v="10"/>
    <x v="10"/>
    <x v="0"/>
    <x v="32"/>
    <s v="UK"/>
    <m/>
    <s v="   -"/>
    <s v="-"/>
    <m/>
    <m/>
    <m/>
    <m/>
    <m/>
    <m/>
    <m/>
    <m/>
  </r>
  <r>
    <s v="CK-NoKy [32]"/>
    <x v="1"/>
    <x v="2"/>
    <x v="11"/>
    <x v="11"/>
    <x v="0"/>
    <x v="32"/>
    <n v="1000"/>
    <n v="1000"/>
    <s v="   -"/>
    <s v="-"/>
    <m/>
    <m/>
    <m/>
    <m/>
    <m/>
    <m/>
    <m/>
    <n v="72903"/>
  </r>
  <r>
    <s v="CK-SWVI [31]"/>
    <x v="3"/>
    <x v="5"/>
    <x v="12"/>
    <x v="12"/>
    <x v="0"/>
    <x v="32"/>
    <n v="24"/>
    <n v="24"/>
    <s v="   -"/>
    <s v="-"/>
    <m/>
    <m/>
    <m/>
    <m/>
    <m/>
    <m/>
    <m/>
    <m/>
  </r>
  <r>
    <s v="CK-SWVI [31]"/>
    <x v="3"/>
    <x v="4"/>
    <x v="13"/>
    <x v="13"/>
    <x v="0"/>
    <x v="32"/>
    <s v="UNK"/>
    <m/>
    <s v="   -"/>
    <s v="-"/>
    <m/>
    <m/>
    <m/>
    <m/>
    <m/>
    <m/>
    <m/>
    <m/>
  </r>
  <r>
    <s v="CK-SWVI [31]"/>
    <x v="3"/>
    <x v="1"/>
    <x v="14"/>
    <x v="14"/>
    <x v="0"/>
    <x v="32"/>
    <n v="5"/>
    <n v="5"/>
    <s v="   -"/>
    <s v="-"/>
    <m/>
    <m/>
    <m/>
    <m/>
    <m/>
    <m/>
    <m/>
    <m/>
  </r>
  <r>
    <s v="CK-NoKy [32]"/>
    <x v="0"/>
    <x v="0"/>
    <x v="15"/>
    <x v="15"/>
    <x v="0"/>
    <x v="32"/>
    <n v="20"/>
    <n v="20"/>
    <s v="   -"/>
    <s v="-"/>
    <m/>
    <m/>
    <m/>
    <m/>
    <m/>
    <m/>
    <m/>
    <m/>
  </r>
  <r>
    <s v="CK-NoKy [32]"/>
    <x v="3"/>
    <x v="0"/>
    <x v="16"/>
    <x v="16"/>
    <x v="0"/>
    <x v="32"/>
    <n v="25"/>
    <n v="25"/>
    <s v="   -"/>
    <s v="-"/>
    <m/>
    <m/>
    <m/>
    <m/>
    <m/>
    <m/>
    <m/>
    <m/>
  </r>
  <r>
    <s v="CK-SWVI [31]"/>
    <x v="3"/>
    <x v="1"/>
    <x v="17"/>
    <x v="17"/>
    <x v="0"/>
    <x v="32"/>
    <s v="NI"/>
    <m/>
    <s v="   -"/>
    <s v="-"/>
    <m/>
    <m/>
    <m/>
    <m/>
    <m/>
    <m/>
    <m/>
    <n v="290000"/>
  </r>
  <r>
    <s v="CK-NoKy [32]"/>
    <x v="3"/>
    <x v="2"/>
    <x v="18"/>
    <x v="18"/>
    <x v="0"/>
    <x v="32"/>
    <s v="NO"/>
    <m/>
    <s v="   -"/>
    <s v="-"/>
    <m/>
    <m/>
    <m/>
    <m/>
    <m/>
    <m/>
    <m/>
    <m/>
  </r>
  <r>
    <s v="CK-NoKy [32]"/>
    <x v="1"/>
    <x v="2"/>
    <x v="19"/>
    <x v="19"/>
    <x v="0"/>
    <x v="32"/>
    <n v="300"/>
    <n v="300"/>
    <s v="   -"/>
    <s v="-"/>
    <m/>
    <m/>
    <m/>
    <m/>
    <m/>
    <m/>
    <m/>
    <m/>
  </r>
  <r>
    <s v="CK-NoKy [32]"/>
    <x v="3"/>
    <x v="2"/>
    <x v="20"/>
    <x v="20"/>
    <x v="0"/>
    <x v="32"/>
    <s v="NO"/>
    <m/>
    <s v="   -"/>
    <s v="-"/>
    <m/>
    <m/>
    <m/>
    <m/>
    <m/>
    <m/>
    <m/>
    <m/>
  </r>
  <r>
    <s v="CK-NoKy [32]"/>
    <x v="3"/>
    <x v="0"/>
    <x v="21"/>
    <x v="21"/>
    <x v="0"/>
    <x v="32"/>
    <n v="40"/>
    <n v="40"/>
    <s v="   -"/>
    <s v="-"/>
    <m/>
    <m/>
    <m/>
    <m/>
    <m/>
    <m/>
    <m/>
    <m/>
  </r>
  <r>
    <s v="CK-NWVI [33]"/>
    <x v="1"/>
    <x v="3"/>
    <x v="22"/>
    <x v="22"/>
    <x v="0"/>
    <x v="32"/>
    <n v="710"/>
    <n v="710"/>
    <s v="   -"/>
    <s v="-"/>
    <m/>
    <m/>
    <m/>
    <m/>
    <m/>
    <m/>
    <m/>
    <n v="312210"/>
  </r>
  <r>
    <s v="CK-NoKy [32]"/>
    <x v="3"/>
    <x v="0"/>
    <x v="23"/>
    <x v="23"/>
    <x v="0"/>
    <x v="32"/>
    <s v="NO"/>
    <m/>
    <s v="   -"/>
    <s v="-"/>
    <m/>
    <m/>
    <m/>
    <m/>
    <m/>
    <m/>
    <m/>
    <m/>
  </r>
  <r>
    <s v="CK-SWVI [31]"/>
    <x v="0"/>
    <x v="1"/>
    <x v="24"/>
    <x v="24"/>
    <x v="0"/>
    <x v="32"/>
    <n v="10"/>
    <n v="10"/>
    <s v="   -"/>
    <s v="-"/>
    <m/>
    <m/>
    <m/>
    <m/>
    <m/>
    <m/>
    <m/>
    <m/>
  </r>
  <r>
    <s v="CK-SWVI [31]"/>
    <x v="3"/>
    <x v="4"/>
    <x v="25"/>
    <x v="25"/>
    <x v="0"/>
    <x v="32"/>
    <n v="30"/>
    <n v="30"/>
    <s v="   -"/>
    <s v="-"/>
    <m/>
    <m/>
    <m/>
    <m/>
    <m/>
    <m/>
    <m/>
    <m/>
  </r>
  <r>
    <s v="CK-NoKy [32]"/>
    <x v="3"/>
    <x v="2"/>
    <x v="26"/>
    <x v="26"/>
    <x v="0"/>
    <x v="32"/>
    <s v="UK"/>
    <m/>
    <s v="   -"/>
    <s v="-"/>
    <m/>
    <m/>
    <m/>
    <m/>
    <m/>
    <m/>
    <m/>
    <m/>
  </r>
  <r>
    <s v="CK-SWVI [31]"/>
    <x v="0"/>
    <x v="1"/>
    <x v="27"/>
    <x v="27"/>
    <x v="0"/>
    <x v="32"/>
    <s v="UK"/>
    <m/>
    <s v="   -"/>
    <s v="-"/>
    <m/>
    <m/>
    <m/>
    <m/>
    <m/>
    <m/>
    <m/>
    <m/>
  </r>
  <r>
    <s v="CK-SWVI [31]"/>
    <x v="1"/>
    <x v="4"/>
    <x v="28"/>
    <x v="28"/>
    <x v="0"/>
    <x v="32"/>
    <n v="171"/>
    <n v="171"/>
    <s v="   -"/>
    <s v="-"/>
    <m/>
    <m/>
    <m/>
    <m/>
    <m/>
    <m/>
    <m/>
    <n v="298556"/>
  </r>
  <r>
    <s v="CK-NoKy [32]"/>
    <x v="3"/>
    <x v="0"/>
    <x v="29"/>
    <x v="29"/>
    <x v="0"/>
    <x v="32"/>
    <s v="NO"/>
    <m/>
    <s v="   -"/>
    <s v="-"/>
    <m/>
    <m/>
    <m/>
    <m/>
    <m/>
    <m/>
    <m/>
    <m/>
  </r>
  <r>
    <s v="CK-SWVI [31]"/>
    <x v="4"/>
    <x v="6"/>
    <x v="30"/>
    <x v="30"/>
    <x v="0"/>
    <x v="32"/>
    <n v="1500"/>
    <n v="1500"/>
    <s v="   -"/>
    <s v="-"/>
    <m/>
    <m/>
    <m/>
    <m/>
    <m/>
    <m/>
    <m/>
    <m/>
  </r>
  <r>
    <s v="CK-SWVI [31]"/>
    <x v="4"/>
    <x v="6"/>
    <x v="30"/>
    <x v="31"/>
    <x v="0"/>
    <x v="32"/>
    <n v="12000"/>
    <n v="12000"/>
    <s v="   -"/>
    <s v="-"/>
    <m/>
    <n v="0.41"/>
    <n v="0.59"/>
    <n v="0.44"/>
    <s v="cwt"/>
    <s v="direct"/>
    <m/>
    <n v="5884311"/>
  </r>
  <r>
    <s v="CK-NoKy [32]"/>
    <x v="3"/>
    <x v="0"/>
    <x v="31"/>
    <x v="32"/>
    <x v="0"/>
    <x v="32"/>
    <n v="5"/>
    <n v="5"/>
    <s v="   -"/>
    <s v="-"/>
    <m/>
    <m/>
    <m/>
    <m/>
    <m/>
    <m/>
    <m/>
    <m/>
  </r>
  <r>
    <s v="CK-NoKy [32]"/>
    <x v="3"/>
    <x v="2"/>
    <x v="32"/>
    <x v="33"/>
    <x v="0"/>
    <x v="32"/>
    <s v="UK"/>
    <m/>
    <s v="   -"/>
    <s v="-"/>
    <m/>
    <m/>
    <m/>
    <m/>
    <m/>
    <m/>
    <m/>
    <m/>
  </r>
  <r>
    <s v="CK-SWVI [31]"/>
    <x v="4"/>
    <x v="5"/>
    <x v="33"/>
    <x v="34"/>
    <x v="0"/>
    <x v="32"/>
    <s v="NI"/>
    <m/>
    <s v="   -"/>
    <s v="-"/>
    <m/>
    <m/>
    <m/>
    <m/>
    <m/>
    <m/>
    <m/>
    <m/>
  </r>
  <r>
    <s v="CK-SWVI [31]"/>
    <x v="4"/>
    <x v="5"/>
    <x v="33"/>
    <x v="35"/>
    <x v="0"/>
    <x v="32"/>
    <s v="UNK"/>
    <m/>
    <s v="   -"/>
    <s v="-"/>
    <m/>
    <m/>
    <m/>
    <m/>
    <m/>
    <m/>
    <m/>
    <m/>
  </r>
  <r>
    <s v="CK-SWVI [31]"/>
    <x v="4"/>
    <x v="5"/>
    <x v="33"/>
    <x v="36"/>
    <x v="0"/>
    <x v="32"/>
    <n v="450"/>
    <n v="450"/>
    <s v="   -"/>
    <s v="-"/>
    <m/>
    <m/>
    <m/>
    <m/>
    <m/>
    <m/>
    <m/>
    <n v="525000"/>
  </r>
  <r>
    <s v="CK-SWVI [31]"/>
    <x v="1"/>
    <x v="4"/>
    <x v="34"/>
    <x v="37"/>
    <x v="0"/>
    <x v="32"/>
    <n v="1500"/>
    <n v="1500"/>
    <s v="   -"/>
    <s v="-"/>
    <m/>
    <m/>
    <m/>
    <m/>
    <m/>
    <m/>
    <m/>
    <n v="187334"/>
  </r>
  <r>
    <s v="CK-SWVI [31]"/>
    <x v="2"/>
    <x v="4"/>
    <x v="35"/>
    <x v="38"/>
    <x v="0"/>
    <x v="32"/>
    <n v="85844"/>
    <n v="85844"/>
    <s v="   -"/>
    <s v="-"/>
    <m/>
    <n v="0.75"/>
    <n v="0.25"/>
    <n v="0.05"/>
    <s v="cwt"/>
    <s v="direct"/>
    <m/>
    <n v="8129936"/>
  </r>
  <r>
    <s v="CK-SWVI [31]"/>
    <x v="4"/>
    <x v="5"/>
    <x v="36"/>
    <x v="39"/>
    <x v="0"/>
    <x v="32"/>
    <s v="NI"/>
    <m/>
    <s v="   -"/>
    <s v="-"/>
    <m/>
    <m/>
    <m/>
    <m/>
    <m/>
    <m/>
    <m/>
    <m/>
  </r>
  <r>
    <s v="CK-SWVI [31]"/>
    <x v="4"/>
    <x v="5"/>
    <x v="36"/>
    <x v="40"/>
    <x v="0"/>
    <x v="32"/>
    <s v="UK"/>
    <m/>
    <s v="   -"/>
    <s v="-"/>
    <m/>
    <m/>
    <m/>
    <m/>
    <m/>
    <m/>
    <m/>
    <m/>
  </r>
  <r>
    <s v="CK-SWVI [31]"/>
    <x v="4"/>
    <x v="5"/>
    <x v="36"/>
    <x v="41"/>
    <x v="0"/>
    <x v="32"/>
    <n v="450"/>
    <n v="450"/>
    <s v="   -"/>
    <s v="-"/>
    <m/>
    <m/>
    <m/>
    <m/>
    <m/>
    <m/>
    <m/>
    <n v="412704"/>
  </r>
  <r>
    <s v="CK-NoKy [32]"/>
    <x v="3"/>
    <x v="2"/>
    <x v="37"/>
    <x v="42"/>
    <x v="0"/>
    <x v="32"/>
    <s v="NO"/>
    <m/>
    <s v="   -"/>
    <s v="-"/>
    <m/>
    <m/>
    <m/>
    <m/>
    <m/>
    <m/>
    <m/>
    <m/>
  </r>
  <r>
    <s v="CK-SWVI [31]"/>
    <x v="3"/>
    <x v="1"/>
    <x v="38"/>
    <x v="43"/>
    <x v="0"/>
    <x v="32"/>
    <n v="10"/>
    <n v="10"/>
    <s v="   -"/>
    <s v="-"/>
    <m/>
    <m/>
    <m/>
    <m/>
    <m/>
    <m/>
    <m/>
    <m/>
  </r>
  <r>
    <s v="CK-NoKy [32]"/>
    <x v="1"/>
    <x v="2"/>
    <x v="39"/>
    <x v="44"/>
    <x v="0"/>
    <x v="32"/>
    <n v="1400"/>
    <n v="1400"/>
    <s v="   -"/>
    <s v="-"/>
    <m/>
    <m/>
    <m/>
    <m/>
    <m/>
    <m/>
    <m/>
    <n v="365080"/>
  </r>
  <r>
    <s v="CK-NoKy [32]"/>
    <x v="0"/>
    <x v="0"/>
    <x v="40"/>
    <x v="45"/>
    <x v="0"/>
    <x v="32"/>
    <n v="120"/>
    <n v="120"/>
    <s v="   -"/>
    <s v="-"/>
    <m/>
    <m/>
    <m/>
    <m/>
    <m/>
    <m/>
    <m/>
    <m/>
  </r>
  <r>
    <s v="CK-SWVI [31]"/>
    <x v="3"/>
    <x v="4"/>
    <x v="41"/>
    <x v="46"/>
    <x v="0"/>
    <x v="32"/>
    <n v="511"/>
    <n v="511"/>
    <s v="   -"/>
    <s v="-"/>
    <m/>
    <m/>
    <m/>
    <m/>
    <m/>
    <m/>
    <m/>
    <n v="212619"/>
  </r>
  <r>
    <s v="CK-NoKy [32]"/>
    <x v="3"/>
    <x v="2"/>
    <x v="42"/>
    <x v="47"/>
    <x v="0"/>
    <x v="32"/>
    <n v="300"/>
    <n v="300"/>
    <s v="   -"/>
    <s v="-"/>
    <m/>
    <m/>
    <m/>
    <m/>
    <m/>
    <m/>
    <m/>
    <m/>
  </r>
  <r>
    <s v="CK-SWVI [31]"/>
    <x v="3"/>
    <x v="1"/>
    <x v="43"/>
    <x v="48"/>
    <x v="0"/>
    <x v="32"/>
    <s v="UK"/>
    <m/>
    <s v="   -"/>
    <s v="-"/>
    <m/>
    <m/>
    <m/>
    <m/>
    <m/>
    <m/>
    <m/>
    <m/>
  </r>
  <r>
    <s v="CK-SWVI [31]"/>
    <x v="3"/>
    <x v="4"/>
    <x v="44"/>
    <x v="49"/>
    <x v="0"/>
    <x v="32"/>
    <n v="4"/>
    <n v="4"/>
    <s v="   -"/>
    <s v="-"/>
    <m/>
    <m/>
    <m/>
    <m/>
    <m/>
    <m/>
    <m/>
    <n v="296725"/>
  </r>
  <r>
    <s v="CK-SWVI [31]"/>
    <x v="1"/>
    <x v="1"/>
    <x v="45"/>
    <x v="50"/>
    <x v="0"/>
    <x v="32"/>
    <n v="23"/>
    <n v="23"/>
    <s v="   -"/>
    <s v="-"/>
    <m/>
    <m/>
    <m/>
    <m/>
    <m/>
    <m/>
    <m/>
    <n v="95000"/>
  </r>
  <r>
    <s v="CK-NoKy [32]"/>
    <x v="3"/>
    <x v="2"/>
    <x v="46"/>
    <x v="51"/>
    <x v="0"/>
    <x v="32"/>
    <n v="10"/>
    <n v="10"/>
    <s v="   -"/>
    <s v="-"/>
    <m/>
    <m/>
    <m/>
    <m/>
    <m/>
    <m/>
    <m/>
    <m/>
  </r>
  <r>
    <s v="CK-SWVI [31]"/>
    <x v="3"/>
    <x v="1"/>
    <x v="47"/>
    <x v="52"/>
    <x v="0"/>
    <x v="32"/>
    <n v="4"/>
    <n v="4"/>
    <s v="   -"/>
    <s v="-"/>
    <m/>
    <m/>
    <m/>
    <m/>
    <m/>
    <m/>
    <m/>
    <m/>
  </r>
  <r>
    <s v="CK-NoKy [32]"/>
    <x v="1"/>
    <x v="2"/>
    <x v="48"/>
    <x v="53"/>
    <x v="0"/>
    <x v="32"/>
    <n v="200"/>
    <n v="200"/>
    <s v="   -"/>
    <s v="-"/>
    <m/>
    <m/>
    <m/>
    <m/>
    <m/>
    <m/>
    <m/>
    <n v="48000"/>
  </r>
  <r>
    <s v="CK-NoKy [32]"/>
    <x v="0"/>
    <x v="0"/>
    <x v="0"/>
    <x v="0"/>
    <x v="0"/>
    <x v="33"/>
    <n v="50"/>
    <n v="50"/>
    <s v="   -"/>
    <s v="-"/>
    <m/>
    <m/>
    <m/>
    <m/>
    <m/>
    <m/>
    <m/>
    <m/>
  </r>
  <r>
    <s v="CK-SWVI [31]"/>
    <x v="0"/>
    <x v="1"/>
    <x v="1"/>
    <x v="1"/>
    <x v="0"/>
    <x v="33"/>
    <s v="NO"/>
    <m/>
    <s v="   -"/>
    <s v="-"/>
    <m/>
    <m/>
    <m/>
    <m/>
    <m/>
    <m/>
    <m/>
    <m/>
  </r>
  <r>
    <s v="CK-NoKy [32]"/>
    <x v="1"/>
    <x v="2"/>
    <x v="2"/>
    <x v="2"/>
    <x v="0"/>
    <x v="33"/>
    <n v="1100"/>
    <n v="1100"/>
    <s v="   -"/>
    <s v="-"/>
    <m/>
    <m/>
    <m/>
    <m/>
    <m/>
    <m/>
    <m/>
    <n v="126496"/>
  </r>
  <r>
    <s v="CK-NoKy [32]"/>
    <x v="2"/>
    <x v="2"/>
    <x v="3"/>
    <x v="3"/>
    <x v="0"/>
    <x v="33"/>
    <s v="UK"/>
    <m/>
    <s v="   -"/>
    <s v="-"/>
    <m/>
    <m/>
    <m/>
    <m/>
    <m/>
    <m/>
    <m/>
    <m/>
  </r>
  <r>
    <s v="CK-NWVI [33]"/>
    <x v="0"/>
    <x v="3"/>
    <x v="4"/>
    <x v="4"/>
    <x v="0"/>
    <x v="33"/>
    <s v="UNK"/>
    <m/>
    <s v="   -"/>
    <s v="-"/>
    <m/>
    <m/>
    <m/>
    <m/>
    <m/>
    <m/>
    <m/>
    <m/>
  </r>
  <r>
    <s v="CK-NoKy [32]"/>
    <x v="2"/>
    <x v="2"/>
    <x v="5"/>
    <x v="5"/>
    <x v="0"/>
    <x v="33"/>
    <n v="10700"/>
    <n v="10700"/>
    <s v="   -"/>
    <s v="-"/>
    <m/>
    <m/>
    <m/>
    <m/>
    <m/>
    <m/>
    <m/>
    <n v="2514470"/>
  </r>
  <r>
    <s v="CK-SWVI [31]"/>
    <x v="3"/>
    <x v="1"/>
    <x v="6"/>
    <x v="6"/>
    <x v="0"/>
    <x v="33"/>
    <s v="UK"/>
    <m/>
    <s v="   -"/>
    <s v="-"/>
    <m/>
    <m/>
    <m/>
    <m/>
    <m/>
    <m/>
    <m/>
    <m/>
  </r>
  <r>
    <s v="CK-NoKy [32]"/>
    <x v="3"/>
    <x v="2"/>
    <x v="7"/>
    <x v="7"/>
    <x v="0"/>
    <x v="33"/>
    <n v="4"/>
    <n v="4"/>
    <s v="   -"/>
    <s v="-"/>
    <m/>
    <m/>
    <m/>
    <m/>
    <m/>
    <m/>
    <m/>
    <m/>
  </r>
  <r>
    <s v="CK-NoKy [32]"/>
    <x v="3"/>
    <x v="0"/>
    <x v="8"/>
    <x v="8"/>
    <x v="0"/>
    <x v="33"/>
    <n v="10"/>
    <n v="10"/>
    <s v="   -"/>
    <s v="-"/>
    <m/>
    <m/>
    <m/>
    <m/>
    <m/>
    <m/>
    <m/>
    <m/>
  </r>
  <r>
    <s v="CK-SWVI [31]"/>
    <x v="3"/>
    <x v="4"/>
    <x v="9"/>
    <x v="9"/>
    <x v="0"/>
    <x v="33"/>
    <s v="UK"/>
    <m/>
    <s v="   -"/>
    <s v="-"/>
    <m/>
    <m/>
    <m/>
    <m/>
    <m/>
    <m/>
    <m/>
    <m/>
  </r>
  <r>
    <s v="CK-NoKy [32]"/>
    <x v="3"/>
    <x v="2"/>
    <x v="10"/>
    <x v="10"/>
    <x v="0"/>
    <x v="33"/>
    <s v="NO"/>
    <m/>
    <s v="   -"/>
    <s v="-"/>
    <m/>
    <m/>
    <m/>
    <m/>
    <m/>
    <m/>
    <m/>
    <m/>
  </r>
  <r>
    <s v="CK-NoKy [32]"/>
    <x v="1"/>
    <x v="2"/>
    <x v="11"/>
    <x v="11"/>
    <x v="0"/>
    <x v="33"/>
    <n v="1952"/>
    <n v="1952"/>
    <s v="   -"/>
    <s v="-"/>
    <m/>
    <m/>
    <m/>
    <m/>
    <m/>
    <m/>
    <m/>
    <n v="101607"/>
  </r>
  <r>
    <s v="CK-SWVI [31]"/>
    <x v="3"/>
    <x v="5"/>
    <x v="12"/>
    <x v="12"/>
    <x v="0"/>
    <x v="33"/>
    <n v="27"/>
    <n v="27"/>
    <s v="   -"/>
    <s v="-"/>
    <m/>
    <m/>
    <m/>
    <m/>
    <m/>
    <m/>
    <m/>
    <m/>
  </r>
  <r>
    <s v="CK-SWVI [31]"/>
    <x v="3"/>
    <x v="4"/>
    <x v="13"/>
    <x v="13"/>
    <x v="0"/>
    <x v="33"/>
    <s v="UNK"/>
    <m/>
    <s v="   -"/>
    <s v="-"/>
    <m/>
    <m/>
    <m/>
    <m/>
    <m/>
    <m/>
    <m/>
    <m/>
  </r>
  <r>
    <s v="CK-SWVI [31]"/>
    <x v="3"/>
    <x v="1"/>
    <x v="14"/>
    <x v="14"/>
    <x v="0"/>
    <x v="33"/>
    <s v="UK"/>
    <m/>
    <s v="   -"/>
    <s v="-"/>
    <m/>
    <m/>
    <m/>
    <m/>
    <m/>
    <m/>
    <m/>
    <m/>
  </r>
  <r>
    <s v="CK-NoKy [32]"/>
    <x v="0"/>
    <x v="0"/>
    <x v="15"/>
    <x v="15"/>
    <x v="0"/>
    <x v="33"/>
    <n v="10"/>
    <n v="10"/>
    <s v="   -"/>
    <s v="-"/>
    <m/>
    <m/>
    <m/>
    <m/>
    <m/>
    <m/>
    <m/>
    <m/>
  </r>
  <r>
    <s v="CK-NoKy [32]"/>
    <x v="3"/>
    <x v="0"/>
    <x v="16"/>
    <x v="16"/>
    <x v="0"/>
    <x v="33"/>
    <n v="3"/>
    <n v="3"/>
    <s v="   -"/>
    <s v="-"/>
    <m/>
    <m/>
    <m/>
    <m/>
    <m/>
    <m/>
    <m/>
    <m/>
  </r>
  <r>
    <s v="CK-SWVI [31]"/>
    <x v="3"/>
    <x v="1"/>
    <x v="17"/>
    <x v="17"/>
    <x v="0"/>
    <x v="33"/>
    <n v="146"/>
    <n v="146"/>
    <s v="   -"/>
    <s v="-"/>
    <m/>
    <m/>
    <m/>
    <m/>
    <m/>
    <m/>
    <m/>
    <n v="255980"/>
  </r>
  <r>
    <s v="CK-NoKy [32]"/>
    <x v="3"/>
    <x v="2"/>
    <x v="18"/>
    <x v="18"/>
    <x v="0"/>
    <x v="33"/>
    <n v="20"/>
    <n v="20"/>
    <s v="   -"/>
    <s v="-"/>
    <m/>
    <m/>
    <m/>
    <m/>
    <m/>
    <m/>
    <m/>
    <m/>
  </r>
  <r>
    <s v="CK-NoKy [32]"/>
    <x v="1"/>
    <x v="2"/>
    <x v="19"/>
    <x v="19"/>
    <x v="0"/>
    <x v="33"/>
    <n v="450"/>
    <n v="450"/>
    <s v="   -"/>
    <s v="-"/>
    <m/>
    <m/>
    <m/>
    <m/>
    <m/>
    <m/>
    <m/>
    <m/>
  </r>
  <r>
    <s v="CK-NoKy [32]"/>
    <x v="3"/>
    <x v="2"/>
    <x v="20"/>
    <x v="20"/>
    <x v="0"/>
    <x v="33"/>
    <s v="UK"/>
    <m/>
    <s v="   -"/>
    <s v="-"/>
    <m/>
    <m/>
    <m/>
    <m/>
    <m/>
    <m/>
    <m/>
    <m/>
  </r>
  <r>
    <s v="CK-NoKy [32]"/>
    <x v="3"/>
    <x v="0"/>
    <x v="21"/>
    <x v="21"/>
    <x v="0"/>
    <x v="33"/>
    <s v="NO"/>
    <m/>
    <s v="   -"/>
    <s v="-"/>
    <m/>
    <m/>
    <m/>
    <m/>
    <m/>
    <m/>
    <m/>
    <m/>
  </r>
  <r>
    <s v="CK-NWVI [33]"/>
    <x v="1"/>
    <x v="3"/>
    <x v="22"/>
    <x v="22"/>
    <x v="0"/>
    <x v="33"/>
    <n v="1973"/>
    <n v="1973"/>
    <s v="   -"/>
    <s v="-"/>
    <m/>
    <m/>
    <m/>
    <m/>
    <m/>
    <m/>
    <m/>
    <n v="49755"/>
  </r>
  <r>
    <s v="CK-NoKy [32]"/>
    <x v="3"/>
    <x v="0"/>
    <x v="23"/>
    <x v="23"/>
    <x v="0"/>
    <x v="33"/>
    <s v="NI"/>
    <m/>
    <s v="   -"/>
    <s v="-"/>
    <m/>
    <m/>
    <m/>
    <m/>
    <m/>
    <m/>
    <m/>
    <m/>
  </r>
  <r>
    <s v="CK-SWVI [31]"/>
    <x v="0"/>
    <x v="1"/>
    <x v="24"/>
    <x v="24"/>
    <x v="0"/>
    <x v="33"/>
    <s v="UK"/>
    <m/>
    <s v="   -"/>
    <s v="-"/>
    <m/>
    <m/>
    <m/>
    <m/>
    <m/>
    <m/>
    <m/>
    <m/>
  </r>
  <r>
    <s v="CK-SWVI [31]"/>
    <x v="3"/>
    <x v="4"/>
    <x v="25"/>
    <x v="25"/>
    <x v="0"/>
    <x v="33"/>
    <n v="5"/>
    <n v="5"/>
    <s v="   -"/>
    <s v="-"/>
    <m/>
    <m/>
    <m/>
    <m/>
    <m/>
    <m/>
    <m/>
    <m/>
  </r>
  <r>
    <s v="CK-NoKy [32]"/>
    <x v="3"/>
    <x v="2"/>
    <x v="26"/>
    <x v="26"/>
    <x v="0"/>
    <x v="33"/>
    <s v="UK"/>
    <m/>
    <s v="   -"/>
    <s v="-"/>
    <m/>
    <m/>
    <m/>
    <m/>
    <m/>
    <m/>
    <m/>
    <m/>
  </r>
  <r>
    <s v="CK-SWVI [31]"/>
    <x v="0"/>
    <x v="1"/>
    <x v="27"/>
    <x v="27"/>
    <x v="0"/>
    <x v="33"/>
    <s v="UK"/>
    <m/>
    <s v="   -"/>
    <s v="-"/>
    <m/>
    <m/>
    <m/>
    <m/>
    <m/>
    <m/>
    <m/>
    <m/>
  </r>
  <r>
    <s v="CK-SWVI [31]"/>
    <x v="1"/>
    <x v="4"/>
    <x v="28"/>
    <x v="28"/>
    <x v="0"/>
    <x v="33"/>
    <n v="230"/>
    <n v="230"/>
    <s v="   -"/>
    <s v="-"/>
    <m/>
    <m/>
    <m/>
    <m/>
    <m/>
    <m/>
    <m/>
    <n v="186541"/>
  </r>
  <r>
    <s v="CK-NoKy [32]"/>
    <x v="3"/>
    <x v="0"/>
    <x v="29"/>
    <x v="29"/>
    <x v="0"/>
    <x v="33"/>
    <s v="NO"/>
    <m/>
    <s v="   -"/>
    <s v="-"/>
    <m/>
    <m/>
    <m/>
    <m/>
    <m/>
    <m/>
    <m/>
    <m/>
  </r>
  <r>
    <s v="CK-SWVI [31]"/>
    <x v="4"/>
    <x v="6"/>
    <x v="30"/>
    <x v="30"/>
    <x v="0"/>
    <x v="33"/>
    <s v="UK"/>
    <m/>
    <s v="   -"/>
    <s v="-"/>
    <m/>
    <m/>
    <m/>
    <m/>
    <m/>
    <m/>
    <m/>
    <m/>
  </r>
  <r>
    <s v="CK-SWVI [31]"/>
    <x v="4"/>
    <x v="6"/>
    <x v="30"/>
    <x v="31"/>
    <x v="0"/>
    <x v="33"/>
    <n v="19000"/>
    <n v="19000"/>
    <s v="   -"/>
    <s v="-"/>
    <m/>
    <n v="0.82"/>
    <n v="0.18"/>
    <n v="0.06"/>
    <s v="cwt"/>
    <s v="direct"/>
    <m/>
    <n v="7635516"/>
  </r>
  <r>
    <s v="CK-NoKy [32]"/>
    <x v="3"/>
    <x v="0"/>
    <x v="31"/>
    <x v="32"/>
    <x v="0"/>
    <x v="33"/>
    <s v="NO"/>
    <m/>
    <s v="   -"/>
    <s v="-"/>
    <m/>
    <m/>
    <m/>
    <m/>
    <m/>
    <m/>
    <m/>
    <m/>
  </r>
  <r>
    <s v="CK-NoKy [32]"/>
    <x v="3"/>
    <x v="2"/>
    <x v="32"/>
    <x v="33"/>
    <x v="0"/>
    <x v="33"/>
    <s v="UK"/>
    <m/>
    <s v="   -"/>
    <s v="-"/>
    <m/>
    <m/>
    <m/>
    <m/>
    <m/>
    <m/>
    <m/>
    <m/>
  </r>
  <r>
    <s v="CK-SWVI [31]"/>
    <x v="4"/>
    <x v="5"/>
    <x v="33"/>
    <x v="34"/>
    <x v="0"/>
    <x v="33"/>
    <s v="NI"/>
    <m/>
    <s v="   -"/>
    <s v="-"/>
    <m/>
    <m/>
    <m/>
    <m/>
    <m/>
    <m/>
    <m/>
    <m/>
  </r>
  <r>
    <s v="CK-SWVI [31]"/>
    <x v="4"/>
    <x v="5"/>
    <x v="33"/>
    <x v="35"/>
    <x v="0"/>
    <x v="33"/>
    <s v="UNK"/>
    <m/>
    <s v="   -"/>
    <s v="-"/>
    <m/>
    <m/>
    <m/>
    <m/>
    <m/>
    <m/>
    <m/>
    <m/>
  </r>
  <r>
    <s v="CK-SWVI [31]"/>
    <x v="4"/>
    <x v="5"/>
    <x v="33"/>
    <x v="36"/>
    <x v="0"/>
    <x v="33"/>
    <n v="500"/>
    <n v="500"/>
    <s v="   -"/>
    <s v="-"/>
    <m/>
    <m/>
    <m/>
    <m/>
    <m/>
    <m/>
    <m/>
    <n v="158990"/>
  </r>
  <r>
    <s v="CK-SWVI [31]"/>
    <x v="1"/>
    <x v="4"/>
    <x v="34"/>
    <x v="37"/>
    <x v="0"/>
    <x v="33"/>
    <n v="550"/>
    <n v="550"/>
    <s v="   -"/>
    <s v="-"/>
    <m/>
    <m/>
    <m/>
    <m/>
    <m/>
    <m/>
    <m/>
    <n v="116419"/>
  </r>
  <r>
    <s v="CK-SWVI [31]"/>
    <x v="2"/>
    <x v="4"/>
    <x v="35"/>
    <x v="38"/>
    <x v="0"/>
    <x v="33"/>
    <n v="76064"/>
    <n v="76064"/>
    <s v="   -"/>
    <s v="-"/>
    <m/>
    <n v="0.78"/>
    <n v="0.21999999999999997"/>
    <n v="0.24"/>
    <s v="cwt"/>
    <s v="direct"/>
    <m/>
    <n v="8543130"/>
  </r>
  <r>
    <s v="CK-SWVI [31]"/>
    <x v="4"/>
    <x v="5"/>
    <x v="36"/>
    <x v="39"/>
    <x v="0"/>
    <x v="33"/>
    <s v="UK"/>
    <m/>
    <s v="   -"/>
    <s v="-"/>
    <m/>
    <m/>
    <m/>
    <m/>
    <m/>
    <m/>
    <m/>
    <m/>
  </r>
  <r>
    <s v="CK-SWVI [31]"/>
    <x v="4"/>
    <x v="5"/>
    <x v="36"/>
    <x v="40"/>
    <x v="0"/>
    <x v="33"/>
    <n v="4"/>
    <n v="4"/>
    <s v="   -"/>
    <s v="-"/>
    <m/>
    <m/>
    <m/>
    <m/>
    <m/>
    <m/>
    <m/>
    <m/>
  </r>
  <r>
    <s v="CK-SWVI [31]"/>
    <x v="4"/>
    <x v="5"/>
    <x v="36"/>
    <x v="41"/>
    <x v="0"/>
    <x v="33"/>
    <n v="800"/>
    <n v="800"/>
    <s v="   -"/>
    <s v="-"/>
    <m/>
    <m/>
    <m/>
    <m/>
    <m/>
    <m/>
    <m/>
    <n v="539929"/>
  </r>
  <r>
    <s v="CK-NoKy [32]"/>
    <x v="3"/>
    <x v="2"/>
    <x v="37"/>
    <x v="42"/>
    <x v="0"/>
    <x v="33"/>
    <n v="30"/>
    <n v="30"/>
    <s v="   -"/>
    <s v="-"/>
    <m/>
    <m/>
    <m/>
    <m/>
    <m/>
    <m/>
    <m/>
    <m/>
  </r>
  <r>
    <s v="CK-SWVI [31]"/>
    <x v="3"/>
    <x v="1"/>
    <x v="38"/>
    <x v="43"/>
    <x v="0"/>
    <x v="33"/>
    <s v="NI"/>
    <m/>
    <s v="   -"/>
    <s v="-"/>
    <m/>
    <m/>
    <m/>
    <m/>
    <m/>
    <m/>
    <m/>
    <m/>
  </r>
  <r>
    <s v="CK-NoKy [32]"/>
    <x v="1"/>
    <x v="2"/>
    <x v="39"/>
    <x v="44"/>
    <x v="0"/>
    <x v="33"/>
    <n v="232"/>
    <n v="232"/>
    <s v="   -"/>
    <s v="-"/>
    <m/>
    <m/>
    <m/>
    <m/>
    <m/>
    <m/>
    <m/>
    <n v="140000"/>
  </r>
  <r>
    <s v="CK-NoKy [32]"/>
    <x v="0"/>
    <x v="0"/>
    <x v="40"/>
    <x v="45"/>
    <x v="0"/>
    <x v="33"/>
    <n v="200"/>
    <n v="200"/>
    <s v="   -"/>
    <s v="-"/>
    <m/>
    <m/>
    <m/>
    <m/>
    <m/>
    <m/>
    <m/>
    <m/>
  </r>
  <r>
    <s v="CK-SWVI [31]"/>
    <x v="3"/>
    <x v="4"/>
    <x v="41"/>
    <x v="46"/>
    <x v="0"/>
    <x v="33"/>
    <n v="270"/>
    <n v="270"/>
    <s v="   -"/>
    <s v="-"/>
    <m/>
    <m/>
    <m/>
    <m/>
    <m/>
    <m/>
    <m/>
    <n v="326706"/>
  </r>
  <r>
    <s v="CK-NoKy [32]"/>
    <x v="3"/>
    <x v="2"/>
    <x v="42"/>
    <x v="47"/>
    <x v="0"/>
    <x v="33"/>
    <n v="300"/>
    <n v="300"/>
    <s v="   -"/>
    <s v="-"/>
    <m/>
    <m/>
    <m/>
    <m/>
    <m/>
    <m/>
    <m/>
    <n v="71553"/>
  </r>
  <r>
    <s v="CK-SWVI [31]"/>
    <x v="3"/>
    <x v="1"/>
    <x v="43"/>
    <x v="48"/>
    <x v="0"/>
    <x v="33"/>
    <s v="UK"/>
    <m/>
    <s v="   -"/>
    <s v="-"/>
    <m/>
    <m/>
    <m/>
    <m/>
    <m/>
    <m/>
    <m/>
    <m/>
  </r>
  <r>
    <s v="CK-SWVI [31]"/>
    <x v="3"/>
    <x v="4"/>
    <x v="44"/>
    <x v="49"/>
    <x v="0"/>
    <x v="33"/>
    <n v="3"/>
    <n v="3"/>
    <s v="   -"/>
    <s v="-"/>
    <m/>
    <m/>
    <m/>
    <m/>
    <m/>
    <m/>
    <m/>
    <n v="368584"/>
  </r>
  <r>
    <s v="CK-SWVI [31]"/>
    <x v="1"/>
    <x v="1"/>
    <x v="45"/>
    <x v="50"/>
    <x v="0"/>
    <x v="33"/>
    <n v="45"/>
    <n v="45"/>
    <s v="   -"/>
    <s v="-"/>
    <m/>
    <m/>
    <m/>
    <m/>
    <m/>
    <m/>
    <m/>
    <n v="54000"/>
  </r>
  <r>
    <s v="CK-NoKy [32]"/>
    <x v="3"/>
    <x v="2"/>
    <x v="46"/>
    <x v="51"/>
    <x v="0"/>
    <x v="33"/>
    <s v="UK"/>
    <m/>
    <s v="   -"/>
    <s v="-"/>
    <m/>
    <m/>
    <m/>
    <m/>
    <m/>
    <m/>
    <m/>
    <m/>
  </r>
  <r>
    <s v="CK-SWVI [31]"/>
    <x v="3"/>
    <x v="1"/>
    <x v="47"/>
    <x v="52"/>
    <x v="0"/>
    <x v="33"/>
    <s v="UK"/>
    <m/>
    <s v="   -"/>
    <s v="-"/>
    <m/>
    <m/>
    <m/>
    <m/>
    <m/>
    <m/>
    <m/>
    <m/>
  </r>
  <r>
    <s v="CK-NoKy [32]"/>
    <x v="1"/>
    <x v="2"/>
    <x v="48"/>
    <x v="53"/>
    <x v="0"/>
    <x v="33"/>
    <n v="150"/>
    <n v="150"/>
    <s v="   -"/>
    <s v="-"/>
    <m/>
    <m/>
    <m/>
    <m/>
    <m/>
    <m/>
    <m/>
    <n v="38000"/>
  </r>
  <r>
    <s v="CK-NoKy [32]"/>
    <x v="0"/>
    <x v="0"/>
    <x v="0"/>
    <x v="0"/>
    <x v="0"/>
    <x v="34"/>
    <n v="40"/>
    <n v="40"/>
    <s v="   -"/>
    <s v="-"/>
    <m/>
    <m/>
    <m/>
    <m/>
    <m/>
    <m/>
    <m/>
    <m/>
  </r>
  <r>
    <s v="CK-SWVI [31]"/>
    <x v="0"/>
    <x v="1"/>
    <x v="1"/>
    <x v="1"/>
    <x v="0"/>
    <x v="34"/>
    <n v="70"/>
    <n v="70"/>
    <s v="   -"/>
    <s v="-"/>
    <m/>
    <m/>
    <m/>
    <m/>
    <m/>
    <m/>
    <m/>
    <m/>
  </r>
  <r>
    <s v="CK-NoKy [32]"/>
    <x v="1"/>
    <x v="2"/>
    <x v="2"/>
    <x v="2"/>
    <x v="0"/>
    <x v="34"/>
    <n v="700"/>
    <n v="700"/>
    <s v="   -"/>
    <s v="-"/>
    <m/>
    <m/>
    <m/>
    <m/>
    <m/>
    <m/>
    <m/>
    <n v="555339"/>
  </r>
  <r>
    <s v="CK-NoKy [32]"/>
    <x v="2"/>
    <x v="2"/>
    <x v="3"/>
    <x v="3"/>
    <x v="0"/>
    <x v="34"/>
    <s v="UK"/>
    <m/>
    <s v="   -"/>
    <s v="-"/>
    <m/>
    <m/>
    <m/>
    <m/>
    <m/>
    <m/>
    <m/>
    <m/>
  </r>
  <r>
    <s v="CK-NWVI [33]"/>
    <x v="0"/>
    <x v="3"/>
    <x v="4"/>
    <x v="4"/>
    <x v="0"/>
    <x v="34"/>
    <s v="UNK"/>
    <m/>
    <s v="   -"/>
    <s v="-"/>
    <m/>
    <m/>
    <m/>
    <m/>
    <m/>
    <m/>
    <m/>
    <n v="26500"/>
  </r>
  <r>
    <s v="CK-NoKy [32]"/>
    <x v="2"/>
    <x v="2"/>
    <x v="5"/>
    <x v="5"/>
    <x v="0"/>
    <x v="34"/>
    <n v="7000"/>
    <n v="7000"/>
    <s v="   -"/>
    <s v="-"/>
    <m/>
    <m/>
    <m/>
    <m/>
    <m/>
    <m/>
    <m/>
    <n v="1312978"/>
  </r>
  <r>
    <s v="CK-SWVI [31]"/>
    <x v="3"/>
    <x v="1"/>
    <x v="6"/>
    <x v="6"/>
    <x v="0"/>
    <x v="34"/>
    <n v="12"/>
    <n v="12"/>
    <s v="   -"/>
    <s v="-"/>
    <m/>
    <m/>
    <m/>
    <m/>
    <m/>
    <m/>
    <m/>
    <n v="11000"/>
  </r>
  <r>
    <s v="CK-NoKy [32]"/>
    <x v="3"/>
    <x v="2"/>
    <x v="7"/>
    <x v="7"/>
    <x v="0"/>
    <x v="34"/>
    <s v="UK"/>
    <m/>
    <s v="   -"/>
    <s v="-"/>
    <m/>
    <m/>
    <m/>
    <m/>
    <m/>
    <m/>
    <m/>
    <m/>
  </r>
  <r>
    <s v="CK-NoKy [32]"/>
    <x v="3"/>
    <x v="0"/>
    <x v="8"/>
    <x v="8"/>
    <x v="0"/>
    <x v="34"/>
    <n v="12"/>
    <n v="12"/>
    <s v="   -"/>
    <s v="-"/>
    <m/>
    <m/>
    <m/>
    <m/>
    <m/>
    <m/>
    <m/>
    <m/>
  </r>
  <r>
    <s v="CK-SWVI [31]"/>
    <x v="3"/>
    <x v="4"/>
    <x v="9"/>
    <x v="9"/>
    <x v="0"/>
    <x v="34"/>
    <n v="10"/>
    <n v="10"/>
    <s v="   -"/>
    <s v="-"/>
    <m/>
    <m/>
    <m/>
    <m/>
    <m/>
    <m/>
    <m/>
    <m/>
  </r>
  <r>
    <s v="CK-NoKy [32]"/>
    <x v="3"/>
    <x v="2"/>
    <x v="10"/>
    <x v="10"/>
    <x v="0"/>
    <x v="34"/>
    <n v="5"/>
    <n v="5"/>
    <s v="   -"/>
    <s v="-"/>
    <m/>
    <m/>
    <m/>
    <m/>
    <m/>
    <m/>
    <m/>
    <m/>
  </r>
  <r>
    <s v="CK-NoKy [32]"/>
    <x v="1"/>
    <x v="2"/>
    <x v="11"/>
    <x v="11"/>
    <x v="0"/>
    <x v="34"/>
    <n v="1000"/>
    <n v="1000"/>
    <s v="   -"/>
    <s v="-"/>
    <m/>
    <m/>
    <m/>
    <m/>
    <m/>
    <m/>
    <m/>
    <n v="468985"/>
  </r>
  <r>
    <s v="CK-SWVI [31]"/>
    <x v="3"/>
    <x v="5"/>
    <x v="12"/>
    <x v="12"/>
    <x v="0"/>
    <x v="34"/>
    <n v="30"/>
    <n v="30"/>
    <s v="   -"/>
    <s v="-"/>
    <m/>
    <m/>
    <m/>
    <m/>
    <m/>
    <m/>
    <m/>
    <m/>
  </r>
  <r>
    <s v="CK-SWVI [31]"/>
    <x v="3"/>
    <x v="4"/>
    <x v="13"/>
    <x v="13"/>
    <x v="0"/>
    <x v="34"/>
    <s v="UNK"/>
    <m/>
    <s v="   -"/>
    <s v="-"/>
    <m/>
    <m/>
    <m/>
    <m/>
    <m/>
    <m/>
    <m/>
    <m/>
  </r>
  <r>
    <s v="CK-SWVI [31]"/>
    <x v="3"/>
    <x v="1"/>
    <x v="14"/>
    <x v="14"/>
    <x v="0"/>
    <x v="34"/>
    <s v="UK"/>
    <m/>
    <s v="   -"/>
    <s v="-"/>
    <m/>
    <m/>
    <m/>
    <m/>
    <m/>
    <m/>
    <m/>
    <m/>
  </r>
  <r>
    <s v="CK-NoKy [32]"/>
    <x v="0"/>
    <x v="0"/>
    <x v="15"/>
    <x v="15"/>
    <x v="0"/>
    <x v="34"/>
    <n v="30"/>
    <n v="30"/>
    <s v="   -"/>
    <s v="-"/>
    <m/>
    <m/>
    <m/>
    <m/>
    <m/>
    <m/>
    <m/>
    <m/>
  </r>
  <r>
    <s v="CK-NoKy [32]"/>
    <x v="3"/>
    <x v="0"/>
    <x v="16"/>
    <x v="16"/>
    <x v="0"/>
    <x v="34"/>
    <n v="100"/>
    <n v="100"/>
    <s v="   -"/>
    <s v="-"/>
    <m/>
    <m/>
    <m/>
    <m/>
    <m/>
    <m/>
    <m/>
    <m/>
  </r>
  <r>
    <s v="CK-SWVI [31]"/>
    <x v="3"/>
    <x v="1"/>
    <x v="17"/>
    <x v="17"/>
    <x v="0"/>
    <x v="34"/>
    <n v="300"/>
    <n v="300"/>
    <s v="   -"/>
    <s v="-"/>
    <m/>
    <m/>
    <m/>
    <m/>
    <m/>
    <m/>
    <m/>
    <n v="156000"/>
  </r>
  <r>
    <s v="CK-NoKy [32]"/>
    <x v="3"/>
    <x v="2"/>
    <x v="18"/>
    <x v="18"/>
    <x v="0"/>
    <x v="34"/>
    <n v="4"/>
    <n v="4"/>
    <s v="   -"/>
    <s v="-"/>
    <m/>
    <m/>
    <m/>
    <m/>
    <m/>
    <m/>
    <m/>
    <m/>
  </r>
  <r>
    <s v="CK-NoKy [32]"/>
    <x v="1"/>
    <x v="2"/>
    <x v="19"/>
    <x v="19"/>
    <x v="0"/>
    <x v="34"/>
    <n v="500"/>
    <n v="500"/>
    <s v="   -"/>
    <s v="-"/>
    <m/>
    <m/>
    <m/>
    <m/>
    <m/>
    <m/>
    <m/>
    <n v="62000"/>
  </r>
  <r>
    <s v="CK-NoKy [32]"/>
    <x v="3"/>
    <x v="2"/>
    <x v="20"/>
    <x v="20"/>
    <x v="0"/>
    <x v="34"/>
    <s v="UK"/>
    <m/>
    <s v="   -"/>
    <s v="-"/>
    <m/>
    <m/>
    <m/>
    <m/>
    <m/>
    <m/>
    <m/>
    <m/>
  </r>
  <r>
    <s v="CK-NoKy [32]"/>
    <x v="3"/>
    <x v="0"/>
    <x v="21"/>
    <x v="21"/>
    <x v="0"/>
    <x v="34"/>
    <s v="NO"/>
    <m/>
    <s v="   -"/>
    <s v="-"/>
    <m/>
    <m/>
    <m/>
    <m/>
    <m/>
    <m/>
    <m/>
    <m/>
  </r>
  <r>
    <s v="CK-NWVI [33]"/>
    <x v="1"/>
    <x v="3"/>
    <x v="22"/>
    <x v="22"/>
    <x v="0"/>
    <x v="34"/>
    <n v="4181"/>
    <n v="4181"/>
    <s v="   -"/>
    <s v="-"/>
    <m/>
    <m/>
    <m/>
    <m/>
    <m/>
    <m/>
    <m/>
    <n v="629804"/>
  </r>
  <r>
    <s v="CK-NoKy [32]"/>
    <x v="3"/>
    <x v="0"/>
    <x v="23"/>
    <x v="23"/>
    <x v="0"/>
    <x v="34"/>
    <s v="UNK"/>
    <m/>
    <s v="   -"/>
    <s v="-"/>
    <m/>
    <m/>
    <m/>
    <m/>
    <m/>
    <m/>
    <m/>
    <m/>
  </r>
  <r>
    <s v="CK-SWVI [31]"/>
    <x v="0"/>
    <x v="1"/>
    <x v="24"/>
    <x v="24"/>
    <x v="0"/>
    <x v="34"/>
    <n v="26"/>
    <n v="26"/>
    <s v="   -"/>
    <s v="-"/>
    <m/>
    <m/>
    <m/>
    <m/>
    <m/>
    <m/>
    <m/>
    <m/>
  </r>
  <r>
    <s v="CK-SWVI [31]"/>
    <x v="3"/>
    <x v="4"/>
    <x v="25"/>
    <x v="25"/>
    <x v="0"/>
    <x v="34"/>
    <s v="UK"/>
    <m/>
    <s v="   -"/>
    <s v="-"/>
    <m/>
    <m/>
    <m/>
    <m/>
    <m/>
    <m/>
    <m/>
    <m/>
  </r>
  <r>
    <s v="CK-NoKy [32]"/>
    <x v="3"/>
    <x v="2"/>
    <x v="26"/>
    <x v="26"/>
    <x v="0"/>
    <x v="34"/>
    <s v="UK"/>
    <m/>
    <s v="   -"/>
    <s v="-"/>
    <m/>
    <m/>
    <m/>
    <m/>
    <m/>
    <m/>
    <m/>
    <m/>
  </r>
  <r>
    <s v="CK-SWVI [31]"/>
    <x v="0"/>
    <x v="1"/>
    <x v="27"/>
    <x v="27"/>
    <x v="0"/>
    <x v="34"/>
    <n v="80"/>
    <n v="80"/>
    <s v="   -"/>
    <s v="-"/>
    <m/>
    <m/>
    <m/>
    <m/>
    <m/>
    <m/>
    <m/>
    <m/>
  </r>
  <r>
    <s v="CK-SWVI [31]"/>
    <x v="1"/>
    <x v="4"/>
    <x v="28"/>
    <x v="28"/>
    <x v="0"/>
    <x v="34"/>
    <n v="300"/>
    <n v="300"/>
    <s v="   -"/>
    <s v="-"/>
    <m/>
    <m/>
    <m/>
    <m/>
    <m/>
    <m/>
    <m/>
    <n v="114679"/>
  </r>
  <r>
    <s v="CK-NoKy [32]"/>
    <x v="3"/>
    <x v="0"/>
    <x v="29"/>
    <x v="29"/>
    <x v="0"/>
    <x v="34"/>
    <s v="UK"/>
    <m/>
    <s v="   -"/>
    <s v="-"/>
    <m/>
    <m/>
    <m/>
    <m/>
    <m/>
    <m/>
    <m/>
    <m/>
  </r>
  <r>
    <s v="CK-SWVI [31]"/>
    <x v="4"/>
    <x v="6"/>
    <x v="30"/>
    <x v="30"/>
    <x v="0"/>
    <x v="34"/>
    <s v="UK"/>
    <m/>
    <s v="   -"/>
    <s v="-"/>
    <m/>
    <m/>
    <m/>
    <m/>
    <m/>
    <m/>
    <m/>
    <m/>
  </r>
  <r>
    <s v="CK-SWVI [31]"/>
    <x v="4"/>
    <x v="6"/>
    <x v="30"/>
    <x v="31"/>
    <x v="0"/>
    <x v="34"/>
    <n v="17000"/>
    <n v="17000"/>
    <s v="   -"/>
    <s v="-"/>
    <m/>
    <n v="0.82"/>
    <n v="0.18"/>
    <n v="0.19"/>
    <s v="cwt"/>
    <s v="direct"/>
    <m/>
    <n v="10109780"/>
  </r>
  <r>
    <s v="CK-NoKy [32]"/>
    <x v="3"/>
    <x v="0"/>
    <x v="31"/>
    <x v="32"/>
    <x v="0"/>
    <x v="34"/>
    <s v="NO"/>
    <m/>
    <s v="   -"/>
    <s v="-"/>
    <m/>
    <m/>
    <m/>
    <m/>
    <m/>
    <m/>
    <m/>
    <m/>
  </r>
  <r>
    <s v="CK-NoKy [32]"/>
    <x v="3"/>
    <x v="2"/>
    <x v="32"/>
    <x v="33"/>
    <x v="0"/>
    <x v="34"/>
    <s v="UK"/>
    <m/>
    <s v="   -"/>
    <s v="-"/>
    <m/>
    <m/>
    <m/>
    <m/>
    <m/>
    <m/>
    <m/>
    <m/>
  </r>
  <r>
    <s v="CK-SWVI [31]"/>
    <x v="4"/>
    <x v="5"/>
    <x v="33"/>
    <x v="34"/>
    <x v="0"/>
    <x v="34"/>
    <s v="NI"/>
    <m/>
    <s v="   -"/>
    <s v="-"/>
    <m/>
    <m/>
    <m/>
    <m/>
    <m/>
    <m/>
    <m/>
    <m/>
  </r>
  <r>
    <s v="CK-SWVI [31]"/>
    <x v="4"/>
    <x v="5"/>
    <x v="33"/>
    <x v="35"/>
    <x v="0"/>
    <x v="34"/>
    <s v="UNK"/>
    <m/>
    <s v="   -"/>
    <s v="-"/>
    <m/>
    <m/>
    <m/>
    <m/>
    <m/>
    <m/>
    <m/>
    <m/>
  </r>
  <r>
    <s v="CK-SWVI [31]"/>
    <x v="4"/>
    <x v="5"/>
    <x v="33"/>
    <x v="36"/>
    <x v="0"/>
    <x v="34"/>
    <n v="300"/>
    <n v="300"/>
    <s v="   -"/>
    <s v="-"/>
    <m/>
    <m/>
    <m/>
    <m/>
    <m/>
    <m/>
    <m/>
    <m/>
  </r>
  <r>
    <s v="CK-SWVI [31]"/>
    <x v="1"/>
    <x v="4"/>
    <x v="34"/>
    <x v="37"/>
    <x v="0"/>
    <x v="34"/>
    <n v="600"/>
    <n v="600"/>
    <s v="   -"/>
    <s v="-"/>
    <m/>
    <m/>
    <m/>
    <m/>
    <m/>
    <m/>
    <m/>
    <n v="206381"/>
  </r>
  <r>
    <s v="CK-SWVI [31]"/>
    <x v="2"/>
    <x v="4"/>
    <x v="35"/>
    <x v="38"/>
    <x v="0"/>
    <x v="34"/>
    <n v="44786"/>
    <n v="44786"/>
    <s v="   -"/>
    <s v="-"/>
    <m/>
    <n v="0.62"/>
    <n v="0.38"/>
    <n v="0.3"/>
    <s v="cwt"/>
    <s v="direct"/>
    <m/>
    <n v="8226719"/>
  </r>
  <r>
    <s v="CK-SWVI [31]"/>
    <x v="4"/>
    <x v="5"/>
    <x v="36"/>
    <x v="39"/>
    <x v="0"/>
    <x v="34"/>
    <s v="UK"/>
    <m/>
    <s v="   -"/>
    <s v="-"/>
    <m/>
    <m/>
    <m/>
    <m/>
    <m/>
    <m/>
    <m/>
    <m/>
  </r>
  <r>
    <s v="CK-SWVI [31]"/>
    <x v="4"/>
    <x v="5"/>
    <x v="36"/>
    <x v="40"/>
    <x v="0"/>
    <x v="34"/>
    <n v="6"/>
    <n v="6"/>
    <s v="   -"/>
    <s v="-"/>
    <m/>
    <m/>
    <m/>
    <m/>
    <m/>
    <m/>
    <m/>
    <m/>
  </r>
  <r>
    <s v="CK-SWVI [31]"/>
    <x v="4"/>
    <x v="5"/>
    <x v="36"/>
    <x v="41"/>
    <x v="0"/>
    <x v="34"/>
    <n v="110"/>
    <n v="110"/>
    <s v="   -"/>
    <s v="-"/>
    <m/>
    <m/>
    <m/>
    <m/>
    <m/>
    <m/>
    <m/>
    <n v="455891"/>
  </r>
  <r>
    <s v="CK-NoKy [32]"/>
    <x v="3"/>
    <x v="2"/>
    <x v="37"/>
    <x v="42"/>
    <x v="0"/>
    <x v="34"/>
    <n v="30"/>
    <n v="30"/>
    <s v="   -"/>
    <s v="-"/>
    <m/>
    <m/>
    <m/>
    <m/>
    <m/>
    <m/>
    <m/>
    <m/>
  </r>
  <r>
    <s v="CK-SWVI [31]"/>
    <x v="3"/>
    <x v="1"/>
    <x v="38"/>
    <x v="43"/>
    <x v="0"/>
    <x v="34"/>
    <s v="UK"/>
    <m/>
    <s v="   -"/>
    <s v="-"/>
    <m/>
    <m/>
    <m/>
    <m/>
    <m/>
    <m/>
    <m/>
    <m/>
  </r>
  <r>
    <s v="CK-NoKy [32]"/>
    <x v="1"/>
    <x v="2"/>
    <x v="39"/>
    <x v="44"/>
    <x v="0"/>
    <x v="34"/>
    <n v="500"/>
    <n v="500"/>
    <s v="   -"/>
    <s v="-"/>
    <m/>
    <m/>
    <m/>
    <m/>
    <m/>
    <m/>
    <m/>
    <n v="58000"/>
  </r>
  <r>
    <s v="CK-NoKy [32]"/>
    <x v="0"/>
    <x v="0"/>
    <x v="40"/>
    <x v="45"/>
    <x v="0"/>
    <x v="34"/>
    <n v="450"/>
    <n v="450"/>
    <s v="   -"/>
    <s v="-"/>
    <m/>
    <m/>
    <m/>
    <m/>
    <m/>
    <m/>
    <m/>
    <m/>
  </r>
  <r>
    <s v="CK-SWVI [31]"/>
    <x v="3"/>
    <x v="4"/>
    <x v="41"/>
    <x v="46"/>
    <x v="0"/>
    <x v="34"/>
    <s v="NO"/>
    <m/>
    <s v="   -"/>
    <s v="-"/>
    <m/>
    <m/>
    <m/>
    <m/>
    <m/>
    <m/>
    <m/>
    <n v="298600"/>
  </r>
  <r>
    <s v="CK-NoKy [32]"/>
    <x v="3"/>
    <x v="2"/>
    <x v="42"/>
    <x v="47"/>
    <x v="0"/>
    <x v="34"/>
    <n v="70"/>
    <n v="70"/>
    <s v="   -"/>
    <s v="-"/>
    <m/>
    <m/>
    <m/>
    <m/>
    <m/>
    <m/>
    <m/>
    <n v="22152"/>
  </r>
  <r>
    <s v="CK-SWVI [31]"/>
    <x v="3"/>
    <x v="1"/>
    <x v="43"/>
    <x v="48"/>
    <x v="0"/>
    <x v="34"/>
    <s v="UK"/>
    <m/>
    <s v="   -"/>
    <s v="-"/>
    <m/>
    <m/>
    <m/>
    <m/>
    <m/>
    <m/>
    <m/>
    <m/>
  </r>
  <r>
    <s v="CK-SWVI [31]"/>
    <x v="3"/>
    <x v="4"/>
    <x v="44"/>
    <x v="49"/>
    <x v="0"/>
    <x v="34"/>
    <n v="3"/>
    <n v="3"/>
    <s v="   -"/>
    <s v="-"/>
    <m/>
    <m/>
    <m/>
    <m/>
    <m/>
    <m/>
    <m/>
    <n v="49769"/>
  </r>
  <r>
    <s v="CK-SWVI [31]"/>
    <x v="1"/>
    <x v="1"/>
    <x v="45"/>
    <x v="50"/>
    <x v="0"/>
    <x v="34"/>
    <n v="28"/>
    <n v="28"/>
    <s v="   -"/>
    <s v="-"/>
    <m/>
    <m/>
    <m/>
    <m/>
    <m/>
    <m/>
    <m/>
    <m/>
  </r>
  <r>
    <s v="CK-NoKy [32]"/>
    <x v="3"/>
    <x v="2"/>
    <x v="46"/>
    <x v="51"/>
    <x v="0"/>
    <x v="34"/>
    <s v="UK"/>
    <m/>
    <s v="   -"/>
    <s v="-"/>
    <m/>
    <m/>
    <m/>
    <m/>
    <m/>
    <m/>
    <m/>
    <m/>
  </r>
  <r>
    <s v="CK-SWVI [31]"/>
    <x v="3"/>
    <x v="1"/>
    <x v="47"/>
    <x v="52"/>
    <x v="0"/>
    <x v="34"/>
    <s v="NO"/>
    <m/>
    <s v="   -"/>
    <s v="-"/>
    <m/>
    <m/>
    <m/>
    <m/>
    <m/>
    <m/>
    <m/>
    <m/>
  </r>
  <r>
    <s v="CK-NoKy [32]"/>
    <x v="1"/>
    <x v="2"/>
    <x v="48"/>
    <x v="53"/>
    <x v="0"/>
    <x v="34"/>
    <n v="225"/>
    <n v="225"/>
    <s v="   -"/>
    <s v="-"/>
    <m/>
    <m/>
    <m/>
    <m/>
    <m/>
    <m/>
    <m/>
    <m/>
  </r>
  <r>
    <s v="CK-NoKy [32]"/>
    <x v="0"/>
    <x v="0"/>
    <x v="0"/>
    <x v="0"/>
    <x v="0"/>
    <x v="35"/>
    <s v="UK"/>
    <m/>
    <s v="   -"/>
    <s v="-"/>
    <m/>
    <m/>
    <m/>
    <m/>
    <m/>
    <m/>
    <m/>
    <m/>
  </r>
  <r>
    <s v="CK-SWVI [31]"/>
    <x v="0"/>
    <x v="1"/>
    <x v="1"/>
    <x v="1"/>
    <x v="0"/>
    <x v="35"/>
    <n v="10"/>
    <n v="10"/>
    <s v="   -"/>
    <s v="-"/>
    <m/>
    <m/>
    <m/>
    <m/>
    <m/>
    <m/>
    <m/>
    <m/>
  </r>
  <r>
    <s v="CK-NoKy [32]"/>
    <x v="1"/>
    <x v="2"/>
    <x v="2"/>
    <x v="2"/>
    <x v="0"/>
    <x v="35"/>
    <n v="400"/>
    <n v="400"/>
    <s v="   -"/>
    <s v="-"/>
    <m/>
    <m/>
    <m/>
    <m/>
    <m/>
    <m/>
    <m/>
    <n v="201173"/>
  </r>
  <r>
    <s v="CK-NoKy [32]"/>
    <x v="2"/>
    <x v="2"/>
    <x v="3"/>
    <x v="3"/>
    <x v="0"/>
    <x v="35"/>
    <s v="UK"/>
    <m/>
    <s v="   -"/>
    <s v="-"/>
    <m/>
    <m/>
    <m/>
    <m/>
    <m/>
    <m/>
    <m/>
    <m/>
  </r>
  <r>
    <s v="CK-NWVI [33]"/>
    <x v="0"/>
    <x v="3"/>
    <x v="4"/>
    <x v="4"/>
    <x v="0"/>
    <x v="35"/>
    <s v="UNK"/>
    <m/>
    <s v="   -"/>
    <s v="-"/>
    <m/>
    <m/>
    <m/>
    <m/>
    <m/>
    <m/>
    <m/>
    <n v="6300"/>
  </r>
  <r>
    <s v="CK-NoKy [32]"/>
    <x v="2"/>
    <x v="2"/>
    <x v="5"/>
    <x v="5"/>
    <x v="0"/>
    <x v="35"/>
    <n v="3000"/>
    <n v="3000"/>
    <s v="   -"/>
    <s v="-"/>
    <m/>
    <m/>
    <m/>
    <m/>
    <m/>
    <m/>
    <m/>
    <n v="1261825"/>
  </r>
  <r>
    <s v="CK-SWVI [31]"/>
    <x v="3"/>
    <x v="1"/>
    <x v="6"/>
    <x v="6"/>
    <x v="0"/>
    <x v="35"/>
    <n v="25"/>
    <n v="25"/>
    <s v="   -"/>
    <s v="-"/>
    <m/>
    <m/>
    <m/>
    <m/>
    <m/>
    <m/>
    <m/>
    <m/>
  </r>
  <r>
    <s v="CK-NoKy [32]"/>
    <x v="3"/>
    <x v="2"/>
    <x v="7"/>
    <x v="7"/>
    <x v="0"/>
    <x v="35"/>
    <s v="UK"/>
    <m/>
    <s v="   -"/>
    <s v="-"/>
    <m/>
    <m/>
    <m/>
    <m/>
    <m/>
    <m/>
    <m/>
    <m/>
  </r>
  <r>
    <s v="CK-NoKy [32]"/>
    <x v="3"/>
    <x v="0"/>
    <x v="8"/>
    <x v="8"/>
    <x v="0"/>
    <x v="35"/>
    <s v="NI"/>
    <m/>
    <s v="   -"/>
    <s v="-"/>
    <m/>
    <m/>
    <m/>
    <m/>
    <m/>
    <m/>
    <m/>
    <m/>
  </r>
  <r>
    <s v="CK-SWVI [31]"/>
    <x v="3"/>
    <x v="4"/>
    <x v="9"/>
    <x v="9"/>
    <x v="0"/>
    <x v="35"/>
    <s v="NO"/>
    <m/>
    <s v="   -"/>
    <s v="-"/>
    <m/>
    <m/>
    <m/>
    <m/>
    <m/>
    <m/>
    <m/>
    <m/>
  </r>
  <r>
    <s v="CK-NoKy [32]"/>
    <x v="3"/>
    <x v="2"/>
    <x v="10"/>
    <x v="10"/>
    <x v="0"/>
    <x v="35"/>
    <s v="NI"/>
    <m/>
    <s v="   -"/>
    <s v="-"/>
    <m/>
    <m/>
    <m/>
    <m/>
    <m/>
    <m/>
    <m/>
    <m/>
  </r>
  <r>
    <s v="CK-NoKy [32]"/>
    <x v="1"/>
    <x v="2"/>
    <x v="11"/>
    <x v="11"/>
    <x v="0"/>
    <x v="35"/>
    <n v="1000"/>
    <n v="1000"/>
    <s v="   -"/>
    <s v="-"/>
    <m/>
    <m/>
    <m/>
    <m/>
    <m/>
    <m/>
    <m/>
    <n v="379803"/>
  </r>
  <r>
    <s v="CK-SWVI [31]"/>
    <x v="3"/>
    <x v="5"/>
    <x v="12"/>
    <x v="12"/>
    <x v="0"/>
    <x v="35"/>
    <n v="85"/>
    <n v="85"/>
    <s v="   -"/>
    <s v="-"/>
    <m/>
    <m/>
    <m/>
    <m/>
    <m/>
    <m/>
    <m/>
    <m/>
  </r>
  <r>
    <s v="CK-SWVI [31]"/>
    <x v="3"/>
    <x v="4"/>
    <x v="13"/>
    <x v="13"/>
    <x v="0"/>
    <x v="35"/>
    <s v="UNK"/>
    <m/>
    <s v="   -"/>
    <s v="-"/>
    <m/>
    <m/>
    <m/>
    <m/>
    <m/>
    <m/>
    <m/>
    <m/>
  </r>
  <r>
    <s v="CK-SWVI [31]"/>
    <x v="3"/>
    <x v="1"/>
    <x v="14"/>
    <x v="14"/>
    <x v="0"/>
    <x v="35"/>
    <s v="UK"/>
    <m/>
    <s v="   -"/>
    <s v="-"/>
    <m/>
    <m/>
    <m/>
    <m/>
    <m/>
    <m/>
    <m/>
    <m/>
  </r>
  <r>
    <s v="CK-NoKy [32]"/>
    <x v="0"/>
    <x v="0"/>
    <x v="15"/>
    <x v="15"/>
    <x v="0"/>
    <x v="35"/>
    <s v="NO"/>
    <m/>
    <s v="   -"/>
    <s v="-"/>
    <m/>
    <m/>
    <m/>
    <m/>
    <m/>
    <m/>
    <m/>
    <m/>
  </r>
  <r>
    <s v="CK-NoKy [32]"/>
    <x v="3"/>
    <x v="0"/>
    <x v="16"/>
    <x v="16"/>
    <x v="0"/>
    <x v="35"/>
    <s v="NO"/>
    <m/>
    <s v="   -"/>
    <s v="-"/>
    <m/>
    <m/>
    <m/>
    <m/>
    <m/>
    <m/>
    <m/>
    <m/>
  </r>
  <r>
    <s v="CK-SWVI [31]"/>
    <x v="3"/>
    <x v="1"/>
    <x v="17"/>
    <x v="17"/>
    <x v="0"/>
    <x v="35"/>
    <n v="300"/>
    <n v="300"/>
    <s v="   -"/>
    <s v="-"/>
    <m/>
    <m/>
    <m/>
    <m/>
    <m/>
    <m/>
    <m/>
    <n v="198000"/>
  </r>
  <r>
    <s v="CK-NoKy [32]"/>
    <x v="3"/>
    <x v="2"/>
    <x v="18"/>
    <x v="18"/>
    <x v="0"/>
    <x v="35"/>
    <s v="UK"/>
    <m/>
    <s v="   -"/>
    <s v="-"/>
    <m/>
    <m/>
    <m/>
    <m/>
    <m/>
    <m/>
    <m/>
    <m/>
  </r>
  <r>
    <s v="CK-NoKy [32]"/>
    <x v="1"/>
    <x v="2"/>
    <x v="19"/>
    <x v="19"/>
    <x v="0"/>
    <x v="35"/>
    <n v="300"/>
    <n v="300"/>
    <s v="   -"/>
    <s v="-"/>
    <m/>
    <m/>
    <m/>
    <m/>
    <m/>
    <m/>
    <m/>
    <n v="90000"/>
  </r>
  <r>
    <s v="CK-NoKy [32]"/>
    <x v="3"/>
    <x v="2"/>
    <x v="20"/>
    <x v="20"/>
    <x v="0"/>
    <x v="35"/>
    <s v="NI"/>
    <m/>
    <s v="   -"/>
    <s v="-"/>
    <m/>
    <m/>
    <m/>
    <m/>
    <m/>
    <m/>
    <m/>
    <m/>
  </r>
  <r>
    <s v="CK-NoKy [32]"/>
    <x v="3"/>
    <x v="0"/>
    <x v="21"/>
    <x v="21"/>
    <x v="0"/>
    <x v="35"/>
    <s v="NI"/>
    <m/>
    <s v="   -"/>
    <s v="-"/>
    <m/>
    <m/>
    <m/>
    <m/>
    <m/>
    <m/>
    <m/>
    <m/>
  </r>
  <r>
    <s v="CK-NWVI [33]"/>
    <x v="1"/>
    <x v="3"/>
    <x v="22"/>
    <x v="22"/>
    <x v="0"/>
    <x v="35"/>
    <n v="3275"/>
    <n v="3275"/>
    <s v="   -"/>
    <s v="-"/>
    <m/>
    <m/>
    <m/>
    <m/>
    <m/>
    <m/>
    <m/>
    <n v="99562"/>
  </r>
  <r>
    <s v="CK-NoKy [32]"/>
    <x v="3"/>
    <x v="0"/>
    <x v="23"/>
    <x v="23"/>
    <x v="0"/>
    <x v="35"/>
    <s v="NI"/>
    <m/>
    <s v="   -"/>
    <s v="-"/>
    <m/>
    <m/>
    <m/>
    <m/>
    <m/>
    <m/>
    <m/>
    <m/>
  </r>
  <r>
    <s v="CK-SWVI [31]"/>
    <x v="0"/>
    <x v="1"/>
    <x v="24"/>
    <x v="24"/>
    <x v="0"/>
    <x v="35"/>
    <n v="30"/>
    <n v="30"/>
    <s v="   -"/>
    <s v="-"/>
    <m/>
    <m/>
    <m/>
    <m/>
    <m/>
    <m/>
    <m/>
    <m/>
  </r>
  <r>
    <s v="CK-SWVI [31]"/>
    <x v="3"/>
    <x v="4"/>
    <x v="25"/>
    <x v="25"/>
    <x v="0"/>
    <x v="35"/>
    <s v="UK"/>
    <m/>
    <s v="   -"/>
    <s v="-"/>
    <m/>
    <m/>
    <m/>
    <m/>
    <m/>
    <m/>
    <m/>
    <m/>
  </r>
  <r>
    <s v="CK-NoKy [32]"/>
    <x v="3"/>
    <x v="2"/>
    <x v="26"/>
    <x v="26"/>
    <x v="0"/>
    <x v="35"/>
    <s v="UK"/>
    <m/>
    <s v="   -"/>
    <s v="-"/>
    <m/>
    <m/>
    <m/>
    <m/>
    <m/>
    <m/>
    <m/>
    <m/>
  </r>
  <r>
    <s v="CK-SWVI [31]"/>
    <x v="0"/>
    <x v="1"/>
    <x v="27"/>
    <x v="27"/>
    <x v="0"/>
    <x v="35"/>
    <s v="NO"/>
    <m/>
    <s v="   -"/>
    <s v="-"/>
    <m/>
    <m/>
    <m/>
    <m/>
    <m/>
    <m/>
    <m/>
    <m/>
  </r>
  <r>
    <s v="CK-SWVI [31]"/>
    <x v="1"/>
    <x v="4"/>
    <x v="28"/>
    <x v="28"/>
    <x v="0"/>
    <x v="35"/>
    <n v="50"/>
    <n v="50"/>
    <s v="   -"/>
    <s v="-"/>
    <m/>
    <m/>
    <m/>
    <m/>
    <m/>
    <m/>
    <m/>
    <n v="59841"/>
  </r>
  <r>
    <s v="CK-NoKy [32]"/>
    <x v="3"/>
    <x v="0"/>
    <x v="29"/>
    <x v="29"/>
    <x v="0"/>
    <x v="35"/>
    <s v="UK"/>
    <m/>
    <s v="   -"/>
    <s v="-"/>
    <m/>
    <m/>
    <m/>
    <m/>
    <m/>
    <m/>
    <m/>
    <m/>
  </r>
  <r>
    <s v="CK-SWVI [31]"/>
    <x v="4"/>
    <x v="6"/>
    <x v="30"/>
    <x v="30"/>
    <x v="0"/>
    <x v="35"/>
    <s v="NI"/>
    <m/>
    <s v="   -"/>
    <s v="-"/>
    <m/>
    <m/>
    <m/>
    <m/>
    <m/>
    <m/>
    <m/>
    <m/>
  </r>
  <r>
    <s v="CK-SWVI [31]"/>
    <x v="4"/>
    <x v="6"/>
    <x v="30"/>
    <x v="31"/>
    <x v="0"/>
    <x v="35"/>
    <n v="21047"/>
    <n v="21047"/>
    <s v="   -"/>
    <s v="-"/>
    <m/>
    <n v="0.57999999999999996"/>
    <n v="0.42"/>
    <n v="0.36"/>
    <s v="cwt"/>
    <s v="direct"/>
    <m/>
    <n v="8074654"/>
  </r>
  <r>
    <s v="CK-NoKy [32]"/>
    <x v="3"/>
    <x v="0"/>
    <x v="31"/>
    <x v="32"/>
    <x v="0"/>
    <x v="35"/>
    <s v="NI"/>
    <m/>
    <s v="   -"/>
    <s v="-"/>
    <m/>
    <m/>
    <m/>
    <m/>
    <m/>
    <m/>
    <m/>
    <m/>
  </r>
  <r>
    <s v="CK-NoKy [32]"/>
    <x v="3"/>
    <x v="2"/>
    <x v="32"/>
    <x v="33"/>
    <x v="0"/>
    <x v="35"/>
    <s v="UK"/>
    <m/>
    <s v="   -"/>
    <s v="-"/>
    <m/>
    <m/>
    <m/>
    <m/>
    <m/>
    <m/>
    <m/>
    <m/>
  </r>
  <r>
    <s v="CK-SWVI [31]"/>
    <x v="4"/>
    <x v="5"/>
    <x v="33"/>
    <x v="34"/>
    <x v="0"/>
    <x v="35"/>
    <s v="NI"/>
    <m/>
    <s v="   -"/>
    <s v="-"/>
    <m/>
    <m/>
    <m/>
    <m/>
    <m/>
    <m/>
    <m/>
    <m/>
  </r>
  <r>
    <s v="CK-SWVI [31]"/>
    <x v="4"/>
    <x v="5"/>
    <x v="33"/>
    <x v="35"/>
    <x v="0"/>
    <x v="35"/>
    <s v="UNK"/>
    <m/>
    <s v="   -"/>
    <s v="-"/>
    <m/>
    <m/>
    <m/>
    <m/>
    <m/>
    <m/>
    <m/>
    <m/>
  </r>
  <r>
    <s v="CK-SWVI [31]"/>
    <x v="4"/>
    <x v="5"/>
    <x v="33"/>
    <x v="36"/>
    <x v="0"/>
    <x v="35"/>
    <n v="1500"/>
    <n v="1500"/>
    <s v="   -"/>
    <s v="-"/>
    <m/>
    <m/>
    <m/>
    <m/>
    <m/>
    <m/>
    <m/>
    <n v="401804"/>
  </r>
  <r>
    <s v="CK-SWVI [31]"/>
    <x v="1"/>
    <x v="4"/>
    <x v="34"/>
    <x v="37"/>
    <x v="0"/>
    <x v="35"/>
    <n v="300"/>
    <n v="300"/>
    <s v="   -"/>
    <s v="-"/>
    <m/>
    <m/>
    <m/>
    <m/>
    <m/>
    <m/>
    <m/>
    <n v="102749"/>
  </r>
  <r>
    <s v="CK-SWVI [31]"/>
    <x v="2"/>
    <x v="4"/>
    <x v="35"/>
    <x v="38"/>
    <x v="0"/>
    <x v="35"/>
    <n v="54305"/>
    <n v="54305"/>
    <s v="   -"/>
    <s v="-"/>
    <m/>
    <n v="0.66"/>
    <n v="0.33999999999999997"/>
    <n v="0.41"/>
    <s v="cwt"/>
    <s v="direct"/>
    <m/>
    <n v="9147190"/>
  </r>
  <r>
    <s v="CK-SWVI [31]"/>
    <x v="4"/>
    <x v="5"/>
    <x v="36"/>
    <x v="39"/>
    <x v="0"/>
    <x v="35"/>
    <s v="UK"/>
    <m/>
    <s v="   -"/>
    <s v="-"/>
    <m/>
    <m/>
    <m/>
    <m/>
    <m/>
    <m/>
    <m/>
    <m/>
  </r>
  <r>
    <s v="CK-SWVI [31]"/>
    <x v="4"/>
    <x v="5"/>
    <x v="36"/>
    <x v="40"/>
    <x v="0"/>
    <x v="35"/>
    <n v="28"/>
    <n v="28"/>
    <s v="   -"/>
    <s v="-"/>
    <m/>
    <m/>
    <m/>
    <m/>
    <m/>
    <m/>
    <m/>
    <m/>
  </r>
  <r>
    <s v="CK-SWVI [31]"/>
    <x v="4"/>
    <x v="5"/>
    <x v="36"/>
    <x v="41"/>
    <x v="0"/>
    <x v="35"/>
    <n v="250"/>
    <n v="250"/>
    <s v="   -"/>
    <s v="-"/>
    <m/>
    <m/>
    <m/>
    <m/>
    <m/>
    <m/>
    <m/>
    <n v="320700"/>
  </r>
  <r>
    <s v="CK-NoKy [32]"/>
    <x v="3"/>
    <x v="2"/>
    <x v="37"/>
    <x v="42"/>
    <x v="0"/>
    <x v="35"/>
    <n v="30"/>
    <n v="30"/>
    <s v="   -"/>
    <s v="-"/>
    <m/>
    <m/>
    <m/>
    <m/>
    <m/>
    <m/>
    <m/>
    <n v="4948"/>
  </r>
  <r>
    <s v="CK-SWVI [31]"/>
    <x v="3"/>
    <x v="1"/>
    <x v="38"/>
    <x v="43"/>
    <x v="0"/>
    <x v="35"/>
    <s v="NO"/>
    <m/>
    <s v="   -"/>
    <s v="-"/>
    <m/>
    <m/>
    <m/>
    <m/>
    <m/>
    <m/>
    <m/>
    <m/>
  </r>
  <r>
    <s v="CK-NoKy [32]"/>
    <x v="1"/>
    <x v="2"/>
    <x v="39"/>
    <x v="44"/>
    <x v="0"/>
    <x v="35"/>
    <n v="125"/>
    <n v="125"/>
    <s v="   -"/>
    <s v="-"/>
    <m/>
    <m/>
    <m/>
    <m/>
    <m/>
    <m/>
    <m/>
    <m/>
  </r>
  <r>
    <s v="CK-NoKy [32]"/>
    <x v="0"/>
    <x v="0"/>
    <x v="40"/>
    <x v="45"/>
    <x v="0"/>
    <x v="35"/>
    <n v="400"/>
    <n v="400"/>
    <s v="   -"/>
    <s v="-"/>
    <m/>
    <m/>
    <m/>
    <m/>
    <m/>
    <m/>
    <m/>
    <m/>
  </r>
  <r>
    <s v="CK-SWVI [31]"/>
    <x v="3"/>
    <x v="4"/>
    <x v="41"/>
    <x v="46"/>
    <x v="0"/>
    <x v="35"/>
    <n v="285"/>
    <n v="285"/>
    <s v="   -"/>
    <s v="-"/>
    <m/>
    <m/>
    <m/>
    <m/>
    <m/>
    <m/>
    <m/>
    <n v="309506"/>
  </r>
  <r>
    <s v="CK-NoKy [32]"/>
    <x v="3"/>
    <x v="2"/>
    <x v="42"/>
    <x v="47"/>
    <x v="0"/>
    <x v="35"/>
    <n v="15"/>
    <n v="15"/>
    <s v="   -"/>
    <s v="-"/>
    <m/>
    <m/>
    <m/>
    <m/>
    <m/>
    <m/>
    <m/>
    <n v="72219"/>
  </r>
  <r>
    <s v="CK-SWVI [31]"/>
    <x v="3"/>
    <x v="1"/>
    <x v="43"/>
    <x v="48"/>
    <x v="0"/>
    <x v="35"/>
    <s v="NO"/>
    <m/>
    <s v="   -"/>
    <s v="-"/>
    <m/>
    <m/>
    <m/>
    <m/>
    <m/>
    <m/>
    <m/>
    <m/>
  </r>
  <r>
    <s v="CK-SWVI [31]"/>
    <x v="3"/>
    <x v="4"/>
    <x v="44"/>
    <x v="49"/>
    <x v="0"/>
    <x v="35"/>
    <n v="25"/>
    <n v="25"/>
    <s v="   -"/>
    <s v="-"/>
    <m/>
    <m/>
    <m/>
    <m/>
    <m/>
    <m/>
    <m/>
    <n v="10121"/>
  </r>
  <r>
    <s v="CK-SWVI [31]"/>
    <x v="1"/>
    <x v="1"/>
    <x v="45"/>
    <x v="50"/>
    <x v="0"/>
    <x v="35"/>
    <s v="NO"/>
    <m/>
    <s v="   -"/>
    <s v="-"/>
    <m/>
    <m/>
    <m/>
    <m/>
    <m/>
    <m/>
    <m/>
    <m/>
  </r>
  <r>
    <s v="CK-NoKy [32]"/>
    <x v="3"/>
    <x v="2"/>
    <x v="46"/>
    <x v="51"/>
    <x v="0"/>
    <x v="35"/>
    <s v="NO"/>
    <m/>
    <s v="   -"/>
    <s v="-"/>
    <m/>
    <m/>
    <m/>
    <m/>
    <m/>
    <m/>
    <m/>
    <m/>
  </r>
  <r>
    <s v="CK-SWVI [31]"/>
    <x v="3"/>
    <x v="1"/>
    <x v="47"/>
    <x v="52"/>
    <x v="0"/>
    <x v="35"/>
    <n v="10"/>
    <n v="10"/>
    <s v="   -"/>
    <s v="-"/>
    <m/>
    <m/>
    <m/>
    <m/>
    <m/>
    <m/>
    <m/>
    <m/>
  </r>
  <r>
    <s v="CK-NoKy [32]"/>
    <x v="1"/>
    <x v="2"/>
    <x v="48"/>
    <x v="53"/>
    <x v="0"/>
    <x v="35"/>
    <n v="1"/>
    <n v="1"/>
    <s v="   -"/>
    <s v="-"/>
    <m/>
    <m/>
    <m/>
    <m/>
    <m/>
    <m/>
    <m/>
    <m/>
  </r>
  <r>
    <s v="CK-NoKy [32]"/>
    <x v="0"/>
    <x v="0"/>
    <x v="0"/>
    <x v="0"/>
    <x v="0"/>
    <x v="36"/>
    <n v="100"/>
    <n v="100"/>
    <s v="   -"/>
    <s v="-"/>
    <m/>
    <m/>
    <m/>
    <m/>
    <m/>
    <m/>
    <m/>
    <m/>
  </r>
  <r>
    <s v="CK-SWVI [31]"/>
    <x v="0"/>
    <x v="1"/>
    <x v="1"/>
    <x v="1"/>
    <x v="0"/>
    <x v="36"/>
    <n v="8"/>
    <n v="8"/>
    <s v="   -"/>
    <s v="-"/>
    <m/>
    <m/>
    <m/>
    <m/>
    <m/>
    <m/>
    <m/>
    <m/>
  </r>
  <r>
    <s v="CK-NoKy [32]"/>
    <x v="1"/>
    <x v="2"/>
    <x v="2"/>
    <x v="2"/>
    <x v="0"/>
    <x v="36"/>
    <n v="100"/>
    <n v="100"/>
    <s v="   -"/>
    <s v="-"/>
    <m/>
    <m/>
    <m/>
    <m/>
    <m/>
    <m/>
    <m/>
    <n v="145294"/>
  </r>
  <r>
    <s v="CK-NoKy [32]"/>
    <x v="2"/>
    <x v="2"/>
    <x v="3"/>
    <x v="3"/>
    <x v="0"/>
    <x v="36"/>
    <s v="UK"/>
    <m/>
    <s v="   -"/>
    <s v="-"/>
    <m/>
    <m/>
    <m/>
    <m/>
    <m/>
    <m/>
    <m/>
    <m/>
  </r>
  <r>
    <s v="CK-NWVI [33]"/>
    <x v="0"/>
    <x v="3"/>
    <x v="4"/>
    <x v="4"/>
    <x v="0"/>
    <x v="36"/>
    <s v="UNK"/>
    <m/>
    <s v="   -"/>
    <s v="-"/>
    <m/>
    <m/>
    <m/>
    <m/>
    <m/>
    <m/>
    <m/>
    <n v="8000"/>
  </r>
  <r>
    <s v="CK-NoKy [32]"/>
    <x v="2"/>
    <x v="2"/>
    <x v="5"/>
    <x v="5"/>
    <x v="0"/>
    <x v="36"/>
    <n v="200"/>
    <n v="200"/>
    <s v="   -"/>
    <s v="-"/>
    <m/>
    <m/>
    <m/>
    <m/>
    <m/>
    <m/>
    <m/>
    <n v="2196602"/>
  </r>
  <r>
    <s v="CK-SWVI [31]"/>
    <x v="3"/>
    <x v="1"/>
    <x v="6"/>
    <x v="6"/>
    <x v="0"/>
    <x v="36"/>
    <n v="26"/>
    <n v="26"/>
    <s v="   -"/>
    <s v="-"/>
    <m/>
    <m/>
    <m/>
    <m/>
    <m/>
    <m/>
    <m/>
    <m/>
  </r>
  <r>
    <s v="CK-NoKy [32]"/>
    <x v="3"/>
    <x v="2"/>
    <x v="7"/>
    <x v="7"/>
    <x v="0"/>
    <x v="36"/>
    <s v="NO"/>
    <m/>
    <s v="   -"/>
    <s v="-"/>
    <m/>
    <m/>
    <m/>
    <m/>
    <m/>
    <m/>
    <m/>
    <m/>
  </r>
  <r>
    <s v="CK-NoKy [32]"/>
    <x v="3"/>
    <x v="0"/>
    <x v="8"/>
    <x v="8"/>
    <x v="0"/>
    <x v="36"/>
    <s v="UK"/>
    <m/>
    <s v="   -"/>
    <s v="-"/>
    <m/>
    <m/>
    <m/>
    <m/>
    <m/>
    <m/>
    <m/>
    <m/>
  </r>
  <r>
    <s v="CK-SWVI [31]"/>
    <x v="3"/>
    <x v="4"/>
    <x v="9"/>
    <x v="9"/>
    <x v="0"/>
    <x v="36"/>
    <s v="NI"/>
    <m/>
    <s v="   -"/>
    <s v="-"/>
    <m/>
    <m/>
    <m/>
    <m/>
    <m/>
    <m/>
    <m/>
    <m/>
  </r>
  <r>
    <s v="CK-NoKy [32]"/>
    <x v="3"/>
    <x v="2"/>
    <x v="10"/>
    <x v="10"/>
    <x v="0"/>
    <x v="36"/>
    <s v="UK"/>
    <m/>
    <s v="   -"/>
    <s v="-"/>
    <m/>
    <m/>
    <m/>
    <m/>
    <m/>
    <m/>
    <m/>
    <m/>
  </r>
  <r>
    <s v="CK-NoKy [32]"/>
    <x v="1"/>
    <x v="2"/>
    <x v="11"/>
    <x v="11"/>
    <x v="0"/>
    <x v="36"/>
    <n v="600"/>
    <n v="600"/>
    <s v="   -"/>
    <s v="-"/>
    <m/>
    <m/>
    <m/>
    <m/>
    <m/>
    <m/>
    <m/>
    <n v="145118"/>
  </r>
  <r>
    <s v="CK-SWVI [31]"/>
    <x v="3"/>
    <x v="5"/>
    <x v="12"/>
    <x v="12"/>
    <x v="0"/>
    <x v="36"/>
    <n v="6"/>
    <n v="6"/>
    <s v="   -"/>
    <s v="-"/>
    <m/>
    <m/>
    <m/>
    <m/>
    <m/>
    <m/>
    <m/>
    <m/>
  </r>
  <r>
    <s v="CK-SWVI [31]"/>
    <x v="3"/>
    <x v="4"/>
    <x v="13"/>
    <x v="13"/>
    <x v="0"/>
    <x v="36"/>
    <s v="UNK"/>
    <m/>
    <s v="   -"/>
    <s v="-"/>
    <m/>
    <m/>
    <m/>
    <m/>
    <m/>
    <m/>
    <m/>
    <m/>
  </r>
  <r>
    <s v="CK-SWVI [31]"/>
    <x v="3"/>
    <x v="1"/>
    <x v="14"/>
    <x v="14"/>
    <x v="0"/>
    <x v="36"/>
    <s v="UK"/>
    <m/>
    <s v="   -"/>
    <s v="-"/>
    <m/>
    <m/>
    <m/>
    <m/>
    <m/>
    <m/>
    <m/>
    <m/>
  </r>
  <r>
    <s v="CK-NoKy [32]"/>
    <x v="0"/>
    <x v="0"/>
    <x v="15"/>
    <x v="15"/>
    <x v="0"/>
    <x v="36"/>
    <n v="100"/>
    <n v="100"/>
    <s v="   -"/>
    <s v="-"/>
    <m/>
    <m/>
    <m/>
    <m/>
    <m/>
    <m/>
    <m/>
    <m/>
  </r>
  <r>
    <s v="CK-NoKy [32]"/>
    <x v="3"/>
    <x v="0"/>
    <x v="16"/>
    <x v="16"/>
    <x v="0"/>
    <x v="36"/>
    <n v="25"/>
    <n v="25"/>
    <s v="   -"/>
    <s v="-"/>
    <m/>
    <m/>
    <m/>
    <m/>
    <m/>
    <m/>
    <m/>
    <m/>
  </r>
  <r>
    <s v="CK-SWVI [31]"/>
    <x v="3"/>
    <x v="1"/>
    <x v="17"/>
    <x v="17"/>
    <x v="0"/>
    <x v="36"/>
    <n v="200"/>
    <n v="200"/>
    <s v="   -"/>
    <s v="-"/>
    <m/>
    <m/>
    <m/>
    <m/>
    <m/>
    <m/>
    <m/>
    <n v="107938"/>
  </r>
  <r>
    <s v="CK-NoKy [32]"/>
    <x v="3"/>
    <x v="2"/>
    <x v="18"/>
    <x v="18"/>
    <x v="0"/>
    <x v="36"/>
    <s v="UK"/>
    <m/>
    <s v="   -"/>
    <s v="-"/>
    <m/>
    <m/>
    <m/>
    <m/>
    <m/>
    <m/>
    <m/>
    <m/>
  </r>
  <r>
    <s v="CK-NoKy [32]"/>
    <x v="1"/>
    <x v="2"/>
    <x v="19"/>
    <x v="19"/>
    <x v="0"/>
    <x v="36"/>
    <n v="125"/>
    <n v="125"/>
    <s v="   -"/>
    <s v="-"/>
    <m/>
    <m/>
    <m/>
    <m/>
    <m/>
    <m/>
    <m/>
    <n v="70000"/>
  </r>
  <r>
    <s v="CK-NoKy [32]"/>
    <x v="3"/>
    <x v="2"/>
    <x v="20"/>
    <x v="20"/>
    <x v="0"/>
    <x v="36"/>
    <s v="UK"/>
    <m/>
    <s v="   -"/>
    <s v="-"/>
    <m/>
    <m/>
    <m/>
    <m/>
    <m/>
    <m/>
    <m/>
    <m/>
  </r>
  <r>
    <s v="CK-NoKy [32]"/>
    <x v="3"/>
    <x v="0"/>
    <x v="21"/>
    <x v="21"/>
    <x v="0"/>
    <x v="36"/>
    <s v="UK"/>
    <m/>
    <s v="   -"/>
    <s v="-"/>
    <m/>
    <m/>
    <m/>
    <m/>
    <m/>
    <m/>
    <m/>
    <m/>
  </r>
  <r>
    <s v="CK-NWVI [33]"/>
    <x v="1"/>
    <x v="3"/>
    <x v="22"/>
    <x v="22"/>
    <x v="0"/>
    <x v="36"/>
    <n v="1750"/>
    <n v="1750"/>
    <s v="   -"/>
    <s v="-"/>
    <m/>
    <m/>
    <m/>
    <m/>
    <m/>
    <m/>
    <m/>
    <n v="351789"/>
  </r>
  <r>
    <s v="CK-NoKy [32]"/>
    <x v="3"/>
    <x v="0"/>
    <x v="23"/>
    <x v="23"/>
    <x v="0"/>
    <x v="36"/>
    <s v="UNK"/>
    <m/>
    <s v="   -"/>
    <s v="-"/>
    <m/>
    <m/>
    <m/>
    <m/>
    <m/>
    <m/>
    <m/>
    <m/>
  </r>
  <r>
    <s v="CK-SWVI [31]"/>
    <x v="0"/>
    <x v="1"/>
    <x v="24"/>
    <x v="24"/>
    <x v="0"/>
    <x v="36"/>
    <n v="25"/>
    <n v="25"/>
    <s v="   -"/>
    <s v="-"/>
    <m/>
    <m/>
    <m/>
    <m/>
    <m/>
    <m/>
    <m/>
    <m/>
  </r>
  <r>
    <s v="CK-SWVI [31]"/>
    <x v="3"/>
    <x v="4"/>
    <x v="25"/>
    <x v="25"/>
    <x v="0"/>
    <x v="36"/>
    <s v="NI"/>
    <m/>
    <s v="   -"/>
    <s v="-"/>
    <m/>
    <m/>
    <m/>
    <m/>
    <m/>
    <m/>
    <m/>
    <m/>
  </r>
  <r>
    <s v="CK-NoKy [32]"/>
    <x v="3"/>
    <x v="2"/>
    <x v="26"/>
    <x v="26"/>
    <x v="0"/>
    <x v="36"/>
    <n v="3"/>
    <n v="3"/>
    <s v="   -"/>
    <s v="-"/>
    <m/>
    <m/>
    <m/>
    <m/>
    <m/>
    <m/>
    <m/>
    <m/>
  </r>
  <r>
    <s v="CK-SWVI [31]"/>
    <x v="0"/>
    <x v="1"/>
    <x v="27"/>
    <x v="27"/>
    <x v="0"/>
    <x v="36"/>
    <s v="NO"/>
    <m/>
    <s v="   -"/>
    <s v="-"/>
    <m/>
    <m/>
    <m/>
    <m/>
    <m/>
    <m/>
    <m/>
    <m/>
  </r>
  <r>
    <s v="CK-SWVI [31]"/>
    <x v="1"/>
    <x v="4"/>
    <x v="28"/>
    <x v="28"/>
    <x v="0"/>
    <x v="36"/>
    <s v="UK"/>
    <m/>
    <s v="   -"/>
    <s v="-"/>
    <m/>
    <m/>
    <m/>
    <m/>
    <m/>
    <m/>
    <m/>
    <n v="416768"/>
  </r>
  <r>
    <s v="CK-NoKy [32]"/>
    <x v="3"/>
    <x v="0"/>
    <x v="29"/>
    <x v="29"/>
    <x v="0"/>
    <x v="36"/>
    <s v="UK"/>
    <m/>
    <s v="   -"/>
    <s v="-"/>
    <m/>
    <m/>
    <m/>
    <m/>
    <m/>
    <m/>
    <m/>
    <m/>
  </r>
  <r>
    <s v="CK-SWVI [31]"/>
    <x v="4"/>
    <x v="6"/>
    <x v="30"/>
    <x v="30"/>
    <x v="0"/>
    <x v="36"/>
    <s v="NI"/>
    <m/>
    <s v="   -"/>
    <s v="-"/>
    <m/>
    <m/>
    <m/>
    <m/>
    <m/>
    <m/>
    <m/>
    <m/>
  </r>
  <r>
    <s v="CK-SWVI [31]"/>
    <x v="4"/>
    <x v="6"/>
    <x v="30"/>
    <x v="31"/>
    <x v="0"/>
    <x v="36"/>
    <n v="2500"/>
    <n v="2500"/>
    <s v="   -"/>
    <s v="-"/>
    <m/>
    <n v="0.46"/>
    <n v="0.54"/>
    <n v="0.53"/>
    <s v="cwt"/>
    <s v="direct"/>
    <m/>
    <n v="7050559"/>
  </r>
  <r>
    <s v="CK-NoKy [32]"/>
    <x v="3"/>
    <x v="0"/>
    <x v="31"/>
    <x v="32"/>
    <x v="0"/>
    <x v="36"/>
    <s v="UK"/>
    <m/>
    <s v="   -"/>
    <s v="-"/>
    <m/>
    <m/>
    <m/>
    <m/>
    <m/>
    <m/>
    <m/>
    <m/>
  </r>
  <r>
    <s v="CK-NoKy [32]"/>
    <x v="3"/>
    <x v="2"/>
    <x v="32"/>
    <x v="33"/>
    <x v="0"/>
    <x v="36"/>
    <s v="UK"/>
    <m/>
    <s v="   -"/>
    <s v="-"/>
    <m/>
    <m/>
    <m/>
    <m/>
    <m/>
    <m/>
    <m/>
    <m/>
  </r>
  <r>
    <s v="CK-SWVI [31]"/>
    <x v="4"/>
    <x v="5"/>
    <x v="33"/>
    <x v="34"/>
    <x v="0"/>
    <x v="36"/>
    <s v="NI"/>
    <m/>
    <s v="   -"/>
    <s v="-"/>
    <m/>
    <m/>
    <m/>
    <m/>
    <m/>
    <m/>
    <m/>
    <m/>
  </r>
  <r>
    <s v="CK-SWVI [31]"/>
    <x v="4"/>
    <x v="5"/>
    <x v="33"/>
    <x v="35"/>
    <x v="0"/>
    <x v="36"/>
    <s v="UNK"/>
    <m/>
    <s v="   -"/>
    <s v="-"/>
    <m/>
    <m/>
    <m/>
    <m/>
    <m/>
    <m/>
    <m/>
    <m/>
  </r>
  <r>
    <s v="CK-SWVI [31]"/>
    <x v="4"/>
    <x v="5"/>
    <x v="33"/>
    <x v="36"/>
    <x v="0"/>
    <x v="36"/>
    <n v="600"/>
    <n v="600"/>
    <s v="   -"/>
    <s v="-"/>
    <m/>
    <m/>
    <m/>
    <m/>
    <m/>
    <m/>
    <m/>
    <n v="145000"/>
  </r>
  <r>
    <s v="CK-SWVI [31]"/>
    <x v="1"/>
    <x v="4"/>
    <x v="34"/>
    <x v="37"/>
    <x v="0"/>
    <x v="36"/>
    <s v="UK"/>
    <m/>
    <s v="   -"/>
    <s v="-"/>
    <m/>
    <m/>
    <m/>
    <m/>
    <m/>
    <m/>
    <m/>
    <n v="80664"/>
  </r>
  <r>
    <s v="CK-SWVI [31]"/>
    <x v="2"/>
    <x v="4"/>
    <x v="35"/>
    <x v="38"/>
    <x v="0"/>
    <x v="36"/>
    <n v="14490"/>
    <n v="14490"/>
    <s v="   -"/>
    <s v="-"/>
    <m/>
    <n v="0.5"/>
    <n v="0.5"/>
    <n v="0.5"/>
    <s v="cwt"/>
    <s v="direct"/>
    <m/>
    <n v="8163122"/>
  </r>
  <r>
    <s v="CK-SWVI [31]"/>
    <x v="4"/>
    <x v="5"/>
    <x v="36"/>
    <x v="39"/>
    <x v="0"/>
    <x v="36"/>
    <s v="UK"/>
    <m/>
    <s v="   -"/>
    <s v="-"/>
    <m/>
    <m/>
    <m/>
    <m/>
    <m/>
    <m/>
    <m/>
    <m/>
  </r>
  <r>
    <s v="CK-SWVI [31]"/>
    <x v="4"/>
    <x v="5"/>
    <x v="36"/>
    <x v="40"/>
    <x v="0"/>
    <x v="36"/>
    <s v="UK"/>
    <m/>
    <s v="   -"/>
    <s v="-"/>
    <m/>
    <m/>
    <m/>
    <m/>
    <m/>
    <m/>
    <m/>
    <m/>
  </r>
  <r>
    <s v="CK-SWVI [31]"/>
    <x v="4"/>
    <x v="5"/>
    <x v="36"/>
    <x v="41"/>
    <x v="0"/>
    <x v="36"/>
    <n v="250"/>
    <n v="250"/>
    <s v="   -"/>
    <s v="-"/>
    <m/>
    <m/>
    <m/>
    <m/>
    <m/>
    <m/>
    <m/>
    <n v="299700"/>
  </r>
  <r>
    <s v="CK-NoKy [32]"/>
    <x v="3"/>
    <x v="2"/>
    <x v="37"/>
    <x v="42"/>
    <x v="0"/>
    <x v="36"/>
    <n v="10"/>
    <n v="10"/>
    <s v="   -"/>
    <s v="-"/>
    <m/>
    <m/>
    <m/>
    <m/>
    <m/>
    <m/>
    <m/>
    <m/>
  </r>
  <r>
    <s v="CK-SWVI [31]"/>
    <x v="3"/>
    <x v="1"/>
    <x v="38"/>
    <x v="43"/>
    <x v="0"/>
    <x v="36"/>
    <n v="14"/>
    <n v="14"/>
    <s v="   -"/>
    <s v="-"/>
    <m/>
    <m/>
    <m/>
    <m/>
    <m/>
    <m/>
    <m/>
    <m/>
  </r>
  <r>
    <s v="CK-NoKy [32]"/>
    <x v="1"/>
    <x v="2"/>
    <x v="39"/>
    <x v="44"/>
    <x v="0"/>
    <x v="36"/>
    <n v="20"/>
    <n v="20"/>
    <s v="   -"/>
    <s v="-"/>
    <m/>
    <m/>
    <m/>
    <m/>
    <m/>
    <m/>
    <m/>
    <m/>
  </r>
  <r>
    <s v="CK-NoKy [32]"/>
    <x v="0"/>
    <x v="0"/>
    <x v="40"/>
    <x v="45"/>
    <x v="0"/>
    <x v="36"/>
    <n v="500"/>
    <n v="500"/>
    <s v="   -"/>
    <s v="-"/>
    <m/>
    <m/>
    <m/>
    <m/>
    <m/>
    <m/>
    <m/>
    <m/>
  </r>
  <r>
    <s v="CK-SWVI [31]"/>
    <x v="3"/>
    <x v="4"/>
    <x v="41"/>
    <x v="46"/>
    <x v="0"/>
    <x v="36"/>
    <s v="NI"/>
    <m/>
    <s v="   -"/>
    <s v="-"/>
    <m/>
    <m/>
    <m/>
    <m/>
    <m/>
    <m/>
    <m/>
    <n v="105205"/>
  </r>
  <r>
    <s v="CK-NoKy [32]"/>
    <x v="3"/>
    <x v="2"/>
    <x v="42"/>
    <x v="47"/>
    <x v="0"/>
    <x v="36"/>
    <n v="10"/>
    <n v="10"/>
    <s v="   -"/>
    <s v="-"/>
    <m/>
    <m/>
    <m/>
    <m/>
    <m/>
    <m/>
    <m/>
    <n v="23252"/>
  </r>
  <r>
    <s v="CK-SWVI [31]"/>
    <x v="3"/>
    <x v="1"/>
    <x v="43"/>
    <x v="48"/>
    <x v="0"/>
    <x v="36"/>
    <s v="NO"/>
    <m/>
    <s v="   -"/>
    <s v="-"/>
    <m/>
    <m/>
    <m/>
    <m/>
    <m/>
    <m/>
    <m/>
    <m/>
  </r>
  <r>
    <s v="CK-SWVI [31]"/>
    <x v="3"/>
    <x v="4"/>
    <x v="44"/>
    <x v="49"/>
    <x v="0"/>
    <x v="36"/>
    <s v="UK"/>
    <m/>
    <s v="   -"/>
    <s v="-"/>
    <m/>
    <m/>
    <m/>
    <m/>
    <m/>
    <m/>
    <m/>
    <m/>
  </r>
  <r>
    <s v="CK-SWVI [31]"/>
    <x v="1"/>
    <x v="1"/>
    <x v="45"/>
    <x v="50"/>
    <x v="0"/>
    <x v="36"/>
    <n v="7"/>
    <n v="7"/>
    <s v="   -"/>
    <s v="-"/>
    <m/>
    <m/>
    <m/>
    <m/>
    <m/>
    <m/>
    <m/>
    <m/>
  </r>
  <r>
    <s v="CK-NoKy [32]"/>
    <x v="3"/>
    <x v="2"/>
    <x v="46"/>
    <x v="51"/>
    <x v="0"/>
    <x v="36"/>
    <s v="UK"/>
    <m/>
    <s v="   -"/>
    <s v="-"/>
    <m/>
    <m/>
    <m/>
    <m/>
    <m/>
    <m/>
    <m/>
    <m/>
  </r>
  <r>
    <s v="CK-SWVI [31]"/>
    <x v="3"/>
    <x v="1"/>
    <x v="47"/>
    <x v="52"/>
    <x v="0"/>
    <x v="36"/>
    <s v="NO"/>
    <m/>
    <s v="   -"/>
    <s v="-"/>
    <m/>
    <m/>
    <m/>
    <m/>
    <m/>
    <m/>
    <m/>
    <m/>
  </r>
  <r>
    <s v="CK-NoKy [32]"/>
    <x v="1"/>
    <x v="2"/>
    <x v="48"/>
    <x v="53"/>
    <x v="0"/>
    <x v="36"/>
    <n v="75"/>
    <n v="75"/>
    <s v="   -"/>
    <s v="-"/>
    <m/>
    <m/>
    <m/>
    <m/>
    <m/>
    <m/>
    <m/>
    <m/>
  </r>
  <r>
    <s v="CK-NoKy [32]"/>
    <x v="0"/>
    <x v="0"/>
    <x v="0"/>
    <x v="0"/>
    <x v="0"/>
    <x v="37"/>
    <n v="100"/>
    <n v="100"/>
    <s v="   -"/>
    <s v="-"/>
    <m/>
    <m/>
    <m/>
    <m/>
    <m/>
    <m/>
    <m/>
    <m/>
  </r>
  <r>
    <s v="CK-SWVI [31]"/>
    <x v="0"/>
    <x v="1"/>
    <x v="1"/>
    <x v="1"/>
    <x v="0"/>
    <x v="37"/>
    <n v="10"/>
    <n v="10"/>
    <s v="   -"/>
    <s v="-"/>
    <m/>
    <m/>
    <m/>
    <m/>
    <m/>
    <m/>
    <m/>
    <m/>
  </r>
  <r>
    <s v="CK-NoKy [32]"/>
    <x v="1"/>
    <x v="2"/>
    <x v="2"/>
    <x v="2"/>
    <x v="0"/>
    <x v="37"/>
    <n v="400"/>
    <n v="400"/>
    <s v="   -"/>
    <s v="-"/>
    <m/>
    <m/>
    <m/>
    <m/>
    <m/>
    <m/>
    <m/>
    <n v="45000"/>
  </r>
  <r>
    <s v="CK-NoKy [32]"/>
    <x v="2"/>
    <x v="2"/>
    <x v="3"/>
    <x v="3"/>
    <x v="0"/>
    <x v="37"/>
    <s v="NO"/>
    <m/>
    <s v="   -"/>
    <s v="-"/>
    <m/>
    <m/>
    <m/>
    <m/>
    <m/>
    <m/>
    <m/>
    <m/>
  </r>
  <r>
    <s v="CK-NWVI [33]"/>
    <x v="0"/>
    <x v="3"/>
    <x v="4"/>
    <x v="4"/>
    <x v="0"/>
    <x v="37"/>
    <s v="UNK"/>
    <m/>
    <s v="   -"/>
    <s v="-"/>
    <m/>
    <m/>
    <m/>
    <m/>
    <m/>
    <m/>
    <m/>
    <m/>
  </r>
  <r>
    <s v="CK-NoKy [32]"/>
    <x v="2"/>
    <x v="2"/>
    <x v="5"/>
    <x v="5"/>
    <x v="0"/>
    <x v="37"/>
    <n v="210"/>
    <n v="210"/>
    <s v="   -"/>
    <s v="-"/>
    <m/>
    <m/>
    <m/>
    <m/>
    <m/>
    <m/>
    <m/>
    <n v="2157913"/>
  </r>
  <r>
    <s v="CK-SWVI [31]"/>
    <x v="3"/>
    <x v="1"/>
    <x v="6"/>
    <x v="6"/>
    <x v="0"/>
    <x v="37"/>
    <n v="28"/>
    <n v="28"/>
    <s v="   -"/>
    <s v="-"/>
    <m/>
    <m/>
    <m/>
    <m/>
    <m/>
    <m/>
    <m/>
    <m/>
  </r>
  <r>
    <s v="CK-NoKy [32]"/>
    <x v="3"/>
    <x v="2"/>
    <x v="7"/>
    <x v="7"/>
    <x v="0"/>
    <x v="37"/>
    <s v="NO"/>
    <m/>
    <s v="   -"/>
    <s v="-"/>
    <m/>
    <m/>
    <m/>
    <m/>
    <m/>
    <m/>
    <m/>
    <m/>
  </r>
  <r>
    <s v="CK-NoKy [32]"/>
    <x v="3"/>
    <x v="0"/>
    <x v="8"/>
    <x v="8"/>
    <x v="0"/>
    <x v="37"/>
    <s v="UK"/>
    <m/>
    <s v="   -"/>
    <s v="-"/>
    <m/>
    <m/>
    <m/>
    <m/>
    <m/>
    <m/>
    <m/>
    <m/>
  </r>
  <r>
    <s v="CK-SWVI [31]"/>
    <x v="3"/>
    <x v="4"/>
    <x v="9"/>
    <x v="9"/>
    <x v="0"/>
    <x v="37"/>
    <s v="NI"/>
    <m/>
    <s v="   -"/>
    <s v="-"/>
    <m/>
    <m/>
    <m/>
    <m/>
    <m/>
    <m/>
    <m/>
    <m/>
  </r>
  <r>
    <s v="CK-NoKy [32]"/>
    <x v="3"/>
    <x v="2"/>
    <x v="10"/>
    <x v="10"/>
    <x v="0"/>
    <x v="37"/>
    <n v="10"/>
    <n v="10"/>
    <s v="   -"/>
    <s v="-"/>
    <m/>
    <m/>
    <m/>
    <m/>
    <m/>
    <m/>
    <m/>
    <m/>
  </r>
  <r>
    <s v="CK-NoKy [32]"/>
    <x v="1"/>
    <x v="2"/>
    <x v="11"/>
    <x v="11"/>
    <x v="0"/>
    <x v="37"/>
    <n v="1900"/>
    <n v="1900"/>
    <s v="   -"/>
    <s v="-"/>
    <m/>
    <m/>
    <m/>
    <m/>
    <m/>
    <m/>
    <m/>
    <n v="330100"/>
  </r>
  <r>
    <s v="CK-SWVI [31]"/>
    <x v="3"/>
    <x v="5"/>
    <x v="12"/>
    <x v="12"/>
    <x v="0"/>
    <x v="37"/>
    <n v="75"/>
    <n v="75"/>
    <s v="   -"/>
    <s v="-"/>
    <m/>
    <m/>
    <m/>
    <m/>
    <m/>
    <m/>
    <m/>
    <m/>
  </r>
  <r>
    <s v="CK-SWVI [31]"/>
    <x v="3"/>
    <x v="4"/>
    <x v="13"/>
    <x v="13"/>
    <x v="0"/>
    <x v="37"/>
    <s v="UNK"/>
    <m/>
    <s v="   -"/>
    <s v="-"/>
    <m/>
    <m/>
    <m/>
    <m/>
    <m/>
    <m/>
    <m/>
    <m/>
  </r>
  <r>
    <s v="CK-SWVI [31]"/>
    <x v="3"/>
    <x v="1"/>
    <x v="14"/>
    <x v="14"/>
    <x v="0"/>
    <x v="37"/>
    <s v="UK"/>
    <m/>
    <s v="   -"/>
    <s v="-"/>
    <m/>
    <m/>
    <m/>
    <m/>
    <m/>
    <m/>
    <m/>
    <m/>
  </r>
  <r>
    <s v="CK-NoKy [32]"/>
    <x v="0"/>
    <x v="0"/>
    <x v="15"/>
    <x v="15"/>
    <x v="0"/>
    <x v="37"/>
    <n v="100"/>
    <n v="100"/>
    <s v="   -"/>
    <s v="-"/>
    <m/>
    <m/>
    <m/>
    <m/>
    <m/>
    <m/>
    <m/>
    <m/>
  </r>
  <r>
    <s v="CK-NoKy [32]"/>
    <x v="3"/>
    <x v="0"/>
    <x v="16"/>
    <x v="16"/>
    <x v="0"/>
    <x v="37"/>
    <s v="UK"/>
    <m/>
    <s v="   -"/>
    <s v="-"/>
    <m/>
    <m/>
    <m/>
    <m/>
    <m/>
    <m/>
    <m/>
    <m/>
  </r>
  <r>
    <s v="CK-SWVI [31]"/>
    <x v="3"/>
    <x v="1"/>
    <x v="17"/>
    <x v="17"/>
    <x v="0"/>
    <x v="37"/>
    <n v="150"/>
    <n v="150"/>
    <s v="   -"/>
    <s v="-"/>
    <m/>
    <m/>
    <m/>
    <m/>
    <m/>
    <m/>
    <m/>
    <n v="34076"/>
  </r>
  <r>
    <s v="CK-NoKy [32]"/>
    <x v="3"/>
    <x v="2"/>
    <x v="18"/>
    <x v="18"/>
    <x v="0"/>
    <x v="37"/>
    <s v="UK"/>
    <m/>
    <s v="   -"/>
    <s v="-"/>
    <m/>
    <m/>
    <m/>
    <m/>
    <m/>
    <m/>
    <m/>
    <m/>
  </r>
  <r>
    <s v="CK-NoKy [32]"/>
    <x v="1"/>
    <x v="2"/>
    <x v="19"/>
    <x v="19"/>
    <x v="0"/>
    <x v="37"/>
    <n v="190"/>
    <n v="190"/>
    <s v="   -"/>
    <s v="-"/>
    <m/>
    <m/>
    <m/>
    <m/>
    <m/>
    <m/>
    <m/>
    <n v="180000"/>
  </r>
  <r>
    <s v="CK-NoKy [32]"/>
    <x v="3"/>
    <x v="2"/>
    <x v="20"/>
    <x v="20"/>
    <x v="0"/>
    <x v="37"/>
    <s v="UK"/>
    <m/>
    <s v="   -"/>
    <s v="-"/>
    <m/>
    <m/>
    <m/>
    <m/>
    <m/>
    <m/>
    <m/>
    <m/>
  </r>
  <r>
    <s v="CK-NoKy [32]"/>
    <x v="3"/>
    <x v="0"/>
    <x v="21"/>
    <x v="21"/>
    <x v="0"/>
    <x v="37"/>
    <s v="UK"/>
    <m/>
    <s v="   -"/>
    <s v="-"/>
    <m/>
    <m/>
    <m/>
    <m/>
    <m/>
    <m/>
    <m/>
    <m/>
  </r>
  <r>
    <s v="CK-NWVI [33]"/>
    <x v="1"/>
    <x v="3"/>
    <x v="22"/>
    <x v="22"/>
    <x v="0"/>
    <x v="37"/>
    <n v="1100"/>
    <n v="1100"/>
    <s v="   -"/>
    <s v="-"/>
    <m/>
    <m/>
    <m/>
    <m/>
    <m/>
    <m/>
    <m/>
    <n v="308580"/>
  </r>
  <r>
    <s v="CK-NoKy [32]"/>
    <x v="3"/>
    <x v="0"/>
    <x v="23"/>
    <x v="23"/>
    <x v="0"/>
    <x v="37"/>
    <s v="NI"/>
    <m/>
    <s v="   -"/>
    <s v="-"/>
    <m/>
    <m/>
    <m/>
    <m/>
    <m/>
    <m/>
    <m/>
    <m/>
  </r>
  <r>
    <s v="CK-SWVI [31]"/>
    <x v="0"/>
    <x v="1"/>
    <x v="24"/>
    <x v="24"/>
    <x v="0"/>
    <x v="37"/>
    <n v="30"/>
    <n v="30"/>
    <s v="   -"/>
    <s v="-"/>
    <m/>
    <m/>
    <m/>
    <m/>
    <m/>
    <m/>
    <m/>
    <m/>
  </r>
  <r>
    <s v="CK-SWVI [31]"/>
    <x v="3"/>
    <x v="4"/>
    <x v="25"/>
    <x v="25"/>
    <x v="0"/>
    <x v="37"/>
    <s v="NI"/>
    <m/>
    <s v="   -"/>
    <s v="-"/>
    <m/>
    <m/>
    <m/>
    <m/>
    <m/>
    <m/>
    <m/>
    <m/>
  </r>
  <r>
    <s v="CK-NoKy [32]"/>
    <x v="3"/>
    <x v="2"/>
    <x v="26"/>
    <x v="26"/>
    <x v="0"/>
    <x v="37"/>
    <s v="NO"/>
    <m/>
    <s v="   -"/>
    <s v="-"/>
    <m/>
    <m/>
    <m/>
    <m/>
    <m/>
    <m/>
    <m/>
    <m/>
  </r>
  <r>
    <s v="CK-SWVI [31]"/>
    <x v="0"/>
    <x v="1"/>
    <x v="27"/>
    <x v="27"/>
    <x v="0"/>
    <x v="37"/>
    <s v="UK"/>
    <m/>
    <s v="   -"/>
    <s v="-"/>
    <m/>
    <m/>
    <m/>
    <m/>
    <m/>
    <m/>
    <m/>
    <m/>
  </r>
  <r>
    <s v="CK-SWVI [31]"/>
    <x v="1"/>
    <x v="4"/>
    <x v="28"/>
    <x v="28"/>
    <x v="0"/>
    <x v="37"/>
    <n v="300"/>
    <n v="300"/>
    <s v="   -"/>
    <s v="-"/>
    <m/>
    <m/>
    <m/>
    <m/>
    <m/>
    <m/>
    <m/>
    <n v="187353"/>
  </r>
  <r>
    <s v="CK-NoKy [32]"/>
    <x v="3"/>
    <x v="0"/>
    <x v="29"/>
    <x v="29"/>
    <x v="0"/>
    <x v="37"/>
    <s v="UK"/>
    <m/>
    <s v="   -"/>
    <s v="-"/>
    <m/>
    <m/>
    <m/>
    <m/>
    <m/>
    <m/>
    <m/>
    <m/>
  </r>
  <r>
    <s v="CK-SWVI [31]"/>
    <x v="4"/>
    <x v="6"/>
    <x v="30"/>
    <x v="30"/>
    <x v="0"/>
    <x v="37"/>
    <s v="NI"/>
    <m/>
    <s v="   -"/>
    <s v="-"/>
    <m/>
    <m/>
    <m/>
    <m/>
    <m/>
    <m/>
    <m/>
    <m/>
  </r>
  <r>
    <s v="CK-SWVI [31]"/>
    <x v="4"/>
    <x v="6"/>
    <x v="30"/>
    <x v="31"/>
    <x v="0"/>
    <x v="37"/>
    <n v="8000"/>
    <n v="8000"/>
    <s v="   -"/>
    <s v="-"/>
    <m/>
    <n v="0.67"/>
    <n v="0.33"/>
    <n v="0.32"/>
    <s v="cwt"/>
    <s v="direct"/>
    <m/>
    <n v="4201471"/>
  </r>
  <r>
    <s v="CK-NoKy [32]"/>
    <x v="3"/>
    <x v="0"/>
    <x v="31"/>
    <x v="32"/>
    <x v="0"/>
    <x v="37"/>
    <n v="100"/>
    <n v="100"/>
    <s v="   -"/>
    <s v="-"/>
    <m/>
    <m/>
    <m/>
    <m/>
    <m/>
    <m/>
    <m/>
    <m/>
  </r>
  <r>
    <s v="CK-NoKy [32]"/>
    <x v="3"/>
    <x v="2"/>
    <x v="32"/>
    <x v="33"/>
    <x v="0"/>
    <x v="37"/>
    <s v="UK"/>
    <m/>
    <s v="   -"/>
    <s v="-"/>
    <m/>
    <m/>
    <m/>
    <m/>
    <m/>
    <m/>
    <m/>
    <m/>
  </r>
  <r>
    <s v="CK-SWVI [31]"/>
    <x v="4"/>
    <x v="5"/>
    <x v="33"/>
    <x v="34"/>
    <x v="0"/>
    <x v="37"/>
    <s v="NI"/>
    <m/>
    <s v="   -"/>
    <s v="-"/>
    <m/>
    <m/>
    <m/>
    <m/>
    <m/>
    <m/>
    <m/>
    <m/>
  </r>
  <r>
    <s v="CK-SWVI [31]"/>
    <x v="4"/>
    <x v="5"/>
    <x v="33"/>
    <x v="35"/>
    <x v="0"/>
    <x v="37"/>
    <s v="UNK"/>
    <m/>
    <s v="   -"/>
    <s v="-"/>
    <m/>
    <m/>
    <m/>
    <m/>
    <m/>
    <m/>
    <m/>
    <m/>
  </r>
  <r>
    <s v="CK-SWVI [31]"/>
    <x v="4"/>
    <x v="5"/>
    <x v="33"/>
    <x v="36"/>
    <x v="0"/>
    <x v="37"/>
    <n v="487"/>
    <n v="487"/>
    <s v="   -"/>
    <s v="-"/>
    <m/>
    <m/>
    <m/>
    <m/>
    <m/>
    <m/>
    <m/>
    <n v="300325"/>
  </r>
  <r>
    <s v="CK-SWVI [31]"/>
    <x v="1"/>
    <x v="4"/>
    <x v="34"/>
    <x v="37"/>
    <x v="0"/>
    <x v="37"/>
    <n v="350"/>
    <n v="350"/>
    <s v="   -"/>
    <s v="-"/>
    <m/>
    <m/>
    <m/>
    <m/>
    <m/>
    <m/>
    <m/>
    <n v="96619"/>
  </r>
  <r>
    <s v="CK-SWVI [31]"/>
    <x v="2"/>
    <x v="4"/>
    <x v="35"/>
    <x v="38"/>
    <x v="0"/>
    <x v="37"/>
    <n v="29306"/>
    <n v="29306"/>
    <s v="   -"/>
    <s v="-"/>
    <m/>
    <n v="0.37"/>
    <n v="0.63"/>
    <n v="0.63"/>
    <s v="cwt"/>
    <s v="direct"/>
    <m/>
    <n v="8783591"/>
  </r>
  <r>
    <s v="CK-SWVI [31]"/>
    <x v="4"/>
    <x v="5"/>
    <x v="36"/>
    <x v="39"/>
    <x v="0"/>
    <x v="37"/>
    <s v="UK"/>
    <m/>
    <s v="   -"/>
    <s v="-"/>
    <m/>
    <m/>
    <m/>
    <m/>
    <m/>
    <m/>
    <m/>
    <m/>
  </r>
  <r>
    <s v="CK-SWVI [31]"/>
    <x v="4"/>
    <x v="5"/>
    <x v="36"/>
    <x v="40"/>
    <x v="0"/>
    <x v="37"/>
    <s v="UK"/>
    <m/>
    <s v="   -"/>
    <s v="-"/>
    <m/>
    <m/>
    <m/>
    <m/>
    <m/>
    <m/>
    <m/>
    <m/>
  </r>
  <r>
    <s v="CK-SWVI [31]"/>
    <x v="4"/>
    <x v="5"/>
    <x v="36"/>
    <x v="41"/>
    <x v="0"/>
    <x v="37"/>
    <n v="112"/>
    <n v="112"/>
    <s v="   -"/>
    <s v="-"/>
    <m/>
    <m/>
    <m/>
    <m/>
    <m/>
    <m/>
    <m/>
    <n v="92205"/>
  </r>
  <r>
    <s v="CK-NoKy [32]"/>
    <x v="3"/>
    <x v="2"/>
    <x v="37"/>
    <x v="42"/>
    <x v="0"/>
    <x v="37"/>
    <n v="50"/>
    <n v="50"/>
    <s v="   -"/>
    <s v="-"/>
    <m/>
    <m/>
    <m/>
    <m/>
    <m/>
    <m/>
    <m/>
    <n v="12853"/>
  </r>
  <r>
    <s v="CK-SWVI [31]"/>
    <x v="3"/>
    <x v="1"/>
    <x v="38"/>
    <x v="43"/>
    <x v="0"/>
    <x v="37"/>
    <s v="NO"/>
    <m/>
    <s v="   -"/>
    <s v="-"/>
    <m/>
    <m/>
    <m/>
    <m/>
    <m/>
    <m/>
    <m/>
    <m/>
  </r>
  <r>
    <s v="CK-NoKy [32]"/>
    <x v="1"/>
    <x v="2"/>
    <x v="39"/>
    <x v="44"/>
    <x v="0"/>
    <x v="37"/>
    <n v="60"/>
    <n v="60"/>
    <s v="   -"/>
    <s v="-"/>
    <m/>
    <m/>
    <m/>
    <m/>
    <m/>
    <m/>
    <m/>
    <m/>
  </r>
  <r>
    <s v="CK-NoKy [32]"/>
    <x v="0"/>
    <x v="0"/>
    <x v="40"/>
    <x v="45"/>
    <x v="0"/>
    <x v="37"/>
    <n v="1000"/>
    <n v="1000"/>
    <s v="   -"/>
    <s v="-"/>
    <m/>
    <m/>
    <m/>
    <m/>
    <m/>
    <m/>
    <m/>
    <m/>
  </r>
  <r>
    <s v="CK-SWVI [31]"/>
    <x v="3"/>
    <x v="4"/>
    <x v="41"/>
    <x v="46"/>
    <x v="0"/>
    <x v="37"/>
    <s v="NI"/>
    <m/>
    <s v="   -"/>
    <s v="-"/>
    <m/>
    <m/>
    <m/>
    <m/>
    <m/>
    <m/>
    <m/>
    <n v="74070"/>
  </r>
  <r>
    <s v="CK-NoKy [32]"/>
    <x v="3"/>
    <x v="2"/>
    <x v="42"/>
    <x v="47"/>
    <x v="0"/>
    <x v="37"/>
    <n v="7"/>
    <n v="7"/>
    <s v="   -"/>
    <s v="-"/>
    <m/>
    <m/>
    <m/>
    <m/>
    <m/>
    <m/>
    <m/>
    <m/>
  </r>
  <r>
    <s v="CK-SWVI [31]"/>
    <x v="3"/>
    <x v="1"/>
    <x v="43"/>
    <x v="48"/>
    <x v="0"/>
    <x v="37"/>
    <s v="NO"/>
    <m/>
    <s v="   -"/>
    <s v="-"/>
    <m/>
    <m/>
    <m/>
    <m/>
    <m/>
    <m/>
    <m/>
    <m/>
  </r>
  <r>
    <s v="CK-SWVI [31]"/>
    <x v="3"/>
    <x v="4"/>
    <x v="44"/>
    <x v="49"/>
    <x v="0"/>
    <x v="37"/>
    <s v="NI"/>
    <m/>
    <s v="   -"/>
    <s v="-"/>
    <m/>
    <m/>
    <m/>
    <m/>
    <m/>
    <m/>
    <m/>
    <m/>
  </r>
  <r>
    <s v="CK-SWVI [31]"/>
    <x v="1"/>
    <x v="1"/>
    <x v="45"/>
    <x v="50"/>
    <x v="0"/>
    <x v="37"/>
    <n v="14"/>
    <n v="14"/>
    <s v="   -"/>
    <s v="-"/>
    <m/>
    <m/>
    <m/>
    <m/>
    <m/>
    <m/>
    <m/>
    <m/>
  </r>
  <r>
    <s v="CK-NoKy [32]"/>
    <x v="3"/>
    <x v="2"/>
    <x v="46"/>
    <x v="51"/>
    <x v="0"/>
    <x v="37"/>
    <n v="7"/>
    <n v="7"/>
    <s v="   -"/>
    <s v="-"/>
    <m/>
    <m/>
    <m/>
    <m/>
    <m/>
    <m/>
    <m/>
    <m/>
  </r>
  <r>
    <s v="CK-SWVI [31]"/>
    <x v="3"/>
    <x v="1"/>
    <x v="47"/>
    <x v="52"/>
    <x v="0"/>
    <x v="37"/>
    <n v="40"/>
    <n v="40"/>
    <s v="   -"/>
    <s v="-"/>
    <m/>
    <m/>
    <m/>
    <m/>
    <m/>
    <m/>
    <m/>
    <m/>
  </r>
  <r>
    <s v="CK-NoKy [32]"/>
    <x v="1"/>
    <x v="2"/>
    <x v="48"/>
    <x v="53"/>
    <x v="0"/>
    <x v="37"/>
    <s v="NO"/>
    <m/>
    <s v="   -"/>
    <s v="-"/>
    <m/>
    <m/>
    <m/>
    <m/>
    <m/>
    <m/>
    <m/>
    <m/>
  </r>
  <r>
    <s v="CK-NoKy [32]"/>
    <x v="0"/>
    <x v="0"/>
    <x v="0"/>
    <x v="0"/>
    <x v="0"/>
    <x v="38"/>
    <n v="400"/>
    <n v="400"/>
    <s v="   -"/>
    <s v="-"/>
    <m/>
    <m/>
    <m/>
    <m/>
    <m/>
    <m/>
    <m/>
    <m/>
  </r>
  <r>
    <s v="CK-SWVI [31]"/>
    <x v="0"/>
    <x v="1"/>
    <x v="1"/>
    <x v="1"/>
    <x v="0"/>
    <x v="38"/>
    <s v="NO"/>
    <m/>
    <s v="   -"/>
    <s v="-"/>
    <m/>
    <m/>
    <m/>
    <m/>
    <m/>
    <m/>
    <m/>
    <m/>
  </r>
  <r>
    <s v="CK-NoKy [32]"/>
    <x v="1"/>
    <x v="2"/>
    <x v="2"/>
    <x v="2"/>
    <x v="0"/>
    <x v="38"/>
    <n v="500"/>
    <n v="500"/>
    <s v="   -"/>
    <s v="-"/>
    <m/>
    <m/>
    <m/>
    <m/>
    <m/>
    <m/>
    <m/>
    <n v="94044"/>
  </r>
  <r>
    <s v="CK-NoKy [32]"/>
    <x v="2"/>
    <x v="2"/>
    <x v="3"/>
    <x v="3"/>
    <x v="0"/>
    <x v="38"/>
    <n v="30"/>
    <n v="30"/>
    <s v="   -"/>
    <s v="-"/>
    <m/>
    <m/>
    <m/>
    <m/>
    <m/>
    <m/>
    <m/>
    <m/>
  </r>
  <r>
    <s v="CK-NWVI [33]"/>
    <x v="0"/>
    <x v="3"/>
    <x v="4"/>
    <x v="4"/>
    <x v="0"/>
    <x v="38"/>
    <s v="UNK"/>
    <m/>
    <s v="   -"/>
    <s v="-"/>
    <m/>
    <m/>
    <m/>
    <m/>
    <m/>
    <m/>
    <m/>
    <m/>
  </r>
  <r>
    <s v="CK-NoKy [32]"/>
    <x v="2"/>
    <x v="2"/>
    <x v="5"/>
    <x v="5"/>
    <x v="0"/>
    <x v="38"/>
    <n v="800"/>
    <n v="800"/>
    <s v="   -"/>
    <s v="-"/>
    <m/>
    <m/>
    <m/>
    <m/>
    <m/>
    <m/>
    <m/>
    <n v="873111"/>
  </r>
  <r>
    <s v="CK-SWVI [31]"/>
    <x v="3"/>
    <x v="1"/>
    <x v="6"/>
    <x v="6"/>
    <x v="0"/>
    <x v="38"/>
    <n v="11"/>
    <n v="11"/>
    <s v="   -"/>
    <s v="-"/>
    <m/>
    <m/>
    <m/>
    <m/>
    <m/>
    <m/>
    <m/>
    <m/>
  </r>
  <r>
    <s v="CK-NoKy [32]"/>
    <x v="3"/>
    <x v="2"/>
    <x v="7"/>
    <x v="7"/>
    <x v="0"/>
    <x v="38"/>
    <s v="NO"/>
    <m/>
    <s v="   -"/>
    <s v="-"/>
    <m/>
    <m/>
    <m/>
    <m/>
    <m/>
    <m/>
    <m/>
    <m/>
  </r>
  <r>
    <s v="CK-NoKy [32]"/>
    <x v="3"/>
    <x v="0"/>
    <x v="8"/>
    <x v="8"/>
    <x v="0"/>
    <x v="38"/>
    <n v="250"/>
    <n v="250"/>
    <s v="   -"/>
    <s v="-"/>
    <m/>
    <m/>
    <m/>
    <m/>
    <m/>
    <m/>
    <m/>
    <m/>
  </r>
  <r>
    <s v="CK-SWVI [31]"/>
    <x v="3"/>
    <x v="4"/>
    <x v="9"/>
    <x v="9"/>
    <x v="0"/>
    <x v="38"/>
    <s v="UK"/>
    <m/>
    <s v="   -"/>
    <s v="-"/>
    <m/>
    <m/>
    <m/>
    <m/>
    <m/>
    <m/>
    <m/>
    <m/>
  </r>
  <r>
    <s v="CK-NoKy [32]"/>
    <x v="3"/>
    <x v="2"/>
    <x v="10"/>
    <x v="10"/>
    <x v="0"/>
    <x v="38"/>
    <s v="NO"/>
    <m/>
    <s v="   -"/>
    <s v="-"/>
    <m/>
    <m/>
    <m/>
    <m/>
    <m/>
    <m/>
    <m/>
    <m/>
  </r>
  <r>
    <s v="CK-NoKy [32]"/>
    <x v="1"/>
    <x v="2"/>
    <x v="11"/>
    <x v="11"/>
    <x v="0"/>
    <x v="38"/>
    <n v="1500"/>
    <n v="1500"/>
    <s v="   -"/>
    <s v="-"/>
    <m/>
    <m/>
    <m/>
    <m/>
    <m/>
    <m/>
    <m/>
    <n v="125196"/>
  </r>
  <r>
    <s v="CK-SWVI [31]"/>
    <x v="3"/>
    <x v="5"/>
    <x v="12"/>
    <x v="12"/>
    <x v="0"/>
    <x v="38"/>
    <n v="8"/>
    <n v="8"/>
    <s v="   -"/>
    <s v="-"/>
    <m/>
    <m/>
    <m/>
    <m/>
    <m/>
    <m/>
    <m/>
    <m/>
  </r>
  <r>
    <s v="CK-SWVI [31]"/>
    <x v="3"/>
    <x v="4"/>
    <x v="13"/>
    <x v="13"/>
    <x v="0"/>
    <x v="38"/>
    <s v="UNK"/>
    <m/>
    <s v="   -"/>
    <s v="-"/>
    <m/>
    <m/>
    <m/>
    <m/>
    <m/>
    <m/>
    <m/>
    <m/>
  </r>
  <r>
    <s v="CK-SWVI [31]"/>
    <x v="3"/>
    <x v="1"/>
    <x v="14"/>
    <x v="14"/>
    <x v="0"/>
    <x v="38"/>
    <s v="UK"/>
    <m/>
    <s v="   -"/>
    <s v="-"/>
    <m/>
    <m/>
    <m/>
    <m/>
    <m/>
    <m/>
    <m/>
    <m/>
  </r>
  <r>
    <s v="CK-NoKy [32]"/>
    <x v="0"/>
    <x v="0"/>
    <x v="15"/>
    <x v="15"/>
    <x v="0"/>
    <x v="38"/>
    <n v="300"/>
    <n v="300"/>
    <s v="   -"/>
    <s v="-"/>
    <m/>
    <m/>
    <m/>
    <m/>
    <m/>
    <m/>
    <m/>
    <m/>
  </r>
  <r>
    <s v="CK-NoKy [32]"/>
    <x v="3"/>
    <x v="0"/>
    <x v="16"/>
    <x v="16"/>
    <x v="0"/>
    <x v="38"/>
    <n v="50"/>
    <n v="50"/>
    <s v="   -"/>
    <s v="-"/>
    <m/>
    <m/>
    <m/>
    <m/>
    <m/>
    <m/>
    <m/>
    <m/>
  </r>
  <r>
    <s v="CK-SWVI [31]"/>
    <x v="3"/>
    <x v="1"/>
    <x v="17"/>
    <x v="17"/>
    <x v="0"/>
    <x v="38"/>
    <n v="100"/>
    <n v="100"/>
    <s v="   -"/>
    <s v="-"/>
    <m/>
    <m/>
    <m/>
    <m/>
    <m/>
    <m/>
    <m/>
    <n v="42777"/>
  </r>
  <r>
    <s v="CK-NoKy [32]"/>
    <x v="3"/>
    <x v="2"/>
    <x v="18"/>
    <x v="18"/>
    <x v="0"/>
    <x v="38"/>
    <s v="UK"/>
    <m/>
    <s v="   -"/>
    <s v="-"/>
    <m/>
    <m/>
    <m/>
    <m/>
    <m/>
    <m/>
    <m/>
    <m/>
  </r>
  <r>
    <s v="CK-NoKy [32]"/>
    <x v="1"/>
    <x v="2"/>
    <x v="19"/>
    <x v="19"/>
    <x v="0"/>
    <x v="38"/>
    <n v="100"/>
    <n v="100"/>
    <s v="   -"/>
    <s v="-"/>
    <m/>
    <m/>
    <m/>
    <m/>
    <m/>
    <m/>
    <m/>
    <m/>
  </r>
  <r>
    <s v="CK-NoKy [32]"/>
    <x v="3"/>
    <x v="2"/>
    <x v="20"/>
    <x v="20"/>
    <x v="0"/>
    <x v="38"/>
    <s v="NO"/>
    <m/>
    <s v="   -"/>
    <s v="-"/>
    <m/>
    <m/>
    <m/>
    <m/>
    <m/>
    <m/>
    <m/>
    <m/>
  </r>
  <r>
    <s v="CK-NoKy [32]"/>
    <x v="3"/>
    <x v="0"/>
    <x v="21"/>
    <x v="21"/>
    <x v="0"/>
    <x v="38"/>
    <n v="50"/>
    <n v="50"/>
    <s v="   -"/>
    <s v="-"/>
    <m/>
    <m/>
    <m/>
    <m/>
    <m/>
    <m/>
    <m/>
    <m/>
  </r>
  <r>
    <s v="CK-NWVI [33]"/>
    <x v="1"/>
    <x v="3"/>
    <x v="22"/>
    <x v="22"/>
    <x v="0"/>
    <x v="38"/>
    <n v="1250"/>
    <n v="1250"/>
    <s v="   -"/>
    <s v="-"/>
    <m/>
    <m/>
    <m/>
    <m/>
    <m/>
    <m/>
    <m/>
    <n v="318296"/>
  </r>
  <r>
    <s v="CK-NoKy [32]"/>
    <x v="3"/>
    <x v="0"/>
    <x v="23"/>
    <x v="23"/>
    <x v="0"/>
    <x v="38"/>
    <s v="UNK"/>
    <m/>
    <s v="   -"/>
    <s v="-"/>
    <m/>
    <m/>
    <m/>
    <m/>
    <m/>
    <m/>
    <m/>
    <m/>
  </r>
  <r>
    <s v="CK-SWVI [31]"/>
    <x v="0"/>
    <x v="1"/>
    <x v="24"/>
    <x v="24"/>
    <x v="0"/>
    <x v="38"/>
    <s v="NO"/>
    <m/>
    <s v="   -"/>
    <s v="-"/>
    <m/>
    <m/>
    <m/>
    <m/>
    <m/>
    <m/>
    <m/>
    <m/>
  </r>
  <r>
    <s v="CK-SWVI [31]"/>
    <x v="3"/>
    <x v="4"/>
    <x v="25"/>
    <x v="25"/>
    <x v="0"/>
    <x v="38"/>
    <n v="2"/>
    <n v="2"/>
    <s v="   -"/>
    <s v="-"/>
    <m/>
    <m/>
    <m/>
    <m/>
    <m/>
    <m/>
    <m/>
    <m/>
  </r>
  <r>
    <s v="CK-NoKy [32]"/>
    <x v="3"/>
    <x v="2"/>
    <x v="26"/>
    <x v="26"/>
    <x v="0"/>
    <x v="38"/>
    <s v="NO"/>
    <m/>
    <s v="   -"/>
    <s v="-"/>
    <m/>
    <m/>
    <m/>
    <m/>
    <m/>
    <m/>
    <m/>
    <m/>
  </r>
  <r>
    <s v="CK-SWVI [31]"/>
    <x v="0"/>
    <x v="1"/>
    <x v="27"/>
    <x v="27"/>
    <x v="0"/>
    <x v="38"/>
    <s v="NO"/>
    <m/>
    <s v="   -"/>
    <s v="-"/>
    <m/>
    <m/>
    <m/>
    <m/>
    <m/>
    <m/>
    <m/>
    <m/>
  </r>
  <r>
    <s v="CK-SWVI [31]"/>
    <x v="1"/>
    <x v="4"/>
    <x v="28"/>
    <x v="28"/>
    <x v="0"/>
    <x v="38"/>
    <n v="250"/>
    <n v="250"/>
    <s v="   -"/>
    <s v="-"/>
    <m/>
    <m/>
    <m/>
    <m/>
    <m/>
    <m/>
    <m/>
    <n v="116204"/>
  </r>
  <r>
    <s v="CK-NoKy [32]"/>
    <x v="3"/>
    <x v="0"/>
    <x v="29"/>
    <x v="29"/>
    <x v="0"/>
    <x v="38"/>
    <s v="UK"/>
    <m/>
    <s v="   -"/>
    <s v="-"/>
    <m/>
    <m/>
    <m/>
    <m/>
    <m/>
    <m/>
    <m/>
    <m/>
  </r>
  <r>
    <s v="CK-SWVI [31]"/>
    <x v="4"/>
    <x v="6"/>
    <x v="30"/>
    <x v="30"/>
    <x v="0"/>
    <x v="38"/>
    <s v="NI"/>
    <m/>
    <s v="   -"/>
    <s v="-"/>
    <m/>
    <m/>
    <m/>
    <m/>
    <m/>
    <m/>
    <m/>
    <m/>
  </r>
  <r>
    <s v="CK-SWVI [31]"/>
    <x v="4"/>
    <x v="6"/>
    <x v="30"/>
    <x v="31"/>
    <x v="0"/>
    <x v="38"/>
    <n v="12000"/>
    <n v="12000"/>
    <s v="   -"/>
    <s v="-"/>
    <m/>
    <n v="0.53"/>
    <n v="0.47"/>
    <n v="0.43"/>
    <s v="cwt"/>
    <s v="direct"/>
    <m/>
    <n v="4271996"/>
  </r>
  <r>
    <s v="CK-NoKy [32]"/>
    <x v="3"/>
    <x v="0"/>
    <x v="31"/>
    <x v="32"/>
    <x v="0"/>
    <x v="38"/>
    <n v="150"/>
    <n v="150"/>
    <s v="   -"/>
    <s v="-"/>
    <m/>
    <m/>
    <m/>
    <m/>
    <m/>
    <m/>
    <m/>
    <m/>
  </r>
  <r>
    <s v="CK-NoKy [32]"/>
    <x v="3"/>
    <x v="2"/>
    <x v="32"/>
    <x v="33"/>
    <x v="0"/>
    <x v="38"/>
    <s v="NO"/>
    <m/>
    <s v="   -"/>
    <s v="-"/>
    <m/>
    <m/>
    <m/>
    <m/>
    <m/>
    <m/>
    <m/>
    <m/>
  </r>
  <r>
    <s v="CK-SWVI [31]"/>
    <x v="4"/>
    <x v="5"/>
    <x v="33"/>
    <x v="34"/>
    <x v="0"/>
    <x v="38"/>
    <s v="NI"/>
    <m/>
    <s v="   -"/>
    <s v="-"/>
    <m/>
    <m/>
    <m/>
    <m/>
    <m/>
    <m/>
    <m/>
    <m/>
  </r>
  <r>
    <s v="CK-SWVI [31]"/>
    <x v="4"/>
    <x v="5"/>
    <x v="33"/>
    <x v="35"/>
    <x v="0"/>
    <x v="38"/>
    <s v="UNK"/>
    <m/>
    <s v="   -"/>
    <s v="-"/>
    <m/>
    <m/>
    <m/>
    <m/>
    <m/>
    <m/>
    <m/>
    <m/>
  </r>
  <r>
    <s v="CK-SWVI [31]"/>
    <x v="4"/>
    <x v="5"/>
    <x v="33"/>
    <x v="36"/>
    <x v="0"/>
    <x v="38"/>
    <n v="150"/>
    <n v="150"/>
    <s v="   -"/>
    <s v="-"/>
    <m/>
    <m/>
    <m/>
    <m/>
    <m/>
    <m/>
    <m/>
    <m/>
  </r>
  <r>
    <s v="CK-SWVI [31]"/>
    <x v="1"/>
    <x v="4"/>
    <x v="34"/>
    <x v="37"/>
    <x v="0"/>
    <x v="38"/>
    <n v="300"/>
    <n v="300"/>
    <s v="   -"/>
    <s v="-"/>
    <m/>
    <m/>
    <m/>
    <m/>
    <m/>
    <m/>
    <m/>
    <n v="61333"/>
  </r>
  <r>
    <s v="CK-SWVI [31]"/>
    <x v="2"/>
    <x v="4"/>
    <x v="35"/>
    <x v="38"/>
    <x v="0"/>
    <x v="38"/>
    <n v="74279"/>
    <n v="74279"/>
    <s v="   -"/>
    <s v="-"/>
    <m/>
    <n v="0.18"/>
    <n v="0.82000000000000006"/>
    <n v="0.76"/>
    <s v="cwt"/>
    <s v="direct"/>
    <m/>
    <n v="8203873"/>
  </r>
  <r>
    <s v="CK-SWVI [31]"/>
    <x v="4"/>
    <x v="5"/>
    <x v="36"/>
    <x v="39"/>
    <x v="0"/>
    <x v="38"/>
    <n v="3"/>
    <n v="3"/>
    <s v="   -"/>
    <s v="-"/>
    <m/>
    <m/>
    <m/>
    <m/>
    <m/>
    <m/>
    <m/>
    <m/>
  </r>
  <r>
    <s v="CK-SWVI [31]"/>
    <x v="4"/>
    <x v="5"/>
    <x v="36"/>
    <x v="40"/>
    <x v="0"/>
    <x v="38"/>
    <n v="4"/>
    <n v="4"/>
    <s v="   -"/>
    <s v="-"/>
    <m/>
    <m/>
    <m/>
    <m/>
    <m/>
    <m/>
    <m/>
    <m/>
  </r>
  <r>
    <s v="CK-SWVI [31]"/>
    <x v="4"/>
    <x v="5"/>
    <x v="36"/>
    <x v="41"/>
    <x v="0"/>
    <x v="38"/>
    <n v="400"/>
    <n v="400"/>
    <s v="   -"/>
    <s v="-"/>
    <m/>
    <m/>
    <m/>
    <m/>
    <m/>
    <m/>
    <m/>
    <n v="85064"/>
  </r>
  <r>
    <s v="CK-NoKy [32]"/>
    <x v="3"/>
    <x v="2"/>
    <x v="37"/>
    <x v="42"/>
    <x v="0"/>
    <x v="38"/>
    <n v="50"/>
    <n v="50"/>
    <s v="   -"/>
    <s v="-"/>
    <m/>
    <m/>
    <m/>
    <m/>
    <m/>
    <m/>
    <m/>
    <m/>
  </r>
  <r>
    <s v="CK-SWVI [31]"/>
    <x v="3"/>
    <x v="1"/>
    <x v="38"/>
    <x v="43"/>
    <x v="0"/>
    <x v="38"/>
    <n v="1"/>
    <n v="1"/>
    <s v="   -"/>
    <s v="-"/>
    <m/>
    <m/>
    <m/>
    <m/>
    <m/>
    <m/>
    <m/>
    <m/>
  </r>
  <r>
    <s v="CK-NoKy [32]"/>
    <x v="1"/>
    <x v="2"/>
    <x v="39"/>
    <x v="44"/>
    <x v="0"/>
    <x v="38"/>
    <n v="50"/>
    <n v="50"/>
    <s v="   -"/>
    <s v="-"/>
    <m/>
    <m/>
    <m/>
    <m/>
    <m/>
    <m/>
    <m/>
    <n v="68437"/>
  </r>
  <r>
    <s v="CK-NoKy [32]"/>
    <x v="0"/>
    <x v="0"/>
    <x v="40"/>
    <x v="45"/>
    <x v="0"/>
    <x v="38"/>
    <n v="1200"/>
    <n v="1200"/>
    <s v="   -"/>
    <s v="-"/>
    <m/>
    <m/>
    <m/>
    <m/>
    <m/>
    <m/>
    <m/>
    <m/>
  </r>
  <r>
    <s v="CK-SWVI [31]"/>
    <x v="3"/>
    <x v="4"/>
    <x v="41"/>
    <x v="46"/>
    <x v="0"/>
    <x v="38"/>
    <s v="NI"/>
    <m/>
    <s v="   -"/>
    <s v="-"/>
    <m/>
    <m/>
    <m/>
    <m/>
    <m/>
    <m/>
    <m/>
    <n v="44000"/>
  </r>
  <r>
    <s v="CK-NoKy [32]"/>
    <x v="3"/>
    <x v="2"/>
    <x v="42"/>
    <x v="47"/>
    <x v="0"/>
    <x v="38"/>
    <n v="30"/>
    <n v="30"/>
    <s v="   -"/>
    <s v="-"/>
    <m/>
    <m/>
    <m/>
    <m/>
    <m/>
    <m/>
    <m/>
    <n v="29600"/>
  </r>
  <r>
    <s v="CK-SWVI [31]"/>
    <x v="3"/>
    <x v="1"/>
    <x v="43"/>
    <x v="48"/>
    <x v="0"/>
    <x v="38"/>
    <s v="NO"/>
    <m/>
    <s v="   -"/>
    <s v="-"/>
    <m/>
    <m/>
    <m/>
    <m/>
    <m/>
    <m/>
    <m/>
    <m/>
  </r>
  <r>
    <s v="CK-SWVI [31]"/>
    <x v="3"/>
    <x v="4"/>
    <x v="44"/>
    <x v="49"/>
    <x v="0"/>
    <x v="38"/>
    <n v="300"/>
    <n v="300"/>
    <s v="   -"/>
    <s v="-"/>
    <m/>
    <m/>
    <m/>
    <m/>
    <m/>
    <m/>
    <m/>
    <m/>
  </r>
  <r>
    <s v="CK-SWVI [31]"/>
    <x v="1"/>
    <x v="1"/>
    <x v="45"/>
    <x v="50"/>
    <x v="0"/>
    <x v="38"/>
    <n v="1"/>
    <n v="1"/>
    <s v="   -"/>
    <s v="-"/>
    <m/>
    <m/>
    <m/>
    <m/>
    <m/>
    <m/>
    <m/>
    <m/>
  </r>
  <r>
    <s v="CK-NoKy [32]"/>
    <x v="3"/>
    <x v="2"/>
    <x v="46"/>
    <x v="51"/>
    <x v="0"/>
    <x v="38"/>
    <s v="NO"/>
    <m/>
    <s v="   -"/>
    <s v="-"/>
    <m/>
    <m/>
    <m/>
    <m/>
    <m/>
    <m/>
    <m/>
    <m/>
  </r>
  <r>
    <s v="CK-SWVI [31]"/>
    <x v="3"/>
    <x v="1"/>
    <x v="47"/>
    <x v="52"/>
    <x v="0"/>
    <x v="38"/>
    <n v="3"/>
    <n v="3"/>
    <s v="   -"/>
    <s v="-"/>
    <m/>
    <m/>
    <m/>
    <m/>
    <m/>
    <m/>
    <m/>
    <m/>
  </r>
  <r>
    <s v="CK-NoKy [32]"/>
    <x v="1"/>
    <x v="2"/>
    <x v="48"/>
    <x v="53"/>
    <x v="0"/>
    <x v="38"/>
    <s v="NO"/>
    <m/>
    <s v="   -"/>
    <s v="-"/>
    <m/>
    <m/>
    <m/>
    <m/>
    <m/>
    <m/>
    <m/>
    <m/>
  </r>
  <r>
    <s v="CK-NoKy [32]"/>
    <x v="0"/>
    <x v="0"/>
    <x v="0"/>
    <x v="0"/>
    <x v="0"/>
    <x v="39"/>
    <n v="650"/>
    <n v="650"/>
    <s v="   -"/>
    <s v="-"/>
    <m/>
    <m/>
    <m/>
    <m/>
    <m/>
    <m/>
    <m/>
    <m/>
  </r>
  <r>
    <s v="CK-SWVI [31]"/>
    <x v="0"/>
    <x v="1"/>
    <x v="1"/>
    <x v="1"/>
    <x v="0"/>
    <x v="39"/>
    <s v="NO"/>
    <m/>
    <s v="   -"/>
    <s v="-"/>
    <m/>
    <m/>
    <m/>
    <m/>
    <m/>
    <m/>
    <m/>
    <m/>
  </r>
  <r>
    <s v="CK-NoKy [32]"/>
    <x v="1"/>
    <x v="2"/>
    <x v="2"/>
    <x v="2"/>
    <x v="0"/>
    <x v="39"/>
    <n v="700"/>
    <n v="700"/>
    <s v="   -"/>
    <s v="-"/>
    <m/>
    <m/>
    <m/>
    <m/>
    <m/>
    <m/>
    <m/>
    <m/>
  </r>
  <r>
    <s v="CK-NoKy [32]"/>
    <x v="2"/>
    <x v="2"/>
    <x v="3"/>
    <x v="3"/>
    <x v="0"/>
    <x v="39"/>
    <n v="35"/>
    <n v="35"/>
    <s v="   -"/>
    <s v="-"/>
    <m/>
    <m/>
    <m/>
    <m/>
    <m/>
    <m/>
    <m/>
    <m/>
  </r>
  <r>
    <s v="CK-NWVI [33]"/>
    <x v="0"/>
    <x v="3"/>
    <x v="4"/>
    <x v="4"/>
    <x v="0"/>
    <x v="39"/>
    <s v="UNK"/>
    <m/>
    <s v="   -"/>
    <s v="-"/>
    <m/>
    <m/>
    <m/>
    <m/>
    <m/>
    <m/>
    <m/>
    <m/>
  </r>
  <r>
    <s v="CK-NoKy [32]"/>
    <x v="2"/>
    <x v="2"/>
    <x v="5"/>
    <x v="5"/>
    <x v="0"/>
    <x v="39"/>
    <n v="718"/>
    <n v="718"/>
    <s v="   -"/>
    <s v="-"/>
    <m/>
    <m/>
    <m/>
    <m/>
    <m/>
    <m/>
    <m/>
    <n v="1380500"/>
  </r>
  <r>
    <s v="CK-SWVI [31]"/>
    <x v="3"/>
    <x v="1"/>
    <x v="6"/>
    <x v="6"/>
    <x v="0"/>
    <x v="39"/>
    <n v="30"/>
    <n v="30"/>
    <s v="   -"/>
    <s v="-"/>
    <m/>
    <m/>
    <m/>
    <m/>
    <m/>
    <m/>
    <m/>
    <m/>
  </r>
  <r>
    <s v="CK-NoKy [32]"/>
    <x v="3"/>
    <x v="2"/>
    <x v="7"/>
    <x v="7"/>
    <x v="0"/>
    <x v="39"/>
    <s v="NO"/>
    <m/>
    <s v="   -"/>
    <s v="-"/>
    <m/>
    <m/>
    <m/>
    <m/>
    <m/>
    <m/>
    <m/>
    <m/>
  </r>
  <r>
    <s v="CK-NoKy [32]"/>
    <x v="3"/>
    <x v="0"/>
    <x v="8"/>
    <x v="8"/>
    <x v="0"/>
    <x v="39"/>
    <n v="400"/>
    <n v="400"/>
    <s v="   -"/>
    <s v="-"/>
    <m/>
    <m/>
    <m/>
    <m/>
    <m/>
    <m/>
    <m/>
    <m/>
  </r>
  <r>
    <s v="CK-SWVI [31]"/>
    <x v="3"/>
    <x v="4"/>
    <x v="9"/>
    <x v="9"/>
    <x v="0"/>
    <x v="39"/>
    <s v="NO"/>
    <m/>
    <s v="   -"/>
    <s v="-"/>
    <m/>
    <m/>
    <m/>
    <m/>
    <m/>
    <m/>
    <m/>
    <m/>
  </r>
  <r>
    <s v="CK-NoKy [32]"/>
    <x v="3"/>
    <x v="2"/>
    <x v="10"/>
    <x v="10"/>
    <x v="0"/>
    <x v="39"/>
    <s v="NO"/>
    <m/>
    <s v="   -"/>
    <s v="-"/>
    <m/>
    <m/>
    <m/>
    <m/>
    <m/>
    <m/>
    <m/>
    <m/>
  </r>
  <r>
    <s v="CK-NoKy [32]"/>
    <x v="1"/>
    <x v="2"/>
    <x v="11"/>
    <x v="11"/>
    <x v="0"/>
    <x v="39"/>
    <n v="1500"/>
    <n v="1500"/>
    <s v="   -"/>
    <s v="-"/>
    <m/>
    <m/>
    <m/>
    <m/>
    <m/>
    <m/>
    <m/>
    <n v="39124"/>
  </r>
  <r>
    <s v="CK-SWVI [31]"/>
    <x v="3"/>
    <x v="5"/>
    <x v="12"/>
    <x v="12"/>
    <x v="0"/>
    <x v="39"/>
    <n v="150"/>
    <n v="150"/>
    <s v="   -"/>
    <s v="-"/>
    <m/>
    <m/>
    <m/>
    <m/>
    <m/>
    <m/>
    <m/>
    <m/>
  </r>
  <r>
    <s v="CK-SWVI [31]"/>
    <x v="3"/>
    <x v="4"/>
    <x v="13"/>
    <x v="13"/>
    <x v="0"/>
    <x v="39"/>
    <s v="UNK"/>
    <m/>
    <s v="   -"/>
    <s v="-"/>
    <m/>
    <m/>
    <m/>
    <m/>
    <m/>
    <m/>
    <m/>
    <m/>
  </r>
  <r>
    <s v="CK-SWVI [31]"/>
    <x v="3"/>
    <x v="1"/>
    <x v="14"/>
    <x v="14"/>
    <x v="0"/>
    <x v="39"/>
    <s v="NO"/>
    <m/>
    <s v="   -"/>
    <s v="-"/>
    <m/>
    <m/>
    <m/>
    <m/>
    <m/>
    <m/>
    <m/>
    <m/>
  </r>
  <r>
    <s v="CK-NoKy [32]"/>
    <x v="0"/>
    <x v="0"/>
    <x v="15"/>
    <x v="15"/>
    <x v="0"/>
    <x v="39"/>
    <n v="400"/>
    <n v="400"/>
    <s v="   -"/>
    <s v="-"/>
    <m/>
    <m/>
    <m/>
    <m/>
    <m/>
    <m/>
    <m/>
    <m/>
  </r>
  <r>
    <s v="CK-NoKy [32]"/>
    <x v="3"/>
    <x v="0"/>
    <x v="16"/>
    <x v="16"/>
    <x v="0"/>
    <x v="39"/>
    <n v="50"/>
    <n v="50"/>
    <s v="   -"/>
    <s v="-"/>
    <m/>
    <m/>
    <m/>
    <m/>
    <m/>
    <m/>
    <m/>
    <m/>
  </r>
  <r>
    <s v="CK-SWVI [31]"/>
    <x v="3"/>
    <x v="1"/>
    <x v="17"/>
    <x v="17"/>
    <x v="0"/>
    <x v="39"/>
    <n v="300"/>
    <n v="300"/>
    <s v="   -"/>
    <s v="-"/>
    <m/>
    <m/>
    <m/>
    <m/>
    <m/>
    <m/>
    <m/>
    <n v="17834"/>
  </r>
  <r>
    <s v="CK-NoKy [32]"/>
    <x v="3"/>
    <x v="2"/>
    <x v="18"/>
    <x v="18"/>
    <x v="0"/>
    <x v="39"/>
    <n v="1"/>
    <n v="1"/>
    <s v="   -"/>
    <s v="-"/>
    <m/>
    <m/>
    <m/>
    <m/>
    <m/>
    <m/>
    <m/>
    <m/>
  </r>
  <r>
    <s v="CK-NoKy [32]"/>
    <x v="1"/>
    <x v="2"/>
    <x v="19"/>
    <x v="19"/>
    <x v="0"/>
    <x v="39"/>
    <n v="195"/>
    <n v="195"/>
    <s v="   -"/>
    <s v="-"/>
    <m/>
    <m/>
    <m/>
    <m/>
    <m/>
    <m/>
    <m/>
    <n v="34000"/>
  </r>
  <r>
    <s v="CK-NoKy [32]"/>
    <x v="3"/>
    <x v="2"/>
    <x v="20"/>
    <x v="20"/>
    <x v="0"/>
    <x v="39"/>
    <s v="NO"/>
    <m/>
    <s v="   -"/>
    <s v="-"/>
    <m/>
    <m/>
    <m/>
    <m/>
    <m/>
    <m/>
    <m/>
    <m/>
  </r>
  <r>
    <s v="CK-NoKy [32]"/>
    <x v="3"/>
    <x v="0"/>
    <x v="21"/>
    <x v="21"/>
    <x v="0"/>
    <x v="39"/>
    <s v="NO"/>
    <m/>
    <s v="   -"/>
    <s v="-"/>
    <m/>
    <m/>
    <m/>
    <m/>
    <m/>
    <m/>
    <m/>
    <m/>
  </r>
  <r>
    <s v="CK-NWVI [33]"/>
    <x v="1"/>
    <x v="3"/>
    <x v="22"/>
    <x v="22"/>
    <x v="0"/>
    <x v="39"/>
    <n v="600"/>
    <n v="600"/>
    <s v="   -"/>
    <s v="-"/>
    <m/>
    <m/>
    <m/>
    <m/>
    <m/>
    <m/>
    <m/>
    <n v="171436"/>
  </r>
  <r>
    <s v="CK-NoKy [32]"/>
    <x v="3"/>
    <x v="0"/>
    <x v="23"/>
    <x v="23"/>
    <x v="0"/>
    <x v="39"/>
    <s v="NO"/>
    <m/>
    <s v="   -"/>
    <s v="-"/>
    <m/>
    <m/>
    <m/>
    <m/>
    <m/>
    <m/>
    <m/>
    <m/>
  </r>
  <r>
    <s v="CK-SWVI [31]"/>
    <x v="0"/>
    <x v="1"/>
    <x v="24"/>
    <x v="24"/>
    <x v="0"/>
    <x v="39"/>
    <s v="UK"/>
    <m/>
    <s v="   -"/>
    <s v="-"/>
    <m/>
    <m/>
    <m/>
    <m/>
    <m/>
    <m/>
    <m/>
    <m/>
  </r>
  <r>
    <s v="CK-SWVI [31]"/>
    <x v="3"/>
    <x v="4"/>
    <x v="25"/>
    <x v="25"/>
    <x v="0"/>
    <x v="39"/>
    <s v="UK"/>
    <m/>
    <s v="   -"/>
    <s v="-"/>
    <m/>
    <m/>
    <m/>
    <m/>
    <m/>
    <m/>
    <m/>
    <m/>
  </r>
  <r>
    <s v="CK-NoKy [32]"/>
    <x v="3"/>
    <x v="2"/>
    <x v="26"/>
    <x v="26"/>
    <x v="0"/>
    <x v="39"/>
    <s v="NO"/>
    <m/>
    <s v="   -"/>
    <s v="-"/>
    <m/>
    <m/>
    <m/>
    <m/>
    <m/>
    <m/>
    <m/>
    <m/>
  </r>
  <r>
    <s v="CK-SWVI [31]"/>
    <x v="0"/>
    <x v="1"/>
    <x v="27"/>
    <x v="27"/>
    <x v="0"/>
    <x v="39"/>
    <s v="NO"/>
    <m/>
    <s v="   -"/>
    <s v="-"/>
    <m/>
    <m/>
    <m/>
    <m/>
    <m/>
    <m/>
    <m/>
    <m/>
  </r>
  <r>
    <s v="CK-SWVI [31]"/>
    <x v="1"/>
    <x v="4"/>
    <x v="28"/>
    <x v="28"/>
    <x v="0"/>
    <x v="39"/>
    <n v="35"/>
    <n v="35"/>
    <s v="   -"/>
    <s v="-"/>
    <m/>
    <m/>
    <m/>
    <m/>
    <m/>
    <m/>
    <m/>
    <n v="14272"/>
  </r>
  <r>
    <s v="CK-NoKy [32]"/>
    <x v="3"/>
    <x v="0"/>
    <x v="29"/>
    <x v="29"/>
    <x v="0"/>
    <x v="39"/>
    <s v="NO"/>
    <m/>
    <s v="   -"/>
    <s v="-"/>
    <m/>
    <m/>
    <m/>
    <m/>
    <m/>
    <m/>
    <m/>
    <m/>
  </r>
  <r>
    <s v="CK-SWVI [31]"/>
    <x v="4"/>
    <x v="6"/>
    <x v="30"/>
    <x v="30"/>
    <x v="0"/>
    <x v="39"/>
    <s v="NI"/>
    <m/>
    <s v="   -"/>
    <s v="-"/>
    <m/>
    <m/>
    <m/>
    <m/>
    <m/>
    <m/>
    <m/>
    <m/>
  </r>
  <r>
    <s v="CK-SWVI [31]"/>
    <x v="4"/>
    <x v="6"/>
    <x v="30"/>
    <x v="31"/>
    <x v="0"/>
    <x v="39"/>
    <n v="2200"/>
    <n v="2200"/>
    <s v="   -"/>
    <s v="-"/>
    <m/>
    <m/>
    <m/>
    <m/>
    <m/>
    <m/>
    <m/>
    <n v="2273864"/>
  </r>
  <r>
    <s v="CK-NoKy [32]"/>
    <x v="3"/>
    <x v="0"/>
    <x v="31"/>
    <x v="32"/>
    <x v="0"/>
    <x v="39"/>
    <s v="NO"/>
    <m/>
    <s v="   -"/>
    <s v="-"/>
    <m/>
    <m/>
    <m/>
    <m/>
    <m/>
    <m/>
    <m/>
    <m/>
  </r>
  <r>
    <s v="CK-NoKy [32]"/>
    <x v="3"/>
    <x v="2"/>
    <x v="32"/>
    <x v="33"/>
    <x v="0"/>
    <x v="39"/>
    <s v="NO"/>
    <m/>
    <s v="   -"/>
    <s v="-"/>
    <m/>
    <m/>
    <m/>
    <m/>
    <m/>
    <m/>
    <m/>
    <m/>
  </r>
  <r>
    <s v="CK-SWVI [31]"/>
    <x v="4"/>
    <x v="5"/>
    <x v="33"/>
    <x v="34"/>
    <x v="0"/>
    <x v="39"/>
    <n v="100"/>
    <n v="100"/>
    <s v="   -"/>
    <s v="-"/>
    <m/>
    <m/>
    <m/>
    <m/>
    <m/>
    <m/>
    <m/>
    <m/>
  </r>
  <r>
    <s v="CK-SWVI [31]"/>
    <x v="4"/>
    <x v="5"/>
    <x v="33"/>
    <x v="35"/>
    <x v="0"/>
    <x v="39"/>
    <s v="UNK"/>
    <m/>
    <s v="   -"/>
    <s v="-"/>
    <m/>
    <m/>
    <m/>
    <m/>
    <m/>
    <m/>
    <m/>
    <m/>
  </r>
  <r>
    <s v="CK-SWVI [31]"/>
    <x v="4"/>
    <x v="5"/>
    <x v="33"/>
    <x v="36"/>
    <x v="0"/>
    <x v="39"/>
    <n v="1200"/>
    <n v="1200"/>
    <s v="   -"/>
    <s v="-"/>
    <m/>
    <m/>
    <m/>
    <m/>
    <m/>
    <m/>
    <m/>
    <n v="367000"/>
  </r>
  <r>
    <s v="CK-SWVI [31]"/>
    <x v="1"/>
    <x v="4"/>
    <x v="34"/>
    <x v="37"/>
    <x v="0"/>
    <x v="39"/>
    <n v="90"/>
    <n v="90"/>
    <s v="   -"/>
    <s v="-"/>
    <m/>
    <m/>
    <m/>
    <m/>
    <m/>
    <m/>
    <m/>
    <n v="77679"/>
  </r>
  <r>
    <s v="CK-SWVI [31]"/>
    <x v="2"/>
    <x v="4"/>
    <x v="35"/>
    <x v="38"/>
    <x v="0"/>
    <x v="39"/>
    <n v="6500"/>
    <n v="6500"/>
    <s v="   -"/>
    <s v="-"/>
    <m/>
    <n v="0.3"/>
    <n v="0.7"/>
    <n v="0.62"/>
    <s v="cwt"/>
    <s v="direct"/>
    <m/>
    <n v="8224862"/>
  </r>
  <r>
    <s v="CK-SWVI [31]"/>
    <x v="4"/>
    <x v="5"/>
    <x v="36"/>
    <x v="39"/>
    <x v="0"/>
    <x v="39"/>
    <s v="UK"/>
    <m/>
    <s v="   -"/>
    <s v="-"/>
    <m/>
    <m/>
    <m/>
    <m/>
    <m/>
    <m/>
    <m/>
    <m/>
  </r>
  <r>
    <s v="CK-SWVI [31]"/>
    <x v="4"/>
    <x v="5"/>
    <x v="36"/>
    <x v="40"/>
    <x v="0"/>
    <x v="39"/>
    <s v="UK"/>
    <m/>
    <s v="   -"/>
    <s v="-"/>
    <m/>
    <m/>
    <m/>
    <m/>
    <m/>
    <m/>
    <m/>
    <m/>
  </r>
  <r>
    <s v="CK-SWVI [31]"/>
    <x v="4"/>
    <x v="5"/>
    <x v="36"/>
    <x v="41"/>
    <x v="0"/>
    <x v="39"/>
    <n v="400"/>
    <n v="400"/>
    <s v="   -"/>
    <s v="-"/>
    <m/>
    <m/>
    <m/>
    <m/>
    <m/>
    <m/>
    <m/>
    <n v="45761"/>
  </r>
  <r>
    <s v="CK-NoKy [32]"/>
    <x v="3"/>
    <x v="2"/>
    <x v="37"/>
    <x v="42"/>
    <x v="0"/>
    <x v="39"/>
    <n v="50"/>
    <n v="50"/>
    <s v="   -"/>
    <s v="-"/>
    <m/>
    <m/>
    <m/>
    <m/>
    <m/>
    <m/>
    <m/>
    <n v="345500"/>
  </r>
  <r>
    <s v="CK-SWVI [31]"/>
    <x v="3"/>
    <x v="1"/>
    <x v="38"/>
    <x v="43"/>
    <x v="0"/>
    <x v="39"/>
    <s v="NO"/>
    <m/>
    <s v="   -"/>
    <s v="-"/>
    <m/>
    <m/>
    <m/>
    <m/>
    <m/>
    <m/>
    <m/>
    <m/>
  </r>
  <r>
    <s v="CK-NoKy [32]"/>
    <x v="1"/>
    <x v="2"/>
    <x v="39"/>
    <x v="44"/>
    <x v="0"/>
    <x v="39"/>
    <n v="12"/>
    <n v="12"/>
    <s v="   -"/>
    <s v="-"/>
    <m/>
    <m/>
    <m/>
    <m/>
    <m/>
    <m/>
    <m/>
    <m/>
  </r>
  <r>
    <s v="CK-NoKy [32]"/>
    <x v="0"/>
    <x v="0"/>
    <x v="40"/>
    <x v="45"/>
    <x v="0"/>
    <x v="39"/>
    <n v="1500"/>
    <n v="1500"/>
    <s v="   -"/>
    <s v="-"/>
    <m/>
    <m/>
    <m/>
    <m/>
    <m/>
    <m/>
    <m/>
    <m/>
  </r>
  <r>
    <s v="CK-SWVI [31]"/>
    <x v="3"/>
    <x v="4"/>
    <x v="41"/>
    <x v="46"/>
    <x v="0"/>
    <x v="39"/>
    <s v="NI"/>
    <m/>
    <s v="   -"/>
    <s v="-"/>
    <m/>
    <m/>
    <m/>
    <m/>
    <m/>
    <m/>
    <m/>
    <n v="37375"/>
  </r>
  <r>
    <s v="CK-NoKy [32]"/>
    <x v="3"/>
    <x v="2"/>
    <x v="42"/>
    <x v="47"/>
    <x v="0"/>
    <x v="39"/>
    <n v="50"/>
    <n v="50"/>
    <s v="   -"/>
    <s v="-"/>
    <m/>
    <m/>
    <m/>
    <m/>
    <m/>
    <m/>
    <m/>
    <n v="139200"/>
  </r>
  <r>
    <s v="CK-SWVI [31]"/>
    <x v="3"/>
    <x v="1"/>
    <x v="43"/>
    <x v="48"/>
    <x v="0"/>
    <x v="39"/>
    <s v="NO"/>
    <m/>
    <s v="   -"/>
    <s v="-"/>
    <m/>
    <m/>
    <m/>
    <m/>
    <m/>
    <m/>
    <m/>
    <m/>
  </r>
  <r>
    <s v="CK-SWVI [31]"/>
    <x v="3"/>
    <x v="4"/>
    <x v="44"/>
    <x v="49"/>
    <x v="0"/>
    <x v="39"/>
    <s v="UK"/>
    <m/>
    <s v="   -"/>
    <s v="-"/>
    <m/>
    <m/>
    <m/>
    <m/>
    <m/>
    <m/>
    <m/>
    <m/>
  </r>
  <r>
    <s v="CK-SWVI [31]"/>
    <x v="1"/>
    <x v="1"/>
    <x v="45"/>
    <x v="50"/>
    <x v="0"/>
    <x v="39"/>
    <s v="NO"/>
    <m/>
    <s v="   -"/>
    <s v="-"/>
    <m/>
    <m/>
    <m/>
    <m/>
    <m/>
    <m/>
    <m/>
    <m/>
  </r>
  <r>
    <s v="CK-NoKy [32]"/>
    <x v="3"/>
    <x v="2"/>
    <x v="46"/>
    <x v="51"/>
    <x v="0"/>
    <x v="39"/>
    <n v="27"/>
    <n v="27"/>
    <s v="   -"/>
    <s v="-"/>
    <m/>
    <m/>
    <m/>
    <m/>
    <m/>
    <m/>
    <m/>
    <m/>
  </r>
  <r>
    <s v="CK-SWVI [31]"/>
    <x v="3"/>
    <x v="1"/>
    <x v="47"/>
    <x v="52"/>
    <x v="0"/>
    <x v="39"/>
    <s v="UK"/>
    <m/>
    <s v="   -"/>
    <s v="-"/>
    <m/>
    <m/>
    <m/>
    <m/>
    <m/>
    <m/>
    <m/>
    <m/>
  </r>
  <r>
    <s v="CK-NoKy [32]"/>
    <x v="1"/>
    <x v="2"/>
    <x v="48"/>
    <x v="53"/>
    <x v="0"/>
    <x v="39"/>
    <n v="20"/>
    <n v="20"/>
    <s v="   -"/>
    <s v="-"/>
    <m/>
    <m/>
    <m/>
    <m/>
    <m/>
    <m/>
    <m/>
    <m/>
  </r>
  <r>
    <s v="CK-NoKy [32]"/>
    <x v="0"/>
    <x v="0"/>
    <x v="0"/>
    <x v="0"/>
    <x v="0"/>
    <x v="40"/>
    <s v="NI"/>
    <m/>
    <s v="   -"/>
    <s v="-"/>
    <m/>
    <m/>
    <m/>
    <m/>
    <m/>
    <m/>
    <m/>
    <m/>
  </r>
  <r>
    <s v="CK-SWVI [31]"/>
    <x v="0"/>
    <x v="1"/>
    <x v="1"/>
    <x v="1"/>
    <x v="0"/>
    <x v="40"/>
    <s v="NO"/>
    <m/>
    <s v="   -"/>
    <s v="-"/>
    <m/>
    <m/>
    <m/>
    <m/>
    <m/>
    <m/>
    <m/>
    <m/>
  </r>
  <r>
    <s v="CK-NoKy [32]"/>
    <x v="1"/>
    <x v="2"/>
    <x v="2"/>
    <x v="2"/>
    <x v="0"/>
    <x v="40"/>
    <n v="475"/>
    <n v="475"/>
    <s v="   -"/>
    <s v="-"/>
    <m/>
    <m/>
    <m/>
    <m/>
    <m/>
    <m/>
    <m/>
    <m/>
  </r>
  <r>
    <s v="CK-NoKy [32]"/>
    <x v="2"/>
    <x v="2"/>
    <x v="3"/>
    <x v="3"/>
    <x v="0"/>
    <x v="40"/>
    <s v="UK"/>
    <m/>
    <s v="   -"/>
    <s v="-"/>
    <m/>
    <m/>
    <m/>
    <m/>
    <m/>
    <m/>
    <m/>
    <m/>
  </r>
  <r>
    <s v="CK-NWVI [33]"/>
    <x v="0"/>
    <x v="3"/>
    <x v="4"/>
    <x v="4"/>
    <x v="0"/>
    <x v="40"/>
    <s v="UNK"/>
    <m/>
    <s v="   -"/>
    <s v="-"/>
    <m/>
    <m/>
    <m/>
    <m/>
    <m/>
    <m/>
    <m/>
    <m/>
  </r>
  <r>
    <s v="CK-NoKy [32]"/>
    <x v="2"/>
    <x v="2"/>
    <x v="5"/>
    <x v="5"/>
    <x v="0"/>
    <x v="40"/>
    <n v="300"/>
    <n v="300"/>
    <s v="   -"/>
    <s v="-"/>
    <m/>
    <m/>
    <m/>
    <m/>
    <m/>
    <m/>
    <m/>
    <n v="457500"/>
  </r>
  <r>
    <s v="CK-SWVI [31]"/>
    <x v="3"/>
    <x v="1"/>
    <x v="6"/>
    <x v="6"/>
    <x v="0"/>
    <x v="40"/>
    <n v="25"/>
    <n v="25"/>
    <s v="   -"/>
    <s v="-"/>
    <m/>
    <m/>
    <m/>
    <m/>
    <m/>
    <m/>
    <m/>
    <m/>
  </r>
  <r>
    <s v="CK-NoKy [32]"/>
    <x v="3"/>
    <x v="2"/>
    <x v="7"/>
    <x v="7"/>
    <x v="0"/>
    <x v="40"/>
    <s v="UK"/>
    <m/>
    <s v="   -"/>
    <s v="-"/>
    <m/>
    <m/>
    <m/>
    <m/>
    <m/>
    <m/>
    <m/>
    <m/>
  </r>
  <r>
    <s v="CK-NoKy [32]"/>
    <x v="3"/>
    <x v="0"/>
    <x v="8"/>
    <x v="8"/>
    <x v="0"/>
    <x v="40"/>
    <s v="UK"/>
    <m/>
    <s v="   -"/>
    <s v="-"/>
    <m/>
    <m/>
    <m/>
    <m/>
    <m/>
    <m/>
    <m/>
    <m/>
  </r>
  <r>
    <s v="CK-SWVI [31]"/>
    <x v="3"/>
    <x v="4"/>
    <x v="9"/>
    <x v="9"/>
    <x v="0"/>
    <x v="40"/>
    <s v="NO"/>
    <m/>
    <s v="   -"/>
    <s v="-"/>
    <m/>
    <m/>
    <m/>
    <m/>
    <m/>
    <m/>
    <m/>
    <m/>
  </r>
  <r>
    <s v="CK-NoKy [32]"/>
    <x v="3"/>
    <x v="2"/>
    <x v="10"/>
    <x v="10"/>
    <x v="0"/>
    <x v="40"/>
    <s v="UK"/>
    <m/>
    <s v="   -"/>
    <s v="-"/>
    <m/>
    <m/>
    <m/>
    <m/>
    <m/>
    <m/>
    <m/>
    <m/>
  </r>
  <r>
    <s v="CK-NoKy [32]"/>
    <x v="1"/>
    <x v="2"/>
    <x v="11"/>
    <x v="11"/>
    <x v="0"/>
    <x v="40"/>
    <n v="1500"/>
    <n v="1500"/>
    <s v="   -"/>
    <s v="-"/>
    <m/>
    <m/>
    <m/>
    <m/>
    <m/>
    <m/>
    <m/>
    <n v="12838"/>
  </r>
  <r>
    <s v="CK-SWVI [31]"/>
    <x v="3"/>
    <x v="5"/>
    <x v="12"/>
    <x v="12"/>
    <x v="0"/>
    <x v="40"/>
    <n v="75"/>
    <n v="75"/>
    <s v="   -"/>
    <s v="-"/>
    <m/>
    <m/>
    <m/>
    <m/>
    <m/>
    <m/>
    <m/>
    <m/>
  </r>
  <r>
    <s v="CK-SWVI [31]"/>
    <x v="3"/>
    <x v="4"/>
    <x v="13"/>
    <x v="13"/>
    <x v="0"/>
    <x v="40"/>
    <s v="UNK"/>
    <m/>
    <s v="   -"/>
    <s v="-"/>
    <m/>
    <m/>
    <m/>
    <m/>
    <m/>
    <m/>
    <m/>
    <m/>
  </r>
  <r>
    <s v="CK-SWVI [31]"/>
    <x v="3"/>
    <x v="1"/>
    <x v="14"/>
    <x v="14"/>
    <x v="0"/>
    <x v="40"/>
    <s v="NO"/>
    <m/>
    <s v="   -"/>
    <s v="-"/>
    <m/>
    <m/>
    <m/>
    <m/>
    <m/>
    <m/>
    <m/>
    <m/>
  </r>
  <r>
    <s v="CK-NoKy [32]"/>
    <x v="0"/>
    <x v="0"/>
    <x v="15"/>
    <x v="15"/>
    <x v="0"/>
    <x v="40"/>
    <n v="300"/>
    <n v="300"/>
    <s v="   -"/>
    <s v="-"/>
    <m/>
    <m/>
    <m/>
    <m/>
    <m/>
    <m/>
    <m/>
    <m/>
  </r>
  <r>
    <s v="CK-NoKy [32]"/>
    <x v="3"/>
    <x v="0"/>
    <x v="16"/>
    <x v="16"/>
    <x v="0"/>
    <x v="40"/>
    <s v="UK"/>
    <m/>
    <s v="   -"/>
    <s v="-"/>
    <m/>
    <m/>
    <m/>
    <m/>
    <m/>
    <m/>
    <m/>
    <m/>
  </r>
  <r>
    <s v="CK-SWVI [31]"/>
    <x v="3"/>
    <x v="1"/>
    <x v="17"/>
    <x v="17"/>
    <x v="0"/>
    <x v="40"/>
    <s v="NO"/>
    <m/>
    <s v="   -"/>
    <s v="-"/>
    <m/>
    <m/>
    <m/>
    <m/>
    <m/>
    <m/>
    <m/>
    <n v="12700"/>
  </r>
  <r>
    <s v="CK-NoKy [32]"/>
    <x v="3"/>
    <x v="2"/>
    <x v="18"/>
    <x v="18"/>
    <x v="0"/>
    <x v="40"/>
    <s v="UK"/>
    <m/>
    <s v="   -"/>
    <s v="-"/>
    <m/>
    <m/>
    <m/>
    <m/>
    <m/>
    <m/>
    <m/>
    <m/>
  </r>
  <r>
    <s v="CK-NoKy [32]"/>
    <x v="1"/>
    <x v="2"/>
    <x v="19"/>
    <x v="19"/>
    <x v="0"/>
    <x v="40"/>
    <n v="50"/>
    <n v="50"/>
    <s v="   -"/>
    <s v="-"/>
    <m/>
    <m/>
    <m/>
    <m/>
    <m/>
    <m/>
    <m/>
    <m/>
  </r>
  <r>
    <s v="CK-NoKy [32]"/>
    <x v="3"/>
    <x v="2"/>
    <x v="20"/>
    <x v="20"/>
    <x v="0"/>
    <x v="40"/>
    <s v="UK"/>
    <m/>
    <s v="   -"/>
    <s v="-"/>
    <m/>
    <m/>
    <m/>
    <m/>
    <m/>
    <m/>
    <m/>
    <m/>
  </r>
  <r>
    <s v="CK-NoKy [32]"/>
    <x v="3"/>
    <x v="0"/>
    <x v="21"/>
    <x v="21"/>
    <x v="0"/>
    <x v="40"/>
    <s v="UK"/>
    <m/>
    <s v="   -"/>
    <s v="-"/>
    <m/>
    <m/>
    <m/>
    <m/>
    <m/>
    <m/>
    <m/>
    <m/>
  </r>
  <r>
    <s v="CK-NWVI [33]"/>
    <x v="1"/>
    <x v="3"/>
    <x v="22"/>
    <x v="22"/>
    <x v="0"/>
    <x v="40"/>
    <n v="1000"/>
    <n v="1000"/>
    <s v="   -"/>
    <s v="-"/>
    <m/>
    <m/>
    <m/>
    <m/>
    <m/>
    <m/>
    <m/>
    <n v="242035"/>
  </r>
  <r>
    <s v="CK-NoKy [32]"/>
    <x v="3"/>
    <x v="0"/>
    <x v="23"/>
    <x v="23"/>
    <x v="0"/>
    <x v="40"/>
    <s v="NI"/>
    <m/>
    <s v="   -"/>
    <s v="-"/>
    <m/>
    <m/>
    <m/>
    <m/>
    <m/>
    <m/>
    <m/>
    <m/>
  </r>
  <r>
    <s v="CK-SWVI [31]"/>
    <x v="0"/>
    <x v="1"/>
    <x v="24"/>
    <x v="24"/>
    <x v="0"/>
    <x v="40"/>
    <s v="UK"/>
    <m/>
    <s v="   -"/>
    <s v="-"/>
    <m/>
    <m/>
    <m/>
    <m/>
    <m/>
    <m/>
    <m/>
    <m/>
  </r>
  <r>
    <s v="CK-SWVI [31]"/>
    <x v="3"/>
    <x v="4"/>
    <x v="25"/>
    <x v="25"/>
    <x v="0"/>
    <x v="40"/>
    <s v="NI"/>
    <m/>
    <s v="   -"/>
    <s v="-"/>
    <m/>
    <m/>
    <m/>
    <m/>
    <m/>
    <m/>
    <m/>
    <m/>
  </r>
  <r>
    <s v="CK-NoKy [32]"/>
    <x v="3"/>
    <x v="2"/>
    <x v="26"/>
    <x v="26"/>
    <x v="0"/>
    <x v="40"/>
    <s v="UK"/>
    <m/>
    <s v="   -"/>
    <s v="-"/>
    <m/>
    <m/>
    <m/>
    <m/>
    <m/>
    <m/>
    <m/>
    <m/>
  </r>
  <r>
    <s v="CK-SWVI [31]"/>
    <x v="0"/>
    <x v="1"/>
    <x v="27"/>
    <x v="27"/>
    <x v="0"/>
    <x v="40"/>
    <s v="UK"/>
    <m/>
    <s v="   -"/>
    <s v="-"/>
    <m/>
    <m/>
    <m/>
    <m/>
    <m/>
    <m/>
    <m/>
    <m/>
  </r>
  <r>
    <s v="CK-SWVI [31]"/>
    <x v="1"/>
    <x v="4"/>
    <x v="28"/>
    <x v="28"/>
    <x v="0"/>
    <x v="40"/>
    <n v="100"/>
    <n v="100"/>
    <s v="   -"/>
    <s v="-"/>
    <m/>
    <m/>
    <m/>
    <m/>
    <m/>
    <m/>
    <m/>
    <n v="43411"/>
  </r>
  <r>
    <s v="CK-NoKy [32]"/>
    <x v="3"/>
    <x v="0"/>
    <x v="29"/>
    <x v="29"/>
    <x v="0"/>
    <x v="40"/>
    <s v="UK"/>
    <m/>
    <s v="   -"/>
    <s v="-"/>
    <m/>
    <m/>
    <m/>
    <m/>
    <m/>
    <m/>
    <m/>
    <m/>
  </r>
  <r>
    <s v="CK-SWVI [31]"/>
    <x v="4"/>
    <x v="6"/>
    <x v="30"/>
    <x v="30"/>
    <x v="0"/>
    <x v="40"/>
    <s v="NI"/>
    <m/>
    <s v="   -"/>
    <s v="-"/>
    <m/>
    <m/>
    <m/>
    <m/>
    <m/>
    <m/>
    <m/>
    <m/>
  </r>
  <r>
    <s v="CK-SWVI [31]"/>
    <x v="4"/>
    <x v="6"/>
    <x v="30"/>
    <x v="31"/>
    <x v="0"/>
    <x v="40"/>
    <n v="1300"/>
    <n v="1300"/>
    <s v="   -"/>
    <s v="-"/>
    <m/>
    <m/>
    <m/>
    <m/>
    <m/>
    <m/>
    <m/>
    <n v="2570176"/>
  </r>
  <r>
    <s v="CK-NoKy [32]"/>
    <x v="3"/>
    <x v="0"/>
    <x v="31"/>
    <x v="32"/>
    <x v="0"/>
    <x v="40"/>
    <s v="UK"/>
    <m/>
    <s v="   -"/>
    <s v="-"/>
    <m/>
    <m/>
    <m/>
    <m/>
    <m/>
    <m/>
    <m/>
    <m/>
  </r>
  <r>
    <s v="CK-NoKy [32]"/>
    <x v="3"/>
    <x v="2"/>
    <x v="32"/>
    <x v="33"/>
    <x v="0"/>
    <x v="40"/>
    <s v="UK"/>
    <m/>
    <s v="   -"/>
    <s v="-"/>
    <m/>
    <m/>
    <m/>
    <m/>
    <m/>
    <m/>
    <m/>
    <m/>
  </r>
  <r>
    <s v="CK-SWVI [31]"/>
    <x v="4"/>
    <x v="5"/>
    <x v="33"/>
    <x v="34"/>
    <x v="0"/>
    <x v="40"/>
    <s v="NI"/>
    <m/>
    <s v="   -"/>
    <s v="-"/>
    <m/>
    <m/>
    <m/>
    <m/>
    <m/>
    <m/>
    <m/>
    <m/>
  </r>
  <r>
    <s v="CK-SWVI [31]"/>
    <x v="4"/>
    <x v="5"/>
    <x v="33"/>
    <x v="35"/>
    <x v="0"/>
    <x v="40"/>
    <s v="UNK"/>
    <m/>
    <s v="   -"/>
    <s v="-"/>
    <m/>
    <m/>
    <m/>
    <m/>
    <m/>
    <m/>
    <m/>
    <m/>
  </r>
  <r>
    <s v="CK-SWVI [31]"/>
    <x v="4"/>
    <x v="5"/>
    <x v="33"/>
    <x v="36"/>
    <x v="0"/>
    <x v="40"/>
    <n v="775"/>
    <n v="775"/>
    <s v="   -"/>
    <s v="-"/>
    <m/>
    <m/>
    <m/>
    <m/>
    <m/>
    <m/>
    <m/>
    <m/>
  </r>
  <r>
    <s v="CK-SWVI [31]"/>
    <x v="1"/>
    <x v="4"/>
    <x v="34"/>
    <x v="37"/>
    <x v="0"/>
    <x v="40"/>
    <n v="127"/>
    <n v="127"/>
    <s v="   -"/>
    <s v="-"/>
    <m/>
    <m/>
    <m/>
    <m/>
    <m/>
    <m/>
    <m/>
    <m/>
  </r>
  <r>
    <s v="CK-SWVI [31]"/>
    <x v="2"/>
    <x v="4"/>
    <x v="35"/>
    <x v="38"/>
    <x v="0"/>
    <x v="40"/>
    <n v="11000"/>
    <n v="11000"/>
    <s v="   -"/>
    <s v="-"/>
    <m/>
    <n v="0.34"/>
    <n v="0.65999999999999992"/>
    <n v="0.67"/>
    <s v="cwt"/>
    <s v="direct"/>
    <m/>
    <n v="9599318"/>
  </r>
  <r>
    <s v="CK-SWVI [31]"/>
    <x v="4"/>
    <x v="5"/>
    <x v="36"/>
    <x v="39"/>
    <x v="0"/>
    <x v="40"/>
    <s v="UK"/>
    <m/>
    <s v="   -"/>
    <s v="-"/>
    <m/>
    <m/>
    <m/>
    <m/>
    <m/>
    <m/>
    <m/>
    <m/>
  </r>
  <r>
    <s v="CK-SWVI [31]"/>
    <x v="4"/>
    <x v="5"/>
    <x v="36"/>
    <x v="40"/>
    <x v="0"/>
    <x v="40"/>
    <s v="UK"/>
    <m/>
    <s v="   -"/>
    <s v="-"/>
    <m/>
    <m/>
    <m/>
    <m/>
    <m/>
    <m/>
    <m/>
    <m/>
  </r>
  <r>
    <s v="CK-SWVI [31]"/>
    <x v="4"/>
    <x v="5"/>
    <x v="36"/>
    <x v="41"/>
    <x v="0"/>
    <x v="40"/>
    <n v="18"/>
    <n v="18"/>
    <s v="   -"/>
    <s v="-"/>
    <m/>
    <m/>
    <m/>
    <m/>
    <m/>
    <m/>
    <m/>
    <n v="52298"/>
  </r>
  <r>
    <s v="CK-NoKy [32]"/>
    <x v="3"/>
    <x v="2"/>
    <x v="37"/>
    <x v="42"/>
    <x v="0"/>
    <x v="40"/>
    <n v="40"/>
    <n v="40"/>
    <s v="   -"/>
    <s v="-"/>
    <m/>
    <m/>
    <m/>
    <m/>
    <m/>
    <m/>
    <m/>
    <m/>
  </r>
  <r>
    <s v="CK-SWVI [31]"/>
    <x v="3"/>
    <x v="1"/>
    <x v="38"/>
    <x v="43"/>
    <x v="0"/>
    <x v="40"/>
    <s v="NO"/>
    <m/>
    <s v="   -"/>
    <s v="-"/>
    <m/>
    <m/>
    <m/>
    <m/>
    <m/>
    <m/>
    <m/>
    <m/>
  </r>
  <r>
    <s v="CK-NoKy [32]"/>
    <x v="1"/>
    <x v="2"/>
    <x v="39"/>
    <x v="44"/>
    <x v="0"/>
    <x v="40"/>
    <n v="50"/>
    <n v="50"/>
    <s v="   -"/>
    <s v="-"/>
    <m/>
    <m/>
    <m/>
    <m/>
    <m/>
    <m/>
    <m/>
    <m/>
  </r>
  <r>
    <s v="CK-NoKy [32]"/>
    <x v="0"/>
    <x v="0"/>
    <x v="40"/>
    <x v="45"/>
    <x v="0"/>
    <x v="40"/>
    <n v="500"/>
    <n v="500"/>
    <s v="   -"/>
    <s v="-"/>
    <m/>
    <m/>
    <m/>
    <m/>
    <m/>
    <m/>
    <m/>
    <m/>
  </r>
  <r>
    <s v="CK-SWVI [31]"/>
    <x v="3"/>
    <x v="4"/>
    <x v="41"/>
    <x v="46"/>
    <x v="0"/>
    <x v="40"/>
    <s v="NI"/>
    <m/>
    <s v="   -"/>
    <s v="-"/>
    <m/>
    <m/>
    <m/>
    <m/>
    <m/>
    <m/>
    <m/>
    <n v="50261"/>
  </r>
  <r>
    <s v="CK-NoKy [32]"/>
    <x v="3"/>
    <x v="2"/>
    <x v="42"/>
    <x v="47"/>
    <x v="0"/>
    <x v="40"/>
    <n v="40"/>
    <n v="40"/>
    <s v="   -"/>
    <s v="-"/>
    <m/>
    <m/>
    <m/>
    <m/>
    <m/>
    <m/>
    <m/>
    <m/>
  </r>
  <r>
    <s v="CK-SWVI [31]"/>
    <x v="3"/>
    <x v="1"/>
    <x v="43"/>
    <x v="48"/>
    <x v="0"/>
    <x v="40"/>
    <s v="UK"/>
    <m/>
    <s v="   -"/>
    <s v="-"/>
    <m/>
    <m/>
    <m/>
    <m/>
    <m/>
    <m/>
    <m/>
    <m/>
  </r>
  <r>
    <s v="CK-SWVI [31]"/>
    <x v="3"/>
    <x v="4"/>
    <x v="44"/>
    <x v="49"/>
    <x v="0"/>
    <x v="40"/>
    <n v="25"/>
    <n v="25"/>
    <s v="   -"/>
    <s v="-"/>
    <m/>
    <m/>
    <m/>
    <m/>
    <m/>
    <m/>
    <m/>
    <m/>
  </r>
  <r>
    <s v="CK-SWVI [31]"/>
    <x v="1"/>
    <x v="1"/>
    <x v="45"/>
    <x v="50"/>
    <x v="0"/>
    <x v="40"/>
    <n v="20"/>
    <n v="20"/>
    <s v="   -"/>
    <s v="-"/>
    <m/>
    <m/>
    <m/>
    <m/>
    <m/>
    <m/>
    <m/>
    <m/>
  </r>
  <r>
    <s v="CK-NoKy [32]"/>
    <x v="3"/>
    <x v="2"/>
    <x v="46"/>
    <x v="51"/>
    <x v="0"/>
    <x v="40"/>
    <s v="UK"/>
    <m/>
    <s v="   -"/>
    <s v="-"/>
    <m/>
    <m/>
    <m/>
    <m/>
    <m/>
    <m/>
    <m/>
    <m/>
  </r>
  <r>
    <s v="CK-SWVI [31]"/>
    <x v="3"/>
    <x v="1"/>
    <x v="47"/>
    <x v="52"/>
    <x v="0"/>
    <x v="40"/>
    <s v="UK"/>
    <m/>
    <s v="   -"/>
    <s v="-"/>
    <m/>
    <m/>
    <m/>
    <m/>
    <m/>
    <m/>
    <m/>
    <m/>
  </r>
  <r>
    <s v="CK-NoKy [32]"/>
    <x v="1"/>
    <x v="2"/>
    <x v="48"/>
    <x v="53"/>
    <x v="0"/>
    <x v="40"/>
    <n v="27"/>
    <n v="27"/>
    <s v="   -"/>
    <s v="-"/>
    <m/>
    <m/>
    <m/>
    <m/>
    <m/>
    <m/>
    <m/>
    <m/>
  </r>
  <r>
    <s v="CK-NoKy [32]"/>
    <x v="0"/>
    <x v="0"/>
    <x v="0"/>
    <x v="0"/>
    <x v="0"/>
    <x v="41"/>
    <n v="100"/>
    <n v="100"/>
    <s v="   -"/>
    <s v="-"/>
    <m/>
    <m/>
    <m/>
    <m/>
    <m/>
    <m/>
    <m/>
    <m/>
  </r>
  <r>
    <s v="CK-SWVI [31]"/>
    <x v="0"/>
    <x v="1"/>
    <x v="1"/>
    <x v="1"/>
    <x v="0"/>
    <x v="41"/>
    <n v="25"/>
    <n v="25"/>
    <s v="   -"/>
    <s v="-"/>
    <m/>
    <m/>
    <m/>
    <m/>
    <m/>
    <m/>
    <m/>
    <m/>
  </r>
  <r>
    <s v="CK-NoKy [32]"/>
    <x v="1"/>
    <x v="2"/>
    <x v="2"/>
    <x v="2"/>
    <x v="0"/>
    <x v="41"/>
    <s v="UK"/>
    <m/>
    <s v="   -"/>
    <s v="-"/>
    <m/>
    <m/>
    <m/>
    <m/>
    <m/>
    <m/>
    <m/>
    <m/>
  </r>
  <r>
    <s v="CK-NoKy [32]"/>
    <x v="2"/>
    <x v="2"/>
    <x v="3"/>
    <x v="3"/>
    <x v="0"/>
    <x v="41"/>
    <s v="UK"/>
    <m/>
    <s v="   -"/>
    <s v="-"/>
    <m/>
    <m/>
    <m/>
    <m/>
    <m/>
    <m/>
    <m/>
    <m/>
  </r>
  <r>
    <s v="CK-NWVI [33]"/>
    <x v="0"/>
    <x v="3"/>
    <x v="4"/>
    <x v="4"/>
    <x v="0"/>
    <x v="41"/>
    <s v="UNK"/>
    <m/>
    <s v="   -"/>
    <s v="-"/>
    <m/>
    <m/>
    <m/>
    <m/>
    <m/>
    <m/>
    <m/>
    <m/>
  </r>
  <r>
    <s v="CK-NoKy [32]"/>
    <x v="2"/>
    <x v="2"/>
    <x v="5"/>
    <x v="5"/>
    <x v="0"/>
    <x v="41"/>
    <n v="500"/>
    <n v="500"/>
    <s v="   -"/>
    <s v="-"/>
    <m/>
    <m/>
    <m/>
    <m/>
    <m/>
    <m/>
    <m/>
    <n v="485900"/>
  </r>
  <r>
    <s v="CK-SWVI [31]"/>
    <x v="3"/>
    <x v="1"/>
    <x v="6"/>
    <x v="6"/>
    <x v="0"/>
    <x v="41"/>
    <n v="15"/>
    <n v="15"/>
    <s v="   -"/>
    <s v="-"/>
    <m/>
    <m/>
    <m/>
    <m/>
    <m/>
    <m/>
    <m/>
    <m/>
  </r>
  <r>
    <s v="CK-NoKy [32]"/>
    <x v="3"/>
    <x v="2"/>
    <x v="7"/>
    <x v="7"/>
    <x v="0"/>
    <x v="41"/>
    <n v="50"/>
    <n v="50"/>
    <s v="   -"/>
    <s v="-"/>
    <m/>
    <m/>
    <m/>
    <m/>
    <m/>
    <m/>
    <m/>
    <m/>
  </r>
  <r>
    <s v="CK-NoKy [32]"/>
    <x v="3"/>
    <x v="0"/>
    <x v="8"/>
    <x v="8"/>
    <x v="0"/>
    <x v="41"/>
    <n v="10"/>
    <n v="10"/>
    <s v="   -"/>
    <s v="-"/>
    <m/>
    <m/>
    <m/>
    <m/>
    <m/>
    <m/>
    <m/>
    <m/>
  </r>
  <r>
    <s v="CK-SWVI [31]"/>
    <x v="3"/>
    <x v="4"/>
    <x v="9"/>
    <x v="9"/>
    <x v="0"/>
    <x v="41"/>
    <s v="UK"/>
    <m/>
    <s v="   -"/>
    <s v="-"/>
    <m/>
    <m/>
    <m/>
    <m/>
    <m/>
    <m/>
    <m/>
    <m/>
  </r>
  <r>
    <s v="CK-NoKy [32]"/>
    <x v="3"/>
    <x v="2"/>
    <x v="10"/>
    <x v="10"/>
    <x v="0"/>
    <x v="41"/>
    <s v="UK"/>
    <m/>
    <s v="   -"/>
    <s v="-"/>
    <m/>
    <m/>
    <m/>
    <m/>
    <m/>
    <m/>
    <m/>
    <m/>
  </r>
  <r>
    <s v="CK-NoKy [32]"/>
    <x v="1"/>
    <x v="2"/>
    <x v="11"/>
    <x v="11"/>
    <x v="0"/>
    <x v="41"/>
    <n v="1000"/>
    <n v="1000"/>
    <s v="   -"/>
    <s v="-"/>
    <m/>
    <m/>
    <m/>
    <m/>
    <m/>
    <m/>
    <m/>
    <m/>
  </r>
  <r>
    <s v="CK-SWVI [31]"/>
    <x v="3"/>
    <x v="5"/>
    <x v="12"/>
    <x v="12"/>
    <x v="0"/>
    <x v="41"/>
    <n v="75"/>
    <n v="75"/>
    <s v="   -"/>
    <s v="-"/>
    <m/>
    <m/>
    <m/>
    <m/>
    <m/>
    <m/>
    <m/>
    <m/>
  </r>
  <r>
    <s v="CK-SWVI [31]"/>
    <x v="3"/>
    <x v="4"/>
    <x v="13"/>
    <x v="13"/>
    <x v="0"/>
    <x v="41"/>
    <s v="UNK"/>
    <m/>
    <s v="   -"/>
    <s v="-"/>
    <m/>
    <m/>
    <m/>
    <m/>
    <m/>
    <m/>
    <m/>
    <m/>
  </r>
  <r>
    <s v="CK-SWVI [31]"/>
    <x v="3"/>
    <x v="1"/>
    <x v="14"/>
    <x v="14"/>
    <x v="0"/>
    <x v="41"/>
    <s v="NO"/>
    <m/>
    <s v="   -"/>
    <s v="-"/>
    <m/>
    <m/>
    <m/>
    <m/>
    <m/>
    <m/>
    <m/>
    <m/>
  </r>
  <r>
    <s v="CK-NoKy [32]"/>
    <x v="0"/>
    <x v="0"/>
    <x v="15"/>
    <x v="15"/>
    <x v="0"/>
    <x v="41"/>
    <s v="UK"/>
    <m/>
    <s v="   -"/>
    <s v="-"/>
    <m/>
    <m/>
    <m/>
    <m/>
    <m/>
    <m/>
    <m/>
    <m/>
  </r>
  <r>
    <s v="CK-NoKy [32]"/>
    <x v="3"/>
    <x v="0"/>
    <x v="16"/>
    <x v="16"/>
    <x v="0"/>
    <x v="41"/>
    <s v="UK"/>
    <m/>
    <s v="   -"/>
    <s v="-"/>
    <m/>
    <m/>
    <m/>
    <m/>
    <m/>
    <m/>
    <m/>
    <m/>
  </r>
  <r>
    <s v="CK-SWVI [31]"/>
    <x v="3"/>
    <x v="1"/>
    <x v="17"/>
    <x v="17"/>
    <x v="0"/>
    <x v="41"/>
    <n v="400"/>
    <n v="400"/>
    <s v="   -"/>
    <s v="-"/>
    <m/>
    <m/>
    <m/>
    <m/>
    <m/>
    <m/>
    <m/>
    <m/>
  </r>
  <r>
    <s v="CK-NoKy [32]"/>
    <x v="3"/>
    <x v="2"/>
    <x v="18"/>
    <x v="18"/>
    <x v="0"/>
    <x v="41"/>
    <s v="UK"/>
    <m/>
    <s v="   -"/>
    <s v="-"/>
    <m/>
    <m/>
    <m/>
    <m/>
    <m/>
    <m/>
    <m/>
    <m/>
  </r>
  <r>
    <s v="CK-NoKy [32]"/>
    <x v="1"/>
    <x v="2"/>
    <x v="19"/>
    <x v="19"/>
    <x v="0"/>
    <x v="41"/>
    <n v="15"/>
    <n v="15"/>
    <s v="   -"/>
    <s v="-"/>
    <m/>
    <m/>
    <m/>
    <m/>
    <m/>
    <m/>
    <m/>
    <m/>
  </r>
  <r>
    <s v="CK-NoKy [32]"/>
    <x v="3"/>
    <x v="2"/>
    <x v="20"/>
    <x v="20"/>
    <x v="0"/>
    <x v="41"/>
    <s v="UK"/>
    <m/>
    <s v="   -"/>
    <s v="-"/>
    <m/>
    <m/>
    <m/>
    <m/>
    <m/>
    <m/>
    <m/>
    <m/>
  </r>
  <r>
    <s v="CK-NoKy [32]"/>
    <x v="3"/>
    <x v="0"/>
    <x v="21"/>
    <x v="21"/>
    <x v="0"/>
    <x v="41"/>
    <s v="UK"/>
    <m/>
    <s v="   -"/>
    <s v="-"/>
    <m/>
    <m/>
    <m/>
    <m/>
    <m/>
    <m/>
    <m/>
    <m/>
  </r>
  <r>
    <s v="CK-NWVI [33]"/>
    <x v="1"/>
    <x v="3"/>
    <x v="22"/>
    <x v="22"/>
    <x v="0"/>
    <x v="41"/>
    <n v="5000"/>
    <n v="5000"/>
    <s v="   -"/>
    <s v="-"/>
    <m/>
    <m/>
    <m/>
    <m/>
    <m/>
    <m/>
    <m/>
    <n v="200000"/>
  </r>
  <r>
    <s v="CK-NoKy [32]"/>
    <x v="3"/>
    <x v="0"/>
    <x v="23"/>
    <x v="23"/>
    <x v="0"/>
    <x v="41"/>
    <s v="NI"/>
    <m/>
    <s v="   -"/>
    <s v="-"/>
    <m/>
    <m/>
    <m/>
    <m/>
    <m/>
    <m/>
    <m/>
    <m/>
  </r>
  <r>
    <s v="CK-SWVI [31]"/>
    <x v="0"/>
    <x v="1"/>
    <x v="24"/>
    <x v="24"/>
    <x v="0"/>
    <x v="41"/>
    <n v="100"/>
    <n v="100"/>
    <s v="   -"/>
    <s v="-"/>
    <m/>
    <m/>
    <m/>
    <m/>
    <m/>
    <m/>
    <m/>
    <m/>
  </r>
  <r>
    <s v="CK-SWVI [31]"/>
    <x v="3"/>
    <x v="4"/>
    <x v="25"/>
    <x v="25"/>
    <x v="0"/>
    <x v="41"/>
    <s v="UK"/>
    <m/>
    <s v="   -"/>
    <s v="-"/>
    <m/>
    <m/>
    <m/>
    <m/>
    <m/>
    <m/>
    <m/>
    <m/>
  </r>
  <r>
    <s v="CK-NoKy [32]"/>
    <x v="3"/>
    <x v="2"/>
    <x v="26"/>
    <x v="26"/>
    <x v="0"/>
    <x v="41"/>
    <s v="NI"/>
    <m/>
    <s v="   -"/>
    <s v="-"/>
    <m/>
    <m/>
    <m/>
    <m/>
    <m/>
    <m/>
    <m/>
    <m/>
  </r>
  <r>
    <s v="CK-SWVI [31]"/>
    <x v="0"/>
    <x v="1"/>
    <x v="27"/>
    <x v="27"/>
    <x v="0"/>
    <x v="41"/>
    <s v="NO"/>
    <m/>
    <s v="   -"/>
    <s v="-"/>
    <m/>
    <m/>
    <m/>
    <m/>
    <m/>
    <m/>
    <m/>
    <m/>
  </r>
  <r>
    <s v="CK-SWVI [31]"/>
    <x v="1"/>
    <x v="4"/>
    <x v="28"/>
    <x v="28"/>
    <x v="0"/>
    <x v="41"/>
    <n v="425"/>
    <n v="425"/>
    <s v="   -"/>
    <s v="-"/>
    <m/>
    <m/>
    <m/>
    <m/>
    <m/>
    <m/>
    <m/>
    <n v="107868"/>
  </r>
  <r>
    <s v="CK-NoKy [32]"/>
    <x v="3"/>
    <x v="0"/>
    <x v="29"/>
    <x v="29"/>
    <x v="0"/>
    <x v="41"/>
    <s v="UK"/>
    <m/>
    <s v="   -"/>
    <s v="-"/>
    <m/>
    <m/>
    <m/>
    <m/>
    <m/>
    <m/>
    <m/>
    <m/>
  </r>
  <r>
    <s v="CK-SWVI [31]"/>
    <x v="4"/>
    <x v="6"/>
    <x v="30"/>
    <x v="30"/>
    <x v="0"/>
    <x v="41"/>
    <s v="NI"/>
    <m/>
    <s v="   -"/>
    <s v="-"/>
    <m/>
    <m/>
    <m/>
    <m/>
    <m/>
    <m/>
    <m/>
    <m/>
  </r>
  <r>
    <s v="CK-SWVI [31]"/>
    <x v="4"/>
    <x v="6"/>
    <x v="30"/>
    <x v="31"/>
    <x v="0"/>
    <x v="41"/>
    <n v="2000"/>
    <n v="2000"/>
    <s v="   -"/>
    <s v="-"/>
    <m/>
    <m/>
    <m/>
    <m/>
    <m/>
    <m/>
    <m/>
    <n v="2421272"/>
  </r>
  <r>
    <s v="CK-NoKy [32]"/>
    <x v="3"/>
    <x v="0"/>
    <x v="31"/>
    <x v="32"/>
    <x v="0"/>
    <x v="41"/>
    <s v="UK"/>
    <m/>
    <s v="   -"/>
    <s v="-"/>
    <m/>
    <m/>
    <m/>
    <m/>
    <m/>
    <m/>
    <m/>
    <m/>
  </r>
  <r>
    <s v="CK-NoKy [32]"/>
    <x v="3"/>
    <x v="2"/>
    <x v="32"/>
    <x v="33"/>
    <x v="0"/>
    <x v="41"/>
    <s v="UK"/>
    <m/>
    <s v="   -"/>
    <s v="-"/>
    <m/>
    <m/>
    <m/>
    <m/>
    <m/>
    <m/>
    <m/>
    <m/>
  </r>
  <r>
    <s v="CK-SWVI [31]"/>
    <x v="4"/>
    <x v="5"/>
    <x v="33"/>
    <x v="34"/>
    <x v="0"/>
    <x v="41"/>
    <s v="NI"/>
    <m/>
    <s v="   -"/>
    <s v="-"/>
    <m/>
    <m/>
    <m/>
    <m/>
    <m/>
    <m/>
    <m/>
    <m/>
  </r>
  <r>
    <s v="CK-SWVI [31]"/>
    <x v="4"/>
    <x v="5"/>
    <x v="33"/>
    <x v="35"/>
    <x v="0"/>
    <x v="41"/>
    <s v="UNK"/>
    <m/>
    <s v="   -"/>
    <s v="-"/>
    <m/>
    <m/>
    <m/>
    <m/>
    <m/>
    <m/>
    <m/>
    <m/>
  </r>
  <r>
    <s v="CK-SWVI [31]"/>
    <x v="4"/>
    <x v="5"/>
    <x v="33"/>
    <x v="36"/>
    <x v="0"/>
    <x v="41"/>
    <n v="775"/>
    <n v="775"/>
    <s v="   -"/>
    <s v="-"/>
    <m/>
    <m/>
    <m/>
    <m/>
    <m/>
    <m/>
    <m/>
    <m/>
  </r>
  <r>
    <s v="CK-SWVI [31]"/>
    <x v="1"/>
    <x v="4"/>
    <x v="34"/>
    <x v="37"/>
    <x v="0"/>
    <x v="41"/>
    <n v="145"/>
    <n v="145"/>
    <s v="   -"/>
    <s v="-"/>
    <m/>
    <m/>
    <m/>
    <m/>
    <m/>
    <m/>
    <m/>
    <m/>
  </r>
  <r>
    <s v="CK-SWVI [31]"/>
    <x v="2"/>
    <x v="4"/>
    <x v="35"/>
    <x v="38"/>
    <x v="0"/>
    <x v="41"/>
    <n v="8474"/>
    <n v="8474"/>
    <s v="   -"/>
    <s v="-"/>
    <m/>
    <n v="0.26"/>
    <n v="0.74"/>
    <n v="0.72"/>
    <s v="cwt"/>
    <s v="direct"/>
    <m/>
    <n v="8418344"/>
  </r>
  <r>
    <s v="CK-SWVI [31]"/>
    <x v="4"/>
    <x v="5"/>
    <x v="36"/>
    <x v="39"/>
    <x v="0"/>
    <x v="41"/>
    <s v="UK"/>
    <m/>
    <s v="   -"/>
    <s v="-"/>
    <m/>
    <m/>
    <m/>
    <m/>
    <m/>
    <m/>
    <m/>
    <m/>
  </r>
  <r>
    <s v="CK-SWVI [31]"/>
    <x v="4"/>
    <x v="5"/>
    <x v="36"/>
    <x v="40"/>
    <x v="0"/>
    <x v="41"/>
    <s v="UK"/>
    <m/>
    <s v="   -"/>
    <s v="-"/>
    <m/>
    <m/>
    <m/>
    <m/>
    <m/>
    <m/>
    <m/>
    <m/>
  </r>
  <r>
    <s v="CK-SWVI [31]"/>
    <x v="4"/>
    <x v="5"/>
    <x v="36"/>
    <x v="41"/>
    <x v="0"/>
    <x v="41"/>
    <n v="3"/>
    <n v="3"/>
    <s v="   -"/>
    <s v="-"/>
    <m/>
    <m/>
    <m/>
    <m/>
    <m/>
    <m/>
    <m/>
    <n v="38450"/>
  </r>
  <r>
    <s v="CK-NoKy [32]"/>
    <x v="3"/>
    <x v="2"/>
    <x v="37"/>
    <x v="42"/>
    <x v="0"/>
    <x v="41"/>
    <n v="40"/>
    <n v="40"/>
    <s v="   -"/>
    <s v="-"/>
    <m/>
    <m/>
    <m/>
    <m/>
    <m/>
    <m/>
    <m/>
    <m/>
  </r>
  <r>
    <s v="CK-SWVI [31]"/>
    <x v="3"/>
    <x v="1"/>
    <x v="38"/>
    <x v="43"/>
    <x v="0"/>
    <x v="41"/>
    <s v="UK"/>
    <m/>
    <s v="   -"/>
    <s v="-"/>
    <m/>
    <m/>
    <m/>
    <m/>
    <m/>
    <m/>
    <m/>
    <m/>
  </r>
  <r>
    <s v="CK-NoKy [32]"/>
    <x v="1"/>
    <x v="2"/>
    <x v="39"/>
    <x v="44"/>
    <x v="0"/>
    <x v="41"/>
    <n v="125"/>
    <n v="125"/>
    <s v="   -"/>
    <s v="-"/>
    <m/>
    <m/>
    <m/>
    <m/>
    <m/>
    <m/>
    <m/>
    <m/>
  </r>
  <r>
    <s v="CK-NoKy [32]"/>
    <x v="0"/>
    <x v="0"/>
    <x v="40"/>
    <x v="45"/>
    <x v="0"/>
    <x v="41"/>
    <n v="1000"/>
    <n v="1000"/>
    <s v="   -"/>
    <s v="-"/>
    <m/>
    <m/>
    <m/>
    <m/>
    <m/>
    <m/>
    <m/>
    <m/>
  </r>
  <r>
    <s v="CK-SWVI [31]"/>
    <x v="3"/>
    <x v="4"/>
    <x v="41"/>
    <x v="46"/>
    <x v="0"/>
    <x v="41"/>
    <s v="NI"/>
    <m/>
    <s v="   -"/>
    <s v="-"/>
    <m/>
    <m/>
    <m/>
    <m/>
    <m/>
    <m/>
    <m/>
    <n v="49075"/>
  </r>
  <r>
    <s v="CK-NoKy [32]"/>
    <x v="3"/>
    <x v="2"/>
    <x v="42"/>
    <x v="47"/>
    <x v="0"/>
    <x v="41"/>
    <s v="UK"/>
    <m/>
    <s v="   -"/>
    <s v="-"/>
    <m/>
    <m/>
    <m/>
    <m/>
    <m/>
    <m/>
    <m/>
    <m/>
  </r>
  <r>
    <s v="CK-SWVI [31]"/>
    <x v="3"/>
    <x v="1"/>
    <x v="43"/>
    <x v="48"/>
    <x v="0"/>
    <x v="41"/>
    <s v="UK"/>
    <m/>
    <s v="   -"/>
    <s v="-"/>
    <m/>
    <m/>
    <m/>
    <m/>
    <m/>
    <m/>
    <m/>
    <m/>
  </r>
  <r>
    <s v="CK-SWVI [31]"/>
    <x v="3"/>
    <x v="4"/>
    <x v="44"/>
    <x v="49"/>
    <x v="0"/>
    <x v="41"/>
    <s v="UK"/>
    <m/>
    <s v="   -"/>
    <s v="-"/>
    <m/>
    <m/>
    <m/>
    <m/>
    <m/>
    <m/>
    <m/>
    <m/>
  </r>
  <r>
    <s v="CK-SWVI [31]"/>
    <x v="1"/>
    <x v="1"/>
    <x v="45"/>
    <x v="50"/>
    <x v="0"/>
    <x v="41"/>
    <s v="UK"/>
    <m/>
    <s v="   -"/>
    <s v="-"/>
    <m/>
    <m/>
    <m/>
    <m/>
    <m/>
    <m/>
    <m/>
    <m/>
  </r>
  <r>
    <s v="CK-NoKy [32]"/>
    <x v="3"/>
    <x v="2"/>
    <x v="46"/>
    <x v="51"/>
    <x v="0"/>
    <x v="41"/>
    <s v="UK"/>
    <m/>
    <s v="   -"/>
    <s v="-"/>
    <m/>
    <m/>
    <m/>
    <m/>
    <m/>
    <m/>
    <m/>
    <m/>
  </r>
  <r>
    <s v="CK-SWVI [31]"/>
    <x v="3"/>
    <x v="1"/>
    <x v="47"/>
    <x v="52"/>
    <x v="0"/>
    <x v="41"/>
    <s v="NO"/>
    <m/>
    <s v="   -"/>
    <s v="-"/>
    <m/>
    <m/>
    <m/>
    <m/>
    <m/>
    <m/>
    <m/>
    <m/>
  </r>
  <r>
    <s v="CK-NoKy [32]"/>
    <x v="1"/>
    <x v="2"/>
    <x v="48"/>
    <x v="53"/>
    <x v="0"/>
    <x v="41"/>
    <n v="100"/>
    <n v="100"/>
    <s v="   -"/>
    <s v="-"/>
    <m/>
    <m/>
    <m/>
    <m/>
    <m/>
    <m/>
    <m/>
    <m/>
  </r>
  <r>
    <s v="CK-NoKy [32]"/>
    <x v="0"/>
    <x v="0"/>
    <x v="0"/>
    <x v="0"/>
    <x v="0"/>
    <x v="42"/>
    <n v="500"/>
    <n v="500"/>
    <s v="   -"/>
    <s v="-"/>
    <m/>
    <m/>
    <m/>
    <m/>
    <m/>
    <m/>
    <m/>
    <m/>
  </r>
  <r>
    <s v="CK-SWVI [31]"/>
    <x v="0"/>
    <x v="1"/>
    <x v="1"/>
    <x v="1"/>
    <x v="0"/>
    <x v="42"/>
    <s v="NO"/>
    <m/>
    <s v="   -"/>
    <s v="-"/>
    <m/>
    <m/>
    <m/>
    <m/>
    <m/>
    <m/>
    <m/>
    <m/>
  </r>
  <r>
    <s v="CK-NoKy [32]"/>
    <x v="1"/>
    <x v="2"/>
    <x v="2"/>
    <x v="2"/>
    <x v="0"/>
    <x v="42"/>
    <n v="300"/>
    <n v="300"/>
    <s v="   -"/>
    <s v="-"/>
    <m/>
    <m/>
    <m/>
    <m/>
    <m/>
    <m/>
    <m/>
    <m/>
  </r>
  <r>
    <s v="CK-NoKy [32]"/>
    <x v="2"/>
    <x v="2"/>
    <x v="3"/>
    <x v="3"/>
    <x v="0"/>
    <x v="42"/>
    <n v="20"/>
    <n v="20"/>
    <s v="   -"/>
    <s v="-"/>
    <m/>
    <m/>
    <m/>
    <m/>
    <m/>
    <m/>
    <m/>
    <m/>
  </r>
  <r>
    <s v="CK-NWVI [33]"/>
    <x v="0"/>
    <x v="3"/>
    <x v="4"/>
    <x v="4"/>
    <x v="0"/>
    <x v="42"/>
    <s v="UNK"/>
    <m/>
    <s v="   -"/>
    <s v="-"/>
    <m/>
    <m/>
    <m/>
    <m/>
    <m/>
    <m/>
    <m/>
    <m/>
  </r>
  <r>
    <s v="CK-NoKy [32]"/>
    <x v="2"/>
    <x v="2"/>
    <x v="5"/>
    <x v="5"/>
    <x v="0"/>
    <x v="42"/>
    <n v="300"/>
    <n v="300"/>
    <s v="   -"/>
    <s v="-"/>
    <m/>
    <m/>
    <m/>
    <m/>
    <m/>
    <m/>
    <m/>
    <n v="152000"/>
  </r>
  <r>
    <s v="CK-SWVI [31]"/>
    <x v="3"/>
    <x v="1"/>
    <x v="6"/>
    <x v="6"/>
    <x v="0"/>
    <x v="42"/>
    <n v="10"/>
    <n v="10"/>
    <s v="   -"/>
    <s v="-"/>
    <m/>
    <m/>
    <m/>
    <m/>
    <m/>
    <m/>
    <m/>
    <m/>
  </r>
  <r>
    <s v="CK-NoKy [32]"/>
    <x v="3"/>
    <x v="2"/>
    <x v="7"/>
    <x v="7"/>
    <x v="0"/>
    <x v="42"/>
    <s v="UK"/>
    <m/>
    <s v="   -"/>
    <s v="-"/>
    <m/>
    <m/>
    <m/>
    <m/>
    <m/>
    <m/>
    <m/>
    <m/>
  </r>
  <r>
    <s v="CK-NoKy [32]"/>
    <x v="3"/>
    <x v="0"/>
    <x v="8"/>
    <x v="8"/>
    <x v="0"/>
    <x v="42"/>
    <s v="UK"/>
    <m/>
    <s v="   -"/>
    <s v="-"/>
    <m/>
    <m/>
    <m/>
    <m/>
    <m/>
    <m/>
    <m/>
    <m/>
  </r>
  <r>
    <s v="CK-SWVI [31]"/>
    <x v="3"/>
    <x v="4"/>
    <x v="9"/>
    <x v="9"/>
    <x v="0"/>
    <x v="42"/>
    <s v="UK"/>
    <m/>
    <s v="   -"/>
    <s v="-"/>
    <m/>
    <m/>
    <m/>
    <m/>
    <m/>
    <m/>
    <m/>
    <m/>
  </r>
  <r>
    <s v="CK-NoKy [32]"/>
    <x v="3"/>
    <x v="2"/>
    <x v="10"/>
    <x v="10"/>
    <x v="0"/>
    <x v="42"/>
    <n v="20"/>
    <n v="20"/>
    <s v="   -"/>
    <s v="-"/>
    <m/>
    <m/>
    <m/>
    <m/>
    <m/>
    <m/>
    <m/>
    <m/>
  </r>
  <r>
    <s v="CK-NoKy [32]"/>
    <x v="1"/>
    <x v="2"/>
    <x v="11"/>
    <x v="11"/>
    <x v="0"/>
    <x v="42"/>
    <n v="620"/>
    <n v="620"/>
    <s v="   -"/>
    <s v="-"/>
    <m/>
    <m/>
    <m/>
    <m/>
    <m/>
    <m/>
    <m/>
    <m/>
  </r>
  <r>
    <s v="CK-SWVI [31]"/>
    <x v="3"/>
    <x v="5"/>
    <x v="12"/>
    <x v="12"/>
    <x v="0"/>
    <x v="42"/>
    <n v="75"/>
    <n v="75"/>
    <s v="   -"/>
    <s v="-"/>
    <m/>
    <m/>
    <m/>
    <m/>
    <m/>
    <m/>
    <m/>
    <m/>
  </r>
  <r>
    <s v="CK-SWVI [31]"/>
    <x v="3"/>
    <x v="4"/>
    <x v="13"/>
    <x v="13"/>
    <x v="0"/>
    <x v="42"/>
    <s v="UNK"/>
    <m/>
    <s v="   -"/>
    <s v="-"/>
    <m/>
    <m/>
    <m/>
    <m/>
    <m/>
    <m/>
    <m/>
    <m/>
  </r>
  <r>
    <s v="CK-SWVI [31]"/>
    <x v="3"/>
    <x v="1"/>
    <x v="14"/>
    <x v="14"/>
    <x v="0"/>
    <x v="42"/>
    <s v="UK"/>
    <m/>
    <s v="   -"/>
    <s v="-"/>
    <m/>
    <m/>
    <m/>
    <m/>
    <m/>
    <m/>
    <m/>
    <m/>
  </r>
  <r>
    <s v="CK-NoKy [32]"/>
    <x v="0"/>
    <x v="0"/>
    <x v="15"/>
    <x v="15"/>
    <x v="0"/>
    <x v="42"/>
    <n v="100"/>
    <n v="100"/>
    <s v="   -"/>
    <s v="-"/>
    <m/>
    <m/>
    <m/>
    <m/>
    <m/>
    <m/>
    <m/>
    <m/>
  </r>
  <r>
    <s v="CK-NoKy [32]"/>
    <x v="3"/>
    <x v="0"/>
    <x v="16"/>
    <x v="16"/>
    <x v="0"/>
    <x v="42"/>
    <s v="UK"/>
    <m/>
    <s v="   -"/>
    <s v="-"/>
    <m/>
    <m/>
    <m/>
    <m/>
    <m/>
    <m/>
    <m/>
    <m/>
  </r>
  <r>
    <s v="CK-SWVI [31]"/>
    <x v="3"/>
    <x v="1"/>
    <x v="17"/>
    <x v="17"/>
    <x v="0"/>
    <x v="42"/>
    <s v="UK"/>
    <m/>
    <s v="   -"/>
    <s v="-"/>
    <m/>
    <m/>
    <m/>
    <m/>
    <m/>
    <m/>
    <m/>
    <m/>
  </r>
  <r>
    <s v="CK-NoKy [32]"/>
    <x v="3"/>
    <x v="2"/>
    <x v="18"/>
    <x v="18"/>
    <x v="0"/>
    <x v="42"/>
    <s v="UK"/>
    <m/>
    <s v="   -"/>
    <s v="-"/>
    <m/>
    <m/>
    <m/>
    <m/>
    <m/>
    <m/>
    <m/>
    <m/>
  </r>
  <r>
    <s v="CK-NoKy [32]"/>
    <x v="1"/>
    <x v="2"/>
    <x v="19"/>
    <x v="19"/>
    <x v="0"/>
    <x v="42"/>
    <s v="UK"/>
    <m/>
    <s v="   -"/>
    <s v="-"/>
    <m/>
    <m/>
    <m/>
    <m/>
    <m/>
    <m/>
    <m/>
    <m/>
  </r>
  <r>
    <s v="CK-NoKy [32]"/>
    <x v="3"/>
    <x v="2"/>
    <x v="20"/>
    <x v="20"/>
    <x v="0"/>
    <x v="42"/>
    <s v="UK"/>
    <m/>
    <s v="   -"/>
    <s v="-"/>
    <m/>
    <m/>
    <m/>
    <m/>
    <m/>
    <m/>
    <m/>
    <m/>
  </r>
  <r>
    <s v="CK-NoKy [32]"/>
    <x v="3"/>
    <x v="0"/>
    <x v="21"/>
    <x v="21"/>
    <x v="0"/>
    <x v="42"/>
    <n v="50"/>
    <n v="50"/>
    <s v="   -"/>
    <s v="-"/>
    <m/>
    <m/>
    <m/>
    <m/>
    <m/>
    <m/>
    <m/>
    <m/>
  </r>
  <r>
    <s v="CK-NWVI [33]"/>
    <x v="1"/>
    <x v="3"/>
    <x v="22"/>
    <x v="22"/>
    <x v="0"/>
    <x v="42"/>
    <n v="3000"/>
    <n v="3000"/>
    <s v="   -"/>
    <s v="-"/>
    <m/>
    <m/>
    <m/>
    <m/>
    <m/>
    <m/>
    <m/>
    <m/>
  </r>
  <r>
    <s v="CK-NoKy [32]"/>
    <x v="3"/>
    <x v="0"/>
    <x v="23"/>
    <x v="23"/>
    <x v="0"/>
    <x v="42"/>
    <s v="UNK"/>
    <m/>
    <s v="   -"/>
    <s v="-"/>
    <m/>
    <m/>
    <m/>
    <m/>
    <m/>
    <m/>
    <m/>
    <m/>
  </r>
  <r>
    <s v="CK-SWVI [31]"/>
    <x v="0"/>
    <x v="1"/>
    <x v="24"/>
    <x v="24"/>
    <x v="0"/>
    <x v="42"/>
    <n v="150"/>
    <n v="150"/>
    <s v="   -"/>
    <s v="-"/>
    <m/>
    <m/>
    <m/>
    <m/>
    <m/>
    <m/>
    <m/>
    <m/>
  </r>
  <r>
    <s v="CK-SWVI [31]"/>
    <x v="3"/>
    <x v="4"/>
    <x v="25"/>
    <x v="25"/>
    <x v="0"/>
    <x v="42"/>
    <s v="NI"/>
    <m/>
    <s v="   -"/>
    <s v="-"/>
    <m/>
    <m/>
    <m/>
    <m/>
    <m/>
    <m/>
    <m/>
    <m/>
  </r>
  <r>
    <s v="CK-NoKy [32]"/>
    <x v="3"/>
    <x v="2"/>
    <x v="26"/>
    <x v="26"/>
    <x v="0"/>
    <x v="42"/>
    <s v="UK"/>
    <m/>
    <s v="   -"/>
    <s v="-"/>
    <m/>
    <m/>
    <m/>
    <m/>
    <m/>
    <m/>
    <m/>
    <m/>
  </r>
  <r>
    <s v="CK-SWVI [31]"/>
    <x v="0"/>
    <x v="1"/>
    <x v="27"/>
    <x v="27"/>
    <x v="0"/>
    <x v="42"/>
    <n v="25"/>
    <n v="25"/>
    <s v="   -"/>
    <s v="-"/>
    <m/>
    <m/>
    <m/>
    <m/>
    <m/>
    <m/>
    <m/>
    <m/>
  </r>
  <r>
    <s v="CK-SWVI [31]"/>
    <x v="1"/>
    <x v="4"/>
    <x v="28"/>
    <x v="28"/>
    <x v="0"/>
    <x v="42"/>
    <n v="250"/>
    <n v="250"/>
    <s v="   -"/>
    <s v="-"/>
    <m/>
    <m/>
    <m/>
    <m/>
    <m/>
    <m/>
    <m/>
    <m/>
  </r>
  <r>
    <s v="CK-NoKy [32]"/>
    <x v="3"/>
    <x v="0"/>
    <x v="29"/>
    <x v="29"/>
    <x v="0"/>
    <x v="42"/>
    <s v="UK"/>
    <m/>
    <s v="   -"/>
    <s v="-"/>
    <m/>
    <m/>
    <m/>
    <m/>
    <m/>
    <m/>
    <m/>
    <m/>
  </r>
  <r>
    <s v="CK-SWVI [31]"/>
    <x v="4"/>
    <x v="6"/>
    <x v="30"/>
    <x v="30"/>
    <x v="0"/>
    <x v="42"/>
    <s v="NI"/>
    <m/>
    <s v="   -"/>
    <s v="-"/>
    <m/>
    <m/>
    <m/>
    <m/>
    <m/>
    <m/>
    <m/>
    <m/>
  </r>
  <r>
    <s v="CK-SWVI [31]"/>
    <x v="4"/>
    <x v="6"/>
    <x v="30"/>
    <x v="31"/>
    <x v="0"/>
    <x v="42"/>
    <n v="1000"/>
    <n v="1000"/>
    <s v="   -"/>
    <s v="-"/>
    <m/>
    <m/>
    <m/>
    <m/>
    <m/>
    <m/>
    <m/>
    <n v="491624"/>
  </r>
  <r>
    <s v="CK-NoKy [32]"/>
    <x v="3"/>
    <x v="0"/>
    <x v="31"/>
    <x v="32"/>
    <x v="0"/>
    <x v="42"/>
    <s v="UK"/>
    <m/>
    <s v="   -"/>
    <s v="-"/>
    <m/>
    <m/>
    <m/>
    <m/>
    <m/>
    <m/>
    <m/>
    <m/>
  </r>
  <r>
    <s v="CK-NoKy [32]"/>
    <x v="3"/>
    <x v="2"/>
    <x v="32"/>
    <x v="33"/>
    <x v="0"/>
    <x v="42"/>
    <s v="UK"/>
    <m/>
    <s v="   -"/>
    <s v="-"/>
    <m/>
    <m/>
    <m/>
    <m/>
    <m/>
    <m/>
    <m/>
    <m/>
  </r>
  <r>
    <s v="CK-SWVI [31]"/>
    <x v="4"/>
    <x v="5"/>
    <x v="33"/>
    <x v="34"/>
    <x v="0"/>
    <x v="42"/>
    <n v="25"/>
    <n v="25"/>
    <s v="   -"/>
    <s v="-"/>
    <m/>
    <m/>
    <m/>
    <m/>
    <m/>
    <m/>
    <m/>
    <m/>
  </r>
  <r>
    <s v="CK-SWVI [31]"/>
    <x v="4"/>
    <x v="5"/>
    <x v="33"/>
    <x v="35"/>
    <x v="0"/>
    <x v="42"/>
    <s v="UNK"/>
    <m/>
    <s v="   -"/>
    <s v="-"/>
    <m/>
    <m/>
    <m/>
    <m/>
    <m/>
    <m/>
    <m/>
    <m/>
  </r>
  <r>
    <s v="CK-SWVI [31]"/>
    <x v="4"/>
    <x v="5"/>
    <x v="33"/>
    <x v="36"/>
    <x v="0"/>
    <x v="42"/>
    <n v="750"/>
    <n v="750"/>
    <s v="   -"/>
    <s v="-"/>
    <m/>
    <m/>
    <m/>
    <m/>
    <m/>
    <m/>
    <m/>
    <m/>
  </r>
  <r>
    <s v="CK-SWVI [31]"/>
    <x v="1"/>
    <x v="4"/>
    <x v="34"/>
    <x v="37"/>
    <x v="0"/>
    <x v="42"/>
    <n v="160"/>
    <n v="160"/>
    <s v="   -"/>
    <s v="-"/>
    <m/>
    <m/>
    <m/>
    <m/>
    <m/>
    <m/>
    <m/>
    <m/>
  </r>
  <r>
    <s v="CK-SWVI [31]"/>
    <x v="2"/>
    <x v="4"/>
    <x v="35"/>
    <x v="38"/>
    <x v="0"/>
    <x v="42"/>
    <n v="7500"/>
    <n v="7500"/>
    <s v="   -"/>
    <s v="-"/>
    <m/>
    <n v="0.43"/>
    <n v="0.57000000000000006"/>
    <n v="0.57999999999999996"/>
    <s v="cwt"/>
    <s v="direct"/>
    <m/>
    <n v="7842314"/>
  </r>
  <r>
    <s v="CK-SWVI [31]"/>
    <x v="4"/>
    <x v="5"/>
    <x v="36"/>
    <x v="39"/>
    <x v="0"/>
    <x v="42"/>
    <s v="UK"/>
    <m/>
    <s v="   -"/>
    <s v="-"/>
    <m/>
    <m/>
    <m/>
    <m/>
    <m/>
    <m/>
    <m/>
    <m/>
  </r>
  <r>
    <s v="CK-SWVI [31]"/>
    <x v="4"/>
    <x v="5"/>
    <x v="36"/>
    <x v="40"/>
    <x v="0"/>
    <x v="42"/>
    <s v="UK"/>
    <m/>
    <s v="   -"/>
    <s v="-"/>
    <m/>
    <m/>
    <m/>
    <m/>
    <m/>
    <m/>
    <m/>
    <m/>
  </r>
  <r>
    <s v="CK-SWVI [31]"/>
    <x v="4"/>
    <x v="5"/>
    <x v="36"/>
    <x v="41"/>
    <x v="0"/>
    <x v="42"/>
    <n v="30"/>
    <n v="30"/>
    <s v="   -"/>
    <s v="-"/>
    <m/>
    <m/>
    <m/>
    <m/>
    <m/>
    <m/>
    <m/>
    <n v="38038"/>
  </r>
  <r>
    <s v="CK-NoKy [32]"/>
    <x v="3"/>
    <x v="2"/>
    <x v="37"/>
    <x v="42"/>
    <x v="0"/>
    <x v="42"/>
    <n v="30"/>
    <n v="30"/>
    <s v="   -"/>
    <s v="-"/>
    <m/>
    <m/>
    <m/>
    <m/>
    <m/>
    <m/>
    <m/>
    <m/>
  </r>
  <r>
    <s v="CK-SWVI [31]"/>
    <x v="3"/>
    <x v="1"/>
    <x v="38"/>
    <x v="43"/>
    <x v="0"/>
    <x v="42"/>
    <n v="6"/>
    <n v="6"/>
    <s v="   -"/>
    <s v="-"/>
    <m/>
    <m/>
    <m/>
    <m/>
    <m/>
    <m/>
    <m/>
    <m/>
  </r>
  <r>
    <s v="CK-NoKy [32]"/>
    <x v="1"/>
    <x v="2"/>
    <x v="39"/>
    <x v="44"/>
    <x v="0"/>
    <x v="42"/>
    <n v="150"/>
    <n v="150"/>
    <s v="   -"/>
    <s v="-"/>
    <m/>
    <m/>
    <m/>
    <m/>
    <m/>
    <m/>
    <m/>
    <m/>
  </r>
  <r>
    <s v="CK-NoKy [32]"/>
    <x v="0"/>
    <x v="0"/>
    <x v="40"/>
    <x v="45"/>
    <x v="0"/>
    <x v="42"/>
    <n v="1000"/>
    <n v="1000"/>
    <s v="   -"/>
    <s v="-"/>
    <m/>
    <m/>
    <m/>
    <m/>
    <m/>
    <m/>
    <m/>
    <m/>
  </r>
  <r>
    <s v="CK-SWVI [31]"/>
    <x v="3"/>
    <x v="4"/>
    <x v="41"/>
    <x v="46"/>
    <x v="0"/>
    <x v="42"/>
    <s v="NI"/>
    <m/>
    <s v="   -"/>
    <s v="-"/>
    <m/>
    <m/>
    <m/>
    <m/>
    <m/>
    <m/>
    <m/>
    <m/>
  </r>
  <r>
    <s v="CK-NoKy [32]"/>
    <x v="3"/>
    <x v="2"/>
    <x v="42"/>
    <x v="47"/>
    <x v="0"/>
    <x v="42"/>
    <s v="UK"/>
    <m/>
    <s v="   -"/>
    <s v="-"/>
    <m/>
    <m/>
    <m/>
    <m/>
    <m/>
    <m/>
    <m/>
    <m/>
  </r>
  <r>
    <s v="CK-SWVI [31]"/>
    <x v="3"/>
    <x v="1"/>
    <x v="43"/>
    <x v="48"/>
    <x v="0"/>
    <x v="42"/>
    <s v="UK"/>
    <m/>
    <s v="   -"/>
    <s v="-"/>
    <m/>
    <m/>
    <m/>
    <m/>
    <m/>
    <m/>
    <m/>
    <m/>
  </r>
  <r>
    <s v="CK-SWVI [31]"/>
    <x v="3"/>
    <x v="4"/>
    <x v="44"/>
    <x v="49"/>
    <x v="0"/>
    <x v="42"/>
    <n v="10"/>
    <n v="10"/>
    <s v="   -"/>
    <s v="-"/>
    <m/>
    <m/>
    <m/>
    <m/>
    <m/>
    <m/>
    <m/>
    <m/>
  </r>
  <r>
    <s v="CK-SWVI [31]"/>
    <x v="1"/>
    <x v="1"/>
    <x v="45"/>
    <x v="50"/>
    <x v="0"/>
    <x v="42"/>
    <n v="25"/>
    <n v="25"/>
    <s v="   -"/>
    <s v="-"/>
    <m/>
    <m/>
    <m/>
    <m/>
    <m/>
    <m/>
    <m/>
    <m/>
  </r>
  <r>
    <s v="CK-NoKy [32]"/>
    <x v="3"/>
    <x v="2"/>
    <x v="46"/>
    <x v="51"/>
    <x v="0"/>
    <x v="42"/>
    <n v="10"/>
    <n v="10"/>
    <s v="   -"/>
    <s v="-"/>
    <m/>
    <m/>
    <m/>
    <m/>
    <m/>
    <m/>
    <m/>
    <m/>
  </r>
  <r>
    <s v="CK-SWVI [31]"/>
    <x v="3"/>
    <x v="1"/>
    <x v="47"/>
    <x v="52"/>
    <x v="0"/>
    <x v="42"/>
    <n v="10"/>
    <n v="10"/>
    <s v="   -"/>
    <s v="-"/>
    <m/>
    <m/>
    <m/>
    <m/>
    <m/>
    <m/>
    <m/>
    <m/>
  </r>
  <r>
    <s v="CK-NoKy [32]"/>
    <x v="1"/>
    <x v="2"/>
    <x v="48"/>
    <x v="53"/>
    <x v="0"/>
    <x v="42"/>
    <n v="100"/>
    <n v="100"/>
    <s v="   -"/>
    <s v="-"/>
    <m/>
    <m/>
    <m/>
    <m/>
    <m/>
    <m/>
    <m/>
    <m/>
  </r>
  <r>
    <s v="CK-NoKy [32]"/>
    <x v="0"/>
    <x v="0"/>
    <x v="0"/>
    <x v="0"/>
    <x v="0"/>
    <x v="43"/>
    <n v="100"/>
    <n v="100"/>
    <s v="   -"/>
    <s v="-"/>
    <m/>
    <m/>
    <m/>
    <m/>
    <m/>
    <m/>
    <m/>
    <m/>
  </r>
  <r>
    <s v="CK-SWVI [31]"/>
    <x v="0"/>
    <x v="1"/>
    <x v="1"/>
    <x v="1"/>
    <x v="0"/>
    <x v="43"/>
    <s v="NO"/>
    <m/>
    <s v="   -"/>
    <s v="-"/>
    <m/>
    <m/>
    <m/>
    <m/>
    <m/>
    <m/>
    <m/>
    <m/>
  </r>
  <r>
    <s v="CK-NoKy [32]"/>
    <x v="1"/>
    <x v="2"/>
    <x v="2"/>
    <x v="2"/>
    <x v="0"/>
    <x v="43"/>
    <n v="345"/>
    <n v="345"/>
    <s v="   -"/>
    <s v="-"/>
    <m/>
    <m/>
    <m/>
    <m/>
    <m/>
    <m/>
    <m/>
    <m/>
  </r>
  <r>
    <s v="CK-NoKy [32]"/>
    <x v="2"/>
    <x v="2"/>
    <x v="3"/>
    <x v="3"/>
    <x v="0"/>
    <x v="43"/>
    <s v="UK"/>
    <m/>
    <s v="   -"/>
    <s v="-"/>
    <m/>
    <m/>
    <m/>
    <m/>
    <m/>
    <m/>
    <m/>
    <m/>
  </r>
  <r>
    <s v="CK-NWVI [33]"/>
    <x v="0"/>
    <x v="3"/>
    <x v="4"/>
    <x v="4"/>
    <x v="0"/>
    <x v="43"/>
    <s v="UNK"/>
    <m/>
    <s v="   -"/>
    <s v="-"/>
    <m/>
    <m/>
    <m/>
    <m/>
    <m/>
    <m/>
    <m/>
    <m/>
  </r>
  <r>
    <s v="CK-NoKy [32]"/>
    <x v="2"/>
    <x v="2"/>
    <x v="5"/>
    <x v="5"/>
    <x v="0"/>
    <x v="43"/>
    <n v="500"/>
    <n v="500"/>
    <s v="   -"/>
    <s v="-"/>
    <m/>
    <m/>
    <m/>
    <m/>
    <m/>
    <m/>
    <m/>
    <n v="198267"/>
  </r>
  <r>
    <s v="CK-SWVI [31]"/>
    <x v="3"/>
    <x v="1"/>
    <x v="6"/>
    <x v="6"/>
    <x v="0"/>
    <x v="43"/>
    <s v="NO"/>
    <m/>
    <s v="   -"/>
    <s v="-"/>
    <m/>
    <m/>
    <m/>
    <m/>
    <m/>
    <m/>
    <m/>
    <m/>
  </r>
  <r>
    <s v="CK-NoKy [32]"/>
    <x v="3"/>
    <x v="2"/>
    <x v="7"/>
    <x v="7"/>
    <x v="0"/>
    <x v="43"/>
    <n v="25"/>
    <n v="25"/>
    <s v="   -"/>
    <s v="-"/>
    <m/>
    <m/>
    <m/>
    <m/>
    <m/>
    <m/>
    <m/>
    <m/>
  </r>
  <r>
    <s v="CK-NoKy [32]"/>
    <x v="3"/>
    <x v="0"/>
    <x v="8"/>
    <x v="8"/>
    <x v="0"/>
    <x v="43"/>
    <s v="UK"/>
    <m/>
    <s v="   -"/>
    <s v="-"/>
    <m/>
    <m/>
    <m/>
    <m/>
    <m/>
    <m/>
    <m/>
    <m/>
  </r>
  <r>
    <s v="CK-SWVI [31]"/>
    <x v="3"/>
    <x v="4"/>
    <x v="9"/>
    <x v="9"/>
    <x v="0"/>
    <x v="43"/>
    <s v="UK"/>
    <m/>
    <s v="   -"/>
    <s v="-"/>
    <m/>
    <m/>
    <m/>
    <m/>
    <m/>
    <m/>
    <m/>
    <m/>
  </r>
  <r>
    <s v="CK-NoKy [32]"/>
    <x v="3"/>
    <x v="2"/>
    <x v="10"/>
    <x v="10"/>
    <x v="0"/>
    <x v="43"/>
    <s v="UK"/>
    <m/>
    <s v="   -"/>
    <s v="-"/>
    <m/>
    <m/>
    <m/>
    <m/>
    <m/>
    <m/>
    <m/>
    <m/>
  </r>
  <r>
    <s v="CK-NoKy [32]"/>
    <x v="1"/>
    <x v="2"/>
    <x v="11"/>
    <x v="11"/>
    <x v="0"/>
    <x v="43"/>
    <n v="750"/>
    <n v="750"/>
    <s v="   -"/>
    <s v="-"/>
    <m/>
    <m/>
    <m/>
    <m/>
    <m/>
    <m/>
    <m/>
    <m/>
  </r>
  <r>
    <s v="CK-SWVI [31]"/>
    <x v="3"/>
    <x v="5"/>
    <x v="12"/>
    <x v="12"/>
    <x v="0"/>
    <x v="43"/>
    <n v="20"/>
    <n v="20"/>
    <s v="   -"/>
    <s v="-"/>
    <m/>
    <m/>
    <m/>
    <m/>
    <m/>
    <m/>
    <m/>
    <m/>
  </r>
  <r>
    <s v="CK-SWVI [31]"/>
    <x v="3"/>
    <x v="4"/>
    <x v="13"/>
    <x v="13"/>
    <x v="0"/>
    <x v="43"/>
    <s v="UNK"/>
    <m/>
    <s v="   -"/>
    <s v="-"/>
    <m/>
    <m/>
    <m/>
    <m/>
    <m/>
    <m/>
    <m/>
    <m/>
  </r>
  <r>
    <s v="CK-SWVI [31]"/>
    <x v="3"/>
    <x v="1"/>
    <x v="14"/>
    <x v="14"/>
    <x v="0"/>
    <x v="43"/>
    <s v="UK"/>
    <m/>
    <s v="   -"/>
    <s v="-"/>
    <m/>
    <m/>
    <m/>
    <m/>
    <m/>
    <m/>
    <m/>
    <m/>
  </r>
  <r>
    <s v="CK-NoKy [32]"/>
    <x v="0"/>
    <x v="0"/>
    <x v="15"/>
    <x v="15"/>
    <x v="0"/>
    <x v="43"/>
    <s v="UK"/>
    <m/>
    <s v="   -"/>
    <s v="-"/>
    <m/>
    <m/>
    <m/>
    <m/>
    <m/>
    <m/>
    <m/>
    <m/>
  </r>
  <r>
    <s v="CK-NoKy [32]"/>
    <x v="3"/>
    <x v="0"/>
    <x v="16"/>
    <x v="16"/>
    <x v="0"/>
    <x v="43"/>
    <n v="100"/>
    <n v="100"/>
    <s v="   -"/>
    <s v="-"/>
    <m/>
    <m/>
    <m/>
    <m/>
    <m/>
    <m/>
    <m/>
    <m/>
  </r>
  <r>
    <s v="CK-SWVI [31]"/>
    <x v="3"/>
    <x v="1"/>
    <x v="17"/>
    <x v="17"/>
    <x v="0"/>
    <x v="43"/>
    <n v="100"/>
    <n v="100"/>
    <s v="   -"/>
    <s v="-"/>
    <m/>
    <m/>
    <m/>
    <m/>
    <m/>
    <m/>
    <m/>
    <m/>
  </r>
  <r>
    <s v="CK-NoKy [32]"/>
    <x v="3"/>
    <x v="2"/>
    <x v="18"/>
    <x v="18"/>
    <x v="0"/>
    <x v="43"/>
    <s v="UK"/>
    <m/>
    <s v="   -"/>
    <s v="-"/>
    <m/>
    <m/>
    <m/>
    <m/>
    <m/>
    <m/>
    <m/>
    <m/>
  </r>
  <r>
    <s v="CK-NoKy [32]"/>
    <x v="1"/>
    <x v="2"/>
    <x v="19"/>
    <x v="19"/>
    <x v="0"/>
    <x v="43"/>
    <n v="400"/>
    <n v="400"/>
    <s v="   -"/>
    <s v="-"/>
    <m/>
    <m/>
    <m/>
    <m/>
    <m/>
    <m/>
    <m/>
    <m/>
  </r>
  <r>
    <s v="CK-NoKy [32]"/>
    <x v="3"/>
    <x v="2"/>
    <x v="20"/>
    <x v="20"/>
    <x v="0"/>
    <x v="43"/>
    <s v="UK"/>
    <m/>
    <s v="   -"/>
    <s v="-"/>
    <m/>
    <m/>
    <m/>
    <m/>
    <m/>
    <m/>
    <m/>
    <m/>
  </r>
  <r>
    <s v="CK-NoKy [32]"/>
    <x v="3"/>
    <x v="0"/>
    <x v="21"/>
    <x v="21"/>
    <x v="0"/>
    <x v="43"/>
    <s v="UK"/>
    <m/>
    <s v="   -"/>
    <s v="-"/>
    <m/>
    <m/>
    <m/>
    <m/>
    <m/>
    <m/>
    <m/>
    <m/>
  </r>
  <r>
    <s v="CK-NWVI [33]"/>
    <x v="1"/>
    <x v="3"/>
    <x v="22"/>
    <x v="22"/>
    <x v="0"/>
    <x v="43"/>
    <n v="5000"/>
    <n v="5000"/>
    <s v="   -"/>
    <s v="-"/>
    <m/>
    <m/>
    <m/>
    <m/>
    <m/>
    <m/>
    <m/>
    <m/>
  </r>
  <r>
    <s v="CK-NoKy [32]"/>
    <x v="3"/>
    <x v="0"/>
    <x v="23"/>
    <x v="23"/>
    <x v="0"/>
    <x v="43"/>
    <s v="UNK"/>
    <m/>
    <s v="   -"/>
    <s v="-"/>
    <m/>
    <m/>
    <m/>
    <m/>
    <m/>
    <m/>
    <m/>
    <m/>
  </r>
  <r>
    <s v="CK-SWVI [31]"/>
    <x v="0"/>
    <x v="1"/>
    <x v="24"/>
    <x v="24"/>
    <x v="0"/>
    <x v="43"/>
    <n v="160"/>
    <n v="160"/>
    <s v="   -"/>
    <s v="-"/>
    <m/>
    <m/>
    <m/>
    <m/>
    <m/>
    <m/>
    <m/>
    <m/>
  </r>
  <r>
    <s v="CK-SWVI [31]"/>
    <x v="3"/>
    <x v="4"/>
    <x v="25"/>
    <x v="25"/>
    <x v="0"/>
    <x v="43"/>
    <s v="NI"/>
    <m/>
    <s v="   -"/>
    <s v="-"/>
    <m/>
    <m/>
    <m/>
    <m/>
    <m/>
    <m/>
    <m/>
    <m/>
  </r>
  <r>
    <s v="CK-NoKy [32]"/>
    <x v="3"/>
    <x v="2"/>
    <x v="26"/>
    <x v="26"/>
    <x v="0"/>
    <x v="43"/>
    <s v="UK"/>
    <m/>
    <s v="   -"/>
    <s v="-"/>
    <m/>
    <m/>
    <m/>
    <m/>
    <m/>
    <m/>
    <m/>
    <m/>
  </r>
  <r>
    <s v="CK-SWVI [31]"/>
    <x v="0"/>
    <x v="1"/>
    <x v="27"/>
    <x v="27"/>
    <x v="0"/>
    <x v="43"/>
    <n v="25"/>
    <n v="25"/>
    <s v="   -"/>
    <s v="-"/>
    <m/>
    <m/>
    <m/>
    <m/>
    <m/>
    <m/>
    <m/>
    <m/>
  </r>
  <r>
    <s v="CK-SWVI [31]"/>
    <x v="1"/>
    <x v="4"/>
    <x v="28"/>
    <x v="28"/>
    <x v="0"/>
    <x v="43"/>
    <n v="175"/>
    <n v="175"/>
    <s v="   -"/>
    <s v="-"/>
    <m/>
    <m/>
    <m/>
    <m/>
    <m/>
    <m/>
    <m/>
    <m/>
  </r>
  <r>
    <s v="CK-NoKy [32]"/>
    <x v="3"/>
    <x v="0"/>
    <x v="29"/>
    <x v="29"/>
    <x v="0"/>
    <x v="43"/>
    <s v="UK"/>
    <m/>
    <s v="   -"/>
    <s v="-"/>
    <m/>
    <m/>
    <m/>
    <m/>
    <m/>
    <m/>
    <m/>
    <m/>
  </r>
  <r>
    <s v="CK-SWVI [31]"/>
    <x v="4"/>
    <x v="6"/>
    <x v="30"/>
    <x v="30"/>
    <x v="0"/>
    <x v="43"/>
    <s v="NI"/>
    <m/>
    <s v="   -"/>
    <s v="-"/>
    <m/>
    <m/>
    <m/>
    <m/>
    <m/>
    <m/>
    <m/>
    <m/>
  </r>
  <r>
    <s v="CK-SWVI [31]"/>
    <x v="4"/>
    <x v="6"/>
    <x v="30"/>
    <x v="31"/>
    <x v="0"/>
    <x v="43"/>
    <n v="3000"/>
    <n v="3000"/>
    <s v="   -"/>
    <s v="-"/>
    <m/>
    <m/>
    <m/>
    <m/>
    <m/>
    <m/>
    <m/>
    <n v="81129"/>
  </r>
  <r>
    <s v="CK-NoKy [32]"/>
    <x v="3"/>
    <x v="0"/>
    <x v="31"/>
    <x v="32"/>
    <x v="0"/>
    <x v="43"/>
    <s v="UK"/>
    <m/>
    <s v="   -"/>
    <s v="-"/>
    <m/>
    <m/>
    <m/>
    <m/>
    <m/>
    <m/>
    <m/>
    <m/>
  </r>
  <r>
    <s v="CK-NoKy [32]"/>
    <x v="3"/>
    <x v="2"/>
    <x v="32"/>
    <x v="33"/>
    <x v="0"/>
    <x v="43"/>
    <n v="50"/>
    <n v="50"/>
    <s v="   -"/>
    <s v="-"/>
    <m/>
    <m/>
    <m/>
    <m/>
    <m/>
    <m/>
    <m/>
    <m/>
  </r>
  <r>
    <s v="CK-SWVI [31]"/>
    <x v="4"/>
    <x v="5"/>
    <x v="33"/>
    <x v="34"/>
    <x v="0"/>
    <x v="43"/>
    <n v="20"/>
    <n v="20"/>
    <s v="   -"/>
    <s v="-"/>
    <m/>
    <m/>
    <m/>
    <m/>
    <m/>
    <m/>
    <m/>
    <m/>
  </r>
  <r>
    <s v="CK-SWVI [31]"/>
    <x v="4"/>
    <x v="5"/>
    <x v="33"/>
    <x v="35"/>
    <x v="0"/>
    <x v="43"/>
    <s v="UNK"/>
    <m/>
    <s v="   -"/>
    <s v="-"/>
    <m/>
    <m/>
    <m/>
    <m/>
    <m/>
    <m/>
    <m/>
    <m/>
  </r>
  <r>
    <s v="CK-SWVI [31]"/>
    <x v="4"/>
    <x v="5"/>
    <x v="33"/>
    <x v="36"/>
    <x v="0"/>
    <x v="43"/>
    <n v="500"/>
    <n v="500"/>
    <s v="   -"/>
    <s v="-"/>
    <m/>
    <m/>
    <m/>
    <m/>
    <m/>
    <m/>
    <m/>
    <n v="5560"/>
  </r>
  <r>
    <s v="CK-SWVI [31]"/>
    <x v="1"/>
    <x v="4"/>
    <x v="34"/>
    <x v="37"/>
    <x v="0"/>
    <x v="43"/>
    <n v="300"/>
    <n v="300"/>
    <s v="   -"/>
    <s v="-"/>
    <m/>
    <m/>
    <m/>
    <m/>
    <m/>
    <m/>
    <m/>
    <m/>
  </r>
  <r>
    <s v="CK-SWVI [31]"/>
    <x v="2"/>
    <x v="4"/>
    <x v="35"/>
    <x v="38"/>
    <x v="0"/>
    <x v="43"/>
    <n v="4000"/>
    <n v="4000"/>
    <s v="   -"/>
    <s v="-"/>
    <m/>
    <n v="0.76"/>
    <n v="0.24"/>
    <n v="0.3"/>
    <s v="cwt"/>
    <s v="direct"/>
    <m/>
    <n v="9162202"/>
  </r>
  <r>
    <s v="CK-SWVI [31]"/>
    <x v="4"/>
    <x v="5"/>
    <x v="36"/>
    <x v="39"/>
    <x v="0"/>
    <x v="43"/>
    <s v="UK"/>
    <m/>
    <s v="   -"/>
    <s v="-"/>
    <m/>
    <m/>
    <m/>
    <m/>
    <m/>
    <m/>
    <m/>
    <m/>
  </r>
  <r>
    <s v="CK-SWVI [31]"/>
    <x v="4"/>
    <x v="5"/>
    <x v="36"/>
    <x v="40"/>
    <x v="0"/>
    <x v="43"/>
    <s v="NO"/>
    <m/>
    <s v="   -"/>
    <s v="-"/>
    <m/>
    <m/>
    <m/>
    <m/>
    <m/>
    <m/>
    <m/>
    <m/>
  </r>
  <r>
    <s v="CK-SWVI [31]"/>
    <x v="4"/>
    <x v="5"/>
    <x v="36"/>
    <x v="41"/>
    <x v="0"/>
    <x v="43"/>
    <n v="36"/>
    <n v="36"/>
    <s v="   -"/>
    <s v="-"/>
    <m/>
    <m/>
    <m/>
    <m/>
    <m/>
    <m/>
    <m/>
    <n v="34000"/>
  </r>
  <r>
    <s v="CK-NoKy [32]"/>
    <x v="3"/>
    <x v="2"/>
    <x v="37"/>
    <x v="42"/>
    <x v="0"/>
    <x v="43"/>
    <n v="300"/>
    <n v="300"/>
    <s v="   -"/>
    <s v="-"/>
    <m/>
    <m/>
    <m/>
    <m/>
    <m/>
    <m/>
    <m/>
    <m/>
  </r>
  <r>
    <s v="CK-SWVI [31]"/>
    <x v="3"/>
    <x v="1"/>
    <x v="38"/>
    <x v="43"/>
    <x v="0"/>
    <x v="43"/>
    <s v="NO"/>
    <m/>
    <s v="   -"/>
    <s v="-"/>
    <m/>
    <m/>
    <m/>
    <m/>
    <m/>
    <m/>
    <m/>
    <m/>
  </r>
  <r>
    <s v="CK-NoKy [32]"/>
    <x v="1"/>
    <x v="2"/>
    <x v="39"/>
    <x v="44"/>
    <x v="0"/>
    <x v="43"/>
    <s v="NI"/>
    <m/>
    <s v="   -"/>
    <s v="-"/>
    <m/>
    <m/>
    <m/>
    <m/>
    <m/>
    <m/>
    <m/>
    <m/>
  </r>
  <r>
    <s v="CK-NoKy [32]"/>
    <x v="0"/>
    <x v="0"/>
    <x v="40"/>
    <x v="45"/>
    <x v="0"/>
    <x v="43"/>
    <n v="200"/>
    <n v="200"/>
    <s v="   -"/>
    <s v="-"/>
    <m/>
    <m/>
    <m/>
    <m/>
    <m/>
    <m/>
    <m/>
    <m/>
  </r>
  <r>
    <s v="CK-SWVI [31]"/>
    <x v="3"/>
    <x v="4"/>
    <x v="41"/>
    <x v="46"/>
    <x v="0"/>
    <x v="43"/>
    <s v="NI"/>
    <m/>
    <s v="   -"/>
    <s v="-"/>
    <m/>
    <m/>
    <m/>
    <m/>
    <m/>
    <m/>
    <m/>
    <m/>
  </r>
  <r>
    <s v="CK-NoKy [32]"/>
    <x v="3"/>
    <x v="2"/>
    <x v="42"/>
    <x v="47"/>
    <x v="0"/>
    <x v="43"/>
    <n v="100"/>
    <n v="100"/>
    <s v="   -"/>
    <s v="-"/>
    <m/>
    <m/>
    <m/>
    <m/>
    <m/>
    <m/>
    <m/>
    <m/>
  </r>
  <r>
    <s v="CK-SWVI [31]"/>
    <x v="3"/>
    <x v="1"/>
    <x v="43"/>
    <x v="48"/>
    <x v="0"/>
    <x v="43"/>
    <s v="NO"/>
    <m/>
    <s v="   -"/>
    <s v="-"/>
    <m/>
    <m/>
    <m/>
    <m/>
    <m/>
    <m/>
    <m/>
    <m/>
  </r>
  <r>
    <s v="CK-SWVI [31]"/>
    <x v="3"/>
    <x v="4"/>
    <x v="44"/>
    <x v="49"/>
    <x v="0"/>
    <x v="43"/>
    <s v="UK"/>
    <m/>
    <s v="   -"/>
    <s v="-"/>
    <m/>
    <m/>
    <m/>
    <m/>
    <m/>
    <m/>
    <m/>
    <m/>
  </r>
  <r>
    <s v="CK-SWVI [31]"/>
    <x v="1"/>
    <x v="1"/>
    <x v="45"/>
    <x v="50"/>
    <x v="0"/>
    <x v="43"/>
    <n v="50"/>
    <n v="50"/>
    <s v="   -"/>
    <s v="-"/>
    <m/>
    <m/>
    <m/>
    <m/>
    <m/>
    <m/>
    <m/>
    <m/>
  </r>
  <r>
    <s v="CK-NoKy [32]"/>
    <x v="3"/>
    <x v="2"/>
    <x v="46"/>
    <x v="51"/>
    <x v="0"/>
    <x v="43"/>
    <s v="UK"/>
    <m/>
    <s v="   -"/>
    <s v="-"/>
    <m/>
    <m/>
    <m/>
    <m/>
    <m/>
    <m/>
    <m/>
    <m/>
  </r>
  <r>
    <s v="CK-SWVI [31]"/>
    <x v="3"/>
    <x v="1"/>
    <x v="47"/>
    <x v="52"/>
    <x v="0"/>
    <x v="43"/>
    <s v="NO"/>
    <m/>
    <s v="   -"/>
    <s v="-"/>
    <m/>
    <m/>
    <m/>
    <m/>
    <m/>
    <m/>
    <m/>
    <m/>
  </r>
  <r>
    <s v="CK-NoKy [32]"/>
    <x v="1"/>
    <x v="2"/>
    <x v="48"/>
    <x v="53"/>
    <x v="0"/>
    <x v="43"/>
    <n v="50"/>
    <n v="50"/>
    <s v="   -"/>
    <s v="-"/>
    <m/>
    <m/>
    <m/>
    <m/>
    <m/>
    <m/>
    <m/>
    <m/>
  </r>
  <r>
    <s v="CK-NoKy [32]"/>
    <x v="0"/>
    <x v="0"/>
    <x v="0"/>
    <x v="0"/>
    <x v="0"/>
    <x v="44"/>
    <n v="40"/>
    <n v="40"/>
    <s v="   -"/>
    <s v="-"/>
    <m/>
    <m/>
    <m/>
    <m/>
    <m/>
    <m/>
    <m/>
    <m/>
  </r>
  <r>
    <s v="CK-SWVI [31]"/>
    <x v="0"/>
    <x v="1"/>
    <x v="1"/>
    <x v="1"/>
    <x v="0"/>
    <x v="44"/>
    <s v="NO"/>
    <m/>
    <s v="   -"/>
    <s v="-"/>
    <m/>
    <m/>
    <m/>
    <m/>
    <m/>
    <m/>
    <m/>
    <m/>
  </r>
  <r>
    <s v="CK-NoKy [32]"/>
    <x v="1"/>
    <x v="2"/>
    <x v="2"/>
    <x v="2"/>
    <x v="0"/>
    <x v="44"/>
    <n v="650"/>
    <n v="650"/>
    <s v="   -"/>
    <s v="-"/>
    <m/>
    <m/>
    <m/>
    <m/>
    <m/>
    <m/>
    <m/>
    <m/>
  </r>
  <r>
    <s v="CK-NoKy [32]"/>
    <x v="2"/>
    <x v="2"/>
    <x v="3"/>
    <x v="3"/>
    <x v="0"/>
    <x v="44"/>
    <s v="UK"/>
    <m/>
    <s v="   -"/>
    <s v="-"/>
    <m/>
    <m/>
    <m/>
    <m/>
    <m/>
    <m/>
    <m/>
    <m/>
  </r>
  <r>
    <s v="CK-NWVI [33]"/>
    <x v="0"/>
    <x v="3"/>
    <x v="4"/>
    <x v="4"/>
    <x v="0"/>
    <x v="44"/>
    <s v="UNK"/>
    <m/>
    <s v="   -"/>
    <s v="-"/>
    <m/>
    <m/>
    <m/>
    <m/>
    <m/>
    <m/>
    <m/>
    <m/>
  </r>
  <r>
    <s v="CK-NoKy [32]"/>
    <x v="2"/>
    <x v="2"/>
    <x v="5"/>
    <x v="5"/>
    <x v="0"/>
    <x v="44"/>
    <n v="120"/>
    <n v="120"/>
    <s v="   -"/>
    <s v="-"/>
    <m/>
    <m/>
    <m/>
    <m/>
    <m/>
    <m/>
    <m/>
    <n v="118000"/>
  </r>
  <r>
    <s v="CK-SWVI [31]"/>
    <x v="3"/>
    <x v="1"/>
    <x v="6"/>
    <x v="6"/>
    <x v="0"/>
    <x v="44"/>
    <n v="15"/>
    <n v="15"/>
    <s v="   -"/>
    <s v="-"/>
    <m/>
    <m/>
    <m/>
    <m/>
    <m/>
    <m/>
    <m/>
    <m/>
  </r>
  <r>
    <s v="CK-NoKy [32]"/>
    <x v="3"/>
    <x v="2"/>
    <x v="7"/>
    <x v="7"/>
    <x v="0"/>
    <x v="44"/>
    <n v="25"/>
    <n v="25"/>
    <s v="   -"/>
    <s v="-"/>
    <m/>
    <m/>
    <m/>
    <m/>
    <m/>
    <m/>
    <m/>
    <m/>
  </r>
  <r>
    <s v="CK-NoKy [32]"/>
    <x v="3"/>
    <x v="0"/>
    <x v="8"/>
    <x v="8"/>
    <x v="0"/>
    <x v="44"/>
    <s v="UK"/>
    <m/>
    <s v="   -"/>
    <s v="-"/>
    <m/>
    <m/>
    <m/>
    <m/>
    <m/>
    <m/>
    <m/>
    <m/>
  </r>
  <r>
    <s v="CK-SWVI [31]"/>
    <x v="3"/>
    <x v="4"/>
    <x v="9"/>
    <x v="9"/>
    <x v="0"/>
    <x v="44"/>
    <s v="UK"/>
    <m/>
    <s v="   -"/>
    <s v="-"/>
    <m/>
    <m/>
    <m/>
    <m/>
    <m/>
    <m/>
    <m/>
    <m/>
  </r>
  <r>
    <s v="CK-NoKy [32]"/>
    <x v="3"/>
    <x v="2"/>
    <x v="10"/>
    <x v="10"/>
    <x v="0"/>
    <x v="44"/>
    <s v="UK"/>
    <m/>
    <s v="   -"/>
    <s v="-"/>
    <m/>
    <m/>
    <m/>
    <m/>
    <m/>
    <m/>
    <m/>
    <m/>
  </r>
  <r>
    <s v="CK-NoKy [32]"/>
    <x v="1"/>
    <x v="2"/>
    <x v="11"/>
    <x v="11"/>
    <x v="0"/>
    <x v="44"/>
    <n v="803"/>
    <n v="803"/>
    <s v="   -"/>
    <s v="-"/>
    <m/>
    <m/>
    <m/>
    <m/>
    <m/>
    <m/>
    <m/>
    <m/>
  </r>
  <r>
    <s v="CK-SWVI [31]"/>
    <x v="3"/>
    <x v="5"/>
    <x v="12"/>
    <x v="12"/>
    <x v="0"/>
    <x v="44"/>
    <n v="25"/>
    <n v="25"/>
    <s v="   -"/>
    <s v="-"/>
    <m/>
    <m/>
    <m/>
    <m/>
    <m/>
    <m/>
    <m/>
    <m/>
  </r>
  <r>
    <s v="CK-SWVI [31]"/>
    <x v="3"/>
    <x v="4"/>
    <x v="13"/>
    <x v="13"/>
    <x v="0"/>
    <x v="44"/>
    <s v="UNK"/>
    <m/>
    <s v="   -"/>
    <s v="-"/>
    <m/>
    <m/>
    <m/>
    <m/>
    <m/>
    <m/>
    <m/>
    <m/>
  </r>
  <r>
    <s v="CK-SWVI [31]"/>
    <x v="3"/>
    <x v="1"/>
    <x v="14"/>
    <x v="14"/>
    <x v="0"/>
    <x v="44"/>
    <s v="NO"/>
    <m/>
    <s v="   -"/>
    <s v="-"/>
    <m/>
    <m/>
    <m/>
    <m/>
    <m/>
    <m/>
    <m/>
    <m/>
  </r>
  <r>
    <s v="CK-NoKy [32]"/>
    <x v="0"/>
    <x v="0"/>
    <x v="15"/>
    <x v="15"/>
    <x v="0"/>
    <x v="44"/>
    <n v="60"/>
    <n v="60"/>
    <s v="   -"/>
    <s v="-"/>
    <m/>
    <m/>
    <m/>
    <m/>
    <m/>
    <m/>
    <m/>
    <m/>
  </r>
  <r>
    <s v="CK-NoKy [32]"/>
    <x v="3"/>
    <x v="0"/>
    <x v="16"/>
    <x v="16"/>
    <x v="0"/>
    <x v="44"/>
    <n v="30"/>
    <n v="30"/>
    <s v="   -"/>
    <s v="-"/>
    <m/>
    <m/>
    <m/>
    <m/>
    <m/>
    <m/>
    <m/>
    <m/>
  </r>
  <r>
    <s v="CK-SWVI [31]"/>
    <x v="3"/>
    <x v="1"/>
    <x v="17"/>
    <x v="17"/>
    <x v="0"/>
    <x v="44"/>
    <n v="250"/>
    <n v="250"/>
    <s v="   -"/>
    <s v="-"/>
    <m/>
    <m/>
    <m/>
    <m/>
    <m/>
    <m/>
    <m/>
    <m/>
  </r>
  <r>
    <s v="CK-NoKy [32]"/>
    <x v="3"/>
    <x v="2"/>
    <x v="18"/>
    <x v="18"/>
    <x v="0"/>
    <x v="44"/>
    <s v="UK"/>
    <m/>
    <s v="   -"/>
    <s v="-"/>
    <m/>
    <m/>
    <m/>
    <m/>
    <m/>
    <m/>
    <m/>
    <m/>
  </r>
  <r>
    <s v="CK-NoKy [32]"/>
    <x v="1"/>
    <x v="2"/>
    <x v="19"/>
    <x v="19"/>
    <x v="0"/>
    <x v="44"/>
    <n v="200"/>
    <n v="200"/>
    <s v="   -"/>
    <s v="-"/>
    <m/>
    <m/>
    <m/>
    <m/>
    <m/>
    <m/>
    <m/>
    <m/>
  </r>
  <r>
    <s v="CK-NoKy [32]"/>
    <x v="3"/>
    <x v="2"/>
    <x v="20"/>
    <x v="20"/>
    <x v="0"/>
    <x v="44"/>
    <n v="15"/>
    <n v="15"/>
    <s v="   -"/>
    <s v="-"/>
    <m/>
    <m/>
    <m/>
    <m/>
    <m/>
    <m/>
    <m/>
    <m/>
  </r>
  <r>
    <s v="CK-NoKy [32]"/>
    <x v="3"/>
    <x v="0"/>
    <x v="21"/>
    <x v="21"/>
    <x v="0"/>
    <x v="44"/>
    <n v="10"/>
    <n v="10"/>
    <s v="   -"/>
    <s v="-"/>
    <m/>
    <m/>
    <m/>
    <m/>
    <m/>
    <m/>
    <m/>
    <m/>
  </r>
  <r>
    <s v="CK-NWVI [33]"/>
    <x v="1"/>
    <x v="3"/>
    <x v="22"/>
    <x v="22"/>
    <x v="0"/>
    <x v="44"/>
    <n v="750"/>
    <n v="750"/>
    <s v="   -"/>
    <s v="-"/>
    <m/>
    <m/>
    <m/>
    <m/>
    <m/>
    <m/>
    <m/>
    <m/>
  </r>
  <r>
    <s v="CK-NoKy [32]"/>
    <x v="3"/>
    <x v="0"/>
    <x v="23"/>
    <x v="23"/>
    <x v="0"/>
    <x v="44"/>
    <n v="3"/>
    <n v="3"/>
    <s v="   -"/>
    <s v="-"/>
    <m/>
    <m/>
    <m/>
    <m/>
    <m/>
    <m/>
    <m/>
    <m/>
  </r>
  <r>
    <s v="CK-SWVI [31]"/>
    <x v="0"/>
    <x v="1"/>
    <x v="24"/>
    <x v="24"/>
    <x v="0"/>
    <x v="44"/>
    <n v="50"/>
    <n v="50"/>
    <s v="   -"/>
    <s v="-"/>
    <m/>
    <m/>
    <m/>
    <m/>
    <m/>
    <m/>
    <m/>
    <m/>
  </r>
  <r>
    <s v="CK-SWVI [31]"/>
    <x v="3"/>
    <x v="4"/>
    <x v="25"/>
    <x v="25"/>
    <x v="0"/>
    <x v="44"/>
    <s v="UK"/>
    <m/>
    <s v="   -"/>
    <s v="-"/>
    <m/>
    <m/>
    <m/>
    <m/>
    <m/>
    <m/>
    <m/>
    <m/>
  </r>
  <r>
    <s v="CK-NoKy [32]"/>
    <x v="3"/>
    <x v="2"/>
    <x v="26"/>
    <x v="26"/>
    <x v="0"/>
    <x v="44"/>
    <n v="12"/>
    <n v="12"/>
    <s v="   -"/>
    <s v="-"/>
    <m/>
    <m/>
    <m/>
    <m/>
    <m/>
    <m/>
    <m/>
    <m/>
  </r>
  <r>
    <s v="CK-SWVI [31]"/>
    <x v="0"/>
    <x v="1"/>
    <x v="27"/>
    <x v="27"/>
    <x v="0"/>
    <x v="44"/>
    <n v="6"/>
    <n v="6"/>
    <s v="   -"/>
    <s v="-"/>
    <m/>
    <m/>
    <m/>
    <m/>
    <m/>
    <m/>
    <m/>
    <m/>
  </r>
  <r>
    <s v="CK-SWVI [31]"/>
    <x v="1"/>
    <x v="4"/>
    <x v="28"/>
    <x v="28"/>
    <x v="0"/>
    <x v="44"/>
    <n v="200"/>
    <n v="200"/>
    <s v="   -"/>
    <s v="-"/>
    <m/>
    <m/>
    <m/>
    <m/>
    <m/>
    <m/>
    <m/>
    <m/>
  </r>
  <r>
    <s v="CK-NoKy [32]"/>
    <x v="3"/>
    <x v="0"/>
    <x v="29"/>
    <x v="29"/>
    <x v="0"/>
    <x v="44"/>
    <s v="UK"/>
    <m/>
    <s v="   -"/>
    <s v="-"/>
    <m/>
    <m/>
    <m/>
    <m/>
    <m/>
    <m/>
    <m/>
    <m/>
  </r>
  <r>
    <s v="CK-SWVI [31]"/>
    <x v="4"/>
    <x v="6"/>
    <x v="30"/>
    <x v="30"/>
    <x v="0"/>
    <x v="44"/>
    <s v="NI"/>
    <m/>
    <s v="   -"/>
    <s v="-"/>
    <m/>
    <m/>
    <m/>
    <m/>
    <m/>
    <m/>
    <m/>
    <m/>
  </r>
  <r>
    <s v="CK-SWVI [31]"/>
    <x v="4"/>
    <x v="6"/>
    <x v="30"/>
    <x v="31"/>
    <x v="0"/>
    <x v="44"/>
    <n v="3500"/>
    <n v="3500"/>
    <s v="   -"/>
    <s v="-"/>
    <m/>
    <m/>
    <m/>
    <m/>
    <m/>
    <m/>
    <m/>
    <m/>
  </r>
  <r>
    <s v="CK-NoKy [32]"/>
    <x v="3"/>
    <x v="0"/>
    <x v="31"/>
    <x v="32"/>
    <x v="0"/>
    <x v="44"/>
    <s v="UK"/>
    <m/>
    <s v="   -"/>
    <s v="-"/>
    <m/>
    <m/>
    <m/>
    <m/>
    <m/>
    <m/>
    <m/>
    <m/>
  </r>
  <r>
    <s v="CK-NoKy [32]"/>
    <x v="3"/>
    <x v="2"/>
    <x v="32"/>
    <x v="33"/>
    <x v="0"/>
    <x v="44"/>
    <s v="UK"/>
    <m/>
    <s v="   -"/>
    <s v="-"/>
    <m/>
    <m/>
    <m/>
    <m/>
    <m/>
    <m/>
    <m/>
    <m/>
  </r>
  <r>
    <s v="CK-SWVI [31]"/>
    <x v="4"/>
    <x v="5"/>
    <x v="33"/>
    <x v="34"/>
    <x v="0"/>
    <x v="44"/>
    <s v="NI"/>
    <m/>
    <s v="   -"/>
    <s v="-"/>
    <m/>
    <m/>
    <m/>
    <m/>
    <m/>
    <m/>
    <m/>
    <m/>
  </r>
  <r>
    <s v="CK-SWVI [31]"/>
    <x v="4"/>
    <x v="5"/>
    <x v="33"/>
    <x v="35"/>
    <x v="0"/>
    <x v="44"/>
    <s v="UNK"/>
    <m/>
    <s v="   -"/>
    <s v="-"/>
    <m/>
    <m/>
    <m/>
    <m/>
    <m/>
    <m/>
    <m/>
    <m/>
  </r>
  <r>
    <s v="CK-SWVI [31]"/>
    <x v="4"/>
    <x v="5"/>
    <x v="33"/>
    <x v="36"/>
    <x v="0"/>
    <x v="44"/>
    <n v="400"/>
    <n v="400"/>
    <s v="   -"/>
    <s v="-"/>
    <m/>
    <m/>
    <m/>
    <m/>
    <m/>
    <m/>
    <m/>
    <n v="39555"/>
  </r>
  <r>
    <s v="CK-SWVI [31]"/>
    <x v="1"/>
    <x v="4"/>
    <x v="34"/>
    <x v="37"/>
    <x v="0"/>
    <x v="44"/>
    <n v="400"/>
    <n v="400"/>
    <s v="   -"/>
    <s v="-"/>
    <m/>
    <m/>
    <m/>
    <m/>
    <m/>
    <m/>
    <m/>
    <m/>
  </r>
  <r>
    <s v="CK-SWVI [31]"/>
    <x v="2"/>
    <x v="4"/>
    <x v="35"/>
    <x v="38"/>
    <x v="0"/>
    <x v="44"/>
    <n v="10200"/>
    <n v="10200"/>
    <s v="   -"/>
    <s v="-"/>
    <m/>
    <n v="0.8"/>
    <n v="0.19999999999999996"/>
    <n v="0.2"/>
    <s v="cwt"/>
    <s v="direct"/>
    <m/>
    <n v="7663368"/>
  </r>
  <r>
    <s v="CK-SWVI [31]"/>
    <x v="4"/>
    <x v="5"/>
    <x v="36"/>
    <x v="39"/>
    <x v="0"/>
    <x v="44"/>
    <s v="NI"/>
    <m/>
    <s v="   -"/>
    <s v="-"/>
    <m/>
    <m/>
    <m/>
    <m/>
    <m/>
    <m/>
    <m/>
    <m/>
  </r>
  <r>
    <s v="CK-SWVI [31]"/>
    <x v="4"/>
    <x v="5"/>
    <x v="36"/>
    <x v="40"/>
    <x v="0"/>
    <x v="44"/>
    <n v="12"/>
    <n v="12"/>
    <s v="   -"/>
    <s v="-"/>
    <m/>
    <m/>
    <m/>
    <m/>
    <m/>
    <m/>
    <m/>
    <m/>
  </r>
  <r>
    <s v="CK-SWVI [31]"/>
    <x v="4"/>
    <x v="5"/>
    <x v="36"/>
    <x v="41"/>
    <x v="0"/>
    <x v="44"/>
    <n v="45"/>
    <n v="45"/>
    <s v="   -"/>
    <s v="-"/>
    <m/>
    <m/>
    <m/>
    <m/>
    <m/>
    <m/>
    <m/>
    <m/>
  </r>
  <r>
    <s v="CK-NoKy [32]"/>
    <x v="3"/>
    <x v="2"/>
    <x v="37"/>
    <x v="42"/>
    <x v="0"/>
    <x v="44"/>
    <n v="80"/>
    <n v="80"/>
    <s v="   -"/>
    <s v="-"/>
    <m/>
    <m/>
    <m/>
    <m/>
    <m/>
    <m/>
    <m/>
    <m/>
  </r>
  <r>
    <s v="CK-SWVI [31]"/>
    <x v="3"/>
    <x v="1"/>
    <x v="38"/>
    <x v="43"/>
    <x v="0"/>
    <x v="44"/>
    <n v="10"/>
    <n v="10"/>
    <s v="   -"/>
    <s v="-"/>
    <m/>
    <m/>
    <m/>
    <m/>
    <m/>
    <m/>
    <m/>
    <m/>
  </r>
  <r>
    <s v="CK-NoKy [32]"/>
    <x v="1"/>
    <x v="2"/>
    <x v="39"/>
    <x v="44"/>
    <x v="0"/>
    <x v="44"/>
    <n v="348"/>
    <n v="348"/>
    <s v="   -"/>
    <s v="-"/>
    <m/>
    <m/>
    <m/>
    <m/>
    <m/>
    <m/>
    <m/>
    <m/>
  </r>
  <r>
    <s v="CK-NoKy [32]"/>
    <x v="0"/>
    <x v="0"/>
    <x v="40"/>
    <x v="45"/>
    <x v="0"/>
    <x v="44"/>
    <n v="200"/>
    <n v="200"/>
    <s v="   -"/>
    <s v="-"/>
    <m/>
    <m/>
    <m/>
    <m/>
    <m/>
    <m/>
    <m/>
    <m/>
  </r>
  <r>
    <s v="CK-SWVI [31]"/>
    <x v="3"/>
    <x v="4"/>
    <x v="41"/>
    <x v="46"/>
    <x v="0"/>
    <x v="44"/>
    <s v="NI"/>
    <m/>
    <s v="   -"/>
    <s v="-"/>
    <m/>
    <m/>
    <m/>
    <m/>
    <m/>
    <m/>
    <m/>
    <m/>
  </r>
  <r>
    <s v="CK-NoKy [32]"/>
    <x v="3"/>
    <x v="2"/>
    <x v="42"/>
    <x v="47"/>
    <x v="0"/>
    <x v="44"/>
    <n v="20"/>
    <n v="20"/>
    <s v="   -"/>
    <s v="-"/>
    <m/>
    <m/>
    <m/>
    <m/>
    <m/>
    <m/>
    <m/>
    <m/>
  </r>
  <r>
    <s v="CK-SWVI [31]"/>
    <x v="3"/>
    <x v="1"/>
    <x v="43"/>
    <x v="48"/>
    <x v="0"/>
    <x v="44"/>
    <s v="UK"/>
    <m/>
    <s v="   -"/>
    <s v="-"/>
    <m/>
    <m/>
    <m/>
    <m/>
    <m/>
    <m/>
    <m/>
    <m/>
  </r>
  <r>
    <s v="CK-SWVI [31]"/>
    <x v="3"/>
    <x v="4"/>
    <x v="44"/>
    <x v="49"/>
    <x v="0"/>
    <x v="44"/>
    <n v="50"/>
    <n v="50"/>
    <s v="   -"/>
    <s v="-"/>
    <m/>
    <m/>
    <m/>
    <m/>
    <m/>
    <m/>
    <m/>
    <m/>
  </r>
  <r>
    <s v="CK-SWVI [31]"/>
    <x v="1"/>
    <x v="1"/>
    <x v="45"/>
    <x v="50"/>
    <x v="0"/>
    <x v="44"/>
    <n v="4"/>
    <n v="4"/>
    <s v="   -"/>
    <s v="-"/>
    <m/>
    <m/>
    <m/>
    <m/>
    <m/>
    <m/>
    <m/>
    <m/>
  </r>
  <r>
    <s v="CK-NoKy [32]"/>
    <x v="3"/>
    <x v="2"/>
    <x v="46"/>
    <x v="51"/>
    <x v="0"/>
    <x v="44"/>
    <n v="40"/>
    <n v="40"/>
    <s v="   -"/>
    <s v="-"/>
    <m/>
    <m/>
    <m/>
    <m/>
    <m/>
    <m/>
    <m/>
    <m/>
  </r>
  <r>
    <s v="CK-SWVI [31]"/>
    <x v="3"/>
    <x v="1"/>
    <x v="47"/>
    <x v="52"/>
    <x v="0"/>
    <x v="44"/>
    <n v="55"/>
    <n v="55"/>
    <s v="   -"/>
    <s v="-"/>
    <m/>
    <m/>
    <m/>
    <m/>
    <m/>
    <m/>
    <m/>
    <m/>
  </r>
  <r>
    <s v="CK-NoKy [32]"/>
    <x v="1"/>
    <x v="2"/>
    <x v="48"/>
    <x v="53"/>
    <x v="0"/>
    <x v="44"/>
    <n v="100"/>
    <n v="100"/>
    <s v="   -"/>
    <s v="-"/>
    <m/>
    <m/>
    <m/>
    <m/>
    <m/>
    <m/>
    <m/>
    <m/>
  </r>
  <r>
    <s v="CK-NoKy [32]"/>
    <x v="0"/>
    <x v="0"/>
    <x v="0"/>
    <x v="0"/>
    <x v="0"/>
    <x v="45"/>
    <s v="NO"/>
    <m/>
    <s v="   -"/>
    <s v="-"/>
    <m/>
    <m/>
    <m/>
    <m/>
    <m/>
    <m/>
    <m/>
    <m/>
  </r>
  <r>
    <s v="CK-SWVI [31]"/>
    <x v="0"/>
    <x v="1"/>
    <x v="1"/>
    <x v="1"/>
    <x v="0"/>
    <x v="45"/>
    <n v="35"/>
    <n v="35"/>
    <s v="   -"/>
    <s v="-"/>
    <m/>
    <m/>
    <m/>
    <m/>
    <m/>
    <m/>
    <m/>
    <m/>
  </r>
  <r>
    <s v="CK-NoKy [32]"/>
    <x v="1"/>
    <x v="2"/>
    <x v="2"/>
    <x v="2"/>
    <x v="0"/>
    <x v="45"/>
    <n v="1000"/>
    <n v="1000"/>
    <s v="   -"/>
    <s v="-"/>
    <m/>
    <m/>
    <m/>
    <m/>
    <m/>
    <m/>
    <m/>
    <m/>
  </r>
  <r>
    <s v="CK-NoKy [32]"/>
    <x v="2"/>
    <x v="2"/>
    <x v="3"/>
    <x v="3"/>
    <x v="0"/>
    <x v="45"/>
    <s v="NO"/>
    <m/>
    <s v="   -"/>
    <s v="-"/>
    <m/>
    <m/>
    <m/>
    <m/>
    <m/>
    <m/>
    <m/>
    <m/>
  </r>
  <r>
    <s v="CK-NWVI [33]"/>
    <x v="0"/>
    <x v="3"/>
    <x v="4"/>
    <x v="4"/>
    <x v="0"/>
    <x v="45"/>
    <s v="UNK"/>
    <m/>
    <s v="   -"/>
    <s v="-"/>
    <m/>
    <m/>
    <m/>
    <m/>
    <m/>
    <m/>
    <m/>
    <m/>
  </r>
  <r>
    <s v="CK-NoKy [32]"/>
    <x v="2"/>
    <x v="2"/>
    <x v="5"/>
    <x v="5"/>
    <x v="0"/>
    <x v="45"/>
    <n v="500"/>
    <n v="500"/>
    <s v="   -"/>
    <s v="-"/>
    <m/>
    <m/>
    <m/>
    <m/>
    <m/>
    <m/>
    <m/>
    <m/>
  </r>
  <r>
    <s v="CK-SWVI [31]"/>
    <x v="3"/>
    <x v="1"/>
    <x v="6"/>
    <x v="6"/>
    <x v="0"/>
    <x v="45"/>
    <n v="10"/>
    <n v="10"/>
    <s v="   -"/>
    <s v="-"/>
    <m/>
    <m/>
    <m/>
    <m/>
    <m/>
    <m/>
    <m/>
    <m/>
  </r>
  <r>
    <s v="CK-NoKy [32]"/>
    <x v="3"/>
    <x v="2"/>
    <x v="7"/>
    <x v="7"/>
    <x v="0"/>
    <x v="45"/>
    <n v="200"/>
    <n v="200"/>
    <s v="   -"/>
    <s v="-"/>
    <m/>
    <m/>
    <m/>
    <m/>
    <m/>
    <m/>
    <m/>
    <m/>
  </r>
  <r>
    <s v="CK-NoKy [32]"/>
    <x v="3"/>
    <x v="0"/>
    <x v="8"/>
    <x v="8"/>
    <x v="0"/>
    <x v="45"/>
    <s v="NO"/>
    <m/>
    <s v="   -"/>
    <s v="-"/>
    <m/>
    <m/>
    <m/>
    <m/>
    <m/>
    <m/>
    <m/>
    <m/>
  </r>
  <r>
    <s v="CK-SWVI [31]"/>
    <x v="3"/>
    <x v="4"/>
    <x v="9"/>
    <x v="9"/>
    <x v="0"/>
    <x v="45"/>
    <s v="UK"/>
    <m/>
    <s v="   -"/>
    <s v="-"/>
    <m/>
    <m/>
    <m/>
    <m/>
    <m/>
    <m/>
    <m/>
    <m/>
  </r>
  <r>
    <s v="CK-NoKy [32]"/>
    <x v="3"/>
    <x v="2"/>
    <x v="10"/>
    <x v="10"/>
    <x v="0"/>
    <x v="45"/>
    <n v="85"/>
    <n v="85"/>
    <s v="   -"/>
    <s v="-"/>
    <m/>
    <m/>
    <m/>
    <m/>
    <m/>
    <m/>
    <m/>
    <m/>
  </r>
  <r>
    <s v="CK-NoKy [32]"/>
    <x v="1"/>
    <x v="2"/>
    <x v="11"/>
    <x v="11"/>
    <x v="0"/>
    <x v="45"/>
    <n v="3500"/>
    <n v="3500"/>
    <s v="   -"/>
    <s v="-"/>
    <m/>
    <m/>
    <m/>
    <m/>
    <m/>
    <m/>
    <m/>
    <m/>
  </r>
  <r>
    <s v="CK-SWVI [31]"/>
    <x v="3"/>
    <x v="5"/>
    <x v="12"/>
    <x v="12"/>
    <x v="0"/>
    <x v="45"/>
    <n v="50"/>
    <n v="50"/>
    <s v="   -"/>
    <s v="-"/>
    <m/>
    <m/>
    <m/>
    <m/>
    <m/>
    <m/>
    <m/>
    <m/>
  </r>
  <r>
    <s v="CK-SWVI [31]"/>
    <x v="3"/>
    <x v="4"/>
    <x v="13"/>
    <x v="13"/>
    <x v="0"/>
    <x v="45"/>
    <s v="UNK"/>
    <m/>
    <s v="   -"/>
    <s v="-"/>
    <m/>
    <m/>
    <m/>
    <m/>
    <m/>
    <m/>
    <m/>
    <m/>
  </r>
  <r>
    <s v="CK-SWVI [31]"/>
    <x v="3"/>
    <x v="1"/>
    <x v="14"/>
    <x v="14"/>
    <x v="0"/>
    <x v="45"/>
    <n v="6"/>
    <n v="6"/>
    <s v="   -"/>
    <s v="-"/>
    <m/>
    <m/>
    <m/>
    <m/>
    <m/>
    <m/>
    <m/>
    <m/>
  </r>
  <r>
    <s v="CK-NoKy [32]"/>
    <x v="0"/>
    <x v="0"/>
    <x v="15"/>
    <x v="15"/>
    <x v="0"/>
    <x v="45"/>
    <n v="50"/>
    <n v="50"/>
    <s v="   -"/>
    <s v="-"/>
    <m/>
    <m/>
    <m/>
    <m/>
    <m/>
    <m/>
    <m/>
    <m/>
  </r>
  <r>
    <s v="CK-NoKy [32]"/>
    <x v="3"/>
    <x v="0"/>
    <x v="16"/>
    <x v="16"/>
    <x v="0"/>
    <x v="45"/>
    <s v="NO"/>
    <m/>
    <s v="   -"/>
    <s v="-"/>
    <m/>
    <m/>
    <m/>
    <m/>
    <m/>
    <m/>
    <m/>
    <m/>
  </r>
  <r>
    <s v="CK-SWVI [31]"/>
    <x v="3"/>
    <x v="1"/>
    <x v="17"/>
    <x v="17"/>
    <x v="0"/>
    <x v="45"/>
    <n v="75"/>
    <n v="75"/>
    <s v="   -"/>
    <s v="-"/>
    <m/>
    <m/>
    <m/>
    <m/>
    <m/>
    <m/>
    <m/>
    <m/>
  </r>
  <r>
    <s v="CK-NoKy [32]"/>
    <x v="3"/>
    <x v="2"/>
    <x v="18"/>
    <x v="18"/>
    <x v="0"/>
    <x v="45"/>
    <n v="5"/>
    <n v="5"/>
    <s v="   -"/>
    <s v="-"/>
    <m/>
    <m/>
    <m/>
    <m/>
    <m/>
    <m/>
    <m/>
    <m/>
  </r>
  <r>
    <s v="CK-NoKy [32]"/>
    <x v="1"/>
    <x v="2"/>
    <x v="19"/>
    <x v="19"/>
    <x v="0"/>
    <x v="45"/>
    <n v="60"/>
    <n v="60"/>
    <s v="   -"/>
    <s v="-"/>
    <m/>
    <m/>
    <m/>
    <m/>
    <m/>
    <m/>
    <m/>
    <m/>
  </r>
  <r>
    <s v="CK-NoKy [32]"/>
    <x v="3"/>
    <x v="2"/>
    <x v="20"/>
    <x v="20"/>
    <x v="0"/>
    <x v="45"/>
    <n v="10"/>
    <n v="10"/>
    <s v="   -"/>
    <s v="-"/>
    <m/>
    <m/>
    <m/>
    <m/>
    <m/>
    <m/>
    <m/>
    <m/>
  </r>
  <r>
    <s v="CK-NoKy [32]"/>
    <x v="3"/>
    <x v="0"/>
    <x v="21"/>
    <x v="21"/>
    <x v="0"/>
    <x v="45"/>
    <s v="NO"/>
    <m/>
    <s v="   -"/>
    <s v="-"/>
    <m/>
    <m/>
    <m/>
    <m/>
    <m/>
    <m/>
    <m/>
    <m/>
  </r>
  <r>
    <s v="CK-NWVI [33]"/>
    <x v="1"/>
    <x v="3"/>
    <x v="22"/>
    <x v="22"/>
    <x v="0"/>
    <x v="45"/>
    <n v="1500"/>
    <n v="1500"/>
    <s v="   -"/>
    <s v="-"/>
    <m/>
    <m/>
    <m/>
    <m/>
    <m/>
    <m/>
    <m/>
    <m/>
  </r>
  <r>
    <s v="CK-NoKy [32]"/>
    <x v="3"/>
    <x v="0"/>
    <x v="23"/>
    <x v="23"/>
    <x v="0"/>
    <x v="45"/>
    <s v="NO"/>
    <m/>
    <s v="   -"/>
    <s v="-"/>
    <m/>
    <m/>
    <m/>
    <m/>
    <m/>
    <m/>
    <m/>
    <m/>
  </r>
  <r>
    <s v="CK-SWVI [31]"/>
    <x v="0"/>
    <x v="1"/>
    <x v="24"/>
    <x v="24"/>
    <x v="0"/>
    <x v="45"/>
    <n v="6"/>
    <n v="6"/>
    <s v="   -"/>
    <s v="-"/>
    <m/>
    <m/>
    <m/>
    <m/>
    <m/>
    <m/>
    <m/>
    <m/>
  </r>
  <r>
    <s v="CK-SWVI [31]"/>
    <x v="3"/>
    <x v="4"/>
    <x v="25"/>
    <x v="25"/>
    <x v="0"/>
    <x v="45"/>
    <s v="UK"/>
    <m/>
    <s v="   -"/>
    <s v="-"/>
    <m/>
    <m/>
    <m/>
    <m/>
    <m/>
    <m/>
    <m/>
    <m/>
  </r>
  <r>
    <s v="CK-NoKy [32]"/>
    <x v="3"/>
    <x v="2"/>
    <x v="26"/>
    <x v="26"/>
    <x v="0"/>
    <x v="45"/>
    <n v="2"/>
    <n v="2"/>
    <s v="   -"/>
    <s v="-"/>
    <m/>
    <m/>
    <m/>
    <m/>
    <m/>
    <m/>
    <m/>
    <m/>
  </r>
  <r>
    <s v="CK-SWVI [31]"/>
    <x v="0"/>
    <x v="1"/>
    <x v="27"/>
    <x v="27"/>
    <x v="0"/>
    <x v="45"/>
    <n v="10"/>
    <n v="10"/>
    <s v="   -"/>
    <s v="-"/>
    <m/>
    <m/>
    <m/>
    <m/>
    <m/>
    <m/>
    <m/>
    <m/>
  </r>
  <r>
    <s v="CK-SWVI [31]"/>
    <x v="1"/>
    <x v="4"/>
    <x v="28"/>
    <x v="28"/>
    <x v="0"/>
    <x v="45"/>
    <n v="300"/>
    <n v="300"/>
    <s v="   -"/>
    <s v="-"/>
    <m/>
    <m/>
    <m/>
    <m/>
    <m/>
    <m/>
    <m/>
    <m/>
  </r>
  <r>
    <s v="CK-NoKy [32]"/>
    <x v="3"/>
    <x v="0"/>
    <x v="29"/>
    <x v="29"/>
    <x v="0"/>
    <x v="45"/>
    <s v="NO"/>
    <m/>
    <s v="   -"/>
    <s v="-"/>
    <m/>
    <m/>
    <m/>
    <m/>
    <m/>
    <m/>
    <m/>
    <m/>
  </r>
  <r>
    <s v="CK-SWVI [31]"/>
    <x v="4"/>
    <x v="6"/>
    <x v="30"/>
    <x v="30"/>
    <x v="0"/>
    <x v="45"/>
    <s v="NI"/>
    <m/>
    <s v="   -"/>
    <s v="-"/>
    <m/>
    <m/>
    <m/>
    <m/>
    <m/>
    <m/>
    <m/>
    <m/>
  </r>
  <r>
    <s v="CK-SWVI [31]"/>
    <x v="4"/>
    <x v="6"/>
    <x v="30"/>
    <x v="31"/>
    <x v="0"/>
    <x v="45"/>
    <n v="1200"/>
    <n v="1200"/>
    <s v="   -"/>
    <s v="-"/>
    <m/>
    <m/>
    <m/>
    <m/>
    <m/>
    <m/>
    <m/>
    <m/>
  </r>
  <r>
    <s v="CK-NoKy [32]"/>
    <x v="3"/>
    <x v="0"/>
    <x v="31"/>
    <x v="32"/>
    <x v="0"/>
    <x v="45"/>
    <s v="NO"/>
    <m/>
    <s v="   -"/>
    <s v="-"/>
    <m/>
    <m/>
    <m/>
    <m/>
    <m/>
    <m/>
    <m/>
    <m/>
  </r>
  <r>
    <s v="CK-NoKy [32]"/>
    <x v="3"/>
    <x v="2"/>
    <x v="32"/>
    <x v="33"/>
    <x v="0"/>
    <x v="45"/>
    <n v="40"/>
    <n v="40"/>
    <s v="   -"/>
    <s v="-"/>
    <m/>
    <m/>
    <m/>
    <m/>
    <m/>
    <m/>
    <m/>
    <m/>
  </r>
  <r>
    <s v="CK-SWVI [31]"/>
    <x v="4"/>
    <x v="5"/>
    <x v="33"/>
    <x v="34"/>
    <x v="0"/>
    <x v="45"/>
    <s v="NI"/>
    <m/>
    <s v="   -"/>
    <s v="-"/>
    <m/>
    <m/>
    <m/>
    <m/>
    <m/>
    <m/>
    <m/>
    <m/>
  </r>
  <r>
    <s v="CK-SWVI [31]"/>
    <x v="4"/>
    <x v="5"/>
    <x v="33"/>
    <x v="35"/>
    <x v="0"/>
    <x v="45"/>
    <s v="UNK"/>
    <m/>
    <s v="   -"/>
    <s v="-"/>
    <m/>
    <m/>
    <m/>
    <m/>
    <m/>
    <m/>
    <m/>
    <m/>
  </r>
  <r>
    <s v="CK-SWVI [31]"/>
    <x v="4"/>
    <x v="5"/>
    <x v="33"/>
    <x v="36"/>
    <x v="0"/>
    <x v="45"/>
    <n v="50"/>
    <n v="50"/>
    <s v="   -"/>
    <s v="-"/>
    <m/>
    <m/>
    <m/>
    <m/>
    <m/>
    <m/>
    <m/>
    <m/>
  </r>
  <r>
    <s v="CK-SWVI [31]"/>
    <x v="1"/>
    <x v="4"/>
    <x v="34"/>
    <x v="37"/>
    <x v="0"/>
    <x v="45"/>
    <n v="25"/>
    <n v="25"/>
    <s v="   -"/>
    <s v="-"/>
    <m/>
    <m/>
    <m/>
    <m/>
    <m/>
    <m/>
    <m/>
    <m/>
  </r>
  <r>
    <s v="CK-SWVI [31]"/>
    <x v="2"/>
    <x v="4"/>
    <x v="35"/>
    <x v="38"/>
    <x v="0"/>
    <x v="45"/>
    <n v="9000"/>
    <n v="9000"/>
    <s v="   -"/>
    <s v="-"/>
    <m/>
    <m/>
    <m/>
    <m/>
    <m/>
    <m/>
    <m/>
    <n v="8777195"/>
  </r>
  <r>
    <s v="CK-SWVI [31]"/>
    <x v="4"/>
    <x v="5"/>
    <x v="36"/>
    <x v="39"/>
    <x v="0"/>
    <x v="45"/>
    <s v="NI"/>
    <m/>
    <s v="   -"/>
    <s v="-"/>
    <m/>
    <m/>
    <m/>
    <m/>
    <m/>
    <m/>
    <m/>
    <m/>
  </r>
  <r>
    <s v="CK-SWVI [31]"/>
    <x v="4"/>
    <x v="5"/>
    <x v="36"/>
    <x v="40"/>
    <x v="0"/>
    <x v="45"/>
    <n v="15"/>
    <n v="15"/>
    <s v="   -"/>
    <s v="-"/>
    <m/>
    <m/>
    <m/>
    <m/>
    <m/>
    <m/>
    <m/>
    <m/>
  </r>
  <r>
    <s v="CK-SWVI [31]"/>
    <x v="4"/>
    <x v="5"/>
    <x v="36"/>
    <x v="41"/>
    <x v="0"/>
    <x v="45"/>
    <n v="6"/>
    <n v="6"/>
    <s v="   -"/>
    <s v="-"/>
    <m/>
    <m/>
    <m/>
    <m/>
    <m/>
    <m/>
    <m/>
    <m/>
  </r>
  <r>
    <s v="CK-NoKy [32]"/>
    <x v="3"/>
    <x v="2"/>
    <x v="37"/>
    <x v="42"/>
    <x v="0"/>
    <x v="45"/>
    <n v="50"/>
    <n v="50"/>
    <s v="   -"/>
    <s v="-"/>
    <m/>
    <m/>
    <m/>
    <m/>
    <m/>
    <m/>
    <m/>
    <m/>
  </r>
  <r>
    <s v="CK-SWVI [31]"/>
    <x v="3"/>
    <x v="1"/>
    <x v="38"/>
    <x v="43"/>
    <x v="0"/>
    <x v="45"/>
    <n v="19"/>
    <n v="19"/>
    <s v="   -"/>
    <s v="-"/>
    <m/>
    <m/>
    <m/>
    <m/>
    <m/>
    <m/>
    <m/>
    <m/>
  </r>
  <r>
    <s v="CK-NoKy [32]"/>
    <x v="1"/>
    <x v="2"/>
    <x v="39"/>
    <x v="44"/>
    <x v="0"/>
    <x v="45"/>
    <n v="100"/>
    <n v="100"/>
    <s v="   -"/>
    <s v="-"/>
    <m/>
    <m/>
    <m/>
    <m/>
    <m/>
    <m/>
    <m/>
    <m/>
  </r>
  <r>
    <s v="CK-NoKy [32]"/>
    <x v="0"/>
    <x v="0"/>
    <x v="40"/>
    <x v="45"/>
    <x v="0"/>
    <x v="45"/>
    <n v="50"/>
    <n v="50"/>
    <s v="   -"/>
    <s v="-"/>
    <m/>
    <m/>
    <m/>
    <m/>
    <m/>
    <m/>
    <m/>
    <m/>
  </r>
  <r>
    <s v="CK-SWVI [31]"/>
    <x v="3"/>
    <x v="4"/>
    <x v="41"/>
    <x v="46"/>
    <x v="0"/>
    <x v="45"/>
    <s v="NI"/>
    <m/>
    <s v="   -"/>
    <s v="-"/>
    <m/>
    <m/>
    <m/>
    <m/>
    <m/>
    <m/>
    <m/>
    <m/>
  </r>
  <r>
    <s v="CK-NoKy [32]"/>
    <x v="3"/>
    <x v="2"/>
    <x v="42"/>
    <x v="47"/>
    <x v="0"/>
    <x v="45"/>
    <s v="UK"/>
    <m/>
    <s v="   -"/>
    <s v="-"/>
    <m/>
    <m/>
    <m/>
    <m/>
    <m/>
    <m/>
    <m/>
    <m/>
  </r>
  <r>
    <s v="CK-SWVI [31]"/>
    <x v="3"/>
    <x v="1"/>
    <x v="43"/>
    <x v="48"/>
    <x v="0"/>
    <x v="45"/>
    <s v="UK"/>
    <m/>
    <s v="   -"/>
    <s v="-"/>
    <m/>
    <m/>
    <m/>
    <m/>
    <m/>
    <m/>
    <m/>
    <m/>
  </r>
  <r>
    <s v="CK-SWVI [31]"/>
    <x v="3"/>
    <x v="4"/>
    <x v="44"/>
    <x v="49"/>
    <x v="0"/>
    <x v="45"/>
    <n v="50"/>
    <n v="50"/>
    <s v="   -"/>
    <s v="-"/>
    <m/>
    <m/>
    <m/>
    <m/>
    <m/>
    <m/>
    <m/>
    <m/>
  </r>
  <r>
    <s v="CK-SWVI [31]"/>
    <x v="1"/>
    <x v="1"/>
    <x v="45"/>
    <x v="50"/>
    <x v="0"/>
    <x v="45"/>
    <s v="NO"/>
    <m/>
    <s v="   -"/>
    <s v="-"/>
    <m/>
    <m/>
    <m/>
    <m/>
    <m/>
    <m/>
    <m/>
    <m/>
  </r>
  <r>
    <s v="CK-NoKy [32]"/>
    <x v="3"/>
    <x v="2"/>
    <x v="46"/>
    <x v="51"/>
    <x v="0"/>
    <x v="45"/>
    <n v="40"/>
    <n v="40"/>
    <s v="   -"/>
    <s v="-"/>
    <m/>
    <m/>
    <m/>
    <m/>
    <m/>
    <m/>
    <m/>
    <m/>
  </r>
  <r>
    <s v="CK-SWVI [31]"/>
    <x v="3"/>
    <x v="1"/>
    <x v="47"/>
    <x v="52"/>
    <x v="0"/>
    <x v="45"/>
    <n v="15"/>
    <n v="15"/>
    <s v="   -"/>
    <s v="-"/>
    <m/>
    <m/>
    <m/>
    <m/>
    <m/>
    <m/>
    <m/>
    <m/>
  </r>
  <r>
    <s v="CK-NoKy [32]"/>
    <x v="1"/>
    <x v="2"/>
    <x v="48"/>
    <x v="53"/>
    <x v="0"/>
    <x v="45"/>
    <n v="200"/>
    <n v="200"/>
    <s v="   -"/>
    <s v="-"/>
    <m/>
    <m/>
    <m/>
    <m/>
    <m/>
    <m/>
    <m/>
    <m/>
  </r>
  <r>
    <s v="CK-NoKy [32]"/>
    <x v="0"/>
    <x v="0"/>
    <x v="0"/>
    <x v="0"/>
    <x v="0"/>
    <x v="46"/>
    <n v="60"/>
    <n v="60"/>
    <s v="   -"/>
    <s v="-"/>
    <m/>
    <m/>
    <m/>
    <m/>
    <m/>
    <m/>
    <m/>
    <m/>
  </r>
  <r>
    <s v="CK-SWVI [31]"/>
    <x v="0"/>
    <x v="1"/>
    <x v="1"/>
    <x v="1"/>
    <x v="0"/>
    <x v="46"/>
    <s v="NO"/>
    <m/>
    <s v="   -"/>
    <s v="-"/>
    <m/>
    <m/>
    <m/>
    <m/>
    <m/>
    <m/>
    <m/>
    <m/>
  </r>
  <r>
    <s v="CK-NoKy [32]"/>
    <x v="1"/>
    <x v="2"/>
    <x v="2"/>
    <x v="2"/>
    <x v="0"/>
    <x v="46"/>
    <n v="500"/>
    <n v="500"/>
    <s v="   -"/>
    <s v="-"/>
    <m/>
    <m/>
    <m/>
    <m/>
    <m/>
    <m/>
    <m/>
    <m/>
  </r>
  <r>
    <s v="CK-NoKy [32]"/>
    <x v="2"/>
    <x v="2"/>
    <x v="3"/>
    <x v="3"/>
    <x v="0"/>
    <x v="46"/>
    <s v="UK"/>
    <m/>
    <s v="   -"/>
    <s v="-"/>
    <m/>
    <m/>
    <m/>
    <m/>
    <m/>
    <m/>
    <m/>
    <m/>
  </r>
  <r>
    <s v="CK-NWVI [33]"/>
    <x v="0"/>
    <x v="3"/>
    <x v="4"/>
    <x v="4"/>
    <x v="0"/>
    <x v="46"/>
    <s v="UNK"/>
    <m/>
    <s v="   -"/>
    <s v="-"/>
    <m/>
    <m/>
    <m/>
    <m/>
    <m/>
    <m/>
    <m/>
    <m/>
  </r>
  <r>
    <s v="CK-NoKy [32]"/>
    <x v="2"/>
    <x v="2"/>
    <x v="5"/>
    <x v="5"/>
    <x v="0"/>
    <x v="46"/>
    <n v="120"/>
    <n v="120"/>
    <s v="   -"/>
    <s v="-"/>
    <m/>
    <m/>
    <m/>
    <m/>
    <m/>
    <m/>
    <m/>
    <m/>
  </r>
  <r>
    <s v="CK-SWVI [31]"/>
    <x v="3"/>
    <x v="1"/>
    <x v="6"/>
    <x v="6"/>
    <x v="0"/>
    <x v="46"/>
    <n v="25"/>
    <n v="25"/>
    <s v="   -"/>
    <s v="-"/>
    <m/>
    <m/>
    <m/>
    <m/>
    <m/>
    <m/>
    <m/>
    <m/>
  </r>
  <r>
    <s v="CK-NoKy [32]"/>
    <x v="3"/>
    <x v="2"/>
    <x v="7"/>
    <x v="7"/>
    <x v="0"/>
    <x v="46"/>
    <n v="300"/>
    <n v="300"/>
    <s v="   -"/>
    <s v="-"/>
    <m/>
    <m/>
    <m/>
    <m/>
    <m/>
    <m/>
    <m/>
    <m/>
  </r>
  <r>
    <s v="CK-NoKy [32]"/>
    <x v="3"/>
    <x v="0"/>
    <x v="8"/>
    <x v="8"/>
    <x v="0"/>
    <x v="46"/>
    <s v="UK"/>
    <m/>
    <s v="   -"/>
    <s v="-"/>
    <m/>
    <m/>
    <m/>
    <m/>
    <m/>
    <m/>
    <m/>
    <m/>
  </r>
  <r>
    <s v="CK-SWVI [31]"/>
    <x v="3"/>
    <x v="4"/>
    <x v="9"/>
    <x v="9"/>
    <x v="0"/>
    <x v="46"/>
    <s v="UK"/>
    <m/>
    <s v="   -"/>
    <s v="-"/>
    <m/>
    <m/>
    <m/>
    <m/>
    <m/>
    <m/>
    <m/>
    <m/>
  </r>
  <r>
    <s v="CK-NoKy [32]"/>
    <x v="3"/>
    <x v="2"/>
    <x v="10"/>
    <x v="10"/>
    <x v="0"/>
    <x v="46"/>
    <s v="UK"/>
    <m/>
    <s v="   -"/>
    <s v="-"/>
    <m/>
    <m/>
    <m/>
    <m/>
    <m/>
    <m/>
    <m/>
    <m/>
  </r>
  <r>
    <s v="CK-NoKy [32]"/>
    <x v="1"/>
    <x v="2"/>
    <x v="11"/>
    <x v="11"/>
    <x v="0"/>
    <x v="46"/>
    <n v="2000"/>
    <n v="2000"/>
    <s v="   -"/>
    <s v="-"/>
    <m/>
    <m/>
    <m/>
    <m/>
    <m/>
    <m/>
    <m/>
    <m/>
  </r>
  <r>
    <s v="CK-SWVI [31]"/>
    <x v="3"/>
    <x v="5"/>
    <x v="12"/>
    <x v="12"/>
    <x v="0"/>
    <x v="46"/>
    <n v="25"/>
    <n v="25"/>
    <s v="   -"/>
    <s v="-"/>
    <m/>
    <m/>
    <m/>
    <m/>
    <m/>
    <m/>
    <m/>
    <m/>
  </r>
  <r>
    <s v="CK-SWVI [31]"/>
    <x v="3"/>
    <x v="4"/>
    <x v="13"/>
    <x v="13"/>
    <x v="0"/>
    <x v="46"/>
    <s v="UNK"/>
    <m/>
    <s v="   -"/>
    <s v="-"/>
    <m/>
    <m/>
    <m/>
    <m/>
    <m/>
    <m/>
    <m/>
    <m/>
  </r>
  <r>
    <s v="CK-SWVI [31]"/>
    <x v="3"/>
    <x v="1"/>
    <x v="14"/>
    <x v="14"/>
    <x v="0"/>
    <x v="46"/>
    <s v="UK"/>
    <m/>
    <s v="   -"/>
    <s v="-"/>
    <m/>
    <m/>
    <m/>
    <m/>
    <m/>
    <m/>
    <m/>
    <m/>
  </r>
  <r>
    <s v="CK-NoKy [32]"/>
    <x v="0"/>
    <x v="0"/>
    <x v="15"/>
    <x v="15"/>
    <x v="0"/>
    <x v="46"/>
    <n v="75"/>
    <n v="75"/>
    <s v="   -"/>
    <s v="-"/>
    <m/>
    <m/>
    <m/>
    <m/>
    <m/>
    <m/>
    <m/>
    <m/>
  </r>
  <r>
    <s v="CK-NoKy [32]"/>
    <x v="3"/>
    <x v="0"/>
    <x v="16"/>
    <x v="16"/>
    <x v="0"/>
    <x v="46"/>
    <n v="4"/>
    <n v="4"/>
    <s v="   -"/>
    <s v="-"/>
    <m/>
    <m/>
    <m/>
    <m/>
    <m/>
    <m/>
    <m/>
    <m/>
  </r>
  <r>
    <s v="CK-SWVI [31]"/>
    <x v="3"/>
    <x v="1"/>
    <x v="17"/>
    <x v="17"/>
    <x v="0"/>
    <x v="46"/>
    <n v="100"/>
    <n v="100"/>
    <s v="   -"/>
    <s v="-"/>
    <m/>
    <m/>
    <m/>
    <m/>
    <m/>
    <m/>
    <m/>
    <m/>
  </r>
  <r>
    <s v="CK-NoKy [32]"/>
    <x v="3"/>
    <x v="2"/>
    <x v="18"/>
    <x v="18"/>
    <x v="0"/>
    <x v="46"/>
    <s v="UK"/>
    <m/>
    <s v="   -"/>
    <s v="-"/>
    <m/>
    <m/>
    <m/>
    <m/>
    <m/>
    <m/>
    <m/>
    <m/>
  </r>
  <r>
    <s v="CK-NoKy [32]"/>
    <x v="1"/>
    <x v="2"/>
    <x v="19"/>
    <x v="19"/>
    <x v="0"/>
    <x v="46"/>
    <n v="70"/>
    <n v="70"/>
    <s v="   -"/>
    <s v="-"/>
    <m/>
    <m/>
    <m/>
    <m/>
    <m/>
    <m/>
    <m/>
    <m/>
  </r>
  <r>
    <s v="CK-NoKy [32]"/>
    <x v="3"/>
    <x v="2"/>
    <x v="20"/>
    <x v="20"/>
    <x v="0"/>
    <x v="46"/>
    <n v="10"/>
    <n v="10"/>
    <s v="   -"/>
    <s v="-"/>
    <m/>
    <m/>
    <m/>
    <m/>
    <m/>
    <m/>
    <m/>
    <m/>
  </r>
  <r>
    <s v="CK-NoKy [32]"/>
    <x v="3"/>
    <x v="0"/>
    <x v="21"/>
    <x v="21"/>
    <x v="0"/>
    <x v="46"/>
    <s v="UK"/>
    <m/>
    <s v="   -"/>
    <s v="-"/>
    <m/>
    <m/>
    <m/>
    <m/>
    <m/>
    <m/>
    <m/>
    <m/>
  </r>
  <r>
    <s v="CK-NWVI [33]"/>
    <x v="1"/>
    <x v="3"/>
    <x v="22"/>
    <x v="22"/>
    <x v="0"/>
    <x v="46"/>
    <n v="950"/>
    <n v="950"/>
    <s v="   -"/>
    <s v="-"/>
    <m/>
    <m/>
    <m/>
    <m/>
    <m/>
    <m/>
    <m/>
    <m/>
  </r>
  <r>
    <s v="CK-NoKy [32]"/>
    <x v="3"/>
    <x v="0"/>
    <x v="23"/>
    <x v="23"/>
    <x v="0"/>
    <x v="46"/>
    <s v="UNK"/>
    <m/>
    <s v="   -"/>
    <s v="-"/>
    <m/>
    <m/>
    <m/>
    <m/>
    <m/>
    <m/>
    <m/>
    <m/>
  </r>
  <r>
    <s v="CK-SWVI [31]"/>
    <x v="0"/>
    <x v="1"/>
    <x v="24"/>
    <x v="24"/>
    <x v="0"/>
    <x v="46"/>
    <n v="50"/>
    <n v="50"/>
    <s v="   -"/>
    <s v="-"/>
    <m/>
    <m/>
    <m/>
    <m/>
    <m/>
    <m/>
    <m/>
    <m/>
  </r>
  <r>
    <s v="CK-SWVI [31]"/>
    <x v="3"/>
    <x v="4"/>
    <x v="25"/>
    <x v="25"/>
    <x v="0"/>
    <x v="46"/>
    <s v="UK"/>
    <m/>
    <s v="   -"/>
    <s v="-"/>
    <m/>
    <m/>
    <m/>
    <m/>
    <m/>
    <m/>
    <m/>
    <m/>
  </r>
  <r>
    <s v="CK-NoKy [32]"/>
    <x v="3"/>
    <x v="2"/>
    <x v="26"/>
    <x v="26"/>
    <x v="0"/>
    <x v="46"/>
    <n v="1"/>
    <n v="1"/>
    <s v="   -"/>
    <s v="-"/>
    <m/>
    <m/>
    <m/>
    <m/>
    <m/>
    <m/>
    <m/>
    <m/>
  </r>
  <r>
    <s v="CK-SWVI [31]"/>
    <x v="0"/>
    <x v="1"/>
    <x v="27"/>
    <x v="27"/>
    <x v="0"/>
    <x v="46"/>
    <n v="50"/>
    <n v="50"/>
    <s v="   -"/>
    <s v="-"/>
    <m/>
    <m/>
    <m/>
    <m/>
    <m/>
    <m/>
    <m/>
    <m/>
  </r>
  <r>
    <s v="CK-SWVI [31]"/>
    <x v="1"/>
    <x v="4"/>
    <x v="28"/>
    <x v="28"/>
    <x v="0"/>
    <x v="46"/>
    <n v="450"/>
    <n v="450"/>
    <s v="   -"/>
    <s v="-"/>
    <m/>
    <m/>
    <m/>
    <m/>
    <m/>
    <m/>
    <m/>
    <m/>
  </r>
  <r>
    <s v="CK-NoKy [32]"/>
    <x v="3"/>
    <x v="0"/>
    <x v="29"/>
    <x v="29"/>
    <x v="0"/>
    <x v="46"/>
    <s v="UK"/>
    <m/>
    <s v="   -"/>
    <s v="-"/>
    <m/>
    <m/>
    <m/>
    <m/>
    <m/>
    <m/>
    <m/>
    <m/>
  </r>
  <r>
    <s v="CK-SWVI [31]"/>
    <x v="4"/>
    <x v="6"/>
    <x v="30"/>
    <x v="30"/>
    <x v="0"/>
    <x v="46"/>
    <s v="NI"/>
    <m/>
    <s v="   -"/>
    <s v="-"/>
    <m/>
    <m/>
    <m/>
    <m/>
    <m/>
    <m/>
    <m/>
    <m/>
  </r>
  <r>
    <s v="CK-SWVI [31]"/>
    <x v="4"/>
    <x v="6"/>
    <x v="30"/>
    <x v="31"/>
    <x v="0"/>
    <x v="46"/>
    <n v="1000"/>
    <n v="1000"/>
    <s v="   -"/>
    <s v="-"/>
    <m/>
    <m/>
    <m/>
    <m/>
    <m/>
    <m/>
    <m/>
    <m/>
  </r>
  <r>
    <s v="CK-NoKy [32]"/>
    <x v="3"/>
    <x v="0"/>
    <x v="31"/>
    <x v="32"/>
    <x v="0"/>
    <x v="46"/>
    <s v="UK"/>
    <m/>
    <s v="   -"/>
    <s v="-"/>
    <m/>
    <m/>
    <m/>
    <m/>
    <m/>
    <m/>
    <m/>
    <m/>
  </r>
  <r>
    <s v="CK-NoKy [32]"/>
    <x v="3"/>
    <x v="2"/>
    <x v="32"/>
    <x v="33"/>
    <x v="0"/>
    <x v="46"/>
    <s v="UK"/>
    <m/>
    <s v="   -"/>
    <s v="-"/>
    <m/>
    <m/>
    <m/>
    <m/>
    <m/>
    <m/>
    <m/>
    <m/>
  </r>
  <r>
    <s v="CK-SWVI [31]"/>
    <x v="4"/>
    <x v="5"/>
    <x v="33"/>
    <x v="34"/>
    <x v="0"/>
    <x v="46"/>
    <s v="NI"/>
    <m/>
    <s v="   -"/>
    <s v="-"/>
    <m/>
    <m/>
    <m/>
    <m/>
    <m/>
    <m/>
    <m/>
    <m/>
  </r>
  <r>
    <s v="CK-SWVI [31]"/>
    <x v="4"/>
    <x v="5"/>
    <x v="33"/>
    <x v="35"/>
    <x v="0"/>
    <x v="46"/>
    <s v="UNK"/>
    <m/>
    <s v="   -"/>
    <s v="-"/>
    <m/>
    <m/>
    <m/>
    <m/>
    <m/>
    <m/>
    <m/>
    <m/>
  </r>
  <r>
    <s v="CK-SWVI [31]"/>
    <x v="4"/>
    <x v="5"/>
    <x v="33"/>
    <x v="36"/>
    <x v="0"/>
    <x v="46"/>
    <n v="75"/>
    <n v="75"/>
    <s v="   -"/>
    <s v="-"/>
    <m/>
    <m/>
    <m/>
    <m/>
    <m/>
    <m/>
    <m/>
    <m/>
  </r>
  <r>
    <s v="CK-SWVI [31]"/>
    <x v="1"/>
    <x v="4"/>
    <x v="34"/>
    <x v="37"/>
    <x v="0"/>
    <x v="46"/>
    <n v="390"/>
    <n v="390"/>
    <s v="   -"/>
    <s v="-"/>
    <m/>
    <m/>
    <m/>
    <m/>
    <m/>
    <m/>
    <m/>
    <m/>
  </r>
  <r>
    <s v="CK-SWVI [31]"/>
    <x v="2"/>
    <x v="4"/>
    <x v="35"/>
    <x v="38"/>
    <x v="0"/>
    <x v="46"/>
    <n v="12300"/>
    <n v="12300"/>
    <s v="   -"/>
    <s v="-"/>
    <m/>
    <m/>
    <m/>
    <m/>
    <m/>
    <m/>
    <m/>
    <n v="7987051"/>
  </r>
  <r>
    <s v="CK-SWVI [31]"/>
    <x v="4"/>
    <x v="5"/>
    <x v="36"/>
    <x v="39"/>
    <x v="0"/>
    <x v="46"/>
    <s v="NI"/>
    <m/>
    <s v="   -"/>
    <s v="-"/>
    <m/>
    <m/>
    <m/>
    <m/>
    <m/>
    <m/>
    <m/>
    <m/>
  </r>
  <r>
    <s v="CK-SWVI [31]"/>
    <x v="4"/>
    <x v="5"/>
    <x v="36"/>
    <x v="40"/>
    <x v="0"/>
    <x v="46"/>
    <n v="25"/>
    <n v="25"/>
    <s v="   -"/>
    <s v="-"/>
    <m/>
    <m/>
    <m/>
    <m/>
    <m/>
    <m/>
    <m/>
    <m/>
  </r>
  <r>
    <s v="CK-SWVI [31]"/>
    <x v="4"/>
    <x v="5"/>
    <x v="36"/>
    <x v="41"/>
    <x v="0"/>
    <x v="46"/>
    <n v="25"/>
    <n v="25"/>
    <s v="   -"/>
    <s v="-"/>
    <m/>
    <m/>
    <m/>
    <m/>
    <m/>
    <m/>
    <m/>
    <m/>
  </r>
  <r>
    <s v="CK-NoKy [32]"/>
    <x v="3"/>
    <x v="2"/>
    <x v="37"/>
    <x v="42"/>
    <x v="0"/>
    <x v="46"/>
    <n v="20"/>
    <n v="20"/>
    <s v="   -"/>
    <s v="-"/>
    <m/>
    <m/>
    <m/>
    <m/>
    <m/>
    <m/>
    <m/>
    <m/>
  </r>
  <r>
    <s v="CK-SWVI [31]"/>
    <x v="3"/>
    <x v="1"/>
    <x v="38"/>
    <x v="43"/>
    <x v="0"/>
    <x v="46"/>
    <s v="NO"/>
    <m/>
    <s v="   -"/>
    <s v="-"/>
    <m/>
    <m/>
    <m/>
    <m/>
    <m/>
    <m/>
    <m/>
    <m/>
  </r>
  <r>
    <s v="CK-NoKy [32]"/>
    <x v="1"/>
    <x v="2"/>
    <x v="39"/>
    <x v="44"/>
    <x v="0"/>
    <x v="46"/>
    <n v="150"/>
    <n v="150"/>
    <s v="   -"/>
    <s v="-"/>
    <m/>
    <m/>
    <m/>
    <m/>
    <m/>
    <m/>
    <m/>
    <m/>
  </r>
  <r>
    <s v="CK-NoKy [32]"/>
    <x v="0"/>
    <x v="0"/>
    <x v="40"/>
    <x v="45"/>
    <x v="0"/>
    <x v="46"/>
    <n v="100"/>
    <n v="100"/>
    <s v="   -"/>
    <s v="-"/>
    <m/>
    <m/>
    <m/>
    <m/>
    <m/>
    <m/>
    <m/>
    <m/>
  </r>
  <r>
    <s v="CK-SWVI [31]"/>
    <x v="3"/>
    <x v="4"/>
    <x v="41"/>
    <x v="46"/>
    <x v="0"/>
    <x v="46"/>
    <s v="NI"/>
    <m/>
    <s v="   -"/>
    <s v="-"/>
    <m/>
    <m/>
    <m/>
    <m/>
    <m/>
    <m/>
    <m/>
    <m/>
  </r>
  <r>
    <s v="CK-NoKy [32]"/>
    <x v="3"/>
    <x v="2"/>
    <x v="42"/>
    <x v="47"/>
    <x v="0"/>
    <x v="46"/>
    <n v="20"/>
    <n v="20"/>
    <s v="   -"/>
    <s v="-"/>
    <m/>
    <m/>
    <m/>
    <m/>
    <m/>
    <m/>
    <m/>
    <m/>
  </r>
  <r>
    <s v="CK-SWVI [31]"/>
    <x v="3"/>
    <x v="1"/>
    <x v="43"/>
    <x v="48"/>
    <x v="0"/>
    <x v="46"/>
    <s v="NO"/>
    <m/>
    <s v="   -"/>
    <s v="-"/>
    <m/>
    <m/>
    <m/>
    <m/>
    <m/>
    <m/>
    <m/>
    <m/>
  </r>
  <r>
    <s v="CK-SWVI [31]"/>
    <x v="3"/>
    <x v="4"/>
    <x v="44"/>
    <x v="49"/>
    <x v="0"/>
    <x v="46"/>
    <n v="60"/>
    <n v="60"/>
    <s v="   -"/>
    <s v="-"/>
    <m/>
    <m/>
    <m/>
    <m/>
    <m/>
    <m/>
    <m/>
    <m/>
  </r>
  <r>
    <s v="CK-SWVI [31]"/>
    <x v="1"/>
    <x v="1"/>
    <x v="45"/>
    <x v="50"/>
    <x v="0"/>
    <x v="46"/>
    <n v="25"/>
    <n v="25"/>
    <s v="   -"/>
    <s v="-"/>
    <m/>
    <m/>
    <m/>
    <m/>
    <m/>
    <m/>
    <m/>
    <m/>
  </r>
  <r>
    <s v="CK-NoKy [32]"/>
    <x v="3"/>
    <x v="2"/>
    <x v="46"/>
    <x v="51"/>
    <x v="0"/>
    <x v="46"/>
    <n v="10"/>
    <n v="10"/>
    <s v="   -"/>
    <s v="-"/>
    <m/>
    <m/>
    <m/>
    <m/>
    <m/>
    <m/>
    <m/>
    <m/>
  </r>
  <r>
    <s v="CK-SWVI [31]"/>
    <x v="3"/>
    <x v="1"/>
    <x v="47"/>
    <x v="52"/>
    <x v="0"/>
    <x v="46"/>
    <n v="25"/>
    <n v="25"/>
    <s v="   -"/>
    <s v="-"/>
    <m/>
    <m/>
    <m/>
    <m/>
    <m/>
    <m/>
    <m/>
    <m/>
  </r>
  <r>
    <s v="CK-NoKy [32]"/>
    <x v="1"/>
    <x v="2"/>
    <x v="48"/>
    <x v="53"/>
    <x v="0"/>
    <x v="46"/>
    <n v="100"/>
    <n v="100"/>
    <s v="   -"/>
    <s v="-"/>
    <m/>
    <m/>
    <m/>
    <m/>
    <m/>
    <m/>
    <m/>
    <m/>
  </r>
  <r>
    <s v="CK-NoKy [32]"/>
    <x v="0"/>
    <x v="0"/>
    <x v="0"/>
    <x v="0"/>
    <x v="0"/>
    <x v="47"/>
    <n v="25"/>
    <n v="25"/>
    <s v="   -"/>
    <s v="-"/>
    <m/>
    <m/>
    <m/>
    <m/>
    <m/>
    <m/>
    <m/>
    <m/>
  </r>
  <r>
    <s v="CK-SWVI [31]"/>
    <x v="0"/>
    <x v="1"/>
    <x v="1"/>
    <x v="1"/>
    <x v="0"/>
    <x v="47"/>
    <s v="NO"/>
    <m/>
    <s v="   -"/>
    <s v="-"/>
    <m/>
    <m/>
    <m/>
    <m/>
    <m/>
    <m/>
    <m/>
    <m/>
  </r>
  <r>
    <s v="CK-NoKy [32]"/>
    <x v="1"/>
    <x v="2"/>
    <x v="2"/>
    <x v="2"/>
    <x v="0"/>
    <x v="47"/>
    <n v="400"/>
    <n v="400"/>
    <s v="   -"/>
    <s v="-"/>
    <m/>
    <m/>
    <m/>
    <m/>
    <m/>
    <m/>
    <m/>
    <m/>
  </r>
  <r>
    <s v="CK-NoKy [32]"/>
    <x v="2"/>
    <x v="2"/>
    <x v="3"/>
    <x v="3"/>
    <x v="0"/>
    <x v="47"/>
    <n v="25"/>
    <n v="25"/>
    <s v="   -"/>
    <s v="-"/>
    <m/>
    <m/>
    <m/>
    <m/>
    <m/>
    <m/>
    <m/>
    <m/>
  </r>
  <r>
    <s v="CK-NWVI [33]"/>
    <x v="0"/>
    <x v="3"/>
    <x v="4"/>
    <x v="4"/>
    <x v="0"/>
    <x v="47"/>
    <s v="UNK"/>
    <m/>
    <s v="   -"/>
    <s v="-"/>
    <m/>
    <m/>
    <m/>
    <m/>
    <m/>
    <m/>
    <m/>
    <m/>
  </r>
  <r>
    <s v="CK-NoKy [32]"/>
    <x v="2"/>
    <x v="2"/>
    <x v="5"/>
    <x v="5"/>
    <x v="0"/>
    <x v="47"/>
    <n v="400"/>
    <n v="400"/>
    <s v="   -"/>
    <s v="-"/>
    <m/>
    <m/>
    <m/>
    <m/>
    <m/>
    <m/>
    <m/>
    <m/>
  </r>
  <r>
    <s v="CK-SWVI [31]"/>
    <x v="3"/>
    <x v="1"/>
    <x v="6"/>
    <x v="6"/>
    <x v="0"/>
    <x v="47"/>
    <n v="25"/>
    <n v="25"/>
    <s v="   -"/>
    <s v="-"/>
    <m/>
    <m/>
    <m/>
    <m/>
    <m/>
    <m/>
    <m/>
    <m/>
  </r>
  <r>
    <s v="CK-NoKy [32]"/>
    <x v="3"/>
    <x v="2"/>
    <x v="7"/>
    <x v="7"/>
    <x v="0"/>
    <x v="47"/>
    <s v="NI"/>
    <m/>
    <s v="   -"/>
    <s v="-"/>
    <m/>
    <m/>
    <m/>
    <m/>
    <m/>
    <m/>
    <m/>
    <m/>
  </r>
  <r>
    <s v="CK-NoKy [32]"/>
    <x v="3"/>
    <x v="0"/>
    <x v="8"/>
    <x v="8"/>
    <x v="0"/>
    <x v="47"/>
    <s v="UK"/>
    <m/>
    <s v="   -"/>
    <s v="-"/>
    <m/>
    <m/>
    <m/>
    <m/>
    <m/>
    <m/>
    <m/>
    <m/>
  </r>
  <r>
    <s v="CK-SWVI [31]"/>
    <x v="3"/>
    <x v="4"/>
    <x v="9"/>
    <x v="9"/>
    <x v="0"/>
    <x v="47"/>
    <s v="NO"/>
    <m/>
    <s v="   -"/>
    <s v="-"/>
    <m/>
    <m/>
    <m/>
    <m/>
    <m/>
    <m/>
    <m/>
    <m/>
  </r>
  <r>
    <s v="CK-NoKy [32]"/>
    <x v="3"/>
    <x v="2"/>
    <x v="10"/>
    <x v="10"/>
    <x v="0"/>
    <x v="47"/>
    <s v="UK"/>
    <m/>
    <s v="   -"/>
    <s v="-"/>
    <m/>
    <m/>
    <m/>
    <m/>
    <m/>
    <m/>
    <m/>
    <m/>
  </r>
  <r>
    <s v="CK-NoKy [32]"/>
    <x v="1"/>
    <x v="2"/>
    <x v="11"/>
    <x v="11"/>
    <x v="0"/>
    <x v="47"/>
    <n v="25"/>
    <n v="25"/>
    <s v="   -"/>
    <s v="-"/>
    <m/>
    <m/>
    <m/>
    <m/>
    <m/>
    <m/>
    <m/>
    <m/>
  </r>
  <r>
    <s v="CK-SWVI [31]"/>
    <x v="3"/>
    <x v="5"/>
    <x v="12"/>
    <x v="12"/>
    <x v="0"/>
    <x v="47"/>
    <s v="NO"/>
    <m/>
    <s v="   -"/>
    <s v="-"/>
    <m/>
    <m/>
    <m/>
    <m/>
    <m/>
    <m/>
    <m/>
    <m/>
  </r>
  <r>
    <s v="CK-SWVI [31]"/>
    <x v="3"/>
    <x v="4"/>
    <x v="13"/>
    <x v="13"/>
    <x v="0"/>
    <x v="47"/>
    <s v="UNK"/>
    <m/>
    <s v="   -"/>
    <s v="-"/>
    <m/>
    <m/>
    <m/>
    <m/>
    <m/>
    <m/>
    <m/>
    <m/>
  </r>
  <r>
    <s v="CK-SWVI [31]"/>
    <x v="3"/>
    <x v="1"/>
    <x v="14"/>
    <x v="14"/>
    <x v="0"/>
    <x v="47"/>
    <s v="UK"/>
    <m/>
    <s v="   -"/>
    <s v="-"/>
    <m/>
    <m/>
    <m/>
    <m/>
    <m/>
    <m/>
    <m/>
    <m/>
  </r>
  <r>
    <s v="CK-NoKy [32]"/>
    <x v="0"/>
    <x v="0"/>
    <x v="15"/>
    <x v="15"/>
    <x v="0"/>
    <x v="47"/>
    <n v="25"/>
    <n v="25"/>
    <s v="   -"/>
    <s v="-"/>
    <m/>
    <m/>
    <m/>
    <m/>
    <m/>
    <m/>
    <m/>
    <m/>
  </r>
  <r>
    <s v="CK-NoKy [32]"/>
    <x v="3"/>
    <x v="0"/>
    <x v="16"/>
    <x v="16"/>
    <x v="0"/>
    <x v="47"/>
    <s v="UK"/>
    <m/>
    <s v="   -"/>
    <s v="-"/>
    <m/>
    <m/>
    <m/>
    <m/>
    <m/>
    <m/>
    <m/>
    <m/>
  </r>
  <r>
    <s v="CK-SWVI [31]"/>
    <x v="3"/>
    <x v="1"/>
    <x v="17"/>
    <x v="17"/>
    <x v="0"/>
    <x v="47"/>
    <n v="200"/>
    <n v="200"/>
    <s v="   -"/>
    <s v="-"/>
    <m/>
    <m/>
    <m/>
    <m/>
    <m/>
    <m/>
    <m/>
    <m/>
  </r>
  <r>
    <s v="CK-NoKy [32]"/>
    <x v="3"/>
    <x v="2"/>
    <x v="18"/>
    <x v="18"/>
    <x v="0"/>
    <x v="47"/>
    <s v="NI"/>
    <m/>
    <s v="   -"/>
    <s v="-"/>
    <m/>
    <m/>
    <m/>
    <m/>
    <m/>
    <m/>
    <m/>
    <m/>
  </r>
  <r>
    <s v="CK-NoKy [32]"/>
    <x v="1"/>
    <x v="2"/>
    <x v="19"/>
    <x v="19"/>
    <x v="0"/>
    <x v="47"/>
    <n v="25"/>
    <n v="25"/>
    <s v="   -"/>
    <s v="-"/>
    <m/>
    <m/>
    <m/>
    <m/>
    <m/>
    <m/>
    <m/>
    <m/>
  </r>
  <r>
    <s v="CK-NoKy [32]"/>
    <x v="3"/>
    <x v="2"/>
    <x v="20"/>
    <x v="20"/>
    <x v="0"/>
    <x v="47"/>
    <n v="25"/>
    <n v="25"/>
    <s v="   -"/>
    <s v="-"/>
    <m/>
    <m/>
    <m/>
    <m/>
    <m/>
    <m/>
    <m/>
    <m/>
  </r>
  <r>
    <s v="CK-NoKy [32]"/>
    <x v="3"/>
    <x v="0"/>
    <x v="21"/>
    <x v="21"/>
    <x v="0"/>
    <x v="47"/>
    <s v="UK"/>
    <m/>
    <s v="   -"/>
    <s v="-"/>
    <m/>
    <m/>
    <m/>
    <m/>
    <m/>
    <m/>
    <m/>
    <m/>
  </r>
  <r>
    <s v="CK-NWVI [33]"/>
    <x v="1"/>
    <x v="3"/>
    <x v="22"/>
    <x v="22"/>
    <x v="0"/>
    <x v="47"/>
    <n v="400"/>
    <n v="400"/>
    <s v="   -"/>
    <s v="-"/>
    <m/>
    <m/>
    <m/>
    <m/>
    <m/>
    <m/>
    <m/>
    <m/>
  </r>
  <r>
    <s v="CK-NoKy [32]"/>
    <x v="3"/>
    <x v="0"/>
    <x v="23"/>
    <x v="23"/>
    <x v="0"/>
    <x v="47"/>
    <s v="UNK"/>
    <m/>
    <s v="   -"/>
    <s v="-"/>
    <m/>
    <m/>
    <m/>
    <m/>
    <m/>
    <m/>
    <m/>
    <m/>
  </r>
  <r>
    <s v="CK-SWVI [31]"/>
    <x v="0"/>
    <x v="1"/>
    <x v="24"/>
    <x v="24"/>
    <x v="0"/>
    <x v="47"/>
    <n v="50"/>
    <n v="50"/>
    <s v="   -"/>
    <s v="-"/>
    <m/>
    <m/>
    <m/>
    <m/>
    <m/>
    <m/>
    <m/>
    <m/>
  </r>
  <r>
    <s v="CK-SWVI [31]"/>
    <x v="3"/>
    <x v="4"/>
    <x v="25"/>
    <x v="25"/>
    <x v="0"/>
    <x v="47"/>
    <s v="UK"/>
    <m/>
    <s v="   -"/>
    <s v="-"/>
    <m/>
    <m/>
    <m/>
    <m/>
    <m/>
    <m/>
    <m/>
    <m/>
  </r>
  <r>
    <s v="CK-NoKy [32]"/>
    <x v="3"/>
    <x v="2"/>
    <x v="26"/>
    <x v="26"/>
    <x v="0"/>
    <x v="47"/>
    <s v="NI"/>
    <m/>
    <s v="   -"/>
    <s v="-"/>
    <m/>
    <m/>
    <m/>
    <m/>
    <m/>
    <m/>
    <m/>
    <m/>
  </r>
  <r>
    <s v="CK-SWVI [31]"/>
    <x v="0"/>
    <x v="1"/>
    <x v="27"/>
    <x v="27"/>
    <x v="0"/>
    <x v="47"/>
    <n v="25"/>
    <n v="25"/>
    <s v="   -"/>
    <s v="-"/>
    <m/>
    <m/>
    <m/>
    <m/>
    <m/>
    <m/>
    <m/>
    <m/>
  </r>
  <r>
    <s v="CK-SWVI [31]"/>
    <x v="1"/>
    <x v="4"/>
    <x v="28"/>
    <x v="28"/>
    <x v="0"/>
    <x v="47"/>
    <n v="550"/>
    <n v="550"/>
    <s v="   -"/>
    <s v="-"/>
    <m/>
    <m/>
    <m/>
    <m/>
    <m/>
    <m/>
    <m/>
    <m/>
  </r>
  <r>
    <s v="CK-NoKy [32]"/>
    <x v="3"/>
    <x v="0"/>
    <x v="29"/>
    <x v="29"/>
    <x v="0"/>
    <x v="47"/>
    <s v="UK"/>
    <m/>
    <s v="   -"/>
    <s v="-"/>
    <m/>
    <m/>
    <m/>
    <m/>
    <m/>
    <m/>
    <m/>
    <m/>
  </r>
  <r>
    <s v="CK-SWVI [31]"/>
    <x v="4"/>
    <x v="6"/>
    <x v="30"/>
    <x v="30"/>
    <x v="0"/>
    <x v="47"/>
    <s v="NI"/>
    <m/>
    <s v="   -"/>
    <s v="-"/>
    <m/>
    <m/>
    <m/>
    <m/>
    <m/>
    <m/>
    <m/>
    <m/>
  </r>
  <r>
    <s v="CK-SWVI [31]"/>
    <x v="4"/>
    <x v="6"/>
    <x v="30"/>
    <x v="31"/>
    <x v="0"/>
    <x v="47"/>
    <n v="650"/>
    <n v="650"/>
    <s v="   -"/>
    <s v="-"/>
    <m/>
    <m/>
    <m/>
    <m/>
    <m/>
    <m/>
    <m/>
    <m/>
  </r>
  <r>
    <s v="CK-NoKy [32]"/>
    <x v="3"/>
    <x v="0"/>
    <x v="31"/>
    <x v="32"/>
    <x v="0"/>
    <x v="47"/>
    <n v="400"/>
    <n v="400"/>
    <s v="   -"/>
    <s v="-"/>
    <m/>
    <m/>
    <m/>
    <m/>
    <m/>
    <m/>
    <m/>
    <m/>
  </r>
  <r>
    <s v="CK-NoKy [32]"/>
    <x v="3"/>
    <x v="2"/>
    <x v="32"/>
    <x v="33"/>
    <x v="0"/>
    <x v="47"/>
    <n v="25"/>
    <n v="25"/>
    <s v="   -"/>
    <s v="-"/>
    <m/>
    <m/>
    <m/>
    <m/>
    <m/>
    <m/>
    <m/>
    <m/>
  </r>
  <r>
    <s v="CK-SWVI [31]"/>
    <x v="4"/>
    <x v="5"/>
    <x v="33"/>
    <x v="34"/>
    <x v="0"/>
    <x v="47"/>
    <s v="NI"/>
    <m/>
    <s v="   -"/>
    <s v="-"/>
    <m/>
    <m/>
    <m/>
    <m/>
    <m/>
    <m/>
    <m/>
    <m/>
  </r>
  <r>
    <s v="CK-SWVI [31]"/>
    <x v="4"/>
    <x v="5"/>
    <x v="33"/>
    <x v="35"/>
    <x v="0"/>
    <x v="47"/>
    <s v="UNK"/>
    <m/>
    <s v="   -"/>
    <s v="-"/>
    <m/>
    <m/>
    <m/>
    <m/>
    <m/>
    <m/>
    <m/>
    <m/>
  </r>
  <r>
    <s v="CK-SWVI [31]"/>
    <x v="4"/>
    <x v="5"/>
    <x v="33"/>
    <x v="36"/>
    <x v="0"/>
    <x v="47"/>
    <n v="75"/>
    <n v="75"/>
    <s v="   -"/>
    <s v="-"/>
    <m/>
    <m/>
    <m/>
    <m/>
    <m/>
    <m/>
    <m/>
    <m/>
  </r>
  <r>
    <s v="CK-SWVI [31]"/>
    <x v="1"/>
    <x v="4"/>
    <x v="34"/>
    <x v="37"/>
    <x v="0"/>
    <x v="47"/>
    <n v="475"/>
    <n v="475"/>
    <s v="   -"/>
    <s v="-"/>
    <m/>
    <m/>
    <m/>
    <m/>
    <m/>
    <m/>
    <m/>
    <m/>
  </r>
  <r>
    <s v="CK-SWVI [31]"/>
    <x v="2"/>
    <x v="4"/>
    <x v="35"/>
    <x v="38"/>
    <x v="0"/>
    <x v="47"/>
    <n v="13000"/>
    <n v="13000"/>
    <s v="   -"/>
    <s v="-"/>
    <m/>
    <m/>
    <m/>
    <m/>
    <m/>
    <m/>
    <m/>
    <n v="3693613"/>
  </r>
  <r>
    <s v="CK-SWVI [31]"/>
    <x v="4"/>
    <x v="5"/>
    <x v="36"/>
    <x v="39"/>
    <x v="0"/>
    <x v="47"/>
    <s v="NI"/>
    <m/>
    <s v="   -"/>
    <s v="-"/>
    <m/>
    <m/>
    <m/>
    <m/>
    <m/>
    <m/>
    <m/>
    <m/>
  </r>
  <r>
    <s v="CK-SWVI [31]"/>
    <x v="4"/>
    <x v="5"/>
    <x v="36"/>
    <x v="40"/>
    <x v="0"/>
    <x v="47"/>
    <s v="UK"/>
    <m/>
    <s v="   -"/>
    <s v="-"/>
    <m/>
    <m/>
    <m/>
    <m/>
    <m/>
    <m/>
    <m/>
    <m/>
  </r>
  <r>
    <s v="CK-SWVI [31]"/>
    <x v="4"/>
    <x v="5"/>
    <x v="36"/>
    <x v="41"/>
    <x v="0"/>
    <x v="47"/>
    <n v="30"/>
    <n v="30"/>
    <s v="   -"/>
    <s v="-"/>
    <m/>
    <m/>
    <m/>
    <m/>
    <m/>
    <m/>
    <m/>
    <m/>
  </r>
  <r>
    <s v="CK-NoKy [32]"/>
    <x v="3"/>
    <x v="2"/>
    <x v="37"/>
    <x v="42"/>
    <x v="0"/>
    <x v="47"/>
    <n v="200"/>
    <n v="200"/>
    <s v="   -"/>
    <s v="-"/>
    <m/>
    <m/>
    <m/>
    <m/>
    <m/>
    <m/>
    <m/>
    <m/>
  </r>
  <r>
    <s v="CK-SWVI [31]"/>
    <x v="3"/>
    <x v="1"/>
    <x v="38"/>
    <x v="43"/>
    <x v="0"/>
    <x v="47"/>
    <n v="8"/>
    <n v="8"/>
    <s v="   -"/>
    <s v="-"/>
    <m/>
    <m/>
    <m/>
    <m/>
    <m/>
    <m/>
    <m/>
    <m/>
  </r>
  <r>
    <s v="CK-NoKy [32]"/>
    <x v="1"/>
    <x v="2"/>
    <x v="39"/>
    <x v="44"/>
    <x v="0"/>
    <x v="47"/>
    <n v="200"/>
    <n v="200"/>
    <s v="   -"/>
    <s v="-"/>
    <m/>
    <m/>
    <m/>
    <m/>
    <m/>
    <m/>
    <m/>
    <m/>
  </r>
  <r>
    <s v="CK-NoKy [32]"/>
    <x v="0"/>
    <x v="0"/>
    <x v="40"/>
    <x v="45"/>
    <x v="0"/>
    <x v="47"/>
    <n v="25"/>
    <n v="25"/>
    <s v="   -"/>
    <s v="-"/>
    <m/>
    <m/>
    <m/>
    <m/>
    <m/>
    <m/>
    <m/>
    <m/>
  </r>
  <r>
    <s v="CK-SWVI [31]"/>
    <x v="3"/>
    <x v="4"/>
    <x v="41"/>
    <x v="46"/>
    <x v="0"/>
    <x v="47"/>
    <s v="NI"/>
    <m/>
    <s v="   -"/>
    <s v="-"/>
    <m/>
    <m/>
    <m/>
    <m/>
    <m/>
    <m/>
    <m/>
    <m/>
  </r>
  <r>
    <s v="CK-NoKy [32]"/>
    <x v="3"/>
    <x v="2"/>
    <x v="42"/>
    <x v="47"/>
    <x v="0"/>
    <x v="47"/>
    <n v="25"/>
    <n v="25"/>
    <s v="   -"/>
    <s v="-"/>
    <m/>
    <m/>
    <m/>
    <m/>
    <m/>
    <m/>
    <m/>
    <m/>
  </r>
  <r>
    <s v="CK-SWVI [31]"/>
    <x v="3"/>
    <x v="1"/>
    <x v="43"/>
    <x v="48"/>
    <x v="0"/>
    <x v="47"/>
    <n v="10"/>
    <n v="10"/>
    <s v="   -"/>
    <s v="-"/>
    <m/>
    <m/>
    <m/>
    <m/>
    <m/>
    <m/>
    <m/>
    <m/>
  </r>
  <r>
    <s v="CK-SWVI [31]"/>
    <x v="3"/>
    <x v="4"/>
    <x v="44"/>
    <x v="49"/>
    <x v="0"/>
    <x v="47"/>
    <n v="45"/>
    <n v="45"/>
    <s v="   -"/>
    <s v="-"/>
    <m/>
    <m/>
    <m/>
    <m/>
    <m/>
    <m/>
    <m/>
    <m/>
  </r>
  <r>
    <s v="CK-SWVI [31]"/>
    <x v="1"/>
    <x v="1"/>
    <x v="45"/>
    <x v="50"/>
    <x v="0"/>
    <x v="47"/>
    <n v="25"/>
    <n v="25"/>
    <s v="   -"/>
    <s v="-"/>
    <m/>
    <m/>
    <m/>
    <m/>
    <m/>
    <m/>
    <m/>
    <m/>
  </r>
  <r>
    <s v="CK-NoKy [32]"/>
    <x v="3"/>
    <x v="2"/>
    <x v="46"/>
    <x v="51"/>
    <x v="0"/>
    <x v="47"/>
    <s v="UK"/>
    <m/>
    <s v="   -"/>
    <s v="-"/>
    <m/>
    <m/>
    <m/>
    <m/>
    <m/>
    <m/>
    <m/>
    <m/>
  </r>
  <r>
    <s v="CK-SWVI [31]"/>
    <x v="3"/>
    <x v="1"/>
    <x v="47"/>
    <x v="52"/>
    <x v="0"/>
    <x v="47"/>
    <n v="40"/>
    <n v="40"/>
    <s v="   -"/>
    <s v="-"/>
    <m/>
    <m/>
    <m/>
    <m/>
    <m/>
    <m/>
    <m/>
    <m/>
  </r>
  <r>
    <s v="CK-NoKy [32]"/>
    <x v="1"/>
    <x v="2"/>
    <x v="48"/>
    <x v="53"/>
    <x v="0"/>
    <x v="47"/>
    <n v="25"/>
    <n v="25"/>
    <s v="   -"/>
    <s v="-"/>
    <m/>
    <m/>
    <m/>
    <m/>
    <m/>
    <m/>
    <m/>
    <m/>
  </r>
  <r>
    <s v="CK-NoKy [32]"/>
    <x v="0"/>
    <x v="0"/>
    <x v="0"/>
    <x v="0"/>
    <x v="0"/>
    <x v="48"/>
    <n v="25"/>
    <n v="25"/>
    <s v="   -"/>
    <s v="-"/>
    <m/>
    <m/>
    <m/>
    <m/>
    <m/>
    <m/>
    <m/>
    <m/>
  </r>
  <r>
    <s v="CK-SWVI [31]"/>
    <x v="0"/>
    <x v="1"/>
    <x v="1"/>
    <x v="1"/>
    <x v="0"/>
    <x v="48"/>
    <s v="NO"/>
    <m/>
    <s v="   -"/>
    <s v="-"/>
    <m/>
    <m/>
    <m/>
    <m/>
    <m/>
    <m/>
    <m/>
    <m/>
  </r>
  <r>
    <s v="CK-NoKy [32]"/>
    <x v="1"/>
    <x v="2"/>
    <x v="2"/>
    <x v="2"/>
    <x v="0"/>
    <x v="48"/>
    <n v="200"/>
    <n v="200"/>
    <s v="   -"/>
    <s v="-"/>
    <m/>
    <m/>
    <m/>
    <m/>
    <m/>
    <m/>
    <m/>
    <m/>
  </r>
  <r>
    <s v="CK-NoKy [32]"/>
    <x v="2"/>
    <x v="2"/>
    <x v="3"/>
    <x v="3"/>
    <x v="0"/>
    <x v="48"/>
    <n v="75"/>
    <n v="75"/>
    <s v="   -"/>
    <s v="-"/>
    <m/>
    <m/>
    <m/>
    <m/>
    <m/>
    <m/>
    <m/>
    <m/>
  </r>
  <r>
    <s v="CK-NWVI [33]"/>
    <x v="0"/>
    <x v="3"/>
    <x v="4"/>
    <x v="4"/>
    <x v="0"/>
    <x v="48"/>
    <s v="UNK"/>
    <m/>
    <s v="   -"/>
    <s v="-"/>
    <m/>
    <m/>
    <m/>
    <m/>
    <m/>
    <m/>
    <m/>
    <m/>
  </r>
  <r>
    <s v="CK-NoKy [32]"/>
    <x v="2"/>
    <x v="2"/>
    <x v="5"/>
    <x v="5"/>
    <x v="0"/>
    <x v="48"/>
    <n v="75"/>
    <n v="75"/>
    <s v="   -"/>
    <s v="-"/>
    <m/>
    <m/>
    <m/>
    <m/>
    <m/>
    <m/>
    <m/>
    <m/>
  </r>
  <r>
    <s v="CK-SWVI [31]"/>
    <x v="3"/>
    <x v="1"/>
    <x v="6"/>
    <x v="6"/>
    <x v="0"/>
    <x v="48"/>
    <n v="15"/>
    <n v="15"/>
    <s v="   -"/>
    <s v="-"/>
    <m/>
    <m/>
    <m/>
    <m/>
    <m/>
    <m/>
    <m/>
    <m/>
  </r>
  <r>
    <s v="CK-NoKy [32]"/>
    <x v="3"/>
    <x v="2"/>
    <x v="7"/>
    <x v="7"/>
    <x v="0"/>
    <x v="48"/>
    <n v="200"/>
    <n v="200"/>
    <s v="   -"/>
    <s v="-"/>
    <m/>
    <m/>
    <m/>
    <m/>
    <m/>
    <m/>
    <m/>
    <m/>
  </r>
  <r>
    <s v="CK-NoKy [32]"/>
    <x v="3"/>
    <x v="0"/>
    <x v="8"/>
    <x v="8"/>
    <x v="0"/>
    <x v="48"/>
    <n v="25"/>
    <n v="25"/>
    <s v="   -"/>
    <s v="-"/>
    <m/>
    <m/>
    <m/>
    <m/>
    <m/>
    <m/>
    <m/>
    <m/>
  </r>
  <r>
    <s v="CK-SWVI [31]"/>
    <x v="3"/>
    <x v="4"/>
    <x v="9"/>
    <x v="9"/>
    <x v="0"/>
    <x v="48"/>
    <s v="NO"/>
    <m/>
    <s v="   -"/>
    <s v="-"/>
    <m/>
    <m/>
    <m/>
    <m/>
    <m/>
    <m/>
    <m/>
    <m/>
  </r>
  <r>
    <s v="CK-NoKy [32]"/>
    <x v="3"/>
    <x v="2"/>
    <x v="10"/>
    <x v="10"/>
    <x v="0"/>
    <x v="48"/>
    <n v="25"/>
    <n v="25"/>
    <s v="   -"/>
    <s v="-"/>
    <m/>
    <m/>
    <m/>
    <m/>
    <m/>
    <m/>
    <m/>
    <m/>
  </r>
  <r>
    <s v="CK-NoKy [32]"/>
    <x v="1"/>
    <x v="2"/>
    <x v="11"/>
    <x v="11"/>
    <x v="0"/>
    <x v="48"/>
    <n v="475"/>
    <n v="475"/>
    <s v="   -"/>
    <s v="-"/>
    <m/>
    <m/>
    <m/>
    <m/>
    <m/>
    <m/>
    <m/>
    <m/>
  </r>
  <r>
    <s v="CK-SWVI [31]"/>
    <x v="3"/>
    <x v="5"/>
    <x v="12"/>
    <x v="12"/>
    <x v="0"/>
    <x v="48"/>
    <n v="25"/>
    <n v="25"/>
    <s v="   -"/>
    <s v="-"/>
    <m/>
    <m/>
    <m/>
    <m/>
    <m/>
    <m/>
    <m/>
    <m/>
  </r>
  <r>
    <s v="CK-SWVI [31]"/>
    <x v="3"/>
    <x v="4"/>
    <x v="13"/>
    <x v="13"/>
    <x v="0"/>
    <x v="48"/>
    <s v="UNK"/>
    <m/>
    <s v="   -"/>
    <s v="-"/>
    <m/>
    <m/>
    <m/>
    <m/>
    <m/>
    <m/>
    <m/>
    <m/>
  </r>
  <r>
    <s v="CK-SWVI [31]"/>
    <x v="3"/>
    <x v="1"/>
    <x v="14"/>
    <x v="14"/>
    <x v="0"/>
    <x v="48"/>
    <s v="NO"/>
    <m/>
    <s v="   -"/>
    <s v="-"/>
    <m/>
    <m/>
    <m/>
    <m/>
    <m/>
    <m/>
    <m/>
    <m/>
  </r>
  <r>
    <s v="CK-NoKy [32]"/>
    <x v="0"/>
    <x v="0"/>
    <x v="15"/>
    <x v="15"/>
    <x v="0"/>
    <x v="48"/>
    <n v="75"/>
    <n v="75"/>
    <s v="   -"/>
    <s v="-"/>
    <m/>
    <m/>
    <m/>
    <m/>
    <m/>
    <m/>
    <m/>
    <m/>
  </r>
  <r>
    <s v="CK-NoKy [32]"/>
    <x v="3"/>
    <x v="0"/>
    <x v="16"/>
    <x v="16"/>
    <x v="0"/>
    <x v="48"/>
    <n v="25"/>
    <n v="25"/>
    <s v="   -"/>
    <s v="-"/>
    <m/>
    <m/>
    <m/>
    <m/>
    <m/>
    <m/>
    <m/>
    <m/>
  </r>
  <r>
    <s v="CK-SWVI [31]"/>
    <x v="3"/>
    <x v="1"/>
    <x v="17"/>
    <x v="17"/>
    <x v="0"/>
    <x v="48"/>
    <n v="500"/>
    <n v="500"/>
    <s v="   -"/>
    <s v="-"/>
    <m/>
    <m/>
    <m/>
    <m/>
    <m/>
    <m/>
    <m/>
    <m/>
  </r>
  <r>
    <s v="CK-NoKy [32]"/>
    <x v="3"/>
    <x v="2"/>
    <x v="18"/>
    <x v="18"/>
    <x v="0"/>
    <x v="48"/>
    <n v="25"/>
    <n v="25"/>
    <s v="   -"/>
    <s v="-"/>
    <m/>
    <m/>
    <m/>
    <m/>
    <m/>
    <m/>
    <m/>
    <m/>
  </r>
  <r>
    <s v="CK-NoKy [32]"/>
    <x v="1"/>
    <x v="2"/>
    <x v="19"/>
    <x v="19"/>
    <x v="0"/>
    <x v="48"/>
    <n v="200"/>
    <n v="200"/>
    <s v="   -"/>
    <s v="-"/>
    <m/>
    <m/>
    <m/>
    <m/>
    <m/>
    <m/>
    <m/>
    <m/>
  </r>
  <r>
    <s v="CK-NoKy [32]"/>
    <x v="3"/>
    <x v="2"/>
    <x v="20"/>
    <x v="20"/>
    <x v="0"/>
    <x v="48"/>
    <n v="25"/>
    <n v="25"/>
    <s v="   -"/>
    <s v="-"/>
    <m/>
    <m/>
    <m/>
    <m/>
    <m/>
    <m/>
    <m/>
    <m/>
  </r>
  <r>
    <s v="CK-NoKy [32]"/>
    <x v="3"/>
    <x v="0"/>
    <x v="21"/>
    <x v="21"/>
    <x v="0"/>
    <x v="48"/>
    <n v="200"/>
    <n v="200"/>
    <s v="   -"/>
    <s v="-"/>
    <m/>
    <m/>
    <m/>
    <m/>
    <m/>
    <m/>
    <m/>
    <m/>
  </r>
  <r>
    <s v="CK-NWVI [33]"/>
    <x v="1"/>
    <x v="3"/>
    <x v="22"/>
    <x v="22"/>
    <x v="0"/>
    <x v="48"/>
    <n v="400"/>
    <n v="400"/>
    <s v="   -"/>
    <s v="-"/>
    <m/>
    <m/>
    <m/>
    <m/>
    <m/>
    <m/>
    <m/>
    <m/>
  </r>
  <r>
    <s v="CK-NoKy [32]"/>
    <x v="3"/>
    <x v="0"/>
    <x v="23"/>
    <x v="23"/>
    <x v="0"/>
    <x v="48"/>
    <n v="25"/>
    <n v="25"/>
    <s v="   -"/>
    <s v="-"/>
    <m/>
    <m/>
    <m/>
    <m/>
    <m/>
    <m/>
    <m/>
    <m/>
  </r>
  <r>
    <s v="CK-SWVI [31]"/>
    <x v="0"/>
    <x v="1"/>
    <x v="24"/>
    <x v="24"/>
    <x v="0"/>
    <x v="48"/>
    <n v="25"/>
    <n v="25"/>
    <s v="   -"/>
    <s v="-"/>
    <m/>
    <m/>
    <m/>
    <m/>
    <m/>
    <m/>
    <m/>
    <m/>
  </r>
  <r>
    <s v="CK-SWVI [31]"/>
    <x v="3"/>
    <x v="4"/>
    <x v="25"/>
    <x v="25"/>
    <x v="0"/>
    <x v="48"/>
    <s v="UK"/>
    <m/>
    <s v="   -"/>
    <s v="-"/>
    <m/>
    <m/>
    <m/>
    <m/>
    <m/>
    <m/>
    <m/>
    <m/>
  </r>
  <r>
    <s v="CK-NoKy [32]"/>
    <x v="3"/>
    <x v="2"/>
    <x v="26"/>
    <x v="26"/>
    <x v="0"/>
    <x v="48"/>
    <n v="25"/>
    <n v="25"/>
    <s v="   -"/>
    <s v="-"/>
    <m/>
    <m/>
    <m/>
    <m/>
    <m/>
    <m/>
    <m/>
    <m/>
  </r>
  <r>
    <s v="CK-SWVI [31]"/>
    <x v="0"/>
    <x v="1"/>
    <x v="27"/>
    <x v="27"/>
    <x v="0"/>
    <x v="48"/>
    <n v="25"/>
    <n v="25"/>
    <s v="   -"/>
    <s v="-"/>
    <m/>
    <m/>
    <m/>
    <m/>
    <m/>
    <m/>
    <m/>
    <m/>
  </r>
  <r>
    <s v="CK-SWVI [31]"/>
    <x v="1"/>
    <x v="4"/>
    <x v="28"/>
    <x v="28"/>
    <x v="0"/>
    <x v="48"/>
    <n v="750"/>
    <n v="750"/>
    <s v="   -"/>
    <s v="-"/>
    <m/>
    <m/>
    <m/>
    <m/>
    <m/>
    <m/>
    <m/>
    <m/>
  </r>
  <r>
    <s v="CK-NoKy [32]"/>
    <x v="3"/>
    <x v="0"/>
    <x v="29"/>
    <x v="29"/>
    <x v="0"/>
    <x v="48"/>
    <s v="UK"/>
    <m/>
    <s v="   -"/>
    <s v="-"/>
    <m/>
    <m/>
    <m/>
    <m/>
    <m/>
    <m/>
    <m/>
    <m/>
  </r>
  <r>
    <s v="CK-SWVI [31]"/>
    <x v="4"/>
    <x v="6"/>
    <x v="30"/>
    <x v="30"/>
    <x v="0"/>
    <x v="48"/>
    <s v="NI"/>
    <m/>
    <s v="   -"/>
    <s v="-"/>
    <m/>
    <m/>
    <m/>
    <m/>
    <m/>
    <m/>
    <m/>
    <m/>
  </r>
  <r>
    <s v="CK-SWVI [31]"/>
    <x v="4"/>
    <x v="6"/>
    <x v="30"/>
    <x v="31"/>
    <x v="0"/>
    <x v="48"/>
    <n v="800"/>
    <n v="800"/>
    <s v="   -"/>
    <s v="-"/>
    <m/>
    <m/>
    <m/>
    <m/>
    <m/>
    <m/>
    <m/>
    <m/>
  </r>
  <r>
    <s v="CK-NoKy [32]"/>
    <x v="3"/>
    <x v="0"/>
    <x v="31"/>
    <x v="32"/>
    <x v="0"/>
    <x v="48"/>
    <n v="25"/>
    <n v="25"/>
    <s v="   -"/>
    <s v="-"/>
    <m/>
    <m/>
    <m/>
    <m/>
    <m/>
    <m/>
    <m/>
    <m/>
  </r>
  <r>
    <s v="CK-NoKy [32]"/>
    <x v="3"/>
    <x v="2"/>
    <x v="32"/>
    <x v="33"/>
    <x v="0"/>
    <x v="48"/>
    <s v="UK"/>
    <m/>
    <s v="   -"/>
    <s v="-"/>
    <m/>
    <m/>
    <m/>
    <m/>
    <m/>
    <m/>
    <m/>
    <m/>
  </r>
  <r>
    <s v="CK-SWVI [31]"/>
    <x v="4"/>
    <x v="5"/>
    <x v="33"/>
    <x v="34"/>
    <x v="0"/>
    <x v="48"/>
    <s v="NI"/>
    <m/>
    <s v="   -"/>
    <s v="-"/>
    <m/>
    <m/>
    <m/>
    <m/>
    <m/>
    <m/>
    <m/>
    <m/>
  </r>
  <r>
    <s v="CK-SWVI [31]"/>
    <x v="4"/>
    <x v="5"/>
    <x v="33"/>
    <x v="35"/>
    <x v="0"/>
    <x v="48"/>
    <s v="UNK"/>
    <m/>
    <s v="   -"/>
    <s v="-"/>
    <m/>
    <m/>
    <m/>
    <m/>
    <m/>
    <m/>
    <m/>
    <m/>
  </r>
  <r>
    <s v="CK-SWVI [31]"/>
    <x v="4"/>
    <x v="5"/>
    <x v="33"/>
    <x v="36"/>
    <x v="0"/>
    <x v="48"/>
    <n v="200"/>
    <n v="200"/>
    <s v="   -"/>
    <s v="-"/>
    <m/>
    <m/>
    <m/>
    <m/>
    <m/>
    <m/>
    <m/>
    <m/>
  </r>
  <r>
    <s v="CK-SWVI [31]"/>
    <x v="1"/>
    <x v="4"/>
    <x v="34"/>
    <x v="37"/>
    <x v="0"/>
    <x v="48"/>
    <n v="400"/>
    <n v="400"/>
    <s v="   -"/>
    <s v="-"/>
    <m/>
    <m/>
    <m/>
    <m/>
    <m/>
    <m/>
    <m/>
    <m/>
  </r>
  <r>
    <s v="CK-SWVI [31]"/>
    <x v="2"/>
    <x v="4"/>
    <x v="35"/>
    <x v="38"/>
    <x v="0"/>
    <x v="48"/>
    <n v="15000"/>
    <n v="15000"/>
    <s v="   -"/>
    <s v="-"/>
    <m/>
    <m/>
    <m/>
    <m/>
    <m/>
    <m/>
    <m/>
    <n v="960959"/>
  </r>
  <r>
    <s v="CK-SWVI [31]"/>
    <x v="4"/>
    <x v="5"/>
    <x v="36"/>
    <x v="39"/>
    <x v="0"/>
    <x v="48"/>
    <s v="NI"/>
    <m/>
    <s v="   -"/>
    <s v="-"/>
    <m/>
    <m/>
    <m/>
    <m/>
    <m/>
    <m/>
    <m/>
    <m/>
  </r>
  <r>
    <s v="CK-SWVI [31]"/>
    <x v="4"/>
    <x v="5"/>
    <x v="36"/>
    <x v="40"/>
    <x v="0"/>
    <x v="48"/>
    <s v="NO"/>
    <m/>
    <s v="   -"/>
    <s v="-"/>
    <m/>
    <m/>
    <m/>
    <m/>
    <m/>
    <m/>
    <m/>
    <m/>
  </r>
  <r>
    <s v="CK-SWVI [31]"/>
    <x v="4"/>
    <x v="5"/>
    <x v="36"/>
    <x v="41"/>
    <x v="0"/>
    <x v="48"/>
    <n v="400"/>
    <n v="400"/>
    <s v="   -"/>
    <s v="-"/>
    <m/>
    <m/>
    <m/>
    <m/>
    <m/>
    <m/>
    <m/>
    <m/>
  </r>
  <r>
    <s v="CK-NoKy [32]"/>
    <x v="3"/>
    <x v="2"/>
    <x v="37"/>
    <x v="42"/>
    <x v="0"/>
    <x v="48"/>
    <n v="75"/>
    <n v="75"/>
    <s v="   -"/>
    <s v="-"/>
    <m/>
    <m/>
    <m/>
    <m/>
    <m/>
    <m/>
    <m/>
    <m/>
  </r>
  <r>
    <s v="CK-SWVI [31]"/>
    <x v="3"/>
    <x v="1"/>
    <x v="38"/>
    <x v="43"/>
    <x v="0"/>
    <x v="48"/>
    <n v="25"/>
    <n v="25"/>
    <s v="   -"/>
    <s v="-"/>
    <m/>
    <m/>
    <m/>
    <m/>
    <m/>
    <m/>
    <m/>
    <m/>
  </r>
  <r>
    <s v="CK-NoKy [32]"/>
    <x v="1"/>
    <x v="2"/>
    <x v="39"/>
    <x v="44"/>
    <x v="0"/>
    <x v="48"/>
    <n v="75"/>
    <n v="75"/>
    <s v="   -"/>
    <s v="-"/>
    <m/>
    <m/>
    <m/>
    <m/>
    <m/>
    <m/>
    <m/>
    <m/>
  </r>
  <r>
    <s v="CK-NoKy [32]"/>
    <x v="0"/>
    <x v="0"/>
    <x v="40"/>
    <x v="45"/>
    <x v="0"/>
    <x v="48"/>
    <n v="25"/>
    <n v="25"/>
    <s v="   -"/>
    <s v="-"/>
    <m/>
    <m/>
    <m/>
    <m/>
    <m/>
    <m/>
    <m/>
    <m/>
  </r>
  <r>
    <s v="CK-SWVI [31]"/>
    <x v="3"/>
    <x v="4"/>
    <x v="41"/>
    <x v="46"/>
    <x v="0"/>
    <x v="48"/>
    <s v="NI"/>
    <m/>
    <s v="   -"/>
    <s v="-"/>
    <m/>
    <m/>
    <m/>
    <m/>
    <m/>
    <m/>
    <m/>
    <m/>
  </r>
  <r>
    <s v="CK-NoKy [32]"/>
    <x v="3"/>
    <x v="2"/>
    <x v="42"/>
    <x v="47"/>
    <x v="0"/>
    <x v="48"/>
    <n v="25"/>
    <n v="25"/>
    <s v="   -"/>
    <s v="-"/>
    <m/>
    <m/>
    <m/>
    <m/>
    <m/>
    <m/>
    <m/>
    <m/>
  </r>
  <r>
    <s v="CK-SWVI [31]"/>
    <x v="3"/>
    <x v="1"/>
    <x v="43"/>
    <x v="48"/>
    <x v="0"/>
    <x v="48"/>
    <n v="25"/>
    <n v="25"/>
    <s v="   -"/>
    <s v="-"/>
    <m/>
    <m/>
    <m/>
    <m/>
    <m/>
    <m/>
    <m/>
    <m/>
  </r>
  <r>
    <s v="CK-SWVI [31]"/>
    <x v="3"/>
    <x v="4"/>
    <x v="44"/>
    <x v="49"/>
    <x v="0"/>
    <x v="48"/>
    <n v="75"/>
    <n v="75"/>
    <s v="   -"/>
    <s v="-"/>
    <m/>
    <m/>
    <m/>
    <m/>
    <m/>
    <m/>
    <m/>
    <m/>
  </r>
  <r>
    <s v="CK-SWVI [31]"/>
    <x v="1"/>
    <x v="1"/>
    <x v="45"/>
    <x v="50"/>
    <x v="0"/>
    <x v="48"/>
    <n v="25"/>
    <n v="25"/>
    <s v="   -"/>
    <s v="-"/>
    <m/>
    <m/>
    <m/>
    <m/>
    <m/>
    <m/>
    <m/>
    <m/>
  </r>
  <r>
    <s v="CK-NoKy [32]"/>
    <x v="3"/>
    <x v="2"/>
    <x v="46"/>
    <x v="51"/>
    <x v="0"/>
    <x v="48"/>
    <n v="25"/>
    <n v="25"/>
    <s v="   -"/>
    <s v="-"/>
    <m/>
    <m/>
    <m/>
    <m/>
    <m/>
    <m/>
    <m/>
    <m/>
  </r>
  <r>
    <s v="CK-SWVI [31]"/>
    <x v="3"/>
    <x v="1"/>
    <x v="47"/>
    <x v="52"/>
    <x v="0"/>
    <x v="48"/>
    <n v="25"/>
    <n v="25"/>
    <s v="   -"/>
    <s v="-"/>
    <m/>
    <m/>
    <m/>
    <m/>
    <m/>
    <m/>
    <m/>
    <m/>
  </r>
  <r>
    <s v="CK-NoKy [32]"/>
    <x v="1"/>
    <x v="2"/>
    <x v="48"/>
    <x v="53"/>
    <x v="0"/>
    <x v="48"/>
    <n v="200"/>
    <n v="200"/>
    <s v="   -"/>
    <s v="-"/>
    <m/>
    <m/>
    <m/>
    <m/>
    <m/>
    <m/>
    <m/>
    <m/>
  </r>
  <r>
    <s v="CK-NoKy [32]"/>
    <x v="0"/>
    <x v="0"/>
    <x v="0"/>
    <x v="0"/>
    <x v="0"/>
    <x v="49"/>
    <n v="200"/>
    <n v="200"/>
    <s v="   -"/>
    <s v="-"/>
    <m/>
    <m/>
    <m/>
    <m/>
    <m/>
    <m/>
    <m/>
    <m/>
  </r>
  <r>
    <s v="CK-SWVI [31]"/>
    <x v="0"/>
    <x v="1"/>
    <x v="1"/>
    <x v="1"/>
    <x v="0"/>
    <x v="49"/>
    <n v="25"/>
    <n v="25"/>
    <s v="   -"/>
    <s v="-"/>
    <m/>
    <m/>
    <m/>
    <m/>
    <m/>
    <m/>
    <m/>
    <m/>
  </r>
  <r>
    <s v="CK-NoKy [32]"/>
    <x v="1"/>
    <x v="2"/>
    <x v="2"/>
    <x v="2"/>
    <x v="0"/>
    <x v="49"/>
    <n v="750"/>
    <n v="750"/>
    <s v="   -"/>
    <s v="-"/>
    <m/>
    <m/>
    <m/>
    <m/>
    <m/>
    <m/>
    <m/>
    <m/>
  </r>
  <r>
    <s v="CK-NoKy [32]"/>
    <x v="2"/>
    <x v="2"/>
    <x v="3"/>
    <x v="3"/>
    <x v="0"/>
    <x v="49"/>
    <n v="25"/>
    <n v="25"/>
    <s v="   -"/>
    <s v="-"/>
    <m/>
    <m/>
    <m/>
    <m/>
    <m/>
    <m/>
    <m/>
    <m/>
  </r>
  <r>
    <s v="CK-NWVI [33]"/>
    <x v="0"/>
    <x v="3"/>
    <x v="4"/>
    <x v="4"/>
    <x v="0"/>
    <x v="49"/>
    <s v="UNK"/>
    <m/>
    <s v="   -"/>
    <s v="-"/>
    <m/>
    <m/>
    <m/>
    <m/>
    <m/>
    <m/>
    <m/>
    <m/>
  </r>
  <r>
    <s v="CK-NoKy [32]"/>
    <x v="2"/>
    <x v="2"/>
    <x v="5"/>
    <x v="5"/>
    <x v="0"/>
    <x v="49"/>
    <n v="200"/>
    <n v="200"/>
    <s v="   -"/>
    <s v="-"/>
    <m/>
    <m/>
    <m/>
    <m/>
    <m/>
    <m/>
    <m/>
    <m/>
  </r>
  <r>
    <s v="CK-SWVI [31]"/>
    <x v="3"/>
    <x v="1"/>
    <x v="6"/>
    <x v="6"/>
    <x v="0"/>
    <x v="49"/>
    <n v="25"/>
    <n v="25"/>
    <s v="   -"/>
    <s v="-"/>
    <m/>
    <m/>
    <m/>
    <m/>
    <m/>
    <m/>
    <m/>
    <m/>
  </r>
  <r>
    <s v="CK-NoKy [32]"/>
    <x v="3"/>
    <x v="2"/>
    <x v="7"/>
    <x v="7"/>
    <x v="0"/>
    <x v="49"/>
    <n v="75"/>
    <n v="75"/>
    <s v="   -"/>
    <s v="-"/>
    <m/>
    <m/>
    <m/>
    <m/>
    <m/>
    <m/>
    <m/>
    <m/>
  </r>
  <r>
    <s v="CK-NoKy [32]"/>
    <x v="3"/>
    <x v="0"/>
    <x v="8"/>
    <x v="8"/>
    <x v="0"/>
    <x v="49"/>
    <s v="UK"/>
    <m/>
    <s v="   -"/>
    <s v="-"/>
    <m/>
    <m/>
    <m/>
    <m/>
    <m/>
    <m/>
    <m/>
    <m/>
  </r>
  <r>
    <s v="CK-SWVI [31]"/>
    <x v="3"/>
    <x v="4"/>
    <x v="9"/>
    <x v="9"/>
    <x v="0"/>
    <x v="49"/>
    <n v="40"/>
    <n v="40"/>
    <s v="   -"/>
    <s v="-"/>
    <m/>
    <m/>
    <m/>
    <m/>
    <m/>
    <m/>
    <m/>
    <m/>
  </r>
  <r>
    <s v="CK-NoKy [32]"/>
    <x v="3"/>
    <x v="2"/>
    <x v="10"/>
    <x v="10"/>
    <x v="0"/>
    <x v="49"/>
    <n v="25"/>
    <n v="25"/>
    <s v="   -"/>
    <s v="-"/>
    <m/>
    <m/>
    <m/>
    <m/>
    <m/>
    <m/>
    <m/>
    <m/>
  </r>
  <r>
    <s v="CK-NoKy [32]"/>
    <x v="1"/>
    <x v="2"/>
    <x v="11"/>
    <x v="11"/>
    <x v="0"/>
    <x v="49"/>
    <n v="775"/>
    <n v="775"/>
    <s v="   -"/>
    <s v="-"/>
    <m/>
    <m/>
    <m/>
    <m/>
    <m/>
    <m/>
    <m/>
    <m/>
  </r>
  <r>
    <s v="CK-SWVI [31]"/>
    <x v="3"/>
    <x v="5"/>
    <x v="12"/>
    <x v="12"/>
    <x v="0"/>
    <x v="49"/>
    <n v="200"/>
    <n v="200"/>
    <s v="   -"/>
    <s v="-"/>
    <m/>
    <m/>
    <m/>
    <m/>
    <m/>
    <m/>
    <m/>
    <m/>
  </r>
  <r>
    <s v="CK-SWVI [31]"/>
    <x v="3"/>
    <x v="4"/>
    <x v="13"/>
    <x v="13"/>
    <x v="0"/>
    <x v="49"/>
    <s v="UNK"/>
    <m/>
    <s v="   -"/>
    <s v="-"/>
    <m/>
    <m/>
    <m/>
    <m/>
    <m/>
    <m/>
    <m/>
    <m/>
  </r>
  <r>
    <s v="CK-SWVI [31]"/>
    <x v="3"/>
    <x v="1"/>
    <x v="14"/>
    <x v="14"/>
    <x v="0"/>
    <x v="49"/>
    <s v="NO"/>
    <m/>
    <s v="   -"/>
    <s v="-"/>
    <m/>
    <m/>
    <m/>
    <m/>
    <m/>
    <m/>
    <m/>
    <m/>
  </r>
  <r>
    <s v="CK-NoKy [32]"/>
    <x v="0"/>
    <x v="0"/>
    <x v="15"/>
    <x v="15"/>
    <x v="0"/>
    <x v="49"/>
    <n v="200"/>
    <n v="200"/>
    <s v="   -"/>
    <s v="-"/>
    <m/>
    <m/>
    <m/>
    <m/>
    <m/>
    <m/>
    <m/>
    <m/>
  </r>
  <r>
    <s v="CK-NoKy [32]"/>
    <x v="3"/>
    <x v="0"/>
    <x v="16"/>
    <x v="16"/>
    <x v="0"/>
    <x v="49"/>
    <n v="75"/>
    <n v="75"/>
    <s v="   -"/>
    <s v="-"/>
    <m/>
    <m/>
    <m/>
    <m/>
    <m/>
    <m/>
    <m/>
    <m/>
  </r>
  <r>
    <s v="CK-SWVI [31]"/>
    <x v="3"/>
    <x v="1"/>
    <x v="17"/>
    <x v="17"/>
    <x v="0"/>
    <x v="49"/>
    <n v="75"/>
    <n v="75"/>
    <s v="   -"/>
    <s v="-"/>
    <m/>
    <m/>
    <m/>
    <m/>
    <m/>
    <m/>
    <m/>
    <m/>
  </r>
  <r>
    <s v="CK-NoKy [32]"/>
    <x v="3"/>
    <x v="2"/>
    <x v="18"/>
    <x v="18"/>
    <x v="0"/>
    <x v="49"/>
    <n v="25"/>
    <n v="25"/>
    <s v="   -"/>
    <s v="-"/>
    <m/>
    <m/>
    <m/>
    <m/>
    <m/>
    <m/>
    <m/>
    <m/>
  </r>
  <r>
    <s v="CK-NoKy [32]"/>
    <x v="1"/>
    <x v="2"/>
    <x v="19"/>
    <x v="19"/>
    <x v="0"/>
    <x v="49"/>
    <n v="1500"/>
    <n v="1500"/>
    <s v="   -"/>
    <s v="-"/>
    <m/>
    <m/>
    <m/>
    <m/>
    <m/>
    <m/>
    <m/>
    <m/>
  </r>
  <r>
    <s v="CK-NoKy [32]"/>
    <x v="3"/>
    <x v="2"/>
    <x v="20"/>
    <x v="20"/>
    <x v="0"/>
    <x v="49"/>
    <n v="25"/>
    <n v="25"/>
    <s v="   -"/>
    <s v="-"/>
    <m/>
    <m/>
    <m/>
    <m/>
    <m/>
    <m/>
    <m/>
    <m/>
  </r>
  <r>
    <s v="CK-NoKy [32]"/>
    <x v="3"/>
    <x v="0"/>
    <x v="21"/>
    <x v="21"/>
    <x v="0"/>
    <x v="49"/>
    <n v="25"/>
    <n v="25"/>
    <s v="   -"/>
    <s v="-"/>
    <m/>
    <m/>
    <m/>
    <m/>
    <m/>
    <m/>
    <m/>
    <m/>
  </r>
  <r>
    <s v="CK-NWVI [33]"/>
    <x v="1"/>
    <x v="3"/>
    <x v="22"/>
    <x v="22"/>
    <x v="0"/>
    <x v="49"/>
    <n v="400"/>
    <n v="400"/>
    <s v="   -"/>
    <s v="-"/>
    <m/>
    <m/>
    <m/>
    <m/>
    <m/>
    <m/>
    <m/>
    <m/>
  </r>
  <r>
    <s v="CK-NoKy [32]"/>
    <x v="3"/>
    <x v="0"/>
    <x v="23"/>
    <x v="23"/>
    <x v="0"/>
    <x v="49"/>
    <s v="UNK"/>
    <m/>
    <s v="   -"/>
    <s v="-"/>
    <m/>
    <m/>
    <m/>
    <m/>
    <m/>
    <m/>
    <m/>
    <m/>
  </r>
  <r>
    <s v="CK-SWVI [31]"/>
    <x v="0"/>
    <x v="1"/>
    <x v="24"/>
    <x v="24"/>
    <x v="0"/>
    <x v="49"/>
    <n v="75"/>
    <n v="75"/>
    <s v="   -"/>
    <s v="-"/>
    <m/>
    <m/>
    <m/>
    <m/>
    <m/>
    <m/>
    <m/>
    <m/>
  </r>
  <r>
    <s v="CK-SWVI [31]"/>
    <x v="3"/>
    <x v="4"/>
    <x v="25"/>
    <x v="25"/>
    <x v="0"/>
    <x v="49"/>
    <s v="UK"/>
    <m/>
    <s v="   -"/>
    <s v="-"/>
    <m/>
    <m/>
    <m/>
    <m/>
    <m/>
    <m/>
    <m/>
    <m/>
  </r>
  <r>
    <s v="CK-NoKy [32]"/>
    <x v="3"/>
    <x v="2"/>
    <x v="26"/>
    <x v="26"/>
    <x v="0"/>
    <x v="49"/>
    <n v="25"/>
    <n v="25"/>
    <s v="   -"/>
    <s v="-"/>
    <m/>
    <m/>
    <m/>
    <m/>
    <m/>
    <m/>
    <m/>
    <m/>
  </r>
  <r>
    <s v="CK-SWVI [31]"/>
    <x v="0"/>
    <x v="1"/>
    <x v="27"/>
    <x v="27"/>
    <x v="0"/>
    <x v="49"/>
    <n v="50"/>
    <n v="50"/>
    <s v="   -"/>
    <s v="-"/>
    <m/>
    <m/>
    <m/>
    <m/>
    <m/>
    <m/>
    <m/>
    <m/>
  </r>
  <r>
    <s v="CK-SWVI [31]"/>
    <x v="1"/>
    <x v="4"/>
    <x v="28"/>
    <x v="28"/>
    <x v="0"/>
    <x v="49"/>
    <n v="600"/>
    <n v="600"/>
    <s v="   -"/>
    <s v="-"/>
    <m/>
    <m/>
    <m/>
    <m/>
    <m/>
    <m/>
    <m/>
    <m/>
  </r>
  <r>
    <s v="CK-NoKy [32]"/>
    <x v="3"/>
    <x v="0"/>
    <x v="29"/>
    <x v="29"/>
    <x v="0"/>
    <x v="49"/>
    <s v="UK"/>
    <m/>
    <s v="   -"/>
    <s v="-"/>
    <m/>
    <m/>
    <m/>
    <m/>
    <m/>
    <m/>
    <m/>
    <m/>
  </r>
  <r>
    <s v="CK-SWVI [31]"/>
    <x v="4"/>
    <x v="6"/>
    <x v="30"/>
    <x v="30"/>
    <x v="0"/>
    <x v="49"/>
    <s v="NI"/>
    <m/>
    <s v="   -"/>
    <s v="-"/>
    <m/>
    <m/>
    <m/>
    <m/>
    <m/>
    <m/>
    <m/>
    <m/>
  </r>
  <r>
    <s v="CK-SWVI [31]"/>
    <x v="4"/>
    <x v="6"/>
    <x v="30"/>
    <x v="31"/>
    <x v="0"/>
    <x v="49"/>
    <n v="3000"/>
    <n v="3000"/>
    <s v="   -"/>
    <s v="-"/>
    <m/>
    <m/>
    <m/>
    <m/>
    <m/>
    <m/>
    <m/>
    <m/>
  </r>
  <r>
    <s v="CK-NoKy [32]"/>
    <x v="3"/>
    <x v="0"/>
    <x v="31"/>
    <x v="32"/>
    <x v="0"/>
    <x v="49"/>
    <s v="UK"/>
    <m/>
    <s v="   -"/>
    <s v="-"/>
    <m/>
    <m/>
    <m/>
    <m/>
    <m/>
    <m/>
    <m/>
    <m/>
  </r>
  <r>
    <s v="CK-NoKy [32]"/>
    <x v="3"/>
    <x v="2"/>
    <x v="32"/>
    <x v="33"/>
    <x v="0"/>
    <x v="49"/>
    <s v="UK"/>
    <m/>
    <s v="   -"/>
    <s v="-"/>
    <m/>
    <m/>
    <m/>
    <m/>
    <m/>
    <m/>
    <m/>
    <m/>
  </r>
  <r>
    <s v="CK-SWVI [31]"/>
    <x v="4"/>
    <x v="5"/>
    <x v="33"/>
    <x v="34"/>
    <x v="0"/>
    <x v="49"/>
    <s v="NI"/>
    <m/>
    <s v="   -"/>
    <s v="-"/>
    <m/>
    <m/>
    <m/>
    <m/>
    <m/>
    <m/>
    <m/>
    <m/>
  </r>
  <r>
    <s v="CK-SWVI [31]"/>
    <x v="4"/>
    <x v="5"/>
    <x v="33"/>
    <x v="35"/>
    <x v="0"/>
    <x v="49"/>
    <s v="UNK"/>
    <m/>
    <s v="   -"/>
    <s v="-"/>
    <m/>
    <m/>
    <m/>
    <m/>
    <m/>
    <m/>
    <m/>
    <m/>
  </r>
  <r>
    <s v="CK-SWVI [31]"/>
    <x v="4"/>
    <x v="5"/>
    <x v="33"/>
    <x v="36"/>
    <x v="0"/>
    <x v="49"/>
    <n v="750"/>
    <n v="750"/>
    <s v="   -"/>
    <s v="-"/>
    <m/>
    <m/>
    <m/>
    <m/>
    <m/>
    <m/>
    <m/>
    <m/>
  </r>
  <r>
    <s v="CK-SWVI [31]"/>
    <x v="1"/>
    <x v="4"/>
    <x v="34"/>
    <x v="37"/>
    <x v="0"/>
    <x v="49"/>
    <n v="700"/>
    <n v="700"/>
    <s v="   -"/>
    <s v="-"/>
    <m/>
    <m/>
    <m/>
    <m/>
    <m/>
    <m/>
    <m/>
    <m/>
  </r>
  <r>
    <s v="CK-SWVI [31]"/>
    <x v="2"/>
    <x v="4"/>
    <x v="35"/>
    <x v="38"/>
    <x v="0"/>
    <x v="49"/>
    <n v="12500"/>
    <n v="12500"/>
    <s v="   -"/>
    <s v="-"/>
    <m/>
    <m/>
    <m/>
    <m/>
    <m/>
    <m/>
    <m/>
    <n v="1733668"/>
  </r>
  <r>
    <s v="CK-SWVI [31]"/>
    <x v="4"/>
    <x v="5"/>
    <x v="36"/>
    <x v="39"/>
    <x v="0"/>
    <x v="49"/>
    <s v="NI"/>
    <m/>
    <s v="   -"/>
    <s v="-"/>
    <m/>
    <m/>
    <m/>
    <m/>
    <m/>
    <m/>
    <m/>
    <m/>
  </r>
  <r>
    <s v="CK-SWVI [31]"/>
    <x v="4"/>
    <x v="5"/>
    <x v="36"/>
    <x v="40"/>
    <x v="0"/>
    <x v="49"/>
    <n v="2"/>
    <n v="2"/>
    <s v="   -"/>
    <s v="-"/>
    <m/>
    <m/>
    <m/>
    <m/>
    <m/>
    <m/>
    <m/>
    <m/>
  </r>
  <r>
    <s v="CK-SWVI [31]"/>
    <x v="4"/>
    <x v="5"/>
    <x v="36"/>
    <x v="41"/>
    <x v="0"/>
    <x v="49"/>
    <n v="200"/>
    <n v="200"/>
    <s v="   -"/>
    <s v="-"/>
    <m/>
    <m/>
    <m/>
    <m/>
    <m/>
    <m/>
    <m/>
    <m/>
  </r>
  <r>
    <s v="CK-NoKy [32]"/>
    <x v="3"/>
    <x v="2"/>
    <x v="37"/>
    <x v="42"/>
    <x v="0"/>
    <x v="49"/>
    <n v="25"/>
    <n v="25"/>
    <s v="   -"/>
    <s v="-"/>
    <m/>
    <m/>
    <m/>
    <m/>
    <m/>
    <m/>
    <m/>
    <m/>
  </r>
  <r>
    <s v="CK-SWVI [31]"/>
    <x v="3"/>
    <x v="1"/>
    <x v="38"/>
    <x v="43"/>
    <x v="0"/>
    <x v="49"/>
    <n v="25"/>
    <n v="25"/>
    <s v="   -"/>
    <s v="-"/>
    <m/>
    <m/>
    <m/>
    <m/>
    <m/>
    <m/>
    <m/>
    <m/>
  </r>
  <r>
    <s v="CK-NoKy [32]"/>
    <x v="1"/>
    <x v="2"/>
    <x v="39"/>
    <x v="44"/>
    <x v="0"/>
    <x v="49"/>
    <n v="750"/>
    <n v="750"/>
    <s v="   -"/>
    <s v="-"/>
    <m/>
    <m/>
    <m/>
    <m/>
    <m/>
    <m/>
    <m/>
    <m/>
  </r>
  <r>
    <s v="CK-NoKy [32]"/>
    <x v="0"/>
    <x v="0"/>
    <x v="40"/>
    <x v="45"/>
    <x v="0"/>
    <x v="49"/>
    <n v="1500"/>
    <n v="1500"/>
    <s v="   -"/>
    <s v="-"/>
    <m/>
    <m/>
    <m/>
    <m/>
    <m/>
    <m/>
    <m/>
    <m/>
  </r>
  <r>
    <s v="CK-SWVI [31]"/>
    <x v="3"/>
    <x v="4"/>
    <x v="41"/>
    <x v="46"/>
    <x v="0"/>
    <x v="49"/>
    <s v="NI"/>
    <m/>
    <s v="   -"/>
    <s v="-"/>
    <m/>
    <m/>
    <m/>
    <m/>
    <m/>
    <m/>
    <m/>
    <m/>
  </r>
  <r>
    <s v="CK-NoKy [32]"/>
    <x v="3"/>
    <x v="2"/>
    <x v="42"/>
    <x v="47"/>
    <x v="0"/>
    <x v="49"/>
    <n v="25"/>
    <n v="25"/>
    <s v="   -"/>
    <s v="-"/>
    <m/>
    <m/>
    <m/>
    <m/>
    <m/>
    <m/>
    <m/>
    <m/>
  </r>
  <r>
    <s v="CK-SWVI [31]"/>
    <x v="3"/>
    <x v="1"/>
    <x v="43"/>
    <x v="48"/>
    <x v="0"/>
    <x v="49"/>
    <s v="NO"/>
    <m/>
    <s v="   -"/>
    <s v="-"/>
    <m/>
    <m/>
    <m/>
    <m/>
    <m/>
    <m/>
    <m/>
    <m/>
  </r>
  <r>
    <s v="CK-SWVI [31]"/>
    <x v="3"/>
    <x v="4"/>
    <x v="44"/>
    <x v="49"/>
    <x v="0"/>
    <x v="49"/>
    <n v="40"/>
    <n v="40"/>
    <s v="   -"/>
    <s v="-"/>
    <m/>
    <m/>
    <m/>
    <m/>
    <m/>
    <m/>
    <m/>
    <m/>
  </r>
  <r>
    <s v="CK-SWVI [31]"/>
    <x v="1"/>
    <x v="1"/>
    <x v="45"/>
    <x v="50"/>
    <x v="0"/>
    <x v="49"/>
    <n v="25"/>
    <n v="25"/>
    <s v="   -"/>
    <s v="-"/>
    <m/>
    <m/>
    <m/>
    <m/>
    <m/>
    <m/>
    <m/>
    <m/>
  </r>
  <r>
    <s v="CK-NoKy [32]"/>
    <x v="3"/>
    <x v="2"/>
    <x v="46"/>
    <x v="51"/>
    <x v="0"/>
    <x v="49"/>
    <n v="25"/>
    <n v="25"/>
    <s v="   -"/>
    <s v="-"/>
    <m/>
    <m/>
    <m/>
    <m/>
    <m/>
    <m/>
    <m/>
    <m/>
  </r>
  <r>
    <s v="CK-SWVI [31]"/>
    <x v="3"/>
    <x v="1"/>
    <x v="47"/>
    <x v="52"/>
    <x v="0"/>
    <x v="49"/>
    <n v="25"/>
    <n v="25"/>
    <s v="   -"/>
    <s v="-"/>
    <m/>
    <m/>
    <m/>
    <m/>
    <m/>
    <m/>
    <m/>
    <m/>
  </r>
  <r>
    <s v="CK-NoKy [32]"/>
    <x v="1"/>
    <x v="2"/>
    <x v="48"/>
    <x v="53"/>
    <x v="0"/>
    <x v="49"/>
    <n v="25"/>
    <n v="25"/>
    <s v="   -"/>
    <s v="-"/>
    <m/>
    <m/>
    <m/>
    <m/>
    <m/>
    <m/>
    <m/>
    <m/>
  </r>
  <r>
    <s v="CK-NoKy [32]"/>
    <x v="0"/>
    <x v="0"/>
    <x v="0"/>
    <x v="0"/>
    <x v="0"/>
    <x v="50"/>
    <n v="750"/>
    <n v="750"/>
    <s v="   -"/>
    <s v="-"/>
    <m/>
    <m/>
    <m/>
    <m/>
    <m/>
    <m/>
    <m/>
    <m/>
  </r>
  <r>
    <s v="CK-SWVI [31]"/>
    <x v="0"/>
    <x v="1"/>
    <x v="1"/>
    <x v="1"/>
    <x v="0"/>
    <x v="50"/>
    <n v="25"/>
    <n v="25"/>
    <s v="   -"/>
    <s v="-"/>
    <m/>
    <m/>
    <m/>
    <m/>
    <m/>
    <m/>
    <m/>
    <m/>
  </r>
  <r>
    <s v="CK-NoKy [32]"/>
    <x v="1"/>
    <x v="2"/>
    <x v="2"/>
    <x v="2"/>
    <x v="0"/>
    <x v="50"/>
    <n v="750"/>
    <n v="750"/>
    <s v="   -"/>
    <s v="-"/>
    <m/>
    <m/>
    <m/>
    <m/>
    <m/>
    <m/>
    <m/>
    <m/>
  </r>
  <r>
    <s v="CK-NoKy [32]"/>
    <x v="2"/>
    <x v="2"/>
    <x v="3"/>
    <x v="3"/>
    <x v="0"/>
    <x v="50"/>
    <n v="25"/>
    <n v="25"/>
    <s v="   -"/>
    <s v="-"/>
    <m/>
    <m/>
    <m/>
    <m/>
    <m/>
    <m/>
    <m/>
    <m/>
  </r>
  <r>
    <s v="CK-NWVI [33]"/>
    <x v="0"/>
    <x v="3"/>
    <x v="4"/>
    <x v="4"/>
    <x v="0"/>
    <x v="50"/>
    <s v="UNK"/>
    <m/>
    <s v="   -"/>
    <s v="-"/>
    <m/>
    <m/>
    <m/>
    <m/>
    <m/>
    <m/>
    <m/>
    <m/>
  </r>
  <r>
    <s v="CK-NoKy [32]"/>
    <x v="2"/>
    <x v="2"/>
    <x v="5"/>
    <x v="5"/>
    <x v="0"/>
    <x v="50"/>
    <n v="400"/>
    <n v="400"/>
    <s v="   -"/>
    <s v="-"/>
    <m/>
    <m/>
    <m/>
    <m/>
    <m/>
    <m/>
    <m/>
    <m/>
  </r>
  <r>
    <s v="CK-SWVI [31]"/>
    <x v="3"/>
    <x v="1"/>
    <x v="6"/>
    <x v="6"/>
    <x v="0"/>
    <x v="50"/>
    <n v="200"/>
    <n v="200"/>
    <s v="   -"/>
    <s v="-"/>
    <m/>
    <m/>
    <m/>
    <m/>
    <m/>
    <m/>
    <m/>
    <m/>
  </r>
  <r>
    <s v="CK-NoKy [32]"/>
    <x v="3"/>
    <x v="2"/>
    <x v="7"/>
    <x v="7"/>
    <x v="0"/>
    <x v="50"/>
    <n v="75"/>
    <n v="75"/>
    <s v="   -"/>
    <s v="-"/>
    <m/>
    <m/>
    <m/>
    <m/>
    <m/>
    <m/>
    <m/>
    <m/>
  </r>
  <r>
    <s v="CK-NoKy [32]"/>
    <x v="3"/>
    <x v="0"/>
    <x v="8"/>
    <x v="8"/>
    <x v="0"/>
    <x v="50"/>
    <s v="UK"/>
    <m/>
    <s v="   -"/>
    <s v="-"/>
    <m/>
    <m/>
    <m/>
    <m/>
    <m/>
    <m/>
    <m/>
    <m/>
  </r>
  <r>
    <s v="CK-SWVI [31]"/>
    <x v="3"/>
    <x v="4"/>
    <x v="9"/>
    <x v="9"/>
    <x v="0"/>
    <x v="50"/>
    <n v="50"/>
    <n v="50"/>
    <s v="   -"/>
    <s v="-"/>
    <m/>
    <m/>
    <m/>
    <m/>
    <m/>
    <m/>
    <m/>
    <m/>
  </r>
  <r>
    <s v="CK-NoKy [32]"/>
    <x v="3"/>
    <x v="2"/>
    <x v="10"/>
    <x v="10"/>
    <x v="0"/>
    <x v="50"/>
    <n v="25"/>
    <n v="25"/>
    <s v="   -"/>
    <s v="-"/>
    <m/>
    <m/>
    <m/>
    <m/>
    <m/>
    <m/>
    <m/>
    <m/>
  </r>
  <r>
    <s v="CK-NoKy [32]"/>
    <x v="1"/>
    <x v="2"/>
    <x v="11"/>
    <x v="11"/>
    <x v="0"/>
    <x v="50"/>
    <n v="3500"/>
    <n v="3500"/>
    <s v="   -"/>
    <s v="-"/>
    <m/>
    <m/>
    <m/>
    <m/>
    <m/>
    <m/>
    <m/>
    <m/>
  </r>
  <r>
    <s v="CK-SWVI [31]"/>
    <x v="3"/>
    <x v="5"/>
    <x v="12"/>
    <x v="12"/>
    <x v="0"/>
    <x v="50"/>
    <n v="400"/>
    <n v="400"/>
    <s v="   -"/>
    <s v="-"/>
    <m/>
    <m/>
    <m/>
    <m/>
    <m/>
    <m/>
    <m/>
    <m/>
  </r>
  <r>
    <s v="CK-SWVI [31]"/>
    <x v="3"/>
    <x v="4"/>
    <x v="13"/>
    <x v="13"/>
    <x v="0"/>
    <x v="50"/>
    <s v="UNK"/>
    <m/>
    <s v="   -"/>
    <s v="-"/>
    <m/>
    <m/>
    <m/>
    <m/>
    <m/>
    <m/>
    <m/>
    <m/>
  </r>
  <r>
    <s v="CK-SWVI [31]"/>
    <x v="3"/>
    <x v="1"/>
    <x v="14"/>
    <x v="14"/>
    <x v="0"/>
    <x v="50"/>
    <s v="NO"/>
    <m/>
    <s v="   -"/>
    <s v="-"/>
    <m/>
    <m/>
    <m/>
    <m/>
    <m/>
    <m/>
    <m/>
    <m/>
  </r>
  <r>
    <s v="CK-NoKy [32]"/>
    <x v="0"/>
    <x v="0"/>
    <x v="15"/>
    <x v="15"/>
    <x v="0"/>
    <x v="50"/>
    <n v="1500"/>
    <n v="1500"/>
    <s v="   -"/>
    <s v="-"/>
    <m/>
    <m/>
    <m/>
    <m/>
    <m/>
    <m/>
    <m/>
    <m/>
  </r>
  <r>
    <s v="CK-NoKy [32]"/>
    <x v="3"/>
    <x v="0"/>
    <x v="16"/>
    <x v="16"/>
    <x v="0"/>
    <x v="50"/>
    <n v="200"/>
    <n v="200"/>
    <s v="   -"/>
    <s v="-"/>
    <m/>
    <m/>
    <m/>
    <m/>
    <m/>
    <m/>
    <m/>
    <m/>
  </r>
  <r>
    <s v="CK-SWVI [31]"/>
    <x v="3"/>
    <x v="1"/>
    <x v="17"/>
    <x v="17"/>
    <x v="0"/>
    <x v="50"/>
    <n v="75"/>
    <n v="75"/>
    <s v="   -"/>
    <s v="-"/>
    <m/>
    <m/>
    <m/>
    <m/>
    <m/>
    <m/>
    <m/>
    <m/>
  </r>
  <r>
    <s v="CK-NoKy [32]"/>
    <x v="3"/>
    <x v="2"/>
    <x v="18"/>
    <x v="18"/>
    <x v="0"/>
    <x v="50"/>
    <n v="75"/>
    <n v="75"/>
    <s v="   -"/>
    <s v="-"/>
    <m/>
    <m/>
    <m/>
    <m/>
    <m/>
    <m/>
    <m/>
    <m/>
  </r>
  <r>
    <s v="CK-NoKy [32]"/>
    <x v="1"/>
    <x v="2"/>
    <x v="19"/>
    <x v="19"/>
    <x v="0"/>
    <x v="50"/>
    <n v="750"/>
    <n v="750"/>
    <s v="   -"/>
    <s v="-"/>
    <m/>
    <m/>
    <m/>
    <m/>
    <m/>
    <m/>
    <m/>
    <m/>
  </r>
  <r>
    <s v="CK-NoKy [32]"/>
    <x v="3"/>
    <x v="2"/>
    <x v="20"/>
    <x v="20"/>
    <x v="0"/>
    <x v="50"/>
    <n v="25"/>
    <n v="25"/>
    <s v="   -"/>
    <s v="-"/>
    <m/>
    <m/>
    <m/>
    <m/>
    <m/>
    <m/>
    <m/>
    <m/>
  </r>
  <r>
    <s v="CK-NoKy [32]"/>
    <x v="3"/>
    <x v="0"/>
    <x v="21"/>
    <x v="21"/>
    <x v="0"/>
    <x v="50"/>
    <s v="UK"/>
    <m/>
    <s v="   -"/>
    <s v="-"/>
    <m/>
    <m/>
    <m/>
    <m/>
    <m/>
    <m/>
    <m/>
    <m/>
  </r>
  <r>
    <s v="CK-NWVI [33]"/>
    <x v="1"/>
    <x v="3"/>
    <x v="22"/>
    <x v="22"/>
    <x v="0"/>
    <x v="50"/>
    <n v="200"/>
    <n v="200"/>
    <s v="   -"/>
    <s v="-"/>
    <m/>
    <m/>
    <m/>
    <m/>
    <m/>
    <m/>
    <m/>
    <m/>
  </r>
  <r>
    <s v="CK-NoKy [32]"/>
    <x v="3"/>
    <x v="0"/>
    <x v="23"/>
    <x v="23"/>
    <x v="0"/>
    <x v="50"/>
    <n v="25"/>
    <n v="25"/>
    <s v="   -"/>
    <s v="-"/>
    <m/>
    <m/>
    <m/>
    <m/>
    <m/>
    <m/>
    <m/>
    <m/>
  </r>
  <r>
    <s v="CK-SWVI [31]"/>
    <x v="0"/>
    <x v="1"/>
    <x v="24"/>
    <x v="24"/>
    <x v="0"/>
    <x v="50"/>
    <n v="75"/>
    <n v="75"/>
    <s v="   -"/>
    <s v="-"/>
    <m/>
    <m/>
    <m/>
    <m/>
    <m/>
    <m/>
    <m/>
    <m/>
  </r>
  <r>
    <s v="CK-SWVI [31]"/>
    <x v="3"/>
    <x v="4"/>
    <x v="25"/>
    <x v="25"/>
    <x v="0"/>
    <x v="50"/>
    <s v="UK"/>
    <m/>
    <s v="   -"/>
    <s v="-"/>
    <m/>
    <m/>
    <m/>
    <m/>
    <m/>
    <m/>
    <m/>
    <m/>
  </r>
  <r>
    <s v="CK-NoKy [32]"/>
    <x v="3"/>
    <x v="2"/>
    <x v="26"/>
    <x v="26"/>
    <x v="0"/>
    <x v="50"/>
    <n v="75"/>
    <n v="75"/>
    <s v="   -"/>
    <s v="-"/>
    <m/>
    <m/>
    <m/>
    <m/>
    <m/>
    <m/>
    <m/>
    <m/>
  </r>
  <r>
    <s v="CK-SWVI [31]"/>
    <x v="0"/>
    <x v="1"/>
    <x v="27"/>
    <x v="27"/>
    <x v="0"/>
    <x v="50"/>
    <n v="75"/>
    <n v="75"/>
    <s v="   -"/>
    <s v="-"/>
    <m/>
    <m/>
    <m/>
    <m/>
    <m/>
    <m/>
    <m/>
    <m/>
  </r>
  <r>
    <s v="CK-SWVI [31]"/>
    <x v="1"/>
    <x v="4"/>
    <x v="28"/>
    <x v="28"/>
    <x v="0"/>
    <x v="50"/>
    <n v="750"/>
    <n v="750"/>
    <s v="   -"/>
    <s v="-"/>
    <m/>
    <m/>
    <m/>
    <m/>
    <m/>
    <m/>
    <m/>
    <m/>
  </r>
  <r>
    <s v="CK-NoKy [32]"/>
    <x v="3"/>
    <x v="0"/>
    <x v="29"/>
    <x v="29"/>
    <x v="0"/>
    <x v="50"/>
    <s v="UK"/>
    <m/>
    <s v="   -"/>
    <s v="-"/>
    <m/>
    <m/>
    <m/>
    <m/>
    <m/>
    <m/>
    <m/>
    <m/>
  </r>
  <r>
    <s v="CK-SWVI [31]"/>
    <x v="4"/>
    <x v="6"/>
    <x v="30"/>
    <x v="30"/>
    <x v="0"/>
    <x v="50"/>
    <s v="NI"/>
    <m/>
    <s v="   -"/>
    <s v="-"/>
    <m/>
    <m/>
    <m/>
    <m/>
    <m/>
    <m/>
    <m/>
    <m/>
  </r>
  <r>
    <s v="CK-SWVI [31]"/>
    <x v="4"/>
    <x v="6"/>
    <x v="30"/>
    <x v="31"/>
    <x v="0"/>
    <x v="50"/>
    <n v="850"/>
    <n v="850"/>
    <s v="   -"/>
    <s v="-"/>
    <m/>
    <m/>
    <m/>
    <m/>
    <m/>
    <m/>
    <m/>
    <m/>
  </r>
  <r>
    <s v="CK-NoKy [32]"/>
    <x v="3"/>
    <x v="0"/>
    <x v="31"/>
    <x v="32"/>
    <x v="0"/>
    <x v="50"/>
    <n v="75"/>
    <n v="75"/>
    <s v="   -"/>
    <s v="-"/>
    <m/>
    <m/>
    <m/>
    <m/>
    <m/>
    <m/>
    <m/>
    <m/>
  </r>
  <r>
    <s v="CK-NoKy [32]"/>
    <x v="3"/>
    <x v="2"/>
    <x v="32"/>
    <x v="33"/>
    <x v="0"/>
    <x v="50"/>
    <n v="25"/>
    <n v="25"/>
    <s v="   -"/>
    <s v="-"/>
    <m/>
    <m/>
    <m/>
    <m/>
    <m/>
    <m/>
    <m/>
    <m/>
  </r>
  <r>
    <s v="CK-SWVI [31]"/>
    <x v="4"/>
    <x v="5"/>
    <x v="33"/>
    <x v="34"/>
    <x v="0"/>
    <x v="50"/>
    <s v="NI"/>
    <m/>
    <s v="   -"/>
    <s v="-"/>
    <m/>
    <m/>
    <m/>
    <m/>
    <m/>
    <m/>
    <m/>
    <m/>
  </r>
  <r>
    <s v="CK-SWVI [31]"/>
    <x v="4"/>
    <x v="5"/>
    <x v="33"/>
    <x v="35"/>
    <x v="0"/>
    <x v="50"/>
    <s v="UNK"/>
    <m/>
    <s v="   -"/>
    <s v="-"/>
    <m/>
    <m/>
    <m/>
    <m/>
    <m/>
    <m/>
    <m/>
    <m/>
  </r>
  <r>
    <s v="CK-SWVI [31]"/>
    <x v="4"/>
    <x v="5"/>
    <x v="33"/>
    <x v="36"/>
    <x v="0"/>
    <x v="50"/>
    <n v="3500"/>
    <n v="3500"/>
    <s v="   -"/>
    <s v="-"/>
    <m/>
    <m/>
    <m/>
    <m/>
    <m/>
    <m/>
    <m/>
    <m/>
  </r>
  <r>
    <s v="CK-SWVI [31]"/>
    <x v="1"/>
    <x v="4"/>
    <x v="34"/>
    <x v="37"/>
    <x v="0"/>
    <x v="50"/>
    <n v="75"/>
    <n v="75"/>
    <s v="   -"/>
    <s v="-"/>
    <m/>
    <m/>
    <m/>
    <m/>
    <m/>
    <m/>
    <m/>
    <m/>
  </r>
  <r>
    <s v="CK-SWVI [31]"/>
    <x v="2"/>
    <x v="4"/>
    <x v="35"/>
    <x v="38"/>
    <x v="0"/>
    <x v="50"/>
    <n v="11000"/>
    <n v="11000"/>
    <s v="   -"/>
    <s v="-"/>
    <m/>
    <m/>
    <m/>
    <m/>
    <m/>
    <m/>
    <m/>
    <n v="1688231"/>
  </r>
  <r>
    <s v="CK-SWVI [31]"/>
    <x v="4"/>
    <x v="5"/>
    <x v="36"/>
    <x v="39"/>
    <x v="0"/>
    <x v="50"/>
    <s v="NI"/>
    <m/>
    <s v="   -"/>
    <s v="-"/>
    <m/>
    <m/>
    <m/>
    <m/>
    <m/>
    <m/>
    <m/>
    <m/>
  </r>
  <r>
    <s v="CK-SWVI [31]"/>
    <x v="4"/>
    <x v="5"/>
    <x v="36"/>
    <x v="40"/>
    <x v="0"/>
    <x v="50"/>
    <s v="UK"/>
    <m/>
    <s v="   -"/>
    <s v="-"/>
    <m/>
    <m/>
    <m/>
    <m/>
    <m/>
    <m/>
    <m/>
    <m/>
  </r>
  <r>
    <s v="CK-SWVI [31]"/>
    <x v="4"/>
    <x v="5"/>
    <x v="36"/>
    <x v="41"/>
    <x v="0"/>
    <x v="50"/>
    <n v="3500"/>
    <n v="3500"/>
    <s v="   -"/>
    <s v="-"/>
    <m/>
    <m/>
    <m/>
    <m/>
    <m/>
    <m/>
    <m/>
    <m/>
  </r>
  <r>
    <s v="CK-NoKy [32]"/>
    <x v="3"/>
    <x v="2"/>
    <x v="37"/>
    <x v="42"/>
    <x v="0"/>
    <x v="50"/>
    <n v="200"/>
    <n v="200"/>
    <s v="   -"/>
    <s v="-"/>
    <m/>
    <m/>
    <m/>
    <m/>
    <m/>
    <m/>
    <m/>
    <m/>
  </r>
  <r>
    <s v="CK-SWVI [31]"/>
    <x v="3"/>
    <x v="1"/>
    <x v="38"/>
    <x v="43"/>
    <x v="0"/>
    <x v="50"/>
    <n v="75"/>
    <n v="75"/>
    <s v="   -"/>
    <s v="-"/>
    <m/>
    <m/>
    <m/>
    <m/>
    <m/>
    <m/>
    <m/>
    <m/>
  </r>
  <r>
    <s v="CK-NoKy [32]"/>
    <x v="1"/>
    <x v="2"/>
    <x v="39"/>
    <x v="44"/>
    <x v="0"/>
    <x v="50"/>
    <n v="750"/>
    <n v="750"/>
    <s v="   -"/>
    <s v="-"/>
    <m/>
    <m/>
    <m/>
    <m/>
    <m/>
    <m/>
    <m/>
    <m/>
  </r>
  <r>
    <s v="CK-NoKy [32]"/>
    <x v="0"/>
    <x v="0"/>
    <x v="40"/>
    <x v="45"/>
    <x v="0"/>
    <x v="50"/>
    <n v="1500"/>
    <n v="1500"/>
    <s v="   -"/>
    <s v="-"/>
    <m/>
    <m/>
    <m/>
    <m/>
    <m/>
    <m/>
    <m/>
    <m/>
  </r>
  <r>
    <s v="CK-SWVI [31]"/>
    <x v="3"/>
    <x v="4"/>
    <x v="41"/>
    <x v="46"/>
    <x v="0"/>
    <x v="50"/>
    <s v="NI"/>
    <m/>
    <s v="   -"/>
    <s v="-"/>
    <m/>
    <m/>
    <m/>
    <m/>
    <m/>
    <m/>
    <m/>
    <m/>
  </r>
  <r>
    <s v="CK-NoKy [32]"/>
    <x v="3"/>
    <x v="2"/>
    <x v="42"/>
    <x v="47"/>
    <x v="0"/>
    <x v="50"/>
    <n v="25"/>
    <n v="25"/>
    <s v="   -"/>
    <s v="-"/>
    <m/>
    <m/>
    <m/>
    <m/>
    <m/>
    <m/>
    <m/>
    <m/>
  </r>
  <r>
    <s v="CK-SWVI [31]"/>
    <x v="3"/>
    <x v="1"/>
    <x v="43"/>
    <x v="48"/>
    <x v="0"/>
    <x v="50"/>
    <s v="NO"/>
    <m/>
    <s v="   -"/>
    <s v="-"/>
    <m/>
    <m/>
    <m/>
    <m/>
    <m/>
    <m/>
    <m/>
    <m/>
  </r>
  <r>
    <s v="CK-SWVI [31]"/>
    <x v="3"/>
    <x v="4"/>
    <x v="44"/>
    <x v="49"/>
    <x v="0"/>
    <x v="50"/>
    <n v="75"/>
    <n v="75"/>
    <s v="   -"/>
    <s v="-"/>
    <m/>
    <m/>
    <m/>
    <m/>
    <m/>
    <m/>
    <m/>
    <m/>
  </r>
  <r>
    <s v="CK-SWVI [31]"/>
    <x v="1"/>
    <x v="1"/>
    <x v="45"/>
    <x v="50"/>
    <x v="0"/>
    <x v="50"/>
    <n v="200"/>
    <n v="200"/>
    <s v="   -"/>
    <s v="-"/>
    <m/>
    <m/>
    <m/>
    <m/>
    <m/>
    <m/>
    <m/>
    <m/>
  </r>
  <r>
    <s v="CK-NoKy [32]"/>
    <x v="3"/>
    <x v="2"/>
    <x v="46"/>
    <x v="51"/>
    <x v="0"/>
    <x v="50"/>
    <n v="75"/>
    <n v="75"/>
    <s v="   -"/>
    <s v="-"/>
    <m/>
    <m/>
    <m/>
    <m/>
    <m/>
    <m/>
    <m/>
    <m/>
  </r>
  <r>
    <s v="CK-SWVI [31]"/>
    <x v="3"/>
    <x v="1"/>
    <x v="47"/>
    <x v="52"/>
    <x v="0"/>
    <x v="50"/>
    <n v="25"/>
    <n v="25"/>
    <s v="   -"/>
    <s v="-"/>
    <m/>
    <m/>
    <m/>
    <m/>
    <m/>
    <m/>
    <m/>
    <m/>
  </r>
  <r>
    <s v="CK-NoKy [32]"/>
    <x v="1"/>
    <x v="2"/>
    <x v="48"/>
    <x v="53"/>
    <x v="0"/>
    <x v="50"/>
    <n v="75"/>
    <n v="75"/>
    <s v="   -"/>
    <s v="-"/>
    <m/>
    <m/>
    <m/>
    <m/>
    <m/>
    <m/>
    <m/>
    <m/>
  </r>
  <r>
    <s v="CK-NoKy [32]"/>
    <x v="0"/>
    <x v="0"/>
    <x v="0"/>
    <x v="0"/>
    <x v="0"/>
    <x v="51"/>
    <n v="400"/>
    <n v="400"/>
    <s v="   -"/>
    <s v="-"/>
    <m/>
    <m/>
    <m/>
    <m/>
    <m/>
    <m/>
    <m/>
    <m/>
  </r>
  <r>
    <s v="CK-SWVI [31]"/>
    <x v="0"/>
    <x v="1"/>
    <x v="1"/>
    <x v="1"/>
    <x v="0"/>
    <x v="51"/>
    <n v="25"/>
    <n v="25"/>
    <s v="   -"/>
    <s v="-"/>
    <m/>
    <m/>
    <m/>
    <m/>
    <m/>
    <m/>
    <m/>
    <m/>
  </r>
  <r>
    <s v="CK-NoKy [32]"/>
    <x v="1"/>
    <x v="2"/>
    <x v="2"/>
    <x v="2"/>
    <x v="0"/>
    <x v="51"/>
    <n v="1500"/>
    <n v="1500"/>
    <s v="   -"/>
    <s v="-"/>
    <m/>
    <m/>
    <m/>
    <m/>
    <m/>
    <m/>
    <m/>
    <m/>
  </r>
  <r>
    <s v="CK-NoKy [32]"/>
    <x v="2"/>
    <x v="2"/>
    <x v="3"/>
    <x v="3"/>
    <x v="0"/>
    <x v="51"/>
    <n v="400"/>
    <n v="400"/>
    <s v="   -"/>
    <s v="-"/>
    <m/>
    <m/>
    <m/>
    <m/>
    <m/>
    <m/>
    <m/>
    <m/>
  </r>
  <r>
    <s v="CK-NWVI [33]"/>
    <x v="0"/>
    <x v="3"/>
    <x v="4"/>
    <x v="4"/>
    <x v="0"/>
    <x v="51"/>
    <s v="UNK"/>
    <m/>
    <s v="   -"/>
    <s v="-"/>
    <m/>
    <m/>
    <m/>
    <m/>
    <m/>
    <m/>
    <m/>
    <m/>
  </r>
  <r>
    <s v="CK-NoKy [32]"/>
    <x v="2"/>
    <x v="2"/>
    <x v="5"/>
    <x v="5"/>
    <x v="0"/>
    <x v="51"/>
    <n v="1500"/>
    <n v="1500"/>
    <s v="   -"/>
    <s v="-"/>
    <m/>
    <m/>
    <m/>
    <m/>
    <m/>
    <m/>
    <m/>
    <m/>
  </r>
  <r>
    <s v="CK-SWVI [31]"/>
    <x v="3"/>
    <x v="1"/>
    <x v="6"/>
    <x v="6"/>
    <x v="0"/>
    <x v="51"/>
    <n v="75"/>
    <n v="75"/>
    <s v="   -"/>
    <s v="-"/>
    <m/>
    <m/>
    <m/>
    <m/>
    <m/>
    <m/>
    <m/>
    <m/>
  </r>
  <r>
    <s v="CK-NoKy [32]"/>
    <x v="3"/>
    <x v="2"/>
    <x v="7"/>
    <x v="7"/>
    <x v="0"/>
    <x v="51"/>
    <n v="75"/>
    <n v="75"/>
    <s v="   -"/>
    <s v="-"/>
    <m/>
    <m/>
    <m/>
    <m/>
    <m/>
    <m/>
    <m/>
    <m/>
  </r>
  <r>
    <s v="CK-NoKy [32]"/>
    <x v="3"/>
    <x v="0"/>
    <x v="8"/>
    <x v="8"/>
    <x v="0"/>
    <x v="51"/>
    <n v="25"/>
    <n v="25"/>
    <s v="   -"/>
    <s v="-"/>
    <m/>
    <m/>
    <m/>
    <m/>
    <m/>
    <m/>
    <m/>
    <m/>
  </r>
  <r>
    <s v="CK-SWVI [31]"/>
    <x v="3"/>
    <x v="4"/>
    <x v="9"/>
    <x v="9"/>
    <x v="0"/>
    <x v="51"/>
    <n v="25"/>
    <n v="25"/>
    <s v="   -"/>
    <s v="-"/>
    <m/>
    <m/>
    <m/>
    <m/>
    <m/>
    <m/>
    <m/>
    <m/>
  </r>
  <r>
    <s v="CK-NoKy [32]"/>
    <x v="3"/>
    <x v="2"/>
    <x v="10"/>
    <x v="10"/>
    <x v="0"/>
    <x v="51"/>
    <n v="25"/>
    <n v="25"/>
    <s v="   -"/>
    <s v="-"/>
    <m/>
    <m/>
    <m/>
    <m/>
    <m/>
    <m/>
    <m/>
    <m/>
  </r>
  <r>
    <s v="CK-NoKy [32]"/>
    <x v="1"/>
    <x v="2"/>
    <x v="11"/>
    <x v="11"/>
    <x v="0"/>
    <x v="51"/>
    <n v="1125"/>
    <n v="1125"/>
    <s v="   -"/>
    <s v="-"/>
    <m/>
    <m/>
    <m/>
    <m/>
    <m/>
    <m/>
    <m/>
    <m/>
  </r>
  <r>
    <s v="CK-SWVI [31]"/>
    <x v="3"/>
    <x v="5"/>
    <x v="12"/>
    <x v="12"/>
    <x v="0"/>
    <x v="51"/>
    <n v="3500"/>
    <n v="3500"/>
    <s v="   -"/>
    <s v="-"/>
    <m/>
    <m/>
    <m/>
    <m/>
    <m/>
    <m/>
    <m/>
    <m/>
  </r>
  <r>
    <s v="CK-SWVI [31]"/>
    <x v="3"/>
    <x v="4"/>
    <x v="13"/>
    <x v="13"/>
    <x v="0"/>
    <x v="51"/>
    <s v="UNK"/>
    <m/>
    <s v="   -"/>
    <s v="-"/>
    <m/>
    <m/>
    <m/>
    <m/>
    <m/>
    <m/>
    <m/>
    <m/>
  </r>
  <r>
    <s v="CK-SWVI [31]"/>
    <x v="3"/>
    <x v="1"/>
    <x v="14"/>
    <x v="14"/>
    <x v="0"/>
    <x v="51"/>
    <n v="25"/>
    <n v="25"/>
    <s v="   -"/>
    <s v="-"/>
    <m/>
    <m/>
    <m/>
    <m/>
    <m/>
    <m/>
    <m/>
    <m/>
  </r>
  <r>
    <s v="CK-NoKy [32]"/>
    <x v="0"/>
    <x v="0"/>
    <x v="15"/>
    <x v="15"/>
    <x v="0"/>
    <x v="51"/>
    <n v="300"/>
    <n v="300"/>
    <s v="   -"/>
    <s v="-"/>
    <m/>
    <m/>
    <m/>
    <m/>
    <m/>
    <m/>
    <m/>
    <m/>
  </r>
  <r>
    <s v="CK-NoKy [32]"/>
    <x v="3"/>
    <x v="0"/>
    <x v="16"/>
    <x v="16"/>
    <x v="0"/>
    <x v="51"/>
    <n v="200"/>
    <n v="200"/>
    <s v="   -"/>
    <s v="-"/>
    <m/>
    <m/>
    <m/>
    <m/>
    <m/>
    <m/>
    <m/>
    <m/>
  </r>
  <r>
    <s v="CK-SWVI [31]"/>
    <x v="3"/>
    <x v="1"/>
    <x v="17"/>
    <x v="17"/>
    <x v="0"/>
    <x v="51"/>
    <n v="200"/>
    <n v="200"/>
    <s v="   -"/>
    <s v="-"/>
    <m/>
    <m/>
    <m/>
    <m/>
    <m/>
    <m/>
    <m/>
    <m/>
  </r>
  <r>
    <s v="CK-NoKy [32]"/>
    <x v="3"/>
    <x v="2"/>
    <x v="18"/>
    <x v="18"/>
    <x v="0"/>
    <x v="51"/>
    <n v="25"/>
    <n v="25"/>
    <s v="   -"/>
    <s v="-"/>
    <m/>
    <m/>
    <m/>
    <m/>
    <m/>
    <m/>
    <m/>
    <m/>
  </r>
  <r>
    <s v="CK-NoKy [32]"/>
    <x v="1"/>
    <x v="2"/>
    <x v="19"/>
    <x v="19"/>
    <x v="0"/>
    <x v="51"/>
    <n v="120"/>
    <n v="120"/>
    <s v="   -"/>
    <s v="-"/>
    <m/>
    <m/>
    <m/>
    <m/>
    <m/>
    <m/>
    <m/>
    <m/>
  </r>
  <r>
    <s v="CK-NoKy [32]"/>
    <x v="3"/>
    <x v="2"/>
    <x v="20"/>
    <x v="20"/>
    <x v="0"/>
    <x v="51"/>
    <n v="25"/>
    <n v="25"/>
    <s v="   -"/>
    <s v="-"/>
    <m/>
    <m/>
    <m/>
    <m/>
    <m/>
    <m/>
    <m/>
    <m/>
  </r>
  <r>
    <s v="CK-NoKy [32]"/>
    <x v="3"/>
    <x v="0"/>
    <x v="21"/>
    <x v="21"/>
    <x v="0"/>
    <x v="51"/>
    <n v="75"/>
    <n v="75"/>
    <s v="   -"/>
    <s v="-"/>
    <m/>
    <m/>
    <m/>
    <m/>
    <m/>
    <m/>
    <m/>
    <m/>
  </r>
  <r>
    <s v="CK-NWVI [33]"/>
    <x v="1"/>
    <x v="3"/>
    <x v="22"/>
    <x v="22"/>
    <x v="0"/>
    <x v="51"/>
    <n v="600"/>
    <n v="600"/>
    <s v="   -"/>
    <s v="-"/>
    <m/>
    <m/>
    <m/>
    <m/>
    <m/>
    <m/>
    <m/>
    <m/>
  </r>
  <r>
    <s v="CK-NoKy [32]"/>
    <x v="3"/>
    <x v="0"/>
    <x v="23"/>
    <x v="23"/>
    <x v="0"/>
    <x v="51"/>
    <n v="25"/>
    <n v="25"/>
    <s v="   -"/>
    <s v="-"/>
    <m/>
    <m/>
    <m/>
    <m/>
    <m/>
    <m/>
    <m/>
    <m/>
  </r>
  <r>
    <s v="CK-SWVI [31]"/>
    <x v="0"/>
    <x v="1"/>
    <x v="24"/>
    <x v="24"/>
    <x v="0"/>
    <x v="51"/>
    <n v="25"/>
    <n v="25"/>
    <s v="   -"/>
    <s v="-"/>
    <m/>
    <m/>
    <m/>
    <m/>
    <m/>
    <m/>
    <m/>
    <m/>
  </r>
  <r>
    <s v="CK-SWVI [31]"/>
    <x v="3"/>
    <x v="4"/>
    <x v="25"/>
    <x v="25"/>
    <x v="0"/>
    <x v="51"/>
    <s v="UK"/>
    <m/>
    <s v="   -"/>
    <s v="-"/>
    <m/>
    <m/>
    <m/>
    <m/>
    <m/>
    <m/>
    <m/>
    <m/>
  </r>
  <r>
    <s v="CK-NoKy [32]"/>
    <x v="3"/>
    <x v="2"/>
    <x v="26"/>
    <x v="26"/>
    <x v="0"/>
    <x v="51"/>
    <n v="150"/>
    <n v="150"/>
    <s v="   -"/>
    <s v="-"/>
    <m/>
    <m/>
    <m/>
    <m/>
    <m/>
    <m/>
    <m/>
    <m/>
  </r>
  <r>
    <s v="CK-SWVI [31]"/>
    <x v="0"/>
    <x v="1"/>
    <x v="27"/>
    <x v="27"/>
    <x v="0"/>
    <x v="51"/>
    <n v="75"/>
    <n v="75"/>
    <s v="   -"/>
    <s v="-"/>
    <m/>
    <m/>
    <m/>
    <m/>
    <m/>
    <m/>
    <m/>
    <m/>
  </r>
  <r>
    <s v="CK-SWVI [31]"/>
    <x v="1"/>
    <x v="4"/>
    <x v="28"/>
    <x v="28"/>
    <x v="0"/>
    <x v="51"/>
    <n v="900"/>
    <n v="900"/>
    <s v="   -"/>
    <s v="-"/>
    <m/>
    <m/>
    <m/>
    <m/>
    <m/>
    <m/>
    <m/>
    <n v="13861"/>
  </r>
  <r>
    <s v="CK-NoKy [32]"/>
    <x v="3"/>
    <x v="0"/>
    <x v="29"/>
    <x v="29"/>
    <x v="0"/>
    <x v="51"/>
    <s v="UK"/>
    <m/>
    <s v="   -"/>
    <s v="-"/>
    <m/>
    <m/>
    <m/>
    <m/>
    <m/>
    <m/>
    <m/>
    <m/>
  </r>
  <r>
    <s v="CK-SWVI [31]"/>
    <x v="4"/>
    <x v="6"/>
    <x v="30"/>
    <x v="30"/>
    <x v="0"/>
    <x v="51"/>
    <s v="NI"/>
    <m/>
    <s v="   -"/>
    <s v="-"/>
    <m/>
    <m/>
    <m/>
    <m/>
    <m/>
    <m/>
    <m/>
    <m/>
  </r>
  <r>
    <s v="CK-SWVI [31]"/>
    <x v="4"/>
    <x v="6"/>
    <x v="30"/>
    <x v="31"/>
    <x v="0"/>
    <x v="51"/>
    <n v="800"/>
    <n v="800"/>
    <s v="   -"/>
    <s v="-"/>
    <m/>
    <m/>
    <m/>
    <m/>
    <m/>
    <m/>
    <m/>
    <m/>
  </r>
  <r>
    <s v="CK-NoKy [32]"/>
    <x v="3"/>
    <x v="0"/>
    <x v="31"/>
    <x v="32"/>
    <x v="0"/>
    <x v="51"/>
    <s v="UK"/>
    <m/>
    <s v="   -"/>
    <s v="-"/>
    <m/>
    <m/>
    <m/>
    <m/>
    <m/>
    <m/>
    <m/>
    <m/>
  </r>
  <r>
    <s v="CK-NoKy [32]"/>
    <x v="3"/>
    <x v="2"/>
    <x v="32"/>
    <x v="33"/>
    <x v="0"/>
    <x v="51"/>
    <s v="UK"/>
    <m/>
    <s v="   -"/>
    <s v="-"/>
    <m/>
    <m/>
    <m/>
    <m/>
    <m/>
    <m/>
    <m/>
    <m/>
  </r>
  <r>
    <s v="CK-SWVI [31]"/>
    <x v="4"/>
    <x v="5"/>
    <x v="33"/>
    <x v="34"/>
    <x v="0"/>
    <x v="51"/>
    <s v="NI"/>
    <m/>
    <s v="   -"/>
    <s v="-"/>
    <m/>
    <m/>
    <m/>
    <m/>
    <m/>
    <m/>
    <m/>
    <m/>
  </r>
  <r>
    <s v="CK-SWVI [31]"/>
    <x v="4"/>
    <x v="5"/>
    <x v="33"/>
    <x v="35"/>
    <x v="0"/>
    <x v="51"/>
    <s v="UNK"/>
    <m/>
    <s v="   -"/>
    <s v="-"/>
    <m/>
    <m/>
    <m/>
    <m/>
    <m/>
    <m/>
    <m/>
    <m/>
  </r>
  <r>
    <s v="CK-SWVI [31]"/>
    <x v="4"/>
    <x v="5"/>
    <x v="33"/>
    <x v="36"/>
    <x v="0"/>
    <x v="51"/>
    <n v="3500"/>
    <n v="3500"/>
    <s v="   -"/>
    <s v="-"/>
    <m/>
    <m/>
    <m/>
    <m/>
    <m/>
    <m/>
    <m/>
    <m/>
  </r>
  <r>
    <s v="CK-SWVI [31]"/>
    <x v="1"/>
    <x v="4"/>
    <x v="34"/>
    <x v="37"/>
    <x v="0"/>
    <x v="51"/>
    <n v="400"/>
    <n v="400"/>
    <s v="   -"/>
    <s v="-"/>
    <m/>
    <m/>
    <m/>
    <m/>
    <m/>
    <m/>
    <m/>
    <m/>
  </r>
  <r>
    <s v="CK-SWVI [31]"/>
    <x v="2"/>
    <x v="4"/>
    <x v="35"/>
    <x v="38"/>
    <x v="0"/>
    <x v="51"/>
    <n v="9000"/>
    <n v="9000"/>
    <s v="   -"/>
    <s v="-"/>
    <m/>
    <m/>
    <m/>
    <m/>
    <m/>
    <m/>
    <m/>
    <n v="1179771"/>
  </r>
  <r>
    <s v="CK-SWVI [31]"/>
    <x v="4"/>
    <x v="5"/>
    <x v="36"/>
    <x v="39"/>
    <x v="0"/>
    <x v="51"/>
    <s v="NI"/>
    <m/>
    <s v="   -"/>
    <s v="-"/>
    <m/>
    <m/>
    <m/>
    <m/>
    <m/>
    <m/>
    <m/>
    <m/>
  </r>
  <r>
    <s v="CK-SWVI [31]"/>
    <x v="4"/>
    <x v="5"/>
    <x v="36"/>
    <x v="40"/>
    <x v="0"/>
    <x v="51"/>
    <s v="UK"/>
    <m/>
    <s v="   -"/>
    <s v="-"/>
    <m/>
    <m/>
    <m/>
    <m/>
    <m/>
    <m/>
    <m/>
    <m/>
  </r>
  <r>
    <s v="CK-SWVI [31]"/>
    <x v="4"/>
    <x v="5"/>
    <x v="36"/>
    <x v="41"/>
    <x v="0"/>
    <x v="51"/>
    <n v="200"/>
    <n v="200"/>
    <s v="   -"/>
    <s v="-"/>
    <m/>
    <m/>
    <m/>
    <m/>
    <m/>
    <m/>
    <m/>
    <m/>
  </r>
  <r>
    <s v="CK-NoKy [32]"/>
    <x v="3"/>
    <x v="2"/>
    <x v="37"/>
    <x v="42"/>
    <x v="0"/>
    <x v="51"/>
    <n v="200"/>
    <n v="200"/>
    <s v="   -"/>
    <s v="-"/>
    <m/>
    <m/>
    <m/>
    <m/>
    <m/>
    <m/>
    <m/>
    <m/>
  </r>
  <r>
    <s v="CK-SWVI [31]"/>
    <x v="3"/>
    <x v="1"/>
    <x v="38"/>
    <x v="43"/>
    <x v="0"/>
    <x v="51"/>
    <n v="25"/>
    <n v="25"/>
    <s v="   -"/>
    <s v="-"/>
    <m/>
    <m/>
    <m/>
    <m/>
    <m/>
    <m/>
    <m/>
    <m/>
  </r>
  <r>
    <s v="CK-NoKy [32]"/>
    <x v="1"/>
    <x v="2"/>
    <x v="39"/>
    <x v="44"/>
    <x v="0"/>
    <x v="51"/>
    <n v="75"/>
    <n v="75"/>
    <s v="   -"/>
    <s v="-"/>
    <m/>
    <m/>
    <m/>
    <m/>
    <m/>
    <m/>
    <m/>
    <m/>
  </r>
  <r>
    <s v="CK-NoKy [32]"/>
    <x v="0"/>
    <x v="0"/>
    <x v="40"/>
    <x v="45"/>
    <x v="0"/>
    <x v="51"/>
    <n v="750"/>
    <n v="750"/>
    <s v="   -"/>
    <s v="-"/>
    <m/>
    <m/>
    <m/>
    <m/>
    <m/>
    <m/>
    <m/>
    <m/>
  </r>
  <r>
    <s v="CK-SWVI [31]"/>
    <x v="3"/>
    <x v="4"/>
    <x v="41"/>
    <x v="46"/>
    <x v="0"/>
    <x v="51"/>
    <s v="NI"/>
    <m/>
    <s v="   -"/>
    <s v="-"/>
    <m/>
    <m/>
    <m/>
    <m/>
    <m/>
    <m/>
    <m/>
    <m/>
  </r>
  <r>
    <s v="CK-NoKy [32]"/>
    <x v="3"/>
    <x v="2"/>
    <x v="42"/>
    <x v="47"/>
    <x v="0"/>
    <x v="51"/>
    <n v="25"/>
    <n v="25"/>
    <s v="   -"/>
    <s v="-"/>
    <m/>
    <m/>
    <m/>
    <m/>
    <m/>
    <m/>
    <m/>
    <m/>
  </r>
  <r>
    <s v="CK-SWVI [31]"/>
    <x v="3"/>
    <x v="1"/>
    <x v="43"/>
    <x v="48"/>
    <x v="0"/>
    <x v="51"/>
    <s v="UK"/>
    <m/>
    <s v="   -"/>
    <s v="-"/>
    <m/>
    <m/>
    <m/>
    <m/>
    <m/>
    <m/>
    <m/>
    <m/>
  </r>
  <r>
    <s v="CK-SWVI [31]"/>
    <x v="3"/>
    <x v="4"/>
    <x v="44"/>
    <x v="49"/>
    <x v="0"/>
    <x v="51"/>
    <n v="25"/>
    <n v="25"/>
    <s v="   -"/>
    <s v="-"/>
    <m/>
    <m/>
    <m/>
    <m/>
    <m/>
    <m/>
    <m/>
    <m/>
  </r>
  <r>
    <s v="CK-SWVI [31]"/>
    <x v="1"/>
    <x v="1"/>
    <x v="45"/>
    <x v="50"/>
    <x v="0"/>
    <x v="51"/>
    <n v="25"/>
    <n v="25"/>
    <s v="   -"/>
    <s v="-"/>
    <m/>
    <m/>
    <m/>
    <m/>
    <m/>
    <m/>
    <m/>
    <m/>
  </r>
  <r>
    <s v="CK-NoKy [32]"/>
    <x v="3"/>
    <x v="2"/>
    <x v="46"/>
    <x v="51"/>
    <x v="0"/>
    <x v="51"/>
    <n v="25"/>
    <n v="25"/>
    <s v="   -"/>
    <s v="-"/>
    <m/>
    <m/>
    <m/>
    <m/>
    <m/>
    <m/>
    <m/>
    <m/>
  </r>
  <r>
    <s v="CK-SWVI [31]"/>
    <x v="3"/>
    <x v="1"/>
    <x v="47"/>
    <x v="52"/>
    <x v="0"/>
    <x v="51"/>
    <n v="75"/>
    <n v="75"/>
    <s v="   -"/>
    <s v="-"/>
    <m/>
    <m/>
    <m/>
    <m/>
    <m/>
    <m/>
    <m/>
    <m/>
  </r>
  <r>
    <s v="CK-NoKy [32]"/>
    <x v="1"/>
    <x v="2"/>
    <x v="48"/>
    <x v="53"/>
    <x v="0"/>
    <x v="51"/>
    <n v="25"/>
    <n v="25"/>
    <s v="   -"/>
    <s v="-"/>
    <m/>
    <m/>
    <m/>
    <m/>
    <m/>
    <m/>
    <m/>
    <m/>
  </r>
  <r>
    <s v="CK-NoKy [32]"/>
    <x v="0"/>
    <x v="0"/>
    <x v="0"/>
    <x v="0"/>
    <x v="0"/>
    <x v="52"/>
    <n v="200"/>
    <n v="200"/>
    <s v="   -"/>
    <s v="-"/>
    <m/>
    <m/>
    <m/>
    <m/>
    <m/>
    <m/>
    <m/>
    <m/>
  </r>
  <r>
    <s v="CK-SWVI [31]"/>
    <x v="0"/>
    <x v="1"/>
    <x v="1"/>
    <x v="1"/>
    <x v="0"/>
    <x v="52"/>
    <n v="75"/>
    <n v="75"/>
    <s v="   -"/>
    <s v="-"/>
    <m/>
    <m/>
    <m/>
    <m/>
    <m/>
    <m/>
    <m/>
    <m/>
  </r>
  <r>
    <s v="CK-NoKy [32]"/>
    <x v="1"/>
    <x v="2"/>
    <x v="2"/>
    <x v="2"/>
    <x v="0"/>
    <x v="52"/>
    <n v="1000"/>
    <n v="1000"/>
    <s v="   -"/>
    <s v="-"/>
    <m/>
    <m/>
    <m/>
    <m/>
    <m/>
    <m/>
    <m/>
    <m/>
  </r>
  <r>
    <s v="CK-NoKy [32]"/>
    <x v="2"/>
    <x v="2"/>
    <x v="3"/>
    <x v="3"/>
    <x v="0"/>
    <x v="52"/>
    <n v="400"/>
    <n v="400"/>
    <s v="   -"/>
    <s v="-"/>
    <m/>
    <m/>
    <m/>
    <m/>
    <m/>
    <m/>
    <m/>
    <m/>
  </r>
  <r>
    <s v="CK-NWVI [33]"/>
    <x v="0"/>
    <x v="3"/>
    <x v="4"/>
    <x v="4"/>
    <x v="0"/>
    <x v="52"/>
    <s v="UNK"/>
    <m/>
    <s v="   -"/>
    <s v="-"/>
    <m/>
    <m/>
    <m/>
    <m/>
    <m/>
    <m/>
    <m/>
    <m/>
  </r>
  <r>
    <s v="CK-NoKy [32]"/>
    <x v="2"/>
    <x v="2"/>
    <x v="5"/>
    <x v="5"/>
    <x v="0"/>
    <x v="52"/>
    <n v="900"/>
    <n v="900"/>
    <s v="   -"/>
    <s v="-"/>
    <m/>
    <m/>
    <m/>
    <m/>
    <m/>
    <m/>
    <m/>
    <m/>
  </r>
  <r>
    <s v="CK-SWVI [31]"/>
    <x v="3"/>
    <x v="1"/>
    <x v="6"/>
    <x v="6"/>
    <x v="0"/>
    <x v="52"/>
    <n v="75"/>
    <n v="75"/>
    <s v="   -"/>
    <s v="-"/>
    <m/>
    <m/>
    <m/>
    <m/>
    <m/>
    <m/>
    <m/>
    <m/>
  </r>
  <r>
    <s v="CK-NoKy [32]"/>
    <x v="3"/>
    <x v="2"/>
    <x v="7"/>
    <x v="7"/>
    <x v="0"/>
    <x v="52"/>
    <n v="175"/>
    <n v="175"/>
    <s v="   -"/>
    <s v="-"/>
    <m/>
    <m/>
    <m/>
    <m/>
    <m/>
    <m/>
    <m/>
    <m/>
  </r>
  <r>
    <s v="CK-NoKy [32]"/>
    <x v="3"/>
    <x v="0"/>
    <x v="8"/>
    <x v="8"/>
    <x v="0"/>
    <x v="52"/>
    <s v="UK"/>
    <m/>
    <s v="   -"/>
    <s v="-"/>
    <m/>
    <m/>
    <m/>
    <m/>
    <m/>
    <m/>
    <m/>
    <m/>
  </r>
  <r>
    <s v="CK-SWVI [31]"/>
    <x v="3"/>
    <x v="4"/>
    <x v="9"/>
    <x v="9"/>
    <x v="0"/>
    <x v="52"/>
    <n v="25"/>
    <n v="25"/>
    <s v="   -"/>
    <s v="-"/>
    <m/>
    <m/>
    <m/>
    <m/>
    <m/>
    <m/>
    <m/>
    <m/>
  </r>
  <r>
    <s v="CK-NoKy [32]"/>
    <x v="3"/>
    <x v="2"/>
    <x v="10"/>
    <x v="10"/>
    <x v="0"/>
    <x v="52"/>
    <n v="25"/>
    <n v="25"/>
    <s v="   -"/>
    <s v="-"/>
    <m/>
    <m/>
    <m/>
    <m/>
    <m/>
    <m/>
    <m/>
    <m/>
  </r>
  <r>
    <s v="CK-NoKy [32]"/>
    <x v="1"/>
    <x v="2"/>
    <x v="11"/>
    <x v="11"/>
    <x v="0"/>
    <x v="52"/>
    <n v="1300"/>
    <n v="1300"/>
    <s v="   -"/>
    <s v="-"/>
    <m/>
    <m/>
    <m/>
    <m/>
    <m/>
    <m/>
    <m/>
    <m/>
  </r>
  <r>
    <s v="CK-SWVI [31]"/>
    <x v="3"/>
    <x v="5"/>
    <x v="12"/>
    <x v="12"/>
    <x v="0"/>
    <x v="52"/>
    <n v="750"/>
    <n v="750"/>
    <s v="   -"/>
    <s v="-"/>
    <m/>
    <m/>
    <m/>
    <m/>
    <m/>
    <m/>
    <m/>
    <m/>
  </r>
  <r>
    <s v="CK-SWVI [31]"/>
    <x v="3"/>
    <x v="4"/>
    <x v="13"/>
    <x v="13"/>
    <x v="0"/>
    <x v="52"/>
    <s v="UNK"/>
    <m/>
    <s v="   -"/>
    <s v="-"/>
    <m/>
    <m/>
    <m/>
    <m/>
    <m/>
    <m/>
    <m/>
    <m/>
  </r>
  <r>
    <s v="CK-SWVI [31]"/>
    <x v="3"/>
    <x v="1"/>
    <x v="14"/>
    <x v="14"/>
    <x v="0"/>
    <x v="52"/>
    <n v="25"/>
    <n v="25"/>
    <s v="   -"/>
    <s v="-"/>
    <m/>
    <m/>
    <m/>
    <m/>
    <m/>
    <m/>
    <m/>
    <m/>
  </r>
  <r>
    <s v="CK-NoKy [32]"/>
    <x v="0"/>
    <x v="0"/>
    <x v="15"/>
    <x v="15"/>
    <x v="0"/>
    <x v="52"/>
    <n v="750"/>
    <n v="750"/>
    <s v="   -"/>
    <s v="-"/>
    <m/>
    <m/>
    <m/>
    <m/>
    <m/>
    <m/>
    <m/>
    <m/>
  </r>
  <r>
    <s v="CK-NoKy [32]"/>
    <x v="3"/>
    <x v="0"/>
    <x v="16"/>
    <x v="16"/>
    <x v="0"/>
    <x v="52"/>
    <n v="75"/>
    <n v="75"/>
    <s v="   -"/>
    <s v="-"/>
    <m/>
    <m/>
    <m/>
    <m/>
    <m/>
    <m/>
    <m/>
    <m/>
  </r>
  <r>
    <s v="CK-SWVI [31]"/>
    <x v="3"/>
    <x v="1"/>
    <x v="17"/>
    <x v="17"/>
    <x v="0"/>
    <x v="52"/>
    <n v="200"/>
    <n v="200"/>
    <s v="   -"/>
    <s v="-"/>
    <m/>
    <m/>
    <m/>
    <m/>
    <m/>
    <m/>
    <m/>
    <m/>
  </r>
  <r>
    <s v="CK-NoKy [32]"/>
    <x v="3"/>
    <x v="2"/>
    <x v="18"/>
    <x v="18"/>
    <x v="0"/>
    <x v="52"/>
    <n v="50"/>
    <n v="50"/>
    <s v="   -"/>
    <s v="-"/>
    <m/>
    <m/>
    <m/>
    <m/>
    <m/>
    <m/>
    <m/>
    <m/>
  </r>
  <r>
    <s v="CK-NoKy [32]"/>
    <x v="1"/>
    <x v="2"/>
    <x v="19"/>
    <x v="19"/>
    <x v="0"/>
    <x v="52"/>
    <n v="200"/>
    <n v="200"/>
    <s v="   -"/>
    <s v="-"/>
    <m/>
    <m/>
    <m/>
    <m/>
    <m/>
    <m/>
    <m/>
    <m/>
  </r>
  <r>
    <s v="CK-NoKy [32]"/>
    <x v="3"/>
    <x v="2"/>
    <x v="20"/>
    <x v="20"/>
    <x v="0"/>
    <x v="52"/>
    <n v="25"/>
    <n v="25"/>
    <s v="   -"/>
    <s v="-"/>
    <m/>
    <m/>
    <m/>
    <m/>
    <m/>
    <m/>
    <m/>
    <m/>
  </r>
  <r>
    <s v="CK-NoKy [32]"/>
    <x v="3"/>
    <x v="0"/>
    <x v="21"/>
    <x v="21"/>
    <x v="0"/>
    <x v="52"/>
    <n v="25"/>
    <n v="25"/>
    <s v="   -"/>
    <s v="-"/>
    <m/>
    <m/>
    <m/>
    <m/>
    <m/>
    <m/>
    <m/>
    <m/>
  </r>
  <r>
    <s v="CK-NWVI [33]"/>
    <x v="1"/>
    <x v="3"/>
    <x v="22"/>
    <x v="22"/>
    <x v="0"/>
    <x v="52"/>
    <n v="600"/>
    <n v="600"/>
    <s v="   -"/>
    <s v="-"/>
    <m/>
    <m/>
    <m/>
    <m/>
    <m/>
    <m/>
    <m/>
    <m/>
  </r>
  <r>
    <s v="CK-NoKy [32]"/>
    <x v="3"/>
    <x v="0"/>
    <x v="23"/>
    <x v="23"/>
    <x v="0"/>
    <x v="52"/>
    <s v="UNK"/>
    <m/>
    <s v="   -"/>
    <s v="-"/>
    <m/>
    <m/>
    <m/>
    <m/>
    <m/>
    <m/>
    <m/>
    <m/>
  </r>
  <r>
    <s v="CK-SWVI [31]"/>
    <x v="0"/>
    <x v="1"/>
    <x v="24"/>
    <x v="24"/>
    <x v="0"/>
    <x v="52"/>
    <n v="75"/>
    <n v="75"/>
    <s v="   -"/>
    <s v="-"/>
    <m/>
    <m/>
    <m/>
    <m/>
    <m/>
    <m/>
    <m/>
    <m/>
  </r>
  <r>
    <s v="CK-SWVI [31]"/>
    <x v="3"/>
    <x v="4"/>
    <x v="25"/>
    <x v="25"/>
    <x v="0"/>
    <x v="52"/>
    <s v="UK"/>
    <m/>
    <s v="   -"/>
    <s v="-"/>
    <m/>
    <m/>
    <m/>
    <m/>
    <m/>
    <m/>
    <m/>
    <m/>
  </r>
  <r>
    <s v="CK-NoKy [32]"/>
    <x v="3"/>
    <x v="2"/>
    <x v="26"/>
    <x v="26"/>
    <x v="0"/>
    <x v="52"/>
    <n v="75"/>
    <n v="75"/>
    <s v="   -"/>
    <s v="-"/>
    <m/>
    <m/>
    <m/>
    <m/>
    <m/>
    <m/>
    <m/>
    <m/>
  </r>
  <r>
    <s v="CK-SWVI [31]"/>
    <x v="0"/>
    <x v="1"/>
    <x v="27"/>
    <x v="27"/>
    <x v="0"/>
    <x v="52"/>
    <n v="75"/>
    <n v="75"/>
    <s v="   -"/>
    <s v="-"/>
    <m/>
    <m/>
    <m/>
    <m/>
    <m/>
    <m/>
    <m/>
    <m/>
  </r>
  <r>
    <s v="CK-SWVI [31]"/>
    <x v="1"/>
    <x v="4"/>
    <x v="28"/>
    <x v="28"/>
    <x v="0"/>
    <x v="52"/>
    <n v="1200"/>
    <n v="1200"/>
    <s v="   -"/>
    <s v="-"/>
    <m/>
    <m/>
    <m/>
    <m/>
    <m/>
    <m/>
    <m/>
    <m/>
  </r>
  <r>
    <s v="CK-NoKy [32]"/>
    <x v="3"/>
    <x v="0"/>
    <x v="29"/>
    <x v="29"/>
    <x v="0"/>
    <x v="52"/>
    <n v="25"/>
    <n v="25"/>
    <s v="   -"/>
    <s v="-"/>
    <m/>
    <m/>
    <m/>
    <m/>
    <m/>
    <m/>
    <m/>
    <m/>
  </r>
  <r>
    <s v="CK-SWVI [31]"/>
    <x v="4"/>
    <x v="6"/>
    <x v="30"/>
    <x v="30"/>
    <x v="0"/>
    <x v="52"/>
    <s v="NI"/>
    <m/>
    <s v="   -"/>
    <s v="-"/>
    <m/>
    <m/>
    <m/>
    <m/>
    <m/>
    <m/>
    <m/>
    <m/>
  </r>
  <r>
    <s v="CK-SWVI [31]"/>
    <x v="4"/>
    <x v="6"/>
    <x v="30"/>
    <x v="31"/>
    <x v="0"/>
    <x v="52"/>
    <n v="1200"/>
    <n v="1200"/>
    <s v="   -"/>
    <s v="-"/>
    <m/>
    <m/>
    <m/>
    <m/>
    <m/>
    <m/>
    <m/>
    <m/>
  </r>
  <r>
    <s v="CK-NoKy [32]"/>
    <x v="3"/>
    <x v="0"/>
    <x v="31"/>
    <x v="32"/>
    <x v="0"/>
    <x v="52"/>
    <n v="25"/>
    <n v="25"/>
    <s v="   -"/>
    <s v="-"/>
    <m/>
    <m/>
    <m/>
    <m/>
    <m/>
    <m/>
    <m/>
    <m/>
  </r>
  <r>
    <s v="CK-NoKy [32]"/>
    <x v="3"/>
    <x v="2"/>
    <x v="32"/>
    <x v="33"/>
    <x v="0"/>
    <x v="52"/>
    <n v="25"/>
    <n v="25"/>
    <s v="   -"/>
    <s v="-"/>
    <m/>
    <m/>
    <m/>
    <m/>
    <m/>
    <m/>
    <m/>
    <m/>
  </r>
  <r>
    <s v="CK-SWVI [31]"/>
    <x v="4"/>
    <x v="5"/>
    <x v="33"/>
    <x v="34"/>
    <x v="0"/>
    <x v="52"/>
    <s v="NI"/>
    <m/>
    <s v="   -"/>
    <s v="-"/>
    <m/>
    <m/>
    <m/>
    <m/>
    <m/>
    <m/>
    <m/>
    <m/>
  </r>
  <r>
    <s v="CK-SWVI [31]"/>
    <x v="4"/>
    <x v="5"/>
    <x v="33"/>
    <x v="35"/>
    <x v="0"/>
    <x v="52"/>
    <s v="UNK"/>
    <m/>
    <s v="   -"/>
    <s v="-"/>
    <m/>
    <m/>
    <m/>
    <m/>
    <m/>
    <m/>
    <m/>
    <m/>
  </r>
  <r>
    <s v="CK-SWVI [31]"/>
    <x v="4"/>
    <x v="5"/>
    <x v="33"/>
    <x v="36"/>
    <x v="0"/>
    <x v="52"/>
    <n v="400"/>
    <n v="400"/>
    <s v="   -"/>
    <s v="-"/>
    <m/>
    <m/>
    <m/>
    <m/>
    <m/>
    <m/>
    <m/>
    <m/>
  </r>
  <r>
    <s v="CK-SWVI [31]"/>
    <x v="1"/>
    <x v="4"/>
    <x v="34"/>
    <x v="37"/>
    <x v="0"/>
    <x v="52"/>
    <n v="750"/>
    <n v="750"/>
    <s v="   -"/>
    <s v="-"/>
    <m/>
    <m/>
    <m/>
    <m/>
    <m/>
    <m/>
    <m/>
    <m/>
  </r>
  <r>
    <s v="CK-SWVI [31]"/>
    <x v="2"/>
    <x v="4"/>
    <x v="35"/>
    <x v="38"/>
    <x v="0"/>
    <x v="52"/>
    <n v="13500"/>
    <n v="13500"/>
    <s v="   -"/>
    <s v="-"/>
    <m/>
    <m/>
    <m/>
    <m/>
    <m/>
    <m/>
    <m/>
    <m/>
  </r>
  <r>
    <s v="CK-SWVI [31]"/>
    <x v="4"/>
    <x v="5"/>
    <x v="36"/>
    <x v="39"/>
    <x v="0"/>
    <x v="52"/>
    <s v="NI"/>
    <m/>
    <s v="   -"/>
    <s v="-"/>
    <m/>
    <m/>
    <m/>
    <m/>
    <m/>
    <m/>
    <m/>
    <m/>
  </r>
  <r>
    <s v="CK-SWVI [31]"/>
    <x v="4"/>
    <x v="5"/>
    <x v="36"/>
    <x v="40"/>
    <x v="0"/>
    <x v="52"/>
    <s v="UK"/>
    <m/>
    <s v="   -"/>
    <s v="-"/>
    <m/>
    <m/>
    <m/>
    <m/>
    <m/>
    <m/>
    <m/>
    <m/>
  </r>
  <r>
    <s v="CK-SWVI [31]"/>
    <x v="4"/>
    <x v="5"/>
    <x v="36"/>
    <x v="41"/>
    <x v="0"/>
    <x v="52"/>
    <n v="750"/>
    <n v="750"/>
    <s v="   -"/>
    <s v="-"/>
    <m/>
    <m/>
    <m/>
    <m/>
    <m/>
    <m/>
    <m/>
    <m/>
  </r>
  <r>
    <s v="CK-NoKy [32]"/>
    <x v="3"/>
    <x v="2"/>
    <x v="37"/>
    <x v="42"/>
    <x v="0"/>
    <x v="52"/>
    <n v="200"/>
    <n v="200"/>
    <s v="   -"/>
    <s v="-"/>
    <m/>
    <m/>
    <m/>
    <m/>
    <m/>
    <m/>
    <m/>
    <m/>
  </r>
  <r>
    <s v="CK-SWVI [31]"/>
    <x v="3"/>
    <x v="1"/>
    <x v="38"/>
    <x v="43"/>
    <x v="0"/>
    <x v="52"/>
    <n v="75"/>
    <n v="75"/>
    <s v="   -"/>
    <s v="-"/>
    <m/>
    <m/>
    <m/>
    <m/>
    <m/>
    <m/>
    <m/>
    <m/>
  </r>
  <r>
    <s v="CK-NoKy [32]"/>
    <x v="1"/>
    <x v="2"/>
    <x v="39"/>
    <x v="44"/>
    <x v="0"/>
    <x v="52"/>
    <n v="200"/>
    <n v="200"/>
    <s v="   -"/>
    <s v="-"/>
    <m/>
    <m/>
    <m/>
    <m/>
    <m/>
    <m/>
    <m/>
    <m/>
  </r>
  <r>
    <s v="CK-NoKy [32]"/>
    <x v="0"/>
    <x v="0"/>
    <x v="40"/>
    <x v="45"/>
    <x v="0"/>
    <x v="52"/>
    <n v="750"/>
    <n v="750"/>
    <s v="   -"/>
    <s v="-"/>
    <m/>
    <m/>
    <m/>
    <m/>
    <m/>
    <m/>
    <m/>
    <m/>
  </r>
  <r>
    <s v="CK-SWVI [31]"/>
    <x v="3"/>
    <x v="4"/>
    <x v="41"/>
    <x v="46"/>
    <x v="0"/>
    <x v="52"/>
    <s v="NI"/>
    <m/>
    <s v="   -"/>
    <s v="-"/>
    <m/>
    <m/>
    <m/>
    <m/>
    <m/>
    <m/>
    <m/>
    <m/>
  </r>
  <r>
    <s v="CK-NoKy [32]"/>
    <x v="3"/>
    <x v="2"/>
    <x v="42"/>
    <x v="47"/>
    <x v="0"/>
    <x v="52"/>
    <n v="25"/>
    <n v="25"/>
    <s v="   -"/>
    <s v="-"/>
    <m/>
    <m/>
    <m/>
    <m/>
    <m/>
    <m/>
    <m/>
    <m/>
  </r>
  <r>
    <s v="CK-SWVI [31]"/>
    <x v="3"/>
    <x v="1"/>
    <x v="43"/>
    <x v="48"/>
    <x v="0"/>
    <x v="52"/>
    <s v="NO"/>
    <m/>
    <s v="   -"/>
    <s v="-"/>
    <m/>
    <m/>
    <m/>
    <m/>
    <m/>
    <m/>
    <m/>
    <m/>
  </r>
  <r>
    <s v="CK-SWVI [31]"/>
    <x v="3"/>
    <x v="4"/>
    <x v="44"/>
    <x v="49"/>
    <x v="0"/>
    <x v="52"/>
    <n v="25"/>
    <n v="25"/>
    <s v="   -"/>
    <s v="-"/>
    <m/>
    <m/>
    <m/>
    <m/>
    <m/>
    <m/>
    <m/>
    <m/>
  </r>
  <r>
    <s v="CK-SWVI [31]"/>
    <x v="1"/>
    <x v="1"/>
    <x v="45"/>
    <x v="50"/>
    <x v="0"/>
    <x v="52"/>
    <n v="75"/>
    <n v="75"/>
    <s v="   -"/>
    <s v="-"/>
    <m/>
    <m/>
    <m/>
    <m/>
    <m/>
    <m/>
    <m/>
    <m/>
  </r>
  <r>
    <s v="CK-NoKy [32]"/>
    <x v="3"/>
    <x v="2"/>
    <x v="46"/>
    <x v="51"/>
    <x v="0"/>
    <x v="52"/>
    <n v="25"/>
    <n v="25"/>
    <s v="   -"/>
    <s v="-"/>
    <m/>
    <m/>
    <m/>
    <m/>
    <m/>
    <m/>
    <m/>
    <m/>
  </r>
  <r>
    <s v="CK-SWVI [31]"/>
    <x v="3"/>
    <x v="1"/>
    <x v="47"/>
    <x v="52"/>
    <x v="0"/>
    <x v="52"/>
    <n v="75"/>
    <n v="75"/>
    <s v="   -"/>
    <s v="-"/>
    <m/>
    <m/>
    <m/>
    <m/>
    <m/>
    <m/>
    <m/>
    <m/>
  </r>
  <r>
    <s v="CK-NoKy [32]"/>
    <x v="1"/>
    <x v="2"/>
    <x v="48"/>
    <x v="53"/>
    <x v="0"/>
    <x v="52"/>
    <n v="25"/>
    <n v="25"/>
    <s v="   -"/>
    <s v="-"/>
    <m/>
    <m/>
    <m/>
    <m/>
    <m/>
    <m/>
    <m/>
    <m/>
  </r>
  <r>
    <s v="CK-NoKy [32]"/>
    <x v="0"/>
    <x v="0"/>
    <x v="0"/>
    <x v="0"/>
    <x v="0"/>
    <x v="53"/>
    <n v="200"/>
    <n v="200"/>
    <s v="   -"/>
    <s v="-"/>
    <m/>
    <m/>
    <m/>
    <m/>
    <m/>
    <m/>
    <m/>
    <m/>
  </r>
  <r>
    <s v="CK-SWVI [31]"/>
    <x v="0"/>
    <x v="1"/>
    <x v="1"/>
    <x v="1"/>
    <x v="0"/>
    <x v="53"/>
    <n v="25"/>
    <n v="25"/>
    <s v="   -"/>
    <s v="-"/>
    <m/>
    <m/>
    <m/>
    <m/>
    <m/>
    <m/>
    <m/>
    <m/>
  </r>
  <r>
    <s v="CK-NoKy [32]"/>
    <x v="1"/>
    <x v="2"/>
    <x v="2"/>
    <x v="2"/>
    <x v="0"/>
    <x v="53"/>
    <n v="900"/>
    <n v="900"/>
    <s v="   -"/>
    <s v="-"/>
    <m/>
    <m/>
    <m/>
    <m/>
    <m/>
    <m/>
    <m/>
    <m/>
  </r>
  <r>
    <s v="CK-NoKy [32]"/>
    <x v="2"/>
    <x v="2"/>
    <x v="3"/>
    <x v="3"/>
    <x v="0"/>
    <x v="53"/>
    <n v="500"/>
    <n v="500"/>
    <s v="   -"/>
    <s v="-"/>
    <m/>
    <m/>
    <m/>
    <m/>
    <m/>
    <m/>
    <m/>
    <m/>
  </r>
  <r>
    <s v="CK-NWVI [33]"/>
    <x v="0"/>
    <x v="3"/>
    <x v="4"/>
    <x v="4"/>
    <x v="0"/>
    <x v="53"/>
    <s v="UNK"/>
    <m/>
    <s v="   -"/>
    <s v="-"/>
    <m/>
    <m/>
    <m/>
    <m/>
    <m/>
    <m/>
    <m/>
    <m/>
  </r>
  <r>
    <s v="CK-NoKy [32]"/>
    <x v="2"/>
    <x v="2"/>
    <x v="5"/>
    <x v="5"/>
    <x v="0"/>
    <x v="53"/>
    <n v="700"/>
    <n v="700"/>
    <s v="   -"/>
    <s v="-"/>
    <m/>
    <m/>
    <m/>
    <m/>
    <m/>
    <m/>
    <m/>
    <m/>
  </r>
  <r>
    <s v="CK-SWVI [31]"/>
    <x v="3"/>
    <x v="1"/>
    <x v="6"/>
    <x v="6"/>
    <x v="0"/>
    <x v="53"/>
    <n v="25"/>
    <n v="25"/>
    <s v="   -"/>
    <s v="-"/>
    <m/>
    <m/>
    <m/>
    <m/>
    <m/>
    <m/>
    <m/>
    <m/>
  </r>
  <r>
    <s v="CK-NoKy [32]"/>
    <x v="3"/>
    <x v="2"/>
    <x v="7"/>
    <x v="7"/>
    <x v="0"/>
    <x v="53"/>
    <n v="75"/>
    <n v="75"/>
    <s v="   -"/>
    <s v="-"/>
    <m/>
    <m/>
    <m/>
    <m/>
    <m/>
    <m/>
    <m/>
    <m/>
  </r>
  <r>
    <s v="CK-NoKy [32]"/>
    <x v="3"/>
    <x v="0"/>
    <x v="8"/>
    <x v="8"/>
    <x v="0"/>
    <x v="53"/>
    <n v="25"/>
    <n v="25"/>
    <s v="   -"/>
    <s v="-"/>
    <m/>
    <m/>
    <m/>
    <m/>
    <m/>
    <m/>
    <m/>
    <m/>
  </r>
  <r>
    <s v="CK-SWVI [31]"/>
    <x v="3"/>
    <x v="4"/>
    <x v="9"/>
    <x v="9"/>
    <x v="0"/>
    <x v="53"/>
    <s v="NO"/>
    <m/>
    <s v="   -"/>
    <s v="-"/>
    <m/>
    <m/>
    <m/>
    <m/>
    <m/>
    <m/>
    <m/>
    <m/>
  </r>
  <r>
    <s v="CK-NoKy [32]"/>
    <x v="3"/>
    <x v="2"/>
    <x v="10"/>
    <x v="10"/>
    <x v="0"/>
    <x v="53"/>
    <n v="25"/>
    <n v="25"/>
    <s v="   -"/>
    <s v="-"/>
    <m/>
    <m/>
    <m/>
    <m/>
    <m/>
    <m/>
    <m/>
    <m/>
  </r>
  <r>
    <s v="CK-NoKy [32]"/>
    <x v="1"/>
    <x v="2"/>
    <x v="11"/>
    <x v="11"/>
    <x v="0"/>
    <x v="53"/>
    <n v="800"/>
    <n v="800"/>
    <s v="   -"/>
    <s v="-"/>
    <m/>
    <m/>
    <m/>
    <m/>
    <m/>
    <m/>
    <m/>
    <m/>
  </r>
  <r>
    <s v="CK-SWVI [31]"/>
    <x v="3"/>
    <x v="5"/>
    <x v="12"/>
    <x v="12"/>
    <x v="0"/>
    <x v="53"/>
    <n v="750"/>
    <n v="750"/>
    <s v="   -"/>
    <s v="-"/>
    <m/>
    <m/>
    <m/>
    <m/>
    <m/>
    <m/>
    <m/>
    <m/>
  </r>
  <r>
    <s v="CK-SWVI [31]"/>
    <x v="3"/>
    <x v="4"/>
    <x v="13"/>
    <x v="13"/>
    <x v="0"/>
    <x v="53"/>
    <s v="UNK"/>
    <m/>
    <s v="   -"/>
    <s v="-"/>
    <m/>
    <m/>
    <m/>
    <m/>
    <m/>
    <m/>
    <m/>
    <m/>
  </r>
  <r>
    <s v="CK-SWVI [31]"/>
    <x v="3"/>
    <x v="1"/>
    <x v="14"/>
    <x v="14"/>
    <x v="0"/>
    <x v="53"/>
    <n v="25"/>
    <n v="25"/>
    <s v="   -"/>
    <s v="-"/>
    <m/>
    <m/>
    <m/>
    <m/>
    <m/>
    <m/>
    <m/>
    <m/>
  </r>
  <r>
    <s v="CK-NoKy [32]"/>
    <x v="0"/>
    <x v="0"/>
    <x v="15"/>
    <x v="15"/>
    <x v="0"/>
    <x v="53"/>
    <n v="750"/>
    <n v="750"/>
    <s v="   -"/>
    <s v="-"/>
    <m/>
    <m/>
    <m/>
    <m/>
    <m/>
    <m/>
    <m/>
    <m/>
  </r>
  <r>
    <s v="CK-NoKy [32]"/>
    <x v="3"/>
    <x v="0"/>
    <x v="16"/>
    <x v="16"/>
    <x v="0"/>
    <x v="53"/>
    <n v="75"/>
    <n v="75"/>
    <s v="   -"/>
    <s v="-"/>
    <m/>
    <m/>
    <m/>
    <m/>
    <m/>
    <m/>
    <m/>
    <m/>
  </r>
  <r>
    <s v="CK-SWVI [31]"/>
    <x v="3"/>
    <x v="1"/>
    <x v="17"/>
    <x v="17"/>
    <x v="0"/>
    <x v="53"/>
    <n v="400"/>
    <n v="400"/>
    <s v="   -"/>
    <s v="-"/>
    <m/>
    <m/>
    <m/>
    <m/>
    <m/>
    <m/>
    <m/>
    <m/>
  </r>
  <r>
    <s v="CK-NoKy [32]"/>
    <x v="3"/>
    <x v="2"/>
    <x v="18"/>
    <x v="18"/>
    <x v="0"/>
    <x v="53"/>
    <n v="25"/>
    <n v="25"/>
    <s v="   -"/>
    <s v="-"/>
    <m/>
    <m/>
    <m/>
    <m/>
    <m/>
    <m/>
    <m/>
    <m/>
  </r>
  <r>
    <s v="CK-NoKy [32]"/>
    <x v="1"/>
    <x v="2"/>
    <x v="19"/>
    <x v="19"/>
    <x v="0"/>
    <x v="53"/>
    <n v="75"/>
    <n v="75"/>
    <s v="   -"/>
    <s v="-"/>
    <m/>
    <m/>
    <m/>
    <m/>
    <m/>
    <m/>
    <m/>
    <m/>
  </r>
  <r>
    <s v="CK-NoKy [32]"/>
    <x v="3"/>
    <x v="2"/>
    <x v="20"/>
    <x v="20"/>
    <x v="0"/>
    <x v="53"/>
    <n v="25"/>
    <n v="25"/>
    <s v="   -"/>
    <s v="-"/>
    <m/>
    <m/>
    <m/>
    <m/>
    <m/>
    <m/>
    <m/>
    <m/>
  </r>
  <r>
    <s v="CK-NoKy [32]"/>
    <x v="3"/>
    <x v="0"/>
    <x v="21"/>
    <x v="21"/>
    <x v="0"/>
    <x v="53"/>
    <n v="400"/>
    <n v="400"/>
    <s v="   -"/>
    <s v="-"/>
    <m/>
    <m/>
    <m/>
    <m/>
    <m/>
    <m/>
    <m/>
    <m/>
  </r>
  <r>
    <s v="CK-NWVI [33]"/>
    <x v="1"/>
    <x v="3"/>
    <x v="22"/>
    <x v="22"/>
    <x v="0"/>
    <x v="53"/>
    <n v="400"/>
    <n v="400"/>
    <s v="   -"/>
    <s v="-"/>
    <m/>
    <m/>
    <m/>
    <m/>
    <m/>
    <m/>
    <m/>
    <m/>
  </r>
  <r>
    <s v="CK-NoKy [32]"/>
    <x v="3"/>
    <x v="0"/>
    <x v="23"/>
    <x v="23"/>
    <x v="0"/>
    <x v="53"/>
    <n v="25"/>
    <n v="25"/>
    <s v="   -"/>
    <s v="-"/>
    <m/>
    <m/>
    <m/>
    <m/>
    <m/>
    <m/>
    <m/>
    <m/>
  </r>
  <r>
    <s v="CK-SWVI [31]"/>
    <x v="0"/>
    <x v="1"/>
    <x v="24"/>
    <x v="24"/>
    <x v="0"/>
    <x v="53"/>
    <n v="25"/>
    <n v="25"/>
    <s v="   -"/>
    <s v="-"/>
    <m/>
    <m/>
    <m/>
    <m/>
    <m/>
    <m/>
    <m/>
    <m/>
  </r>
  <r>
    <s v="CK-SWVI [31]"/>
    <x v="3"/>
    <x v="4"/>
    <x v="25"/>
    <x v="25"/>
    <x v="0"/>
    <x v="53"/>
    <s v="UK"/>
    <m/>
    <s v="   -"/>
    <s v="-"/>
    <m/>
    <m/>
    <m/>
    <m/>
    <m/>
    <m/>
    <m/>
    <m/>
  </r>
  <r>
    <s v="CK-NoKy [32]"/>
    <x v="3"/>
    <x v="2"/>
    <x v="26"/>
    <x v="26"/>
    <x v="0"/>
    <x v="53"/>
    <n v="200"/>
    <n v="200"/>
    <s v="   -"/>
    <s v="-"/>
    <m/>
    <m/>
    <m/>
    <m/>
    <m/>
    <m/>
    <m/>
    <m/>
  </r>
  <r>
    <s v="CK-SWVI [31]"/>
    <x v="0"/>
    <x v="1"/>
    <x v="27"/>
    <x v="27"/>
    <x v="0"/>
    <x v="53"/>
    <n v="25"/>
    <n v="25"/>
    <s v="   -"/>
    <s v="-"/>
    <m/>
    <m/>
    <m/>
    <m/>
    <m/>
    <m/>
    <m/>
    <m/>
  </r>
  <r>
    <s v="CK-SWVI [31]"/>
    <x v="1"/>
    <x v="4"/>
    <x v="28"/>
    <x v="28"/>
    <x v="0"/>
    <x v="53"/>
    <n v="750"/>
    <n v="750"/>
    <s v="   -"/>
    <s v="-"/>
    <m/>
    <m/>
    <m/>
    <m/>
    <m/>
    <m/>
    <m/>
    <m/>
  </r>
  <r>
    <s v="CK-NoKy [32]"/>
    <x v="3"/>
    <x v="0"/>
    <x v="29"/>
    <x v="29"/>
    <x v="0"/>
    <x v="53"/>
    <n v="75"/>
    <n v="75"/>
    <s v="   -"/>
    <s v="-"/>
    <m/>
    <m/>
    <m/>
    <m/>
    <m/>
    <m/>
    <m/>
    <m/>
  </r>
  <r>
    <s v="CK-SWVI [31]"/>
    <x v="4"/>
    <x v="6"/>
    <x v="30"/>
    <x v="30"/>
    <x v="0"/>
    <x v="53"/>
    <s v="NI"/>
    <m/>
    <s v="   -"/>
    <s v="-"/>
    <m/>
    <m/>
    <m/>
    <m/>
    <m/>
    <m/>
    <m/>
    <m/>
  </r>
  <r>
    <s v="CK-SWVI [31]"/>
    <x v="4"/>
    <x v="6"/>
    <x v="30"/>
    <x v="31"/>
    <x v="0"/>
    <x v="53"/>
    <n v="750"/>
    <n v="750"/>
    <s v="   -"/>
    <s v="-"/>
    <m/>
    <m/>
    <m/>
    <m/>
    <m/>
    <m/>
    <m/>
    <m/>
  </r>
  <r>
    <s v="CK-NoKy [32]"/>
    <x v="3"/>
    <x v="0"/>
    <x v="31"/>
    <x v="32"/>
    <x v="0"/>
    <x v="53"/>
    <n v="25"/>
    <n v="25"/>
    <s v="   -"/>
    <s v="-"/>
    <m/>
    <m/>
    <m/>
    <m/>
    <m/>
    <m/>
    <m/>
    <m/>
  </r>
  <r>
    <s v="CK-NoKy [32]"/>
    <x v="3"/>
    <x v="2"/>
    <x v="32"/>
    <x v="33"/>
    <x v="0"/>
    <x v="53"/>
    <n v="15"/>
    <n v="15"/>
    <s v="   -"/>
    <s v="-"/>
    <m/>
    <m/>
    <m/>
    <m/>
    <m/>
    <m/>
    <m/>
    <m/>
  </r>
  <r>
    <s v="CK-SWVI [31]"/>
    <x v="4"/>
    <x v="5"/>
    <x v="33"/>
    <x v="34"/>
    <x v="0"/>
    <x v="53"/>
    <s v="NI"/>
    <m/>
    <s v="   -"/>
    <s v="-"/>
    <m/>
    <m/>
    <m/>
    <m/>
    <m/>
    <m/>
    <m/>
    <m/>
  </r>
  <r>
    <s v="CK-SWVI [31]"/>
    <x v="4"/>
    <x v="5"/>
    <x v="33"/>
    <x v="35"/>
    <x v="0"/>
    <x v="53"/>
    <s v="UNK"/>
    <m/>
    <s v="   -"/>
    <s v="-"/>
    <m/>
    <m/>
    <m/>
    <m/>
    <m/>
    <m/>
    <m/>
    <m/>
  </r>
  <r>
    <s v="CK-SWVI [31]"/>
    <x v="4"/>
    <x v="5"/>
    <x v="33"/>
    <x v="36"/>
    <x v="0"/>
    <x v="53"/>
    <n v="7500"/>
    <n v="7500"/>
    <s v="   -"/>
    <s v="-"/>
    <m/>
    <m/>
    <m/>
    <m/>
    <m/>
    <m/>
    <m/>
    <m/>
  </r>
  <r>
    <s v="CK-SWVI [31]"/>
    <x v="1"/>
    <x v="4"/>
    <x v="34"/>
    <x v="37"/>
    <x v="0"/>
    <x v="53"/>
    <n v="400"/>
    <n v="400"/>
    <s v="   -"/>
    <s v="-"/>
    <m/>
    <m/>
    <m/>
    <m/>
    <m/>
    <m/>
    <m/>
    <m/>
  </r>
  <r>
    <s v="CK-SWVI [31]"/>
    <x v="2"/>
    <x v="4"/>
    <x v="35"/>
    <x v="38"/>
    <x v="0"/>
    <x v="53"/>
    <n v="8500"/>
    <n v="8500"/>
    <s v="   -"/>
    <s v="-"/>
    <m/>
    <m/>
    <m/>
    <m/>
    <m/>
    <m/>
    <m/>
    <m/>
  </r>
  <r>
    <s v="CK-SWVI [31]"/>
    <x v="4"/>
    <x v="5"/>
    <x v="36"/>
    <x v="39"/>
    <x v="0"/>
    <x v="53"/>
    <s v="NI"/>
    <m/>
    <s v="   -"/>
    <s v="-"/>
    <m/>
    <m/>
    <m/>
    <m/>
    <m/>
    <m/>
    <m/>
    <m/>
  </r>
  <r>
    <s v="CK-SWVI [31]"/>
    <x v="4"/>
    <x v="5"/>
    <x v="36"/>
    <x v="40"/>
    <x v="0"/>
    <x v="53"/>
    <s v="UK"/>
    <m/>
    <s v="   -"/>
    <s v="-"/>
    <m/>
    <m/>
    <m/>
    <m/>
    <m/>
    <m/>
    <m/>
    <m/>
  </r>
  <r>
    <s v="CK-SWVI [31]"/>
    <x v="4"/>
    <x v="5"/>
    <x v="36"/>
    <x v="41"/>
    <x v="0"/>
    <x v="53"/>
    <n v="1500"/>
    <n v="1500"/>
    <s v="   -"/>
    <s v="-"/>
    <m/>
    <m/>
    <m/>
    <m/>
    <m/>
    <m/>
    <m/>
    <m/>
  </r>
  <r>
    <s v="CK-NoKy [32]"/>
    <x v="3"/>
    <x v="2"/>
    <x v="37"/>
    <x v="42"/>
    <x v="0"/>
    <x v="53"/>
    <n v="200"/>
    <n v="200"/>
    <s v="   -"/>
    <s v="-"/>
    <m/>
    <m/>
    <m/>
    <m/>
    <m/>
    <m/>
    <m/>
    <m/>
  </r>
  <r>
    <s v="CK-SWVI [31]"/>
    <x v="3"/>
    <x v="1"/>
    <x v="38"/>
    <x v="43"/>
    <x v="0"/>
    <x v="53"/>
    <s v="NO"/>
    <m/>
    <s v="   -"/>
    <s v="-"/>
    <m/>
    <m/>
    <m/>
    <m/>
    <m/>
    <m/>
    <m/>
    <m/>
  </r>
  <r>
    <s v="CK-NoKy [32]"/>
    <x v="1"/>
    <x v="2"/>
    <x v="39"/>
    <x v="44"/>
    <x v="0"/>
    <x v="53"/>
    <n v="125"/>
    <n v="125"/>
    <s v="   -"/>
    <s v="-"/>
    <m/>
    <m/>
    <m/>
    <m/>
    <m/>
    <m/>
    <m/>
    <m/>
  </r>
  <r>
    <s v="CK-NoKy [32]"/>
    <x v="0"/>
    <x v="0"/>
    <x v="40"/>
    <x v="45"/>
    <x v="0"/>
    <x v="53"/>
    <n v="1500"/>
    <n v="1500"/>
    <s v="   -"/>
    <s v="-"/>
    <m/>
    <m/>
    <m/>
    <m/>
    <m/>
    <m/>
    <m/>
    <m/>
  </r>
  <r>
    <s v="CK-SWVI [31]"/>
    <x v="3"/>
    <x v="4"/>
    <x v="41"/>
    <x v="46"/>
    <x v="0"/>
    <x v="53"/>
    <s v="NI"/>
    <m/>
    <s v="   -"/>
    <s v="-"/>
    <m/>
    <m/>
    <m/>
    <m/>
    <m/>
    <m/>
    <m/>
    <m/>
  </r>
  <r>
    <s v="CK-NoKy [32]"/>
    <x v="3"/>
    <x v="2"/>
    <x v="42"/>
    <x v="47"/>
    <x v="0"/>
    <x v="53"/>
    <n v="25"/>
    <n v="25"/>
    <s v="   -"/>
    <s v="-"/>
    <m/>
    <m/>
    <m/>
    <m/>
    <m/>
    <m/>
    <m/>
    <m/>
  </r>
  <r>
    <s v="CK-SWVI [31]"/>
    <x v="3"/>
    <x v="1"/>
    <x v="43"/>
    <x v="48"/>
    <x v="0"/>
    <x v="53"/>
    <n v="25"/>
    <n v="25"/>
    <s v="   -"/>
    <s v="-"/>
    <m/>
    <m/>
    <m/>
    <m/>
    <m/>
    <m/>
    <m/>
    <m/>
  </r>
  <r>
    <s v="CK-SWVI [31]"/>
    <x v="3"/>
    <x v="4"/>
    <x v="44"/>
    <x v="49"/>
    <x v="0"/>
    <x v="53"/>
    <n v="25"/>
    <n v="25"/>
    <s v="   -"/>
    <s v="-"/>
    <m/>
    <m/>
    <m/>
    <m/>
    <m/>
    <m/>
    <m/>
    <m/>
  </r>
  <r>
    <s v="CK-SWVI [31]"/>
    <x v="1"/>
    <x v="1"/>
    <x v="45"/>
    <x v="50"/>
    <x v="0"/>
    <x v="53"/>
    <n v="25"/>
    <n v="25"/>
    <s v="   -"/>
    <s v="-"/>
    <m/>
    <m/>
    <m/>
    <m/>
    <m/>
    <m/>
    <m/>
    <m/>
  </r>
  <r>
    <s v="CK-NoKy [32]"/>
    <x v="3"/>
    <x v="2"/>
    <x v="46"/>
    <x v="51"/>
    <x v="0"/>
    <x v="53"/>
    <n v="25"/>
    <n v="25"/>
    <s v="   -"/>
    <s v="-"/>
    <m/>
    <m/>
    <m/>
    <m/>
    <m/>
    <m/>
    <m/>
    <m/>
  </r>
  <r>
    <s v="CK-SWVI [31]"/>
    <x v="3"/>
    <x v="1"/>
    <x v="47"/>
    <x v="52"/>
    <x v="0"/>
    <x v="53"/>
    <n v="75"/>
    <n v="75"/>
    <s v="   -"/>
    <s v="-"/>
    <m/>
    <m/>
    <m/>
    <m/>
    <m/>
    <m/>
    <m/>
    <m/>
  </r>
  <r>
    <s v="CK-NoKy [32]"/>
    <x v="1"/>
    <x v="2"/>
    <x v="48"/>
    <x v="53"/>
    <x v="0"/>
    <x v="53"/>
    <n v="50"/>
    <n v="50"/>
    <s v="   -"/>
    <s v="-"/>
    <m/>
    <m/>
    <m/>
    <m/>
    <m/>
    <m/>
    <m/>
    <m/>
  </r>
  <r>
    <s v="CK-NoKy [32]"/>
    <x v="0"/>
    <x v="0"/>
    <x v="0"/>
    <x v="0"/>
    <x v="0"/>
    <x v="54"/>
    <n v="200"/>
    <n v="200"/>
    <s v="   -"/>
    <s v="-"/>
    <m/>
    <m/>
    <m/>
    <m/>
    <m/>
    <m/>
    <m/>
    <m/>
  </r>
  <r>
    <s v="CK-SWVI [31]"/>
    <x v="0"/>
    <x v="1"/>
    <x v="1"/>
    <x v="1"/>
    <x v="0"/>
    <x v="54"/>
    <n v="1E-3"/>
    <n v="1E-3"/>
    <s v="   -"/>
    <s v="-"/>
    <m/>
    <m/>
    <m/>
    <m/>
    <m/>
    <m/>
    <m/>
    <m/>
  </r>
  <r>
    <s v="CK-NoKy [32]"/>
    <x v="1"/>
    <x v="2"/>
    <x v="2"/>
    <x v="2"/>
    <x v="0"/>
    <x v="54"/>
    <n v="1500"/>
    <n v="1500"/>
    <s v="   -"/>
    <s v="-"/>
    <m/>
    <m/>
    <m/>
    <m/>
    <m/>
    <m/>
    <m/>
    <m/>
  </r>
  <r>
    <s v="CK-NoKy [32]"/>
    <x v="2"/>
    <x v="2"/>
    <x v="3"/>
    <x v="3"/>
    <x v="0"/>
    <x v="54"/>
    <n v="400"/>
    <n v="400"/>
    <s v="   -"/>
    <s v="-"/>
    <m/>
    <m/>
    <m/>
    <m/>
    <m/>
    <m/>
    <m/>
    <m/>
  </r>
  <r>
    <s v="CK-NWVI [33]"/>
    <x v="0"/>
    <x v="3"/>
    <x v="4"/>
    <x v="4"/>
    <x v="0"/>
    <x v="54"/>
    <s v="UNK"/>
    <m/>
    <s v="   -"/>
    <s v="-"/>
    <m/>
    <m/>
    <m/>
    <m/>
    <m/>
    <m/>
    <m/>
    <m/>
  </r>
  <r>
    <s v="CK-NoKy [32]"/>
    <x v="2"/>
    <x v="2"/>
    <x v="5"/>
    <x v="5"/>
    <x v="0"/>
    <x v="54"/>
    <n v="400"/>
    <n v="400"/>
    <s v="   -"/>
    <s v="-"/>
    <m/>
    <m/>
    <m/>
    <m/>
    <m/>
    <m/>
    <m/>
    <m/>
  </r>
  <r>
    <s v="CK-SWVI [31]"/>
    <x v="3"/>
    <x v="1"/>
    <x v="6"/>
    <x v="6"/>
    <x v="0"/>
    <x v="54"/>
    <n v="25"/>
    <n v="25"/>
    <s v="   -"/>
    <s v="-"/>
    <m/>
    <m/>
    <m/>
    <m/>
    <m/>
    <m/>
    <m/>
    <m/>
  </r>
  <r>
    <s v="CK-NoKy [32]"/>
    <x v="3"/>
    <x v="2"/>
    <x v="7"/>
    <x v="7"/>
    <x v="0"/>
    <x v="54"/>
    <n v="400"/>
    <n v="400"/>
    <s v="   -"/>
    <s v="-"/>
    <m/>
    <m/>
    <m/>
    <m/>
    <m/>
    <m/>
    <m/>
    <m/>
  </r>
  <r>
    <s v="CK-NoKy [32]"/>
    <x v="3"/>
    <x v="0"/>
    <x v="8"/>
    <x v="8"/>
    <x v="0"/>
    <x v="54"/>
    <s v="UK"/>
    <m/>
    <s v="   -"/>
    <s v="-"/>
    <m/>
    <m/>
    <m/>
    <m/>
    <m/>
    <m/>
    <m/>
    <m/>
  </r>
  <r>
    <s v="CK-SWVI [31]"/>
    <x v="3"/>
    <x v="4"/>
    <x v="9"/>
    <x v="9"/>
    <x v="0"/>
    <x v="54"/>
    <s v="NO"/>
    <m/>
    <s v="   -"/>
    <s v="-"/>
    <m/>
    <m/>
    <m/>
    <m/>
    <m/>
    <m/>
    <m/>
    <m/>
  </r>
  <r>
    <s v="CK-NoKy [32]"/>
    <x v="3"/>
    <x v="2"/>
    <x v="10"/>
    <x v="10"/>
    <x v="0"/>
    <x v="54"/>
    <n v="25"/>
    <n v="25"/>
    <s v="   -"/>
    <s v="-"/>
    <m/>
    <m/>
    <m/>
    <m/>
    <m/>
    <m/>
    <m/>
    <m/>
  </r>
  <r>
    <s v="CK-NoKy [32]"/>
    <x v="1"/>
    <x v="2"/>
    <x v="11"/>
    <x v="11"/>
    <x v="0"/>
    <x v="54"/>
    <n v="1000"/>
    <n v="1000"/>
    <s v="   -"/>
    <s v="-"/>
    <m/>
    <m/>
    <m/>
    <m/>
    <m/>
    <m/>
    <m/>
    <m/>
  </r>
  <r>
    <s v="CK-SWVI [31]"/>
    <x v="3"/>
    <x v="5"/>
    <x v="12"/>
    <x v="12"/>
    <x v="0"/>
    <x v="54"/>
    <n v="200"/>
    <n v="200"/>
    <s v="   -"/>
    <s v="-"/>
    <m/>
    <m/>
    <m/>
    <m/>
    <m/>
    <m/>
    <m/>
    <m/>
  </r>
  <r>
    <s v="CK-SWVI [31]"/>
    <x v="3"/>
    <x v="4"/>
    <x v="13"/>
    <x v="13"/>
    <x v="0"/>
    <x v="54"/>
    <s v="UNK"/>
    <m/>
    <s v="   -"/>
    <s v="-"/>
    <m/>
    <m/>
    <m/>
    <m/>
    <m/>
    <m/>
    <m/>
    <m/>
  </r>
  <r>
    <s v="CK-SWVI [31]"/>
    <x v="3"/>
    <x v="1"/>
    <x v="14"/>
    <x v="14"/>
    <x v="0"/>
    <x v="54"/>
    <n v="25"/>
    <n v="25"/>
    <s v="   -"/>
    <s v="-"/>
    <m/>
    <m/>
    <m/>
    <m/>
    <m/>
    <m/>
    <m/>
    <m/>
  </r>
  <r>
    <s v="CK-NoKy [32]"/>
    <x v="0"/>
    <x v="0"/>
    <x v="15"/>
    <x v="15"/>
    <x v="0"/>
    <x v="54"/>
    <n v="750"/>
    <n v="750"/>
    <s v="   -"/>
    <s v="-"/>
    <m/>
    <m/>
    <m/>
    <m/>
    <m/>
    <m/>
    <m/>
    <m/>
  </r>
  <r>
    <s v="CK-NoKy [32]"/>
    <x v="3"/>
    <x v="0"/>
    <x v="16"/>
    <x v="16"/>
    <x v="0"/>
    <x v="54"/>
    <n v="25"/>
    <n v="25"/>
    <s v="   -"/>
    <s v="-"/>
    <m/>
    <m/>
    <m/>
    <m/>
    <m/>
    <m/>
    <m/>
    <m/>
  </r>
  <r>
    <s v="CK-SWVI [31]"/>
    <x v="3"/>
    <x v="1"/>
    <x v="17"/>
    <x v="17"/>
    <x v="0"/>
    <x v="54"/>
    <n v="750"/>
    <n v="750"/>
    <s v="   -"/>
    <s v="-"/>
    <m/>
    <m/>
    <m/>
    <m/>
    <m/>
    <m/>
    <m/>
    <m/>
  </r>
  <r>
    <s v="CK-NoKy [32]"/>
    <x v="3"/>
    <x v="2"/>
    <x v="18"/>
    <x v="18"/>
    <x v="0"/>
    <x v="54"/>
    <n v="25"/>
    <n v="25"/>
    <s v="   -"/>
    <s v="-"/>
    <m/>
    <m/>
    <m/>
    <m/>
    <m/>
    <m/>
    <m/>
    <m/>
  </r>
  <r>
    <s v="CK-NoKy [32]"/>
    <x v="1"/>
    <x v="2"/>
    <x v="19"/>
    <x v="19"/>
    <x v="0"/>
    <x v="54"/>
    <n v="200"/>
    <n v="200"/>
    <s v="   -"/>
    <s v="-"/>
    <m/>
    <m/>
    <m/>
    <m/>
    <m/>
    <m/>
    <m/>
    <m/>
  </r>
  <r>
    <s v="CK-NoKy [32]"/>
    <x v="3"/>
    <x v="2"/>
    <x v="20"/>
    <x v="20"/>
    <x v="0"/>
    <x v="54"/>
    <n v="25"/>
    <n v="25"/>
    <s v="   -"/>
    <s v="-"/>
    <m/>
    <m/>
    <m/>
    <m/>
    <m/>
    <m/>
    <m/>
    <m/>
  </r>
  <r>
    <s v="CK-NoKy [32]"/>
    <x v="3"/>
    <x v="0"/>
    <x v="21"/>
    <x v="21"/>
    <x v="0"/>
    <x v="54"/>
    <n v="200"/>
    <n v="200"/>
    <s v="   -"/>
    <s v="-"/>
    <m/>
    <m/>
    <m/>
    <m/>
    <m/>
    <m/>
    <m/>
    <m/>
  </r>
  <r>
    <s v="CK-NWVI [33]"/>
    <x v="1"/>
    <x v="3"/>
    <x v="22"/>
    <x v="22"/>
    <x v="0"/>
    <x v="54"/>
    <n v="200"/>
    <n v="200"/>
    <s v="   -"/>
    <s v="-"/>
    <m/>
    <m/>
    <m/>
    <m/>
    <m/>
    <m/>
    <m/>
    <m/>
  </r>
  <r>
    <s v="CK-NoKy [32]"/>
    <x v="3"/>
    <x v="0"/>
    <x v="23"/>
    <x v="23"/>
    <x v="0"/>
    <x v="54"/>
    <s v="UNK"/>
    <m/>
    <s v="   -"/>
    <s v="-"/>
    <m/>
    <m/>
    <m/>
    <m/>
    <m/>
    <m/>
    <m/>
    <m/>
  </r>
  <r>
    <s v="CK-SWVI [31]"/>
    <x v="0"/>
    <x v="1"/>
    <x v="24"/>
    <x v="24"/>
    <x v="0"/>
    <x v="54"/>
    <n v="25"/>
    <n v="25"/>
    <s v="   -"/>
    <s v="-"/>
    <m/>
    <m/>
    <m/>
    <m/>
    <m/>
    <m/>
    <m/>
    <m/>
  </r>
  <r>
    <s v="CK-SWVI [31]"/>
    <x v="3"/>
    <x v="4"/>
    <x v="25"/>
    <x v="25"/>
    <x v="0"/>
    <x v="54"/>
    <s v="UK"/>
    <m/>
    <s v="   -"/>
    <s v="-"/>
    <m/>
    <m/>
    <m/>
    <m/>
    <m/>
    <m/>
    <m/>
    <m/>
  </r>
  <r>
    <s v="CK-NoKy [32]"/>
    <x v="3"/>
    <x v="2"/>
    <x v="26"/>
    <x v="26"/>
    <x v="0"/>
    <x v="54"/>
    <n v="200"/>
    <n v="200"/>
    <s v="   -"/>
    <s v="-"/>
    <m/>
    <m/>
    <m/>
    <m/>
    <m/>
    <m/>
    <m/>
    <m/>
  </r>
  <r>
    <s v="CK-SWVI [31]"/>
    <x v="0"/>
    <x v="1"/>
    <x v="27"/>
    <x v="27"/>
    <x v="0"/>
    <x v="54"/>
    <n v="75"/>
    <n v="75"/>
    <s v="   -"/>
    <s v="-"/>
    <m/>
    <m/>
    <m/>
    <m/>
    <m/>
    <m/>
    <m/>
    <m/>
  </r>
  <r>
    <s v="CK-SWVI [31]"/>
    <x v="1"/>
    <x v="4"/>
    <x v="28"/>
    <x v="28"/>
    <x v="0"/>
    <x v="54"/>
    <n v="750"/>
    <n v="750"/>
    <s v="   -"/>
    <s v="-"/>
    <m/>
    <m/>
    <m/>
    <m/>
    <m/>
    <m/>
    <m/>
    <m/>
  </r>
  <r>
    <s v="CK-NoKy [32]"/>
    <x v="3"/>
    <x v="0"/>
    <x v="29"/>
    <x v="29"/>
    <x v="0"/>
    <x v="54"/>
    <n v="25"/>
    <n v="25"/>
    <s v="   -"/>
    <s v="-"/>
    <m/>
    <m/>
    <m/>
    <m/>
    <m/>
    <m/>
    <m/>
    <m/>
  </r>
  <r>
    <s v="CK-SWVI [31]"/>
    <x v="4"/>
    <x v="6"/>
    <x v="30"/>
    <x v="30"/>
    <x v="0"/>
    <x v="54"/>
    <s v="NI"/>
    <m/>
    <s v="   -"/>
    <s v="-"/>
    <m/>
    <m/>
    <m/>
    <m/>
    <m/>
    <m/>
    <m/>
    <m/>
  </r>
  <r>
    <s v="CK-SWVI [31]"/>
    <x v="4"/>
    <x v="6"/>
    <x v="30"/>
    <x v="31"/>
    <x v="0"/>
    <x v="54"/>
    <n v="1500"/>
    <n v="1500"/>
    <s v="   -"/>
    <s v="-"/>
    <m/>
    <m/>
    <m/>
    <m/>
    <m/>
    <m/>
    <m/>
    <m/>
  </r>
  <r>
    <s v="CK-NoKy [32]"/>
    <x v="3"/>
    <x v="0"/>
    <x v="31"/>
    <x v="32"/>
    <x v="0"/>
    <x v="54"/>
    <n v="25"/>
    <n v="25"/>
    <s v="   -"/>
    <s v="-"/>
    <m/>
    <m/>
    <m/>
    <m/>
    <m/>
    <m/>
    <m/>
    <m/>
  </r>
  <r>
    <s v="CK-NoKy [32]"/>
    <x v="3"/>
    <x v="2"/>
    <x v="32"/>
    <x v="33"/>
    <x v="0"/>
    <x v="54"/>
    <n v="25"/>
    <n v="25"/>
    <s v="   -"/>
    <s v="-"/>
    <m/>
    <m/>
    <m/>
    <m/>
    <m/>
    <m/>
    <m/>
    <m/>
  </r>
  <r>
    <s v="CK-SWVI [31]"/>
    <x v="4"/>
    <x v="5"/>
    <x v="33"/>
    <x v="34"/>
    <x v="0"/>
    <x v="54"/>
    <s v="NI"/>
    <m/>
    <s v="   -"/>
    <s v="-"/>
    <m/>
    <m/>
    <m/>
    <m/>
    <m/>
    <m/>
    <m/>
    <m/>
  </r>
  <r>
    <s v="CK-SWVI [31]"/>
    <x v="4"/>
    <x v="5"/>
    <x v="33"/>
    <x v="35"/>
    <x v="0"/>
    <x v="54"/>
    <s v="UNK"/>
    <m/>
    <s v="   -"/>
    <s v="-"/>
    <m/>
    <m/>
    <m/>
    <m/>
    <m/>
    <m/>
    <m/>
    <m/>
  </r>
  <r>
    <s v="CK-SWVI [31]"/>
    <x v="4"/>
    <x v="5"/>
    <x v="33"/>
    <x v="36"/>
    <x v="0"/>
    <x v="54"/>
    <n v="400"/>
    <n v="400"/>
    <s v="   -"/>
    <s v="-"/>
    <m/>
    <m/>
    <m/>
    <m/>
    <m/>
    <m/>
    <m/>
    <m/>
  </r>
  <r>
    <s v="CK-SWVI [31]"/>
    <x v="1"/>
    <x v="4"/>
    <x v="34"/>
    <x v="37"/>
    <x v="0"/>
    <x v="54"/>
    <n v="400"/>
    <n v="400"/>
    <s v="   -"/>
    <s v="-"/>
    <m/>
    <m/>
    <m/>
    <m/>
    <m/>
    <m/>
    <m/>
    <m/>
  </r>
  <r>
    <s v="CK-SWVI [31]"/>
    <x v="2"/>
    <x v="4"/>
    <x v="35"/>
    <x v="38"/>
    <x v="0"/>
    <x v="54"/>
    <n v="13000"/>
    <n v="13000"/>
    <s v="   -"/>
    <s v="-"/>
    <m/>
    <m/>
    <m/>
    <m/>
    <m/>
    <m/>
    <m/>
    <m/>
  </r>
  <r>
    <s v="CK-SWVI [31]"/>
    <x v="4"/>
    <x v="5"/>
    <x v="36"/>
    <x v="39"/>
    <x v="0"/>
    <x v="54"/>
    <s v="NI"/>
    <m/>
    <s v="   -"/>
    <s v="-"/>
    <m/>
    <m/>
    <m/>
    <m/>
    <m/>
    <m/>
    <m/>
    <m/>
  </r>
  <r>
    <s v="CK-SWVI [31]"/>
    <x v="4"/>
    <x v="5"/>
    <x v="36"/>
    <x v="40"/>
    <x v="0"/>
    <x v="54"/>
    <s v="UK"/>
    <m/>
    <s v="   -"/>
    <s v="-"/>
    <m/>
    <m/>
    <m/>
    <m/>
    <m/>
    <m/>
    <m/>
    <m/>
  </r>
  <r>
    <s v="CK-SWVI [31]"/>
    <x v="4"/>
    <x v="5"/>
    <x v="36"/>
    <x v="41"/>
    <x v="0"/>
    <x v="54"/>
    <n v="1500"/>
    <n v="1500"/>
    <s v="   -"/>
    <s v="-"/>
    <m/>
    <m/>
    <m/>
    <m/>
    <m/>
    <m/>
    <m/>
    <m/>
  </r>
  <r>
    <s v="CK-NoKy [32]"/>
    <x v="3"/>
    <x v="2"/>
    <x v="37"/>
    <x v="42"/>
    <x v="0"/>
    <x v="54"/>
    <n v="400"/>
    <n v="400"/>
    <s v="   -"/>
    <s v="-"/>
    <m/>
    <m/>
    <m/>
    <m/>
    <m/>
    <m/>
    <m/>
    <m/>
  </r>
  <r>
    <s v="CK-SWVI [31]"/>
    <x v="3"/>
    <x v="1"/>
    <x v="38"/>
    <x v="43"/>
    <x v="0"/>
    <x v="54"/>
    <n v="25"/>
    <n v="25"/>
    <s v="   -"/>
    <s v="-"/>
    <m/>
    <m/>
    <m/>
    <m/>
    <m/>
    <m/>
    <m/>
    <m/>
  </r>
  <r>
    <s v="CK-NoKy [32]"/>
    <x v="1"/>
    <x v="2"/>
    <x v="39"/>
    <x v="44"/>
    <x v="0"/>
    <x v="54"/>
    <n v="25"/>
    <n v="25"/>
    <s v="   -"/>
    <s v="-"/>
    <m/>
    <m/>
    <m/>
    <m/>
    <m/>
    <m/>
    <m/>
    <m/>
  </r>
  <r>
    <s v="CK-NoKy [32]"/>
    <x v="0"/>
    <x v="0"/>
    <x v="40"/>
    <x v="45"/>
    <x v="0"/>
    <x v="54"/>
    <n v="750"/>
    <n v="750"/>
    <s v="   -"/>
    <s v="-"/>
    <m/>
    <m/>
    <m/>
    <m/>
    <m/>
    <m/>
    <m/>
    <m/>
  </r>
  <r>
    <s v="CK-SWVI [31]"/>
    <x v="3"/>
    <x v="4"/>
    <x v="41"/>
    <x v="46"/>
    <x v="0"/>
    <x v="54"/>
    <s v="NI"/>
    <m/>
    <s v="   -"/>
    <s v="-"/>
    <m/>
    <m/>
    <m/>
    <m/>
    <m/>
    <m/>
    <m/>
    <m/>
  </r>
  <r>
    <s v="CK-NoKy [32]"/>
    <x v="3"/>
    <x v="2"/>
    <x v="42"/>
    <x v="47"/>
    <x v="0"/>
    <x v="54"/>
    <n v="75"/>
    <n v="75"/>
    <s v="   -"/>
    <s v="-"/>
    <m/>
    <m/>
    <m/>
    <m/>
    <m/>
    <m/>
    <m/>
    <m/>
  </r>
  <r>
    <s v="CK-SWVI [31]"/>
    <x v="3"/>
    <x v="1"/>
    <x v="43"/>
    <x v="48"/>
    <x v="0"/>
    <x v="54"/>
    <n v="25"/>
    <n v="25"/>
    <s v="   -"/>
    <s v="-"/>
    <m/>
    <m/>
    <m/>
    <m/>
    <m/>
    <m/>
    <m/>
    <m/>
  </r>
  <r>
    <s v="CK-SWVI [31]"/>
    <x v="3"/>
    <x v="4"/>
    <x v="44"/>
    <x v="49"/>
    <x v="0"/>
    <x v="54"/>
    <s v="UK"/>
    <m/>
    <s v="   -"/>
    <s v="-"/>
    <m/>
    <m/>
    <m/>
    <m/>
    <m/>
    <m/>
    <m/>
    <m/>
  </r>
  <r>
    <s v="CK-SWVI [31]"/>
    <x v="1"/>
    <x v="1"/>
    <x v="45"/>
    <x v="50"/>
    <x v="0"/>
    <x v="54"/>
    <n v="25"/>
    <n v="25"/>
    <s v="   -"/>
    <s v="-"/>
    <m/>
    <m/>
    <m/>
    <m/>
    <m/>
    <m/>
    <m/>
    <m/>
  </r>
  <r>
    <s v="CK-NoKy [32]"/>
    <x v="3"/>
    <x v="2"/>
    <x v="46"/>
    <x v="51"/>
    <x v="0"/>
    <x v="54"/>
    <n v="75"/>
    <n v="75"/>
    <s v="   -"/>
    <s v="-"/>
    <m/>
    <m/>
    <m/>
    <m/>
    <m/>
    <m/>
    <m/>
    <m/>
  </r>
  <r>
    <s v="CK-SWVI [31]"/>
    <x v="3"/>
    <x v="1"/>
    <x v="47"/>
    <x v="52"/>
    <x v="0"/>
    <x v="54"/>
    <n v="25"/>
    <n v="25"/>
    <s v="   -"/>
    <s v="-"/>
    <m/>
    <m/>
    <m/>
    <m/>
    <m/>
    <m/>
    <m/>
    <m/>
  </r>
  <r>
    <s v="CK-NoKy [32]"/>
    <x v="1"/>
    <x v="2"/>
    <x v="48"/>
    <x v="53"/>
    <x v="0"/>
    <x v="54"/>
    <n v="25"/>
    <n v="25"/>
    <s v="   -"/>
    <s v="-"/>
    <m/>
    <m/>
    <m/>
    <m/>
    <m/>
    <m/>
    <m/>
    <m/>
  </r>
  <r>
    <s v="CK-NoKy [32]"/>
    <x v="0"/>
    <x v="0"/>
    <x v="0"/>
    <x v="0"/>
    <x v="0"/>
    <x v="55"/>
    <n v="25"/>
    <n v="25"/>
    <s v="   -"/>
    <s v="-"/>
    <m/>
    <m/>
    <m/>
    <m/>
    <m/>
    <m/>
    <m/>
    <m/>
  </r>
  <r>
    <s v="CK-SWVI [31]"/>
    <x v="0"/>
    <x v="1"/>
    <x v="1"/>
    <x v="1"/>
    <x v="0"/>
    <x v="55"/>
    <n v="30"/>
    <n v="30"/>
    <s v="   -"/>
    <s v="-"/>
    <m/>
    <m/>
    <m/>
    <m/>
    <m/>
    <m/>
    <m/>
    <m/>
  </r>
  <r>
    <s v="CK-NoKy [32]"/>
    <x v="1"/>
    <x v="2"/>
    <x v="2"/>
    <x v="2"/>
    <x v="0"/>
    <x v="55"/>
    <n v="500"/>
    <n v="500"/>
    <s v="   -"/>
    <s v="-"/>
    <m/>
    <m/>
    <m/>
    <m/>
    <m/>
    <m/>
    <m/>
    <m/>
  </r>
  <r>
    <s v="CK-NoKy [32]"/>
    <x v="2"/>
    <x v="2"/>
    <x v="3"/>
    <x v="3"/>
    <x v="0"/>
    <x v="55"/>
    <n v="400"/>
    <n v="400"/>
    <s v="   -"/>
    <s v="-"/>
    <m/>
    <m/>
    <m/>
    <m/>
    <m/>
    <m/>
    <m/>
    <m/>
  </r>
  <r>
    <s v="CK-NWVI [33]"/>
    <x v="0"/>
    <x v="3"/>
    <x v="4"/>
    <x v="4"/>
    <x v="0"/>
    <x v="55"/>
    <s v="UNK"/>
    <m/>
    <s v="   -"/>
    <s v="-"/>
    <m/>
    <m/>
    <m/>
    <m/>
    <m/>
    <m/>
    <m/>
    <m/>
  </r>
  <r>
    <s v="CK-NoKy [32]"/>
    <x v="2"/>
    <x v="2"/>
    <x v="5"/>
    <x v="5"/>
    <x v="0"/>
    <x v="55"/>
    <n v="750"/>
    <n v="750"/>
    <s v="   -"/>
    <s v="-"/>
    <m/>
    <m/>
    <m/>
    <m/>
    <m/>
    <m/>
    <m/>
    <m/>
  </r>
  <r>
    <s v="CK-SWVI [31]"/>
    <x v="3"/>
    <x v="1"/>
    <x v="6"/>
    <x v="6"/>
    <x v="0"/>
    <x v="55"/>
    <n v="80"/>
    <n v="80"/>
    <s v="   -"/>
    <s v="-"/>
    <m/>
    <m/>
    <m/>
    <m/>
    <m/>
    <m/>
    <m/>
    <m/>
  </r>
  <r>
    <s v="CK-NoKy [32]"/>
    <x v="3"/>
    <x v="2"/>
    <x v="7"/>
    <x v="7"/>
    <x v="0"/>
    <x v="55"/>
    <n v="400"/>
    <n v="400"/>
    <s v="   -"/>
    <s v="-"/>
    <m/>
    <m/>
    <m/>
    <m/>
    <m/>
    <m/>
    <m/>
    <m/>
  </r>
  <r>
    <s v="CK-NoKy [32]"/>
    <x v="3"/>
    <x v="0"/>
    <x v="8"/>
    <x v="8"/>
    <x v="0"/>
    <x v="55"/>
    <s v="UK"/>
    <m/>
    <s v="   -"/>
    <s v="-"/>
    <m/>
    <m/>
    <m/>
    <m/>
    <m/>
    <m/>
    <m/>
    <m/>
  </r>
  <r>
    <s v="CK-SWVI [31]"/>
    <x v="3"/>
    <x v="4"/>
    <x v="9"/>
    <x v="9"/>
    <x v="0"/>
    <x v="55"/>
    <n v="25"/>
    <n v="25"/>
    <s v="   -"/>
    <s v="-"/>
    <m/>
    <m/>
    <m/>
    <m/>
    <m/>
    <m/>
    <m/>
    <m/>
  </r>
  <r>
    <s v="CK-NoKy [32]"/>
    <x v="3"/>
    <x v="2"/>
    <x v="10"/>
    <x v="10"/>
    <x v="0"/>
    <x v="55"/>
    <s v="NO"/>
    <m/>
    <s v="   -"/>
    <s v="-"/>
    <m/>
    <m/>
    <m/>
    <m/>
    <m/>
    <m/>
    <m/>
    <m/>
  </r>
  <r>
    <s v="CK-NoKy [32]"/>
    <x v="1"/>
    <x v="2"/>
    <x v="11"/>
    <x v="11"/>
    <x v="0"/>
    <x v="55"/>
    <n v="750"/>
    <n v="750"/>
    <s v="   -"/>
    <s v="-"/>
    <m/>
    <m/>
    <m/>
    <m/>
    <m/>
    <m/>
    <m/>
    <m/>
  </r>
  <r>
    <s v="CK-SWVI [31]"/>
    <x v="3"/>
    <x v="5"/>
    <x v="12"/>
    <x v="12"/>
    <x v="0"/>
    <x v="55"/>
    <n v="400"/>
    <n v="400"/>
    <s v="   -"/>
    <s v="-"/>
    <m/>
    <m/>
    <m/>
    <m/>
    <m/>
    <m/>
    <m/>
    <m/>
  </r>
  <r>
    <s v="CK-SWVI [31]"/>
    <x v="3"/>
    <x v="4"/>
    <x v="13"/>
    <x v="13"/>
    <x v="0"/>
    <x v="55"/>
    <s v="UNK"/>
    <m/>
    <s v="   -"/>
    <s v="-"/>
    <m/>
    <m/>
    <m/>
    <m/>
    <m/>
    <m/>
    <m/>
    <m/>
  </r>
  <r>
    <s v="CK-SWVI [31]"/>
    <x v="3"/>
    <x v="1"/>
    <x v="14"/>
    <x v="14"/>
    <x v="0"/>
    <x v="55"/>
    <s v="NO"/>
    <m/>
    <s v="   -"/>
    <s v="-"/>
    <m/>
    <m/>
    <m/>
    <m/>
    <m/>
    <m/>
    <m/>
    <m/>
  </r>
  <r>
    <s v="CK-NoKy [32]"/>
    <x v="0"/>
    <x v="0"/>
    <x v="15"/>
    <x v="15"/>
    <x v="0"/>
    <x v="55"/>
    <n v="750"/>
    <n v="750"/>
    <s v="   -"/>
    <s v="-"/>
    <m/>
    <m/>
    <m/>
    <m/>
    <m/>
    <m/>
    <m/>
    <m/>
  </r>
  <r>
    <s v="CK-NoKy [32]"/>
    <x v="3"/>
    <x v="0"/>
    <x v="16"/>
    <x v="16"/>
    <x v="0"/>
    <x v="55"/>
    <s v="NO"/>
    <m/>
    <s v="   -"/>
    <s v="-"/>
    <m/>
    <m/>
    <m/>
    <m/>
    <m/>
    <m/>
    <m/>
    <m/>
  </r>
  <r>
    <s v="CK-SWVI [31]"/>
    <x v="3"/>
    <x v="1"/>
    <x v="17"/>
    <x v="17"/>
    <x v="0"/>
    <x v="55"/>
    <n v="750"/>
    <n v="750"/>
    <s v="   -"/>
    <s v="-"/>
    <m/>
    <m/>
    <m/>
    <m/>
    <m/>
    <m/>
    <m/>
    <m/>
  </r>
  <r>
    <s v="CK-NoKy [32]"/>
    <x v="3"/>
    <x v="2"/>
    <x v="18"/>
    <x v="18"/>
    <x v="0"/>
    <x v="55"/>
    <n v="75"/>
    <n v="75"/>
    <s v="   -"/>
    <s v="-"/>
    <m/>
    <m/>
    <m/>
    <m/>
    <m/>
    <m/>
    <m/>
    <m/>
  </r>
  <r>
    <s v="CK-NoKy [32]"/>
    <x v="1"/>
    <x v="2"/>
    <x v="19"/>
    <x v="19"/>
    <x v="0"/>
    <x v="55"/>
    <n v="75"/>
    <n v="75"/>
    <s v="   -"/>
    <s v="-"/>
    <m/>
    <m/>
    <m/>
    <m/>
    <m/>
    <m/>
    <m/>
    <m/>
  </r>
  <r>
    <s v="CK-NoKy [32]"/>
    <x v="3"/>
    <x v="2"/>
    <x v="20"/>
    <x v="20"/>
    <x v="0"/>
    <x v="55"/>
    <n v="75"/>
    <n v="75"/>
    <s v="   -"/>
    <s v="-"/>
    <m/>
    <m/>
    <m/>
    <m/>
    <m/>
    <m/>
    <m/>
    <m/>
  </r>
  <r>
    <s v="CK-NoKy [32]"/>
    <x v="3"/>
    <x v="0"/>
    <x v="21"/>
    <x v="21"/>
    <x v="0"/>
    <x v="55"/>
    <n v="400"/>
    <n v="400"/>
    <s v="   -"/>
    <s v="-"/>
    <m/>
    <m/>
    <m/>
    <m/>
    <m/>
    <m/>
    <m/>
    <m/>
  </r>
  <r>
    <s v="CK-NWVI [33]"/>
    <x v="1"/>
    <x v="3"/>
    <x v="22"/>
    <x v="22"/>
    <x v="0"/>
    <x v="55"/>
    <n v="200"/>
    <n v="200"/>
    <s v="   -"/>
    <s v="-"/>
    <m/>
    <m/>
    <m/>
    <m/>
    <m/>
    <m/>
    <m/>
    <m/>
  </r>
  <r>
    <s v="CK-NoKy [32]"/>
    <x v="3"/>
    <x v="0"/>
    <x v="23"/>
    <x v="23"/>
    <x v="0"/>
    <x v="55"/>
    <s v="UNK"/>
    <m/>
    <s v="   -"/>
    <s v="-"/>
    <m/>
    <m/>
    <m/>
    <m/>
    <m/>
    <m/>
    <m/>
    <m/>
  </r>
  <r>
    <s v="CK-SWVI [31]"/>
    <x v="0"/>
    <x v="1"/>
    <x v="24"/>
    <x v="24"/>
    <x v="0"/>
    <x v="55"/>
    <n v="10"/>
    <n v="10"/>
    <s v="   -"/>
    <s v="-"/>
    <m/>
    <m/>
    <m/>
    <m/>
    <m/>
    <m/>
    <m/>
    <m/>
  </r>
  <r>
    <s v="CK-SWVI [31]"/>
    <x v="3"/>
    <x v="4"/>
    <x v="25"/>
    <x v="25"/>
    <x v="0"/>
    <x v="55"/>
    <s v="UK"/>
    <m/>
    <s v="   -"/>
    <s v="-"/>
    <m/>
    <m/>
    <m/>
    <m/>
    <m/>
    <m/>
    <m/>
    <m/>
  </r>
  <r>
    <s v="CK-NoKy [32]"/>
    <x v="3"/>
    <x v="2"/>
    <x v="26"/>
    <x v="26"/>
    <x v="0"/>
    <x v="55"/>
    <n v="400"/>
    <n v="400"/>
    <s v="   -"/>
    <s v="-"/>
    <m/>
    <m/>
    <m/>
    <m/>
    <m/>
    <m/>
    <m/>
    <m/>
  </r>
  <r>
    <s v="CK-SWVI [31]"/>
    <x v="0"/>
    <x v="1"/>
    <x v="27"/>
    <x v="27"/>
    <x v="0"/>
    <x v="55"/>
    <n v="80"/>
    <n v="80"/>
    <s v="   -"/>
    <s v="-"/>
    <m/>
    <m/>
    <m/>
    <m/>
    <m/>
    <m/>
    <m/>
    <m/>
  </r>
  <r>
    <s v="CK-SWVI [31]"/>
    <x v="1"/>
    <x v="4"/>
    <x v="28"/>
    <x v="28"/>
    <x v="0"/>
    <x v="55"/>
    <n v="400"/>
    <n v="400"/>
    <s v="   -"/>
    <s v="-"/>
    <m/>
    <m/>
    <m/>
    <m/>
    <m/>
    <m/>
    <m/>
    <m/>
  </r>
  <r>
    <s v="CK-NoKy [32]"/>
    <x v="3"/>
    <x v="0"/>
    <x v="29"/>
    <x v="29"/>
    <x v="0"/>
    <x v="55"/>
    <n v="25"/>
    <n v="25"/>
    <s v="   -"/>
    <s v="-"/>
    <m/>
    <m/>
    <m/>
    <m/>
    <m/>
    <m/>
    <m/>
    <m/>
  </r>
  <r>
    <s v="CK-SWVI [31]"/>
    <x v="4"/>
    <x v="6"/>
    <x v="30"/>
    <x v="30"/>
    <x v="0"/>
    <x v="55"/>
    <s v="NI"/>
    <m/>
    <s v="   -"/>
    <s v="-"/>
    <m/>
    <m/>
    <m/>
    <m/>
    <m/>
    <m/>
    <m/>
    <m/>
  </r>
  <r>
    <s v="CK-SWVI [31]"/>
    <x v="4"/>
    <x v="6"/>
    <x v="30"/>
    <x v="31"/>
    <x v="0"/>
    <x v="55"/>
    <n v="3500"/>
    <n v="3500"/>
    <s v="   -"/>
    <s v="-"/>
    <m/>
    <m/>
    <m/>
    <m/>
    <m/>
    <m/>
    <m/>
    <m/>
  </r>
  <r>
    <s v="CK-NoKy [32]"/>
    <x v="3"/>
    <x v="0"/>
    <x v="31"/>
    <x v="32"/>
    <x v="0"/>
    <x v="55"/>
    <s v="NO"/>
    <m/>
    <s v="   -"/>
    <s v="-"/>
    <m/>
    <m/>
    <m/>
    <m/>
    <m/>
    <m/>
    <m/>
    <m/>
  </r>
  <r>
    <s v="CK-NoKy [32]"/>
    <x v="3"/>
    <x v="2"/>
    <x v="32"/>
    <x v="33"/>
    <x v="0"/>
    <x v="55"/>
    <n v="25"/>
    <n v="25"/>
    <s v="   -"/>
    <s v="-"/>
    <m/>
    <m/>
    <m/>
    <m/>
    <m/>
    <m/>
    <m/>
    <m/>
  </r>
  <r>
    <s v="CK-SWVI [31]"/>
    <x v="4"/>
    <x v="5"/>
    <x v="33"/>
    <x v="34"/>
    <x v="0"/>
    <x v="55"/>
    <s v="NI"/>
    <m/>
    <s v="   -"/>
    <s v="-"/>
    <m/>
    <m/>
    <m/>
    <m/>
    <m/>
    <m/>
    <m/>
    <m/>
  </r>
  <r>
    <s v="CK-SWVI [31]"/>
    <x v="4"/>
    <x v="5"/>
    <x v="33"/>
    <x v="35"/>
    <x v="0"/>
    <x v="55"/>
    <s v="UNK"/>
    <m/>
    <s v="   -"/>
    <s v="-"/>
    <m/>
    <m/>
    <m/>
    <m/>
    <m/>
    <m/>
    <m/>
    <m/>
  </r>
  <r>
    <s v="CK-SWVI [31]"/>
    <x v="4"/>
    <x v="5"/>
    <x v="33"/>
    <x v="36"/>
    <x v="0"/>
    <x v="55"/>
    <n v="750"/>
    <n v="750"/>
    <s v="   -"/>
    <s v="-"/>
    <m/>
    <m/>
    <m/>
    <m/>
    <m/>
    <m/>
    <m/>
    <m/>
  </r>
  <r>
    <s v="CK-SWVI [31]"/>
    <x v="1"/>
    <x v="4"/>
    <x v="34"/>
    <x v="37"/>
    <x v="0"/>
    <x v="55"/>
    <n v="750"/>
    <n v="750"/>
    <s v="   -"/>
    <s v="-"/>
    <m/>
    <m/>
    <m/>
    <m/>
    <m/>
    <m/>
    <m/>
    <m/>
  </r>
  <r>
    <s v="CK-SWVI [31]"/>
    <x v="2"/>
    <x v="4"/>
    <x v="35"/>
    <x v="38"/>
    <x v="0"/>
    <x v="55"/>
    <n v="12500"/>
    <n v="12500"/>
    <s v="   -"/>
    <s v="-"/>
    <m/>
    <m/>
    <m/>
    <m/>
    <m/>
    <m/>
    <m/>
    <m/>
  </r>
  <r>
    <s v="CK-SWVI [31]"/>
    <x v="4"/>
    <x v="5"/>
    <x v="36"/>
    <x v="39"/>
    <x v="0"/>
    <x v="55"/>
    <s v="NI"/>
    <m/>
    <s v="   -"/>
    <s v="-"/>
    <m/>
    <m/>
    <m/>
    <m/>
    <m/>
    <m/>
    <m/>
    <m/>
  </r>
  <r>
    <s v="CK-SWVI [31]"/>
    <x v="4"/>
    <x v="5"/>
    <x v="36"/>
    <x v="40"/>
    <x v="0"/>
    <x v="55"/>
    <s v="UK"/>
    <m/>
    <s v="   -"/>
    <s v="-"/>
    <m/>
    <m/>
    <m/>
    <m/>
    <m/>
    <m/>
    <m/>
    <m/>
  </r>
  <r>
    <s v="CK-SWVI [31]"/>
    <x v="4"/>
    <x v="5"/>
    <x v="36"/>
    <x v="41"/>
    <x v="0"/>
    <x v="55"/>
    <n v="3500"/>
    <n v="3500"/>
    <s v="   -"/>
    <s v="-"/>
    <m/>
    <m/>
    <m/>
    <m/>
    <m/>
    <m/>
    <m/>
    <m/>
  </r>
  <r>
    <s v="CK-NoKy [32]"/>
    <x v="3"/>
    <x v="2"/>
    <x v="37"/>
    <x v="42"/>
    <x v="0"/>
    <x v="55"/>
    <n v="400"/>
    <n v="400"/>
    <s v="   -"/>
    <s v="-"/>
    <m/>
    <m/>
    <m/>
    <m/>
    <m/>
    <m/>
    <m/>
    <m/>
  </r>
  <r>
    <s v="CK-SWVI [31]"/>
    <x v="3"/>
    <x v="1"/>
    <x v="38"/>
    <x v="43"/>
    <x v="0"/>
    <x v="55"/>
    <n v="40"/>
    <n v="40"/>
    <s v="   -"/>
    <s v="-"/>
    <m/>
    <m/>
    <m/>
    <m/>
    <m/>
    <m/>
    <m/>
    <m/>
  </r>
  <r>
    <s v="CK-NoKy [32]"/>
    <x v="1"/>
    <x v="2"/>
    <x v="39"/>
    <x v="44"/>
    <x v="0"/>
    <x v="55"/>
    <n v="75"/>
    <n v="75"/>
    <s v="   -"/>
    <s v="-"/>
    <m/>
    <m/>
    <m/>
    <m/>
    <m/>
    <m/>
    <m/>
    <m/>
  </r>
  <r>
    <s v="CK-NoKy [32]"/>
    <x v="0"/>
    <x v="0"/>
    <x v="40"/>
    <x v="45"/>
    <x v="0"/>
    <x v="55"/>
    <n v="1500"/>
    <n v="1500"/>
    <s v="   -"/>
    <s v="-"/>
    <m/>
    <m/>
    <m/>
    <m/>
    <m/>
    <m/>
    <m/>
    <m/>
  </r>
  <r>
    <s v="CK-SWVI [31]"/>
    <x v="3"/>
    <x v="4"/>
    <x v="41"/>
    <x v="46"/>
    <x v="0"/>
    <x v="55"/>
    <s v="NI"/>
    <m/>
    <s v="   -"/>
    <s v="-"/>
    <m/>
    <m/>
    <m/>
    <m/>
    <m/>
    <m/>
    <m/>
    <m/>
  </r>
  <r>
    <s v="CK-NoKy [32]"/>
    <x v="3"/>
    <x v="2"/>
    <x v="42"/>
    <x v="47"/>
    <x v="0"/>
    <x v="55"/>
    <n v="25"/>
    <n v="25"/>
    <s v="   -"/>
    <s v="-"/>
    <m/>
    <m/>
    <m/>
    <m/>
    <m/>
    <m/>
    <m/>
    <m/>
  </r>
  <r>
    <s v="CK-SWVI [31]"/>
    <x v="3"/>
    <x v="1"/>
    <x v="43"/>
    <x v="48"/>
    <x v="0"/>
    <x v="55"/>
    <n v="8"/>
    <n v="8"/>
    <s v="   -"/>
    <s v="-"/>
    <m/>
    <m/>
    <m/>
    <m/>
    <m/>
    <m/>
    <m/>
    <m/>
  </r>
  <r>
    <s v="CK-SWVI [31]"/>
    <x v="3"/>
    <x v="4"/>
    <x v="44"/>
    <x v="49"/>
    <x v="0"/>
    <x v="55"/>
    <s v="UK"/>
    <m/>
    <s v="   -"/>
    <s v="-"/>
    <m/>
    <m/>
    <m/>
    <m/>
    <m/>
    <m/>
    <m/>
    <m/>
  </r>
  <r>
    <s v="CK-SWVI [31]"/>
    <x v="1"/>
    <x v="1"/>
    <x v="45"/>
    <x v="50"/>
    <x v="0"/>
    <x v="55"/>
    <n v="45"/>
    <n v="45"/>
    <s v="   -"/>
    <s v="-"/>
    <m/>
    <m/>
    <m/>
    <m/>
    <m/>
    <m/>
    <m/>
    <m/>
  </r>
  <r>
    <s v="CK-NoKy [32]"/>
    <x v="3"/>
    <x v="2"/>
    <x v="46"/>
    <x v="51"/>
    <x v="0"/>
    <x v="55"/>
    <n v="75"/>
    <n v="75"/>
    <s v="   -"/>
    <s v="-"/>
    <m/>
    <m/>
    <m/>
    <m/>
    <m/>
    <m/>
    <m/>
    <m/>
  </r>
  <r>
    <s v="CK-SWVI [31]"/>
    <x v="3"/>
    <x v="1"/>
    <x v="47"/>
    <x v="52"/>
    <x v="0"/>
    <x v="55"/>
    <n v="40"/>
    <n v="40"/>
    <s v="   -"/>
    <s v="-"/>
    <m/>
    <m/>
    <m/>
    <m/>
    <m/>
    <m/>
    <m/>
    <m/>
  </r>
  <r>
    <s v="CK-NoKy [32]"/>
    <x v="1"/>
    <x v="2"/>
    <x v="48"/>
    <x v="53"/>
    <x v="0"/>
    <x v="55"/>
    <n v="25"/>
    <n v="25"/>
    <s v="   -"/>
    <s v="-"/>
    <m/>
    <m/>
    <m/>
    <m/>
    <m/>
    <m/>
    <m/>
    <m/>
  </r>
  <r>
    <s v="CK-NoKy [32]"/>
    <x v="0"/>
    <x v="0"/>
    <x v="0"/>
    <x v="0"/>
    <x v="0"/>
    <x v="56"/>
    <n v="25"/>
    <n v="25"/>
    <s v="   -"/>
    <s v="-"/>
    <m/>
    <m/>
    <m/>
    <m/>
    <m/>
    <m/>
    <m/>
    <m/>
  </r>
  <r>
    <s v="CK-SWVI [31]"/>
    <x v="0"/>
    <x v="1"/>
    <x v="1"/>
    <x v="1"/>
    <x v="0"/>
    <x v="56"/>
    <n v="25"/>
    <n v="25"/>
    <s v="   -"/>
    <s v="-"/>
    <m/>
    <m/>
    <m/>
    <m/>
    <m/>
    <m/>
    <m/>
    <m/>
  </r>
  <r>
    <s v="CK-NoKy [32]"/>
    <x v="1"/>
    <x v="2"/>
    <x v="2"/>
    <x v="2"/>
    <x v="0"/>
    <x v="56"/>
    <n v="2800"/>
    <n v="2800"/>
    <s v="   -"/>
    <s v="-"/>
    <m/>
    <m/>
    <m/>
    <m/>
    <m/>
    <m/>
    <m/>
    <m/>
  </r>
  <r>
    <s v="CK-NoKy [32]"/>
    <x v="2"/>
    <x v="2"/>
    <x v="3"/>
    <x v="3"/>
    <x v="0"/>
    <x v="56"/>
    <n v="500"/>
    <n v="500"/>
    <s v="   -"/>
    <s v="-"/>
    <m/>
    <m/>
    <m/>
    <m/>
    <m/>
    <m/>
    <m/>
    <m/>
  </r>
  <r>
    <s v="CK-NWVI [33]"/>
    <x v="0"/>
    <x v="3"/>
    <x v="4"/>
    <x v="4"/>
    <x v="0"/>
    <x v="56"/>
    <s v="UNK"/>
    <m/>
    <s v="   -"/>
    <s v="-"/>
    <m/>
    <m/>
    <m/>
    <m/>
    <m/>
    <m/>
    <m/>
    <m/>
  </r>
  <r>
    <s v="CK-NoKy [32]"/>
    <x v="2"/>
    <x v="2"/>
    <x v="5"/>
    <x v="5"/>
    <x v="0"/>
    <x v="56"/>
    <n v="1000"/>
    <n v="1000"/>
    <s v="   -"/>
    <s v="-"/>
    <m/>
    <m/>
    <m/>
    <m/>
    <m/>
    <m/>
    <m/>
    <m/>
  </r>
  <r>
    <s v="CK-SWVI [31]"/>
    <x v="3"/>
    <x v="1"/>
    <x v="6"/>
    <x v="6"/>
    <x v="0"/>
    <x v="56"/>
    <n v="25"/>
    <n v="25"/>
    <s v="   -"/>
    <s v="-"/>
    <m/>
    <m/>
    <m/>
    <m/>
    <m/>
    <m/>
    <m/>
    <m/>
  </r>
  <r>
    <s v="CK-NoKy [32]"/>
    <x v="3"/>
    <x v="2"/>
    <x v="7"/>
    <x v="7"/>
    <x v="0"/>
    <x v="56"/>
    <n v="300"/>
    <n v="300"/>
    <s v="   -"/>
    <s v="-"/>
    <m/>
    <m/>
    <m/>
    <m/>
    <m/>
    <m/>
    <m/>
    <m/>
  </r>
  <r>
    <s v="CK-NoKy [32]"/>
    <x v="3"/>
    <x v="0"/>
    <x v="8"/>
    <x v="8"/>
    <x v="0"/>
    <x v="56"/>
    <s v="UK"/>
    <m/>
    <s v="   -"/>
    <s v="-"/>
    <m/>
    <m/>
    <m/>
    <m/>
    <m/>
    <m/>
    <m/>
    <m/>
  </r>
  <r>
    <s v="CK-SWVI [31]"/>
    <x v="3"/>
    <x v="4"/>
    <x v="9"/>
    <x v="9"/>
    <x v="0"/>
    <x v="56"/>
    <n v="25"/>
    <n v="25"/>
    <s v="   -"/>
    <s v="-"/>
    <m/>
    <m/>
    <m/>
    <m/>
    <m/>
    <m/>
    <m/>
    <m/>
  </r>
  <r>
    <s v="CK-NoKy [32]"/>
    <x v="3"/>
    <x v="2"/>
    <x v="10"/>
    <x v="10"/>
    <x v="0"/>
    <x v="56"/>
    <n v="25"/>
    <n v="25"/>
    <s v="   -"/>
    <s v="-"/>
    <m/>
    <m/>
    <m/>
    <m/>
    <m/>
    <m/>
    <m/>
    <m/>
  </r>
  <r>
    <s v="CK-NoKy [32]"/>
    <x v="1"/>
    <x v="2"/>
    <x v="11"/>
    <x v="11"/>
    <x v="0"/>
    <x v="56"/>
    <n v="2000"/>
    <n v="2000"/>
    <s v="   -"/>
    <s v="-"/>
    <m/>
    <m/>
    <m/>
    <m/>
    <m/>
    <m/>
    <m/>
    <m/>
  </r>
  <r>
    <s v="CK-SWVI [31]"/>
    <x v="3"/>
    <x v="5"/>
    <x v="12"/>
    <x v="12"/>
    <x v="0"/>
    <x v="56"/>
    <n v="750"/>
    <n v="750"/>
    <s v="   -"/>
    <s v="-"/>
    <m/>
    <m/>
    <m/>
    <m/>
    <m/>
    <m/>
    <m/>
    <m/>
  </r>
  <r>
    <s v="CK-SWVI [31]"/>
    <x v="3"/>
    <x v="4"/>
    <x v="13"/>
    <x v="13"/>
    <x v="0"/>
    <x v="56"/>
    <s v="UNK"/>
    <m/>
    <s v="   -"/>
    <s v="-"/>
    <m/>
    <m/>
    <m/>
    <m/>
    <m/>
    <m/>
    <m/>
    <m/>
  </r>
  <r>
    <s v="CK-SWVI [31]"/>
    <x v="3"/>
    <x v="1"/>
    <x v="14"/>
    <x v="14"/>
    <x v="0"/>
    <x v="56"/>
    <n v="25"/>
    <n v="25"/>
    <s v="   -"/>
    <s v="-"/>
    <m/>
    <m/>
    <m/>
    <m/>
    <m/>
    <m/>
    <m/>
    <m/>
  </r>
  <r>
    <s v="CK-NoKy [32]"/>
    <x v="0"/>
    <x v="0"/>
    <x v="15"/>
    <x v="15"/>
    <x v="0"/>
    <x v="56"/>
    <n v="400"/>
    <n v="400"/>
    <s v="   -"/>
    <s v="-"/>
    <m/>
    <m/>
    <m/>
    <m/>
    <m/>
    <m/>
    <m/>
    <m/>
  </r>
  <r>
    <s v="CK-NoKy [32]"/>
    <x v="3"/>
    <x v="0"/>
    <x v="16"/>
    <x v="16"/>
    <x v="0"/>
    <x v="56"/>
    <n v="25"/>
    <n v="25"/>
    <s v="   -"/>
    <s v="-"/>
    <m/>
    <m/>
    <m/>
    <m/>
    <m/>
    <m/>
    <m/>
    <m/>
  </r>
  <r>
    <s v="CK-SWVI [31]"/>
    <x v="3"/>
    <x v="1"/>
    <x v="17"/>
    <x v="17"/>
    <x v="0"/>
    <x v="56"/>
    <n v="750"/>
    <n v="750"/>
    <s v="   -"/>
    <s v="-"/>
    <m/>
    <m/>
    <m/>
    <m/>
    <m/>
    <m/>
    <m/>
    <m/>
  </r>
  <r>
    <s v="CK-NoKy [32]"/>
    <x v="3"/>
    <x v="2"/>
    <x v="18"/>
    <x v="18"/>
    <x v="0"/>
    <x v="56"/>
    <n v="200"/>
    <n v="200"/>
    <s v="   -"/>
    <s v="-"/>
    <m/>
    <m/>
    <m/>
    <m/>
    <m/>
    <m/>
    <m/>
    <m/>
  </r>
  <r>
    <s v="CK-NoKy [32]"/>
    <x v="1"/>
    <x v="2"/>
    <x v="19"/>
    <x v="19"/>
    <x v="0"/>
    <x v="56"/>
    <n v="75"/>
    <n v="75"/>
    <s v="   -"/>
    <s v="-"/>
    <m/>
    <m/>
    <m/>
    <m/>
    <m/>
    <m/>
    <m/>
    <m/>
  </r>
  <r>
    <s v="CK-NoKy [32]"/>
    <x v="3"/>
    <x v="2"/>
    <x v="20"/>
    <x v="20"/>
    <x v="0"/>
    <x v="56"/>
    <n v="75"/>
    <n v="75"/>
    <s v="   -"/>
    <s v="-"/>
    <m/>
    <m/>
    <m/>
    <m/>
    <m/>
    <m/>
    <m/>
    <m/>
  </r>
  <r>
    <s v="CK-NoKy [32]"/>
    <x v="3"/>
    <x v="0"/>
    <x v="21"/>
    <x v="21"/>
    <x v="0"/>
    <x v="56"/>
    <n v="25"/>
    <n v="25"/>
    <s v="   -"/>
    <s v="-"/>
    <m/>
    <m/>
    <m/>
    <m/>
    <m/>
    <m/>
    <m/>
    <m/>
  </r>
  <r>
    <s v="CK-NWVI [33]"/>
    <x v="1"/>
    <x v="3"/>
    <x v="22"/>
    <x v="22"/>
    <x v="0"/>
    <x v="56"/>
    <n v="200"/>
    <n v="200"/>
    <s v="   -"/>
    <s v="-"/>
    <m/>
    <m/>
    <m/>
    <m/>
    <m/>
    <m/>
    <m/>
    <m/>
  </r>
  <r>
    <s v="CK-NoKy [32]"/>
    <x v="3"/>
    <x v="0"/>
    <x v="23"/>
    <x v="23"/>
    <x v="0"/>
    <x v="56"/>
    <s v="UNK"/>
    <m/>
    <s v="   -"/>
    <s v="-"/>
    <m/>
    <m/>
    <m/>
    <m/>
    <m/>
    <m/>
    <m/>
    <m/>
  </r>
  <r>
    <s v="CK-SWVI [31]"/>
    <x v="0"/>
    <x v="1"/>
    <x v="24"/>
    <x v="24"/>
    <x v="0"/>
    <x v="56"/>
    <n v="25"/>
    <n v="25"/>
    <s v="   -"/>
    <s v="-"/>
    <m/>
    <m/>
    <m/>
    <m/>
    <m/>
    <m/>
    <m/>
    <m/>
  </r>
  <r>
    <s v="CK-SWVI [31]"/>
    <x v="3"/>
    <x v="4"/>
    <x v="25"/>
    <x v="25"/>
    <x v="0"/>
    <x v="56"/>
    <s v="UK"/>
    <m/>
    <s v="   -"/>
    <s v="-"/>
    <m/>
    <m/>
    <m/>
    <m/>
    <m/>
    <m/>
    <m/>
    <m/>
  </r>
  <r>
    <s v="CK-NoKy [32]"/>
    <x v="3"/>
    <x v="2"/>
    <x v="26"/>
    <x v="26"/>
    <x v="0"/>
    <x v="56"/>
    <n v="200"/>
    <n v="200"/>
    <s v="   -"/>
    <s v="-"/>
    <m/>
    <m/>
    <m/>
    <m/>
    <m/>
    <m/>
    <m/>
    <m/>
  </r>
  <r>
    <s v="CK-SWVI [31]"/>
    <x v="0"/>
    <x v="1"/>
    <x v="27"/>
    <x v="27"/>
    <x v="0"/>
    <x v="56"/>
    <n v="25"/>
    <n v="25"/>
    <s v="   -"/>
    <s v="-"/>
    <m/>
    <m/>
    <m/>
    <m/>
    <m/>
    <m/>
    <m/>
    <m/>
  </r>
  <r>
    <s v="CK-SWVI [31]"/>
    <x v="1"/>
    <x v="4"/>
    <x v="28"/>
    <x v="28"/>
    <x v="0"/>
    <x v="56"/>
    <n v="400"/>
    <n v="400"/>
    <s v="   -"/>
    <s v="-"/>
    <m/>
    <m/>
    <m/>
    <m/>
    <m/>
    <m/>
    <m/>
    <m/>
  </r>
  <r>
    <s v="CK-NoKy [32]"/>
    <x v="3"/>
    <x v="0"/>
    <x v="29"/>
    <x v="29"/>
    <x v="0"/>
    <x v="56"/>
    <s v="NO"/>
    <m/>
    <s v="   -"/>
    <s v="-"/>
    <m/>
    <m/>
    <m/>
    <m/>
    <m/>
    <m/>
    <m/>
    <m/>
  </r>
  <r>
    <s v="CK-SWVI [31]"/>
    <x v="4"/>
    <x v="6"/>
    <x v="30"/>
    <x v="30"/>
    <x v="0"/>
    <x v="56"/>
    <s v="NI"/>
    <m/>
    <s v="   -"/>
    <s v="-"/>
    <m/>
    <m/>
    <m/>
    <m/>
    <m/>
    <m/>
    <m/>
    <m/>
  </r>
  <r>
    <s v="CK-SWVI [31]"/>
    <x v="4"/>
    <x v="6"/>
    <x v="30"/>
    <x v="31"/>
    <x v="0"/>
    <x v="56"/>
    <n v="1500"/>
    <n v="1500"/>
    <s v="   -"/>
    <s v="-"/>
    <m/>
    <m/>
    <m/>
    <m/>
    <m/>
    <m/>
    <m/>
    <m/>
  </r>
  <r>
    <s v="CK-NoKy [32]"/>
    <x v="3"/>
    <x v="0"/>
    <x v="31"/>
    <x v="32"/>
    <x v="0"/>
    <x v="56"/>
    <s v="UK"/>
    <m/>
    <s v="   -"/>
    <s v="-"/>
    <m/>
    <m/>
    <m/>
    <m/>
    <m/>
    <m/>
    <m/>
    <m/>
  </r>
  <r>
    <s v="CK-NoKy [32]"/>
    <x v="3"/>
    <x v="2"/>
    <x v="32"/>
    <x v="33"/>
    <x v="0"/>
    <x v="56"/>
    <n v="25"/>
    <n v="25"/>
    <s v="   -"/>
    <s v="-"/>
    <m/>
    <m/>
    <m/>
    <m/>
    <m/>
    <m/>
    <m/>
    <m/>
  </r>
  <r>
    <s v="CK-SWVI [31]"/>
    <x v="4"/>
    <x v="5"/>
    <x v="33"/>
    <x v="34"/>
    <x v="0"/>
    <x v="56"/>
    <s v="NI"/>
    <m/>
    <s v="   -"/>
    <s v="-"/>
    <m/>
    <m/>
    <m/>
    <m/>
    <m/>
    <m/>
    <m/>
    <m/>
  </r>
  <r>
    <s v="CK-SWVI [31]"/>
    <x v="4"/>
    <x v="5"/>
    <x v="33"/>
    <x v="35"/>
    <x v="0"/>
    <x v="56"/>
    <s v="UNK"/>
    <m/>
    <s v="   -"/>
    <s v="-"/>
    <m/>
    <m/>
    <m/>
    <m/>
    <m/>
    <m/>
    <m/>
    <m/>
  </r>
  <r>
    <s v="CK-SWVI [31]"/>
    <x v="4"/>
    <x v="5"/>
    <x v="33"/>
    <x v="36"/>
    <x v="0"/>
    <x v="56"/>
    <n v="400"/>
    <n v="400"/>
    <s v="   -"/>
    <s v="-"/>
    <m/>
    <m/>
    <m/>
    <m/>
    <m/>
    <m/>
    <m/>
    <m/>
  </r>
  <r>
    <s v="CK-SWVI [31]"/>
    <x v="1"/>
    <x v="4"/>
    <x v="34"/>
    <x v="37"/>
    <x v="0"/>
    <x v="56"/>
    <n v="400"/>
    <n v="400"/>
    <s v="   -"/>
    <s v="-"/>
    <m/>
    <m/>
    <m/>
    <m/>
    <m/>
    <m/>
    <m/>
    <m/>
  </r>
  <r>
    <s v="CK-SWVI [31]"/>
    <x v="2"/>
    <x v="4"/>
    <x v="35"/>
    <x v="38"/>
    <x v="0"/>
    <x v="56"/>
    <n v="15000"/>
    <n v="15000"/>
    <s v="   -"/>
    <s v="-"/>
    <m/>
    <m/>
    <m/>
    <m/>
    <m/>
    <m/>
    <m/>
    <m/>
  </r>
  <r>
    <s v="CK-SWVI [31]"/>
    <x v="4"/>
    <x v="5"/>
    <x v="36"/>
    <x v="39"/>
    <x v="0"/>
    <x v="56"/>
    <s v="NI"/>
    <m/>
    <s v="   -"/>
    <s v="-"/>
    <m/>
    <m/>
    <m/>
    <m/>
    <m/>
    <m/>
    <m/>
    <m/>
  </r>
  <r>
    <s v="CK-SWVI [31]"/>
    <x v="4"/>
    <x v="5"/>
    <x v="36"/>
    <x v="40"/>
    <x v="0"/>
    <x v="56"/>
    <s v="UK"/>
    <m/>
    <s v="   -"/>
    <s v="-"/>
    <m/>
    <m/>
    <m/>
    <m/>
    <m/>
    <m/>
    <m/>
    <m/>
  </r>
  <r>
    <s v="CK-SWVI [31]"/>
    <x v="4"/>
    <x v="5"/>
    <x v="36"/>
    <x v="41"/>
    <x v="0"/>
    <x v="56"/>
    <n v="1500"/>
    <n v="1500"/>
    <s v="   -"/>
    <s v="-"/>
    <m/>
    <m/>
    <m/>
    <m/>
    <m/>
    <m/>
    <m/>
    <m/>
  </r>
  <r>
    <s v="CK-NoKy [32]"/>
    <x v="3"/>
    <x v="2"/>
    <x v="37"/>
    <x v="42"/>
    <x v="0"/>
    <x v="56"/>
    <n v="750"/>
    <n v="750"/>
    <s v="   -"/>
    <s v="-"/>
    <m/>
    <m/>
    <m/>
    <m/>
    <m/>
    <m/>
    <m/>
    <m/>
  </r>
  <r>
    <s v="CK-SWVI [31]"/>
    <x v="3"/>
    <x v="1"/>
    <x v="38"/>
    <x v="43"/>
    <x v="0"/>
    <x v="56"/>
    <n v="25"/>
    <n v="25"/>
    <s v="   -"/>
    <s v="-"/>
    <m/>
    <m/>
    <m/>
    <m/>
    <m/>
    <m/>
    <m/>
    <m/>
  </r>
  <r>
    <s v="CK-NoKy [32]"/>
    <x v="1"/>
    <x v="2"/>
    <x v="39"/>
    <x v="44"/>
    <x v="0"/>
    <x v="56"/>
    <n v="200"/>
    <n v="200"/>
    <s v="   -"/>
    <s v="-"/>
    <m/>
    <m/>
    <m/>
    <m/>
    <m/>
    <m/>
    <m/>
    <m/>
  </r>
  <r>
    <s v="CK-NoKy [32]"/>
    <x v="0"/>
    <x v="0"/>
    <x v="40"/>
    <x v="45"/>
    <x v="0"/>
    <x v="56"/>
    <n v="750"/>
    <n v="750"/>
    <s v="   -"/>
    <s v="-"/>
    <m/>
    <m/>
    <m/>
    <m/>
    <m/>
    <m/>
    <m/>
    <m/>
  </r>
  <r>
    <s v="CK-SWVI [31]"/>
    <x v="3"/>
    <x v="4"/>
    <x v="41"/>
    <x v="46"/>
    <x v="0"/>
    <x v="56"/>
    <s v="NI"/>
    <m/>
    <s v="   -"/>
    <s v="-"/>
    <m/>
    <m/>
    <m/>
    <m/>
    <m/>
    <m/>
    <m/>
    <m/>
  </r>
  <r>
    <s v="CK-NoKy [32]"/>
    <x v="3"/>
    <x v="2"/>
    <x v="42"/>
    <x v="47"/>
    <x v="0"/>
    <x v="56"/>
    <n v="25"/>
    <n v="25"/>
    <s v="   -"/>
    <s v="-"/>
    <m/>
    <m/>
    <m/>
    <m/>
    <m/>
    <m/>
    <m/>
    <m/>
  </r>
  <r>
    <s v="CK-SWVI [31]"/>
    <x v="3"/>
    <x v="1"/>
    <x v="43"/>
    <x v="48"/>
    <x v="0"/>
    <x v="56"/>
    <n v="25"/>
    <n v="25"/>
    <s v="   -"/>
    <s v="-"/>
    <m/>
    <m/>
    <m/>
    <m/>
    <m/>
    <m/>
    <m/>
    <m/>
  </r>
  <r>
    <s v="CK-SWVI [31]"/>
    <x v="3"/>
    <x v="4"/>
    <x v="44"/>
    <x v="49"/>
    <x v="0"/>
    <x v="56"/>
    <n v="25"/>
    <n v="25"/>
    <s v="   -"/>
    <s v="-"/>
    <m/>
    <m/>
    <m/>
    <m/>
    <m/>
    <m/>
    <m/>
    <m/>
  </r>
  <r>
    <s v="CK-SWVI [31]"/>
    <x v="1"/>
    <x v="1"/>
    <x v="45"/>
    <x v="50"/>
    <x v="0"/>
    <x v="56"/>
    <n v="200"/>
    <n v="200"/>
    <s v="   -"/>
    <s v="-"/>
    <m/>
    <m/>
    <m/>
    <m/>
    <m/>
    <m/>
    <m/>
    <m/>
  </r>
  <r>
    <s v="CK-NoKy [32]"/>
    <x v="3"/>
    <x v="2"/>
    <x v="46"/>
    <x v="51"/>
    <x v="0"/>
    <x v="56"/>
    <n v="25"/>
    <n v="25"/>
    <s v="   -"/>
    <s v="-"/>
    <m/>
    <m/>
    <m/>
    <m/>
    <m/>
    <m/>
    <m/>
    <m/>
  </r>
  <r>
    <s v="CK-SWVI [31]"/>
    <x v="3"/>
    <x v="1"/>
    <x v="47"/>
    <x v="52"/>
    <x v="0"/>
    <x v="56"/>
    <n v="25"/>
    <n v="25"/>
    <s v="   -"/>
    <s v="-"/>
    <m/>
    <m/>
    <m/>
    <m/>
    <m/>
    <m/>
    <m/>
    <m/>
  </r>
  <r>
    <s v="CK-NoKy [32]"/>
    <x v="1"/>
    <x v="2"/>
    <x v="48"/>
    <x v="53"/>
    <x v="0"/>
    <x v="56"/>
    <n v="75"/>
    <n v="75"/>
    <s v="   -"/>
    <s v="-"/>
    <m/>
    <m/>
    <m/>
    <m/>
    <m/>
    <m/>
    <m/>
    <m/>
  </r>
  <r>
    <s v="CK-NoKy [32]"/>
    <x v="0"/>
    <x v="0"/>
    <x v="0"/>
    <x v="0"/>
    <x v="0"/>
    <x v="57"/>
    <n v="3500"/>
    <n v="3500"/>
    <s v="   -"/>
    <s v="-"/>
    <m/>
    <m/>
    <m/>
    <m/>
    <m/>
    <m/>
    <m/>
    <m/>
  </r>
  <r>
    <s v="CK-SWVI [31]"/>
    <x v="0"/>
    <x v="1"/>
    <x v="1"/>
    <x v="1"/>
    <x v="0"/>
    <x v="57"/>
    <n v="75"/>
    <n v="75"/>
    <s v="   -"/>
    <s v="-"/>
    <m/>
    <m/>
    <m/>
    <m/>
    <m/>
    <m/>
    <m/>
    <m/>
  </r>
  <r>
    <s v="CK-NoKy [32]"/>
    <x v="1"/>
    <x v="2"/>
    <x v="2"/>
    <x v="2"/>
    <x v="0"/>
    <x v="57"/>
    <n v="3000"/>
    <n v="3000"/>
    <s v="   -"/>
    <s v="-"/>
    <m/>
    <m/>
    <m/>
    <m/>
    <m/>
    <m/>
    <m/>
    <m/>
  </r>
  <r>
    <s v="CK-NoKy [32]"/>
    <x v="2"/>
    <x v="2"/>
    <x v="3"/>
    <x v="3"/>
    <x v="0"/>
    <x v="57"/>
    <n v="250"/>
    <n v="250"/>
    <s v="   -"/>
    <s v="-"/>
    <m/>
    <m/>
    <m/>
    <m/>
    <m/>
    <m/>
    <m/>
    <m/>
  </r>
  <r>
    <s v="CK-NWVI [33]"/>
    <x v="0"/>
    <x v="3"/>
    <x v="4"/>
    <x v="4"/>
    <x v="0"/>
    <x v="57"/>
    <s v="UNK"/>
    <m/>
    <s v="   -"/>
    <s v="-"/>
    <m/>
    <m/>
    <m/>
    <m/>
    <m/>
    <m/>
    <m/>
    <m/>
  </r>
  <r>
    <s v="CK-NoKy [32]"/>
    <x v="2"/>
    <x v="2"/>
    <x v="5"/>
    <x v="5"/>
    <x v="0"/>
    <x v="57"/>
    <n v="1800"/>
    <n v="1800"/>
    <s v="   -"/>
    <s v="-"/>
    <m/>
    <m/>
    <m/>
    <m/>
    <m/>
    <m/>
    <m/>
    <m/>
  </r>
  <r>
    <s v="CK-SWVI [31]"/>
    <x v="3"/>
    <x v="1"/>
    <x v="6"/>
    <x v="6"/>
    <x v="0"/>
    <x v="57"/>
    <n v="25"/>
    <n v="25"/>
    <s v="   -"/>
    <s v="-"/>
    <m/>
    <m/>
    <m/>
    <m/>
    <m/>
    <m/>
    <m/>
    <m/>
  </r>
  <r>
    <s v="CK-NoKy [32]"/>
    <x v="3"/>
    <x v="2"/>
    <x v="7"/>
    <x v="7"/>
    <x v="0"/>
    <x v="57"/>
    <n v="350"/>
    <n v="350"/>
    <s v="   -"/>
    <s v="-"/>
    <m/>
    <m/>
    <m/>
    <m/>
    <m/>
    <m/>
    <m/>
    <m/>
  </r>
  <r>
    <s v="CK-NoKy [32]"/>
    <x v="3"/>
    <x v="0"/>
    <x v="8"/>
    <x v="8"/>
    <x v="0"/>
    <x v="57"/>
    <n v="25"/>
    <n v="25"/>
    <s v="   -"/>
    <s v="-"/>
    <m/>
    <m/>
    <m/>
    <m/>
    <m/>
    <m/>
    <m/>
    <m/>
  </r>
  <r>
    <s v="CK-SWVI [31]"/>
    <x v="3"/>
    <x v="4"/>
    <x v="9"/>
    <x v="9"/>
    <x v="0"/>
    <x v="57"/>
    <n v="25"/>
    <n v="25"/>
    <s v="   -"/>
    <s v="-"/>
    <m/>
    <m/>
    <m/>
    <m/>
    <m/>
    <m/>
    <m/>
    <m/>
  </r>
  <r>
    <s v="CK-NoKy [32]"/>
    <x v="3"/>
    <x v="2"/>
    <x v="10"/>
    <x v="10"/>
    <x v="0"/>
    <x v="57"/>
    <n v="25"/>
    <n v="25"/>
    <s v="   -"/>
    <s v="-"/>
    <m/>
    <m/>
    <m/>
    <m/>
    <m/>
    <m/>
    <m/>
    <m/>
  </r>
  <r>
    <s v="CK-NoKy [32]"/>
    <x v="1"/>
    <x v="2"/>
    <x v="11"/>
    <x v="11"/>
    <x v="0"/>
    <x v="57"/>
    <n v="1525"/>
    <n v="1525"/>
    <s v="   -"/>
    <s v="-"/>
    <m/>
    <m/>
    <m/>
    <m/>
    <m/>
    <m/>
    <m/>
    <m/>
  </r>
  <r>
    <s v="CK-SWVI [31]"/>
    <x v="3"/>
    <x v="5"/>
    <x v="12"/>
    <x v="12"/>
    <x v="0"/>
    <x v="57"/>
    <n v="75"/>
    <n v="75"/>
    <s v="   -"/>
    <s v="-"/>
    <m/>
    <m/>
    <m/>
    <m/>
    <m/>
    <m/>
    <m/>
    <m/>
  </r>
  <r>
    <s v="CK-SWVI [31]"/>
    <x v="3"/>
    <x v="4"/>
    <x v="13"/>
    <x v="13"/>
    <x v="0"/>
    <x v="57"/>
    <s v="UNK"/>
    <m/>
    <s v="   -"/>
    <s v="-"/>
    <m/>
    <m/>
    <m/>
    <m/>
    <m/>
    <m/>
    <m/>
    <m/>
  </r>
  <r>
    <s v="CK-SWVI [31]"/>
    <x v="3"/>
    <x v="1"/>
    <x v="14"/>
    <x v="14"/>
    <x v="0"/>
    <x v="57"/>
    <s v="UK"/>
    <m/>
    <s v="   -"/>
    <s v="-"/>
    <m/>
    <m/>
    <m/>
    <m/>
    <m/>
    <m/>
    <m/>
    <m/>
  </r>
  <r>
    <s v="CK-NoKy [32]"/>
    <x v="0"/>
    <x v="0"/>
    <x v="15"/>
    <x v="15"/>
    <x v="0"/>
    <x v="57"/>
    <n v="3500"/>
    <n v="3500"/>
    <s v="   -"/>
    <s v="-"/>
    <m/>
    <m/>
    <m/>
    <m/>
    <m/>
    <m/>
    <m/>
    <m/>
  </r>
  <r>
    <s v="CK-NoKy [32]"/>
    <x v="3"/>
    <x v="0"/>
    <x v="16"/>
    <x v="16"/>
    <x v="0"/>
    <x v="57"/>
    <n v="25"/>
    <n v="25"/>
    <s v="   -"/>
    <s v="-"/>
    <m/>
    <m/>
    <m/>
    <m/>
    <m/>
    <m/>
    <m/>
    <m/>
  </r>
  <r>
    <s v="CK-SWVI [31]"/>
    <x v="3"/>
    <x v="1"/>
    <x v="17"/>
    <x v="17"/>
    <x v="0"/>
    <x v="57"/>
    <n v="400"/>
    <n v="400"/>
    <s v="   -"/>
    <s v="-"/>
    <m/>
    <m/>
    <m/>
    <m/>
    <m/>
    <m/>
    <m/>
    <m/>
  </r>
  <r>
    <s v="CK-NoKy [32]"/>
    <x v="3"/>
    <x v="2"/>
    <x v="18"/>
    <x v="18"/>
    <x v="0"/>
    <x v="57"/>
    <n v="75"/>
    <n v="75"/>
    <s v="   -"/>
    <s v="-"/>
    <m/>
    <m/>
    <m/>
    <m/>
    <m/>
    <m/>
    <m/>
    <m/>
  </r>
  <r>
    <s v="CK-NoKy [32]"/>
    <x v="1"/>
    <x v="2"/>
    <x v="19"/>
    <x v="19"/>
    <x v="0"/>
    <x v="57"/>
    <n v="400"/>
    <n v="400"/>
    <s v="   -"/>
    <s v="-"/>
    <m/>
    <m/>
    <m/>
    <m/>
    <m/>
    <m/>
    <m/>
    <m/>
  </r>
  <r>
    <s v="CK-NoKy [32]"/>
    <x v="3"/>
    <x v="2"/>
    <x v="20"/>
    <x v="20"/>
    <x v="0"/>
    <x v="57"/>
    <n v="900"/>
    <n v="900"/>
    <s v="   -"/>
    <s v="-"/>
    <m/>
    <m/>
    <m/>
    <m/>
    <m/>
    <m/>
    <m/>
    <m/>
  </r>
  <r>
    <s v="CK-NoKy [32]"/>
    <x v="3"/>
    <x v="0"/>
    <x v="21"/>
    <x v="21"/>
    <x v="0"/>
    <x v="57"/>
    <n v="75"/>
    <n v="75"/>
    <s v="   -"/>
    <s v="-"/>
    <m/>
    <m/>
    <m/>
    <m/>
    <m/>
    <m/>
    <m/>
    <m/>
  </r>
  <r>
    <s v="CK-NWVI [33]"/>
    <x v="1"/>
    <x v="3"/>
    <x v="22"/>
    <x v="22"/>
    <x v="0"/>
    <x v="57"/>
    <n v="200"/>
    <n v="200"/>
    <s v="   -"/>
    <s v="-"/>
    <m/>
    <m/>
    <m/>
    <m/>
    <m/>
    <m/>
    <m/>
    <m/>
  </r>
  <r>
    <s v="CK-NoKy [32]"/>
    <x v="3"/>
    <x v="0"/>
    <x v="23"/>
    <x v="23"/>
    <x v="0"/>
    <x v="57"/>
    <s v="NO"/>
    <m/>
    <s v="   -"/>
    <s v="-"/>
    <m/>
    <m/>
    <m/>
    <m/>
    <m/>
    <m/>
    <m/>
    <m/>
  </r>
  <r>
    <s v="CK-SWVI [31]"/>
    <x v="0"/>
    <x v="1"/>
    <x v="24"/>
    <x v="24"/>
    <x v="0"/>
    <x v="57"/>
    <n v="200"/>
    <n v="200"/>
    <s v="   -"/>
    <s v="-"/>
    <m/>
    <m/>
    <m/>
    <m/>
    <m/>
    <m/>
    <m/>
    <m/>
  </r>
  <r>
    <s v="CK-SWVI [31]"/>
    <x v="3"/>
    <x v="4"/>
    <x v="25"/>
    <x v="25"/>
    <x v="0"/>
    <x v="57"/>
    <s v="UK"/>
    <m/>
    <s v="   -"/>
    <s v="-"/>
    <m/>
    <m/>
    <m/>
    <m/>
    <m/>
    <m/>
    <m/>
    <m/>
  </r>
  <r>
    <s v="CK-NoKy [32]"/>
    <x v="3"/>
    <x v="2"/>
    <x v="26"/>
    <x v="26"/>
    <x v="0"/>
    <x v="57"/>
    <n v="700"/>
    <n v="700"/>
    <s v="   -"/>
    <s v="-"/>
    <m/>
    <m/>
    <m/>
    <m/>
    <m/>
    <m/>
    <m/>
    <m/>
  </r>
  <r>
    <s v="CK-SWVI [31]"/>
    <x v="0"/>
    <x v="1"/>
    <x v="27"/>
    <x v="27"/>
    <x v="0"/>
    <x v="57"/>
    <n v="75"/>
    <n v="75"/>
    <s v="   -"/>
    <s v="-"/>
    <m/>
    <m/>
    <m/>
    <m/>
    <m/>
    <m/>
    <m/>
    <m/>
  </r>
  <r>
    <s v="CK-SWVI [31]"/>
    <x v="1"/>
    <x v="4"/>
    <x v="28"/>
    <x v="28"/>
    <x v="0"/>
    <x v="57"/>
    <n v="750"/>
    <n v="750"/>
    <s v="   -"/>
    <s v="-"/>
    <m/>
    <m/>
    <m/>
    <m/>
    <m/>
    <m/>
    <m/>
    <m/>
  </r>
  <r>
    <s v="CK-NoKy [32]"/>
    <x v="3"/>
    <x v="0"/>
    <x v="29"/>
    <x v="29"/>
    <x v="0"/>
    <x v="57"/>
    <n v="25"/>
    <n v="25"/>
    <s v="   -"/>
    <s v="-"/>
    <m/>
    <m/>
    <m/>
    <m/>
    <m/>
    <m/>
    <m/>
    <m/>
  </r>
  <r>
    <s v="CK-SWVI [31]"/>
    <x v="4"/>
    <x v="6"/>
    <x v="30"/>
    <x v="30"/>
    <x v="0"/>
    <x v="57"/>
    <s v="NI"/>
    <m/>
    <s v="   -"/>
    <s v="-"/>
    <m/>
    <m/>
    <m/>
    <m/>
    <m/>
    <m/>
    <m/>
    <m/>
  </r>
  <r>
    <s v="CK-SWVI [31]"/>
    <x v="4"/>
    <x v="6"/>
    <x v="30"/>
    <x v="31"/>
    <x v="0"/>
    <x v="57"/>
    <n v="3500"/>
    <n v="3500"/>
    <s v="   -"/>
    <s v="-"/>
    <m/>
    <m/>
    <m/>
    <m/>
    <m/>
    <m/>
    <m/>
    <m/>
  </r>
  <r>
    <s v="CK-NoKy [32]"/>
    <x v="3"/>
    <x v="0"/>
    <x v="31"/>
    <x v="32"/>
    <x v="0"/>
    <x v="57"/>
    <n v="25"/>
    <n v="25"/>
    <s v="   -"/>
    <s v="-"/>
    <m/>
    <m/>
    <m/>
    <m/>
    <m/>
    <m/>
    <m/>
    <m/>
  </r>
  <r>
    <s v="CK-NoKy [32]"/>
    <x v="3"/>
    <x v="2"/>
    <x v="32"/>
    <x v="33"/>
    <x v="0"/>
    <x v="57"/>
    <n v="75"/>
    <n v="75"/>
    <s v="   -"/>
    <s v="-"/>
    <m/>
    <m/>
    <m/>
    <m/>
    <m/>
    <m/>
    <m/>
    <m/>
  </r>
  <r>
    <s v="CK-SWVI [31]"/>
    <x v="4"/>
    <x v="5"/>
    <x v="33"/>
    <x v="34"/>
    <x v="0"/>
    <x v="57"/>
    <s v="NI"/>
    <m/>
    <s v="   -"/>
    <s v="-"/>
    <m/>
    <m/>
    <m/>
    <m/>
    <m/>
    <m/>
    <m/>
    <m/>
  </r>
  <r>
    <s v="CK-SWVI [31]"/>
    <x v="4"/>
    <x v="5"/>
    <x v="33"/>
    <x v="35"/>
    <x v="0"/>
    <x v="57"/>
    <s v="UNK"/>
    <m/>
    <s v="   -"/>
    <s v="-"/>
    <m/>
    <m/>
    <m/>
    <m/>
    <m/>
    <m/>
    <m/>
    <m/>
  </r>
  <r>
    <s v="CK-SWVI [31]"/>
    <x v="4"/>
    <x v="5"/>
    <x v="33"/>
    <x v="36"/>
    <x v="0"/>
    <x v="57"/>
    <n v="1500"/>
    <n v="1500"/>
    <s v="   -"/>
    <s v="-"/>
    <m/>
    <m/>
    <m/>
    <m/>
    <m/>
    <m/>
    <m/>
    <m/>
  </r>
  <r>
    <s v="CK-SWVI [31]"/>
    <x v="1"/>
    <x v="4"/>
    <x v="34"/>
    <x v="37"/>
    <x v="0"/>
    <x v="57"/>
    <n v="750"/>
    <n v="750"/>
    <s v="   -"/>
    <s v="-"/>
    <m/>
    <m/>
    <m/>
    <m/>
    <m/>
    <m/>
    <m/>
    <m/>
  </r>
  <r>
    <s v="CK-SWVI [31]"/>
    <x v="2"/>
    <x v="4"/>
    <x v="35"/>
    <x v="38"/>
    <x v="0"/>
    <x v="57"/>
    <n v="7500"/>
    <n v="7500"/>
    <s v="   -"/>
    <s v="-"/>
    <m/>
    <m/>
    <m/>
    <m/>
    <m/>
    <m/>
    <m/>
    <m/>
  </r>
  <r>
    <s v="CK-SWVI [31]"/>
    <x v="4"/>
    <x v="5"/>
    <x v="36"/>
    <x v="39"/>
    <x v="0"/>
    <x v="57"/>
    <s v="NI"/>
    <m/>
    <s v="   -"/>
    <s v="-"/>
    <m/>
    <m/>
    <m/>
    <m/>
    <m/>
    <m/>
    <m/>
    <m/>
  </r>
  <r>
    <s v="CK-SWVI [31]"/>
    <x v="4"/>
    <x v="5"/>
    <x v="36"/>
    <x v="40"/>
    <x v="0"/>
    <x v="57"/>
    <s v="UK"/>
    <m/>
    <s v="   -"/>
    <s v="-"/>
    <m/>
    <m/>
    <m/>
    <m/>
    <m/>
    <m/>
    <m/>
    <m/>
  </r>
  <r>
    <s v="CK-SWVI [31]"/>
    <x v="4"/>
    <x v="5"/>
    <x v="36"/>
    <x v="41"/>
    <x v="0"/>
    <x v="57"/>
    <n v="750"/>
    <n v="750"/>
    <s v="   -"/>
    <s v="-"/>
    <m/>
    <m/>
    <m/>
    <m/>
    <m/>
    <m/>
    <m/>
    <m/>
  </r>
  <r>
    <s v="CK-NoKy [32]"/>
    <x v="3"/>
    <x v="2"/>
    <x v="37"/>
    <x v="42"/>
    <x v="0"/>
    <x v="57"/>
    <n v="900"/>
    <n v="900"/>
    <s v="   -"/>
    <s v="-"/>
    <m/>
    <m/>
    <m/>
    <m/>
    <m/>
    <m/>
    <m/>
    <m/>
  </r>
  <r>
    <s v="CK-SWVI [31]"/>
    <x v="3"/>
    <x v="1"/>
    <x v="38"/>
    <x v="43"/>
    <x v="0"/>
    <x v="57"/>
    <s v="NO"/>
    <m/>
    <s v="   -"/>
    <s v="-"/>
    <m/>
    <m/>
    <m/>
    <m/>
    <m/>
    <m/>
    <m/>
    <m/>
  </r>
  <r>
    <s v="CK-NoKy [32]"/>
    <x v="1"/>
    <x v="2"/>
    <x v="39"/>
    <x v="44"/>
    <x v="0"/>
    <x v="57"/>
    <n v="800"/>
    <n v="800"/>
    <s v="   -"/>
    <s v="-"/>
    <m/>
    <m/>
    <m/>
    <m/>
    <m/>
    <m/>
    <m/>
    <m/>
  </r>
  <r>
    <s v="CK-NoKy [32]"/>
    <x v="0"/>
    <x v="0"/>
    <x v="40"/>
    <x v="45"/>
    <x v="0"/>
    <x v="57"/>
    <n v="1500"/>
    <n v="1500"/>
    <s v="   -"/>
    <s v="-"/>
    <m/>
    <m/>
    <m/>
    <m/>
    <m/>
    <m/>
    <m/>
    <m/>
  </r>
  <r>
    <s v="CK-SWVI [31]"/>
    <x v="3"/>
    <x v="4"/>
    <x v="41"/>
    <x v="46"/>
    <x v="0"/>
    <x v="57"/>
    <s v="NI"/>
    <m/>
    <s v="   -"/>
    <s v="-"/>
    <m/>
    <m/>
    <m/>
    <m/>
    <m/>
    <m/>
    <m/>
    <m/>
  </r>
  <r>
    <s v="CK-NoKy [32]"/>
    <x v="3"/>
    <x v="2"/>
    <x v="42"/>
    <x v="47"/>
    <x v="0"/>
    <x v="57"/>
    <n v="25"/>
    <n v="25"/>
    <s v="   -"/>
    <s v="-"/>
    <m/>
    <m/>
    <m/>
    <m/>
    <m/>
    <m/>
    <m/>
    <m/>
  </r>
  <r>
    <s v="CK-SWVI [31]"/>
    <x v="3"/>
    <x v="1"/>
    <x v="43"/>
    <x v="48"/>
    <x v="0"/>
    <x v="57"/>
    <s v="NO"/>
    <m/>
    <s v="   -"/>
    <s v="-"/>
    <m/>
    <m/>
    <m/>
    <m/>
    <m/>
    <m/>
    <m/>
    <m/>
  </r>
  <r>
    <s v="CK-SWVI [31]"/>
    <x v="3"/>
    <x v="4"/>
    <x v="44"/>
    <x v="49"/>
    <x v="0"/>
    <x v="57"/>
    <n v="200"/>
    <n v="200"/>
    <s v="   -"/>
    <s v="-"/>
    <m/>
    <m/>
    <m/>
    <m/>
    <m/>
    <m/>
    <m/>
    <m/>
  </r>
  <r>
    <s v="CK-SWVI [31]"/>
    <x v="1"/>
    <x v="1"/>
    <x v="45"/>
    <x v="50"/>
    <x v="0"/>
    <x v="57"/>
    <n v="200"/>
    <n v="200"/>
    <s v="   -"/>
    <s v="-"/>
    <m/>
    <m/>
    <m/>
    <m/>
    <m/>
    <m/>
    <m/>
    <m/>
  </r>
  <r>
    <s v="CK-NoKy [32]"/>
    <x v="3"/>
    <x v="2"/>
    <x v="46"/>
    <x v="51"/>
    <x v="0"/>
    <x v="57"/>
    <n v="750"/>
    <n v="750"/>
    <s v="   -"/>
    <s v="-"/>
    <m/>
    <m/>
    <m/>
    <m/>
    <m/>
    <m/>
    <m/>
    <m/>
  </r>
  <r>
    <s v="CK-SWVI [31]"/>
    <x v="3"/>
    <x v="1"/>
    <x v="47"/>
    <x v="52"/>
    <x v="0"/>
    <x v="57"/>
    <s v="UK"/>
    <m/>
    <s v="   -"/>
    <s v="-"/>
    <m/>
    <m/>
    <m/>
    <m/>
    <m/>
    <m/>
    <m/>
    <m/>
  </r>
  <r>
    <s v="CK-NoKy [32]"/>
    <x v="1"/>
    <x v="2"/>
    <x v="48"/>
    <x v="53"/>
    <x v="0"/>
    <x v="57"/>
    <n v="750"/>
    <n v="750"/>
    <s v="   -"/>
    <s v="-"/>
    <m/>
    <m/>
    <m/>
    <m/>
    <m/>
    <m/>
    <m/>
    <m/>
  </r>
  <r>
    <s v="CK-NoKy [32]"/>
    <x v="0"/>
    <x v="0"/>
    <x v="0"/>
    <x v="0"/>
    <x v="0"/>
    <x v="58"/>
    <n v="400"/>
    <n v="400"/>
    <s v="   -"/>
    <s v="-"/>
    <m/>
    <m/>
    <m/>
    <m/>
    <m/>
    <m/>
    <m/>
    <m/>
  </r>
  <r>
    <s v="CK-SWVI [31]"/>
    <x v="0"/>
    <x v="1"/>
    <x v="1"/>
    <x v="1"/>
    <x v="0"/>
    <x v="58"/>
    <n v="10"/>
    <n v="10"/>
    <s v="   -"/>
    <s v="-"/>
    <m/>
    <m/>
    <m/>
    <m/>
    <m/>
    <m/>
    <m/>
    <m/>
  </r>
  <r>
    <s v="CK-NoKy [32]"/>
    <x v="1"/>
    <x v="2"/>
    <x v="2"/>
    <x v="2"/>
    <x v="0"/>
    <x v="58"/>
    <n v="3500"/>
    <n v="3500"/>
    <s v="   -"/>
    <s v="-"/>
    <m/>
    <m/>
    <m/>
    <m/>
    <m/>
    <m/>
    <m/>
    <m/>
  </r>
  <r>
    <s v="CK-NoKy [32]"/>
    <x v="2"/>
    <x v="2"/>
    <x v="3"/>
    <x v="3"/>
    <x v="0"/>
    <x v="58"/>
    <n v="400"/>
    <n v="400"/>
    <s v="   -"/>
    <s v="-"/>
    <m/>
    <m/>
    <m/>
    <m/>
    <m/>
    <m/>
    <m/>
    <m/>
  </r>
  <r>
    <s v="CK-NWVI [33]"/>
    <x v="0"/>
    <x v="3"/>
    <x v="4"/>
    <x v="4"/>
    <x v="0"/>
    <x v="58"/>
    <s v="UNK"/>
    <m/>
    <s v="   -"/>
    <s v="-"/>
    <m/>
    <m/>
    <m/>
    <m/>
    <m/>
    <m/>
    <m/>
    <m/>
  </r>
  <r>
    <s v="CK-NoKy [32]"/>
    <x v="2"/>
    <x v="2"/>
    <x v="5"/>
    <x v="5"/>
    <x v="0"/>
    <x v="58"/>
    <n v="3500"/>
    <n v="3500"/>
    <s v="   -"/>
    <s v="-"/>
    <m/>
    <m/>
    <m/>
    <m/>
    <m/>
    <m/>
    <m/>
    <m/>
  </r>
  <r>
    <s v="CK-SWVI [31]"/>
    <x v="3"/>
    <x v="1"/>
    <x v="6"/>
    <x v="6"/>
    <x v="0"/>
    <x v="58"/>
    <n v="50"/>
    <n v="50"/>
    <s v="   -"/>
    <s v="-"/>
    <m/>
    <m/>
    <m/>
    <m/>
    <m/>
    <m/>
    <m/>
    <m/>
  </r>
  <r>
    <s v="CK-NoKy [32]"/>
    <x v="3"/>
    <x v="2"/>
    <x v="7"/>
    <x v="7"/>
    <x v="0"/>
    <x v="58"/>
    <n v="200"/>
    <n v="200"/>
    <s v="   -"/>
    <s v="-"/>
    <m/>
    <m/>
    <m/>
    <m/>
    <m/>
    <m/>
    <m/>
    <m/>
  </r>
  <r>
    <s v="CK-NoKy [32]"/>
    <x v="3"/>
    <x v="0"/>
    <x v="8"/>
    <x v="8"/>
    <x v="0"/>
    <x v="58"/>
    <s v="UK"/>
    <m/>
    <s v="   -"/>
    <s v="-"/>
    <m/>
    <m/>
    <m/>
    <m/>
    <m/>
    <m/>
    <m/>
    <m/>
  </r>
  <r>
    <s v="CK-SWVI [31]"/>
    <x v="3"/>
    <x v="4"/>
    <x v="9"/>
    <x v="9"/>
    <x v="0"/>
    <x v="58"/>
    <n v="25"/>
    <n v="25"/>
    <s v="   -"/>
    <s v="-"/>
    <m/>
    <m/>
    <m/>
    <m/>
    <m/>
    <m/>
    <m/>
    <m/>
  </r>
  <r>
    <s v="CK-NoKy [32]"/>
    <x v="3"/>
    <x v="2"/>
    <x v="10"/>
    <x v="10"/>
    <x v="0"/>
    <x v="58"/>
    <n v="75"/>
    <n v="75"/>
    <s v="   -"/>
    <s v="-"/>
    <m/>
    <m/>
    <m/>
    <m/>
    <m/>
    <m/>
    <m/>
    <m/>
  </r>
  <r>
    <s v="CK-NoKy [32]"/>
    <x v="1"/>
    <x v="2"/>
    <x v="11"/>
    <x v="11"/>
    <x v="0"/>
    <x v="58"/>
    <n v="1525"/>
    <n v="1525"/>
    <s v="   -"/>
    <s v="-"/>
    <m/>
    <m/>
    <m/>
    <m/>
    <m/>
    <m/>
    <m/>
    <m/>
  </r>
  <r>
    <s v="CK-SWVI [31]"/>
    <x v="3"/>
    <x v="5"/>
    <x v="12"/>
    <x v="12"/>
    <x v="0"/>
    <x v="58"/>
    <n v="200"/>
    <n v="200"/>
    <s v="   -"/>
    <s v="-"/>
    <m/>
    <m/>
    <m/>
    <m/>
    <m/>
    <m/>
    <m/>
    <m/>
  </r>
  <r>
    <s v="CK-SWVI [31]"/>
    <x v="3"/>
    <x v="4"/>
    <x v="13"/>
    <x v="13"/>
    <x v="0"/>
    <x v="58"/>
    <s v="UNK"/>
    <m/>
    <s v="   -"/>
    <s v="-"/>
    <m/>
    <m/>
    <m/>
    <m/>
    <m/>
    <m/>
    <m/>
    <m/>
  </r>
  <r>
    <s v="CK-SWVI [31]"/>
    <x v="3"/>
    <x v="1"/>
    <x v="14"/>
    <x v="14"/>
    <x v="0"/>
    <x v="58"/>
    <n v="10"/>
    <n v="10"/>
    <s v="   -"/>
    <s v="-"/>
    <m/>
    <m/>
    <m/>
    <m/>
    <m/>
    <m/>
    <m/>
    <m/>
  </r>
  <r>
    <s v="CK-NoKy [32]"/>
    <x v="0"/>
    <x v="0"/>
    <x v="15"/>
    <x v="15"/>
    <x v="0"/>
    <x v="58"/>
    <n v="400"/>
    <n v="400"/>
    <s v="   -"/>
    <s v="-"/>
    <m/>
    <m/>
    <m/>
    <m/>
    <m/>
    <m/>
    <m/>
    <m/>
  </r>
  <r>
    <s v="CK-NoKy [32]"/>
    <x v="3"/>
    <x v="0"/>
    <x v="16"/>
    <x v="16"/>
    <x v="0"/>
    <x v="58"/>
    <n v="25"/>
    <n v="25"/>
    <s v="   -"/>
    <s v="-"/>
    <m/>
    <m/>
    <m/>
    <m/>
    <m/>
    <m/>
    <m/>
    <m/>
  </r>
  <r>
    <s v="CK-SWVI [31]"/>
    <x v="3"/>
    <x v="1"/>
    <x v="17"/>
    <x v="17"/>
    <x v="0"/>
    <x v="58"/>
    <n v="450"/>
    <n v="450"/>
    <s v="   -"/>
    <s v="-"/>
    <m/>
    <m/>
    <m/>
    <m/>
    <m/>
    <m/>
    <m/>
    <m/>
  </r>
  <r>
    <s v="CK-NoKy [32]"/>
    <x v="3"/>
    <x v="2"/>
    <x v="18"/>
    <x v="18"/>
    <x v="0"/>
    <x v="58"/>
    <n v="75"/>
    <n v="75"/>
    <s v="   -"/>
    <s v="-"/>
    <m/>
    <m/>
    <m/>
    <m/>
    <m/>
    <m/>
    <m/>
    <m/>
  </r>
  <r>
    <s v="CK-NoKy [32]"/>
    <x v="1"/>
    <x v="2"/>
    <x v="19"/>
    <x v="19"/>
    <x v="0"/>
    <x v="58"/>
    <n v="750"/>
    <n v="750"/>
    <s v="   -"/>
    <s v="-"/>
    <m/>
    <m/>
    <m/>
    <m/>
    <m/>
    <m/>
    <m/>
    <m/>
  </r>
  <r>
    <s v="CK-NoKy [32]"/>
    <x v="3"/>
    <x v="2"/>
    <x v="20"/>
    <x v="20"/>
    <x v="0"/>
    <x v="58"/>
    <n v="200"/>
    <n v="200"/>
    <s v="   -"/>
    <s v="-"/>
    <m/>
    <m/>
    <m/>
    <m/>
    <m/>
    <m/>
    <m/>
    <m/>
  </r>
  <r>
    <s v="CK-NoKy [32]"/>
    <x v="3"/>
    <x v="0"/>
    <x v="21"/>
    <x v="21"/>
    <x v="0"/>
    <x v="58"/>
    <s v="UK"/>
    <m/>
    <s v="   -"/>
    <s v="-"/>
    <m/>
    <m/>
    <m/>
    <m/>
    <m/>
    <m/>
    <m/>
    <m/>
  </r>
  <r>
    <s v="CK-NWVI [33]"/>
    <x v="1"/>
    <x v="3"/>
    <x v="22"/>
    <x v="22"/>
    <x v="0"/>
    <x v="58"/>
    <n v="200"/>
    <n v="200"/>
    <s v="   -"/>
    <s v="-"/>
    <m/>
    <m/>
    <m/>
    <m/>
    <m/>
    <m/>
    <m/>
    <m/>
  </r>
  <r>
    <s v="CK-NoKy [32]"/>
    <x v="3"/>
    <x v="0"/>
    <x v="23"/>
    <x v="23"/>
    <x v="0"/>
    <x v="58"/>
    <n v="25"/>
    <n v="25"/>
    <s v="   -"/>
    <s v="-"/>
    <m/>
    <m/>
    <m/>
    <m/>
    <m/>
    <m/>
    <m/>
    <m/>
  </r>
  <r>
    <s v="CK-SWVI [31]"/>
    <x v="0"/>
    <x v="1"/>
    <x v="24"/>
    <x v="24"/>
    <x v="0"/>
    <x v="58"/>
    <n v="50"/>
    <n v="50"/>
    <s v="   -"/>
    <s v="-"/>
    <m/>
    <m/>
    <m/>
    <m/>
    <m/>
    <m/>
    <m/>
    <m/>
  </r>
  <r>
    <s v="CK-SWVI [31]"/>
    <x v="3"/>
    <x v="4"/>
    <x v="25"/>
    <x v="25"/>
    <x v="0"/>
    <x v="58"/>
    <s v="UK"/>
    <m/>
    <s v="   -"/>
    <s v="-"/>
    <m/>
    <m/>
    <m/>
    <m/>
    <m/>
    <m/>
    <m/>
    <m/>
  </r>
  <r>
    <s v="CK-NoKy [32]"/>
    <x v="3"/>
    <x v="2"/>
    <x v="26"/>
    <x v="26"/>
    <x v="0"/>
    <x v="58"/>
    <n v="75"/>
    <n v="75"/>
    <s v="   -"/>
    <s v="-"/>
    <m/>
    <m/>
    <m/>
    <m/>
    <m/>
    <m/>
    <m/>
    <m/>
  </r>
  <r>
    <s v="CK-SWVI [31]"/>
    <x v="0"/>
    <x v="1"/>
    <x v="27"/>
    <x v="27"/>
    <x v="0"/>
    <x v="58"/>
    <n v="10"/>
    <n v="10"/>
    <s v="   -"/>
    <s v="-"/>
    <m/>
    <m/>
    <m/>
    <m/>
    <m/>
    <m/>
    <m/>
    <m/>
  </r>
  <r>
    <s v="CK-SWVI [31]"/>
    <x v="1"/>
    <x v="4"/>
    <x v="28"/>
    <x v="28"/>
    <x v="0"/>
    <x v="58"/>
    <n v="400"/>
    <n v="400"/>
    <s v="   -"/>
    <s v="-"/>
    <m/>
    <m/>
    <m/>
    <m/>
    <m/>
    <m/>
    <m/>
    <m/>
  </r>
  <r>
    <s v="CK-NoKy [32]"/>
    <x v="3"/>
    <x v="0"/>
    <x v="29"/>
    <x v="29"/>
    <x v="0"/>
    <x v="58"/>
    <n v="25"/>
    <n v="25"/>
    <s v="   -"/>
    <s v="-"/>
    <m/>
    <m/>
    <m/>
    <m/>
    <m/>
    <m/>
    <m/>
    <m/>
  </r>
  <r>
    <s v="CK-SWVI [31]"/>
    <x v="4"/>
    <x v="6"/>
    <x v="30"/>
    <x v="30"/>
    <x v="0"/>
    <x v="58"/>
    <s v="NI"/>
    <m/>
    <s v="   -"/>
    <s v="-"/>
    <m/>
    <m/>
    <m/>
    <m/>
    <m/>
    <m/>
    <m/>
    <m/>
  </r>
  <r>
    <s v="CK-SWVI [31]"/>
    <x v="4"/>
    <x v="6"/>
    <x v="30"/>
    <x v="31"/>
    <x v="0"/>
    <x v="58"/>
    <n v="3500"/>
    <n v="3500"/>
    <s v="   -"/>
    <s v="-"/>
    <m/>
    <m/>
    <m/>
    <m/>
    <m/>
    <m/>
    <m/>
    <m/>
  </r>
  <r>
    <s v="CK-NoKy [32]"/>
    <x v="3"/>
    <x v="0"/>
    <x v="31"/>
    <x v="32"/>
    <x v="0"/>
    <x v="58"/>
    <s v="UK"/>
    <m/>
    <s v="   -"/>
    <s v="-"/>
    <m/>
    <m/>
    <m/>
    <m/>
    <m/>
    <m/>
    <m/>
    <m/>
  </r>
  <r>
    <s v="CK-NoKy [32]"/>
    <x v="3"/>
    <x v="2"/>
    <x v="32"/>
    <x v="33"/>
    <x v="0"/>
    <x v="58"/>
    <n v="200"/>
    <n v="200"/>
    <s v="   -"/>
    <s v="-"/>
    <m/>
    <m/>
    <m/>
    <m/>
    <m/>
    <m/>
    <m/>
    <m/>
  </r>
  <r>
    <s v="CK-SWVI [31]"/>
    <x v="4"/>
    <x v="5"/>
    <x v="33"/>
    <x v="34"/>
    <x v="0"/>
    <x v="58"/>
    <s v="NI"/>
    <m/>
    <s v="   -"/>
    <s v="-"/>
    <m/>
    <m/>
    <m/>
    <m/>
    <m/>
    <m/>
    <m/>
    <m/>
  </r>
  <r>
    <s v="CK-SWVI [31]"/>
    <x v="4"/>
    <x v="5"/>
    <x v="33"/>
    <x v="35"/>
    <x v="0"/>
    <x v="58"/>
    <s v="UNK"/>
    <m/>
    <s v="   -"/>
    <s v="-"/>
    <m/>
    <m/>
    <m/>
    <m/>
    <m/>
    <m/>
    <m/>
    <m/>
  </r>
  <r>
    <s v="CK-SWVI [31]"/>
    <x v="4"/>
    <x v="5"/>
    <x v="33"/>
    <x v="36"/>
    <x v="0"/>
    <x v="58"/>
    <n v="750"/>
    <n v="750"/>
    <s v="   -"/>
    <s v="-"/>
    <m/>
    <m/>
    <m/>
    <m/>
    <m/>
    <m/>
    <m/>
    <m/>
  </r>
  <r>
    <s v="CK-SWVI [31]"/>
    <x v="1"/>
    <x v="4"/>
    <x v="34"/>
    <x v="37"/>
    <x v="0"/>
    <x v="58"/>
    <n v="750"/>
    <n v="750"/>
    <s v="   -"/>
    <s v="-"/>
    <m/>
    <m/>
    <m/>
    <m/>
    <m/>
    <m/>
    <m/>
    <m/>
  </r>
  <r>
    <s v="CK-SWVI [31]"/>
    <x v="2"/>
    <x v="4"/>
    <x v="35"/>
    <x v="38"/>
    <x v="0"/>
    <x v="58"/>
    <n v="7500"/>
    <n v="7500"/>
    <s v="   -"/>
    <s v="-"/>
    <m/>
    <m/>
    <m/>
    <m/>
    <m/>
    <m/>
    <m/>
    <m/>
  </r>
  <r>
    <s v="CK-SWVI [31]"/>
    <x v="4"/>
    <x v="5"/>
    <x v="36"/>
    <x v="39"/>
    <x v="0"/>
    <x v="58"/>
    <s v="NI"/>
    <m/>
    <s v="   -"/>
    <s v="-"/>
    <m/>
    <m/>
    <m/>
    <m/>
    <m/>
    <m/>
    <m/>
    <m/>
  </r>
  <r>
    <s v="CK-SWVI [31]"/>
    <x v="4"/>
    <x v="5"/>
    <x v="36"/>
    <x v="40"/>
    <x v="0"/>
    <x v="58"/>
    <s v="UK"/>
    <m/>
    <s v="   -"/>
    <s v="-"/>
    <m/>
    <m/>
    <m/>
    <m/>
    <m/>
    <m/>
    <m/>
    <m/>
  </r>
  <r>
    <s v="CK-SWVI [31]"/>
    <x v="4"/>
    <x v="5"/>
    <x v="36"/>
    <x v="41"/>
    <x v="0"/>
    <x v="58"/>
    <n v="400"/>
    <n v="400"/>
    <s v="   -"/>
    <s v="-"/>
    <m/>
    <m/>
    <m/>
    <m/>
    <m/>
    <m/>
    <m/>
    <m/>
  </r>
  <r>
    <s v="CK-NoKy [32]"/>
    <x v="3"/>
    <x v="2"/>
    <x v="37"/>
    <x v="42"/>
    <x v="0"/>
    <x v="58"/>
    <n v="1500"/>
    <n v="1500"/>
    <s v="   -"/>
    <s v="-"/>
    <m/>
    <m/>
    <m/>
    <m/>
    <m/>
    <m/>
    <m/>
    <m/>
  </r>
  <r>
    <s v="CK-SWVI [31]"/>
    <x v="3"/>
    <x v="1"/>
    <x v="38"/>
    <x v="43"/>
    <x v="0"/>
    <x v="58"/>
    <n v="25"/>
    <n v="25"/>
    <s v="   -"/>
    <s v="-"/>
    <m/>
    <m/>
    <m/>
    <m/>
    <m/>
    <m/>
    <m/>
    <m/>
  </r>
  <r>
    <s v="CK-NoKy [32]"/>
    <x v="1"/>
    <x v="2"/>
    <x v="39"/>
    <x v="44"/>
    <x v="0"/>
    <x v="58"/>
    <n v="750"/>
    <n v="750"/>
    <s v="   -"/>
    <s v="-"/>
    <m/>
    <m/>
    <m/>
    <m/>
    <m/>
    <m/>
    <m/>
    <m/>
  </r>
  <r>
    <s v="CK-NoKy [32]"/>
    <x v="0"/>
    <x v="0"/>
    <x v="40"/>
    <x v="45"/>
    <x v="0"/>
    <x v="58"/>
    <n v="25"/>
    <n v="25"/>
    <s v="   -"/>
    <s v="-"/>
    <m/>
    <m/>
    <m/>
    <m/>
    <m/>
    <m/>
    <m/>
    <m/>
  </r>
  <r>
    <s v="CK-SWVI [31]"/>
    <x v="3"/>
    <x v="4"/>
    <x v="41"/>
    <x v="46"/>
    <x v="0"/>
    <x v="58"/>
    <s v="NI"/>
    <m/>
    <s v="   -"/>
    <s v="-"/>
    <m/>
    <m/>
    <m/>
    <m/>
    <m/>
    <m/>
    <m/>
    <m/>
  </r>
  <r>
    <s v="CK-NoKy [32]"/>
    <x v="3"/>
    <x v="2"/>
    <x v="42"/>
    <x v="47"/>
    <x v="0"/>
    <x v="58"/>
    <s v="UK"/>
    <m/>
    <s v="   -"/>
    <s v="-"/>
    <m/>
    <m/>
    <m/>
    <m/>
    <m/>
    <m/>
    <m/>
    <m/>
  </r>
  <r>
    <s v="CK-SWVI [31]"/>
    <x v="3"/>
    <x v="1"/>
    <x v="43"/>
    <x v="48"/>
    <x v="0"/>
    <x v="58"/>
    <n v="20"/>
    <n v="20"/>
    <s v="   -"/>
    <s v="-"/>
    <m/>
    <m/>
    <m/>
    <m/>
    <m/>
    <m/>
    <m/>
    <m/>
  </r>
  <r>
    <s v="CK-SWVI [31]"/>
    <x v="3"/>
    <x v="4"/>
    <x v="44"/>
    <x v="49"/>
    <x v="0"/>
    <x v="58"/>
    <n v="25"/>
    <n v="25"/>
    <s v="   -"/>
    <s v="-"/>
    <m/>
    <m/>
    <m/>
    <m/>
    <m/>
    <m/>
    <m/>
    <m/>
  </r>
  <r>
    <s v="CK-SWVI [31]"/>
    <x v="1"/>
    <x v="1"/>
    <x v="45"/>
    <x v="50"/>
    <x v="0"/>
    <x v="58"/>
    <n v="100"/>
    <n v="100"/>
    <s v="   -"/>
    <s v="-"/>
    <m/>
    <m/>
    <m/>
    <m/>
    <m/>
    <m/>
    <m/>
    <m/>
  </r>
  <r>
    <s v="CK-NoKy [32]"/>
    <x v="3"/>
    <x v="2"/>
    <x v="46"/>
    <x v="51"/>
    <x v="0"/>
    <x v="58"/>
    <n v="750"/>
    <n v="750"/>
    <s v="   -"/>
    <s v="-"/>
    <m/>
    <m/>
    <m/>
    <m/>
    <m/>
    <m/>
    <m/>
    <m/>
  </r>
  <r>
    <s v="CK-SWVI [31]"/>
    <x v="3"/>
    <x v="1"/>
    <x v="47"/>
    <x v="52"/>
    <x v="0"/>
    <x v="58"/>
    <n v="10"/>
    <n v="10"/>
    <s v="   -"/>
    <s v="-"/>
    <m/>
    <m/>
    <m/>
    <m/>
    <m/>
    <m/>
    <m/>
    <m/>
  </r>
  <r>
    <s v="CK-NoKy [32]"/>
    <x v="1"/>
    <x v="2"/>
    <x v="48"/>
    <x v="53"/>
    <x v="0"/>
    <x v="58"/>
    <n v="400"/>
    <n v="400"/>
    <s v="   -"/>
    <s v="-"/>
    <m/>
    <m/>
    <m/>
    <m/>
    <m/>
    <m/>
    <m/>
    <m/>
  </r>
  <r>
    <s v="CK-NoKy [32]"/>
    <x v="0"/>
    <x v="0"/>
    <x v="0"/>
    <x v="0"/>
    <x v="0"/>
    <x v="59"/>
    <n v="25"/>
    <n v="25"/>
    <s v="   -"/>
    <s v="-"/>
    <m/>
    <m/>
    <m/>
    <m/>
    <m/>
    <m/>
    <m/>
    <m/>
  </r>
  <r>
    <s v="CK-SWVI [31]"/>
    <x v="0"/>
    <x v="1"/>
    <x v="1"/>
    <x v="1"/>
    <x v="0"/>
    <x v="59"/>
    <n v="20"/>
    <n v="20"/>
    <s v="   -"/>
    <s v="-"/>
    <m/>
    <m/>
    <m/>
    <m/>
    <m/>
    <m/>
    <m/>
    <m/>
  </r>
  <r>
    <s v="CK-NoKy [32]"/>
    <x v="1"/>
    <x v="2"/>
    <x v="2"/>
    <x v="2"/>
    <x v="0"/>
    <x v="59"/>
    <n v="3000"/>
    <n v="3000"/>
    <s v="   -"/>
    <s v="-"/>
    <m/>
    <m/>
    <m/>
    <m/>
    <m/>
    <m/>
    <m/>
    <m/>
  </r>
  <r>
    <s v="CK-NoKy [32]"/>
    <x v="2"/>
    <x v="2"/>
    <x v="3"/>
    <x v="3"/>
    <x v="0"/>
    <x v="59"/>
    <n v="400"/>
    <n v="400"/>
    <s v="   -"/>
    <s v="-"/>
    <m/>
    <m/>
    <m/>
    <m/>
    <m/>
    <m/>
    <m/>
    <m/>
  </r>
  <r>
    <s v="CK-NWVI [33]"/>
    <x v="0"/>
    <x v="3"/>
    <x v="4"/>
    <x v="4"/>
    <x v="0"/>
    <x v="59"/>
    <s v="UNK"/>
    <m/>
    <s v="   -"/>
    <s v="-"/>
    <m/>
    <m/>
    <m/>
    <m/>
    <m/>
    <m/>
    <m/>
    <m/>
  </r>
  <r>
    <s v="CK-NoKy [32]"/>
    <x v="2"/>
    <x v="2"/>
    <x v="5"/>
    <x v="5"/>
    <x v="0"/>
    <x v="59"/>
    <n v="300"/>
    <n v="300"/>
    <s v="   -"/>
    <s v="-"/>
    <m/>
    <m/>
    <m/>
    <m/>
    <m/>
    <m/>
    <m/>
    <m/>
  </r>
  <r>
    <s v="CK-SWVI [31]"/>
    <x v="3"/>
    <x v="1"/>
    <x v="6"/>
    <x v="6"/>
    <x v="0"/>
    <x v="59"/>
    <n v="50"/>
    <n v="50"/>
    <s v="   -"/>
    <s v="-"/>
    <m/>
    <m/>
    <m/>
    <m/>
    <m/>
    <m/>
    <m/>
    <m/>
  </r>
  <r>
    <s v="CK-NoKy [32]"/>
    <x v="3"/>
    <x v="2"/>
    <x v="7"/>
    <x v="7"/>
    <x v="0"/>
    <x v="59"/>
    <n v="750"/>
    <n v="750"/>
    <s v="   -"/>
    <s v="-"/>
    <m/>
    <m/>
    <m/>
    <m/>
    <m/>
    <m/>
    <m/>
    <m/>
  </r>
  <r>
    <s v="CK-NoKy [32]"/>
    <x v="3"/>
    <x v="0"/>
    <x v="8"/>
    <x v="8"/>
    <x v="0"/>
    <x v="59"/>
    <s v="UK"/>
    <m/>
    <s v="   -"/>
    <s v="-"/>
    <m/>
    <m/>
    <m/>
    <m/>
    <m/>
    <m/>
    <m/>
    <m/>
  </r>
  <r>
    <s v="CK-SWVI [31]"/>
    <x v="3"/>
    <x v="4"/>
    <x v="9"/>
    <x v="9"/>
    <x v="0"/>
    <x v="59"/>
    <n v="25"/>
    <n v="25"/>
    <s v="   -"/>
    <s v="-"/>
    <m/>
    <m/>
    <m/>
    <m/>
    <m/>
    <m/>
    <m/>
    <m/>
  </r>
  <r>
    <s v="CK-NoKy [32]"/>
    <x v="3"/>
    <x v="2"/>
    <x v="10"/>
    <x v="10"/>
    <x v="0"/>
    <x v="59"/>
    <n v="400"/>
    <n v="400"/>
    <s v="   -"/>
    <s v="-"/>
    <m/>
    <m/>
    <m/>
    <m/>
    <m/>
    <m/>
    <m/>
    <m/>
  </r>
  <r>
    <s v="CK-NoKy [32]"/>
    <x v="1"/>
    <x v="2"/>
    <x v="11"/>
    <x v="11"/>
    <x v="0"/>
    <x v="59"/>
    <n v="3500"/>
    <n v="3500"/>
    <s v="   -"/>
    <s v="-"/>
    <m/>
    <m/>
    <m/>
    <m/>
    <m/>
    <m/>
    <m/>
    <m/>
  </r>
  <r>
    <s v="CK-SWVI [31]"/>
    <x v="3"/>
    <x v="5"/>
    <x v="12"/>
    <x v="12"/>
    <x v="0"/>
    <x v="59"/>
    <n v="200"/>
    <n v="200"/>
    <s v="   -"/>
    <s v="-"/>
    <m/>
    <m/>
    <m/>
    <m/>
    <m/>
    <m/>
    <m/>
    <m/>
  </r>
  <r>
    <s v="CK-SWVI [31]"/>
    <x v="3"/>
    <x v="4"/>
    <x v="13"/>
    <x v="13"/>
    <x v="0"/>
    <x v="59"/>
    <s v="UNK"/>
    <m/>
    <s v="   -"/>
    <s v="-"/>
    <m/>
    <m/>
    <m/>
    <m/>
    <m/>
    <m/>
    <m/>
    <m/>
  </r>
  <r>
    <s v="CK-SWVI [31]"/>
    <x v="3"/>
    <x v="1"/>
    <x v="14"/>
    <x v="14"/>
    <x v="0"/>
    <x v="59"/>
    <n v="10"/>
    <n v="10"/>
    <s v="   -"/>
    <s v="-"/>
    <m/>
    <m/>
    <m/>
    <m/>
    <m/>
    <m/>
    <m/>
    <m/>
  </r>
  <r>
    <s v="CK-NoKy [32]"/>
    <x v="0"/>
    <x v="0"/>
    <x v="15"/>
    <x v="15"/>
    <x v="0"/>
    <x v="59"/>
    <n v="1500"/>
    <n v="1500"/>
    <s v="   -"/>
    <s v="-"/>
    <m/>
    <m/>
    <m/>
    <m/>
    <m/>
    <m/>
    <m/>
    <m/>
  </r>
  <r>
    <s v="CK-NoKy [32]"/>
    <x v="3"/>
    <x v="0"/>
    <x v="16"/>
    <x v="16"/>
    <x v="0"/>
    <x v="59"/>
    <n v="25"/>
    <n v="25"/>
    <s v="   -"/>
    <s v="-"/>
    <m/>
    <m/>
    <m/>
    <m/>
    <m/>
    <m/>
    <m/>
    <m/>
  </r>
  <r>
    <s v="CK-SWVI [31]"/>
    <x v="3"/>
    <x v="1"/>
    <x v="17"/>
    <x v="17"/>
    <x v="0"/>
    <x v="59"/>
    <n v="500"/>
    <n v="500"/>
    <s v="   -"/>
    <s v="-"/>
    <m/>
    <m/>
    <m/>
    <m/>
    <m/>
    <m/>
    <m/>
    <m/>
  </r>
  <r>
    <s v="CK-NoKy [32]"/>
    <x v="3"/>
    <x v="2"/>
    <x v="18"/>
    <x v="18"/>
    <x v="0"/>
    <x v="59"/>
    <n v="25"/>
    <n v="25"/>
    <s v="   -"/>
    <s v="-"/>
    <m/>
    <m/>
    <m/>
    <m/>
    <m/>
    <m/>
    <m/>
    <m/>
  </r>
  <r>
    <s v="CK-NoKy [32]"/>
    <x v="1"/>
    <x v="2"/>
    <x v="19"/>
    <x v="19"/>
    <x v="0"/>
    <x v="59"/>
    <n v="750"/>
    <n v="750"/>
    <s v="   -"/>
    <s v="-"/>
    <m/>
    <m/>
    <m/>
    <m/>
    <m/>
    <m/>
    <m/>
    <m/>
  </r>
  <r>
    <s v="CK-NoKy [32]"/>
    <x v="3"/>
    <x v="2"/>
    <x v="20"/>
    <x v="20"/>
    <x v="0"/>
    <x v="59"/>
    <n v="200"/>
    <n v="200"/>
    <s v="   -"/>
    <s v="-"/>
    <m/>
    <m/>
    <m/>
    <m/>
    <m/>
    <m/>
    <m/>
    <m/>
  </r>
  <r>
    <s v="CK-NoKy [32]"/>
    <x v="3"/>
    <x v="0"/>
    <x v="21"/>
    <x v="21"/>
    <x v="0"/>
    <x v="59"/>
    <s v="NO"/>
    <m/>
    <s v="   -"/>
    <s v="-"/>
    <m/>
    <m/>
    <m/>
    <m/>
    <m/>
    <m/>
    <m/>
    <m/>
  </r>
  <r>
    <s v="CK-NWVI [33]"/>
    <x v="1"/>
    <x v="3"/>
    <x v="22"/>
    <x v="22"/>
    <x v="0"/>
    <x v="59"/>
    <n v="3000"/>
    <n v="3000"/>
    <s v="   -"/>
    <s v="-"/>
    <m/>
    <m/>
    <m/>
    <m/>
    <m/>
    <m/>
    <m/>
    <m/>
  </r>
  <r>
    <s v="CK-NoKy [32]"/>
    <x v="3"/>
    <x v="0"/>
    <x v="23"/>
    <x v="23"/>
    <x v="0"/>
    <x v="59"/>
    <s v="UNK"/>
    <m/>
    <s v="   -"/>
    <s v="-"/>
    <m/>
    <m/>
    <m/>
    <m/>
    <m/>
    <m/>
    <m/>
    <m/>
  </r>
  <r>
    <s v="CK-SWVI [31]"/>
    <x v="0"/>
    <x v="1"/>
    <x v="24"/>
    <x v="24"/>
    <x v="0"/>
    <x v="59"/>
    <n v="300"/>
    <n v="300"/>
    <s v="   -"/>
    <s v="-"/>
    <m/>
    <m/>
    <m/>
    <m/>
    <m/>
    <m/>
    <m/>
    <m/>
  </r>
  <r>
    <s v="CK-SWVI [31]"/>
    <x v="3"/>
    <x v="4"/>
    <x v="25"/>
    <x v="25"/>
    <x v="0"/>
    <x v="59"/>
    <s v="UK"/>
    <m/>
    <s v="   -"/>
    <s v="-"/>
    <m/>
    <m/>
    <m/>
    <m/>
    <m/>
    <m/>
    <m/>
    <m/>
  </r>
  <r>
    <s v="CK-NoKy [32]"/>
    <x v="3"/>
    <x v="2"/>
    <x v="26"/>
    <x v="26"/>
    <x v="0"/>
    <x v="59"/>
    <n v="400"/>
    <n v="400"/>
    <s v="   -"/>
    <s v="-"/>
    <m/>
    <m/>
    <m/>
    <m/>
    <m/>
    <m/>
    <m/>
    <m/>
  </r>
  <r>
    <s v="CK-SWVI [31]"/>
    <x v="0"/>
    <x v="1"/>
    <x v="27"/>
    <x v="27"/>
    <x v="0"/>
    <x v="59"/>
    <n v="25"/>
    <n v="25"/>
    <s v="   -"/>
    <s v="-"/>
    <m/>
    <m/>
    <m/>
    <m/>
    <m/>
    <m/>
    <m/>
    <m/>
  </r>
  <r>
    <s v="CK-SWVI [31]"/>
    <x v="1"/>
    <x v="4"/>
    <x v="28"/>
    <x v="28"/>
    <x v="0"/>
    <x v="59"/>
    <n v="400"/>
    <n v="400"/>
    <s v="   -"/>
    <s v="-"/>
    <m/>
    <m/>
    <m/>
    <m/>
    <m/>
    <m/>
    <m/>
    <m/>
  </r>
  <r>
    <s v="CK-NoKy [32]"/>
    <x v="3"/>
    <x v="0"/>
    <x v="29"/>
    <x v="29"/>
    <x v="0"/>
    <x v="59"/>
    <s v="NO"/>
    <m/>
    <s v="   -"/>
    <s v="-"/>
    <m/>
    <m/>
    <m/>
    <m/>
    <m/>
    <m/>
    <m/>
    <m/>
  </r>
  <r>
    <s v="CK-SWVI [31]"/>
    <x v="4"/>
    <x v="6"/>
    <x v="30"/>
    <x v="30"/>
    <x v="0"/>
    <x v="59"/>
    <s v="NI"/>
    <m/>
    <s v="   -"/>
    <s v="-"/>
    <m/>
    <m/>
    <m/>
    <m/>
    <m/>
    <m/>
    <m/>
    <m/>
  </r>
  <r>
    <s v="CK-SWVI [31]"/>
    <x v="4"/>
    <x v="6"/>
    <x v="30"/>
    <x v="31"/>
    <x v="0"/>
    <x v="59"/>
    <n v="3500"/>
    <n v="3500"/>
    <s v="   -"/>
    <s v="-"/>
    <m/>
    <m/>
    <m/>
    <m/>
    <m/>
    <m/>
    <m/>
    <m/>
  </r>
  <r>
    <s v="CK-NoKy [32]"/>
    <x v="3"/>
    <x v="0"/>
    <x v="31"/>
    <x v="32"/>
    <x v="0"/>
    <x v="59"/>
    <n v="25"/>
    <n v="25"/>
    <s v="   -"/>
    <s v="-"/>
    <m/>
    <m/>
    <m/>
    <m/>
    <m/>
    <m/>
    <m/>
    <m/>
  </r>
  <r>
    <s v="CK-NoKy [32]"/>
    <x v="3"/>
    <x v="2"/>
    <x v="32"/>
    <x v="33"/>
    <x v="0"/>
    <x v="59"/>
    <n v="75"/>
    <n v="75"/>
    <s v="   -"/>
    <s v="-"/>
    <m/>
    <m/>
    <m/>
    <m/>
    <m/>
    <m/>
    <m/>
    <m/>
  </r>
  <r>
    <s v="CK-SWVI [31]"/>
    <x v="4"/>
    <x v="5"/>
    <x v="33"/>
    <x v="34"/>
    <x v="0"/>
    <x v="59"/>
    <s v="NI"/>
    <m/>
    <s v="   -"/>
    <s v="-"/>
    <m/>
    <m/>
    <m/>
    <m/>
    <m/>
    <m/>
    <m/>
    <m/>
  </r>
  <r>
    <s v="CK-SWVI [31]"/>
    <x v="4"/>
    <x v="5"/>
    <x v="33"/>
    <x v="35"/>
    <x v="0"/>
    <x v="59"/>
    <s v="UNK"/>
    <m/>
    <s v="   -"/>
    <s v="-"/>
    <m/>
    <m/>
    <m/>
    <m/>
    <m/>
    <m/>
    <m/>
    <m/>
  </r>
  <r>
    <s v="CK-SWVI [31]"/>
    <x v="4"/>
    <x v="5"/>
    <x v="33"/>
    <x v="36"/>
    <x v="0"/>
    <x v="59"/>
    <n v="1500"/>
    <n v="1500"/>
    <s v="   -"/>
    <s v="-"/>
    <m/>
    <m/>
    <m/>
    <m/>
    <m/>
    <m/>
    <m/>
    <m/>
  </r>
  <r>
    <s v="CK-SWVI [31]"/>
    <x v="1"/>
    <x v="4"/>
    <x v="34"/>
    <x v="37"/>
    <x v="0"/>
    <x v="59"/>
    <n v="400"/>
    <n v="400"/>
    <s v="   -"/>
    <s v="-"/>
    <m/>
    <m/>
    <m/>
    <m/>
    <m/>
    <m/>
    <m/>
    <m/>
  </r>
  <r>
    <s v="CK-SWVI [31]"/>
    <x v="2"/>
    <x v="4"/>
    <x v="35"/>
    <x v="38"/>
    <x v="0"/>
    <x v="59"/>
    <n v="15000"/>
    <n v="15000"/>
    <s v="   -"/>
    <s v="-"/>
    <m/>
    <m/>
    <m/>
    <m/>
    <m/>
    <m/>
    <m/>
    <m/>
  </r>
  <r>
    <s v="CK-SWVI [31]"/>
    <x v="4"/>
    <x v="5"/>
    <x v="36"/>
    <x v="39"/>
    <x v="0"/>
    <x v="59"/>
    <s v="NI"/>
    <m/>
    <s v="   -"/>
    <s v="-"/>
    <m/>
    <m/>
    <m/>
    <m/>
    <m/>
    <m/>
    <m/>
    <m/>
  </r>
  <r>
    <s v="CK-SWVI [31]"/>
    <x v="4"/>
    <x v="5"/>
    <x v="36"/>
    <x v="40"/>
    <x v="0"/>
    <x v="59"/>
    <s v="UK"/>
    <m/>
    <s v="   -"/>
    <s v="-"/>
    <m/>
    <m/>
    <m/>
    <m/>
    <m/>
    <m/>
    <m/>
    <m/>
  </r>
  <r>
    <s v="CK-SWVI [31]"/>
    <x v="4"/>
    <x v="5"/>
    <x v="36"/>
    <x v="41"/>
    <x v="0"/>
    <x v="59"/>
    <n v="750"/>
    <n v="750"/>
    <s v="   -"/>
    <s v="-"/>
    <m/>
    <m/>
    <m/>
    <m/>
    <m/>
    <m/>
    <m/>
    <m/>
  </r>
  <r>
    <s v="CK-NoKy [32]"/>
    <x v="3"/>
    <x v="2"/>
    <x v="37"/>
    <x v="42"/>
    <x v="0"/>
    <x v="59"/>
    <n v="1500"/>
    <n v="1500"/>
    <s v="   -"/>
    <s v="-"/>
    <m/>
    <m/>
    <m/>
    <m/>
    <m/>
    <m/>
    <m/>
    <m/>
  </r>
  <r>
    <s v="CK-SWVI [31]"/>
    <x v="3"/>
    <x v="1"/>
    <x v="38"/>
    <x v="43"/>
    <x v="0"/>
    <x v="59"/>
    <n v="25"/>
    <n v="25"/>
    <s v="   -"/>
    <s v="-"/>
    <m/>
    <m/>
    <m/>
    <m/>
    <m/>
    <m/>
    <m/>
    <m/>
  </r>
  <r>
    <s v="CK-NoKy [32]"/>
    <x v="1"/>
    <x v="2"/>
    <x v="39"/>
    <x v="44"/>
    <x v="0"/>
    <x v="59"/>
    <n v="1500"/>
    <n v="1500"/>
    <s v="   -"/>
    <s v="-"/>
    <m/>
    <m/>
    <m/>
    <m/>
    <m/>
    <m/>
    <m/>
    <m/>
  </r>
  <r>
    <s v="CK-NoKy [32]"/>
    <x v="0"/>
    <x v="0"/>
    <x v="40"/>
    <x v="45"/>
    <x v="0"/>
    <x v="59"/>
    <n v="1500"/>
    <n v="1500"/>
    <s v="   -"/>
    <s v="-"/>
    <m/>
    <m/>
    <m/>
    <m/>
    <m/>
    <m/>
    <m/>
    <m/>
  </r>
  <r>
    <s v="CK-SWVI [31]"/>
    <x v="3"/>
    <x v="4"/>
    <x v="41"/>
    <x v="46"/>
    <x v="0"/>
    <x v="59"/>
    <s v="NI"/>
    <m/>
    <s v="   -"/>
    <s v="-"/>
    <m/>
    <m/>
    <m/>
    <m/>
    <m/>
    <m/>
    <m/>
    <m/>
  </r>
  <r>
    <s v="CK-NoKy [32]"/>
    <x v="3"/>
    <x v="2"/>
    <x v="42"/>
    <x v="47"/>
    <x v="0"/>
    <x v="59"/>
    <n v="200"/>
    <n v="200"/>
    <s v="   -"/>
    <s v="-"/>
    <m/>
    <m/>
    <m/>
    <m/>
    <m/>
    <m/>
    <m/>
    <m/>
  </r>
  <r>
    <s v="CK-SWVI [31]"/>
    <x v="3"/>
    <x v="1"/>
    <x v="43"/>
    <x v="48"/>
    <x v="0"/>
    <x v="59"/>
    <n v="50"/>
    <n v="50"/>
    <s v="   -"/>
    <s v="-"/>
    <m/>
    <m/>
    <m/>
    <m/>
    <m/>
    <m/>
    <m/>
    <m/>
  </r>
  <r>
    <s v="CK-SWVI [31]"/>
    <x v="3"/>
    <x v="4"/>
    <x v="44"/>
    <x v="49"/>
    <x v="0"/>
    <x v="59"/>
    <n v="25"/>
    <n v="25"/>
    <s v="   -"/>
    <s v="-"/>
    <m/>
    <m/>
    <m/>
    <m/>
    <m/>
    <m/>
    <m/>
    <m/>
  </r>
  <r>
    <s v="CK-SWVI [31]"/>
    <x v="1"/>
    <x v="1"/>
    <x v="45"/>
    <x v="50"/>
    <x v="0"/>
    <x v="59"/>
    <n v="250"/>
    <n v="250"/>
    <s v="   -"/>
    <s v="-"/>
    <m/>
    <m/>
    <m/>
    <m/>
    <m/>
    <m/>
    <m/>
    <m/>
  </r>
  <r>
    <s v="CK-NoKy [32]"/>
    <x v="3"/>
    <x v="2"/>
    <x v="46"/>
    <x v="51"/>
    <x v="0"/>
    <x v="59"/>
    <n v="750"/>
    <n v="750"/>
    <s v="   -"/>
    <s v="-"/>
    <m/>
    <m/>
    <m/>
    <m/>
    <m/>
    <m/>
    <m/>
    <m/>
  </r>
  <r>
    <s v="CK-SWVI [31]"/>
    <x v="3"/>
    <x v="1"/>
    <x v="47"/>
    <x v="52"/>
    <x v="0"/>
    <x v="59"/>
    <n v="80"/>
    <n v="80"/>
    <s v="   -"/>
    <s v="-"/>
    <m/>
    <m/>
    <m/>
    <m/>
    <m/>
    <m/>
    <m/>
    <m/>
  </r>
  <r>
    <s v="CK-NoKy [32]"/>
    <x v="1"/>
    <x v="2"/>
    <x v="48"/>
    <x v="53"/>
    <x v="0"/>
    <x v="59"/>
    <n v="400"/>
    <n v="400"/>
    <s v="   -"/>
    <s v="-"/>
    <m/>
    <m/>
    <m/>
    <m/>
    <m/>
    <m/>
    <m/>
    <m/>
  </r>
  <r>
    <s v="CK-NoKy [32]"/>
    <x v="0"/>
    <x v="0"/>
    <x v="0"/>
    <x v="0"/>
    <x v="0"/>
    <x v="60"/>
    <n v="750"/>
    <n v="750"/>
    <s v="   -"/>
    <s v="-"/>
    <m/>
    <m/>
    <m/>
    <m/>
    <m/>
    <m/>
    <m/>
    <m/>
  </r>
  <r>
    <s v="CK-SWVI [31]"/>
    <x v="0"/>
    <x v="1"/>
    <x v="1"/>
    <x v="1"/>
    <x v="0"/>
    <x v="60"/>
    <n v="20"/>
    <n v="20"/>
    <s v="   -"/>
    <s v="-"/>
    <m/>
    <m/>
    <m/>
    <m/>
    <m/>
    <m/>
    <m/>
    <m/>
  </r>
  <r>
    <s v="CK-NoKy [32]"/>
    <x v="1"/>
    <x v="2"/>
    <x v="2"/>
    <x v="2"/>
    <x v="0"/>
    <x v="60"/>
    <n v="3000"/>
    <n v="3000"/>
    <s v="   -"/>
    <s v="-"/>
    <m/>
    <m/>
    <m/>
    <m/>
    <m/>
    <m/>
    <m/>
    <m/>
  </r>
  <r>
    <s v="CK-NoKy [32]"/>
    <x v="2"/>
    <x v="2"/>
    <x v="3"/>
    <x v="3"/>
    <x v="0"/>
    <x v="60"/>
    <n v="600"/>
    <n v="600"/>
    <s v="   -"/>
    <s v="-"/>
    <m/>
    <m/>
    <m/>
    <m/>
    <m/>
    <m/>
    <m/>
    <m/>
  </r>
  <r>
    <s v="CK-NWVI [33]"/>
    <x v="0"/>
    <x v="3"/>
    <x v="4"/>
    <x v="4"/>
    <x v="0"/>
    <x v="60"/>
    <s v="UNK"/>
    <m/>
    <s v="   -"/>
    <s v="-"/>
    <m/>
    <m/>
    <m/>
    <m/>
    <m/>
    <m/>
    <m/>
    <m/>
  </r>
  <r>
    <s v="CK-NoKy [32]"/>
    <x v="2"/>
    <x v="2"/>
    <x v="5"/>
    <x v="5"/>
    <x v="0"/>
    <x v="60"/>
    <n v="1000"/>
    <n v="1000"/>
    <s v="   -"/>
    <s v="-"/>
    <m/>
    <m/>
    <m/>
    <m/>
    <m/>
    <m/>
    <m/>
    <m/>
  </r>
  <r>
    <s v="CK-SWVI [31]"/>
    <x v="3"/>
    <x v="1"/>
    <x v="6"/>
    <x v="6"/>
    <x v="0"/>
    <x v="60"/>
    <n v="70"/>
    <n v="70"/>
    <s v="   -"/>
    <s v="-"/>
    <m/>
    <m/>
    <m/>
    <m/>
    <m/>
    <m/>
    <m/>
    <m/>
  </r>
  <r>
    <s v="CK-NoKy [32]"/>
    <x v="3"/>
    <x v="2"/>
    <x v="7"/>
    <x v="7"/>
    <x v="0"/>
    <x v="60"/>
    <n v="300"/>
    <n v="300"/>
    <s v="   -"/>
    <s v="-"/>
    <m/>
    <m/>
    <m/>
    <m/>
    <m/>
    <m/>
    <m/>
    <m/>
  </r>
  <r>
    <s v="CK-NoKy [32]"/>
    <x v="3"/>
    <x v="0"/>
    <x v="8"/>
    <x v="8"/>
    <x v="0"/>
    <x v="60"/>
    <s v="UK"/>
    <m/>
    <s v="   -"/>
    <s v="-"/>
    <m/>
    <m/>
    <m/>
    <m/>
    <m/>
    <m/>
    <m/>
    <m/>
  </r>
  <r>
    <s v="CK-SWVI [31]"/>
    <x v="3"/>
    <x v="4"/>
    <x v="9"/>
    <x v="9"/>
    <x v="0"/>
    <x v="60"/>
    <n v="25"/>
    <n v="25"/>
    <s v="   -"/>
    <s v="-"/>
    <m/>
    <m/>
    <m/>
    <m/>
    <m/>
    <m/>
    <m/>
    <m/>
  </r>
  <r>
    <s v="CK-NoKy [32]"/>
    <x v="3"/>
    <x v="2"/>
    <x v="10"/>
    <x v="10"/>
    <x v="0"/>
    <x v="60"/>
    <n v="75"/>
    <n v="75"/>
    <s v="   -"/>
    <s v="-"/>
    <m/>
    <m/>
    <m/>
    <m/>
    <m/>
    <m/>
    <m/>
    <m/>
  </r>
  <r>
    <s v="CK-NoKy [32]"/>
    <x v="1"/>
    <x v="2"/>
    <x v="11"/>
    <x v="11"/>
    <x v="0"/>
    <x v="60"/>
    <n v="1050"/>
    <n v="1050"/>
    <s v="   -"/>
    <s v="-"/>
    <m/>
    <m/>
    <m/>
    <m/>
    <m/>
    <m/>
    <m/>
    <m/>
  </r>
  <r>
    <s v="CK-SWVI [31]"/>
    <x v="3"/>
    <x v="5"/>
    <x v="12"/>
    <x v="12"/>
    <x v="0"/>
    <x v="60"/>
    <n v="750"/>
    <n v="750"/>
    <s v="   -"/>
    <s v="-"/>
    <m/>
    <m/>
    <m/>
    <m/>
    <m/>
    <m/>
    <m/>
    <m/>
  </r>
  <r>
    <s v="CK-SWVI [31]"/>
    <x v="3"/>
    <x v="4"/>
    <x v="13"/>
    <x v="13"/>
    <x v="0"/>
    <x v="60"/>
    <s v="UNK"/>
    <m/>
    <s v="   -"/>
    <s v="-"/>
    <m/>
    <m/>
    <m/>
    <m/>
    <m/>
    <m/>
    <m/>
    <m/>
  </r>
  <r>
    <s v="CK-SWVI [31]"/>
    <x v="3"/>
    <x v="1"/>
    <x v="14"/>
    <x v="14"/>
    <x v="0"/>
    <x v="60"/>
    <n v="20"/>
    <n v="20"/>
    <s v="   -"/>
    <s v="-"/>
    <m/>
    <m/>
    <m/>
    <m/>
    <m/>
    <m/>
    <m/>
    <m/>
  </r>
  <r>
    <s v="CK-NoKy [32]"/>
    <x v="0"/>
    <x v="0"/>
    <x v="15"/>
    <x v="15"/>
    <x v="0"/>
    <x v="60"/>
    <n v="400"/>
    <n v="400"/>
    <s v="   -"/>
    <s v="-"/>
    <m/>
    <m/>
    <m/>
    <m/>
    <m/>
    <m/>
    <m/>
    <m/>
  </r>
  <r>
    <s v="CK-NoKy [32]"/>
    <x v="3"/>
    <x v="0"/>
    <x v="16"/>
    <x v="16"/>
    <x v="0"/>
    <x v="60"/>
    <n v="25"/>
    <n v="25"/>
    <s v="   -"/>
    <s v="-"/>
    <m/>
    <m/>
    <m/>
    <m/>
    <m/>
    <m/>
    <m/>
    <m/>
  </r>
  <r>
    <s v="CK-SWVI [31]"/>
    <x v="3"/>
    <x v="1"/>
    <x v="17"/>
    <x v="17"/>
    <x v="0"/>
    <x v="60"/>
    <n v="50"/>
    <n v="50"/>
    <s v="   -"/>
    <s v="-"/>
    <m/>
    <m/>
    <m/>
    <m/>
    <m/>
    <m/>
    <m/>
    <m/>
  </r>
  <r>
    <s v="CK-NoKy [32]"/>
    <x v="3"/>
    <x v="2"/>
    <x v="18"/>
    <x v="18"/>
    <x v="0"/>
    <x v="60"/>
    <n v="50"/>
    <n v="50"/>
    <s v="   -"/>
    <s v="-"/>
    <m/>
    <m/>
    <m/>
    <m/>
    <m/>
    <m/>
    <m/>
    <m/>
  </r>
  <r>
    <s v="CK-NoKy [32]"/>
    <x v="1"/>
    <x v="2"/>
    <x v="19"/>
    <x v="19"/>
    <x v="0"/>
    <x v="60"/>
    <n v="400"/>
    <n v="400"/>
    <s v="   -"/>
    <s v="-"/>
    <m/>
    <m/>
    <m/>
    <m/>
    <m/>
    <m/>
    <m/>
    <m/>
  </r>
  <r>
    <s v="CK-NoKy [32]"/>
    <x v="3"/>
    <x v="2"/>
    <x v="20"/>
    <x v="20"/>
    <x v="0"/>
    <x v="60"/>
    <n v="100"/>
    <n v="100"/>
    <s v="   -"/>
    <s v="-"/>
    <m/>
    <m/>
    <m/>
    <m/>
    <m/>
    <m/>
    <m/>
    <m/>
  </r>
  <r>
    <s v="CK-NoKy [32]"/>
    <x v="3"/>
    <x v="0"/>
    <x v="21"/>
    <x v="21"/>
    <x v="0"/>
    <x v="60"/>
    <s v="NO"/>
    <m/>
    <s v="   -"/>
    <s v="-"/>
    <m/>
    <m/>
    <m/>
    <m/>
    <m/>
    <m/>
    <m/>
    <m/>
  </r>
  <r>
    <s v="CK-NWVI [33]"/>
    <x v="1"/>
    <x v="3"/>
    <x v="22"/>
    <x v="22"/>
    <x v="0"/>
    <x v="60"/>
    <n v="400"/>
    <n v="400"/>
    <s v="   -"/>
    <s v="-"/>
    <m/>
    <m/>
    <m/>
    <m/>
    <m/>
    <m/>
    <m/>
    <m/>
  </r>
  <r>
    <s v="CK-NoKy [32]"/>
    <x v="3"/>
    <x v="0"/>
    <x v="23"/>
    <x v="23"/>
    <x v="0"/>
    <x v="60"/>
    <s v="UNK"/>
    <m/>
    <s v="   -"/>
    <s v="-"/>
    <m/>
    <m/>
    <m/>
    <m/>
    <m/>
    <m/>
    <m/>
    <m/>
  </r>
  <r>
    <s v="CK-SWVI [31]"/>
    <x v="0"/>
    <x v="1"/>
    <x v="24"/>
    <x v="24"/>
    <x v="0"/>
    <x v="60"/>
    <n v="50"/>
    <n v="50"/>
    <s v="   -"/>
    <s v="-"/>
    <m/>
    <m/>
    <m/>
    <m/>
    <m/>
    <m/>
    <m/>
    <m/>
  </r>
  <r>
    <s v="CK-SWVI [31]"/>
    <x v="3"/>
    <x v="4"/>
    <x v="25"/>
    <x v="25"/>
    <x v="0"/>
    <x v="60"/>
    <s v="UK"/>
    <m/>
    <s v="   -"/>
    <s v="-"/>
    <m/>
    <m/>
    <m/>
    <m/>
    <m/>
    <m/>
    <m/>
    <m/>
  </r>
  <r>
    <s v="CK-NoKy [32]"/>
    <x v="3"/>
    <x v="2"/>
    <x v="26"/>
    <x v="26"/>
    <x v="0"/>
    <x v="60"/>
    <n v="200"/>
    <n v="200"/>
    <s v="   -"/>
    <s v="-"/>
    <m/>
    <m/>
    <m/>
    <m/>
    <m/>
    <m/>
    <m/>
    <m/>
  </r>
  <r>
    <s v="CK-SWVI [31]"/>
    <x v="0"/>
    <x v="1"/>
    <x v="27"/>
    <x v="27"/>
    <x v="0"/>
    <x v="60"/>
    <n v="50"/>
    <n v="50"/>
    <s v="   -"/>
    <s v="-"/>
    <m/>
    <m/>
    <m/>
    <m/>
    <m/>
    <m/>
    <m/>
    <m/>
  </r>
  <r>
    <s v="CK-SWVI [31]"/>
    <x v="1"/>
    <x v="4"/>
    <x v="28"/>
    <x v="28"/>
    <x v="0"/>
    <x v="60"/>
    <n v="1500"/>
    <n v="1500"/>
    <s v="   -"/>
    <s v="-"/>
    <m/>
    <m/>
    <m/>
    <m/>
    <m/>
    <m/>
    <m/>
    <m/>
  </r>
  <r>
    <s v="CK-NoKy [32]"/>
    <x v="3"/>
    <x v="0"/>
    <x v="29"/>
    <x v="29"/>
    <x v="0"/>
    <x v="60"/>
    <n v="25"/>
    <n v="25"/>
    <s v="   -"/>
    <s v="-"/>
    <m/>
    <m/>
    <m/>
    <m/>
    <m/>
    <m/>
    <m/>
    <m/>
  </r>
  <r>
    <s v="CK-SWVI [31]"/>
    <x v="4"/>
    <x v="6"/>
    <x v="30"/>
    <x v="30"/>
    <x v="0"/>
    <x v="60"/>
    <s v="NI"/>
    <m/>
    <s v="   -"/>
    <s v="-"/>
    <m/>
    <m/>
    <m/>
    <m/>
    <m/>
    <m/>
    <m/>
    <m/>
  </r>
  <r>
    <s v="CK-SWVI [31]"/>
    <x v="4"/>
    <x v="6"/>
    <x v="30"/>
    <x v="31"/>
    <x v="0"/>
    <x v="60"/>
    <n v="1500"/>
    <n v="1500"/>
    <s v="   -"/>
    <s v="-"/>
    <m/>
    <m/>
    <m/>
    <m/>
    <m/>
    <m/>
    <m/>
    <m/>
  </r>
  <r>
    <s v="CK-NoKy [32]"/>
    <x v="3"/>
    <x v="0"/>
    <x v="31"/>
    <x v="32"/>
    <x v="0"/>
    <x v="60"/>
    <s v="NO"/>
    <m/>
    <s v="   -"/>
    <s v="-"/>
    <m/>
    <m/>
    <m/>
    <m/>
    <m/>
    <m/>
    <m/>
    <m/>
  </r>
  <r>
    <s v="CK-NoKy [32]"/>
    <x v="3"/>
    <x v="2"/>
    <x v="32"/>
    <x v="33"/>
    <x v="0"/>
    <x v="60"/>
    <n v="25"/>
    <n v="25"/>
    <s v="   -"/>
    <s v="-"/>
    <m/>
    <m/>
    <m/>
    <m/>
    <m/>
    <m/>
    <m/>
    <m/>
  </r>
  <r>
    <s v="CK-SWVI [31]"/>
    <x v="4"/>
    <x v="5"/>
    <x v="33"/>
    <x v="34"/>
    <x v="0"/>
    <x v="60"/>
    <s v="NI"/>
    <m/>
    <s v="   -"/>
    <s v="-"/>
    <m/>
    <m/>
    <m/>
    <m/>
    <m/>
    <m/>
    <m/>
    <m/>
  </r>
  <r>
    <s v="CK-SWVI [31]"/>
    <x v="4"/>
    <x v="5"/>
    <x v="33"/>
    <x v="35"/>
    <x v="0"/>
    <x v="60"/>
    <s v="UNK"/>
    <m/>
    <s v="   -"/>
    <s v="-"/>
    <m/>
    <m/>
    <m/>
    <m/>
    <m/>
    <m/>
    <m/>
    <m/>
  </r>
  <r>
    <s v="CK-SWVI [31]"/>
    <x v="4"/>
    <x v="5"/>
    <x v="33"/>
    <x v="36"/>
    <x v="0"/>
    <x v="60"/>
    <n v="400"/>
    <n v="400"/>
    <s v="   -"/>
    <s v="-"/>
    <m/>
    <m/>
    <m/>
    <m/>
    <m/>
    <m/>
    <m/>
    <m/>
  </r>
  <r>
    <s v="CK-SWVI [31]"/>
    <x v="1"/>
    <x v="4"/>
    <x v="34"/>
    <x v="37"/>
    <x v="0"/>
    <x v="60"/>
    <n v="750"/>
    <n v="750"/>
    <s v="   -"/>
    <s v="-"/>
    <m/>
    <m/>
    <m/>
    <m/>
    <m/>
    <m/>
    <m/>
    <m/>
  </r>
  <r>
    <s v="CK-SWVI [31]"/>
    <x v="2"/>
    <x v="4"/>
    <x v="35"/>
    <x v="38"/>
    <x v="0"/>
    <x v="60"/>
    <n v="7500"/>
    <n v="7500"/>
    <s v="   -"/>
    <s v="-"/>
    <m/>
    <m/>
    <m/>
    <m/>
    <m/>
    <m/>
    <m/>
    <m/>
  </r>
  <r>
    <s v="CK-SWVI [31]"/>
    <x v="4"/>
    <x v="5"/>
    <x v="36"/>
    <x v="39"/>
    <x v="0"/>
    <x v="60"/>
    <s v="NI"/>
    <m/>
    <s v="   -"/>
    <s v="-"/>
    <m/>
    <m/>
    <m/>
    <m/>
    <m/>
    <m/>
    <m/>
    <m/>
  </r>
  <r>
    <s v="CK-SWVI [31]"/>
    <x v="4"/>
    <x v="5"/>
    <x v="36"/>
    <x v="40"/>
    <x v="0"/>
    <x v="60"/>
    <s v="UK"/>
    <m/>
    <s v="   -"/>
    <s v="-"/>
    <m/>
    <m/>
    <m/>
    <m/>
    <m/>
    <m/>
    <m/>
    <m/>
  </r>
  <r>
    <s v="CK-SWVI [31]"/>
    <x v="4"/>
    <x v="5"/>
    <x v="36"/>
    <x v="41"/>
    <x v="0"/>
    <x v="60"/>
    <n v="1500"/>
    <n v="1500"/>
    <s v="   -"/>
    <s v="-"/>
    <m/>
    <m/>
    <m/>
    <m/>
    <m/>
    <m/>
    <m/>
    <m/>
  </r>
  <r>
    <s v="CK-NoKy [32]"/>
    <x v="3"/>
    <x v="2"/>
    <x v="37"/>
    <x v="42"/>
    <x v="0"/>
    <x v="60"/>
    <n v="500"/>
    <n v="500"/>
    <s v="   -"/>
    <s v="-"/>
    <m/>
    <m/>
    <m/>
    <m/>
    <m/>
    <m/>
    <m/>
    <m/>
  </r>
  <r>
    <s v="CK-SWVI [31]"/>
    <x v="3"/>
    <x v="1"/>
    <x v="38"/>
    <x v="43"/>
    <x v="0"/>
    <x v="60"/>
    <n v="10"/>
    <n v="10"/>
    <s v="   -"/>
    <s v="-"/>
    <m/>
    <m/>
    <m/>
    <m/>
    <m/>
    <m/>
    <m/>
    <m/>
  </r>
  <r>
    <s v="CK-NoKy [32]"/>
    <x v="1"/>
    <x v="2"/>
    <x v="39"/>
    <x v="44"/>
    <x v="0"/>
    <x v="60"/>
    <n v="600"/>
    <n v="600"/>
    <s v="   -"/>
    <s v="-"/>
    <m/>
    <m/>
    <m/>
    <m/>
    <m/>
    <m/>
    <m/>
    <m/>
  </r>
  <r>
    <s v="CK-NoKy [32]"/>
    <x v="0"/>
    <x v="0"/>
    <x v="40"/>
    <x v="45"/>
    <x v="0"/>
    <x v="60"/>
    <n v="3500"/>
    <n v="3500"/>
    <s v="   -"/>
    <s v="-"/>
    <m/>
    <m/>
    <m/>
    <m/>
    <m/>
    <m/>
    <m/>
    <m/>
  </r>
  <r>
    <s v="CK-SWVI [31]"/>
    <x v="3"/>
    <x v="4"/>
    <x v="41"/>
    <x v="46"/>
    <x v="0"/>
    <x v="60"/>
    <s v="NI"/>
    <m/>
    <s v="   -"/>
    <s v="-"/>
    <m/>
    <m/>
    <m/>
    <m/>
    <m/>
    <m/>
    <m/>
    <m/>
  </r>
  <r>
    <s v="CK-NoKy [32]"/>
    <x v="3"/>
    <x v="2"/>
    <x v="42"/>
    <x v="47"/>
    <x v="0"/>
    <x v="60"/>
    <s v="UK"/>
    <m/>
    <s v="   -"/>
    <s v="-"/>
    <m/>
    <m/>
    <m/>
    <m/>
    <m/>
    <m/>
    <m/>
    <m/>
  </r>
  <r>
    <s v="CK-SWVI [31]"/>
    <x v="3"/>
    <x v="1"/>
    <x v="43"/>
    <x v="48"/>
    <x v="0"/>
    <x v="60"/>
    <s v="NO"/>
    <m/>
    <s v="   -"/>
    <s v="-"/>
    <m/>
    <m/>
    <m/>
    <m/>
    <m/>
    <m/>
    <m/>
    <m/>
  </r>
  <r>
    <s v="CK-SWVI [31]"/>
    <x v="3"/>
    <x v="4"/>
    <x v="44"/>
    <x v="49"/>
    <x v="0"/>
    <x v="60"/>
    <n v="25"/>
    <n v="25"/>
    <s v="   -"/>
    <s v="-"/>
    <m/>
    <m/>
    <m/>
    <m/>
    <m/>
    <m/>
    <m/>
    <m/>
  </r>
  <r>
    <s v="CK-SWVI [31]"/>
    <x v="1"/>
    <x v="1"/>
    <x v="45"/>
    <x v="50"/>
    <x v="0"/>
    <x v="60"/>
    <n v="50"/>
    <n v="50"/>
    <s v="   -"/>
    <s v="-"/>
    <m/>
    <m/>
    <m/>
    <m/>
    <m/>
    <m/>
    <m/>
    <m/>
  </r>
  <r>
    <s v="CK-NoKy [32]"/>
    <x v="3"/>
    <x v="2"/>
    <x v="46"/>
    <x v="51"/>
    <x v="0"/>
    <x v="60"/>
    <n v="200"/>
    <n v="200"/>
    <s v="   -"/>
    <s v="-"/>
    <m/>
    <m/>
    <m/>
    <m/>
    <m/>
    <m/>
    <m/>
    <m/>
  </r>
  <r>
    <s v="CK-SWVI [31]"/>
    <x v="3"/>
    <x v="1"/>
    <x v="47"/>
    <x v="52"/>
    <x v="0"/>
    <x v="60"/>
    <n v="25"/>
    <n v="25"/>
    <s v="   -"/>
    <s v="-"/>
    <m/>
    <m/>
    <m/>
    <m/>
    <m/>
    <m/>
    <m/>
    <m/>
  </r>
  <r>
    <s v="CK-NoKy [32]"/>
    <x v="1"/>
    <x v="2"/>
    <x v="48"/>
    <x v="53"/>
    <x v="0"/>
    <x v="60"/>
    <n v="25"/>
    <n v="25"/>
    <s v="   -"/>
    <s v="-"/>
    <m/>
    <m/>
    <m/>
    <m/>
    <m/>
    <m/>
    <m/>
    <m/>
  </r>
  <r>
    <s v="CK-NoKy [32]"/>
    <x v="0"/>
    <x v="0"/>
    <x v="0"/>
    <x v="0"/>
    <x v="0"/>
    <x v="61"/>
    <n v="200"/>
    <n v="200"/>
    <s v="   -"/>
    <s v="-"/>
    <m/>
    <m/>
    <m/>
    <m/>
    <m/>
    <m/>
    <m/>
    <m/>
  </r>
  <r>
    <s v="CK-SWVI [31]"/>
    <x v="0"/>
    <x v="1"/>
    <x v="1"/>
    <x v="1"/>
    <x v="0"/>
    <x v="61"/>
    <n v="200"/>
    <n v="200"/>
    <s v="   -"/>
    <s v="-"/>
    <m/>
    <m/>
    <m/>
    <m/>
    <m/>
    <m/>
    <m/>
    <m/>
  </r>
  <r>
    <s v="CK-NoKy [32]"/>
    <x v="1"/>
    <x v="2"/>
    <x v="2"/>
    <x v="2"/>
    <x v="0"/>
    <x v="61"/>
    <n v="3500"/>
    <n v="3500"/>
    <s v="   -"/>
    <s v="-"/>
    <m/>
    <m/>
    <m/>
    <m/>
    <m/>
    <m/>
    <m/>
    <m/>
  </r>
  <r>
    <s v="CK-NoKy [32]"/>
    <x v="2"/>
    <x v="2"/>
    <x v="3"/>
    <x v="3"/>
    <x v="0"/>
    <x v="61"/>
    <n v="200"/>
    <n v="200"/>
    <s v="   -"/>
    <s v="-"/>
    <m/>
    <m/>
    <m/>
    <m/>
    <m/>
    <m/>
    <m/>
    <m/>
  </r>
  <r>
    <s v="CK-NWVI [33]"/>
    <x v="0"/>
    <x v="3"/>
    <x v="4"/>
    <x v="4"/>
    <x v="0"/>
    <x v="61"/>
    <s v="UNK"/>
    <m/>
    <s v="   -"/>
    <s v="-"/>
    <m/>
    <m/>
    <m/>
    <m/>
    <m/>
    <m/>
    <m/>
    <m/>
  </r>
  <r>
    <s v="CK-NoKy [32]"/>
    <x v="2"/>
    <x v="2"/>
    <x v="5"/>
    <x v="5"/>
    <x v="0"/>
    <x v="61"/>
    <n v="400"/>
    <n v="400"/>
    <s v="   -"/>
    <s v="-"/>
    <m/>
    <m/>
    <m/>
    <m/>
    <m/>
    <m/>
    <m/>
    <m/>
  </r>
  <r>
    <s v="CK-SWVI [31]"/>
    <x v="3"/>
    <x v="1"/>
    <x v="6"/>
    <x v="6"/>
    <x v="0"/>
    <x v="61"/>
    <n v="400"/>
    <n v="400"/>
    <s v="   -"/>
    <s v="-"/>
    <m/>
    <m/>
    <m/>
    <m/>
    <m/>
    <m/>
    <m/>
    <m/>
  </r>
  <r>
    <s v="CK-NoKy [32]"/>
    <x v="3"/>
    <x v="2"/>
    <x v="7"/>
    <x v="7"/>
    <x v="0"/>
    <x v="61"/>
    <n v="750"/>
    <n v="750"/>
    <s v="   -"/>
    <s v="-"/>
    <m/>
    <m/>
    <m/>
    <m/>
    <m/>
    <m/>
    <m/>
    <m/>
  </r>
  <r>
    <s v="CK-NoKy [32]"/>
    <x v="3"/>
    <x v="0"/>
    <x v="8"/>
    <x v="8"/>
    <x v="0"/>
    <x v="61"/>
    <s v="UK"/>
    <m/>
    <s v="   -"/>
    <s v="-"/>
    <m/>
    <m/>
    <m/>
    <m/>
    <m/>
    <m/>
    <m/>
    <m/>
  </r>
  <r>
    <s v="CK-SWVI [31]"/>
    <x v="3"/>
    <x v="4"/>
    <x v="9"/>
    <x v="9"/>
    <x v="0"/>
    <x v="61"/>
    <n v="25"/>
    <n v="25"/>
    <s v="   -"/>
    <s v="-"/>
    <m/>
    <m/>
    <m/>
    <m/>
    <m/>
    <m/>
    <m/>
    <m/>
  </r>
  <r>
    <s v="CK-NoKy [32]"/>
    <x v="3"/>
    <x v="2"/>
    <x v="10"/>
    <x v="10"/>
    <x v="0"/>
    <x v="61"/>
    <n v="75"/>
    <n v="75"/>
    <s v="   -"/>
    <s v="-"/>
    <m/>
    <m/>
    <m/>
    <m/>
    <m/>
    <m/>
    <m/>
    <m/>
  </r>
  <r>
    <s v="CK-NoKy [32]"/>
    <x v="1"/>
    <x v="2"/>
    <x v="11"/>
    <x v="11"/>
    <x v="0"/>
    <x v="61"/>
    <n v="750"/>
    <n v="750"/>
    <s v="   -"/>
    <s v="-"/>
    <m/>
    <m/>
    <m/>
    <m/>
    <m/>
    <m/>
    <m/>
    <m/>
  </r>
  <r>
    <s v="CK-SWVI [31]"/>
    <x v="3"/>
    <x v="5"/>
    <x v="12"/>
    <x v="12"/>
    <x v="0"/>
    <x v="61"/>
    <n v="200"/>
    <n v="200"/>
    <s v="   -"/>
    <s v="-"/>
    <m/>
    <m/>
    <m/>
    <m/>
    <m/>
    <m/>
    <m/>
    <m/>
  </r>
  <r>
    <s v="CK-SWVI [31]"/>
    <x v="3"/>
    <x v="4"/>
    <x v="13"/>
    <x v="13"/>
    <x v="0"/>
    <x v="61"/>
    <s v="UNK"/>
    <m/>
    <s v="   -"/>
    <s v="-"/>
    <m/>
    <m/>
    <m/>
    <m/>
    <m/>
    <m/>
    <m/>
    <m/>
  </r>
  <r>
    <s v="CK-SWVI [31]"/>
    <x v="3"/>
    <x v="1"/>
    <x v="14"/>
    <x v="14"/>
    <x v="0"/>
    <x v="61"/>
    <n v="75"/>
    <n v="75"/>
    <s v="   -"/>
    <s v="-"/>
    <m/>
    <m/>
    <m/>
    <m/>
    <m/>
    <m/>
    <m/>
    <m/>
  </r>
  <r>
    <s v="CK-NoKy [32]"/>
    <x v="0"/>
    <x v="0"/>
    <x v="15"/>
    <x v="15"/>
    <x v="0"/>
    <x v="61"/>
    <n v="400"/>
    <n v="400"/>
    <s v="   -"/>
    <s v="-"/>
    <m/>
    <m/>
    <m/>
    <m/>
    <m/>
    <m/>
    <m/>
    <m/>
  </r>
  <r>
    <s v="CK-NoKy [32]"/>
    <x v="3"/>
    <x v="0"/>
    <x v="16"/>
    <x v="16"/>
    <x v="0"/>
    <x v="61"/>
    <s v="NO"/>
    <m/>
    <s v="   -"/>
    <s v="-"/>
    <m/>
    <m/>
    <m/>
    <m/>
    <m/>
    <m/>
    <m/>
    <m/>
  </r>
  <r>
    <s v="CK-SWVI [31]"/>
    <x v="3"/>
    <x v="1"/>
    <x v="17"/>
    <x v="17"/>
    <x v="0"/>
    <x v="61"/>
    <n v="750"/>
    <n v="750"/>
    <s v="   -"/>
    <s v="-"/>
    <m/>
    <m/>
    <m/>
    <m/>
    <m/>
    <m/>
    <m/>
    <m/>
  </r>
  <r>
    <s v="CK-NoKy [32]"/>
    <x v="3"/>
    <x v="2"/>
    <x v="18"/>
    <x v="18"/>
    <x v="0"/>
    <x v="61"/>
    <n v="25"/>
    <n v="25"/>
    <s v="   -"/>
    <s v="-"/>
    <m/>
    <m/>
    <m/>
    <m/>
    <m/>
    <m/>
    <m/>
    <m/>
  </r>
  <r>
    <s v="CK-NoKy [32]"/>
    <x v="1"/>
    <x v="2"/>
    <x v="19"/>
    <x v="19"/>
    <x v="0"/>
    <x v="61"/>
    <n v="75"/>
    <n v="75"/>
    <s v="   -"/>
    <s v="-"/>
    <m/>
    <m/>
    <m/>
    <m/>
    <m/>
    <m/>
    <m/>
    <m/>
  </r>
  <r>
    <s v="CK-NoKy [32]"/>
    <x v="3"/>
    <x v="2"/>
    <x v="20"/>
    <x v="20"/>
    <x v="0"/>
    <x v="61"/>
    <n v="75"/>
    <n v="75"/>
    <s v="   -"/>
    <s v="-"/>
    <m/>
    <m/>
    <m/>
    <m/>
    <m/>
    <m/>
    <m/>
    <m/>
  </r>
  <r>
    <s v="CK-NoKy [32]"/>
    <x v="3"/>
    <x v="0"/>
    <x v="21"/>
    <x v="21"/>
    <x v="0"/>
    <x v="61"/>
    <n v="200"/>
    <n v="200"/>
    <s v="   -"/>
    <s v="-"/>
    <m/>
    <m/>
    <m/>
    <m/>
    <m/>
    <m/>
    <m/>
    <m/>
  </r>
  <r>
    <s v="CK-NWVI [33]"/>
    <x v="1"/>
    <x v="3"/>
    <x v="22"/>
    <x v="22"/>
    <x v="0"/>
    <x v="61"/>
    <n v="1500"/>
    <n v="1500"/>
    <s v="   -"/>
    <s v="-"/>
    <m/>
    <m/>
    <m/>
    <m/>
    <m/>
    <m/>
    <m/>
    <m/>
  </r>
  <r>
    <s v="CK-NoKy [32]"/>
    <x v="3"/>
    <x v="0"/>
    <x v="23"/>
    <x v="23"/>
    <x v="0"/>
    <x v="61"/>
    <n v="25"/>
    <n v="25"/>
    <s v="   -"/>
    <s v="-"/>
    <m/>
    <m/>
    <m/>
    <m/>
    <m/>
    <m/>
    <m/>
    <m/>
  </r>
  <r>
    <s v="CK-SWVI [31]"/>
    <x v="0"/>
    <x v="1"/>
    <x v="24"/>
    <x v="24"/>
    <x v="0"/>
    <x v="61"/>
    <n v="750"/>
    <n v="750"/>
    <s v="   -"/>
    <s v="-"/>
    <m/>
    <m/>
    <m/>
    <m/>
    <m/>
    <m/>
    <m/>
    <m/>
  </r>
  <r>
    <s v="CK-SWVI [31]"/>
    <x v="3"/>
    <x v="4"/>
    <x v="25"/>
    <x v="25"/>
    <x v="0"/>
    <x v="61"/>
    <s v="UK"/>
    <m/>
    <s v="   -"/>
    <s v="-"/>
    <m/>
    <m/>
    <m/>
    <m/>
    <m/>
    <m/>
    <m/>
    <m/>
  </r>
  <r>
    <s v="CK-NoKy [32]"/>
    <x v="3"/>
    <x v="2"/>
    <x v="26"/>
    <x v="26"/>
    <x v="0"/>
    <x v="61"/>
    <n v="75"/>
    <n v="75"/>
    <s v="   -"/>
    <s v="-"/>
    <m/>
    <m/>
    <m/>
    <m/>
    <m/>
    <m/>
    <m/>
    <m/>
  </r>
  <r>
    <s v="CK-SWVI [31]"/>
    <x v="0"/>
    <x v="1"/>
    <x v="27"/>
    <x v="27"/>
    <x v="0"/>
    <x v="61"/>
    <n v="200"/>
    <n v="200"/>
    <s v="   -"/>
    <s v="-"/>
    <m/>
    <m/>
    <m/>
    <m/>
    <m/>
    <m/>
    <m/>
    <m/>
  </r>
  <r>
    <s v="CK-SWVI [31]"/>
    <x v="1"/>
    <x v="4"/>
    <x v="28"/>
    <x v="28"/>
    <x v="0"/>
    <x v="61"/>
    <n v="400"/>
    <n v="400"/>
    <s v="   -"/>
    <s v="-"/>
    <m/>
    <m/>
    <m/>
    <m/>
    <m/>
    <m/>
    <m/>
    <m/>
  </r>
  <r>
    <s v="CK-NoKy [32]"/>
    <x v="3"/>
    <x v="0"/>
    <x v="29"/>
    <x v="29"/>
    <x v="0"/>
    <x v="61"/>
    <n v="25"/>
    <n v="25"/>
    <s v="   -"/>
    <s v="-"/>
    <m/>
    <m/>
    <m/>
    <m/>
    <m/>
    <m/>
    <m/>
    <m/>
  </r>
  <r>
    <s v="CK-SWVI [31]"/>
    <x v="4"/>
    <x v="6"/>
    <x v="30"/>
    <x v="30"/>
    <x v="0"/>
    <x v="61"/>
    <s v="NI"/>
    <m/>
    <s v="   -"/>
    <s v="-"/>
    <m/>
    <m/>
    <m/>
    <m/>
    <m/>
    <m/>
    <m/>
    <m/>
  </r>
  <r>
    <s v="CK-SWVI [31]"/>
    <x v="4"/>
    <x v="6"/>
    <x v="30"/>
    <x v="31"/>
    <x v="0"/>
    <x v="61"/>
    <n v="1500"/>
    <n v="1500"/>
    <s v="   -"/>
    <s v="-"/>
    <m/>
    <m/>
    <m/>
    <m/>
    <m/>
    <m/>
    <m/>
    <m/>
  </r>
  <r>
    <s v="CK-NoKy [32]"/>
    <x v="3"/>
    <x v="0"/>
    <x v="31"/>
    <x v="32"/>
    <x v="0"/>
    <x v="61"/>
    <n v="25"/>
    <n v="25"/>
    <s v="   -"/>
    <s v="-"/>
    <m/>
    <m/>
    <m/>
    <m/>
    <m/>
    <m/>
    <m/>
    <m/>
  </r>
  <r>
    <s v="CK-NoKy [32]"/>
    <x v="3"/>
    <x v="2"/>
    <x v="32"/>
    <x v="33"/>
    <x v="0"/>
    <x v="61"/>
    <n v="75"/>
    <n v="75"/>
    <s v="   -"/>
    <s v="-"/>
    <m/>
    <m/>
    <m/>
    <m/>
    <m/>
    <m/>
    <m/>
    <m/>
  </r>
  <r>
    <s v="CK-SWVI [31]"/>
    <x v="4"/>
    <x v="5"/>
    <x v="33"/>
    <x v="34"/>
    <x v="0"/>
    <x v="61"/>
    <s v="NI"/>
    <m/>
    <s v="   -"/>
    <s v="-"/>
    <m/>
    <m/>
    <m/>
    <m/>
    <m/>
    <m/>
    <m/>
    <m/>
  </r>
  <r>
    <s v="CK-SWVI [31]"/>
    <x v="4"/>
    <x v="5"/>
    <x v="33"/>
    <x v="35"/>
    <x v="0"/>
    <x v="61"/>
    <s v="UNK"/>
    <m/>
    <s v="   -"/>
    <s v="-"/>
    <m/>
    <m/>
    <m/>
    <m/>
    <m/>
    <m/>
    <m/>
    <m/>
  </r>
  <r>
    <s v="CK-SWVI [31]"/>
    <x v="4"/>
    <x v="5"/>
    <x v="33"/>
    <x v="36"/>
    <x v="0"/>
    <x v="61"/>
    <n v="400"/>
    <n v="400"/>
    <s v="   -"/>
    <s v="-"/>
    <m/>
    <m/>
    <m/>
    <m/>
    <m/>
    <m/>
    <m/>
    <m/>
  </r>
  <r>
    <s v="CK-SWVI [31]"/>
    <x v="1"/>
    <x v="4"/>
    <x v="34"/>
    <x v="37"/>
    <x v="0"/>
    <x v="61"/>
    <n v="200"/>
    <n v="200"/>
    <s v="   -"/>
    <s v="-"/>
    <m/>
    <m/>
    <m/>
    <m/>
    <m/>
    <m/>
    <m/>
    <m/>
  </r>
  <r>
    <s v="CK-SWVI [31]"/>
    <x v="2"/>
    <x v="4"/>
    <x v="35"/>
    <x v="38"/>
    <x v="0"/>
    <x v="61"/>
    <n v="7500"/>
    <n v="7500"/>
    <s v="   -"/>
    <s v="-"/>
    <m/>
    <m/>
    <m/>
    <m/>
    <m/>
    <m/>
    <m/>
    <m/>
  </r>
  <r>
    <s v="CK-SWVI [31]"/>
    <x v="4"/>
    <x v="5"/>
    <x v="36"/>
    <x v="39"/>
    <x v="0"/>
    <x v="61"/>
    <s v="NI"/>
    <m/>
    <s v="   -"/>
    <s v="-"/>
    <m/>
    <m/>
    <m/>
    <m/>
    <m/>
    <m/>
    <m/>
    <m/>
  </r>
  <r>
    <s v="CK-SWVI [31]"/>
    <x v="4"/>
    <x v="5"/>
    <x v="36"/>
    <x v="40"/>
    <x v="0"/>
    <x v="61"/>
    <s v="UK"/>
    <m/>
    <s v="   -"/>
    <s v="-"/>
    <m/>
    <m/>
    <m/>
    <m/>
    <m/>
    <m/>
    <m/>
    <m/>
  </r>
  <r>
    <s v="CK-SWVI [31]"/>
    <x v="4"/>
    <x v="5"/>
    <x v="36"/>
    <x v="41"/>
    <x v="0"/>
    <x v="61"/>
    <n v="750"/>
    <n v="750"/>
    <s v="   -"/>
    <s v="-"/>
    <m/>
    <m/>
    <m/>
    <m/>
    <m/>
    <m/>
    <m/>
    <m/>
  </r>
  <r>
    <s v="CK-NoKy [32]"/>
    <x v="3"/>
    <x v="2"/>
    <x v="37"/>
    <x v="42"/>
    <x v="0"/>
    <x v="61"/>
    <n v="750"/>
    <n v="750"/>
    <s v="   -"/>
    <s v="-"/>
    <m/>
    <m/>
    <m/>
    <m/>
    <m/>
    <m/>
    <m/>
    <m/>
  </r>
  <r>
    <s v="CK-SWVI [31]"/>
    <x v="3"/>
    <x v="1"/>
    <x v="38"/>
    <x v="43"/>
    <x v="0"/>
    <x v="61"/>
    <n v="200"/>
    <n v="200"/>
    <s v="   -"/>
    <s v="-"/>
    <m/>
    <m/>
    <m/>
    <m/>
    <m/>
    <m/>
    <m/>
    <m/>
  </r>
  <r>
    <s v="CK-NoKy [32]"/>
    <x v="1"/>
    <x v="2"/>
    <x v="39"/>
    <x v="44"/>
    <x v="0"/>
    <x v="61"/>
    <n v="750"/>
    <n v="750"/>
    <s v="   -"/>
    <s v="-"/>
    <m/>
    <m/>
    <m/>
    <m/>
    <m/>
    <m/>
    <m/>
    <m/>
  </r>
  <r>
    <s v="CK-NoKy [32]"/>
    <x v="0"/>
    <x v="0"/>
    <x v="40"/>
    <x v="45"/>
    <x v="0"/>
    <x v="61"/>
    <n v="750"/>
    <n v="750"/>
    <s v="   -"/>
    <s v="-"/>
    <m/>
    <m/>
    <m/>
    <m/>
    <m/>
    <m/>
    <m/>
    <m/>
  </r>
  <r>
    <s v="CK-SWVI [31]"/>
    <x v="3"/>
    <x v="4"/>
    <x v="41"/>
    <x v="46"/>
    <x v="0"/>
    <x v="61"/>
    <s v="NI"/>
    <m/>
    <s v="   -"/>
    <s v="-"/>
    <m/>
    <m/>
    <m/>
    <m/>
    <m/>
    <m/>
    <m/>
    <m/>
  </r>
  <r>
    <s v="CK-NoKy [32]"/>
    <x v="3"/>
    <x v="2"/>
    <x v="42"/>
    <x v="47"/>
    <x v="0"/>
    <x v="61"/>
    <s v="NO"/>
    <m/>
    <s v="   -"/>
    <s v="-"/>
    <m/>
    <m/>
    <m/>
    <m/>
    <m/>
    <m/>
    <m/>
    <m/>
  </r>
  <r>
    <s v="CK-SWVI [31]"/>
    <x v="3"/>
    <x v="1"/>
    <x v="43"/>
    <x v="48"/>
    <x v="0"/>
    <x v="61"/>
    <n v="75"/>
    <n v="75"/>
    <s v="   -"/>
    <s v="-"/>
    <m/>
    <m/>
    <m/>
    <m/>
    <m/>
    <m/>
    <m/>
    <m/>
  </r>
  <r>
    <s v="CK-SWVI [31]"/>
    <x v="3"/>
    <x v="4"/>
    <x v="44"/>
    <x v="49"/>
    <x v="0"/>
    <x v="61"/>
    <n v="75"/>
    <n v="75"/>
    <s v="   -"/>
    <s v="-"/>
    <m/>
    <m/>
    <m/>
    <m/>
    <m/>
    <m/>
    <m/>
    <m/>
  </r>
  <r>
    <s v="CK-SWVI [31]"/>
    <x v="1"/>
    <x v="1"/>
    <x v="45"/>
    <x v="50"/>
    <x v="0"/>
    <x v="61"/>
    <n v="400"/>
    <n v="400"/>
    <s v="   -"/>
    <s v="-"/>
    <m/>
    <m/>
    <m/>
    <m/>
    <m/>
    <m/>
    <m/>
    <m/>
  </r>
  <r>
    <s v="CK-NoKy [32]"/>
    <x v="3"/>
    <x v="2"/>
    <x v="46"/>
    <x v="51"/>
    <x v="0"/>
    <x v="61"/>
    <n v="200"/>
    <n v="200"/>
    <s v="   -"/>
    <s v="-"/>
    <m/>
    <m/>
    <m/>
    <m/>
    <m/>
    <m/>
    <m/>
    <m/>
  </r>
  <r>
    <s v="CK-SWVI [31]"/>
    <x v="3"/>
    <x v="1"/>
    <x v="47"/>
    <x v="52"/>
    <x v="0"/>
    <x v="61"/>
    <n v="75"/>
    <n v="75"/>
    <s v="   -"/>
    <s v="-"/>
    <m/>
    <m/>
    <m/>
    <m/>
    <m/>
    <m/>
    <m/>
    <m/>
  </r>
  <r>
    <s v="CK-NoKy [32]"/>
    <x v="1"/>
    <x v="2"/>
    <x v="48"/>
    <x v="53"/>
    <x v="0"/>
    <x v="61"/>
    <n v="75"/>
    <n v="75"/>
    <s v="   -"/>
    <s v="-"/>
    <m/>
    <m/>
    <m/>
    <m/>
    <m/>
    <m/>
    <m/>
    <m/>
  </r>
  <r>
    <s v="CK-NoKy [32]"/>
    <x v="0"/>
    <x v="0"/>
    <x v="0"/>
    <x v="0"/>
    <x v="0"/>
    <x v="62"/>
    <n v="400"/>
    <n v="400"/>
    <s v="   -"/>
    <s v="-"/>
    <m/>
    <m/>
    <m/>
    <m/>
    <m/>
    <m/>
    <m/>
    <m/>
  </r>
  <r>
    <s v="CK-SWVI [31]"/>
    <x v="0"/>
    <x v="1"/>
    <x v="1"/>
    <x v="1"/>
    <x v="0"/>
    <x v="62"/>
    <n v="400"/>
    <n v="400"/>
    <s v="   -"/>
    <s v="-"/>
    <m/>
    <m/>
    <m/>
    <m/>
    <m/>
    <m/>
    <m/>
    <m/>
  </r>
  <r>
    <s v="CK-NoKy [32]"/>
    <x v="1"/>
    <x v="2"/>
    <x v="2"/>
    <x v="2"/>
    <x v="0"/>
    <x v="62"/>
    <n v="750"/>
    <n v="750"/>
    <s v="   -"/>
    <s v="-"/>
    <m/>
    <m/>
    <m/>
    <m/>
    <m/>
    <m/>
    <m/>
    <m/>
  </r>
  <r>
    <s v="CK-NoKy [32]"/>
    <x v="2"/>
    <x v="2"/>
    <x v="3"/>
    <x v="3"/>
    <x v="0"/>
    <x v="62"/>
    <n v="25"/>
    <n v="25"/>
    <s v="   -"/>
    <s v="-"/>
    <m/>
    <m/>
    <m/>
    <m/>
    <m/>
    <m/>
    <m/>
    <m/>
  </r>
  <r>
    <s v="CK-NWVI [33]"/>
    <x v="0"/>
    <x v="3"/>
    <x v="4"/>
    <x v="4"/>
    <x v="0"/>
    <x v="62"/>
    <s v="UNK"/>
    <m/>
    <s v="   -"/>
    <s v="-"/>
    <m/>
    <m/>
    <m/>
    <m/>
    <m/>
    <m/>
    <m/>
    <m/>
  </r>
  <r>
    <s v="CK-NoKy [32]"/>
    <x v="2"/>
    <x v="2"/>
    <x v="5"/>
    <x v="5"/>
    <x v="0"/>
    <x v="62"/>
    <n v="200"/>
    <n v="200"/>
    <s v="   -"/>
    <s v="-"/>
    <m/>
    <m/>
    <m/>
    <m/>
    <m/>
    <m/>
    <m/>
    <m/>
  </r>
  <r>
    <s v="CK-SWVI [31]"/>
    <x v="3"/>
    <x v="1"/>
    <x v="6"/>
    <x v="6"/>
    <x v="0"/>
    <x v="62"/>
    <n v="400"/>
    <n v="400"/>
    <s v="   -"/>
    <s v="-"/>
    <m/>
    <m/>
    <m/>
    <m/>
    <m/>
    <m/>
    <m/>
    <m/>
  </r>
  <r>
    <s v="CK-NoKy [32]"/>
    <x v="3"/>
    <x v="2"/>
    <x v="7"/>
    <x v="7"/>
    <x v="0"/>
    <x v="62"/>
    <n v="25"/>
    <n v="25"/>
    <s v="   -"/>
    <s v="-"/>
    <m/>
    <m/>
    <m/>
    <m/>
    <m/>
    <m/>
    <m/>
    <m/>
  </r>
  <r>
    <s v="CK-NoKy [32]"/>
    <x v="3"/>
    <x v="0"/>
    <x v="8"/>
    <x v="8"/>
    <x v="0"/>
    <x v="62"/>
    <s v="UK"/>
    <m/>
    <s v="   -"/>
    <s v="-"/>
    <m/>
    <m/>
    <m/>
    <m/>
    <m/>
    <m/>
    <m/>
    <m/>
  </r>
  <r>
    <s v="CK-SWVI [31]"/>
    <x v="3"/>
    <x v="4"/>
    <x v="9"/>
    <x v="9"/>
    <x v="0"/>
    <x v="62"/>
    <n v="25"/>
    <n v="25"/>
    <s v="   -"/>
    <s v="-"/>
    <m/>
    <m/>
    <m/>
    <m/>
    <m/>
    <m/>
    <m/>
    <m/>
  </r>
  <r>
    <s v="CK-NoKy [32]"/>
    <x v="3"/>
    <x v="2"/>
    <x v="10"/>
    <x v="10"/>
    <x v="0"/>
    <x v="62"/>
    <s v="UK"/>
    <m/>
    <s v="   -"/>
    <s v="-"/>
    <m/>
    <m/>
    <m/>
    <m/>
    <m/>
    <m/>
    <m/>
    <m/>
  </r>
  <r>
    <s v="CK-NoKy [32]"/>
    <x v="1"/>
    <x v="2"/>
    <x v="11"/>
    <x v="11"/>
    <x v="0"/>
    <x v="62"/>
    <n v="1500"/>
    <n v="1500"/>
    <s v="   -"/>
    <s v="-"/>
    <m/>
    <m/>
    <m/>
    <m/>
    <m/>
    <m/>
    <m/>
    <m/>
  </r>
  <r>
    <s v="CK-SWVI [31]"/>
    <x v="3"/>
    <x v="5"/>
    <x v="12"/>
    <x v="12"/>
    <x v="0"/>
    <x v="62"/>
    <n v="75"/>
    <n v="75"/>
    <s v="   -"/>
    <s v="-"/>
    <m/>
    <m/>
    <m/>
    <m/>
    <m/>
    <m/>
    <m/>
    <m/>
  </r>
  <r>
    <s v="CK-SWVI [31]"/>
    <x v="3"/>
    <x v="4"/>
    <x v="13"/>
    <x v="13"/>
    <x v="0"/>
    <x v="62"/>
    <s v="UNK"/>
    <m/>
    <s v="   -"/>
    <s v="-"/>
    <m/>
    <m/>
    <m/>
    <m/>
    <m/>
    <m/>
    <m/>
    <m/>
  </r>
  <r>
    <s v="CK-SWVI [31]"/>
    <x v="3"/>
    <x v="1"/>
    <x v="14"/>
    <x v="14"/>
    <x v="0"/>
    <x v="62"/>
    <n v="75"/>
    <n v="75"/>
    <s v="   -"/>
    <s v="-"/>
    <m/>
    <m/>
    <m/>
    <m/>
    <m/>
    <m/>
    <m/>
    <m/>
  </r>
  <r>
    <s v="CK-NoKy [32]"/>
    <x v="0"/>
    <x v="0"/>
    <x v="15"/>
    <x v="15"/>
    <x v="0"/>
    <x v="62"/>
    <n v="200"/>
    <n v="200"/>
    <s v="   -"/>
    <s v="-"/>
    <m/>
    <m/>
    <m/>
    <m/>
    <m/>
    <m/>
    <m/>
    <m/>
  </r>
  <r>
    <s v="CK-NoKy [32]"/>
    <x v="3"/>
    <x v="0"/>
    <x v="16"/>
    <x v="16"/>
    <x v="0"/>
    <x v="62"/>
    <n v="750"/>
    <n v="750"/>
    <s v="   -"/>
    <s v="-"/>
    <m/>
    <m/>
    <m/>
    <m/>
    <m/>
    <m/>
    <m/>
    <m/>
  </r>
  <r>
    <s v="CK-SWVI [31]"/>
    <x v="3"/>
    <x v="1"/>
    <x v="17"/>
    <x v="17"/>
    <x v="0"/>
    <x v="62"/>
    <n v="750"/>
    <n v="750"/>
    <s v="   -"/>
    <s v="-"/>
    <m/>
    <m/>
    <m/>
    <m/>
    <m/>
    <m/>
    <m/>
    <m/>
  </r>
  <r>
    <s v="CK-NoKy [32]"/>
    <x v="3"/>
    <x v="2"/>
    <x v="18"/>
    <x v="18"/>
    <x v="0"/>
    <x v="62"/>
    <n v="75"/>
    <n v="75"/>
    <s v="   -"/>
    <s v="-"/>
    <m/>
    <m/>
    <m/>
    <m/>
    <m/>
    <m/>
    <m/>
    <m/>
  </r>
  <r>
    <s v="CK-NoKy [32]"/>
    <x v="1"/>
    <x v="2"/>
    <x v="19"/>
    <x v="19"/>
    <x v="0"/>
    <x v="62"/>
    <n v="75"/>
    <n v="75"/>
    <s v="   -"/>
    <s v="-"/>
    <m/>
    <m/>
    <m/>
    <m/>
    <m/>
    <m/>
    <m/>
    <m/>
  </r>
  <r>
    <s v="CK-NoKy [32]"/>
    <x v="3"/>
    <x v="2"/>
    <x v="20"/>
    <x v="20"/>
    <x v="0"/>
    <x v="62"/>
    <n v="75"/>
    <n v="75"/>
    <s v="   -"/>
    <s v="-"/>
    <m/>
    <m/>
    <m/>
    <m/>
    <m/>
    <m/>
    <m/>
    <m/>
  </r>
  <r>
    <s v="CK-NoKy [32]"/>
    <x v="3"/>
    <x v="0"/>
    <x v="21"/>
    <x v="21"/>
    <x v="0"/>
    <x v="62"/>
    <n v="25"/>
    <n v="25"/>
    <s v="   -"/>
    <s v="-"/>
    <m/>
    <m/>
    <m/>
    <m/>
    <m/>
    <m/>
    <m/>
    <m/>
  </r>
  <r>
    <s v="CK-NWVI [33]"/>
    <x v="1"/>
    <x v="3"/>
    <x v="22"/>
    <x v="22"/>
    <x v="0"/>
    <x v="62"/>
    <n v="200"/>
    <n v="200"/>
    <s v="   -"/>
    <s v="-"/>
    <m/>
    <m/>
    <m/>
    <m/>
    <m/>
    <m/>
    <m/>
    <m/>
  </r>
  <r>
    <s v="CK-NoKy [32]"/>
    <x v="3"/>
    <x v="0"/>
    <x v="23"/>
    <x v="23"/>
    <x v="0"/>
    <x v="62"/>
    <s v="NO"/>
    <m/>
    <s v="   -"/>
    <s v="-"/>
    <m/>
    <m/>
    <m/>
    <m/>
    <m/>
    <m/>
    <m/>
    <m/>
  </r>
  <r>
    <s v="CK-SWVI [31]"/>
    <x v="0"/>
    <x v="1"/>
    <x v="24"/>
    <x v="24"/>
    <x v="0"/>
    <x v="62"/>
    <n v="750"/>
    <n v="750"/>
    <s v="   -"/>
    <s v="-"/>
    <m/>
    <m/>
    <m/>
    <m/>
    <m/>
    <m/>
    <m/>
    <m/>
  </r>
  <r>
    <s v="CK-SWVI [31]"/>
    <x v="3"/>
    <x v="4"/>
    <x v="25"/>
    <x v="25"/>
    <x v="0"/>
    <x v="62"/>
    <s v="UK"/>
    <m/>
    <s v="   -"/>
    <s v="-"/>
    <m/>
    <m/>
    <m/>
    <m/>
    <m/>
    <m/>
    <m/>
    <m/>
  </r>
  <r>
    <s v="CK-NoKy [32]"/>
    <x v="3"/>
    <x v="2"/>
    <x v="26"/>
    <x v="26"/>
    <x v="0"/>
    <x v="62"/>
    <s v="NO"/>
    <m/>
    <s v="   -"/>
    <s v="-"/>
    <m/>
    <m/>
    <m/>
    <m/>
    <m/>
    <m/>
    <m/>
    <m/>
  </r>
  <r>
    <s v="CK-SWVI [31]"/>
    <x v="0"/>
    <x v="1"/>
    <x v="27"/>
    <x v="27"/>
    <x v="0"/>
    <x v="62"/>
    <n v="400"/>
    <n v="400"/>
    <s v="   -"/>
    <s v="-"/>
    <m/>
    <m/>
    <m/>
    <m/>
    <m/>
    <m/>
    <m/>
    <m/>
  </r>
  <r>
    <s v="CK-SWVI [31]"/>
    <x v="1"/>
    <x v="4"/>
    <x v="28"/>
    <x v="28"/>
    <x v="0"/>
    <x v="62"/>
    <n v="1500"/>
    <n v="1500"/>
    <s v="   -"/>
    <s v="-"/>
    <m/>
    <m/>
    <m/>
    <m/>
    <m/>
    <m/>
    <m/>
    <m/>
  </r>
  <r>
    <s v="CK-NoKy [32]"/>
    <x v="3"/>
    <x v="0"/>
    <x v="29"/>
    <x v="29"/>
    <x v="0"/>
    <x v="62"/>
    <n v="25"/>
    <n v="25"/>
    <s v="   -"/>
    <s v="-"/>
    <m/>
    <m/>
    <m/>
    <m/>
    <m/>
    <m/>
    <m/>
    <m/>
  </r>
  <r>
    <s v="CK-SWVI [31]"/>
    <x v="4"/>
    <x v="6"/>
    <x v="30"/>
    <x v="30"/>
    <x v="0"/>
    <x v="62"/>
    <s v="NI"/>
    <m/>
    <s v="   -"/>
    <s v="-"/>
    <m/>
    <m/>
    <m/>
    <m/>
    <m/>
    <m/>
    <m/>
    <m/>
  </r>
  <r>
    <s v="CK-SWVI [31]"/>
    <x v="4"/>
    <x v="6"/>
    <x v="30"/>
    <x v="31"/>
    <x v="0"/>
    <x v="62"/>
    <n v="1500"/>
    <n v="1500"/>
    <s v="   -"/>
    <s v="-"/>
    <m/>
    <m/>
    <m/>
    <m/>
    <m/>
    <m/>
    <m/>
    <m/>
  </r>
  <r>
    <s v="CK-NoKy [32]"/>
    <x v="3"/>
    <x v="0"/>
    <x v="31"/>
    <x v="32"/>
    <x v="0"/>
    <x v="62"/>
    <n v="25"/>
    <n v="25"/>
    <s v="   -"/>
    <s v="-"/>
    <m/>
    <m/>
    <m/>
    <m/>
    <m/>
    <m/>
    <m/>
    <m/>
  </r>
  <r>
    <s v="CK-NoKy [32]"/>
    <x v="3"/>
    <x v="2"/>
    <x v="32"/>
    <x v="33"/>
    <x v="0"/>
    <x v="62"/>
    <s v="UK"/>
    <m/>
    <s v="   -"/>
    <s v="-"/>
    <m/>
    <m/>
    <m/>
    <m/>
    <m/>
    <m/>
    <m/>
    <m/>
  </r>
  <r>
    <s v="CK-SWVI [31]"/>
    <x v="4"/>
    <x v="5"/>
    <x v="33"/>
    <x v="34"/>
    <x v="0"/>
    <x v="62"/>
    <s v="NI"/>
    <m/>
    <s v="   -"/>
    <s v="-"/>
    <m/>
    <m/>
    <m/>
    <m/>
    <m/>
    <m/>
    <m/>
    <m/>
  </r>
  <r>
    <s v="CK-SWVI [31]"/>
    <x v="4"/>
    <x v="5"/>
    <x v="33"/>
    <x v="35"/>
    <x v="0"/>
    <x v="62"/>
    <s v="UNK"/>
    <m/>
    <s v="   -"/>
    <s v="-"/>
    <m/>
    <m/>
    <m/>
    <m/>
    <m/>
    <m/>
    <m/>
    <m/>
  </r>
  <r>
    <s v="CK-SWVI [31]"/>
    <x v="4"/>
    <x v="5"/>
    <x v="33"/>
    <x v="36"/>
    <x v="0"/>
    <x v="62"/>
    <n v="400"/>
    <n v="400"/>
    <s v="   -"/>
    <s v="-"/>
    <m/>
    <m/>
    <m/>
    <m/>
    <m/>
    <m/>
    <m/>
    <m/>
  </r>
  <r>
    <s v="CK-SWVI [31]"/>
    <x v="1"/>
    <x v="4"/>
    <x v="34"/>
    <x v="37"/>
    <x v="0"/>
    <x v="62"/>
    <n v="400"/>
    <n v="400"/>
    <s v="   -"/>
    <s v="-"/>
    <m/>
    <m/>
    <m/>
    <m/>
    <m/>
    <m/>
    <m/>
    <m/>
  </r>
  <r>
    <s v="CK-SWVI [31]"/>
    <x v="2"/>
    <x v="4"/>
    <x v="35"/>
    <x v="38"/>
    <x v="0"/>
    <x v="62"/>
    <n v="7500"/>
    <n v="7500"/>
    <s v="   -"/>
    <s v="-"/>
    <m/>
    <m/>
    <m/>
    <m/>
    <m/>
    <m/>
    <m/>
    <m/>
  </r>
  <r>
    <s v="CK-SWVI [31]"/>
    <x v="4"/>
    <x v="5"/>
    <x v="36"/>
    <x v="39"/>
    <x v="0"/>
    <x v="62"/>
    <s v="NI"/>
    <m/>
    <s v="   -"/>
    <s v="-"/>
    <m/>
    <m/>
    <m/>
    <m/>
    <m/>
    <m/>
    <m/>
    <m/>
  </r>
  <r>
    <s v="CK-SWVI [31]"/>
    <x v="4"/>
    <x v="5"/>
    <x v="36"/>
    <x v="40"/>
    <x v="0"/>
    <x v="62"/>
    <s v="UK"/>
    <m/>
    <s v="   -"/>
    <s v="-"/>
    <m/>
    <m/>
    <m/>
    <m/>
    <m/>
    <m/>
    <m/>
    <m/>
  </r>
  <r>
    <s v="CK-SWVI [31]"/>
    <x v="4"/>
    <x v="5"/>
    <x v="36"/>
    <x v="41"/>
    <x v="0"/>
    <x v="62"/>
    <n v="200"/>
    <n v="200"/>
    <s v="   -"/>
    <s v="-"/>
    <m/>
    <m/>
    <m/>
    <m/>
    <m/>
    <m/>
    <m/>
    <m/>
  </r>
  <r>
    <s v="CK-NoKy [32]"/>
    <x v="3"/>
    <x v="2"/>
    <x v="37"/>
    <x v="42"/>
    <x v="0"/>
    <x v="62"/>
    <n v="75"/>
    <n v="75"/>
    <s v="   -"/>
    <s v="-"/>
    <m/>
    <m/>
    <m/>
    <m/>
    <m/>
    <m/>
    <m/>
    <m/>
  </r>
  <r>
    <s v="CK-SWVI [31]"/>
    <x v="3"/>
    <x v="1"/>
    <x v="38"/>
    <x v="43"/>
    <x v="0"/>
    <x v="62"/>
    <n v="200"/>
    <n v="200"/>
    <s v="   -"/>
    <s v="-"/>
    <m/>
    <m/>
    <m/>
    <m/>
    <m/>
    <m/>
    <m/>
    <m/>
  </r>
  <r>
    <s v="CK-NoKy [32]"/>
    <x v="1"/>
    <x v="2"/>
    <x v="39"/>
    <x v="44"/>
    <x v="0"/>
    <x v="62"/>
    <n v="400"/>
    <n v="400"/>
    <s v="   -"/>
    <s v="-"/>
    <m/>
    <m/>
    <m/>
    <m/>
    <m/>
    <m/>
    <m/>
    <m/>
  </r>
  <r>
    <s v="CK-NoKy [32]"/>
    <x v="0"/>
    <x v="0"/>
    <x v="40"/>
    <x v="45"/>
    <x v="0"/>
    <x v="62"/>
    <n v="400"/>
    <n v="400"/>
    <s v="   -"/>
    <s v="-"/>
    <m/>
    <m/>
    <m/>
    <m/>
    <m/>
    <m/>
    <m/>
    <m/>
  </r>
  <r>
    <s v="CK-SWVI [31]"/>
    <x v="3"/>
    <x v="4"/>
    <x v="41"/>
    <x v="46"/>
    <x v="0"/>
    <x v="62"/>
    <s v="NI"/>
    <m/>
    <s v="   -"/>
    <s v="-"/>
    <m/>
    <m/>
    <m/>
    <m/>
    <m/>
    <m/>
    <m/>
    <m/>
  </r>
  <r>
    <s v="CK-NoKy [32]"/>
    <x v="3"/>
    <x v="2"/>
    <x v="42"/>
    <x v="47"/>
    <x v="0"/>
    <x v="62"/>
    <n v="25"/>
    <n v="25"/>
    <s v="   -"/>
    <s v="-"/>
    <m/>
    <m/>
    <m/>
    <m/>
    <m/>
    <m/>
    <m/>
    <m/>
  </r>
  <r>
    <s v="CK-SWVI [31]"/>
    <x v="3"/>
    <x v="1"/>
    <x v="43"/>
    <x v="48"/>
    <x v="0"/>
    <x v="62"/>
    <n v="75"/>
    <n v="75"/>
    <s v="   -"/>
    <s v="-"/>
    <m/>
    <m/>
    <m/>
    <m/>
    <m/>
    <m/>
    <m/>
    <m/>
  </r>
  <r>
    <s v="CK-SWVI [31]"/>
    <x v="3"/>
    <x v="4"/>
    <x v="44"/>
    <x v="49"/>
    <x v="0"/>
    <x v="62"/>
    <n v="200"/>
    <n v="200"/>
    <s v="   -"/>
    <s v="-"/>
    <m/>
    <m/>
    <m/>
    <m/>
    <m/>
    <m/>
    <m/>
    <m/>
  </r>
  <r>
    <s v="CK-SWVI [31]"/>
    <x v="1"/>
    <x v="1"/>
    <x v="45"/>
    <x v="50"/>
    <x v="0"/>
    <x v="62"/>
    <n v="400"/>
    <n v="400"/>
    <s v="   -"/>
    <s v="-"/>
    <m/>
    <m/>
    <m/>
    <m/>
    <m/>
    <m/>
    <m/>
    <m/>
  </r>
  <r>
    <s v="CK-NoKy [32]"/>
    <x v="3"/>
    <x v="2"/>
    <x v="46"/>
    <x v="51"/>
    <x v="0"/>
    <x v="62"/>
    <n v="200"/>
    <n v="200"/>
    <s v="   -"/>
    <s v="-"/>
    <m/>
    <m/>
    <m/>
    <m/>
    <m/>
    <m/>
    <m/>
    <m/>
  </r>
  <r>
    <s v="CK-SWVI [31]"/>
    <x v="3"/>
    <x v="1"/>
    <x v="47"/>
    <x v="52"/>
    <x v="0"/>
    <x v="62"/>
    <n v="75"/>
    <n v="75"/>
    <s v="   -"/>
    <s v="-"/>
    <m/>
    <m/>
    <m/>
    <m/>
    <m/>
    <m/>
    <m/>
    <m/>
  </r>
  <r>
    <s v="CK-NoKy [32]"/>
    <x v="1"/>
    <x v="2"/>
    <x v="48"/>
    <x v="53"/>
    <x v="0"/>
    <x v="62"/>
    <n v="25"/>
    <n v="25"/>
    <s v="   -"/>
    <s v="-"/>
    <m/>
    <m/>
    <m/>
    <m/>
    <m/>
    <m/>
    <m/>
    <m/>
  </r>
  <r>
    <s v="CK-NoKy [32]"/>
    <x v="0"/>
    <x v="0"/>
    <x v="0"/>
    <x v="0"/>
    <x v="0"/>
    <x v="63"/>
    <n v="750"/>
    <n v="750"/>
    <s v="   -"/>
    <s v="-"/>
    <m/>
    <m/>
    <m/>
    <m/>
    <m/>
    <m/>
    <m/>
    <m/>
  </r>
  <r>
    <s v="CK-SWVI [31]"/>
    <x v="0"/>
    <x v="1"/>
    <x v="1"/>
    <x v="1"/>
    <x v="0"/>
    <x v="63"/>
    <n v="400"/>
    <n v="400"/>
    <s v="   -"/>
    <s v="-"/>
    <m/>
    <m/>
    <m/>
    <m/>
    <m/>
    <m/>
    <m/>
    <m/>
  </r>
  <r>
    <s v="CK-NoKy [32]"/>
    <x v="1"/>
    <x v="2"/>
    <x v="2"/>
    <x v="2"/>
    <x v="0"/>
    <x v="63"/>
    <n v="1500"/>
    <n v="1500"/>
    <s v="   -"/>
    <s v="-"/>
    <m/>
    <m/>
    <m/>
    <m/>
    <m/>
    <m/>
    <m/>
    <m/>
  </r>
  <r>
    <s v="CK-NoKy [32]"/>
    <x v="2"/>
    <x v="2"/>
    <x v="3"/>
    <x v="3"/>
    <x v="0"/>
    <x v="63"/>
    <n v="75"/>
    <n v="75"/>
    <s v="   -"/>
    <s v="-"/>
    <m/>
    <m/>
    <m/>
    <m/>
    <m/>
    <m/>
    <m/>
    <m/>
  </r>
  <r>
    <s v="CK-NWVI [33]"/>
    <x v="0"/>
    <x v="3"/>
    <x v="4"/>
    <x v="4"/>
    <x v="0"/>
    <x v="63"/>
    <s v="UNK"/>
    <m/>
    <s v="   -"/>
    <s v="-"/>
    <m/>
    <m/>
    <m/>
    <m/>
    <m/>
    <m/>
    <m/>
    <m/>
  </r>
  <r>
    <s v="CK-NoKy [32]"/>
    <x v="2"/>
    <x v="2"/>
    <x v="5"/>
    <x v="5"/>
    <x v="0"/>
    <x v="63"/>
    <n v="750"/>
    <n v="750"/>
    <s v="   -"/>
    <s v="-"/>
    <m/>
    <m/>
    <m/>
    <m/>
    <m/>
    <m/>
    <m/>
    <m/>
  </r>
  <r>
    <s v="CK-SWVI [31]"/>
    <x v="3"/>
    <x v="1"/>
    <x v="6"/>
    <x v="6"/>
    <x v="0"/>
    <x v="63"/>
    <n v="400"/>
    <n v="400"/>
    <s v="   -"/>
    <s v="-"/>
    <m/>
    <m/>
    <m/>
    <m/>
    <m/>
    <m/>
    <m/>
    <m/>
  </r>
  <r>
    <s v="CK-NoKy [32]"/>
    <x v="3"/>
    <x v="2"/>
    <x v="7"/>
    <x v="7"/>
    <x v="0"/>
    <x v="63"/>
    <n v="25"/>
    <n v="25"/>
    <s v="   -"/>
    <s v="-"/>
    <m/>
    <m/>
    <m/>
    <m/>
    <m/>
    <m/>
    <m/>
    <m/>
  </r>
  <r>
    <s v="CK-NoKy [32]"/>
    <x v="3"/>
    <x v="0"/>
    <x v="8"/>
    <x v="8"/>
    <x v="0"/>
    <x v="63"/>
    <s v="UK"/>
    <m/>
    <s v="   -"/>
    <s v="-"/>
    <m/>
    <m/>
    <m/>
    <m/>
    <m/>
    <m/>
    <m/>
    <m/>
  </r>
  <r>
    <s v="CK-SWVI [31]"/>
    <x v="3"/>
    <x v="4"/>
    <x v="9"/>
    <x v="9"/>
    <x v="0"/>
    <x v="63"/>
    <n v="25"/>
    <n v="25"/>
    <s v="   -"/>
    <s v="-"/>
    <m/>
    <m/>
    <m/>
    <m/>
    <m/>
    <m/>
    <m/>
    <m/>
  </r>
  <r>
    <s v="CK-NoKy [32]"/>
    <x v="3"/>
    <x v="2"/>
    <x v="10"/>
    <x v="10"/>
    <x v="0"/>
    <x v="63"/>
    <s v="UK"/>
    <m/>
    <s v="   -"/>
    <s v="-"/>
    <m/>
    <m/>
    <m/>
    <m/>
    <m/>
    <m/>
    <m/>
    <m/>
  </r>
  <r>
    <s v="CK-NoKy [32]"/>
    <x v="1"/>
    <x v="2"/>
    <x v="11"/>
    <x v="11"/>
    <x v="0"/>
    <x v="63"/>
    <n v="750"/>
    <n v="750"/>
    <s v="   -"/>
    <s v="-"/>
    <m/>
    <m/>
    <m/>
    <m/>
    <m/>
    <m/>
    <m/>
    <m/>
  </r>
  <r>
    <s v="CK-SWVI [31]"/>
    <x v="3"/>
    <x v="5"/>
    <x v="12"/>
    <x v="12"/>
    <x v="0"/>
    <x v="63"/>
    <n v="200"/>
    <n v="200"/>
    <s v="   -"/>
    <s v="-"/>
    <m/>
    <m/>
    <m/>
    <m/>
    <m/>
    <m/>
    <m/>
    <m/>
  </r>
  <r>
    <s v="CK-SWVI [31]"/>
    <x v="3"/>
    <x v="4"/>
    <x v="13"/>
    <x v="13"/>
    <x v="0"/>
    <x v="63"/>
    <s v="UNK"/>
    <m/>
    <s v="   -"/>
    <s v="-"/>
    <m/>
    <m/>
    <m/>
    <m/>
    <m/>
    <m/>
    <m/>
    <m/>
  </r>
  <r>
    <s v="CK-SWVI [31]"/>
    <x v="3"/>
    <x v="1"/>
    <x v="14"/>
    <x v="14"/>
    <x v="0"/>
    <x v="63"/>
    <n v="200"/>
    <n v="200"/>
    <s v="   -"/>
    <s v="-"/>
    <m/>
    <m/>
    <m/>
    <m/>
    <m/>
    <m/>
    <m/>
    <m/>
  </r>
  <r>
    <s v="CK-NoKy [32]"/>
    <x v="0"/>
    <x v="0"/>
    <x v="15"/>
    <x v="15"/>
    <x v="0"/>
    <x v="63"/>
    <n v="75"/>
    <n v="75"/>
    <s v="   -"/>
    <s v="-"/>
    <m/>
    <m/>
    <m/>
    <m/>
    <m/>
    <m/>
    <m/>
    <m/>
  </r>
  <r>
    <s v="CK-NoKy [32]"/>
    <x v="3"/>
    <x v="0"/>
    <x v="16"/>
    <x v="16"/>
    <x v="0"/>
    <x v="63"/>
    <n v="75"/>
    <n v="75"/>
    <s v="   -"/>
    <s v="-"/>
    <m/>
    <m/>
    <m/>
    <m/>
    <m/>
    <m/>
    <m/>
    <m/>
  </r>
  <r>
    <s v="CK-SWVI [31]"/>
    <x v="3"/>
    <x v="1"/>
    <x v="17"/>
    <x v="17"/>
    <x v="0"/>
    <x v="63"/>
    <n v="750"/>
    <n v="750"/>
    <s v="   -"/>
    <s v="-"/>
    <m/>
    <m/>
    <m/>
    <m/>
    <m/>
    <m/>
    <m/>
    <m/>
  </r>
  <r>
    <s v="CK-NoKy [32]"/>
    <x v="3"/>
    <x v="2"/>
    <x v="18"/>
    <x v="18"/>
    <x v="0"/>
    <x v="63"/>
    <s v="UK"/>
    <m/>
    <s v="   -"/>
    <s v="-"/>
    <m/>
    <m/>
    <m/>
    <m/>
    <m/>
    <m/>
    <m/>
    <m/>
  </r>
  <r>
    <s v="CK-NoKy [32]"/>
    <x v="1"/>
    <x v="2"/>
    <x v="19"/>
    <x v="19"/>
    <x v="0"/>
    <x v="63"/>
    <n v="25"/>
    <n v="25"/>
    <s v="   -"/>
    <s v="-"/>
    <m/>
    <m/>
    <m/>
    <m/>
    <m/>
    <m/>
    <m/>
    <m/>
  </r>
  <r>
    <s v="CK-NoKy [32]"/>
    <x v="3"/>
    <x v="2"/>
    <x v="20"/>
    <x v="20"/>
    <x v="0"/>
    <x v="63"/>
    <n v="25"/>
    <n v="25"/>
    <s v="   -"/>
    <s v="-"/>
    <m/>
    <m/>
    <m/>
    <m/>
    <m/>
    <m/>
    <m/>
    <m/>
  </r>
  <r>
    <s v="CK-NoKy [32]"/>
    <x v="3"/>
    <x v="0"/>
    <x v="21"/>
    <x v="21"/>
    <x v="0"/>
    <x v="63"/>
    <s v="NO"/>
    <m/>
    <s v="   -"/>
    <s v="-"/>
    <m/>
    <m/>
    <m/>
    <m/>
    <m/>
    <m/>
    <m/>
    <m/>
  </r>
  <r>
    <s v="CK-NWVI [33]"/>
    <x v="1"/>
    <x v="3"/>
    <x v="22"/>
    <x v="22"/>
    <x v="0"/>
    <x v="63"/>
    <n v="40"/>
    <n v="40"/>
    <s v="   -"/>
    <s v="-"/>
    <m/>
    <m/>
    <m/>
    <m/>
    <m/>
    <m/>
    <m/>
    <m/>
  </r>
  <r>
    <s v="CK-NoKy [32]"/>
    <x v="3"/>
    <x v="0"/>
    <x v="23"/>
    <x v="23"/>
    <x v="0"/>
    <x v="63"/>
    <s v="NO"/>
    <m/>
    <s v="   -"/>
    <s v="-"/>
    <m/>
    <m/>
    <m/>
    <m/>
    <m/>
    <m/>
    <m/>
    <m/>
  </r>
  <r>
    <s v="CK-SWVI [31]"/>
    <x v="0"/>
    <x v="1"/>
    <x v="24"/>
    <x v="24"/>
    <x v="0"/>
    <x v="63"/>
    <n v="750"/>
    <n v="750"/>
    <s v="   -"/>
    <s v="-"/>
    <m/>
    <m/>
    <m/>
    <m/>
    <m/>
    <m/>
    <m/>
    <m/>
  </r>
  <r>
    <s v="CK-SWVI [31]"/>
    <x v="3"/>
    <x v="4"/>
    <x v="25"/>
    <x v="25"/>
    <x v="0"/>
    <x v="63"/>
    <s v="UK"/>
    <m/>
    <s v="   -"/>
    <s v="-"/>
    <m/>
    <m/>
    <m/>
    <m/>
    <m/>
    <m/>
    <m/>
    <m/>
  </r>
  <r>
    <s v="CK-NoKy [32]"/>
    <x v="3"/>
    <x v="2"/>
    <x v="26"/>
    <x v="26"/>
    <x v="0"/>
    <x v="63"/>
    <n v="200"/>
    <n v="200"/>
    <s v="   -"/>
    <s v="-"/>
    <m/>
    <m/>
    <m/>
    <m/>
    <m/>
    <m/>
    <m/>
    <m/>
  </r>
  <r>
    <s v="CK-SWVI [31]"/>
    <x v="0"/>
    <x v="1"/>
    <x v="27"/>
    <x v="27"/>
    <x v="0"/>
    <x v="63"/>
    <n v="750"/>
    <n v="750"/>
    <s v="   -"/>
    <s v="-"/>
    <m/>
    <m/>
    <m/>
    <m/>
    <m/>
    <m/>
    <m/>
    <m/>
  </r>
  <r>
    <s v="CK-SWVI [31]"/>
    <x v="1"/>
    <x v="4"/>
    <x v="28"/>
    <x v="28"/>
    <x v="0"/>
    <x v="63"/>
    <n v="750"/>
    <n v="750"/>
    <s v="   -"/>
    <s v="-"/>
    <m/>
    <m/>
    <m/>
    <m/>
    <m/>
    <m/>
    <m/>
    <m/>
  </r>
  <r>
    <s v="CK-NoKy [32]"/>
    <x v="3"/>
    <x v="0"/>
    <x v="29"/>
    <x v="29"/>
    <x v="0"/>
    <x v="63"/>
    <n v="200"/>
    <n v="200"/>
    <s v="   -"/>
    <s v="-"/>
    <m/>
    <m/>
    <m/>
    <m/>
    <m/>
    <m/>
    <m/>
    <m/>
  </r>
  <r>
    <s v="CK-SWVI [31]"/>
    <x v="4"/>
    <x v="6"/>
    <x v="30"/>
    <x v="30"/>
    <x v="0"/>
    <x v="63"/>
    <s v="NI"/>
    <m/>
    <s v="   -"/>
    <s v="-"/>
    <m/>
    <m/>
    <m/>
    <m/>
    <m/>
    <m/>
    <m/>
    <m/>
  </r>
  <r>
    <s v="CK-SWVI [31]"/>
    <x v="4"/>
    <x v="6"/>
    <x v="30"/>
    <x v="31"/>
    <x v="0"/>
    <x v="63"/>
    <n v="750"/>
    <n v="750"/>
    <s v="   -"/>
    <s v="-"/>
    <m/>
    <m/>
    <m/>
    <m/>
    <m/>
    <m/>
    <m/>
    <m/>
  </r>
  <r>
    <s v="CK-NoKy [32]"/>
    <x v="3"/>
    <x v="0"/>
    <x v="31"/>
    <x v="32"/>
    <x v="0"/>
    <x v="63"/>
    <n v="400"/>
    <n v="400"/>
    <s v="   -"/>
    <s v="-"/>
    <m/>
    <m/>
    <m/>
    <m/>
    <m/>
    <m/>
    <m/>
    <m/>
  </r>
  <r>
    <s v="CK-NoKy [32]"/>
    <x v="3"/>
    <x v="2"/>
    <x v="32"/>
    <x v="33"/>
    <x v="0"/>
    <x v="63"/>
    <s v="NO"/>
    <m/>
    <s v="   -"/>
    <s v="-"/>
    <m/>
    <m/>
    <m/>
    <m/>
    <m/>
    <m/>
    <m/>
    <m/>
  </r>
  <r>
    <s v="CK-SWVI [31]"/>
    <x v="4"/>
    <x v="5"/>
    <x v="33"/>
    <x v="34"/>
    <x v="0"/>
    <x v="63"/>
    <s v="NI"/>
    <m/>
    <s v="   -"/>
    <s v="-"/>
    <m/>
    <m/>
    <m/>
    <m/>
    <m/>
    <m/>
    <m/>
    <m/>
  </r>
  <r>
    <s v="CK-SWVI [31]"/>
    <x v="4"/>
    <x v="5"/>
    <x v="33"/>
    <x v="35"/>
    <x v="0"/>
    <x v="63"/>
    <s v="UNK"/>
    <m/>
    <s v="   -"/>
    <s v="-"/>
    <m/>
    <m/>
    <m/>
    <m/>
    <m/>
    <m/>
    <m/>
    <m/>
  </r>
  <r>
    <s v="CK-SWVI [31]"/>
    <x v="4"/>
    <x v="5"/>
    <x v="33"/>
    <x v="36"/>
    <x v="0"/>
    <x v="63"/>
    <n v="1500"/>
    <n v="1500"/>
    <s v="   -"/>
    <s v="-"/>
    <m/>
    <m/>
    <m/>
    <m/>
    <m/>
    <m/>
    <m/>
    <m/>
  </r>
  <r>
    <s v="CK-SWVI [31]"/>
    <x v="1"/>
    <x v="4"/>
    <x v="34"/>
    <x v="37"/>
    <x v="0"/>
    <x v="63"/>
    <n v="200"/>
    <n v="200"/>
    <s v="   -"/>
    <s v="-"/>
    <m/>
    <m/>
    <m/>
    <m/>
    <m/>
    <m/>
    <m/>
    <m/>
  </r>
  <r>
    <s v="CK-SWVI [31]"/>
    <x v="2"/>
    <x v="4"/>
    <x v="35"/>
    <x v="38"/>
    <x v="0"/>
    <x v="63"/>
    <n v="7500"/>
    <n v="7500"/>
    <s v="   -"/>
    <s v="-"/>
    <m/>
    <m/>
    <m/>
    <m/>
    <m/>
    <m/>
    <m/>
    <m/>
  </r>
  <r>
    <s v="CK-SWVI [31]"/>
    <x v="4"/>
    <x v="5"/>
    <x v="36"/>
    <x v="39"/>
    <x v="0"/>
    <x v="63"/>
    <s v="NI"/>
    <m/>
    <s v="   -"/>
    <s v="-"/>
    <m/>
    <m/>
    <m/>
    <m/>
    <m/>
    <m/>
    <m/>
    <m/>
  </r>
  <r>
    <s v="CK-SWVI [31]"/>
    <x v="4"/>
    <x v="5"/>
    <x v="36"/>
    <x v="40"/>
    <x v="0"/>
    <x v="63"/>
    <s v="UK"/>
    <m/>
    <s v="   -"/>
    <s v="-"/>
    <m/>
    <m/>
    <m/>
    <m/>
    <m/>
    <m/>
    <m/>
    <m/>
  </r>
  <r>
    <s v="CK-SWVI [31]"/>
    <x v="4"/>
    <x v="5"/>
    <x v="36"/>
    <x v="41"/>
    <x v="0"/>
    <x v="63"/>
    <n v="400"/>
    <n v="400"/>
    <s v="   -"/>
    <s v="-"/>
    <m/>
    <m/>
    <m/>
    <m/>
    <m/>
    <m/>
    <m/>
    <m/>
  </r>
  <r>
    <s v="CK-NoKy [32]"/>
    <x v="3"/>
    <x v="2"/>
    <x v="37"/>
    <x v="42"/>
    <x v="0"/>
    <x v="63"/>
    <n v="75"/>
    <n v="75"/>
    <s v="   -"/>
    <s v="-"/>
    <m/>
    <m/>
    <m/>
    <m/>
    <m/>
    <m/>
    <m/>
    <m/>
  </r>
  <r>
    <s v="CK-SWVI [31]"/>
    <x v="3"/>
    <x v="1"/>
    <x v="38"/>
    <x v="43"/>
    <x v="0"/>
    <x v="63"/>
    <n v="200"/>
    <n v="200"/>
    <s v="   -"/>
    <s v="-"/>
    <m/>
    <m/>
    <m/>
    <m/>
    <m/>
    <m/>
    <m/>
    <m/>
  </r>
  <r>
    <s v="CK-NoKy [32]"/>
    <x v="1"/>
    <x v="2"/>
    <x v="39"/>
    <x v="44"/>
    <x v="0"/>
    <x v="63"/>
    <n v="400"/>
    <n v="400"/>
    <s v="   -"/>
    <s v="-"/>
    <m/>
    <m/>
    <m/>
    <m/>
    <m/>
    <m/>
    <m/>
    <m/>
  </r>
  <r>
    <s v="CK-NoKy [32]"/>
    <x v="0"/>
    <x v="0"/>
    <x v="40"/>
    <x v="45"/>
    <x v="0"/>
    <x v="63"/>
    <n v="750"/>
    <n v="750"/>
    <s v="   -"/>
    <s v="-"/>
    <m/>
    <m/>
    <m/>
    <m/>
    <m/>
    <m/>
    <m/>
    <m/>
  </r>
  <r>
    <s v="CK-SWVI [31]"/>
    <x v="3"/>
    <x v="4"/>
    <x v="41"/>
    <x v="46"/>
    <x v="0"/>
    <x v="63"/>
    <s v="NI"/>
    <m/>
    <s v="   -"/>
    <s v="-"/>
    <m/>
    <m/>
    <m/>
    <m/>
    <m/>
    <m/>
    <m/>
    <m/>
  </r>
  <r>
    <s v="CK-NoKy [32]"/>
    <x v="3"/>
    <x v="2"/>
    <x v="42"/>
    <x v="47"/>
    <x v="0"/>
    <x v="63"/>
    <n v="75"/>
    <n v="75"/>
    <s v="   -"/>
    <s v="-"/>
    <m/>
    <m/>
    <m/>
    <m/>
    <m/>
    <m/>
    <m/>
    <m/>
  </r>
  <r>
    <s v="CK-SWVI [31]"/>
    <x v="3"/>
    <x v="1"/>
    <x v="43"/>
    <x v="48"/>
    <x v="0"/>
    <x v="63"/>
    <n v="200"/>
    <n v="200"/>
    <s v="   -"/>
    <s v="-"/>
    <m/>
    <m/>
    <m/>
    <m/>
    <m/>
    <m/>
    <m/>
    <m/>
  </r>
  <r>
    <s v="CK-SWVI [31]"/>
    <x v="3"/>
    <x v="4"/>
    <x v="44"/>
    <x v="49"/>
    <x v="0"/>
    <x v="63"/>
    <n v="200"/>
    <n v="200"/>
    <s v="   -"/>
    <s v="-"/>
    <m/>
    <m/>
    <m/>
    <m/>
    <m/>
    <m/>
    <m/>
    <m/>
  </r>
  <r>
    <s v="CK-SWVI [31]"/>
    <x v="1"/>
    <x v="1"/>
    <x v="45"/>
    <x v="50"/>
    <x v="0"/>
    <x v="63"/>
    <n v="750"/>
    <n v="750"/>
    <s v="   -"/>
    <s v="-"/>
    <m/>
    <m/>
    <m/>
    <m/>
    <m/>
    <m/>
    <m/>
    <m/>
  </r>
  <r>
    <s v="CK-NoKy [32]"/>
    <x v="3"/>
    <x v="2"/>
    <x v="46"/>
    <x v="51"/>
    <x v="0"/>
    <x v="63"/>
    <n v="75"/>
    <n v="75"/>
    <s v="   -"/>
    <s v="-"/>
    <m/>
    <m/>
    <m/>
    <m/>
    <m/>
    <m/>
    <m/>
    <m/>
  </r>
  <r>
    <s v="CK-SWVI [31]"/>
    <x v="3"/>
    <x v="1"/>
    <x v="47"/>
    <x v="52"/>
    <x v="0"/>
    <x v="63"/>
    <n v="75"/>
    <n v="75"/>
    <s v="   -"/>
    <s v="-"/>
    <m/>
    <m/>
    <m/>
    <m/>
    <m/>
    <m/>
    <m/>
    <m/>
  </r>
  <r>
    <s v="CK-NoKy [32]"/>
    <x v="1"/>
    <x v="2"/>
    <x v="48"/>
    <x v="53"/>
    <x v="0"/>
    <x v="63"/>
    <n v="75"/>
    <n v="75"/>
    <s v="   -"/>
    <s v="-"/>
    <m/>
    <m/>
    <m/>
    <m/>
    <m/>
    <m/>
    <m/>
    <m/>
  </r>
  <r>
    <s v="CK-NoKy [32]"/>
    <x v="0"/>
    <x v="0"/>
    <x v="0"/>
    <x v="0"/>
    <x v="0"/>
    <x v="64"/>
    <n v="200"/>
    <n v="200"/>
    <s v="   -"/>
    <s v="-"/>
    <m/>
    <m/>
    <m/>
    <m/>
    <m/>
    <m/>
    <m/>
    <m/>
  </r>
  <r>
    <s v="CK-SWVI [31]"/>
    <x v="0"/>
    <x v="1"/>
    <x v="1"/>
    <x v="1"/>
    <x v="0"/>
    <x v="64"/>
    <n v="750"/>
    <n v="750"/>
    <s v="   -"/>
    <s v="-"/>
    <m/>
    <m/>
    <m/>
    <m/>
    <m/>
    <m/>
    <m/>
    <m/>
  </r>
  <r>
    <s v="CK-NoKy [32]"/>
    <x v="1"/>
    <x v="2"/>
    <x v="2"/>
    <x v="2"/>
    <x v="0"/>
    <x v="64"/>
    <n v="200"/>
    <n v="200"/>
    <s v="   -"/>
    <s v="-"/>
    <m/>
    <m/>
    <m/>
    <m/>
    <m/>
    <m/>
    <m/>
    <m/>
  </r>
  <r>
    <s v="CK-NoKy [32]"/>
    <x v="2"/>
    <x v="2"/>
    <x v="3"/>
    <x v="3"/>
    <x v="0"/>
    <x v="64"/>
    <n v="200"/>
    <n v="200"/>
    <s v="   -"/>
    <s v="-"/>
    <m/>
    <m/>
    <m/>
    <m/>
    <m/>
    <m/>
    <m/>
    <m/>
  </r>
  <r>
    <s v="CK-NWVI [33]"/>
    <x v="0"/>
    <x v="3"/>
    <x v="4"/>
    <x v="4"/>
    <x v="0"/>
    <x v="64"/>
    <s v="UNK"/>
    <m/>
    <s v="   -"/>
    <s v="-"/>
    <m/>
    <m/>
    <m/>
    <m/>
    <m/>
    <m/>
    <m/>
    <m/>
  </r>
  <r>
    <s v="CK-NoKy [32]"/>
    <x v="2"/>
    <x v="2"/>
    <x v="5"/>
    <x v="5"/>
    <x v="0"/>
    <x v="64"/>
    <n v="400"/>
    <n v="400"/>
    <s v="   -"/>
    <s v="-"/>
    <m/>
    <m/>
    <m/>
    <m/>
    <m/>
    <m/>
    <m/>
    <m/>
  </r>
  <r>
    <s v="CK-SWVI [31]"/>
    <x v="3"/>
    <x v="1"/>
    <x v="6"/>
    <x v="6"/>
    <x v="0"/>
    <x v="64"/>
    <n v="750"/>
    <n v="750"/>
    <s v="   -"/>
    <s v="-"/>
    <m/>
    <m/>
    <m/>
    <m/>
    <m/>
    <m/>
    <m/>
    <m/>
  </r>
  <r>
    <s v="CK-NoKy [32]"/>
    <x v="3"/>
    <x v="2"/>
    <x v="7"/>
    <x v="7"/>
    <x v="0"/>
    <x v="64"/>
    <n v="25"/>
    <n v="25"/>
    <s v="   -"/>
    <s v="-"/>
    <m/>
    <m/>
    <m/>
    <m/>
    <m/>
    <m/>
    <m/>
    <m/>
  </r>
  <r>
    <s v="CK-NoKy [32]"/>
    <x v="3"/>
    <x v="0"/>
    <x v="8"/>
    <x v="8"/>
    <x v="0"/>
    <x v="64"/>
    <s v="UK"/>
    <m/>
    <s v="   -"/>
    <s v="-"/>
    <m/>
    <m/>
    <m/>
    <m/>
    <m/>
    <m/>
    <m/>
    <m/>
  </r>
  <r>
    <s v="CK-SWVI [31]"/>
    <x v="3"/>
    <x v="4"/>
    <x v="9"/>
    <x v="9"/>
    <x v="0"/>
    <x v="64"/>
    <s v="UK"/>
    <m/>
    <s v="   -"/>
    <s v="-"/>
    <m/>
    <m/>
    <m/>
    <m/>
    <m/>
    <m/>
    <m/>
    <m/>
  </r>
  <r>
    <s v="CK-NoKy [32]"/>
    <x v="3"/>
    <x v="2"/>
    <x v="10"/>
    <x v="10"/>
    <x v="0"/>
    <x v="64"/>
    <s v="UK"/>
    <m/>
    <s v="   -"/>
    <s v="-"/>
    <m/>
    <m/>
    <m/>
    <m/>
    <m/>
    <m/>
    <m/>
    <m/>
  </r>
  <r>
    <s v="CK-NoKy [32]"/>
    <x v="1"/>
    <x v="2"/>
    <x v="11"/>
    <x v="11"/>
    <x v="0"/>
    <x v="64"/>
    <n v="750"/>
    <n v="750"/>
    <s v="   -"/>
    <s v="-"/>
    <m/>
    <m/>
    <m/>
    <m/>
    <m/>
    <m/>
    <m/>
    <m/>
  </r>
  <r>
    <s v="CK-SWVI [31]"/>
    <x v="3"/>
    <x v="5"/>
    <x v="12"/>
    <x v="12"/>
    <x v="0"/>
    <x v="64"/>
    <n v="75"/>
    <n v="75"/>
    <s v="   -"/>
    <s v="-"/>
    <m/>
    <m/>
    <m/>
    <m/>
    <m/>
    <m/>
    <m/>
    <m/>
  </r>
  <r>
    <s v="CK-SWVI [31]"/>
    <x v="3"/>
    <x v="4"/>
    <x v="13"/>
    <x v="13"/>
    <x v="0"/>
    <x v="64"/>
    <s v="UNK"/>
    <m/>
    <s v="   -"/>
    <s v="-"/>
    <m/>
    <m/>
    <m/>
    <m/>
    <m/>
    <m/>
    <m/>
    <m/>
  </r>
  <r>
    <s v="CK-SWVI [31]"/>
    <x v="3"/>
    <x v="1"/>
    <x v="14"/>
    <x v="14"/>
    <x v="0"/>
    <x v="64"/>
    <n v="400"/>
    <n v="400"/>
    <s v="   -"/>
    <s v="-"/>
    <m/>
    <m/>
    <m/>
    <m/>
    <m/>
    <m/>
    <m/>
    <m/>
  </r>
  <r>
    <s v="CK-NoKy [32]"/>
    <x v="0"/>
    <x v="0"/>
    <x v="15"/>
    <x v="15"/>
    <x v="0"/>
    <x v="64"/>
    <n v="75"/>
    <n v="75"/>
    <s v="   -"/>
    <s v="-"/>
    <m/>
    <m/>
    <m/>
    <m/>
    <m/>
    <m/>
    <m/>
    <m/>
  </r>
  <r>
    <s v="CK-NoKy [32]"/>
    <x v="3"/>
    <x v="0"/>
    <x v="16"/>
    <x v="16"/>
    <x v="0"/>
    <x v="64"/>
    <n v="75"/>
    <n v="75"/>
    <s v="   -"/>
    <s v="-"/>
    <m/>
    <m/>
    <m/>
    <m/>
    <m/>
    <m/>
    <m/>
    <m/>
  </r>
  <r>
    <s v="CK-SWVI [31]"/>
    <x v="3"/>
    <x v="1"/>
    <x v="17"/>
    <x v="17"/>
    <x v="0"/>
    <x v="64"/>
    <n v="1500"/>
    <n v="1500"/>
    <s v="   -"/>
    <s v="-"/>
    <m/>
    <m/>
    <m/>
    <m/>
    <m/>
    <m/>
    <m/>
    <m/>
  </r>
  <r>
    <s v="CK-NoKy [32]"/>
    <x v="3"/>
    <x v="2"/>
    <x v="18"/>
    <x v="18"/>
    <x v="0"/>
    <x v="64"/>
    <s v="UK"/>
    <m/>
    <s v="   -"/>
    <s v="-"/>
    <m/>
    <m/>
    <m/>
    <m/>
    <m/>
    <m/>
    <m/>
    <m/>
  </r>
  <r>
    <s v="CK-NoKy [32]"/>
    <x v="1"/>
    <x v="2"/>
    <x v="19"/>
    <x v="19"/>
    <x v="0"/>
    <x v="64"/>
    <n v="25"/>
    <n v="25"/>
    <s v="   -"/>
    <s v="-"/>
    <m/>
    <m/>
    <m/>
    <m/>
    <m/>
    <m/>
    <m/>
    <m/>
  </r>
  <r>
    <s v="CK-NoKy [32]"/>
    <x v="3"/>
    <x v="2"/>
    <x v="20"/>
    <x v="20"/>
    <x v="0"/>
    <x v="64"/>
    <n v="25"/>
    <n v="25"/>
    <s v="   -"/>
    <s v="-"/>
    <m/>
    <m/>
    <m/>
    <m/>
    <m/>
    <m/>
    <m/>
    <m/>
  </r>
  <r>
    <s v="CK-NoKy [32]"/>
    <x v="3"/>
    <x v="0"/>
    <x v="21"/>
    <x v="21"/>
    <x v="0"/>
    <x v="64"/>
    <s v="NO"/>
    <m/>
    <s v="   -"/>
    <s v="-"/>
    <m/>
    <m/>
    <m/>
    <m/>
    <m/>
    <m/>
    <m/>
    <m/>
  </r>
  <r>
    <s v="CK-NWVI [33]"/>
    <x v="1"/>
    <x v="3"/>
    <x v="22"/>
    <x v="22"/>
    <x v="0"/>
    <x v="64"/>
    <n v="250"/>
    <n v="250"/>
    <s v="   -"/>
    <s v="-"/>
    <m/>
    <m/>
    <m/>
    <m/>
    <m/>
    <m/>
    <m/>
    <m/>
  </r>
  <r>
    <s v="CK-NoKy [32]"/>
    <x v="3"/>
    <x v="0"/>
    <x v="23"/>
    <x v="23"/>
    <x v="0"/>
    <x v="64"/>
    <n v="25"/>
    <n v="25"/>
    <s v="   -"/>
    <s v="-"/>
    <m/>
    <m/>
    <m/>
    <m/>
    <m/>
    <m/>
    <m/>
    <m/>
  </r>
  <r>
    <s v="CK-SWVI [31]"/>
    <x v="0"/>
    <x v="1"/>
    <x v="24"/>
    <x v="24"/>
    <x v="0"/>
    <x v="64"/>
    <n v="1500"/>
    <n v="1500"/>
    <s v="   -"/>
    <s v="-"/>
    <m/>
    <m/>
    <m/>
    <m/>
    <m/>
    <m/>
    <m/>
    <m/>
  </r>
  <r>
    <s v="CK-SWVI [31]"/>
    <x v="3"/>
    <x v="4"/>
    <x v="25"/>
    <x v="25"/>
    <x v="0"/>
    <x v="64"/>
    <s v="UK"/>
    <m/>
    <s v="   -"/>
    <s v="-"/>
    <m/>
    <m/>
    <m/>
    <m/>
    <m/>
    <m/>
    <m/>
    <m/>
  </r>
  <r>
    <s v="CK-NoKy [32]"/>
    <x v="3"/>
    <x v="2"/>
    <x v="26"/>
    <x v="26"/>
    <x v="0"/>
    <x v="64"/>
    <n v="25"/>
    <n v="25"/>
    <s v="   -"/>
    <s v="-"/>
    <m/>
    <m/>
    <m/>
    <m/>
    <m/>
    <m/>
    <m/>
    <m/>
  </r>
  <r>
    <s v="CK-SWVI [31]"/>
    <x v="0"/>
    <x v="1"/>
    <x v="27"/>
    <x v="27"/>
    <x v="0"/>
    <x v="64"/>
    <n v="750"/>
    <n v="750"/>
    <s v="   -"/>
    <s v="-"/>
    <m/>
    <m/>
    <m/>
    <m/>
    <m/>
    <m/>
    <m/>
    <m/>
  </r>
  <r>
    <s v="CK-SWVI [31]"/>
    <x v="1"/>
    <x v="4"/>
    <x v="28"/>
    <x v="28"/>
    <x v="0"/>
    <x v="64"/>
    <n v="1500"/>
    <n v="1500"/>
    <s v="   -"/>
    <s v="-"/>
    <m/>
    <m/>
    <m/>
    <m/>
    <m/>
    <m/>
    <m/>
    <m/>
  </r>
  <r>
    <s v="CK-NoKy [32]"/>
    <x v="3"/>
    <x v="0"/>
    <x v="29"/>
    <x v="29"/>
    <x v="0"/>
    <x v="64"/>
    <n v="25"/>
    <n v="25"/>
    <s v="   -"/>
    <s v="-"/>
    <m/>
    <m/>
    <m/>
    <m/>
    <m/>
    <m/>
    <m/>
    <m/>
  </r>
  <r>
    <s v="CK-SWVI [31]"/>
    <x v="4"/>
    <x v="6"/>
    <x v="30"/>
    <x v="30"/>
    <x v="0"/>
    <x v="64"/>
    <s v="NI"/>
    <m/>
    <s v="   -"/>
    <s v="-"/>
    <m/>
    <m/>
    <m/>
    <m/>
    <m/>
    <m/>
    <m/>
    <m/>
  </r>
  <r>
    <s v="CK-SWVI [31]"/>
    <x v="4"/>
    <x v="6"/>
    <x v="30"/>
    <x v="31"/>
    <x v="0"/>
    <x v="64"/>
    <n v="400"/>
    <n v="400"/>
    <s v="   -"/>
    <s v="-"/>
    <m/>
    <m/>
    <m/>
    <m/>
    <m/>
    <m/>
    <m/>
    <m/>
  </r>
  <r>
    <s v="CK-NoKy [32]"/>
    <x v="3"/>
    <x v="0"/>
    <x v="31"/>
    <x v="32"/>
    <x v="0"/>
    <x v="64"/>
    <s v="NO"/>
    <m/>
    <s v="   -"/>
    <s v="-"/>
    <m/>
    <m/>
    <m/>
    <m/>
    <m/>
    <m/>
    <m/>
    <m/>
  </r>
  <r>
    <s v="CK-NoKy [32]"/>
    <x v="3"/>
    <x v="2"/>
    <x v="32"/>
    <x v="33"/>
    <x v="0"/>
    <x v="64"/>
    <s v="UK"/>
    <m/>
    <s v="   -"/>
    <s v="-"/>
    <m/>
    <m/>
    <m/>
    <m/>
    <m/>
    <m/>
    <m/>
    <m/>
  </r>
  <r>
    <s v="CK-SWVI [31]"/>
    <x v="4"/>
    <x v="5"/>
    <x v="33"/>
    <x v="34"/>
    <x v="0"/>
    <x v="64"/>
    <s v="NI"/>
    <m/>
    <s v="   -"/>
    <s v="-"/>
    <m/>
    <m/>
    <m/>
    <m/>
    <m/>
    <m/>
    <m/>
    <m/>
  </r>
  <r>
    <s v="CK-SWVI [31]"/>
    <x v="4"/>
    <x v="5"/>
    <x v="33"/>
    <x v="35"/>
    <x v="0"/>
    <x v="64"/>
    <s v="UNK"/>
    <m/>
    <s v="   -"/>
    <s v="-"/>
    <m/>
    <m/>
    <m/>
    <m/>
    <m/>
    <m/>
    <m/>
    <m/>
  </r>
  <r>
    <s v="CK-SWVI [31]"/>
    <x v="4"/>
    <x v="5"/>
    <x v="33"/>
    <x v="36"/>
    <x v="0"/>
    <x v="64"/>
    <n v="200"/>
    <n v="200"/>
    <s v="   -"/>
    <s v="-"/>
    <m/>
    <m/>
    <m/>
    <m/>
    <m/>
    <m/>
    <m/>
    <m/>
  </r>
  <r>
    <s v="CK-SWVI [31]"/>
    <x v="1"/>
    <x v="4"/>
    <x v="34"/>
    <x v="37"/>
    <x v="0"/>
    <x v="64"/>
    <n v="200"/>
    <n v="200"/>
    <s v="   -"/>
    <s v="-"/>
    <m/>
    <m/>
    <m/>
    <m/>
    <m/>
    <m/>
    <m/>
    <m/>
  </r>
  <r>
    <s v="CK-SWVI [31]"/>
    <x v="2"/>
    <x v="4"/>
    <x v="35"/>
    <x v="38"/>
    <x v="0"/>
    <x v="64"/>
    <n v="7500"/>
    <n v="7500"/>
    <s v="   -"/>
    <s v="-"/>
    <m/>
    <m/>
    <m/>
    <m/>
    <m/>
    <m/>
    <m/>
    <m/>
  </r>
  <r>
    <s v="CK-SWVI [31]"/>
    <x v="4"/>
    <x v="5"/>
    <x v="36"/>
    <x v="39"/>
    <x v="0"/>
    <x v="64"/>
    <s v="NI"/>
    <m/>
    <s v="   -"/>
    <s v="-"/>
    <m/>
    <m/>
    <m/>
    <m/>
    <m/>
    <m/>
    <m/>
    <m/>
  </r>
  <r>
    <s v="CK-SWVI [31]"/>
    <x v="4"/>
    <x v="5"/>
    <x v="36"/>
    <x v="40"/>
    <x v="0"/>
    <x v="64"/>
    <s v="UK"/>
    <m/>
    <s v="   -"/>
    <s v="-"/>
    <m/>
    <m/>
    <m/>
    <m/>
    <m/>
    <m/>
    <m/>
    <m/>
  </r>
  <r>
    <s v="CK-SWVI [31]"/>
    <x v="4"/>
    <x v="5"/>
    <x v="36"/>
    <x v="41"/>
    <x v="0"/>
    <x v="64"/>
    <n v="200"/>
    <n v="200"/>
    <s v="   -"/>
    <s v="-"/>
    <m/>
    <m/>
    <m/>
    <m/>
    <m/>
    <m/>
    <m/>
    <m/>
  </r>
  <r>
    <s v="CK-NoKy [32]"/>
    <x v="3"/>
    <x v="2"/>
    <x v="37"/>
    <x v="42"/>
    <x v="0"/>
    <x v="64"/>
    <n v="25"/>
    <n v="25"/>
    <s v="   -"/>
    <s v="-"/>
    <m/>
    <m/>
    <m/>
    <m/>
    <m/>
    <m/>
    <m/>
    <m/>
  </r>
  <r>
    <s v="CK-SWVI [31]"/>
    <x v="3"/>
    <x v="1"/>
    <x v="38"/>
    <x v="43"/>
    <x v="0"/>
    <x v="64"/>
    <n v="750"/>
    <n v="750"/>
    <s v="   -"/>
    <s v="-"/>
    <m/>
    <m/>
    <m/>
    <m/>
    <m/>
    <m/>
    <m/>
    <m/>
  </r>
  <r>
    <s v="CK-NoKy [32]"/>
    <x v="1"/>
    <x v="2"/>
    <x v="39"/>
    <x v="44"/>
    <x v="0"/>
    <x v="64"/>
    <n v="25"/>
    <n v="25"/>
    <s v="   -"/>
    <s v="-"/>
    <m/>
    <m/>
    <m/>
    <m/>
    <m/>
    <m/>
    <m/>
    <m/>
  </r>
  <r>
    <s v="CK-NoKy [32]"/>
    <x v="0"/>
    <x v="0"/>
    <x v="40"/>
    <x v="45"/>
    <x v="0"/>
    <x v="64"/>
    <n v="200"/>
    <n v="200"/>
    <s v="   -"/>
    <s v="-"/>
    <m/>
    <m/>
    <m/>
    <m/>
    <m/>
    <m/>
    <m/>
    <m/>
  </r>
  <r>
    <s v="CK-SWVI [31]"/>
    <x v="3"/>
    <x v="4"/>
    <x v="41"/>
    <x v="46"/>
    <x v="0"/>
    <x v="64"/>
    <s v="NI"/>
    <m/>
    <s v="   -"/>
    <s v="-"/>
    <m/>
    <m/>
    <m/>
    <m/>
    <m/>
    <m/>
    <m/>
    <m/>
  </r>
  <r>
    <s v="CK-NoKy [32]"/>
    <x v="3"/>
    <x v="2"/>
    <x v="42"/>
    <x v="47"/>
    <x v="0"/>
    <x v="64"/>
    <n v="25"/>
    <n v="25"/>
    <s v="   -"/>
    <s v="-"/>
    <m/>
    <m/>
    <m/>
    <m/>
    <m/>
    <m/>
    <m/>
    <m/>
  </r>
  <r>
    <s v="CK-SWVI [31]"/>
    <x v="3"/>
    <x v="1"/>
    <x v="43"/>
    <x v="48"/>
    <x v="0"/>
    <x v="64"/>
    <n v="200"/>
    <n v="200"/>
    <s v="   -"/>
    <s v="-"/>
    <m/>
    <m/>
    <m/>
    <m/>
    <m/>
    <m/>
    <m/>
    <m/>
  </r>
  <r>
    <s v="CK-SWVI [31]"/>
    <x v="3"/>
    <x v="4"/>
    <x v="44"/>
    <x v="49"/>
    <x v="0"/>
    <x v="64"/>
    <n v="75"/>
    <n v="75"/>
    <s v="   -"/>
    <s v="-"/>
    <m/>
    <m/>
    <m/>
    <m/>
    <m/>
    <m/>
    <m/>
    <m/>
  </r>
  <r>
    <s v="CK-SWVI [31]"/>
    <x v="1"/>
    <x v="1"/>
    <x v="45"/>
    <x v="50"/>
    <x v="0"/>
    <x v="64"/>
    <n v="750"/>
    <n v="750"/>
    <s v="   -"/>
    <s v="-"/>
    <m/>
    <m/>
    <m/>
    <m/>
    <m/>
    <m/>
    <m/>
    <m/>
  </r>
  <r>
    <s v="CK-NoKy [32]"/>
    <x v="3"/>
    <x v="2"/>
    <x v="46"/>
    <x v="51"/>
    <x v="0"/>
    <x v="64"/>
    <n v="75"/>
    <n v="75"/>
    <s v="   -"/>
    <s v="-"/>
    <m/>
    <m/>
    <m/>
    <m/>
    <m/>
    <m/>
    <m/>
    <m/>
  </r>
  <r>
    <s v="CK-SWVI [31]"/>
    <x v="3"/>
    <x v="1"/>
    <x v="47"/>
    <x v="52"/>
    <x v="0"/>
    <x v="64"/>
    <n v="200"/>
    <n v="200"/>
    <s v="   -"/>
    <s v="-"/>
    <m/>
    <m/>
    <m/>
    <m/>
    <m/>
    <m/>
    <m/>
    <m/>
  </r>
  <r>
    <s v="CK-NoKy [32]"/>
    <x v="1"/>
    <x v="2"/>
    <x v="48"/>
    <x v="53"/>
    <x v="0"/>
    <x v="64"/>
    <n v="200"/>
    <n v="200"/>
    <s v="   -"/>
    <s v="-"/>
    <m/>
    <m/>
    <m/>
    <m/>
    <m/>
    <m/>
    <m/>
    <m/>
  </r>
  <r>
    <s v="CK-NoKy [32]"/>
    <x v="0"/>
    <x v="0"/>
    <x v="0"/>
    <x v="0"/>
    <x v="0"/>
    <x v="65"/>
    <n v="3500"/>
    <n v="3500"/>
    <s v="   -"/>
    <s v="-"/>
    <m/>
    <m/>
    <m/>
    <m/>
    <m/>
    <m/>
    <m/>
    <m/>
  </r>
  <r>
    <s v="CK-SWVI [31]"/>
    <x v="0"/>
    <x v="1"/>
    <x v="1"/>
    <x v="1"/>
    <x v="0"/>
    <x v="65"/>
    <n v="400"/>
    <n v="400"/>
    <s v="   -"/>
    <s v="-"/>
    <m/>
    <m/>
    <m/>
    <m/>
    <m/>
    <m/>
    <m/>
    <m/>
  </r>
  <r>
    <s v="CK-NoKy [32]"/>
    <x v="1"/>
    <x v="2"/>
    <x v="2"/>
    <x v="2"/>
    <x v="0"/>
    <x v="65"/>
    <n v="200"/>
    <n v="200"/>
    <s v="   -"/>
    <s v="-"/>
    <m/>
    <m/>
    <m/>
    <m/>
    <m/>
    <m/>
    <m/>
    <m/>
  </r>
  <r>
    <s v="CK-NoKy [32]"/>
    <x v="2"/>
    <x v="2"/>
    <x v="3"/>
    <x v="3"/>
    <x v="0"/>
    <x v="65"/>
    <n v="25"/>
    <n v="25"/>
    <s v="   -"/>
    <s v="-"/>
    <m/>
    <m/>
    <m/>
    <m/>
    <m/>
    <m/>
    <m/>
    <m/>
  </r>
  <r>
    <s v="CK-NWVI [33]"/>
    <x v="0"/>
    <x v="3"/>
    <x v="4"/>
    <x v="4"/>
    <x v="0"/>
    <x v="65"/>
    <s v="UNK"/>
    <m/>
    <s v="   -"/>
    <s v="-"/>
    <m/>
    <m/>
    <m/>
    <m/>
    <m/>
    <m/>
    <m/>
    <m/>
  </r>
  <r>
    <s v="CK-NoKy [32]"/>
    <x v="2"/>
    <x v="2"/>
    <x v="5"/>
    <x v="5"/>
    <x v="0"/>
    <x v="65"/>
    <n v="200"/>
    <n v="200"/>
    <s v="   -"/>
    <s v="-"/>
    <m/>
    <m/>
    <m/>
    <m/>
    <m/>
    <m/>
    <m/>
    <m/>
  </r>
  <r>
    <s v="CK-SWVI [31]"/>
    <x v="3"/>
    <x v="1"/>
    <x v="6"/>
    <x v="6"/>
    <x v="0"/>
    <x v="65"/>
    <n v="750"/>
    <n v="750"/>
    <s v="   -"/>
    <s v="-"/>
    <m/>
    <m/>
    <m/>
    <m/>
    <m/>
    <m/>
    <m/>
    <m/>
  </r>
  <r>
    <s v="CK-NoKy [32]"/>
    <x v="3"/>
    <x v="2"/>
    <x v="7"/>
    <x v="7"/>
    <x v="0"/>
    <x v="65"/>
    <n v="25"/>
    <n v="25"/>
    <s v="   -"/>
    <s v="-"/>
    <m/>
    <m/>
    <m/>
    <m/>
    <m/>
    <m/>
    <m/>
    <m/>
  </r>
  <r>
    <s v="CK-NoKy [32]"/>
    <x v="3"/>
    <x v="0"/>
    <x v="8"/>
    <x v="8"/>
    <x v="0"/>
    <x v="65"/>
    <s v="UK"/>
    <m/>
    <s v="   -"/>
    <s v="-"/>
    <m/>
    <m/>
    <m/>
    <m/>
    <m/>
    <m/>
    <m/>
    <m/>
  </r>
  <r>
    <s v="CK-SWVI [31]"/>
    <x v="3"/>
    <x v="4"/>
    <x v="9"/>
    <x v="9"/>
    <x v="0"/>
    <x v="65"/>
    <n v="25"/>
    <n v="25"/>
    <s v="   -"/>
    <s v="-"/>
    <m/>
    <m/>
    <m/>
    <m/>
    <m/>
    <m/>
    <m/>
    <m/>
  </r>
  <r>
    <s v="CK-NoKy [32]"/>
    <x v="3"/>
    <x v="2"/>
    <x v="10"/>
    <x v="10"/>
    <x v="0"/>
    <x v="65"/>
    <s v="UK"/>
    <m/>
    <s v="   -"/>
    <s v="-"/>
    <m/>
    <m/>
    <m/>
    <m/>
    <m/>
    <m/>
    <m/>
    <m/>
  </r>
  <r>
    <s v="CK-NoKy [32]"/>
    <x v="1"/>
    <x v="2"/>
    <x v="11"/>
    <x v="11"/>
    <x v="0"/>
    <x v="65"/>
    <n v="200"/>
    <n v="200"/>
    <s v="   -"/>
    <s v="-"/>
    <m/>
    <m/>
    <m/>
    <m/>
    <m/>
    <m/>
    <m/>
    <m/>
  </r>
  <r>
    <s v="CK-SWVI [31]"/>
    <x v="3"/>
    <x v="5"/>
    <x v="12"/>
    <x v="12"/>
    <x v="0"/>
    <x v="65"/>
    <n v="200"/>
    <n v="200"/>
    <s v="   -"/>
    <s v="-"/>
    <m/>
    <m/>
    <m/>
    <m/>
    <m/>
    <m/>
    <m/>
    <m/>
  </r>
  <r>
    <s v="CK-SWVI [31]"/>
    <x v="3"/>
    <x v="4"/>
    <x v="13"/>
    <x v="13"/>
    <x v="0"/>
    <x v="65"/>
    <s v="UNK"/>
    <m/>
    <s v="   -"/>
    <s v="-"/>
    <m/>
    <m/>
    <m/>
    <m/>
    <m/>
    <m/>
    <m/>
    <m/>
  </r>
  <r>
    <s v="CK-SWVI [31]"/>
    <x v="3"/>
    <x v="1"/>
    <x v="14"/>
    <x v="14"/>
    <x v="0"/>
    <x v="65"/>
    <n v="200"/>
    <n v="200"/>
    <s v="   -"/>
    <s v="-"/>
    <m/>
    <m/>
    <m/>
    <m/>
    <m/>
    <m/>
    <m/>
    <m/>
  </r>
  <r>
    <s v="CK-NoKy [32]"/>
    <x v="0"/>
    <x v="0"/>
    <x v="15"/>
    <x v="15"/>
    <x v="0"/>
    <x v="65"/>
    <n v="200"/>
    <n v="200"/>
    <s v="   -"/>
    <s v="-"/>
    <m/>
    <m/>
    <m/>
    <m/>
    <m/>
    <m/>
    <m/>
    <m/>
  </r>
  <r>
    <s v="CK-NoKy [32]"/>
    <x v="3"/>
    <x v="0"/>
    <x v="16"/>
    <x v="16"/>
    <x v="0"/>
    <x v="65"/>
    <n v="75"/>
    <n v="75"/>
    <s v="   -"/>
    <s v="-"/>
    <m/>
    <m/>
    <m/>
    <m/>
    <m/>
    <m/>
    <m/>
    <m/>
  </r>
  <r>
    <s v="CK-SWVI [31]"/>
    <x v="3"/>
    <x v="1"/>
    <x v="17"/>
    <x v="17"/>
    <x v="0"/>
    <x v="65"/>
    <n v="750"/>
    <n v="750"/>
    <s v="   -"/>
    <s v="-"/>
    <m/>
    <m/>
    <m/>
    <m/>
    <m/>
    <m/>
    <m/>
    <m/>
  </r>
  <r>
    <s v="CK-NoKy [32]"/>
    <x v="3"/>
    <x v="2"/>
    <x v="18"/>
    <x v="18"/>
    <x v="0"/>
    <x v="65"/>
    <s v="UK"/>
    <m/>
    <s v="   -"/>
    <s v="-"/>
    <m/>
    <m/>
    <m/>
    <m/>
    <m/>
    <m/>
    <m/>
    <m/>
  </r>
  <r>
    <s v="CK-NoKy [32]"/>
    <x v="1"/>
    <x v="2"/>
    <x v="19"/>
    <x v="19"/>
    <x v="0"/>
    <x v="65"/>
    <n v="25"/>
    <n v="25"/>
    <s v="   -"/>
    <s v="-"/>
    <m/>
    <m/>
    <m/>
    <m/>
    <m/>
    <m/>
    <m/>
    <m/>
  </r>
  <r>
    <s v="CK-NoKy [32]"/>
    <x v="3"/>
    <x v="2"/>
    <x v="20"/>
    <x v="20"/>
    <x v="0"/>
    <x v="65"/>
    <s v="NO"/>
    <m/>
    <s v="   -"/>
    <s v="-"/>
    <m/>
    <m/>
    <m/>
    <m/>
    <m/>
    <m/>
    <m/>
    <m/>
  </r>
  <r>
    <s v="CK-NoKy [32]"/>
    <x v="3"/>
    <x v="0"/>
    <x v="21"/>
    <x v="21"/>
    <x v="0"/>
    <x v="65"/>
    <n v="200"/>
    <n v="200"/>
    <s v="   -"/>
    <s v="-"/>
    <m/>
    <m/>
    <m/>
    <m/>
    <m/>
    <m/>
    <m/>
    <m/>
  </r>
  <r>
    <s v="CK-NWVI [33]"/>
    <x v="1"/>
    <x v="3"/>
    <x v="22"/>
    <x v="22"/>
    <x v="0"/>
    <x v="65"/>
    <n v="100"/>
    <n v="100"/>
    <s v="   -"/>
    <s v="-"/>
    <m/>
    <m/>
    <m/>
    <m/>
    <m/>
    <m/>
    <m/>
    <m/>
  </r>
  <r>
    <s v="CK-NoKy [32]"/>
    <x v="3"/>
    <x v="0"/>
    <x v="23"/>
    <x v="23"/>
    <x v="0"/>
    <x v="65"/>
    <n v="75"/>
    <n v="75"/>
    <s v="   -"/>
    <s v="-"/>
    <m/>
    <m/>
    <m/>
    <m/>
    <m/>
    <m/>
    <m/>
    <m/>
  </r>
  <r>
    <s v="CK-SWVI [31]"/>
    <x v="0"/>
    <x v="1"/>
    <x v="24"/>
    <x v="24"/>
    <x v="0"/>
    <x v="65"/>
    <n v="750"/>
    <n v="750"/>
    <s v="   -"/>
    <s v="-"/>
    <m/>
    <m/>
    <m/>
    <m/>
    <m/>
    <m/>
    <m/>
    <m/>
  </r>
  <r>
    <s v="CK-SWVI [31]"/>
    <x v="3"/>
    <x v="4"/>
    <x v="25"/>
    <x v="25"/>
    <x v="0"/>
    <x v="65"/>
    <s v="UK"/>
    <m/>
    <s v="   -"/>
    <s v="-"/>
    <m/>
    <m/>
    <m/>
    <m/>
    <m/>
    <m/>
    <m/>
    <m/>
  </r>
  <r>
    <s v="CK-NoKy [32]"/>
    <x v="3"/>
    <x v="2"/>
    <x v="26"/>
    <x v="26"/>
    <x v="0"/>
    <x v="65"/>
    <s v="NO"/>
    <m/>
    <s v="   -"/>
    <s v="-"/>
    <m/>
    <m/>
    <m/>
    <m/>
    <m/>
    <m/>
    <m/>
    <m/>
  </r>
  <r>
    <s v="CK-SWVI [31]"/>
    <x v="0"/>
    <x v="1"/>
    <x v="27"/>
    <x v="27"/>
    <x v="0"/>
    <x v="65"/>
    <n v="750"/>
    <n v="750"/>
    <s v="   -"/>
    <s v="-"/>
    <m/>
    <m/>
    <m/>
    <m/>
    <m/>
    <m/>
    <m/>
    <m/>
  </r>
  <r>
    <s v="CK-SWVI [31]"/>
    <x v="1"/>
    <x v="4"/>
    <x v="28"/>
    <x v="28"/>
    <x v="0"/>
    <x v="65"/>
    <n v="400"/>
    <n v="400"/>
    <s v="   -"/>
    <s v="-"/>
    <m/>
    <m/>
    <m/>
    <m/>
    <m/>
    <m/>
    <m/>
    <m/>
  </r>
  <r>
    <s v="CK-NoKy [32]"/>
    <x v="3"/>
    <x v="0"/>
    <x v="29"/>
    <x v="29"/>
    <x v="0"/>
    <x v="65"/>
    <n v="25"/>
    <n v="25"/>
    <s v="   -"/>
    <s v="-"/>
    <m/>
    <m/>
    <m/>
    <m/>
    <m/>
    <m/>
    <m/>
    <m/>
  </r>
  <r>
    <s v="CK-SWVI [31]"/>
    <x v="4"/>
    <x v="6"/>
    <x v="30"/>
    <x v="30"/>
    <x v="0"/>
    <x v="65"/>
    <s v="NI"/>
    <m/>
    <s v="   -"/>
    <s v="-"/>
    <m/>
    <m/>
    <m/>
    <m/>
    <m/>
    <m/>
    <m/>
    <m/>
  </r>
  <r>
    <s v="CK-SWVI [31]"/>
    <x v="4"/>
    <x v="6"/>
    <x v="30"/>
    <x v="31"/>
    <x v="0"/>
    <x v="65"/>
    <n v="1500"/>
    <n v="1500"/>
    <s v="   -"/>
    <s v="-"/>
    <m/>
    <m/>
    <m/>
    <m/>
    <m/>
    <m/>
    <m/>
    <m/>
  </r>
  <r>
    <s v="CK-NoKy [32]"/>
    <x v="3"/>
    <x v="0"/>
    <x v="31"/>
    <x v="32"/>
    <x v="0"/>
    <x v="65"/>
    <n v="200"/>
    <n v="200"/>
    <s v="   -"/>
    <s v="-"/>
    <m/>
    <m/>
    <m/>
    <m/>
    <m/>
    <m/>
    <m/>
    <m/>
  </r>
  <r>
    <s v="CK-NoKy [32]"/>
    <x v="3"/>
    <x v="2"/>
    <x v="32"/>
    <x v="33"/>
    <x v="0"/>
    <x v="65"/>
    <s v="UK"/>
    <m/>
    <s v="   -"/>
    <s v="-"/>
    <m/>
    <m/>
    <m/>
    <m/>
    <m/>
    <m/>
    <m/>
    <m/>
  </r>
  <r>
    <s v="CK-SWVI [31]"/>
    <x v="4"/>
    <x v="5"/>
    <x v="33"/>
    <x v="34"/>
    <x v="0"/>
    <x v="65"/>
    <s v="NI"/>
    <m/>
    <s v="   -"/>
    <s v="-"/>
    <m/>
    <m/>
    <m/>
    <m/>
    <m/>
    <m/>
    <m/>
    <m/>
  </r>
  <r>
    <s v="CK-SWVI [31]"/>
    <x v="4"/>
    <x v="5"/>
    <x v="33"/>
    <x v="35"/>
    <x v="0"/>
    <x v="65"/>
    <s v="UNK"/>
    <m/>
    <s v="   -"/>
    <s v="-"/>
    <m/>
    <m/>
    <m/>
    <m/>
    <m/>
    <m/>
    <m/>
    <m/>
  </r>
  <r>
    <s v="CK-SWVI [31]"/>
    <x v="4"/>
    <x v="5"/>
    <x v="33"/>
    <x v="36"/>
    <x v="0"/>
    <x v="65"/>
    <n v="200"/>
    <n v="200"/>
    <s v="   -"/>
    <s v="-"/>
    <m/>
    <m/>
    <m/>
    <m/>
    <m/>
    <m/>
    <m/>
    <m/>
  </r>
  <r>
    <s v="CK-SWVI [31]"/>
    <x v="1"/>
    <x v="4"/>
    <x v="34"/>
    <x v="37"/>
    <x v="0"/>
    <x v="65"/>
    <n v="200"/>
    <n v="200"/>
    <s v="   -"/>
    <s v="-"/>
    <m/>
    <m/>
    <m/>
    <m/>
    <m/>
    <m/>
    <m/>
    <m/>
  </r>
  <r>
    <s v="CK-SWVI [31]"/>
    <x v="2"/>
    <x v="4"/>
    <x v="35"/>
    <x v="38"/>
    <x v="0"/>
    <x v="65"/>
    <n v="15000"/>
    <n v="15000"/>
    <s v="   -"/>
    <s v="-"/>
    <m/>
    <m/>
    <m/>
    <m/>
    <m/>
    <m/>
    <m/>
    <m/>
  </r>
  <r>
    <s v="CK-SWVI [31]"/>
    <x v="4"/>
    <x v="5"/>
    <x v="36"/>
    <x v="39"/>
    <x v="0"/>
    <x v="65"/>
    <s v="NI"/>
    <m/>
    <s v="   -"/>
    <s v="-"/>
    <m/>
    <m/>
    <m/>
    <m/>
    <m/>
    <m/>
    <m/>
    <m/>
  </r>
  <r>
    <s v="CK-SWVI [31]"/>
    <x v="4"/>
    <x v="5"/>
    <x v="36"/>
    <x v="40"/>
    <x v="0"/>
    <x v="65"/>
    <s v="UK"/>
    <m/>
    <s v="   -"/>
    <s v="-"/>
    <m/>
    <m/>
    <m/>
    <m/>
    <m/>
    <m/>
    <m/>
    <m/>
  </r>
  <r>
    <s v="CK-SWVI [31]"/>
    <x v="4"/>
    <x v="5"/>
    <x v="36"/>
    <x v="41"/>
    <x v="0"/>
    <x v="65"/>
    <n v="200"/>
    <n v="200"/>
    <s v="   -"/>
    <s v="-"/>
    <m/>
    <m/>
    <m/>
    <m/>
    <m/>
    <m/>
    <m/>
    <m/>
  </r>
  <r>
    <s v="CK-NoKy [32]"/>
    <x v="3"/>
    <x v="2"/>
    <x v="37"/>
    <x v="42"/>
    <x v="0"/>
    <x v="65"/>
    <n v="75"/>
    <n v="75"/>
    <s v="   -"/>
    <s v="-"/>
    <m/>
    <m/>
    <m/>
    <m/>
    <m/>
    <m/>
    <m/>
    <m/>
  </r>
  <r>
    <s v="CK-SWVI [31]"/>
    <x v="3"/>
    <x v="1"/>
    <x v="38"/>
    <x v="43"/>
    <x v="0"/>
    <x v="65"/>
    <n v="400"/>
    <n v="400"/>
    <s v="   -"/>
    <s v="-"/>
    <m/>
    <m/>
    <m/>
    <m/>
    <m/>
    <m/>
    <m/>
    <m/>
  </r>
  <r>
    <s v="CK-NoKy [32]"/>
    <x v="1"/>
    <x v="2"/>
    <x v="39"/>
    <x v="44"/>
    <x v="0"/>
    <x v="65"/>
    <n v="200"/>
    <n v="200"/>
    <s v="   -"/>
    <s v="-"/>
    <m/>
    <m/>
    <m/>
    <m/>
    <m/>
    <m/>
    <m/>
    <m/>
  </r>
  <r>
    <s v="CK-NoKy [32]"/>
    <x v="0"/>
    <x v="0"/>
    <x v="40"/>
    <x v="45"/>
    <x v="0"/>
    <x v="65"/>
    <n v="1500"/>
    <n v="1500"/>
    <s v="   -"/>
    <s v="-"/>
    <m/>
    <m/>
    <m/>
    <m/>
    <m/>
    <m/>
    <m/>
    <m/>
  </r>
  <r>
    <s v="CK-SWVI [31]"/>
    <x v="3"/>
    <x v="4"/>
    <x v="41"/>
    <x v="46"/>
    <x v="0"/>
    <x v="65"/>
    <s v="NI"/>
    <m/>
    <s v="   -"/>
    <s v="-"/>
    <m/>
    <m/>
    <m/>
    <m/>
    <m/>
    <m/>
    <m/>
    <m/>
  </r>
  <r>
    <s v="CK-NoKy [32]"/>
    <x v="3"/>
    <x v="2"/>
    <x v="42"/>
    <x v="47"/>
    <x v="0"/>
    <x v="65"/>
    <s v="UK"/>
    <m/>
    <s v="   -"/>
    <s v="-"/>
    <m/>
    <m/>
    <m/>
    <m/>
    <m/>
    <m/>
    <m/>
    <m/>
  </r>
  <r>
    <s v="CK-SWVI [31]"/>
    <x v="3"/>
    <x v="1"/>
    <x v="43"/>
    <x v="48"/>
    <x v="0"/>
    <x v="65"/>
    <n v="200"/>
    <n v="200"/>
    <s v="   -"/>
    <s v="-"/>
    <m/>
    <m/>
    <m/>
    <m/>
    <m/>
    <m/>
    <m/>
    <m/>
  </r>
  <r>
    <s v="CK-SWVI [31]"/>
    <x v="3"/>
    <x v="4"/>
    <x v="44"/>
    <x v="49"/>
    <x v="0"/>
    <x v="65"/>
    <n v="200"/>
    <n v="200"/>
    <s v="   -"/>
    <s v="-"/>
    <m/>
    <m/>
    <m/>
    <m/>
    <m/>
    <m/>
    <m/>
    <m/>
  </r>
  <r>
    <s v="CK-SWVI [31]"/>
    <x v="1"/>
    <x v="1"/>
    <x v="45"/>
    <x v="50"/>
    <x v="0"/>
    <x v="65"/>
    <n v="750"/>
    <n v="750"/>
    <s v="   -"/>
    <s v="-"/>
    <m/>
    <m/>
    <m/>
    <m/>
    <m/>
    <m/>
    <m/>
    <m/>
  </r>
  <r>
    <s v="CK-NoKy [32]"/>
    <x v="3"/>
    <x v="2"/>
    <x v="46"/>
    <x v="51"/>
    <x v="0"/>
    <x v="65"/>
    <n v="25"/>
    <n v="25"/>
    <s v="   -"/>
    <s v="-"/>
    <m/>
    <m/>
    <m/>
    <m/>
    <m/>
    <m/>
    <m/>
    <m/>
  </r>
  <r>
    <s v="CK-SWVI [31]"/>
    <x v="3"/>
    <x v="1"/>
    <x v="47"/>
    <x v="52"/>
    <x v="0"/>
    <x v="65"/>
    <n v="75"/>
    <n v="75"/>
    <s v="   -"/>
    <s v="-"/>
    <m/>
    <m/>
    <m/>
    <m/>
    <m/>
    <m/>
    <m/>
    <m/>
  </r>
  <r>
    <s v="CK-NoKy [32]"/>
    <x v="1"/>
    <x v="2"/>
    <x v="48"/>
    <x v="53"/>
    <x v="0"/>
    <x v="65"/>
    <n v="75"/>
    <n v="75"/>
    <s v="   -"/>
    <s v="-"/>
    <m/>
    <m/>
    <m/>
    <m/>
    <m/>
    <m/>
    <m/>
    <m/>
  </r>
  <r>
    <s v="CK-NoKy [32]"/>
    <x v="0"/>
    <x v="0"/>
    <x v="0"/>
    <x v="0"/>
    <x v="0"/>
    <x v="66"/>
    <n v="400"/>
    <n v="400"/>
    <s v="   -"/>
    <s v="-"/>
    <m/>
    <m/>
    <m/>
    <m/>
    <m/>
    <m/>
    <m/>
    <m/>
  </r>
  <r>
    <s v="CK-SWVI [31]"/>
    <x v="0"/>
    <x v="1"/>
    <x v="1"/>
    <x v="1"/>
    <x v="0"/>
    <x v="66"/>
    <n v="400"/>
    <n v="400"/>
    <s v="   -"/>
    <s v="-"/>
    <m/>
    <m/>
    <m/>
    <m/>
    <m/>
    <m/>
    <m/>
    <m/>
  </r>
  <r>
    <s v="CK-NoKy [32]"/>
    <x v="1"/>
    <x v="2"/>
    <x v="2"/>
    <x v="2"/>
    <x v="0"/>
    <x v="66"/>
    <n v="200"/>
    <n v="200"/>
    <s v="   -"/>
    <s v="-"/>
    <m/>
    <m/>
    <m/>
    <m/>
    <m/>
    <m/>
    <m/>
    <m/>
  </r>
  <r>
    <s v="CK-NoKy [32]"/>
    <x v="2"/>
    <x v="2"/>
    <x v="3"/>
    <x v="3"/>
    <x v="0"/>
    <x v="66"/>
    <n v="25"/>
    <n v="25"/>
    <s v="   -"/>
    <s v="-"/>
    <m/>
    <m/>
    <m/>
    <m/>
    <m/>
    <m/>
    <m/>
    <m/>
  </r>
  <r>
    <s v="CK-NWVI [33]"/>
    <x v="0"/>
    <x v="3"/>
    <x v="4"/>
    <x v="4"/>
    <x v="0"/>
    <x v="66"/>
    <s v="UNK"/>
    <m/>
    <s v="   -"/>
    <s v="-"/>
    <m/>
    <m/>
    <m/>
    <m/>
    <m/>
    <m/>
    <m/>
    <m/>
  </r>
  <r>
    <s v="CK-NoKy [32]"/>
    <x v="2"/>
    <x v="2"/>
    <x v="5"/>
    <x v="5"/>
    <x v="0"/>
    <x v="66"/>
    <n v="400"/>
    <n v="400"/>
    <s v="   -"/>
    <s v="-"/>
    <m/>
    <m/>
    <m/>
    <m/>
    <m/>
    <m/>
    <m/>
    <m/>
  </r>
  <r>
    <s v="CK-SWVI [31]"/>
    <x v="3"/>
    <x v="1"/>
    <x v="6"/>
    <x v="6"/>
    <x v="0"/>
    <x v="66"/>
    <n v="400"/>
    <n v="400"/>
    <s v="   -"/>
    <s v="-"/>
    <m/>
    <m/>
    <m/>
    <m/>
    <m/>
    <m/>
    <m/>
    <m/>
  </r>
  <r>
    <s v="CK-NoKy [32]"/>
    <x v="3"/>
    <x v="2"/>
    <x v="7"/>
    <x v="7"/>
    <x v="0"/>
    <x v="66"/>
    <s v="UK"/>
    <m/>
    <s v="   -"/>
    <s v="-"/>
    <m/>
    <m/>
    <m/>
    <m/>
    <m/>
    <m/>
    <m/>
    <m/>
  </r>
  <r>
    <s v="CK-NoKy [32]"/>
    <x v="3"/>
    <x v="0"/>
    <x v="8"/>
    <x v="8"/>
    <x v="0"/>
    <x v="66"/>
    <s v="UK"/>
    <m/>
    <s v="   -"/>
    <s v="-"/>
    <m/>
    <m/>
    <m/>
    <m/>
    <m/>
    <m/>
    <m/>
    <m/>
  </r>
  <r>
    <s v="CK-SWVI [31]"/>
    <x v="3"/>
    <x v="4"/>
    <x v="9"/>
    <x v="9"/>
    <x v="0"/>
    <x v="66"/>
    <n v="25"/>
    <n v="25"/>
    <s v="   -"/>
    <s v="-"/>
    <m/>
    <m/>
    <m/>
    <m/>
    <m/>
    <m/>
    <m/>
    <m/>
  </r>
  <r>
    <s v="CK-NoKy [32]"/>
    <x v="3"/>
    <x v="2"/>
    <x v="10"/>
    <x v="10"/>
    <x v="0"/>
    <x v="66"/>
    <s v="UK"/>
    <m/>
    <s v="   -"/>
    <s v="-"/>
    <m/>
    <m/>
    <m/>
    <m/>
    <m/>
    <m/>
    <m/>
    <m/>
  </r>
  <r>
    <s v="CK-NoKy [32]"/>
    <x v="1"/>
    <x v="2"/>
    <x v="11"/>
    <x v="11"/>
    <x v="0"/>
    <x v="66"/>
    <n v="200"/>
    <n v="200"/>
    <s v="   -"/>
    <s v="-"/>
    <m/>
    <m/>
    <m/>
    <m/>
    <m/>
    <m/>
    <m/>
    <m/>
  </r>
  <r>
    <s v="CK-SWVI [31]"/>
    <x v="3"/>
    <x v="5"/>
    <x v="12"/>
    <x v="12"/>
    <x v="0"/>
    <x v="66"/>
    <n v="25"/>
    <n v="25"/>
    <s v="   -"/>
    <s v="-"/>
    <m/>
    <m/>
    <m/>
    <m/>
    <m/>
    <m/>
    <m/>
    <m/>
  </r>
  <r>
    <s v="CK-SWVI [31]"/>
    <x v="3"/>
    <x v="4"/>
    <x v="13"/>
    <x v="13"/>
    <x v="0"/>
    <x v="66"/>
    <s v="UNK"/>
    <m/>
    <s v="   -"/>
    <s v="-"/>
    <m/>
    <m/>
    <m/>
    <m/>
    <m/>
    <m/>
    <m/>
    <m/>
  </r>
  <r>
    <s v="CK-SWVI [31]"/>
    <x v="3"/>
    <x v="1"/>
    <x v="14"/>
    <x v="14"/>
    <x v="0"/>
    <x v="66"/>
    <n v="200"/>
    <n v="200"/>
    <s v="   -"/>
    <s v="-"/>
    <m/>
    <m/>
    <m/>
    <m/>
    <m/>
    <m/>
    <m/>
    <m/>
  </r>
  <r>
    <s v="CK-NoKy [32]"/>
    <x v="0"/>
    <x v="0"/>
    <x v="15"/>
    <x v="15"/>
    <x v="0"/>
    <x v="66"/>
    <n v="750"/>
    <n v="750"/>
    <s v="   -"/>
    <s v="-"/>
    <m/>
    <m/>
    <m/>
    <m/>
    <m/>
    <m/>
    <m/>
    <m/>
  </r>
  <r>
    <s v="CK-NoKy [32]"/>
    <x v="3"/>
    <x v="0"/>
    <x v="16"/>
    <x v="16"/>
    <x v="0"/>
    <x v="66"/>
    <n v="750"/>
    <n v="750"/>
    <s v="   -"/>
    <s v="-"/>
    <m/>
    <m/>
    <m/>
    <m/>
    <m/>
    <m/>
    <m/>
    <m/>
  </r>
  <r>
    <s v="CK-SWVI [31]"/>
    <x v="3"/>
    <x v="1"/>
    <x v="17"/>
    <x v="17"/>
    <x v="0"/>
    <x v="66"/>
    <n v="1500"/>
    <n v="1500"/>
    <s v="   -"/>
    <s v="-"/>
    <m/>
    <m/>
    <m/>
    <m/>
    <m/>
    <m/>
    <m/>
    <m/>
  </r>
  <r>
    <s v="CK-NoKy [32]"/>
    <x v="3"/>
    <x v="2"/>
    <x v="18"/>
    <x v="18"/>
    <x v="0"/>
    <x v="66"/>
    <s v="UK"/>
    <m/>
    <s v="   -"/>
    <s v="-"/>
    <m/>
    <m/>
    <m/>
    <m/>
    <m/>
    <m/>
    <m/>
    <m/>
  </r>
  <r>
    <s v="CK-NoKy [32]"/>
    <x v="1"/>
    <x v="2"/>
    <x v="19"/>
    <x v="19"/>
    <x v="0"/>
    <x v="66"/>
    <n v="25"/>
    <n v="25"/>
    <s v="   -"/>
    <s v="-"/>
    <m/>
    <m/>
    <m/>
    <m/>
    <m/>
    <m/>
    <m/>
    <m/>
  </r>
  <r>
    <s v="CK-NoKy [32]"/>
    <x v="3"/>
    <x v="2"/>
    <x v="20"/>
    <x v="20"/>
    <x v="0"/>
    <x v="66"/>
    <s v="NO"/>
    <m/>
    <s v="   -"/>
    <s v="-"/>
    <m/>
    <m/>
    <m/>
    <m/>
    <m/>
    <m/>
    <m/>
    <m/>
  </r>
  <r>
    <s v="CK-NoKy [32]"/>
    <x v="3"/>
    <x v="0"/>
    <x v="21"/>
    <x v="21"/>
    <x v="0"/>
    <x v="66"/>
    <n v="25"/>
    <n v="25"/>
    <s v="   -"/>
    <s v="-"/>
    <m/>
    <m/>
    <m/>
    <m/>
    <m/>
    <m/>
    <m/>
    <m/>
  </r>
  <r>
    <s v="CK-NWVI [33]"/>
    <x v="1"/>
    <x v="3"/>
    <x v="22"/>
    <x v="22"/>
    <x v="0"/>
    <x v="66"/>
    <n v="3500"/>
    <n v="3500"/>
    <s v="   -"/>
    <s v="-"/>
    <m/>
    <m/>
    <m/>
    <m/>
    <m/>
    <m/>
    <m/>
    <m/>
  </r>
  <r>
    <s v="CK-NoKy [32]"/>
    <x v="3"/>
    <x v="0"/>
    <x v="23"/>
    <x v="23"/>
    <x v="0"/>
    <x v="66"/>
    <n v="25"/>
    <n v="25"/>
    <s v="   -"/>
    <s v="-"/>
    <m/>
    <m/>
    <m/>
    <m/>
    <m/>
    <m/>
    <m/>
    <m/>
  </r>
  <r>
    <s v="CK-SWVI [31]"/>
    <x v="0"/>
    <x v="1"/>
    <x v="24"/>
    <x v="24"/>
    <x v="0"/>
    <x v="66"/>
    <n v="1500"/>
    <n v="1500"/>
    <s v="   -"/>
    <s v="-"/>
    <m/>
    <m/>
    <m/>
    <m/>
    <m/>
    <m/>
    <m/>
    <m/>
  </r>
  <r>
    <s v="CK-SWVI [31]"/>
    <x v="3"/>
    <x v="4"/>
    <x v="25"/>
    <x v="25"/>
    <x v="0"/>
    <x v="66"/>
    <s v="UK"/>
    <m/>
    <s v="   -"/>
    <s v="-"/>
    <m/>
    <m/>
    <m/>
    <m/>
    <m/>
    <m/>
    <m/>
    <m/>
  </r>
  <r>
    <s v="CK-NoKy [32]"/>
    <x v="3"/>
    <x v="2"/>
    <x v="26"/>
    <x v="26"/>
    <x v="0"/>
    <x v="66"/>
    <n v="75"/>
    <n v="75"/>
    <s v="   -"/>
    <s v="-"/>
    <m/>
    <m/>
    <m/>
    <m/>
    <m/>
    <m/>
    <m/>
    <m/>
  </r>
  <r>
    <s v="CK-SWVI [31]"/>
    <x v="0"/>
    <x v="1"/>
    <x v="27"/>
    <x v="27"/>
    <x v="0"/>
    <x v="66"/>
    <n v="750"/>
    <n v="750"/>
    <s v="   -"/>
    <s v="-"/>
    <m/>
    <m/>
    <m/>
    <m/>
    <m/>
    <m/>
    <m/>
    <m/>
  </r>
  <r>
    <s v="CK-SWVI [31]"/>
    <x v="1"/>
    <x v="4"/>
    <x v="28"/>
    <x v="28"/>
    <x v="0"/>
    <x v="66"/>
    <n v="400"/>
    <n v="400"/>
    <s v="   -"/>
    <s v="-"/>
    <m/>
    <m/>
    <m/>
    <m/>
    <m/>
    <m/>
    <m/>
    <m/>
  </r>
  <r>
    <s v="CK-NoKy [32]"/>
    <x v="3"/>
    <x v="0"/>
    <x v="29"/>
    <x v="29"/>
    <x v="0"/>
    <x v="66"/>
    <s v="UK"/>
    <m/>
    <s v="   -"/>
    <s v="-"/>
    <m/>
    <m/>
    <m/>
    <m/>
    <m/>
    <m/>
    <m/>
    <m/>
  </r>
  <r>
    <s v="CK-SWVI [31]"/>
    <x v="4"/>
    <x v="6"/>
    <x v="30"/>
    <x v="30"/>
    <x v="0"/>
    <x v="66"/>
    <s v="NI"/>
    <m/>
    <s v="   -"/>
    <s v="-"/>
    <m/>
    <m/>
    <m/>
    <m/>
    <m/>
    <m/>
    <m/>
    <m/>
  </r>
  <r>
    <s v="CK-SWVI [31]"/>
    <x v="4"/>
    <x v="6"/>
    <x v="30"/>
    <x v="31"/>
    <x v="0"/>
    <x v="66"/>
    <n v="3500"/>
    <n v="3500"/>
    <s v="   -"/>
    <s v="-"/>
    <m/>
    <m/>
    <m/>
    <m/>
    <m/>
    <m/>
    <m/>
    <m/>
  </r>
  <r>
    <s v="CK-NoKy [32]"/>
    <x v="3"/>
    <x v="0"/>
    <x v="31"/>
    <x v="32"/>
    <x v="0"/>
    <x v="66"/>
    <n v="75"/>
    <n v="75"/>
    <s v="   -"/>
    <s v="-"/>
    <m/>
    <m/>
    <m/>
    <m/>
    <m/>
    <m/>
    <m/>
    <m/>
  </r>
  <r>
    <s v="CK-NoKy [32]"/>
    <x v="3"/>
    <x v="2"/>
    <x v="32"/>
    <x v="33"/>
    <x v="0"/>
    <x v="66"/>
    <s v="NO"/>
    <m/>
    <s v="   -"/>
    <s v="-"/>
    <m/>
    <m/>
    <m/>
    <m/>
    <m/>
    <m/>
    <m/>
    <m/>
  </r>
  <r>
    <s v="CK-SWVI [31]"/>
    <x v="4"/>
    <x v="5"/>
    <x v="33"/>
    <x v="34"/>
    <x v="0"/>
    <x v="66"/>
    <s v="NI"/>
    <m/>
    <s v="   -"/>
    <s v="-"/>
    <m/>
    <m/>
    <m/>
    <m/>
    <m/>
    <m/>
    <m/>
    <m/>
  </r>
  <r>
    <s v="CK-SWVI [31]"/>
    <x v="4"/>
    <x v="5"/>
    <x v="33"/>
    <x v="35"/>
    <x v="0"/>
    <x v="66"/>
    <s v="UNK"/>
    <m/>
    <s v="   -"/>
    <s v="-"/>
    <m/>
    <m/>
    <m/>
    <m/>
    <m/>
    <m/>
    <m/>
    <m/>
  </r>
  <r>
    <s v="CK-SWVI [31]"/>
    <x v="4"/>
    <x v="5"/>
    <x v="33"/>
    <x v="36"/>
    <x v="0"/>
    <x v="66"/>
    <n v="200"/>
    <n v="200"/>
    <s v="   -"/>
    <s v="-"/>
    <m/>
    <m/>
    <m/>
    <m/>
    <m/>
    <m/>
    <m/>
    <m/>
  </r>
  <r>
    <s v="CK-SWVI [31]"/>
    <x v="1"/>
    <x v="4"/>
    <x v="34"/>
    <x v="37"/>
    <x v="0"/>
    <x v="66"/>
    <n v="200"/>
    <n v="200"/>
    <s v="   -"/>
    <s v="-"/>
    <m/>
    <m/>
    <m/>
    <m/>
    <m/>
    <m/>
    <m/>
    <m/>
  </r>
  <r>
    <s v="CK-SWVI [31]"/>
    <x v="2"/>
    <x v="4"/>
    <x v="35"/>
    <x v="38"/>
    <x v="0"/>
    <x v="66"/>
    <n v="7500"/>
    <n v="7500"/>
    <s v="   -"/>
    <s v="-"/>
    <m/>
    <m/>
    <m/>
    <m/>
    <m/>
    <m/>
    <m/>
    <m/>
  </r>
  <r>
    <s v="CK-SWVI [31]"/>
    <x v="4"/>
    <x v="5"/>
    <x v="36"/>
    <x v="39"/>
    <x v="0"/>
    <x v="66"/>
    <s v="NI"/>
    <m/>
    <s v="   -"/>
    <s v="-"/>
    <m/>
    <m/>
    <m/>
    <m/>
    <m/>
    <m/>
    <m/>
    <m/>
  </r>
  <r>
    <s v="CK-SWVI [31]"/>
    <x v="4"/>
    <x v="5"/>
    <x v="36"/>
    <x v="40"/>
    <x v="0"/>
    <x v="66"/>
    <s v="UK"/>
    <m/>
    <s v="   -"/>
    <s v="-"/>
    <m/>
    <m/>
    <m/>
    <m/>
    <m/>
    <m/>
    <m/>
    <m/>
  </r>
  <r>
    <s v="CK-SWVI [31]"/>
    <x v="4"/>
    <x v="5"/>
    <x v="36"/>
    <x v="41"/>
    <x v="0"/>
    <x v="66"/>
    <n v="25"/>
    <n v="25"/>
    <s v="   -"/>
    <s v="-"/>
    <m/>
    <m/>
    <m/>
    <m/>
    <m/>
    <m/>
    <m/>
    <m/>
  </r>
  <r>
    <s v="CK-NoKy [32]"/>
    <x v="3"/>
    <x v="2"/>
    <x v="37"/>
    <x v="42"/>
    <x v="0"/>
    <x v="66"/>
    <s v="UK"/>
    <m/>
    <s v="   -"/>
    <s v="-"/>
    <m/>
    <m/>
    <m/>
    <m/>
    <m/>
    <m/>
    <m/>
    <m/>
  </r>
  <r>
    <s v="CK-SWVI [31]"/>
    <x v="3"/>
    <x v="1"/>
    <x v="38"/>
    <x v="43"/>
    <x v="0"/>
    <x v="66"/>
    <n v="200"/>
    <n v="200"/>
    <s v="   -"/>
    <s v="-"/>
    <m/>
    <m/>
    <m/>
    <m/>
    <m/>
    <m/>
    <m/>
    <m/>
  </r>
  <r>
    <s v="CK-NoKy [32]"/>
    <x v="1"/>
    <x v="2"/>
    <x v="39"/>
    <x v="44"/>
    <x v="0"/>
    <x v="66"/>
    <n v="200"/>
    <n v="200"/>
    <s v="   -"/>
    <s v="-"/>
    <m/>
    <m/>
    <m/>
    <m/>
    <m/>
    <m/>
    <m/>
    <m/>
  </r>
  <r>
    <s v="CK-NoKy [32]"/>
    <x v="0"/>
    <x v="0"/>
    <x v="40"/>
    <x v="45"/>
    <x v="0"/>
    <x v="66"/>
    <n v="3500"/>
    <n v="3500"/>
    <s v="   -"/>
    <s v="-"/>
    <m/>
    <m/>
    <m/>
    <m/>
    <m/>
    <m/>
    <m/>
    <m/>
  </r>
  <r>
    <s v="CK-SWVI [31]"/>
    <x v="3"/>
    <x v="4"/>
    <x v="41"/>
    <x v="46"/>
    <x v="0"/>
    <x v="66"/>
    <s v="NI"/>
    <m/>
    <s v="   -"/>
    <s v="-"/>
    <m/>
    <m/>
    <m/>
    <m/>
    <m/>
    <m/>
    <m/>
    <m/>
  </r>
  <r>
    <s v="CK-NoKy [32]"/>
    <x v="3"/>
    <x v="2"/>
    <x v="42"/>
    <x v="47"/>
    <x v="0"/>
    <x v="66"/>
    <n v="25"/>
    <n v="25"/>
    <s v="   -"/>
    <s v="-"/>
    <m/>
    <m/>
    <m/>
    <m/>
    <m/>
    <m/>
    <m/>
    <m/>
  </r>
  <r>
    <s v="CK-SWVI [31]"/>
    <x v="3"/>
    <x v="1"/>
    <x v="43"/>
    <x v="48"/>
    <x v="0"/>
    <x v="66"/>
    <n v="200"/>
    <n v="200"/>
    <s v="   -"/>
    <s v="-"/>
    <m/>
    <m/>
    <m/>
    <m/>
    <m/>
    <m/>
    <m/>
    <m/>
  </r>
  <r>
    <s v="CK-SWVI [31]"/>
    <x v="3"/>
    <x v="4"/>
    <x v="44"/>
    <x v="49"/>
    <x v="0"/>
    <x v="66"/>
    <n v="200"/>
    <n v="200"/>
    <s v="   -"/>
    <s v="-"/>
    <m/>
    <m/>
    <m/>
    <m/>
    <m/>
    <m/>
    <m/>
    <m/>
  </r>
  <r>
    <s v="CK-SWVI [31]"/>
    <x v="1"/>
    <x v="1"/>
    <x v="45"/>
    <x v="50"/>
    <x v="0"/>
    <x v="66"/>
    <n v="750"/>
    <n v="750"/>
    <s v="   -"/>
    <s v="-"/>
    <m/>
    <m/>
    <m/>
    <m/>
    <m/>
    <m/>
    <m/>
    <m/>
  </r>
  <r>
    <s v="CK-NoKy [32]"/>
    <x v="3"/>
    <x v="2"/>
    <x v="46"/>
    <x v="51"/>
    <x v="0"/>
    <x v="66"/>
    <s v="NO"/>
    <m/>
    <s v="   -"/>
    <s v="-"/>
    <m/>
    <m/>
    <m/>
    <m/>
    <m/>
    <m/>
    <m/>
    <m/>
  </r>
  <r>
    <s v="CK-SWVI [31]"/>
    <x v="3"/>
    <x v="1"/>
    <x v="47"/>
    <x v="52"/>
    <x v="0"/>
    <x v="66"/>
    <s v="UK"/>
    <m/>
    <s v="   -"/>
    <s v="-"/>
    <m/>
    <m/>
    <m/>
    <m/>
    <m/>
    <m/>
    <m/>
    <m/>
  </r>
  <r>
    <s v="CK-NoKy [32]"/>
    <x v="1"/>
    <x v="2"/>
    <x v="48"/>
    <x v="53"/>
    <x v="0"/>
    <x v="66"/>
    <n v="75"/>
    <n v="75"/>
    <s v="   -"/>
    <s v="-"/>
    <m/>
    <m/>
    <m/>
    <m/>
    <m/>
    <m/>
    <m/>
    <m/>
  </r>
  <r>
    <s v="CK-NoKy [32]"/>
    <x v="0"/>
    <x v="0"/>
    <x v="0"/>
    <x v="0"/>
    <x v="0"/>
    <x v="67"/>
    <n v="400"/>
    <n v="400"/>
    <s v="   -"/>
    <s v="-"/>
    <m/>
    <m/>
    <m/>
    <m/>
    <m/>
    <m/>
    <m/>
    <m/>
  </r>
  <r>
    <s v="CK-SWVI [31]"/>
    <x v="0"/>
    <x v="1"/>
    <x v="1"/>
    <x v="1"/>
    <x v="0"/>
    <x v="67"/>
    <n v="750"/>
    <n v="750"/>
    <s v="   -"/>
    <s v="-"/>
    <m/>
    <m/>
    <m/>
    <m/>
    <m/>
    <m/>
    <m/>
    <m/>
  </r>
  <r>
    <s v="CK-NoKy [32]"/>
    <x v="1"/>
    <x v="2"/>
    <x v="2"/>
    <x v="2"/>
    <x v="0"/>
    <x v="67"/>
    <n v="200"/>
    <n v="200"/>
    <s v="   -"/>
    <s v="-"/>
    <m/>
    <m/>
    <m/>
    <m/>
    <m/>
    <m/>
    <m/>
    <m/>
  </r>
  <r>
    <s v="CK-NoKy [32]"/>
    <x v="2"/>
    <x v="2"/>
    <x v="3"/>
    <x v="3"/>
    <x v="0"/>
    <x v="67"/>
    <n v="25"/>
    <n v="25"/>
    <s v="   -"/>
    <s v="-"/>
    <m/>
    <m/>
    <m/>
    <m/>
    <m/>
    <m/>
    <m/>
    <m/>
  </r>
  <r>
    <s v="CK-NWVI [33]"/>
    <x v="0"/>
    <x v="3"/>
    <x v="4"/>
    <x v="4"/>
    <x v="0"/>
    <x v="67"/>
    <s v="UNK"/>
    <m/>
    <s v="   -"/>
    <s v="-"/>
    <m/>
    <m/>
    <m/>
    <m/>
    <m/>
    <m/>
    <m/>
    <m/>
  </r>
  <r>
    <s v="CK-NoKy [32]"/>
    <x v="2"/>
    <x v="2"/>
    <x v="5"/>
    <x v="5"/>
    <x v="0"/>
    <x v="67"/>
    <n v="25"/>
    <n v="25"/>
    <s v="   -"/>
    <s v="-"/>
    <m/>
    <m/>
    <m/>
    <m/>
    <m/>
    <m/>
    <m/>
    <m/>
  </r>
  <r>
    <s v="CK-SWVI [31]"/>
    <x v="3"/>
    <x v="1"/>
    <x v="6"/>
    <x v="6"/>
    <x v="0"/>
    <x v="67"/>
    <n v="200"/>
    <n v="200"/>
    <s v="   -"/>
    <s v="-"/>
    <m/>
    <m/>
    <m/>
    <m/>
    <m/>
    <m/>
    <m/>
    <m/>
  </r>
  <r>
    <s v="CK-NoKy [32]"/>
    <x v="3"/>
    <x v="2"/>
    <x v="7"/>
    <x v="7"/>
    <x v="0"/>
    <x v="67"/>
    <s v="UK"/>
    <m/>
    <s v="   -"/>
    <s v="-"/>
    <m/>
    <m/>
    <m/>
    <m/>
    <m/>
    <m/>
    <m/>
    <m/>
  </r>
  <r>
    <s v="CK-NoKy [32]"/>
    <x v="3"/>
    <x v="0"/>
    <x v="8"/>
    <x v="8"/>
    <x v="0"/>
    <x v="67"/>
    <s v="UK"/>
    <m/>
    <s v="   -"/>
    <s v="-"/>
    <m/>
    <m/>
    <m/>
    <m/>
    <m/>
    <m/>
    <m/>
    <m/>
  </r>
  <r>
    <s v="CK-SWVI [31]"/>
    <x v="3"/>
    <x v="4"/>
    <x v="9"/>
    <x v="9"/>
    <x v="0"/>
    <x v="67"/>
    <n v="25"/>
    <n v="25"/>
    <s v="   -"/>
    <s v="-"/>
    <m/>
    <m/>
    <m/>
    <m/>
    <m/>
    <m/>
    <m/>
    <m/>
  </r>
  <r>
    <s v="CK-NoKy [32]"/>
    <x v="3"/>
    <x v="2"/>
    <x v="10"/>
    <x v="10"/>
    <x v="0"/>
    <x v="67"/>
    <s v="UK"/>
    <m/>
    <s v="   -"/>
    <s v="-"/>
    <m/>
    <m/>
    <m/>
    <m/>
    <m/>
    <m/>
    <m/>
    <m/>
  </r>
  <r>
    <s v="CK-NoKy [32]"/>
    <x v="1"/>
    <x v="2"/>
    <x v="11"/>
    <x v="11"/>
    <x v="0"/>
    <x v="67"/>
    <n v="475"/>
    <n v="475"/>
    <s v="   -"/>
    <s v="-"/>
    <m/>
    <m/>
    <m/>
    <m/>
    <m/>
    <m/>
    <m/>
    <m/>
  </r>
  <r>
    <s v="CK-SWVI [31]"/>
    <x v="3"/>
    <x v="5"/>
    <x v="12"/>
    <x v="12"/>
    <x v="0"/>
    <x v="67"/>
    <n v="25"/>
    <n v="25"/>
    <s v="   -"/>
    <s v="-"/>
    <m/>
    <m/>
    <m/>
    <m/>
    <m/>
    <m/>
    <m/>
    <m/>
  </r>
  <r>
    <s v="CK-SWVI [31]"/>
    <x v="3"/>
    <x v="4"/>
    <x v="13"/>
    <x v="13"/>
    <x v="0"/>
    <x v="67"/>
    <s v="UNK"/>
    <m/>
    <s v="   -"/>
    <s v="-"/>
    <m/>
    <m/>
    <m/>
    <m/>
    <m/>
    <m/>
    <m/>
    <m/>
  </r>
  <r>
    <s v="CK-SWVI [31]"/>
    <x v="3"/>
    <x v="1"/>
    <x v="14"/>
    <x v="14"/>
    <x v="0"/>
    <x v="67"/>
    <n v="200"/>
    <n v="200"/>
    <s v="   -"/>
    <s v="-"/>
    <m/>
    <m/>
    <m/>
    <m/>
    <m/>
    <m/>
    <m/>
    <m/>
  </r>
  <r>
    <s v="CK-NoKy [32]"/>
    <x v="0"/>
    <x v="0"/>
    <x v="15"/>
    <x v="15"/>
    <x v="0"/>
    <x v="67"/>
    <n v="400"/>
    <n v="400"/>
    <s v="   -"/>
    <s v="-"/>
    <m/>
    <m/>
    <m/>
    <m/>
    <m/>
    <m/>
    <m/>
    <m/>
  </r>
  <r>
    <s v="CK-NoKy [32]"/>
    <x v="3"/>
    <x v="0"/>
    <x v="16"/>
    <x v="16"/>
    <x v="0"/>
    <x v="67"/>
    <n v="400"/>
    <n v="400"/>
    <s v="   -"/>
    <s v="-"/>
    <m/>
    <m/>
    <m/>
    <m/>
    <m/>
    <m/>
    <m/>
    <m/>
  </r>
  <r>
    <s v="CK-SWVI [31]"/>
    <x v="3"/>
    <x v="1"/>
    <x v="17"/>
    <x v="17"/>
    <x v="0"/>
    <x v="67"/>
    <n v="1500"/>
    <n v="1500"/>
    <s v="   -"/>
    <s v="-"/>
    <m/>
    <m/>
    <m/>
    <m/>
    <m/>
    <m/>
    <m/>
    <m/>
  </r>
  <r>
    <s v="CK-NoKy [32]"/>
    <x v="3"/>
    <x v="2"/>
    <x v="18"/>
    <x v="18"/>
    <x v="0"/>
    <x v="67"/>
    <s v="UK"/>
    <m/>
    <s v="   -"/>
    <s v="-"/>
    <m/>
    <m/>
    <m/>
    <m/>
    <m/>
    <m/>
    <m/>
    <m/>
  </r>
  <r>
    <s v="CK-NoKy [32]"/>
    <x v="1"/>
    <x v="2"/>
    <x v="19"/>
    <x v="19"/>
    <x v="0"/>
    <x v="67"/>
    <n v="25"/>
    <n v="25"/>
    <s v="   -"/>
    <s v="-"/>
    <m/>
    <m/>
    <m/>
    <m/>
    <m/>
    <m/>
    <m/>
    <m/>
  </r>
  <r>
    <s v="CK-NoKy [32]"/>
    <x v="3"/>
    <x v="2"/>
    <x v="20"/>
    <x v="20"/>
    <x v="0"/>
    <x v="67"/>
    <s v="NO"/>
    <m/>
    <s v="   -"/>
    <s v="-"/>
    <m/>
    <m/>
    <m/>
    <m/>
    <m/>
    <m/>
    <m/>
    <m/>
  </r>
  <r>
    <s v="CK-NoKy [32]"/>
    <x v="3"/>
    <x v="0"/>
    <x v="21"/>
    <x v="21"/>
    <x v="0"/>
    <x v="67"/>
    <n v="400"/>
    <n v="400"/>
    <s v="   -"/>
    <s v="-"/>
    <m/>
    <m/>
    <m/>
    <m/>
    <m/>
    <m/>
    <m/>
    <m/>
  </r>
  <r>
    <s v="CK-NWVI [33]"/>
    <x v="1"/>
    <x v="3"/>
    <x v="22"/>
    <x v="22"/>
    <x v="0"/>
    <x v="67"/>
    <n v="5000"/>
    <n v="5000"/>
    <s v="   -"/>
    <s v="-"/>
    <m/>
    <m/>
    <m/>
    <m/>
    <m/>
    <m/>
    <m/>
    <m/>
  </r>
  <r>
    <s v="CK-NoKy [32]"/>
    <x v="3"/>
    <x v="0"/>
    <x v="23"/>
    <x v="23"/>
    <x v="0"/>
    <x v="67"/>
    <n v="25"/>
    <n v="25"/>
    <s v="   -"/>
    <s v="-"/>
    <m/>
    <m/>
    <m/>
    <m/>
    <m/>
    <m/>
    <m/>
    <m/>
  </r>
  <r>
    <s v="CK-SWVI [31]"/>
    <x v="0"/>
    <x v="1"/>
    <x v="24"/>
    <x v="24"/>
    <x v="0"/>
    <x v="67"/>
    <n v="1500"/>
    <n v="1500"/>
    <s v="   -"/>
    <s v="-"/>
    <m/>
    <m/>
    <m/>
    <m/>
    <m/>
    <m/>
    <m/>
    <m/>
  </r>
  <r>
    <s v="CK-SWVI [31]"/>
    <x v="3"/>
    <x v="4"/>
    <x v="25"/>
    <x v="25"/>
    <x v="0"/>
    <x v="67"/>
    <s v="UK"/>
    <m/>
    <s v="   -"/>
    <s v="-"/>
    <m/>
    <m/>
    <m/>
    <m/>
    <m/>
    <m/>
    <m/>
    <m/>
  </r>
  <r>
    <s v="CK-NoKy [32]"/>
    <x v="3"/>
    <x v="2"/>
    <x v="26"/>
    <x v="26"/>
    <x v="0"/>
    <x v="67"/>
    <n v="25"/>
    <n v="25"/>
    <s v="   -"/>
    <s v="-"/>
    <m/>
    <m/>
    <m/>
    <m/>
    <m/>
    <m/>
    <m/>
    <m/>
  </r>
  <r>
    <s v="CK-SWVI [31]"/>
    <x v="0"/>
    <x v="1"/>
    <x v="27"/>
    <x v="27"/>
    <x v="0"/>
    <x v="67"/>
    <n v="750"/>
    <n v="750"/>
    <s v="   -"/>
    <s v="-"/>
    <m/>
    <m/>
    <m/>
    <m/>
    <m/>
    <m/>
    <m/>
    <m/>
  </r>
  <r>
    <s v="CK-SWVI [31]"/>
    <x v="1"/>
    <x v="4"/>
    <x v="28"/>
    <x v="28"/>
    <x v="0"/>
    <x v="67"/>
    <n v="750"/>
    <n v="750"/>
    <s v="   -"/>
    <s v="-"/>
    <m/>
    <m/>
    <m/>
    <m/>
    <m/>
    <m/>
    <m/>
    <m/>
  </r>
  <r>
    <s v="CK-NoKy [32]"/>
    <x v="3"/>
    <x v="0"/>
    <x v="29"/>
    <x v="29"/>
    <x v="0"/>
    <x v="67"/>
    <s v="UK"/>
    <m/>
    <s v="   -"/>
    <s v="-"/>
    <m/>
    <m/>
    <m/>
    <m/>
    <m/>
    <m/>
    <m/>
    <m/>
  </r>
  <r>
    <s v="CK-SWVI [31]"/>
    <x v="4"/>
    <x v="6"/>
    <x v="30"/>
    <x v="30"/>
    <x v="0"/>
    <x v="67"/>
    <s v="NI"/>
    <m/>
    <s v="   -"/>
    <s v="-"/>
    <m/>
    <m/>
    <m/>
    <m/>
    <m/>
    <m/>
    <m/>
    <m/>
  </r>
  <r>
    <s v="CK-SWVI [31]"/>
    <x v="4"/>
    <x v="6"/>
    <x v="30"/>
    <x v="31"/>
    <x v="0"/>
    <x v="67"/>
    <n v="400"/>
    <n v="400"/>
    <s v="   -"/>
    <s v="-"/>
    <m/>
    <m/>
    <m/>
    <m/>
    <m/>
    <m/>
    <m/>
    <m/>
  </r>
  <r>
    <s v="CK-NoKy [32]"/>
    <x v="3"/>
    <x v="0"/>
    <x v="31"/>
    <x v="32"/>
    <x v="0"/>
    <x v="67"/>
    <n v="200"/>
    <n v="200"/>
    <s v="   -"/>
    <s v="-"/>
    <m/>
    <m/>
    <m/>
    <m/>
    <m/>
    <m/>
    <m/>
    <m/>
  </r>
  <r>
    <s v="CK-NoKy [32]"/>
    <x v="3"/>
    <x v="2"/>
    <x v="32"/>
    <x v="33"/>
    <x v="0"/>
    <x v="67"/>
    <n v="25"/>
    <n v="25"/>
    <s v="   -"/>
    <s v="-"/>
    <m/>
    <m/>
    <m/>
    <m/>
    <m/>
    <m/>
    <m/>
    <m/>
  </r>
  <r>
    <s v="CK-SWVI [31]"/>
    <x v="4"/>
    <x v="5"/>
    <x v="33"/>
    <x v="34"/>
    <x v="0"/>
    <x v="67"/>
    <s v="NI"/>
    <m/>
    <s v="   -"/>
    <s v="-"/>
    <m/>
    <m/>
    <m/>
    <m/>
    <m/>
    <m/>
    <m/>
    <m/>
  </r>
  <r>
    <s v="CK-SWVI [31]"/>
    <x v="4"/>
    <x v="5"/>
    <x v="33"/>
    <x v="35"/>
    <x v="0"/>
    <x v="67"/>
    <s v="UNK"/>
    <m/>
    <s v="   -"/>
    <s v="-"/>
    <m/>
    <m/>
    <m/>
    <m/>
    <m/>
    <m/>
    <m/>
    <m/>
  </r>
  <r>
    <s v="CK-SWVI [31]"/>
    <x v="4"/>
    <x v="5"/>
    <x v="33"/>
    <x v="36"/>
    <x v="0"/>
    <x v="67"/>
    <n v="25"/>
    <n v="25"/>
    <s v="   -"/>
    <s v="-"/>
    <m/>
    <m/>
    <m/>
    <m/>
    <m/>
    <m/>
    <m/>
    <m/>
  </r>
  <r>
    <s v="CK-SWVI [31]"/>
    <x v="1"/>
    <x v="4"/>
    <x v="34"/>
    <x v="37"/>
    <x v="0"/>
    <x v="67"/>
    <n v="200"/>
    <n v="200"/>
    <s v="   -"/>
    <s v="-"/>
    <m/>
    <m/>
    <m/>
    <m/>
    <m/>
    <m/>
    <m/>
    <m/>
  </r>
  <r>
    <s v="CK-SWVI [31]"/>
    <x v="2"/>
    <x v="4"/>
    <x v="35"/>
    <x v="38"/>
    <x v="0"/>
    <x v="67"/>
    <n v="15000"/>
    <n v="15000"/>
    <s v="   -"/>
    <s v="-"/>
    <m/>
    <m/>
    <m/>
    <m/>
    <m/>
    <m/>
    <m/>
    <m/>
  </r>
  <r>
    <s v="CK-SWVI [31]"/>
    <x v="4"/>
    <x v="5"/>
    <x v="36"/>
    <x v="39"/>
    <x v="0"/>
    <x v="67"/>
    <s v="NI"/>
    <m/>
    <s v="   -"/>
    <s v="-"/>
    <m/>
    <m/>
    <m/>
    <m/>
    <m/>
    <m/>
    <m/>
    <m/>
  </r>
  <r>
    <s v="CK-SWVI [31]"/>
    <x v="4"/>
    <x v="5"/>
    <x v="36"/>
    <x v="40"/>
    <x v="0"/>
    <x v="67"/>
    <s v="UK"/>
    <m/>
    <s v="   -"/>
    <s v="-"/>
    <m/>
    <m/>
    <m/>
    <m/>
    <m/>
    <m/>
    <m/>
    <m/>
  </r>
  <r>
    <s v="CK-SWVI [31]"/>
    <x v="4"/>
    <x v="5"/>
    <x v="36"/>
    <x v="41"/>
    <x v="0"/>
    <x v="67"/>
    <s v="UNK"/>
    <m/>
    <s v="   -"/>
    <s v="-"/>
    <m/>
    <m/>
    <m/>
    <m/>
    <m/>
    <m/>
    <m/>
    <m/>
  </r>
  <r>
    <s v="CK-NoKy [32]"/>
    <x v="3"/>
    <x v="2"/>
    <x v="37"/>
    <x v="42"/>
    <x v="0"/>
    <x v="67"/>
    <s v="UK"/>
    <m/>
    <s v="   -"/>
    <s v="-"/>
    <m/>
    <m/>
    <m/>
    <m/>
    <m/>
    <m/>
    <m/>
    <m/>
  </r>
  <r>
    <s v="CK-SWVI [31]"/>
    <x v="3"/>
    <x v="1"/>
    <x v="38"/>
    <x v="43"/>
    <x v="0"/>
    <x v="67"/>
    <n v="200"/>
    <n v="200"/>
    <s v="   -"/>
    <s v="-"/>
    <m/>
    <m/>
    <m/>
    <m/>
    <m/>
    <m/>
    <m/>
    <m/>
  </r>
  <r>
    <s v="CK-NoKy [32]"/>
    <x v="1"/>
    <x v="2"/>
    <x v="39"/>
    <x v="44"/>
    <x v="0"/>
    <x v="67"/>
    <n v="25"/>
    <n v="25"/>
    <s v="   -"/>
    <s v="-"/>
    <m/>
    <m/>
    <m/>
    <m/>
    <m/>
    <m/>
    <m/>
    <m/>
  </r>
  <r>
    <s v="CK-NoKy [32]"/>
    <x v="0"/>
    <x v="0"/>
    <x v="40"/>
    <x v="45"/>
    <x v="0"/>
    <x v="67"/>
    <n v="3500"/>
    <n v="3500"/>
    <s v="   -"/>
    <s v="-"/>
    <m/>
    <m/>
    <m/>
    <m/>
    <m/>
    <m/>
    <m/>
    <m/>
  </r>
  <r>
    <s v="CK-SWVI [31]"/>
    <x v="3"/>
    <x v="4"/>
    <x v="41"/>
    <x v="46"/>
    <x v="0"/>
    <x v="67"/>
    <s v="NI"/>
    <m/>
    <s v="   -"/>
    <s v="-"/>
    <m/>
    <m/>
    <m/>
    <m/>
    <m/>
    <m/>
    <m/>
    <m/>
  </r>
  <r>
    <s v="CK-NoKy [32]"/>
    <x v="3"/>
    <x v="2"/>
    <x v="42"/>
    <x v="47"/>
    <x v="0"/>
    <x v="67"/>
    <s v="UK"/>
    <m/>
    <s v="   -"/>
    <s v="-"/>
    <m/>
    <m/>
    <m/>
    <m/>
    <m/>
    <m/>
    <m/>
    <m/>
  </r>
  <r>
    <s v="CK-SWVI [31]"/>
    <x v="3"/>
    <x v="1"/>
    <x v="43"/>
    <x v="48"/>
    <x v="0"/>
    <x v="67"/>
    <n v="200"/>
    <n v="200"/>
    <s v="   -"/>
    <s v="-"/>
    <m/>
    <m/>
    <m/>
    <m/>
    <m/>
    <m/>
    <m/>
    <m/>
  </r>
  <r>
    <s v="CK-SWVI [31]"/>
    <x v="3"/>
    <x v="4"/>
    <x v="44"/>
    <x v="49"/>
    <x v="0"/>
    <x v="67"/>
    <n v="200"/>
    <n v="200"/>
    <s v="   -"/>
    <s v="-"/>
    <m/>
    <m/>
    <m/>
    <m/>
    <m/>
    <m/>
    <m/>
    <m/>
  </r>
  <r>
    <s v="CK-SWVI [31]"/>
    <x v="1"/>
    <x v="1"/>
    <x v="45"/>
    <x v="50"/>
    <x v="0"/>
    <x v="67"/>
    <n v="750"/>
    <n v="750"/>
    <s v="   -"/>
    <s v="-"/>
    <m/>
    <m/>
    <m/>
    <m/>
    <m/>
    <m/>
    <m/>
    <m/>
  </r>
  <r>
    <s v="CK-NoKy [32]"/>
    <x v="3"/>
    <x v="2"/>
    <x v="46"/>
    <x v="51"/>
    <x v="0"/>
    <x v="67"/>
    <s v="NO"/>
    <m/>
    <s v="   -"/>
    <s v="-"/>
    <m/>
    <m/>
    <m/>
    <m/>
    <m/>
    <m/>
    <m/>
    <m/>
  </r>
  <r>
    <s v="CK-SWVI [31]"/>
    <x v="3"/>
    <x v="1"/>
    <x v="47"/>
    <x v="52"/>
    <x v="0"/>
    <x v="67"/>
    <s v="UK"/>
    <m/>
    <s v="   -"/>
    <s v="-"/>
    <m/>
    <m/>
    <m/>
    <m/>
    <m/>
    <m/>
    <m/>
    <m/>
  </r>
  <r>
    <s v="CK-NoKy [32]"/>
    <x v="1"/>
    <x v="2"/>
    <x v="48"/>
    <x v="53"/>
    <x v="0"/>
    <x v="67"/>
    <n v="75"/>
    <n v="75"/>
    <s v="   -"/>
    <s v="-"/>
    <m/>
    <m/>
    <m/>
    <m/>
    <m/>
    <m/>
    <m/>
    <m/>
  </r>
  <r>
    <s v="CK-NoKy [32]"/>
    <x v="0"/>
    <x v="0"/>
    <x v="0"/>
    <x v="0"/>
    <x v="0"/>
    <x v="68"/>
    <n v="750"/>
    <n v="750"/>
    <s v="   -"/>
    <s v="-"/>
    <m/>
    <m/>
    <m/>
    <m/>
    <m/>
    <m/>
    <m/>
    <m/>
  </r>
  <r>
    <s v="CK-SWVI [31]"/>
    <x v="0"/>
    <x v="1"/>
    <x v="1"/>
    <x v="1"/>
    <x v="0"/>
    <x v="68"/>
    <s v="UNK"/>
    <m/>
    <s v="   -"/>
    <s v="-"/>
    <m/>
    <m/>
    <m/>
    <m/>
    <m/>
    <m/>
    <m/>
    <m/>
  </r>
  <r>
    <s v="CK-NoKy [32]"/>
    <x v="1"/>
    <x v="2"/>
    <x v="2"/>
    <x v="2"/>
    <x v="0"/>
    <x v="68"/>
    <n v="750"/>
    <n v="750"/>
    <s v="   -"/>
    <s v="-"/>
    <m/>
    <m/>
    <m/>
    <m/>
    <m/>
    <m/>
    <m/>
    <m/>
  </r>
  <r>
    <s v="CK-NoKy [32]"/>
    <x v="2"/>
    <x v="2"/>
    <x v="3"/>
    <x v="3"/>
    <x v="0"/>
    <x v="68"/>
    <n v="25"/>
    <n v="25"/>
    <s v="   -"/>
    <s v="-"/>
    <m/>
    <m/>
    <m/>
    <m/>
    <m/>
    <m/>
    <m/>
    <m/>
  </r>
  <r>
    <s v="CK-NWVI [33]"/>
    <x v="0"/>
    <x v="3"/>
    <x v="4"/>
    <x v="4"/>
    <x v="0"/>
    <x v="68"/>
    <s v="UNK"/>
    <m/>
    <s v="   -"/>
    <s v="-"/>
    <m/>
    <m/>
    <m/>
    <m/>
    <m/>
    <m/>
    <m/>
    <m/>
  </r>
  <r>
    <s v="CK-NoKy [32]"/>
    <x v="2"/>
    <x v="2"/>
    <x v="5"/>
    <x v="5"/>
    <x v="0"/>
    <x v="68"/>
    <n v="75"/>
    <n v="75"/>
    <s v="   -"/>
    <s v="-"/>
    <m/>
    <m/>
    <m/>
    <m/>
    <m/>
    <m/>
    <m/>
    <m/>
  </r>
  <r>
    <s v="CK-SWVI [31]"/>
    <x v="3"/>
    <x v="1"/>
    <x v="6"/>
    <x v="6"/>
    <x v="0"/>
    <x v="68"/>
    <n v="400"/>
    <n v="400"/>
    <s v="   -"/>
    <s v="-"/>
    <m/>
    <m/>
    <m/>
    <m/>
    <m/>
    <m/>
    <m/>
    <m/>
  </r>
  <r>
    <s v="CK-NoKy [32]"/>
    <x v="3"/>
    <x v="2"/>
    <x v="7"/>
    <x v="7"/>
    <x v="0"/>
    <x v="68"/>
    <s v="UK"/>
    <m/>
    <s v="   -"/>
    <s v="-"/>
    <m/>
    <m/>
    <m/>
    <m/>
    <m/>
    <m/>
    <m/>
    <m/>
  </r>
  <r>
    <s v="CK-NoKy [32]"/>
    <x v="3"/>
    <x v="0"/>
    <x v="8"/>
    <x v="8"/>
    <x v="0"/>
    <x v="68"/>
    <s v="UK"/>
    <m/>
    <s v="   -"/>
    <s v="-"/>
    <m/>
    <m/>
    <m/>
    <m/>
    <m/>
    <m/>
    <m/>
    <m/>
  </r>
  <r>
    <s v="CK-SWVI [31]"/>
    <x v="3"/>
    <x v="4"/>
    <x v="9"/>
    <x v="9"/>
    <x v="0"/>
    <x v="68"/>
    <n v="25"/>
    <n v="25"/>
    <s v="   -"/>
    <s v="-"/>
    <m/>
    <m/>
    <m/>
    <m/>
    <m/>
    <m/>
    <m/>
    <m/>
  </r>
  <r>
    <s v="CK-NoKy [32]"/>
    <x v="3"/>
    <x v="2"/>
    <x v="10"/>
    <x v="10"/>
    <x v="0"/>
    <x v="68"/>
    <s v="UK"/>
    <m/>
    <s v="   -"/>
    <s v="-"/>
    <m/>
    <m/>
    <m/>
    <m/>
    <m/>
    <m/>
    <m/>
    <m/>
  </r>
  <r>
    <s v="CK-NoKy [32]"/>
    <x v="1"/>
    <x v="2"/>
    <x v="11"/>
    <x v="11"/>
    <x v="0"/>
    <x v="68"/>
    <n v="1500"/>
    <n v="1500"/>
    <s v="   -"/>
    <s v="-"/>
    <m/>
    <m/>
    <m/>
    <m/>
    <m/>
    <m/>
    <m/>
    <m/>
  </r>
  <r>
    <s v="CK-SWVI [31]"/>
    <x v="3"/>
    <x v="5"/>
    <x v="12"/>
    <x v="12"/>
    <x v="0"/>
    <x v="68"/>
    <n v="75"/>
    <n v="75"/>
    <s v="   -"/>
    <s v="-"/>
    <m/>
    <m/>
    <m/>
    <m/>
    <m/>
    <m/>
    <m/>
    <m/>
  </r>
  <r>
    <s v="CK-SWVI [31]"/>
    <x v="3"/>
    <x v="4"/>
    <x v="13"/>
    <x v="13"/>
    <x v="0"/>
    <x v="68"/>
    <s v="UNK"/>
    <m/>
    <s v="   -"/>
    <s v="-"/>
    <m/>
    <m/>
    <m/>
    <m/>
    <m/>
    <m/>
    <m/>
    <m/>
  </r>
  <r>
    <s v="CK-SWVI [31]"/>
    <x v="3"/>
    <x v="1"/>
    <x v="14"/>
    <x v="14"/>
    <x v="0"/>
    <x v="68"/>
    <n v="200"/>
    <n v="200"/>
    <s v="   -"/>
    <s v="-"/>
    <m/>
    <m/>
    <m/>
    <m/>
    <m/>
    <m/>
    <m/>
    <m/>
  </r>
  <r>
    <s v="CK-NoKy [32]"/>
    <x v="0"/>
    <x v="0"/>
    <x v="15"/>
    <x v="15"/>
    <x v="0"/>
    <x v="68"/>
    <n v="750"/>
    <n v="750"/>
    <s v="   -"/>
    <s v="-"/>
    <m/>
    <m/>
    <m/>
    <m/>
    <m/>
    <m/>
    <m/>
    <m/>
  </r>
  <r>
    <s v="CK-NoKy [32]"/>
    <x v="3"/>
    <x v="0"/>
    <x v="16"/>
    <x v="16"/>
    <x v="0"/>
    <x v="68"/>
    <n v="200"/>
    <n v="200"/>
    <s v="   -"/>
    <s v="-"/>
    <m/>
    <m/>
    <m/>
    <m/>
    <m/>
    <m/>
    <m/>
    <m/>
  </r>
  <r>
    <s v="CK-SWVI [31]"/>
    <x v="3"/>
    <x v="1"/>
    <x v="17"/>
    <x v="17"/>
    <x v="0"/>
    <x v="68"/>
    <n v="750"/>
    <n v="750"/>
    <s v="   -"/>
    <s v="-"/>
    <m/>
    <m/>
    <m/>
    <m/>
    <m/>
    <m/>
    <m/>
    <m/>
  </r>
  <r>
    <s v="CK-NoKy [32]"/>
    <x v="3"/>
    <x v="2"/>
    <x v="18"/>
    <x v="18"/>
    <x v="0"/>
    <x v="68"/>
    <s v="UK"/>
    <m/>
    <s v="   -"/>
    <s v="-"/>
    <m/>
    <m/>
    <m/>
    <m/>
    <m/>
    <m/>
    <m/>
    <m/>
  </r>
  <r>
    <s v="CK-NoKy [32]"/>
    <x v="1"/>
    <x v="2"/>
    <x v="19"/>
    <x v="19"/>
    <x v="0"/>
    <x v="68"/>
    <n v="200"/>
    <n v="200"/>
    <s v="   -"/>
    <s v="-"/>
    <m/>
    <m/>
    <m/>
    <m/>
    <m/>
    <m/>
    <m/>
    <m/>
  </r>
  <r>
    <s v="CK-NoKy [32]"/>
    <x v="3"/>
    <x v="2"/>
    <x v="20"/>
    <x v="20"/>
    <x v="0"/>
    <x v="68"/>
    <n v="25"/>
    <n v="25"/>
    <s v="   -"/>
    <s v="-"/>
    <m/>
    <m/>
    <m/>
    <m/>
    <m/>
    <m/>
    <m/>
    <m/>
  </r>
  <r>
    <s v="CK-NoKy [32]"/>
    <x v="3"/>
    <x v="0"/>
    <x v="21"/>
    <x v="21"/>
    <x v="0"/>
    <x v="68"/>
    <n v="75"/>
    <n v="75"/>
    <s v="   -"/>
    <s v="-"/>
    <m/>
    <m/>
    <m/>
    <m/>
    <m/>
    <m/>
    <m/>
    <m/>
  </r>
  <r>
    <s v="CK-NWVI [33]"/>
    <x v="1"/>
    <x v="3"/>
    <x v="22"/>
    <x v="22"/>
    <x v="0"/>
    <x v="68"/>
    <n v="2000"/>
    <n v="2000"/>
    <s v="   -"/>
    <s v="-"/>
    <m/>
    <m/>
    <m/>
    <m/>
    <m/>
    <m/>
    <m/>
    <m/>
  </r>
  <r>
    <s v="CK-NoKy [32]"/>
    <x v="3"/>
    <x v="0"/>
    <x v="23"/>
    <x v="23"/>
    <x v="0"/>
    <x v="68"/>
    <n v="25"/>
    <n v="25"/>
    <s v="   -"/>
    <s v="-"/>
    <m/>
    <m/>
    <m/>
    <m/>
    <m/>
    <m/>
    <m/>
    <m/>
  </r>
  <r>
    <s v="CK-SWVI [31]"/>
    <x v="0"/>
    <x v="1"/>
    <x v="24"/>
    <x v="24"/>
    <x v="0"/>
    <x v="68"/>
    <n v="1500"/>
    <n v="1500"/>
    <s v="   -"/>
    <s v="-"/>
    <m/>
    <m/>
    <m/>
    <m/>
    <m/>
    <m/>
    <m/>
    <m/>
  </r>
  <r>
    <s v="CK-SWVI [31]"/>
    <x v="3"/>
    <x v="4"/>
    <x v="25"/>
    <x v="25"/>
    <x v="0"/>
    <x v="68"/>
    <s v="UK"/>
    <m/>
    <s v="   -"/>
    <s v="-"/>
    <m/>
    <m/>
    <m/>
    <m/>
    <m/>
    <m/>
    <m/>
    <m/>
  </r>
  <r>
    <s v="CK-NoKy [32]"/>
    <x v="3"/>
    <x v="2"/>
    <x v="26"/>
    <x v="26"/>
    <x v="0"/>
    <x v="68"/>
    <s v="NO"/>
    <m/>
    <s v="   -"/>
    <s v="-"/>
    <m/>
    <m/>
    <m/>
    <m/>
    <m/>
    <m/>
    <m/>
    <m/>
  </r>
  <r>
    <s v="CK-SWVI [31]"/>
    <x v="0"/>
    <x v="1"/>
    <x v="27"/>
    <x v="27"/>
    <x v="0"/>
    <x v="68"/>
    <n v="750"/>
    <n v="750"/>
    <s v="   -"/>
    <s v="-"/>
    <m/>
    <m/>
    <m/>
    <m/>
    <m/>
    <m/>
    <m/>
    <m/>
  </r>
  <r>
    <s v="CK-SWVI [31]"/>
    <x v="1"/>
    <x v="4"/>
    <x v="28"/>
    <x v="28"/>
    <x v="0"/>
    <x v="68"/>
    <n v="3500"/>
    <n v="3500"/>
    <s v="   -"/>
    <s v="-"/>
    <m/>
    <m/>
    <m/>
    <m/>
    <m/>
    <m/>
    <m/>
    <m/>
  </r>
  <r>
    <s v="CK-NoKy [32]"/>
    <x v="3"/>
    <x v="0"/>
    <x v="29"/>
    <x v="29"/>
    <x v="0"/>
    <x v="68"/>
    <s v="UK"/>
    <m/>
    <s v="   -"/>
    <s v="-"/>
    <m/>
    <m/>
    <m/>
    <m/>
    <m/>
    <m/>
    <m/>
    <m/>
  </r>
  <r>
    <s v="CK-SWVI [31]"/>
    <x v="4"/>
    <x v="6"/>
    <x v="30"/>
    <x v="30"/>
    <x v="0"/>
    <x v="68"/>
    <s v="NI"/>
    <m/>
    <s v="   -"/>
    <s v="-"/>
    <m/>
    <m/>
    <m/>
    <m/>
    <m/>
    <m/>
    <m/>
    <m/>
  </r>
  <r>
    <s v="CK-SWVI [31]"/>
    <x v="4"/>
    <x v="6"/>
    <x v="30"/>
    <x v="31"/>
    <x v="0"/>
    <x v="68"/>
    <n v="750"/>
    <n v="750"/>
    <s v="   -"/>
    <s v="-"/>
    <m/>
    <m/>
    <m/>
    <m/>
    <m/>
    <m/>
    <m/>
    <m/>
  </r>
  <r>
    <s v="CK-NoKy [32]"/>
    <x v="3"/>
    <x v="0"/>
    <x v="31"/>
    <x v="32"/>
    <x v="0"/>
    <x v="68"/>
    <n v="75"/>
    <n v="75"/>
    <s v="   -"/>
    <s v="-"/>
    <m/>
    <m/>
    <m/>
    <m/>
    <m/>
    <m/>
    <m/>
    <m/>
  </r>
  <r>
    <s v="CK-NoKy [32]"/>
    <x v="3"/>
    <x v="2"/>
    <x v="32"/>
    <x v="33"/>
    <x v="0"/>
    <x v="68"/>
    <n v="25"/>
    <n v="25"/>
    <s v="   -"/>
    <s v="-"/>
    <m/>
    <m/>
    <m/>
    <m/>
    <m/>
    <m/>
    <m/>
    <m/>
  </r>
  <r>
    <s v="CK-SWVI [31]"/>
    <x v="4"/>
    <x v="5"/>
    <x v="33"/>
    <x v="34"/>
    <x v="0"/>
    <x v="68"/>
    <s v="NI"/>
    <m/>
    <s v="   -"/>
    <s v="-"/>
    <m/>
    <m/>
    <m/>
    <m/>
    <m/>
    <m/>
    <m/>
    <m/>
  </r>
  <r>
    <s v="CK-SWVI [31]"/>
    <x v="4"/>
    <x v="5"/>
    <x v="33"/>
    <x v="35"/>
    <x v="0"/>
    <x v="68"/>
    <s v="UNK"/>
    <m/>
    <s v="   -"/>
    <s v="-"/>
    <m/>
    <m/>
    <m/>
    <m/>
    <m/>
    <m/>
    <m/>
    <m/>
  </r>
  <r>
    <s v="CK-SWVI [31]"/>
    <x v="4"/>
    <x v="5"/>
    <x v="33"/>
    <x v="36"/>
    <x v="0"/>
    <x v="68"/>
    <n v="200"/>
    <n v="200"/>
    <s v="   -"/>
    <s v="-"/>
    <m/>
    <m/>
    <m/>
    <m/>
    <m/>
    <m/>
    <m/>
    <m/>
  </r>
  <r>
    <s v="CK-SWVI [31]"/>
    <x v="1"/>
    <x v="4"/>
    <x v="34"/>
    <x v="37"/>
    <x v="0"/>
    <x v="68"/>
    <n v="200"/>
    <n v="200"/>
    <s v="   -"/>
    <s v="-"/>
    <m/>
    <m/>
    <m/>
    <m/>
    <m/>
    <m/>
    <m/>
    <m/>
  </r>
  <r>
    <s v="CK-SWVI [31]"/>
    <x v="2"/>
    <x v="4"/>
    <x v="35"/>
    <x v="38"/>
    <x v="0"/>
    <x v="68"/>
    <n v="7500"/>
    <n v="7500"/>
    <s v="   -"/>
    <s v="-"/>
    <m/>
    <m/>
    <m/>
    <m/>
    <m/>
    <m/>
    <m/>
    <m/>
  </r>
  <r>
    <s v="CK-SWVI [31]"/>
    <x v="4"/>
    <x v="5"/>
    <x v="36"/>
    <x v="39"/>
    <x v="0"/>
    <x v="68"/>
    <s v="NI"/>
    <m/>
    <s v="   -"/>
    <s v="-"/>
    <m/>
    <m/>
    <m/>
    <m/>
    <m/>
    <m/>
    <m/>
    <m/>
  </r>
  <r>
    <s v="CK-SWVI [31]"/>
    <x v="4"/>
    <x v="5"/>
    <x v="36"/>
    <x v="40"/>
    <x v="0"/>
    <x v="68"/>
    <s v="UK"/>
    <m/>
    <s v="   -"/>
    <s v="-"/>
    <m/>
    <m/>
    <m/>
    <m/>
    <m/>
    <m/>
    <m/>
    <m/>
  </r>
  <r>
    <s v="CK-SWVI [31]"/>
    <x v="4"/>
    <x v="5"/>
    <x v="36"/>
    <x v="41"/>
    <x v="0"/>
    <x v="68"/>
    <n v="25"/>
    <n v="25"/>
    <s v="   -"/>
    <s v="-"/>
    <m/>
    <m/>
    <m/>
    <m/>
    <m/>
    <m/>
    <m/>
    <m/>
  </r>
  <r>
    <s v="CK-NoKy [32]"/>
    <x v="3"/>
    <x v="2"/>
    <x v="37"/>
    <x v="42"/>
    <x v="0"/>
    <x v="68"/>
    <s v="UK"/>
    <m/>
    <s v="   -"/>
    <s v="-"/>
    <m/>
    <m/>
    <m/>
    <m/>
    <m/>
    <m/>
    <m/>
    <m/>
  </r>
  <r>
    <s v="CK-SWVI [31]"/>
    <x v="3"/>
    <x v="1"/>
    <x v="38"/>
    <x v="43"/>
    <x v="0"/>
    <x v="68"/>
    <n v="200"/>
    <n v="200"/>
    <s v="   -"/>
    <s v="-"/>
    <m/>
    <m/>
    <m/>
    <m/>
    <m/>
    <m/>
    <m/>
    <m/>
  </r>
  <r>
    <s v="CK-NoKy [32]"/>
    <x v="1"/>
    <x v="2"/>
    <x v="39"/>
    <x v="44"/>
    <x v="0"/>
    <x v="68"/>
    <n v="75"/>
    <n v="75"/>
    <s v="   -"/>
    <s v="-"/>
    <m/>
    <m/>
    <m/>
    <m/>
    <m/>
    <m/>
    <m/>
    <m/>
  </r>
  <r>
    <s v="CK-NoKy [32]"/>
    <x v="0"/>
    <x v="0"/>
    <x v="40"/>
    <x v="45"/>
    <x v="0"/>
    <x v="68"/>
    <n v="3500"/>
    <n v="3500"/>
    <s v="   -"/>
    <s v="-"/>
    <m/>
    <m/>
    <m/>
    <m/>
    <m/>
    <m/>
    <m/>
    <m/>
  </r>
  <r>
    <s v="CK-SWVI [31]"/>
    <x v="3"/>
    <x v="4"/>
    <x v="41"/>
    <x v="46"/>
    <x v="0"/>
    <x v="68"/>
    <s v="NI"/>
    <m/>
    <s v="   -"/>
    <s v="-"/>
    <m/>
    <m/>
    <m/>
    <m/>
    <m/>
    <m/>
    <m/>
    <m/>
  </r>
  <r>
    <s v="CK-NoKy [32]"/>
    <x v="3"/>
    <x v="2"/>
    <x v="42"/>
    <x v="47"/>
    <x v="0"/>
    <x v="68"/>
    <s v="NO"/>
    <m/>
    <s v="   -"/>
    <s v="-"/>
    <m/>
    <m/>
    <m/>
    <m/>
    <m/>
    <m/>
    <m/>
    <m/>
  </r>
  <r>
    <s v="CK-SWVI [31]"/>
    <x v="3"/>
    <x v="1"/>
    <x v="43"/>
    <x v="48"/>
    <x v="0"/>
    <x v="68"/>
    <n v="200"/>
    <n v="200"/>
    <s v="   -"/>
    <s v="-"/>
    <m/>
    <m/>
    <m/>
    <m/>
    <m/>
    <m/>
    <m/>
    <m/>
  </r>
  <r>
    <s v="CK-SWVI [31]"/>
    <x v="3"/>
    <x v="4"/>
    <x v="44"/>
    <x v="49"/>
    <x v="0"/>
    <x v="68"/>
    <n v="400"/>
    <n v="400"/>
    <s v="   -"/>
    <s v="-"/>
    <m/>
    <m/>
    <m/>
    <m/>
    <m/>
    <m/>
    <m/>
    <m/>
  </r>
  <r>
    <s v="CK-SWVI [31]"/>
    <x v="1"/>
    <x v="1"/>
    <x v="45"/>
    <x v="50"/>
    <x v="0"/>
    <x v="68"/>
    <n v="750"/>
    <n v="750"/>
    <s v="   -"/>
    <s v="-"/>
    <m/>
    <m/>
    <m/>
    <m/>
    <m/>
    <m/>
    <m/>
    <m/>
  </r>
  <r>
    <s v="CK-NoKy [32]"/>
    <x v="3"/>
    <x v="2"/>
    <x v="46"/>
    <x v="51"/>
    <x v="0"/>
    <x v="68"/>
    <s v="NO"/>
    <m/>
    <s v="   -"/>
    <s v="-"/>
    <m/>
    <m/>
    <m/>
    <m/>
    <m/>
    <m/>
    <m/>
    <m/>
  </r>
  <r>
    <s v="CK-SWVI [31]"/>
    <x v="3"/>
    <x v="1"/>
    <x v="47"/>
    <x v="52"/>
    <x v="0"/>
    <x v="68"/>
    <s v="UK"/>
    <m/>
    <s v="   -"/>
    <s v="-"/>
    <m/>
    <m/>
    <m/>
    <m/>
    <m/>
    <m/>
    <m/>
    <m/>
  </r>
  <r>
    <s v="CK-NoKy [32]"/>
    <x v="1"/>
    <x v="2"/>
    <x v="48"/>
    <x v="53"/>
    <x v="0"/>
    <x v="68"/>
    <n v="25"/>
    <n v="25"/>
    <s v="   -"/>
    <s v="-"/>
    <m/>
    <m/>
    <m/>
    <m/>
    <m/>
    <m/>
    <m/>
    <m/>
  </r>
  <r>
    <s v="CK-NoKy [32]"/>
    <x v="0"/>
    <x v="0"/>
    <x v="0"/>
    <x v="0"/>
    <x v="0"/>
    <x v="69"/>
    <n v="750"/>
    <n v="750"/>
    <s v="   -"/>
    <s v="-"/>
    <m/>
    <m/>
    <m/>
    <m/>
    <m/>
    <m/>
    <m/>
    <m/>
  </r>
  <r>
    <s v="CK-SWVI [31]"/>
    <x v="0"/>
    <x v="1"/>
    <x v="1"/>
    <x v="1"/>
    <x v="0"/>
    <x v="69"/>
    <s v="UNK"/>
    <m/>
    <s v="   -"/>
    <s v="-"/>
    <m/>
    <m/>
    <m/>
    <m/>
    <m/>
    <m/>
    <m/>
    <m/>
  </r>
  <r>
    <s v="CK-NoKy [32]"/>
    <x v="1"/>
    <x v="2"/>
    <x v="2"/>
    <x v="2"/>
    <x v="0"/>
    <x v="69"/>
    <n v="75"/>
    <n v="75"/>
    <s v="   -"/>
    <s v="-"/>
    <m/>
    <m/>
    <m/>
    <m/>
    <m/>
    <m/>
    <m/>
    <m/>
  </r>
  <r>
    <s v="CK-NoKy [32]"/>
    <x v="2"/>
    <x v="2"/>
    <x v="3"/>
    <x v="3"/>
    <x v="0"/>
    <x v="69"/>
    <n v="300"/>
    <n v="300"/>
    <s v="   -"/>
    <s v="-"/>
    <m/>
    <m/>
    <m/>
    <m/>
    <m/>
    <m/>
    <m/>
    <m/>
  </r>
  <r>
    <s v="CK-NWVI [33]"/>
    <x v="0"/>
    <x v="3"/>
    <x v="4"/>
    <x v="4"/>
    <x v="0"/>
    <x v="69"/>
    <s v="UNK"/>
    <m/>
    <s v="   -"/>
    <s v="-"/>
    <m/>
    <m/>
    <m/>
    <m/>
    <m/>
    <m/>
    <m/>
    <m/>
  </r>
  <r>
    <s v="CK-NoKy [32]"/>
    <x v="2"/>
    <x v="2"/>
    <x v="5"/>
    <x v="5"/>
    <x v="0"/>
    <x v="69"/>
    <n v="300"/>
    <n v="300"/>
    <s v="   -"/>
    <s v="-"/>
    <m/>
    <m/>
    <m/>
    <m/>
    <m/>
    <m/>
    <m/>
    <m/>
  </r>
  <r>
    <s v="CK-SWVI [31]"/>
    <x v="3"/>
    <x v="1"/>
    <x v="6"/>
    <x v="6"/>
    <x v="0"/>
    <x v="69"/>
    <n v="200"/>
    <n v="200"/>
    <s v="   -"/>
    <s v="-"/>
    <m/>
    <m/>
    <m/>
    <m/>
    <m/>
    <m/>
    <m/>
    <m/>
  </r>
  <r>
    <s v="CK-NoKy [32]"/>
    <x v="3"/>
    <x v="2"/>
    <x v="7"/>
    <x v="7"/>
    <x v="0"/>
    <x v="69"/>
    <s v="UK"/>
    <m/>
    <s v="   -"/>
    <s v="-"/>
    <m/>
    <m/>
    <m/>
    <m/>
    <m/>
    <m/>
    <m/>
    <m/>
  </r>
  <r>
    <s v="CK-NoKy [32]"/>
    <x v="3"/>
    <x v="0"/>
    <x v="8"/>
    <x v="8"/>
    <x v="0"/>
    <x v="69"/>
    <s v="UK"/>
    <m/>
    <s v="   -"/>
    <s v="-"/>
    <m/>
    <m/>
    <m/>
    <m/>
    <m/>
    <m/>
    <m/>
    <m/>
  </r>
  <r>
    <s v="CK-SWVI [31]"/>
    <x v="3"/>
    <x v="4"/>
    <x v="9"/>
    <x v="9"/>
    <x v="0"/>
    <x v="69"/>
    <s v="UK"/>
    <m/>
    <s v="   -"/>
    <s v="-"/>
    <m/>
    <m/>
    <m/>
    <m/>
    <m/>
    <m/>
    <m/>
    <m/>
  </r>
  <r>
    <s v="CK-NoKy [32]"/>
    <x v="3"/>
    <x v="2"/>
    <x v="10"/>
    <x v="10"/>
    <x v="0"/>
    <x v="69"/>
    <s v="UK"/>
    <m/>
    <s v="   -"/>
    <s v="-"/>
    <m/>
    <m/>
    <m/>
    <m/>
    <m/>
    <m/>
    <m/>
    <m/>
  </r>
  <r>
    <s v="CK-NoKy [32]"/>
    <x v="1"/>
    <x v="2"/>
    <x v="11"/>
    <x v="11"/>
    <x v="0"/>
    <x v="69"/>
    <n v="400"/>
    <n v="400"/>
    <s v="   -"/>
    <s v="-"/>
    <m/>
    <m/>
    <m/>
    <m/>
    <m/>
    <m/>
    <m/>
    <m/>
  </r>
  <r>
    <s v="CK-SWVI [31]"/>
    <x v="3"/>
    <x v="5"/>
    <x v="12"/>
    <x v="12"/>
    <x v="0"/>
    <x v="69"/>
    <n v="200"/>
    <n v="200"/>
    <s v="   -"/>
    <s v="-"/>
    <m/>
    <m/>
    <m/>
    <m/>
    <m/>
    <m/>
    <m/>
    <m/>
  </r>
  <r>
    <s v="CK-SWVI [31]"/>
    <x v="3"/>
    <x v="4"/>
    <x v="13"/>
    <x v="13"/>
    <x v="0"/>
    <x v="69"/>
    <s v="UNK"/>
    <m/>
    <s v="   -"/>
    <s v="-"/>
    <m/>
    <m/>
    <m/>
    <m/>
    <m/>
    <m/>
    <m/>
    <m/>
  </r>
  <r>
    <s v="CK-SWVI [31]"/>
    <x v="3"/>
    <x v="1"/>
    <x v="14"/>
    <x v="14"/>
    <x v="0"/>
    <x v="69"/>
    <n v="200"/>
    <n v="200"/>
    <s v="   -"/>
    <s v="-"/>
    <m/>
    <m/>
    <m/>
    <m/>
    <m/>
    <m/>
    <m/>
    <m/>
  </r>
  <r>
    <s v="CK-NoKy [32]"/>
    <x v="0"/>
    <x v="0"/>
    <x v="15"/>
    <x v="15"/>
    <x v="0"/>
    <x v="69"/>
    <n v="750"/>
    <n v="750"/>
    <s v="   -"/>
    <s v="-"/>
    <m/>
    <m/>
    <m/>
    <m/>
    <m/>
    <m/>
    <m/>
    <m/>
  </r>
  <r>
    <s v="CK-NoKy [32]"/>
    <x v="3"/>
    <x v="0"/>
    <x v="16"/>
    <x v="16"/>
    <x v="0"/>
    <x v="69"/>
    <n v="400"/>
    <n v="400"/>
    <s v="   -"/>
    <s v="-"/>
    <m/>
    <m/>
    <m/>
    <m/>
    <m/>
    <m/>
    <m/>
    <m/>
  </r>
  <r>
    <s v="CK-SWVI [31]"/>
    <x v="3"/>
    <x v="1"/>
    <x v="17"/>
    <x v="17"/>
    <x v="0"/>
    <x v="69"/>
    <n v="750"/>
    <n v="750"/>
    <s v="   -"/>
    <s v="-"/>
    <m/>
    <m/>
    <m/>
    <m/>
    <m/>
    <m/>
    <m/>
    <m/>
  </r>
  <r>
    <s v="CK-NoKy [32]"/>
    <x v="3"/>
    <x v="2"/>
    <x v="18"/>
    <x v="18"/>
    <x v="0"/>
    <x v="69"/>
    <s v="UK"/>
    <m/>
    <s v="   -"/>
    <s v="-"/>
    <m/>
    <m/>
    <m/>
    <m/>
    <m/>
    <m/>
    <m/>
    <m/>
  </r>
  <r>
    <s v="CK-NoKy [32]"/>
    <x v="1"/>
    <x v="2"/>
    <x v="19"/>
    <x v="19"/>
    <x v="0"/>
    <x v="69"/>
    <n v="250"/>
    <n v="250"/>
    <s v="   -"/>
    <s v="-"/>
    <m/>
    <m/>
    <m/>
    <m/>
    <m/>
    <m/>
    <m/>
    <m/>
  </r>
  <r>
    <s v="CK-NoKy [32]"/>
    <x v="3"/>
    <x v="2"/>
    <x v="20"/>
    <x v="20"/>
    <x v="0"/>
    <x v="69"/>
    <n v="30"/>
    <n v="30"/>
    <s v="   -"/>
    <s v="-"/>
    <m/>
    <m/>
    <m/>
    <m/>
    <m/>
    <m/>
    <m/>
    <m/>
  </r>
  <r>
    <s v="CK-NoKy [32]"/>
    <x v="3"/>
    <x v="0"/>
    <x v="21"/>
    <x v="21"/>
    <x v="0"/>
    <x v="69"/>
    <n v="25"/>
    <n v="25"/>
    <s v="   -"/>
    <s v="-"/>
    <m/>
    <m/>
    <m/>
    <m/>
    <m/>
    <m/>
    <m/>
    <m/>
  </r>
  <r>
    <s v="CK-NWVI [33]"/>
    <x v="1"/>
    <x v="3"/>
    <x v="22"/>
    <x v="22"/>
    <x v="0"/>
    <x v="69"/>
    <n v="7500"/>
    <n v="7500"/>
    <s v="   -"/>
    <s v="-"/>
    <m/>
    <m/>
    <m/>
    <m/>
    <m/>
    <m/>
    <m/>
    <m/>
  </r>
  <r>
    <s v="CK-NoKy [32]"/>
    <x v="3"/>
    <x v="0"/>
    <x v="23"/>
    <x v="23"/>
    <x v="0"/>
    <x v="69"/>
    <n v="25"/>
    <n v="25"/>
    <s v="   -"/>
    <s v="-"/>
    <m/>
    <m/>
    <m/>
    <m/>
    <m/>
    <m/>
    <m/>
    <m/>
  </r>
  <r>
    <s v="CK-SWVI [31]"/>
    <x v="0"/>
    <x v="1"/>
    <x v="24"/>
    <x v="24"/>
    <x v="0"/>
    <x v="69"/>
    <n v="750"/>
    <n v="750"/>
    <s v="   -"/>
    <s v="-"/>
    <m/>
    <m/>
    <m/>
    <m/>
    <m/>
    <m/>
    <m/>
    <m/>
  </r>
  <r>
    <s v="CK-SWVI [31]"/>
    <x v="3"/>
    <x v="4"/>
    <x v="25"/>
    <x v="25"/>
    <x v="0"/>
    <x v="69"/>
    <s v="UK"/>
    <m/>
    <s v="   -"/>
    <s v="-"/>
    <m/>
    <m/>
    <m/>
    <m/>
    <m/>
    <m/>
    <m/>
    <m/>
  </r>
  <r>
    <s v="CK-NoKy [32]"/>
    <x v="3"/>
    <x v="2"/>
    <x v="26"/>
    <x v="26"/>
    <x v="0"/>
    <x v="69"/>
    <n v="250"/>
    <n v="250"/>
    <s v="   -"/>
    <s v="-"/>
    <m/>
    <m/>
    <m/>
    <m/>
    <m/>
    <m/>
    <m/>
    <m/>
  </r>
  <r>
    <s v="CK-SWVI [31]"/>
    <x v="0"/>
    <x v="1"/>
    <x v="27"/>
    <x v="27"/>
    <x v="0"/>
    <x v="69"/>
    <n v="750"/>
    <n v="750"/>
    <s v="   -"/>
    <s v="-"/>
    <m/>
    <m/>
    <m/>
    <m/>
    <m/>
    <m/>
    <m/>
    <m/>
  </r>
  <r>
    <s v="CK-SWVI [31]"/>
    <x v="1"/>
    <x v="4"/>
    <x v="28"/>
    <x v="28"/>
    <x v="0"/>
    <x v="69"/>
    <n v="3500"/>
    <n v="3500"/>
    <s v="   -"/>
    <s v="-"/>
    <m/>
    <m/>
    <m/>
    <m/>
    <m/>
    <m/>
    <m/>
    <m/>
  </r>
  <r>
    <s v="CK-NoKy [32]"/>
    <x v="3"/>
    <x v="0"/>
    <x v="29"/>
    <x v="29"/>
    <x v="0"/>
    <x v="69"/>
    <s v="UK"/>
    <m/>
    <s v="   -"/>
    <s v="-"/>
    <m/>
    <m/>
    <m/>
    <m/>
    <m/>
    <m/>
    <m/>
    <m/>
  </r>
  <r>
    <s v="CK-SWVI [31]"/>
    <x v="4"/>
    <x v="6"/>
    <x v="30"/>
    <x v="30"/>
    <x v="0"/>
    <x v="69"/>
    <s v="NI"/>
    <m/>
    <s v="   -"/>
    <s v="-"/>
    <m/>
    <m/>
    <m/>
    <m/>
    <m/>
    <m/>
    <m/>
    <m/>
  </r>
  <r>
    <s v="CK-SWVI [31]"/>
    <x v="4"/>
    <x v="6"/>
    <x v="30"/>
    <x v="31"/>
    <x v="0"/>
    <x v="69"/>
    <n v="750"/>
    <n v="750"/>
    <s v="   -"/>
    <s v="-"/>
    <m/>
    <m/>
    <m/>
    <m/>
    <m/>
    <m/>
    <m/>
    <m/>
  </r>
  <r>
    <s v="CK-NoKy [32]"/>
    <x v="3"/>
    <x v="0"/>
    <x v="31"/>
    <x v="32"/>
    <x v="0"/>
    <x v="69"/>
    <n v="200"/>
    <n v="200"/>
    <s v="   -"/>
    <s v="-"/>
    <m/>
    <m/>
    <m/>
    <m/>
    <m/>
    <m/>
    <m/>
    <m/>
  </r>
  <r>
    <s v="CK-NoKy [32]"/>
    <x v="3"/>
    <x v="2"/>
    <x v="32"/>
    <x v="33"/>
    <x v="0"/>
    <x v="69"/>
    <n v="50"/>
    <n v="50"/>
    <s v="   -"/>
    <s v="-"/>
    <m/>
    <m/>
    <m/>
    <m/>
    <m/>
    <m/>
    <m/>
    <m/>
  </r>
  <r>
    <s v="CK-SWVI [31]"/>
    <x v="4"/>
    <x v="5"/>
    <x v="33"/>
    <x v="34"/>
    <x v="0"/>
    <x v="69"/>
    <s v="NI"/>
    <m/>
    <s v="   -"/>
    <s v="-"/>
    <m/>
    <m/>
    <m/>
    <m/>
    <m/>
    <m/>
    <m/>
    <m/>
  </r>
  <r>
    <s v="CK-SWVI [31]"/>
    <x v="4"/>
    <x v="5"/>
    <x v="33"/>
    <x v="35"/>
    <x v="0"/>
    <x v="69"/>
    <s v="UNK"/>
    <m/>
    <s v="   -"/>
    <s v="-"/>
    <m/>
    <m/>
    <m/>
    <m/>
    <m/>
    <m/>
    <m/>
    <m/>
  </r>
  <r>
    <s v="CK-SWVI [31]"/>
    <x v="4"/>
    <x v="5"/>
    <x v="33"/>
    <x v="36"/>
    <x v="0"/>
    <x v="69"/>
    <n v="400"/>
    <n v="400"/>
    <s v="   -"/>
    <s v="-"/>
    <m/>
    <m/>
    <m/>
    <m/>
    <m/>
    <m/>
    <m/>
    <m/>
  </r>
  <r>
    <s v="CK-SWVI [31]"/>
    <x v="1"/>
    <x v="4"/>
    <x v="34"/>
    <x v="37"/>
    <x v="0"/>
    <x v="69"/>
    <n v="750"/>
    <n v="750"/>
    <s v="   -"/>
    <s v="-"/>
    <m/>
    <m/>
    <m/>
    <m/>
    <m/>
    <m/>
    <m/>
    <m/>
  </r>
  <r>
    <s v="CK-SWVI [31]"/>
    <x v="2"/>
    <x v="4"/>
    <x v="35"/>
    <x v="38"/>
    <x v="0"/>
    <x v="69"/>
    <n v="7500"/>
    <n v="7500"/>
    <s v="   -"/>
    <s v="-"/>
    <m/>
    <m/>
    <m/>
    <m/>
    <m/>
    <m/>
    <m/>
    <m/>
  </r>
  <r>
    <s v="CK-SWVI [31]"/>
    <x v="4"/>
    <x v="5"/>
    <x v="36"/>
    <x v="39"/>
    <x v="0"/>
    <x v="69"/>
    <s v="NI"/>
    <m/>
    <s v="   -"/>
    <s v="-"/>
    <m/>
    <m/>
    <m/>
    <m/>
    <m/>
    <m/>
    <m/>
    <m/>
  </r>
  <r>
    <s v="CK-SWVI [31]"/>
    <x v="4"/>
    <x v="5"/>
    <x v="36"/>
    <x v="40"/>
    <x v="0"/>
    <x v="69"/>
    <s v="UK"/>
    <m/>
    <s v="   -"/>
    <s v="-"/>
    <m/>
    <m/>
    <m/>
    <m/>
    <m/>
    <m/>
    <m/>
    <m/>
  </r>
  <r>
    <s v="CK-SWVI [31]"/>
    <x v="4"/>
    <x v="5"/>
    <x v="36"/>
    <x v="41"/>
    <x v="0"/>
    <x v="69"/>
    <n v="75"/>
    <n v="75"/>
    <s v="   -"/>
    <s v="-"/>
    <m/>
    <m/>
    <m/>
    <m/>
    <m/>
    <m/>
    <m/>
    <m/>
  </r>
  <r>
    <s v="CK-NoKy [32]"/>
    <x v="3"/>
    <x v="2"/>
    <x v="37"/>
    <x v="42"/>
    <x v="0"/>
    <x v="69"/>
    <s v="UK"/>
    <m/>
    <s v="   -"/>
    <s v="-"/>
    <m/>
    <m/>
    <m/>
    <m/>
    <m/>
    <m/>
    <m/>
    <m/>
  </r>
  <r>
    <s v="CK-SWVI [31]"/>
    <x v="3"/>
    <x v="1"/>
    <x v="38"/>
    <x v="43"/>
    <x v="0"/>
    <x v="69"/>
    <n v="400"/>
    <n v="400"/>
    <s v="   -"/>
    <s v="-"/>
    <m/>
    <m/>
    <m/>
    <m/>
    <m/>
    <m/>
    <m/>
    <m/>
  </r>
  <r>
    <s v="CK-NoKy [32]"/>
    <x v="1"/>
    <x v="2"/>
    <x v="39"/>
    <x v="44"/>
    <x v="0"/>
    <x v="69"/>
    <n v="100"/>
    <n v="100"/>
    <s v="   -"/>
    <s v="-"/>
    <m/>
    <m/>
    <m/>
    <m/>
    <m/>
    <m/>
    <m/>
    <m/>
  </r>
  <r>
    <s v="CK-NoKy [32]"/>
    <x v="0"/>
    <x v="0"/>
    <x v="40"/>
    <x v="45"/>
    <x v="0"/>
    <x v="69"/>
    <n v="3500"/>
    <n v="3500"/>
    <s v="   -"/>
    <s v="-"/>
    <m/>
    <m/>
    <m/>
    <m/>
    <m/>
    <m/>
    <m/>
    <m/>
  </r>
  <r>
    <s v="CK-SWVI [31]"/>
    <x v="3"/>
    <x v="4"/>
    <x v="41"/>
    <x v="46"/>
    <x v="0"/>
    <x v="69"/>
    <s v="NI"/>
    <m/>
    <s v="   -"/>
    <s v="-"/>
    <m/>
    <m/>
    <m/>
    <m/>
    <m/>
    <m/>
    <m/>
    <m/>
  </r>
  <r>
    <s v="CK-NoKy [32]"/>
    <x v="3"/>
    <x v="2"/>
    <x v="42"/>
    <x v="47"/>
    <x v="0"/>
    <x v="69"/>
    <n v="25"/>
    <n v="25"/>
    <s v="   -"/>
    <s v="-"/>
    <m/>
    <m/>
    <m/>
    <m/>
    <m/>
    <m/>
    <m/>
    <m/>
  </r>
  <r>
    <s v="CK-SWVI [31]"/>
    <x v="3"/>
    <x v="1"/>
    <x v="43"/>
    <x v="48"/>
    <x v="0"/>
    <x v="69"/>
    <n v="200"/>
    <n v="200"/>
    <s v="   -"/>
    <s v="-"/>
    <m/>
    <m/>
    <m/>
    <m/>
    <m/>
    <m/>
    <m/>
    <m/>
  </r>
  <r>
    <s v="CK-SWVI [31]"/>
    <x v="3"/>
    <x v="4"/>
    <x v="44"/>
    <x v="49"/>
    <x v="0"/>
    <x v="69"/>
    <n v="750"/>
    <n v="750"/>
    <s v="   -"/>
    <s v="-"/>
    <m/>
    <m/>
    <m/>
    <m/>
    <m/>
    <m/>
    <m/>
    <m/>
  </r>
  <r>
    <s v="CK-SWVI [31]"/>
    <x v="1"/>
    <x v="1"/>
    <x v="45"/>
    <x v="50"/>
    <x v="0"/>
    <x v="69"/>
    <n v="750"/>
    <n v="750"/>
    <s v="   -"/>
    <s v="-"/>
    <m/>
    <m/>
    <m/>
    <m/>
    <m/>
    <m/>
    <m/>
    <m/>
  </r>
  <r>
    <s v="CK-NoKy [32]"/>
    <x v="3"/>
    <x v="2"/>
    <x v="46"/>
    <x v="51"/>
    <x v="0"/>
    <x v="69"/>
    <n v="75"/>
    <n v="75"/>
    <s v="   -"/>
    <s v="-"/>
    <m/>
    <m/>
    <m/>
    <m/>
    <m/>
    <m/>
    <m/>
    <m/>
  </r>
  <r>
    <s v="CK-SWVI [31]"/>
    <x v="3"/>
    <x v="1"/>
    <x v="47"/>
    <x v="52"/>
    <x v="0"/>
    <x v="69"/>
    <s v="UK"/>
    <m/>
    <s v="   -"/>
    <s v="-"/>
    <m/>
    <m/>
    <m/>
    <m/>
    <m/>
    <m/>
    <m/>
    <m/>
  </r>
  <r>
    <s v="CK-NoKy [32]"/>
    <x v="1"/>
    <x v="2"/>
    <x v="48"/>
    <x v="53"/>
    <x v="0"/>
    <x v="69"/>
    <n v="100"/>
    <n v="100"/>
    <s v="   -"/>
    <s v="-"/>
    <m/>
    <m/>
    <m/>
    <m/>
    <m/>
    <m/>
    <m/>
    <m/>
  </r>
  <r>
    <s v="CK-NoKy [32]"/>
    <x v="0"/>
    <x v="0"/>
    <x v="0"/>
    <x v="0"/>
    <x v="0"/>
    <x v="70"/>
    <n v="1500"/>
    <n v="1500"/>
    <s v="   -"/>
    <s v="-"/>
    <m/>
    <m/>
    <m/>
    <m/>
    <m/>
    <m/>
    <m/>
    <m/>
  </r>
  <r>
    <s v="CK-SWVI [31]"/>
    <x v="0"/>
    <x v="1"/>
    <x v="1"/>
    <x v="1"/>
    <x v="0"/>
    <x v="70"/>
    <s v="UNK"/>
    <m/>
    <s v="   -"/>
    <s v="-"/>
    <m/>
    <m/>
    <m/>
    <m/>
    <m/>
    <m/>
    <m/>
    <m/>
  </r>
  <r>
    <s v="CK-NoKy [32]"/>
    <x v="1"/>
    <x v="2"/>
    <x v="2"/>
    <x v="2"/>
    <x v="0"/>
    <x v="70"/>
    <n v="3500"/>
    <n v="3500"/>
    <s v="   -"/>
    <s v="-"/>
    <m/>
    <m/>
    <m/>
    <m/>
    <m/>
    <m/>
    <m/>
    <m/>
  </r>
  <r>
    <s v="CK-NoKy [32]"/>
    <x v="2"/>
    <x v="2"/>
    <x v="3"/>
    <x v="3"/>
    <x v="0"/>
    <x v="70"/>
    <n v="400"/>
    <n v="400"/>
    <s v="   -"/>
    <s v="-"/>
    <m/>
    <m/>
    <m/>
    <m/>
    <m/>
    <m/>
    <m/>
    <m/>
  </r>
  <r>
    <s v="CK-NWVI [33]"/>
    <x v="0"/>
    <x v="3"/>
    <x v="4"/>
    <x v="4"/>
    <x v="0"/>
    <x v="70"/>
    <s v="UNK"/>
    <m/>
    <s v="   -"/>
    <s v="-"/>
    <m/>
    <m/>
    <m/>
    <m/>
    <m/>
    <m/>
    <m/>
    <m/>
  </r>
  <r>
    <s v="CK-NoKy [32]"/>
    <x v="2"/>
    <x v="2"/>
    <x v="5"/>
    <x v="5"/>
    <x v="0"/>
    <x v="70"/>
    <n v="1500"/>
    <n v="1500"/>
    <s v="   -"/>
    <s v="-"/>
    <m/>
    <m/>
    <m/>
    <m/>
    <m/>
    <m/>
    <m/>
    <m/>
  </r>
  <r>
    <s v="CK-SWVI [31]"/>
    <x v="3"/>
    <x v="1"/>
    <x v="6"/>
    <x v="6"/>
    <x v="0"/>
    <x v="70"/>
    <n v="200"/>
    <n v="200"/>
    <s v="   -"/>
    <s v="-"/>
    <m/>
    <m/>
    <m/>
    <m/>
    <m/>
    <m/>
    <m/>
    <m/>
  </r>
  <r>
    <s v="CK-NoKy [32]"/>
    <x v="3"/>
    <x v="2"/>
    <x v="7"/>
    <x v="7"/>
    <x v="0"/>
    <x v="70"/>
    <s v="UK"/>
    <m/>
    <s v="   -"/>
    <s v="-"/>
    <m/>
    <m/>
    <m/>
    <m/>
    <m/>
    <m/>
    <m/>
    <m/>
  </r>
  <r>
    <s v="CK-NoKy [32]"/>
    <x v="3"/>
    <x v="0"/>
    <x v="8"/>
    <x v="8"/>
    <x v="0"/>
    <x v="70"/>
    <s v="UK"/>
    <m/>
    <s v="   -"/>
    <s v="-"/>
    <m/>
    <m/>
    <m/>
    <m/>
    <m/>
    <m/>
    <m/>
    <m/>
  </r>
  <r>
    <s v="CK-SWVI [31]"/>
    <x v="3"/>
    <x v="4"/>
    <x v="9"/>
    <x v="9"/>
    <x v="0"/>
    <x v="70"/>
    <n v="25"/>
    <n v="25"/>
    <s v="   -"/>
    <s v="-"/>
    <m/>
    <m/>
    <m/>
    <m/>
    <m/>
    <m/>
    <m/>
    <m/>
  </r>
  <r>
    <s v="CK-NoKy [32]"/>
    <x v="3"/>
    <x v="2"/>
    <x v="10"/>
    <x v="10"/>
    <x v="0"/>
    <x v="70"/>
    <s v="UK"/>
    <m/>
    <s v="   -"/>
    <s v="-"/>
    <m/>
    <m/>
    <m/>
    <m/>
    <m/>
    <m/>
    <m/>
    <m/>
  </r>
  <r>
    <s v="CK-NoKy [32]"/>
    <x v="1"/>
    <x v="2"/>
    <x v="11"/>
    <x v="11"/>
    <x v="0"/>
    <x v="70"/>
    <n v="7500"/>
    <n v="7500"/>
    <s v="   -"/>
    <s v="-"/>
    <m/>
    <m/>
    <m/>
    <m/>
    <m/>
    <m/>
    <m/>
    <m/>
  </r>
  <r>
    <s v="CK-SWVI [31]"/>
    <x v="3"/>
    <x v="5"/>
    <x v="12"/>
    <x v="12"/>
    <x v="0"/>
    <x v="70"/>
    <n v="200"/>
    <n v="200"/>
    <s v="   -"/>
    <s v="-"/>
    <m/>
    <m/>
    <m/>
    <m/>
    <m/>
    <m/>
    <m/>
    <m/>
  </r>
  <r>
    <s v="CK-SWVI [31]"/>
    <x v="3"/>
    <x v="4"/>
    <x v="13"/>
    <x v="13"/>
    <x v="0"/>
    <x v="70"/>
    <s v="UNK"/>
    <m/>
    <s v="   -"/>
    <s v="-"/>
    <m/>
    <m/>
    <m/>
    <m/>
    <m/>
    <m/>
    <m/>
    <m/>
  </r>
  <r>
    <s v="CK-SWVI [31]"/>
    <x v="3"/>
    <x v="1"/>
    <x v="14"/>
    <x v="14"/>
    <x v="0"/>
    <x v="70"/>
    <n v="200"/>
    <n v="200"/>
    <s v="   -"/>
    <s v="-"/>
    <m/>
    <m/>
    <m/>
    <m/>
    <m/>
    <m/>
    <m/>
    <m/>
  </r>
  <r>
    <s v="CK-NoKy [32]"/>
    <x v="0"/>
    <x v="0"/>
    <x v="15"/>
    <x v="15"/>
    <x v="0"/>
    <x v="70"/>
    <n v="750"/>
    <n v="750"/>
    <s v="   -"/>
    <s v="-"/>
    <m/>
    <m/>
    <m/>
    <m/>
    <m/>
    <m/>
    <m/>
    <m/>
  </r>
  <r>
    <s v="CK-NoKy [32]"/>
    <x v="3"/>
    <x v="0"/>
    <x v="16"/>
    <x v="16"/>
    <x v="0"/>
    <x v="70"/>
    <n v="750"/>
    <n v="750"/>
    <s v="   -"/>
    <s v="-"/>
    <m/>
    <m/>
    <m/>
    <m/>
    <m/>
    <m/>
    <m/>
    <m/>
  </r>
  <r>
    <s v="CK-SWVI [31]"/>
    <x v="3"/>
    <x v="1"/>
    <x v="17"/>
    <x v="17"/>
    <x v="0"/>
    <x v="70"/>
    <n v="750"/>
    <n v="750"/>
    <s v="   -"/>
    <s v="-"/>
    <m/>
    <m/>
    <m/>
    <m/>
    <m/>
    <m/>
    <m/>
    <m/>
  </r>
  <r>
    <s v="CK-NoKy [32]"/>
    <x v="3"/>
    <x v="2"/>
    <x v="18"/>
    <x v="18"/>
    <x v="0"/>
    <x v="70"/>
    <s v="UK"/>
    <m/>
    <s v="   -"/>
    <s v="-"/>
    <m/>
    <m/>
    <m/>
    <m/>
    <m/>
    <m/>
    <m/>
    <m/>
  </r>
  <r>
    <s v="CK-NoKy [32]"/>
    <x v="1"/>
    <x v="2"/>
    <x v="19"/>
    <x v="19"/>
    <x v="0"/>
    <x v="70"/>
    <n v="200"/>
    <n v="200"/>
    <s v="   -"/>
    <s v="-"/>
    <m/>
    <m/>
    <m/>
    <m/>
    <m/>
    <m/>
    <m/>
    <m/>
  </r>
  <r>
    <s v="CK-NoKy [32]"/>
    <x v="3"/>
    <x v="2"/>
    <x v="20"/>
    <x v="20"/>
    <x v="0"/>
    <x v="70"/>
    <n v="75"/>
    <n v="75"/>
    <s v="   -"/>
    <s v="-"/>
    <m/>
    <m/>
    <m/>
    <m/>
    <m/>
    <m/>
    <m/>
    <m/>
  </r>
  <r>
    <s v="CK-NoKy [32]"/>
    <x v="3"/>
    <x v="0"/>
    <x v="21"/>
    <x v="21"/>
    <x v="0"/>
    <x v="70"/>
    <s v="UK"/>
    <m/>
    <s v="   -"/>
    <s v="-"/>
    <m/>
    <m/>
    <m/>
    <m/>
    <m/>
    <m/>
    <m/>
    <m/>
  </r>
  <r>
    <s v="CK-NWVI [33]"/>
    <x v="1"/>
    <x v="3"/>
    <x v="22"/>
    <x v="22"/>
    <x v="0"/>
    <x v="70"/>
    <s v="NI"/>
    <m/>
    <s v="   -"/>
    <s v="-"/>
    <m/>
    <m/>
    <m/>
    <m/>
    <m/>
    <m/>
    <m/>
    <m/>
  </r>
  <r>
    <s v="CK-NoKy [32]"/>
    <x v="3"/>
    <x v="0"/>
    <x v="23"/>
    <x v="23"/>
    <x v="0"/>
    <x v="70"/>
    <n v="400"/>
    <n v="400"/>
    <s v="   -"/>
    <s v="-"/>
    <m/>
    <m/>
    <m/>
    <m/>
    <m/>
    <m/>
    <m/>
    <m/>
  </r>
  <r>
    <s v="CK-SWVI [31]"/>
    <x v="0"/>
    <x v="1"/>
    <x v="24"/>
    <x v="24"/>
    <x v="0"/>
    <x v="70"/>
    <n v="1500"/>
    <n v="1500"/>
    <s v="   -"/>
    <s v="-"/>
    <m/>
    <m/>
    <m/>
    <m/>
    <m/>
    <m/>
    <m/>
    <m/>
  </r>
  <r>
    <s v="CK-SWVI [31]"/>
    <x v="3"/>
    <x v="4"/>
    <x v="25"/>
    <x v="25"/>
    <x v="0"/>
    <x v="70"/>
    <s v="UK"/>
    <m/>
    <s v="   -"/>
    <s v="-"/>
    <m/>
    <m/>
    <m/>
    <m/>
    <m/>
    <m/>
    <m/>
    <m/>
  </r>
  <r>
    <s v="CK-NoKy [32]"/>
    <x v="3"/>
    <x v="2"/>
    <x v="26"/>
    <x v="26"/>
    <x v="0"/>
    <x v="70"/>
    <n v="200"/>
    <n v="200"/>
    <s v="   -"/>
    <s v="-"/>
    <m/>
    <m/>
    <m/>
    <m/>
    <m/>
    <m/>
    <m/>
    <m/>
  </r>
  <r>
    <s v="CK-SWVI [31]"/>
    <x v="0"/>
    <x v="1"/>
    <x v="27"/>
    <x v="27"/>
    <x v="0"/>
    <x v="70"/>
    <n v="750"/>
    <n v="750"/>
    <s v="   -"/>
    <s v="-"/>
    <m/>
    <m/>
    <m/>
    <m/>
    <m/>
    <m/>
    <m/>
    <m/>
  </r>
  <r>
    <s v="CK-SWVI [31]"/>
    <x v="1"/>
    <x v="4"/>
    <x v="28"/>
    <x v="28"/>
    <x v="0"/>
    <x v="70"/>
    <n v="3500"/>
    <n v="3500"/>
    <s v="   -"/>
    <s v="-"/>
    <m/>
    <m/>
    <m/>
    <m/>
    <m/>
    <m/>
    <m/>
    <m/>
  </r>
  <r>
    <s v="CK-NoKy [32]"/>
    <x v="3"/>
    <x v="0"/>
    <x v="29"/>
    <x v="29"/>
    <x v="0"/>
    <x v="70"/>
    <s v="UK"/>
    <m/>
    <s v="   -"/>
    <s v="-"/>
    <m/>
    <m/>
    <m/>
    <m/>
    <m/>
    <m/>
    <m/>
    <m/>
  </r>
  <r>
    <s v="CK-SWVI [31]"/>
    <x v="4"/>
    <x v="6"/>
    <x v="30"/>
    <x v="30"/>
    <x v="0"/>
    <x v="70"/>
    <s v="NI"/>
    <m/>
    <s v="   -"/>
    <s v="-"/>
    <m/>
    <m/>
    <m/>
    <m/>
    <m/>
    <m/>
    <m/>
    <m/>
  </r>
  <r>
    <s v="CK-SWVI [31]"/>
    <x v="4"/>
    <x v="6"/>
    <x v="30"/>
    <x v="31"/>
    <x v="0"/>
    <x v="70"/>
    <n v="750"/>
    <n v="750"/>
    <s v="   -"/>
    <s v="-"/>
    <m/>
    <m/>
    <m/>
    <m/>
    <m/>
    <m/>
    <m/>
    <m/>
  </r>
  <r>
    <s v="CK-NoKy [32]"/>
    <x v="3"/>
    <x v="0"/>
    <x v="31"/>
    <x v="32"/>
    <x v="0"/>
    <x v="70"/>
    <n v="400"/>
    <n v="400"/>
    <s v="   -"/>
    <s v="-"/>
    <m/>
    <m/>
    <m/>
    <m/>
    <m/>
    <m/>
    <m/>
    <m/>
  </r>
  <r>
    <s v="CK-NoKy [32]"/>
    <x v="3"/>
    <x v="2"/>
    <x v="32"/>
    <x v="33"/>
    <x v="0"/>
    <x v="70"/>
    <n v="75"/>
    <n v="75"/>
    <s v="   -"/>
    <s v="-"/>
    <m/>
    <m/>
    <m/>
    <m/>
    <m/>
    <m/>
    <m/>
    <m/>
  </r>
  <r>
    <s v="CK-SWVI [31]"/>
    <x v="4"/>
    <x v="5"/>
    <x v="33"/>
    <x v="34"/>
    <x v="0"/>
    <x v="70"/>
    <s v="NI"/>
    <m/>
    <s v="   -"/>
    <s v="-"/>
    <m/>
    <m/>
    <m/>
    <m/>
    <m/>
    <m/>
    <m/>
    <m/>
  </r>
  <r>
    <s v="CK-SWVI [31]"/>
    <x v="4"/>
    <x v="5"/>
    <x v="33"/>
    <x v="35"/>
    <x v="0"/>
    <x v="70"/>
    <s v="UNK"/>
    <m/>
    <s v="   -"/>
    <s v="-"/>
    <m/>
    <m/>
    <m/>
    <m/>
    <m/>
    <m/>
    <m/>
    <m/>
  </r>
  <r>
    <s v="CK-SWVI [31]"/>
    <x v="4"/>
    <x v="5"/>
    <x v="33"/>
    <x v="36"/>
    <x v="0"/>
    <x v="70"/>
    <n v="400"/>
    <n v="400"/>
    <s v="   -"/>
    <s v="-"/>
    <m/>
    <m/>
    <m/>
    <m/>
    <m/>
    <m/>
    <m/>
    <m/>
  </r>
  <r>
    <s v="CK-SWVI [31]"/>
    <x v="1"/>
    <x v="4"/>
    <x v="34"/>
    <x v="37"/>
    <x v="0"/>
    <x v="70"/>
    <n v="750"/>
    <n v="750"/>
    <s v="   -"/>
    <s v="-"/>
    <m/>
    <m/>
    <m/>
    <m/>
    <m/>
    <m/>
    <m/>
    <m/>
  </r>
  <r>
    <s v="CK-SWVI [31]"/>
    <x v="2"/>
    <x v="4"/>
    <x v="35"/>
    <x v="38"/>
    <x v="0"/>
    <x v="70"/>
    <n v="7500"/>
    <n v="7500"/>
    <s v="   -"/>
    <s v="-"/>
    <m/>
    <m/>
    <m/>
    <m/>
    <m/>
    <m/>
    <m/>
    <m/>
  </r>
  <r>
    <s v="CK-SWVI [31]"/>
    <x v="4"/>
    <x v="5"/>
    <x v="36"/>
    <x v="39"/>
    <x v="0"/>
    <x v="70"/>
    <s v="NI"/>
    <m/>
    <s v="   -"/>
    <s v="-"/>
    <m/>
    <m/>
    <m/>
    <m/>
    <m/>
    <m/>
    <m/>
    <m/>
  </r>
  <r>
    <s v="CK-SWVI [31]"/>
    <x v="4"/>
    <x v="5"/>
    <x v="36"/>
    <x v="40"/>
    <x v="0"/>
    <x v="70"/>
    <s v="UK"/>
    <m/>
    <s v="   -"/>
    <s v="-"/>
    <m/>
    <m/>
    <m/>
    <m/>
    <m/>
    <m/>
    <m/>
    <m/>
  </r>
  <r>
    <s v="CK-SWVI [31]"/>
    <x v="4"/>
    <x v="5"/>
    <x v="36"/>
    <x v="41"/>
    <x v="0"/>
    <x v="70"/>
    <s v="UNK"/>
    <m/>
    <s v="   -"/>
    <s v="-"/>
    <m/>
    <m/>
    <m/>
    <m/>
    <m/>
    <m/>
    <m/>
    <m/>
  </r>
  <r>
    <s v="CK-NoKy [32]"/>
    <x v="3"/>
    <x v="2"/>
    <x v="37"/>
    <x v="42"/>
    <x v="0"/>
    <x v="70"/>
    <s v="UK"/>
    <m/>
    <s v="   -"/>
    <s v="-"/>
    <m/>
    <m/>
    <m/>
    <m/>
    <m/>
    <m/>
    <m/>
    <m/>
  </r>
  <r>
    <s v="CK-SWVI [31]"/>
    <x v="3"/>
    <x v="1"/>
    <x v="38"/>
    <x v="43"/>
    <x v="0"/>
    <x v="70"/>
    <n v="400"/>
    <n v="400"/>
    <s v="   -"/>
    <s v="-"/>
    <m/>
    <m/>
    <m/>
    <m/>
    <m/>
    <m/>
    <m/>
    <m/>
  </r>
  <r>
    <s v="CK-NoKy [32]"/>
    <x v="1"/>
    <x v="2"/>
    <x v="39"/>
    <x v="44"/>
    <x v="0"/>
    <x v="70"/>
    <n v="1500"/>
    <n v="1500"/>
    <s v="   -"/>
    <s v="-"/>
    <m/>
    <m/>
    <m/>
    <m/>
    <m/>
    <m/>
    <m/>
    <m/>
  </r>
  <r>
    <s v="CK-NoKy [32]"/>
    <x v="0"/>
    <x v="0"/>
    <x v="40"/>
    <x v="45"/>
    <x v="0"/>
    <x v="70"/>
    <n v="3500"/>
    <n v="3500"/>
    <s v="   -"/>
    <s v="-"/>
    <m/>
    <m/>
    <m/>
    <m/>
    <m/>
    <m/>
    <m/>
    <m/>
  </r>
  <r>
    <s v="CK-SWVI [31]"/>
    <x v="3"/>
    <x v="4"/>
    <x v="41"/>
    <x v="46"/>
    <x v="0"/>
    <x v="70"/>
    <s v="NI"/>
    <m/>
    <s v="   -"/>
    <s v="-"/>
    <m/>
    <m/>
    <m/>
    <m/>
    <m/>
    <m/>
    <m/>
    <m/>
  </r>
  <r>
    <s v="CK-NoKy [32]"/>
    <x v="3"/>
    <x v="2"/>
    <x v="42"/>
    <x v="47"/>
    <x v="0"/>
    <x v="70"/>
    <n v="75"/>
    <n v="75"/>
    <s v="   -"/>
    <s v="-"/>
    <m/>
    <m/>
    <m/>
    <m/>
    <m/>
    <m/>
    <m/>
    <m/>
  </r>
  <r>
    <s v="CK-SWVI [31]"/>
    <x v="3"/>
    <x v="1"/>
    <x v="43"/>
    <x v="48"/>
    <x v="0"/>
    <x v="70"/>
    <n v="400"/>
    <n v="400"/>
    <s v="   -"/>
    <s v="-"/>
    <m/>
    <m/>
    <m/>
    <m/>
    <m/>
    <m/>
    <m/>
    <m/>
  </r>
  <r>
    <s v="CK-SWVI [31]"/>
    <x v="3"/>
    <x v="4"/>
    <x v="44"/>
    <x v="49"/>
    <x v="0"/>
    <x v="70"/>
    <n v="400"/>
    <n v="400"/>
    <s v="   -"/>
    <s v="-"/>
    <m/>
    <m/>
    <m/>
    <m/>
    <m/>
    <m/>
    <m/>
    <m/>
  </r>
  <r>
    <s v="CK-SWVI [31]"/>
    <x v="1"/>
    <x v="1"/>
    <x v="45"/>
    <x v="50"/>
    <x v="0"/>
    <x v="70"/>
    <n v="750"/>
    <n v="750"/>
    <s v="   -"/>
    <s v="-"/>
    <m/>
    <m/>
    <m/>
    <m/>
    <m/>
    <m/>
    <m/>
    <m/>
  </r>
  <r>
    <s v="CK-NoKy [32]"/>
    <x v="3"/>
    <x v="2"/>
    <x v="46"/>
    <x v="51"/>
    <x v="0"/>
    <x v="70"/>
    <n v="400"/>
    <n v="400"/>
    <s v="   -"/>
    <s v="-"/>
    <m/>
    <m/>
    <m/>
    <m/>
    <m/>
    <m/>
    <m/>
    <m/>
  </r>
  <r>
    <s v="CK-SWVI [31]"/>
    <x v="3"/>
    <x v="1"/>
    <x v="47"/>
    <x v="52"/>
    <x v="0"/>
    <x v="70"/>
    <s v="UK"/>
    <m/>
    <s v="   -"/>
    <s v="-"/>
    <m/>
    <m/>
    <m/>
    <m/>
    <m/>
    <m/>
    <m/>
    <m/>
  </r>
  <r>
    <s v="CK-NoKy [32]"/>
    <x v="1"/>
    <x v="2"/>
    <x v="48"/>
    <x v="53"/>
    <x v="0"/>
    <x v="70"/>
    <n v="400"/>
    <n v="400"/>
    <s v="   -"/>
    <s v="-"/>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1">
  <r>
    <s v="CDP"/>
    <s v="P Hardy/Stephens"/>
    <x v="0"/>
    <s v="Fall"/>
    <x v="0"/>
    <x v="0"/>
    <s v="NWVI"/>
    <s v="CK-33"/>
    <x v="0"/>
    <s v="M"/>
    <s v="H"/>
    <x v="0"/>
    <x v="0"/>
    <s v="CK-33"/>
    <s v="WEST VANCOUVER ISLAND-NORTH_FA_0.x"/>
    <x v="0"/>
    <x v="0"/>
    <x v="0"/>
    <x v="0"/>
    <s v="19880605"/>
    <n v="4"/>
    <x v="0"/>
    <s v="N"/>
    <x v="0"/>
    <n v="1"/>
    <m/>
    <n v="0"/>
    <n v="0"/>
    <m/>
    <n v="0"/>
    <n v="0"/>
    <n v="175900"/>
    <n v="175900"/>
  </r>
  <r>
    <s v="CDP"/>
    <s v="P Hardy/Stephens"/>
    <x v="0"/>
    <s v="Fall"/>
    <x v="1"/>
    <x v="0"/>
    <s v="NWVI"/>
    <s v="CK-33"/>
    <x v="0"/>
    <s v="M"/>
    <s v="H"/>
    <x v="0"/>
    <x v="1"/>
    <s v="CK-33"/>
    <s v="WEST VANCOUVER ISLAND-NORTH_FA_0.x"/>
    <x v="0"/>
    <x v="1"/>
    <x v="1"/>
    <x v="1"/>
    <s v="19890613"/>
    <n v="4.5"/>
    <x v="0"/>
    <s v="N"/>
    <x v="1"/>
    <n v="1"/>
    <s v="AD"/>
    <n v="21587"/>
    <n v="0"/>
    <m/>
    <n v="0"/>
    <n v="0"/>
    <n v="3625"/>
    <n v="25212"/>
  </r>
  <r>
    <s v="CDP"/>
    <s v="P Hardy/Stephens"/>
    <x v="0"/>
    <s v="Fall"/>
    <x v="1"/>
    <x v="0"/>
    <s v="NWVI"/>
    <s v="CK-33"/>
    <x v="0"/>
    <s v="M"/>
    <s v="H"/>
    <x v="0"/>
    <x v="1"/>
    <s v="CK-33"/>
    <s v="WEST VANCOUVER ISLAND-NORTH_FA_0.x"/>
    <x v="0"/>
    <x v="2"/>
    <x v="1"/>
    <x v="1"/>
    <s v="19890613"/>
    <n v="4.5"/>
    <x v="0"/>
    <s v="N"/>
    <x v="2"/>
    <n v="1"/>
    <s v="AD"/>
    <n v="21153"/>
    <n v="0"/>
    <m/>
    <n v="0"/>
    <n v="0"/>
    <n v="3625"/>
    <n v="24778"/>
  </r>
  <r>
    <s v="CDP"/>
    <s v="P Hardy/Stephens"/>
    <x v="0"/>
    <s v="Fall"/>
    <x v="2"/>
    <x v="0"/>
    <s v="NWVI"/>
    <s v="CK-33"/>
    <x v="0"/>
    <s v="M"/>
    <s v="H"/>
    <x v="0"/>
    <x v="2"/>
    <m/>
    <m/>
    <x v="1"/>
    <x v="3"/>
    <x v="2"/>
    <x v="2"/>
    <s v="19900606"/>
    <n v="2.4"/>
    <x v="1"/>
    <s v="N"/>
    <x v="0"/>
    <n v="1"/>
    <m/>
    <n v="0"/>
    <n v="0"/>
    <m/>
    <n v="0"/>
    <n v="0"/>
    <n v="100325"/>
    <n v="100325"/>
  </r>
  <r>
    <s v="CDP"/>
    <s v="P Hardy/Stephens"/>
    <x v="0"/>
    <s v="Fall"/>
    <x v="2"/>
    <x v="0"/>
    <s v="NWVI"/>
    <s v="CK-33"/>
    <x v="0"/>
    <s v="M"/>
    <s v="H"/>
    <x v="0"/>
    <x v="0"/>
    <s v="CK-33"/>
    <s v="WEST VANCOUVER ISLAND-NORTH_FA_0.x"/>
    <x v="1"/>
    <x v="4"/>
    <x v="2"/>
    <x v="3"/>
    <s v="19900604"/>
    <n v="2.5"/>
    <x v="1"/>
    <s v="N"/>
    <x v="0"/>
    <n v="1"/>
    <m/>
    <n v="0"/>
    <n v="0"/>
    <m/>
    <n v="0"/>
    <n v="0"/>
    <n v="219529"/>
    <n v="219529"/>
  </r>
  <r>
    <s v="CDP"/>
    <s v="P Hardy/Stephens"/>
    <x v="0"/>
    <s v="Fall"/>
    <x v="3"/>
    <x v="0"/>
    <s v="NWVI"/>
    <s v="CK-33"/>
    <x v="0"/>
    <s v="M"/>
    <s v="H"/>
    <x v="0"/>
    <x v="0"/>
    <s v="CK-33"/>
    <s v="WEST VANCOUVER ISLAND-NORTH_FA_0.x"/>
    <x v="0"/>
    <x v="5"/>
    <x v="3"/>
    <x v="4"/>
    <s v="19970621"/>
    <n v="5.7"/>
    <x v="0"/>
    <s v="N"/>
    <x v="3"/>
    <n v="1"/>
    <m/>
    <n v="0"/>
    <n v="0"/>
    <m/>
    <n v="0"/>
    <n v="0"/>
    <n v="253134"/>
    <n v="253134"/>
  </r>
  <r>
    <s v="CDP"/>
    <s v="P Hardy/Stephens"/>
    <x v="0"/>
    <s v="Fall"/>
    <x v="3"/>
    <x v="0"/>
    <s v="NWVI"/>
    <s v="CK-33"/>
    <x v="0"/>
    <s v="M"/>
    <s v="H"/>
    <x v="0"/>
    <x v="0"/>
    <s v="CK-33"/>
    <s v="WEST VANCOUVER ISLAND-NORTH_FA_0.x"/>
    <x v="2"/>
    <x v="6"/>
    <x v="3"/>
    <x v="5"/>
    <s v="19970513"/>
    <n v="0.5"/>
    <x v="0"/>
    <s v="N"/>
    <x v="3"/>
    <n v="1"/>
    <m/>
    <n v="0"/>
    <n v="0"/>
    <m/>
    <n v="0"/>
    <n v="0"/>
    <n v="194190"/>
    <n v="194190"/>
  </r>
  <r>
    <s v="CDP"/>
    <s v="P Hardy/Stephens"/>
    <x v="0"/>
    <s v="Fall"/>
    <x v="3"/>
    <x v="0"/>
    <s v="NWVI"/>
    <s v="CK-33"/>
    <x v="0"/>
    <s v="M"/>
    <s v="H"/>
    <x v="1"/>
    <x v="3"/>
    <m/>
    <m/>
    <x v="3"/>
    <x v="7"/>
    <x v="3"/>
    <x v="6"/>
    <s v="19970725"/>
    <n v="20"/>
    <x v="1"/>
    <s v="Y"/>
    <x v="4"/>
    <n v="1"/>
    <m/>
    <n v="0"/>
    <n v="0"/>
    <m/>
    <n v="0"/>
    <n v="0"/>
    <n v="82143"/>
    <n v="82143"/>
  </r>
  <r>
    <s v="CDP"/>
    <s v="P Hardy/Stephens"/>
    <x v="0"/>
    <s v="Fall"/>
    <x v="4"/>
    <x v="0"/>
    <s v="NWVI"/>
    <s v="CK-33"/>
    <x v="0"/>
    <s v="M"/>
    <s v="H"/>
    <x v="0"/>
    <x v="0"/>
    <s v="CK-33"/>
    <s v="WEST VANCOUVER ISLAND-NORTH_FA_0.x"/>
    <x v="0"/>
    <x v="8"/>
    <x v="4"/>
    <x v="7"/>
    <s v="19980620"/>
    <n v="6.18"/>
    <x v="0"/>
    <s v="N"/>
    <x v="5"/>
    <n v="1"/>
    <m/>
    <n v="0"/>
    <n v="0"/>
    <m/>
    <n v="0"/>
    <n v="0"/>
    <n v="134719"/>
    <n v="134719"/>
  </r>
  <r>
    <s v="CDP"/>
    <s v="P Hardy/Stephens"/>
    <x v="0"/>
    <s v="Fall"/>
    <x v="5"/>
    <x v="0"/>
    <s v="NWVI"/>
    <s v="CK-33"/>
    <x v="0"/>
    <s v="H"/>
    <s v="H"/>
    <x v="0"/>
    <x v="0"/>
    <s v="CK-33"/>
    <s v="WEST VANCOUVER ISLAND-NORTH_FA_0.x"/>
    <x v="1"/>
    <x v="9"/>
    <x v="5"/>
    <x v="8"/>
    <s v="19990525"/>
    <n v="1"/>
    <x v="1"/>
    <s v="N"/>
    <x v="0"/>
    <n v="1"/>
    <m/>
    <n v="0"/>
    <n v="0"/>
    <m/>
    <n v="0"/>
    <n v="0"/>
    <n v="39194"/>
    <n v="39194"/>
  </r>
  <r>
    <s v="CDP"/>
    <s v="P Hardy/Stephens"/>
    <x v="0"/>
    <s v="Fall"/>
    <x v="5"/>
    <x v="0"/>
    <s v="NWVI"/>
    <s v="CK-33"/>
    <x v="0"/>
    <s v="H"/>
    <s v="H"/>
    <x v="0"/>
    <x v="0"/>
    <s v="CK-33"/>
    <s v="WEST VANCOUVER ISLAND-NORTH_FA_0.x"/>
    <x v="2"/>
    <x v="10"/>
    <x v="5"/>
    <x v="8"/>
    <s v="19990525"/>
    <n v="0.75"/>
    <x v="1"/>
    <s v="N"/>
    <x v="6"/>
    <n v="1"/>
    <m/>
    <n v="0"/>
    <n v="0"/>
    <m/>
    <n v="0"/>
    <n v="0"/>
    <n v="189761"/>
    <n v="189761"/>
  </r>
  <r>
    <s v="CDP"/>
    <s v="P Hardy/Stephens"/>
    <x v="0"/>
    <s v="Fall"/>
    <x v="5"/>
    <x v="0"/>
    <s v="NWVI"/>
    <s v="CK-33"/>
    <x v="0"/>
    <s v="H"/>
    <s v="H"/>
    <x v="0"/>
    <x v="0"/>
    <s v="CK-33"/>
    <s v="WEST VANCOUVER ISLAND-NORTH_FA_0.x"/>
    <x v="0"/>
    <x v="11"/>
    <x v="5"/>
    <x v="9"/>
    <s v="19990624"/>
    <n v="6.5"/>
    <x v="0"/>
    <s v="N"/>
    <x v="7"/>
    <n v="1"/>
    <m/>
    <n v="0"/>
    <n v="0"/>
    <m/>
    <n v="0"/>
    <n v="0"/>
    <n v="44602"/>
    <n v="44602"/>
  </r>
  <r>
    <s v="CDP"/>
    <s v="P Hardy/Stephens"/>
    <x v="0"/>
    <s v="Fall"/>
    <x v="5"/>
    <x v="0"/>
    <s v="NWVI"/>
    <s v="CK-33"/>
    <x v="0"/>
    <s v="M"/>
    <s v="H"/>
    <x v="0"/>
    <x v="4"/>
    <m/>
    <m/>
    <x v="0"/>
    <x v="12"/>
    <x v="5"/>
    <x v="10"/>
    <s v="19990626"/>
    <n v="8.3000000000000007"/>
    <x v="0"/>
    <s v="Y"/>
    <x v="0"/>
    <n v="1"/>
    <m/>
    <n v="0"/>
    <n v="0"/>
    <m/>
    <n v="0"/>
    <n v="0"/>
    <n v="179443"/>
    <n v="179443"/>
  </r>
  <r>
    <s v="CDP"/>
    <s v="P Hardy/Stephens"/>
    <x v="0"/>
    <s v="Fall"/>
    <x v="5"/>
    <x v="0"/>
    <s v="NWVI"/>
    <s v="CK-33"/>
    <x v="0"/>
    <s v="M"/>
    <s v="H"/>
    <x v="0"/>
    <x v="0"/>
    <s v="CK-33"/>
    <s v="WEST VANCOUVER ISLAND-NORTH_FA_0.x"/>
    <x v="0"/>
    <x v="13"/>
    <x v="5"/>
    <x v="11"/>
    <s v="19990610"/>
    <n v="3"/>
    <x v="0"/>
    <s v="N"/>
    <x v="0"/>
    <n v="1"/>
    <m/>
    <n v="0"/>
    <n v="0"/>
    <m/>
    <n v="0"/>
    <n v="0"/>
    <n v="223936"/>
    <n v="223936"/>
  </r>
  <r>
    <s v="CDP"/>
    <s v="P Hardy/Stephens"/>
    <x v="0"/>
    <s v="Fall"/>
    <x v="6"/>
    <x v="0"/>
    <s v="NWVI"/>
    <s v="CK-33"/>
    <x v="0"/>
    <s v="M"/>
    <s v="H"/>
    <x v="1"/>
    <x v="5"/>
    <m/>
    <m/>
    <x v="3"/>
    <x v="14"/>
    <x v="6"/>
    <x v="12"/>
    <s v="20000618"/>
    <n v="8"/>
    <x v="1"/>
    <s v="Y"/>
    <x v="0"/>
    <n v="1"/>
    <m/>
    <n v="0"/>
    <n v="0"/>
    <m/>
    <n v="0"/>
    <n v="0"/>
    <n v="75051"/>
    <n v="75051"/>
  </r>
  <r>
    <s v="CDP"/>
    <s v="P Hardy/Stephens"/>
    <x v="0"/>
    <s v="Fall"/>
    <x v="6"/>
    <x v="0"/>
    <s v="NWVI"/>
    <s v="CK-33"/>
    <x v="0"/>
    <s v="M"/>
    <s v="H"/>
    <x v="0"/>
    <x v="0"/>
    <s v="CK-33"/>
    <s v="WEST VANCOUVER ISLAND-NORTH_FA_0.x"/>
    <x v="2"/>
    <x v="15"/>
    <x v="6"/>
    <x v="13"/>
    <s v="20000402"/>
    <n v="0.5"/>
    <x v="1"/>
    <s v="N"/>
    <x v="0"/>
    <n v="1"/>
    <m/>
    <n v="0"/>
    <n v="0"/>
    <m/>
    <n v="0"/>
    <n v="0"/>
    <n v="935"/>
    <n v="935"/>
  </r>
  <r>
    <s v="CDP"/>
    <s v="P Hardy/Stephens"/>
    <x v="0"/>
    <s v="Fall"/>
    <x v="6"/>
    <x v="0"/>
    <s v="NWVI"/>
    <s v="CK-33"/>
    <x v="0"/>
    <s v="M"/>
    <s v="H"/>
    <x v="0"/>
    <x v="0"/>
    <s v="CK-33"/>
    <s v="WEST VANCOUVER ISLAND-NORTH_FA_0.x"/>
    <x v="0"/>
    <x v="16"/>
    <x v="6"/>
    <x v="14"/>
    <s v="20000525"/>
    <n v="3"/>
    <x v="0"/>
    <s v="N"/>
    <x v="0"/>
    <n v="1"/>
    <m/>
    <n v="0"/>
    <n v="0"/>
    <m/>
    <n v="0"/>
    <n v="0"/>
    <n v="349710"/>
    <n v="349710"/>
  </r>
  <r>
    <s v="CDP"/>
    <s v="P Hardy/Stephens"/>
    <x v="0"/>
    <s v="Fall"/>
    <x v="7"/>
    <x v="0"/>
    <s v="NWVI"/>
    <s v="CK-33"/>
    <x v="0"/>
    <s v="M"/>
    <s v="H"/>
    <x v="0"/>
    <x v="1"/>
    <s v="CK-33"/>
    <s v="WEST VANCOUVER ISLAND-NORTH_FA_0.x"/>
    <x v="1"/>
    <x v="17"/>
    <x v="7"/>
    <x v="15"/>
    <s v="20010524"/>
    <n v="1.4"/>
    <x v="1"/>
    <s v="N"/>
    <x v="0"/>
    <n v="1"/>
    <m/>
    <n v="0"/>
    <n v="0"/>
    <m/>
    <n v="0"/>
    <n v="0"/>
    <n v="211268"/>
    <n v="211268"/>
  </r>
  <r>
    <s v="CDP"/>
    <s v="P Hardy/Stephens"/>
    <x v="0"/>
    <s v="Fall"/>
    <x v="7"/>
    <x v="0"/>
    <s v="NWVI"/>
    <s v="CK-33"/>
    <x v="0"/>
    <s v="M"/>
    <s v="H"/>
    <x v="0"/>
    <x v="6"/>
    <m/>
    <m/>
    <x v="1"/>
    <x v="18"/>
    <x v="7"/>
    <x v="16"/>
    <s v="20010524"/>
    <n v="1.3"/>
    <x v="1"/>
    <s v="N"/>
    <x v="0"/>
    <n v="1"/>
    <m/>
    <n v="0"/>
    <n v="0"/>
    <m/>
    <n v="0"/>
    <n v="0"/>
    <n v="203846"/>
    <n v="203846"/>
  </r>
  <r>
    <s v="CDP"/>
    <s v="P Hardy/Stephens"/>
    <x v="0"/>
    <s v="Fall"/>
    <x v="7"/>
    <x v="0"/>
    <s v="NWVI"/>
    <s v="CK-33"/>
    <x v="0"/>
    <s v="M"/>
    <s v="H"/>
    <x v="0"/>
    <x v="2"/>
    <m/>
    <m/>
    <x v="2"/>
    <x v="19"/>
    <x v="7"/>
    <x v="17"/>
    <s v="20010511"/>
    <n v="0.5"/>
    <x v="1"/>
    <s v="N"/>
    <x v="0"/>
    <n v="1"/>
    <m/>
    <n v="0"/>
    <n v="0"/>
    <m/>
    <n v="0"/>
    <n v="0"/>
    <n v="7797"/>
    <n v="7797"/>
  </r>
  <r>
    <s v="CDP"/>
    <s v="P Hardy/Stephens"/>
    <x v="0"/>
    <s v="Fall"/>
    <x v="7"/>
    <x v="0"/>
    <s v="NWVI"/>
    <s v="CK-33"/>
    <x v="0"/>
    <s v="M"/>
    <s v="H"/>
    <x v="0"/>
    <x v="2"/>
    <m/>
    <m/>
    <x v="1"/>
    <x v="20"/>
    <x v="7"/>
    <x v="16"/>
    <s v="20010518"/>
    <n v="1.3"/>
    <x v="1"/>
    <s v="N"/>
    <x v="0"/>
    <n v="1"/>
    <m/>
    <n v="0"/>
    <n v="0"/>
    <m/>
    <n v="0"/>
    <n v="0"/>
    <n v="135088"/>
    <n v="135088"/>
  </r>
  <r>
    <s v="CDP"/>
    <s v="P Hardy/Stephens"/>
    <x v="0"/>
    <s v="Fall"/>
    <x v="7"/>
    <x v="0"/>
    <s v="NWVI"/>
    <s v="CK-33"/>
    <x v="0"/>
    <s v="M"/>
    <s v="H"/>
    <x v="0"/>
    <x v="7"/>
    <s v="CK-33"/>
    <s v="WEST VANCOUVER ISLAND-NORTH_FA_0.x"/>
    <x v="1"/>
    <x v="21"/>
    <x v="7"/>
    <x v="18"/>
    <s v="20010527"/>
    <n v="1.1000000000000001"/>
    <x v="1"/>
    <s v="N"/>
    <x v="0"/>
    <n v="1"/>
    <m/>
    <n v="0"/>
    <n v="0"/>
    <m/>
    <n v="0"/>
    <n v="0"/>
    <n v="17082"/>
    <n v="17082"/>
  </r>
  <r>
    <s v="CDP"/>
    <s v="P Hardy/Stephens"/>
    <x v="0"/>
    <s v="Fall"/>
    <x v="7"/>
    <x v="0"/>
    <s v="NWVI"/>
    <s v="CK-33"/>
    <x v="0"/>
    <s v="M"/>
    <s v="H"/>
    <x v="0"/>
    <x v="0"/>
    <s v="CK-33"/>
    <s v="WEST VANCOUVER ISLAND-NORTH_FA_0.x"/>
    <x v="2"/>
    <x v="22"/>
    <x v="7"/>
    <x v="19"/>
    <s v="20010319"/>
    <n v="0.5"/>
    <x v="1"/>
    <s v="N"/>
    <x v="0"/>
    <n v="1"/>
    <m/>
    <n v="0"/>
    <n v="0"/>
    <m/>
    <n v="0"/>
    <n v="0"/>
    <n v="3755"/>
    <n v="3755"/>
  </r>
  <r>
    <s v="CDP"/>
    <s v="P Hardy/Stephens"/>
    <x v="0"/>
    <s v="Fall"/>
    <x v="7"/>
    <x v="0"/>
    <s v="NWVI"/>
    <s v="CK-33"/>
    <x v="0"/>
    <s v="M"/>
    <s v="H"/>
    <x v="0"/>
    <x v="0"/>
    <s v="CK-33"/>
    <s v="WEST VANCOUVER ISLAND-NORTH_FA_0.x"/>
    <x v="1"/>
    <x v="23"/>
    <x v="7"/>
    <x v="20"/>
    <s v="20010526"/>
    <n v="2"/>
    <x v="1"/>
    <s v="N"/>
    <x v="0"/>
    <n v="1"/>
    <m/>
    <n v="0"/>
    <n v="0"/>
    <m/>
    <n v="0"/>
    <n v="0"/>
    <n v="166136"/>
    <n v="166136"/>
  </r>
  <r>
    <s v="CDP"/>
    <s v="P Hardy/Stephens"/>
    <x v="0"/>
    <s v="Fall"/>
    <x v="7"/>
    <x v="0"/>
    <s v="NWVI"/>
    <s v="CK-33"/>
    <x v="0"/>
    <s v="M"/>
    <s v="H"/>
    <x v="0"/>
    <x v="8"/>
    <m/>
    <m/>
    <x v="2"/>
    <x v="24"/>
    <x v="7"/>
    <x v="21"/>
    <s v="20010517"/>
    <n v="0.5"/>
    <x v="1"/>
    <s v="N"/>
    <x v="0"/>
    <n v="1"/>
    <m/>
    <n v="0"/>
    <n v="0"/>
    <m/>
    <n v="0"/>
    <n v="0"/>
    <n v="2430"/>
    <n v="2430"/>
  </r>
  <r>
    <s v="DPI"/>
    <s v="Gold R"/>
    <x v="0"/>
    <s v="Fall"/>
    <x v="8"/>
    <x v="1"/>
    <s v="NWVI"/>
    <s v="CK-32"/>
    <x v="1"/>
    <s v="W"/>
    <s v="H"/>
    <x v="2"/>
    <x v="9"/>
    <s v="CK-32"/>
    <s v="WEST VANCOUVER ISLAND-NOOTKA &amp; KYUQUOT_FA_0.x"/>
    <x v="0"/>
    <x v="25"/>
    <x v="8"/>
    <x v="22"/>
    <s v="19840621"/>
    <n v="3.8"/>
    <x v="0"/>
    <s v="N"/>
    <x v="0"/>
    <n v="1"/>
    <s v="AD"/>
    <n v="9785"/>
    <n v="548"/>
    <m/>
    <n v="0"/>
    <n v="0"/>
    <m/>
    <n v="10333"/>
  </r>
  <r>
    <s v="DPI"/>
    <s v="Gold R"/>
    <x v="0"/>
    <s v="Fall"/>
    <x v="8"/>
    <x v="1"/>
    <s v="NWVI"/>
    <s v="CK-32"/>
    <x v="1"/>
    <s v="W"/>
    <s v="H"/>
    <x v="2"/>
    <x v="9"/>
    <s v="CK-32"/>
    <s v="WEST VANCOUVER ISLAND-NOOTKA &amp; KYUQUOT_FA_0.x"/>
    <x v="0"/>
    <x v="26"/>
    <x v="8"/>
    <x v="23"/>
    <s v="19840717"/>
    <n v="5"/>
    <x v="0"/>
    <s v="N"/>
    <x v="0"/>
    <n v="1"/>
    <m/>
    <n v="0"/>
    <n v="0"/>
    <m/>
    <n v="0"/>
    <n v="0"/>
    <n v="2505"/>
    <n v="2505"/>
  </r>
  <r>
    <s v="DPI"/>
    <s v="Gold R"/>
    <x v="0"/>
    <s v="Fall"/>
    <x v="9"/>
    <x v="1"/>
    <s v="NWVI"/>
    <s v="CK-32"/>
    <x v="1"/>
    <s v="W"/>
    <s v="F"/>
    <x v="2"/>
    <x v="9"/>
    <s v="CK-32"/>
    <s v="WEST VANCOUVER ISLAND-NOOTKA &amp; KYUQUOT_FA_0.x"/>
    <x v="0"/>
    <x v="27"/>
    <x v="9"/>
    <x v="24"/>
    <s v="19850713"/>
    <n v="5.5"/>
    <x v="0"/>
    <s v="N"/>
    <x v="8"/>
    <n v="1"/>
    <m/>
    <n v="0"/>
    <n v="0"/>
    <s v="RV"/>
    <n v="7680"/>
    <n v="0"/>
    <m/>
    <n v="7680"/>
  </r>
  <r>
    <s v="DPI"/>
    <s v="Gold R"/>
    <x v="0"/>
    <s v="Fall"/>
    <x v="9"/>
    <x v="1"/>
    <s v="NWVI"/>
    <s v="CK-32"/>
    <x v="1"/>
    <s v="W"/>
    <s v="H"/>
    <x v="2"/>
    <x v="9"/>
    <s v="CK-32"/>
    <s v="WEST VANCOUVER ISLAND-NOOTKA &amp; KYUQUOT_FA_0.x"/>
    <x v="0"/>
    <x v="28"/>
    <x v="9"/>
    <x v="24"/>
    <s v="19850713"/>
    <n v="5.5"/>
    <x v="0"/>
    <s v="N"/>
    <x v="9"/>
    <n v="1"/>
    <m/>
    <n v="0"/>
    <n v="0"/>
    <s v="LV"/>
    <n v="31444"/>
    <n v="0"/>
    <m/>
    <n v="31444"/>
  </r>
  <r>
    <s v="DPI"/>
    <s v="Gold R"/>
    <x v="0"/>
    <s v="Fall"/>
    <x v="10"/>
    <x v="1"/>
    <s v="NWVI"/>
    <s v="CK-32"/>
    <x v="1"/>
    <s v="M"/>
    <s v="H"/>
    <x v="2"/>
    <x v="9"/>
    <s v="CK-32"/>
    <s v="WEST VANCOUVER ISLAND-NOOTKA &amp; KYUQUOT_FA_0.x"/>
    <x v="1"/>
    <x v="29"/>
    <x v="10"/>
    <x v="25"/>
    <s v="19860624"/>
    <n v="2.35"/>
    <x v="1"/>
    <s v="N"/>
    <x v="0"/>
    <n v="1"/>
    <s v="AD"/>
    <n v="25952"/>
    <n v="802"/>
    <m/>
    <n v="0"/>
    <n v="0"/>
    <n v="14500"/>
    <n v="41254"/>
  </r>
  <r>
    <s v="DPI"/>
    <s v="Gold R"/>
    <x v="0"/>
    <s v="Fall"/>
    <x v="10"/>
    <x v="1"/>
    <s v="NWVI"/>
    <s v="CK-32"/>
    <x v="1"/>
    <s v="M"/>
    <s v="H"/>
    <x v="2"/>
    <x v="9"/>
    <s v="CK-32"/>
    <s v="WEST VANCOUVER ISLAND-NOOTKA &amp; KYUQUOT_FA_0.x"/>
    <x v="1"/>
    <x v="30"/>
    <x v="10"/>
    <x v="25"/>
    <s v="19860621"/>
    <n v="2.2999999999999998"/>
    <x v="1"/>
    <s v="N"/>
    <x v="0"/>
    <n v="1"/>
    <s v="AD"/>
    <n v="24338"/>
    <n v="729"/>
    <m/>
    <n v="0"/>
    <n v="0"/>
    <n v="2000"/>
    <n v="27067"/>
  </r>
  <r>
    <s v="DPI"/>
    <s v="Gold R"/>
    <x v="0"/>
    <s v="Fall"/>
    <x v="10"/>
    <x v="1"/>
    <s v="NWVI"/>
    <s v="CK-32"/>
    <x v="1"/>
    <s v="M"/>
    <s v="H"/>
    <x v="2"/>
    <x v="9"/>
    <s v="CK-32"/>
    <s v="WEST VANCOUVER ISLAND-NOOTKA &amp; KYUQUOT_FA_0.x"/>
    <x v="1"/>
    <x v="31"/>
    <x v="10"/>
    <x v="25"/>
    <s v="19860618"/>
    <n v="2"/>
    <x v="1"/>
    <s v="N"/>
    <x v="0"/>
    <n v="1"/>
    <s v="AD"/>
    <n v="25328"/>
    <n v="680"/>
    <m/>
    <n v="0"/>
    <n v="0"/>
    <n v="5000"/>
    <n v="31008"/>
  </r>
  <r>
    <s v="DPI"/>
    <s v="Gold R"/>
    <x v="0"/>
    <s v="Fall"/>
    <x v="10"/>
    <x v="1"/>
    <s v="NWVI"/>
    <s v="CK-32"/>
    <x v="1"/>
    <s v="M"/>
    <s v="H"/>
    <x v="2"/>
    <x v="9"/>
    <s v="CK-32"/>
    <s v="WEST VANCOUVER ISLAND-NOOTKA &amp; KYUQUOT_FA_0.x"/>
    <x v="1"/>
    <x v="32"/>
    <x v="10"/>
    <x v="25"/>
    <s v="19860624"/>
    <n v="2.2999999999999998"/>
    <x v="1"/>
    <s v="N"/>
    <x v="0"/>
    <n v="1"/>
    <m/>
    <n v="0"/>
    <n v="0"/>
    <m/>
    <n v="0"/>
    <n v="0"/>
    <n v="25867"/>
    <n v="25867"/>
  </r>
  <r>
    <s v="DPI"/>
    <s v="Gold R"/>
    <x v="0"/>
    <s v="Fall"/>
    <x v="11"/>
    <x v="2"/>
    <s v="NWVI"/>
    <s v="CK-32"/>
    <x v="1"/>
    <s v="W"/>
    <s v="H"/>
    <x v="2"/>
    <x v="10"/>
    <s v="CK-32"/>
    <s v="WEST VANCOUVER ISLAND-NOOTKA &amp; KYUQUOT_FA_0.x"/>
    <x v="0"/>
    <x v="33"/>
    <x v="11"/>
    <x v="26"/>
    <s v="19870531"/>
    <n v="4.5"/>
    <x v="0"/>
    <s v="N"/>
    <x v="9"/>
    <n v="1"/>
    <m/>
    <n v="0"/>
    <n v="0"/>
    <s v="RV"/>
    <n v="45000"/>
    <n v="0"/>
    <m/>
    <n v="45000"/>
  </r>
  <r>
    <s v="DPI"/>
    <s v="Gold R"/>
    <x v="0"/>
    <s v="Fall"/>
    <x v="11"/>
    <x v="1"/>
    <s v="NWVI"/>
    <s v="CK-32"/>
    <x v="1"/>
    <s v="M"/>
    <s v="H"/>
    <x v="2"/>
    <x v="9"/>
    <s v="CK-32"/>
    <s v="WEST VANCOUVER ISLAND-NOOTKA &amp; KYUQUOT_FA_0.x"/>
    <x v="0"/>
    <x v="34"/>
    <x v="11"/>
    <x v="27"/>
    <s v="19870630"/>
    <n v="6"/>
    <x v="0"/>
    <s v="N"/>
    <x v="9"/>
    <n v="1"/>
    <m/>
    <n v="0"/>
    <n v="0"/>
    <s v="LV"/>
    <n v="150000"/>
    <n v="0"/>
    <n v="180000"/>
    <n v="330000"/>
  </r>
  <r>
    <s v="DPI"/>
    <s v="Gold R"/>
    <x v="0"/>
    <s v="Fall"/>
    <x v="0"/>
    <x v="2"/>
    <s v="NWVI"/>
    <s v="CK-32"/>
    <x v="1"/>
    <s v="M"/>
    <s v="H"/>
    <x v="2"/>
    <x v="10"/>
    <s v="CK-32"/>
    <s v="WEST VANCOUVER ISLAND-NOOTKA &amp; KYUQUOT_FA_0.x"/>
    <x v="0"/>
    <x v="35"/>
    <x v="0"/>
    <x v="28"/>
    <s v="19880531"/>
    <n v="4.5"/>
    <x v="0"/>
    <s v="N"/>
    <x v="9"/>
    <n v="1"/>
    <m/>
    <n v="0"/>
    <n v="0"/>
    <s v="RV"/>
    <n v="100000"/>
    <n v="0"/>
    <n v="45294"/>
    <n v="145294"/>
  </r>
  <r>
    <s v="DPI"/>
    <s v="Gold R"/>
    <x v="0"/>
    <s v="Fall"/>
    <x v="0"/>
    <x v="1"/>
    <s v="NWVI"/>
    <s v="CK-32"/>
    <x v="1"/>
    <s v="M"/>
    <s v="H"/>
    <x v="2"/>
    <x v="9"/>
    <s v="CK-32"/>
    <s v="WEST VANCOUVER ISLAND-NOOTKA &amp; KYUQUOT_FA_0.x"/>
    <x v="0"/>
    <x v="36"/>
    <x v="0"/>
    <x v="29"/>
    <s v="19880622"/>
    <n v="4.5"/>
    <x v="0"/>
    <s v="N"/>
    <x v="9"/>
    <n v="1"/>
    <m/>
    <n v="0"/>
    <n v="0"/>
    <s v="LV"/>
    <n v="145118"/>
    <n v="0"/>
    <m/>
    <n v="145118"/>
  </r>
  <r>
    <s v="DPI"/>
    <s v="Gold R"/>
    <x v="0"/>
    <s v="Fall"/>
    <x v="1"/>
    <x v="2"/>
    <s v="NWVI"/>
    <s v="CK-32"/>
    <x v="1"/>
    <s v="M"/>
    <s v="H"/>
    <x v="2"/>
    <x v="10"/>
    <s v="CK-32"/>
    <s v="WEST VANCOUVER ISLAND-NOOTKA &amp; KYUQUOT_FA_0.x"/>
    <x v="1"/>
    <x v="37"/>
    <x v="1"/>
    <x v="30"/>
    <s v="19890529"/>
    <n v="3.5"/>
    <x v="1"/>
    <s v="N"/>
    <x v="10"/>
    <n v="1"/>
    <m/>
    <n v="0"/>
    <n v="0"/>
    <s v="LV"/>
    <n v="50280"/>
    <n v="0"/>
    <n v="150893"/>
    <n v="201173"/>
  </r>
  <r>
    <s v="DPI"/>
    <s v="Gold R"/>
    <x v="0"/>
    <s v="Fall"/>
    <x v="1"/>
    <x v="1"/>
    <s v="NWVI"/>
    <s v="CK-32"/>
    <x v="1"/>
    <s v="M"/>
    <s v="H"/>
    <x v="2"/>
    <x v="9"/>
    <s v="CK-32"/>
    <s v="WEST VANCOUVER ISLAND-NOOTKA &amp; KYUQUOT_FA_0.x"/>
    <x v="1"/>
    <x v="38"/>
    <x v="1"/>
    <x v="1"/>
    <s v="19890612"/>
    <n v="2.5"/>
    <x v="1"/>
    <s v="N"/>
    <x v="11"/>
    <n v="1"/>
    <s v="AD"/>
    <n v="20183"/>
    <n v="81"/>
    <m/>
    <n v="0"/>
    <n v="0"/>
    <n v="106404"/>
    <n v="126668"/>
  </r>
  <r>
    <s v="DPI"/>
    <s v="Gold R"/>
    <x v="0"/>
    <s v="Fall"/>
    <x v="1"/>
    <x v="1"/>
    <s v="NWVI"/>
    <s v="CK-32"/>
    <x v="1"/>
    <s v="M"/>
    <s v="H"/>
    <x v="2"/>
    <x v="9"/>
    <s v="CK-32"/>
    <s v="WEST VANCOUVER ISLAND-NOOTKA &amp; KYUQUOT_FA_0.x"/>
    <x v="1"/>
    <x v="39"/>
    <x v="1"/>
    <x v="1"/>
    <s v="19890603"/>
    <n v="2.5"/>
    <x v="1"/>
    <s v="N"/>
    <x v="11"/>
    <n v="1"/>
    <s v="AD"/>
    <n v="20033"/>
    <n v="243"/>
    <m/>
    <n v="0"/>
    <n v="0"/>
    <n v="106404"/>
    <n v="126680"/>
  </r>
  <r>
    <s v="DPI"/>
    <s v="Gold R"/>
    <x v="0"/>
    <s v="Fall"/>
    <x v="1"/>
    <x v="1"/>
    <s v="NWVI"/>
    <s v="CK-32"/>
    <x v="1"/>
    <s v="M"/>
    <s v="H"/>
    <x v="2"/>
    <x v="11"/>
    <s v="CK-32"/>
    <s v="WEST VANCOUVER ISLAND-NOOTKA &amp; KYUQUOT_FA_0.x"/>
    <x v="1"/>
    <x v="40"/>
    <x v="1"/>
    <x v="30"/>
    <s v="19890519"/>
    <n v="2.5"/>
    <x v="1"/>
    <s v="N"/>
    <x v="11"/>
    <n v="1"/>
    <s v="AD"/>
    <n v="19650"/>
    <n v="401"/>
    <m/>
    <n v="0"/>
    <n v="0"/>
    <n v="106404"/>
    <n v="126455"/>
  </r>
  <r>
    <s v="DPI"/>
    <s v="Gold R"/>
    <x v="0"/>
    <s v="Fall"/>
    <x v="2"/>
    <x v="2"/>
    <s v="NWVI"/>
    <s v="CK-32"/>
    <x v="1"/>
    <s v="M"/>
    <s v="H"/>
    <x v="2"/>
    <x v="10"/>
    <s v="CK-32"/>
    <s v="WEST VANCOUVER ISLAND-NOOTKA &amp; KYUQUOT_FA_0.x"/>
    <x v="0"/>
    <x v="41"/>
    <x v="2"/>
    <x v="31"/>
    <s v="19900504"/>
    <n v="7"/>
    <x v="0"/>
    <s v="N"/>
    <x v="0"/>
    <n v="1"/>
    <m/>
    <n v="0"/>
    <n v="0"/>
    <m/>
    <n v="0"/>
    <n v="0"/>
    <n v="555339"/>
    <n v="555339"/>
  </r>
  <r>
    <s v="DPI"/>
    <s v="Gold R"/>
    <x v="0"/>
    <s v="Fall"/>
    <x v="2"/>
    <x v="1"/>
    <s v="NWVI"/>
    <s v="CK-32"/>
    <x v="1"/>
    <s v="M"/>
    <s v="H"/>
    <x v="2"/>
    <x v="9"/>
    <s v="CK-32"/>
    <s v="WEST VANCOUVER ISLAND-NOOTKA &amp; KYUQUOT_FA_0.x"/>
    <x v="0"/>
    <x v="42"/>
    <x v="2"/>
    <x v="32"/>
    <s v="19900531"/>
    <n v="4.2"/>
    <x v="0"/>
    <s v="N"/>
    <x v="12"/>
    <n v="1"/>
    <s v="AD"/>
    <n v="26590"/>
    <n v="1400"/>
    <m/>
    <n v="0"/>
    <n v="0"/>
    <n v="130180"/>
    <n v="158170"/>
  </r>
  <r>
    <s v="DPI"/>
    <s v="Gold R"/>
    <x v="0"/>
    <s v="Fall"/>
    <x v="2"/>
    <x v="1"/>
    <s v="NWVI"/>
    <s v="CK-32"/>
    <x v="1"/>
    <s v="M"/>
    <s v="H"/>
    <x v="2"/>
    <x v="9"/>
    <s v="CK-32"/>
    <s v="WEST VANCOUVER ISLAND-NOOTKA &amp; KYUQUOT_FA_0.x"/>
    <x v="0"/>
    <x v="43"/>
    <x v="2"/>
    <x v="32"/>
    <s v="19900531"/>
    <n v="4.2"/>
    <x v="0"/>
    <s v="N"/>
    <x v="13"/>
    <n v="1"/>
    <s v="AD"/>
    <n v="28636"/>
    <n v="1828"/>
    <m/>
    <n v="0"/>
    <n v="0"/>
    <n v="130180"/>
    <n v="160644"/>
  </r>
  <r>
    <s v="DPI"/>
    <s v="Gold R"/>
    <x v="0"/>
    <s v="Fall"/>
    <x v="2"/>
    <x v="1"/>
    <s v="NWVI"/>
    <s v="CK-32"/>
    <x v="1"/>
    <s v="M"/>
    <s v="H"/>
    <x v="2"/>
    <x v="9"/>
    <s v="CK-32"/>
    <s v="WEST VANCOUVER ISLAND-NOOTKA &amp; KYUQUOT_FA_0.x"/>
    <x v="0"/>
    <x v="44"/>
    <x v="2"/>
    <x v="32"/>
    <s v="19900531"/>
    <n v="4.2"/>
    <x v="0"/>
    <s v="N"/>
    <x v="14"/>
    <n v="1"/>
    <s v="AD"/>
    <n v="18393"/>
    <n v="1599"/>
    <m/>
    <n v="0"/>
    <n v="0"/>
    <n v="130179"/>
    <n v="150171"/>
  </r>
  <r>
    <s v="DPI"/>
    <s v="Gold R"/>
    <x v="0"/>
    <s v="Fall"/>
    <x v="12"/>
    <x v="2"/>
    <s v="NWVI"/>
    <s v="CK-32"/>
    <x v="1"/>
    <s v="M"/>
    <s v="H"/>
    <x v="2"/>
    <x v="10"/>
    <s v="CK-32"/>
    <s v="WEST VANCOUVER ISLAND-NOOTKA &amp; KYUQUOT_FA_0.x"/>
    <x v="0"/>
    <x v="45"/>
    <x v="12"/>
    <x v="33"/>
    <s v="19910621"/>
    <n v="6.72"/>
    <x v="0"/>
    <s v="N"/>
    <x v="9"/>
    <n v="1"/>
    <m/>
    <n v="0"/>
    <n v="0"/>
    <s v="RV"/>
    <n v="20263"/>
    <n v="0"/>
    <n v="106233"/>
    <n v="126496"/>
  </r>
  <r>
    <s v="DPI"/>
    <s v="Gold R"/>
    <x v="0"/>
    <s v="Fall"/>
    <x v="12"/>
    <x v="1"/>
    <s v="NWVI"/>
    <s v="CK-32"/>
    <x v="1"/>
    <s v="M"/>
    <s v="H"/>
    <x v="2"/>
    <x v="9"/>
    <s v="CK-32"/>
    <s v="WEST VANCOUVER ISLAND-NOOTKA &amp; KYUQUOT_FA_0.x"/>
    <x v="0"/>
    <x v="46"/>
    <x v="12"/>
    <x v="34"/>
    <s v="19910529"/>
    <n v="5"/>
    <x v="1"/>
    <s v="N"/>
    <x v="15"/>
    <n v="1"/>
    <s v="AD"/>
    <n v="29209"/>
    <n v="445"/>
    <m/>
    <n v="0"/>
    <n v="0"/>
    <m/>
    <n v="29654"/>
  </r>
  <r>
    <s v="DPI"/>
    <s v="Gold R"/>
    <x v="0"/>
    <s v="Fall"/>
    <x v="12"/>
    <x v="1"/>
    <s v="NWVI"/>
    <s v="CK-32"/>
    <x v="1"/>
    <s v="M"/>
    <s v="H"/>
    <x v="2"/>
    <x v="9"/>
    <s v="CK-32"/>
    <s v="WEST VANCOUVER ISLAND-NOOTKA &amp; KYUQUOT_FA_0.x"/>
    <x v="0"/>
    <x v="47"/>
    <x v="12"/>
    <x v="35"/>
    <s v="19910604"/>
    <n v="5.2"/>
    <x v="1"/>
    <s v="N"/>
    <x v="16"/>
    <n v="1"/>
    <s v="AD"/>
    <n v="26674"/>
    <n v="684"/>
    <m/>
    <n v="0"/>
    <n v="0"/>
    <m/>
    <n v="27358"/>
  </r>
  <r>
    <s v="DPI"/>
    <s v="Gold R"/>
    <x v="0"/>
    <s v="Fall"/>
    <x v="12"/>
    <x v="1"/>
    <s v="NWVI"/>
    <s v="CK-32"/>
    <x v="1"/>
    <s v="M"/>
    <s v="H"/>
    <x v="2"/>
    <x v="9"/>
    <s v="CK-32"/>
    <s v="WEST VANCOUVER ISLAND-NOOTKA &amp; KYUQUOT_FA_0.x"/>
    <x v="0"/>
    <x v="48"/>
    <x v="12"/>
    <x v="36"/>
    <s v="19910608"/>
    <n v="5.5"/>
    <x v="1"/>
    <s v="N"/>
    <x v="17"/>
    <n v="1"/>
    <s v="AD"/>
    <n v="27070"/>
    <n v="440"/>
    <m/>
    <n v="0"/>
    <n v="0"/>
    <n v="17085"/>
    <n v="44595"/>
  </r>
  <r>
    <s v="DPI"/>
    <s v="Gold R"/>
    <x v="0"/>
    <s v="Fall"/>
    <x v="13"/>
    <x v="2"/>
    <s v="NWVI"/>
    <s v="CK-32"/>
    <x v="1"/>
    <s v="M"/>
    <s v="H"/>
    <x v="2"/>
    <x v="10"/>
    <s v="CK-32"/>
    <s v="WEST VANCOUVER ISLAND-NOOTKA &amp; KYUQUOT_FA_0.x"/>
    <x v="0"/>
    <x v="49"/>
    <x v="13"/>
    <x v="37"/>
    <s v="19920519"/>
    <n v="5.5"/>
    <x v="0"/>
    <s v="N"/>
    <x v="18"/>
    <n v="1"/>
    <m/>
    <n v="0"/>
    <n v="0"/>
    <s v="RV"/>
    <n v="44693"/>
    <n v="0"/>
    <n v="607470"/>
    <n v="652163"/>
  </r>
  <r>
    <s v="DPI"/>
    <s v="Gold R"/>
    <x v="0"/>
    <s v="Fall"/>
    <x v="13"/>
    <x v="1"/>
    <s v="NWVI"/>
    <s v="CK-32"/>
    <x v="1"/>
    <s v="M"/>
    <s v="H"/>
    <x v="2"/>
    <x v="9"/>
    <s v="CK-32"/>
    <s v="WEST VANCOUVER ISLAND-NOOTKA &amp; KYUQUOT_FA_0.x"/>
    <x v="0"/>
    <x v="50"/>
    <x v="13"/>
    <x v="37"/>
    <s v="19920519"/>
    <n v="6.4"/>
    <x v="0"/>
    <s v="N"/>
    <x v="19"/>
    <n v="1"/>
    <s v="AD"/>
    <n v="27375"/>
    <n v="277"/>
    <m/>
    <n v="0"/>
    <n v="0"/>
    <n v="45251"/>
    <n v="72903"/>
  </r>
  <r>
    <s v="DPI"/>
    <s v="Gold R"/>
    <x v="0"/>
    <s v="Fall"/>
    <x v="14"/>
    <x v="2"/>
    <s v="NWVI"/>
    <s v="CK-32"/>
    <x v="1"/>
    <s v="M"/>
    <s v="H"/>
    <x v="2"/>
    <x v="10"/>
    <s v="CK-32"/>
    <s v="WEST VANCOUVER ISLAND-NOOTKA &amp; KYUQUOT_FA_0.x"/>
    <x v="0"/>
    <x v="51"/>
    <x v="14"/>
    <x v="38"/>
    <s v="19930525"/>
    <n v="5.64"/>
    <x v="0"/>
    <s v="N"/>
    <x v="0"/>
    <n v="1"/>
    <m/>
    <n v="0"/>
    <n v="0"/>
    <m/>
    <n v="0"/>
    <n v="0"/>
    <n v="416675"/>
    <n v="416675"/>
  </r>
  <r>
    <s v="DPI"/>
    <s v="Gold R"/>
    <x v="0"/>
    <s v="Fall"/>
    <x v="14"/>
    <x v="1"/>
    <s v="NWVI"/>
    <s v="CK-32"/>
    <x v="1"/>
    <s v="M"/>
    <s v="H"/>
    <x v="2"/>
    <x v="9"/>
    <s v="CK-32"/>
    <s v="WEST VANCOUVER ISLAND-NOOTKA &amp; KYUQUOT_FA_0.x"/>
    <x v="0"/>
    <x v="52"/>
    <x v="14"/>
    <x v="39"/>
    <s v="19930604"/>
    <n v="5"/>
    <x v="1"/>
    <s v="N"/>
    <x v="20"/>
    <n v="1"/>
    <s v="AD"/>
    <n v="26387"/>
    <n v="0"/>
    <m/>
    <n v="0"/>
    <n v="0"/>
    <n v="164237"/>
    <n v="190624"/>
  </r>
  <r>
    <s v="DPI"/>
    <s v="Gold R"/>
    <x v="0"/>
    <s v="Fall"/>
    <x v="14"/>
    <x v="1"/>
    <s v="NWVI"/>
    <s v="CK-32"/>
    <x v="1"/>
    <s v="M"/>
    <s v="H"/>
    <x v="2"/>
    <x v="9"/>
    <s v="CK-32"/>
    <s v="WEST VANCOUVER ISLAND-NOOTKA &amp; KYUQUOT_FA_0.x"/>
    <x v="0"/>
    <x v="53"/>
    <x v="14"/>
    <x v="39"/>
    <s v="19930604"/>
    <n v="5"/>
    <x v="1"/>
    <s v="N"/>
    <x v="21"/>
    <n v="1"/>
    <s v="AD"/>
    <n v="26540"/>
    <n v="0"/>
    <m/>
    <n v="0"/>
    <n v="0"/>
    <n v="165190"/>
    <n v="191730"/>
  </r>
  <r>
    <s v="DPI"/>
    <s v="Gold R"/>
    <x v="0"/>
    <s v="Fall"/>
    <x v="14"/>
    <x v="1"/>
    <s v="NWVI"/>
    <s v="CK-32"/>
    <x v="1"/>
    <s v="M"/>
    <s v="H"/>
    <x v="2"/>
    <x v="9"/>
    <s v="CK-32"/>
    <s v="WEST VANCOUVER ISLAND-NOOTKA &amp; KYUQUOT_FA_0.x"/>
    <x v="0"/>
    <x v="54"/>
    <x v="14"/>
    <x v="39"/>
    <s v="19930604"/>
    <n v="5"/>
    <x v="1"/>
    <s v="N"/>
    <x v="22"/>
    <n v="1"/>
    <s v="AD"/>
    <n v="22139"/>
    <n v="0"/>
    <m/>
    <n v="0"/>
    <n v="0"/>
    <n v="137797"/>
    <n v="159936"/>
  </r>
  <r>
    <s v="DPI"/>
    <s v="Gold R"/>
    <x v="0"/>
    <s v="Fall"/>
    <x v="15"/>
    <x v="2"/>
    <s v="NWVI"/>
    <s v="CK-32"/>
    <x v="1"/>
    <s v="M"/>
    <s v="H"/>
    <x v="2"/>
    <x v="10"/>
    <s v="CK-32"/>
    <s v="WEST VANCOUVER ISLAND-NOOTKA &amp; KYUQUOT_FA_0.x"/>
    <x v="0"/>
    <x v="55"/>
    <x v="15"/>
    <x v="40"/>
    <s v="19940515"/>
    <n v="4.5"/>
    <x v="0"/>
    <s v="N"/>
    <x v="0"/>
    <n v="1"/>
    <m/>
    <n v="0"/>
    <n v="0"/>
    <m/>
    <n v="0"/>
    <n v="0"/>
    <n v="389557"/>
    <n v="389557"/>
  </r>
  <r>
    <s v="DPI"/>
    <s v="Gold R"/>
    <x v="0"/>
    <s v="Fall"/>
    <x v="15"/>
    <x v="1"/>
    <s v="NWVI"/>
    <s v="CK-32"/>
    <x v="1"/>
    <s v="M"/>
    <s v="H"/>
    <x v="2"/>
    <x v="9"/>
    <s v="CK-32"/>
    <s v="WEST VANCOUVER ISLAND-NOOTKA &amp; KYUQUOT_FA_0.x"/>
    <x v="0"/>
    <x v="56"/>
    <x v="15"/>
    <x v="41"/>
    <s v="19940515"/>
    <n v="4"/>
    <x v="0"/>
    <s v="N"/>
    <x v="0"/>
    <n v="1"/>
    <m/>
    <n v="0"/>
    <n v="0"/>
    <m/>
    <n v="0"/>
    <n v="0"/>
    <n v="357276"/>
    <n v="357276"/>
  </r>
  <r>
    <s v="DPI"/>
    <s v="Gold R"/>
    <x v="0"/>
    <s v="Fall"/>
    <x v="16"/>
    <x v="2"/>
    <s v="NWVI"/>
    <s v="CK-32"/>
    <x v="1"/>
    <s v="M"/>
    <s v="H"/>
    <x v="2"/>
    <x v="10"/>
    <s v="CK-32"/>
    <s v="WEST VANCOUVER ISLAND-NOOTKA &amp; KYUQUOT_FA_0.x"/>
    <x v="0"/>
    <x v="57"/>
    <x v="16"/>
    <x v="42"/>
    <s v="19950529"/>
    <n v="6.25"/>
    <x v="0"/>
    <s v="N"/>
    <x v="0"/>
    <n v="1"/>
    <m/>
    <n v="0"/>
    <n v="0"/>
    <m/>
    <n v="0"/>
    <n v="0"/>
    <n v="609322"/>
    <n v="609322"/>
  </r>
  <r>
    <s v="DPI"/>
    <s v="Gold R"/>
    <x v="0"/>
    <s v="Fall"/>
    <x v="16"/>
    <x v="1"/>
    <s v="NWVI"/>
    <s v="CK-32"/>
    <x v="1"/>
    <s v="M"/>
    <s v="H"/>
    <x v="2"/>
    <x v="9"/>
    <s v="CK-32"/>
    <s v="WEST VANCOUVER ISLAND-NOOTKA &amp; KYUQUOT_FA_0.x"/>
    <x v="0"/>
    <x v="58"/>
    <x v="16"/>
    <x v="43"/>
    <s v="19950530"/>
    <n v="4"/>
    <x v="0"/>
    <s v="N"/>
    <x v="0"/>
    <n v="1"/>
    <m/>
    <n v="0"/>
    <n v="0"/>
    <m/>
    <n v="0"/>
    <n v="0"/>
    <n v="323103"/>
    <n v="323103"/>
  </r>
  <r>
    <s v="DPI"/>
    <s v="Gold R"/>
    <x v="0"/>
    <s v="Fall"/>
    <x v="17"/>
    <x v="2"/>
    <s v="NWVI"/>
    <s v="CK-32"/>
    <x v="1"/>
    <s v="M"/>
    <s v="H"/>
    <x v="2"/>
    <x v="10"/>
    <s v="CK-32"/>
    <s v="WEST VANCOUVER ISLAND-NOOTKA &amp; KYUQUOT_FA_0.x"/>
    <x v="0"/>
    <x v="59"/>
    <x v="17"/>
    <x v="44"/>
    <s v="19960524"/>
    <n v="5"/>
    <x v="0"/>
    <s v="N"/>
    <x v="23"/>
    <n v="1"/>
    <s v="AD"/>
    <n v="59499"/>
    <n v="0"/>
    <m/>
    <n v="0"/>
    <n v="0"/>
    <n v="227609"/>
    <n v="287108"/>
  </r>
  <r>
    <s v="DPI"/>
    <s v="Gold R"/>
    <x v="0"/>
    <s v="Fall"/>
    <x v="17"/>
    <x v="1"/>
    <s v="NWVI"/>
    <s v="CK-32"/>
    <x v="1"/>
    <s v="M"/>
    <s v="H"/>
    <x v="2"/>
    <x v="9"/>
    <s v="CK-32"/>
    <s v="WEST VANCOUVER ISLAND-NOOTKA &amp; KYUQUOT_FA_0.x"/>
    <x v="0"/>
    <x v="60"/>
    <x v="17"/>
    <x v="44"/>
    <s v="19960524"/>
    <n v="3.5"/>
    <x v="0"/>
    <s v="N"/>
    <x v="0"/>
    <n v="1"/>
    <m/>
    <n v="0"/>
    <n v="0"/>
    <m/>
    <n v="0"/>
    <n v="0"/>
    <n v="98860"/>
    <n v="98860"/>
  </r>
  <r>
    <s v="DPI"/>
    <s v="Gold R"/>
    <x v="0"/>
    <s v="Fall"/>
    <x v="17"/>
    <x v="3"/>
    <s v="NWVI"/>
    <s v="CK-32"/>
    <x v="1"/>
    <s v="M"/>
    <s v="H"/>
    <x v="2"/>
    <x v="12"/>
    <s v="CK-32"/>
    <s v="WEST VANCOUVER ISLAND-NOOTKA &amp; KYUQUOT_FA_0.x"/>
    <x v="0"/>
    <x v="61"/>
    <x v="17"/>
    <x v="44"/>
    <s v="19960524"/>
    <n v="3"/>
    <x v="0"/>
    <s v="N"/>
    <x v="0"/>
    <n v="1"/>
    <m/>
    <n v="0"/>
    <n v="0"/>
    <m/>
    <n v="0"/>
    <n v="0"/>
    <n v="25935"/>
    <n v="25935"/>
  </r>
  <r>
    <s v="DPI"/>
    <s v="Gold R"/>
    <x v="0"/>
    <s v="Fall"/>
    <x v="3"/>
    <x v="2"/>
    <s v="NWVI"/>
    <s v="CK-32"/>
    <x v="1"/>
    <s v="M"/>
    <s v="H"/>
    <x v="2"/>
    <x v="10"/>
    <s v="CK-32"/>
    <s v="WEST VANCOUVER ISLAND-NOOTKA &amp; KYUQUOT_FA_0.x"/>
    <x v="0"/>
    <x v="62"/>
    <x v="3"/>
    <x v="45"/>
    <s v="19970605"/>
    <n v="6.75"/>
    <x v="0"/>
    <s v="N"/>
    <x v="24"/>
    <n v="1"/>
    <s v="AD"/>
    <n v="23204"/>
    <n v="0"/>
    <m/>
    <n v="0"/>
    <n v="0"/>
    <n v="27095"/>
    <n v="50299"/>
  </r>
  <r>
    <s v="DPI"/>
    <s v="Gold R"/>
    <x v="0"/>
    <s v="Fall"/>
    <x v="3"/>
    <x v="2"/>
    <s v="NWVI"/>
    <s v="CK-32"/>
    <x v="1"/>
    <s v="M"/>
    <s v="H"/>
    <x v="2"/>
    <x v="10"/>
    <s v="CK-32"/>
    <s v="WEST VANCOUVER ISLAND-NOOTKA &amp; KYUQUOT_FA_0.x"/>
    <x v="0"/>
    <x v="63"/>
    <x v="3"/>
    <x v="45"/>
    <s v="19970605"/>
    <n v="6.75"/>
    <x v="0"/>
    <s v="N"/>
    <x v="25"/>
    <n v="1"/>
    <s v="AD"/>
    <n v="23255"/>
    <n v="0"/>
    <m/>
    <n v="0"/>
    <n v="0"/>
    <n v="27155"/>
    <n v="50410"/>
  </r>
  <r>
    <s v="DPI"/>
    <s v="Gold R"/>
    <x v="0"/>
    <s v="Fall"/>
    <x v="3"/>
    <x v="2"/>
    <s v="NWVI"/>
    <s v="CK-32"/>
    <x v="1"/>
    <s v="M"/>
    <s v="H"/>
    <x v="2"/>
    <x v="10"/>
    <s v="CK-32"/>
    <s v="WEST VANCOUVER ISLAND-NOOTKA &amp; KYUQUOT_FA_0.x"/>
    <x v="0"/>
    <x v="64"/>
    <x v="3"/>
    <x v="45"/>
    <s v="19970605"/>
    <n v="6.75"/>
    <x v="0"/>
    <s v="N"/>
    <x v="26"/>
    <n v="1"/>
    <s v="AD"/>
    <n v="23455"/>
    <n v="0"/>
    <m/>
    <n v="0"/>
    <n v="0"/>
    <n v="27388"/>
    <n v="50843"/>
  </r>
  <r>
    <s v="DPI"/>
    <s v="Gold R"/>
    <x v="0"/>
    <s v="Fall"/>
    <x v="3"/>
    <x v="1"/>
    <s v="NWVI"/>
    <s v="CK-32"/>
    <x v="1"/>
    <s v="M"/>
    <s v="H"/>
    <x v="2"/>
    <x v="9"/>
    <s v="CK-32"/>
    <s v="WEST VANCOUVER ISLAND-NOOTKA &amp; KYUQUOT_FA_0.x"/>
    <x v="0"/>
    <x v="65"/>
    <x v="3"/>
    <x v="45"/>
    <s v="19970605"/>
    <n v="4.5"/>
    <x v="0"/>
    <s v="N"/>
    <x v="0"/>
    <n v="1"/>
    <m/>
    <n v="0"/>
    <n v="0"/>
    <m/>
    <n v="0"/>
    <n v="0"/>
    <n v="10068"/>
    <n v="10068"/>
  </r>
  <r>
    <s v="DPI"/>
    <s v="Gold R"/>
    <x v="0"/>
    <s v="Fall"/>
    <x v="3"/>
    <x v="3"/>
    <s v="NWVI"/>
    <s v="CK-32"/>
    <x v="1"/>
    <s v="M"/>
    <s v="H"/>
    <x v="2"/>
    <x v="12"/>
    <s v="CK-32"/>
    <s v="WEST VANCOUVER ISLAND-NOOTKA &amp; KYUQUOT_FA_0.x"/>
    <x v="0"/>
    <x v="66"/>
    <x v="3"/>
    <x v="45"/>
    <s v="19970605"/>
    <n v="5.63"/>
    <x v="0"/>
    <s v="N"/>
    <x v="0"/>
    <n v="1"/>
    <m/>
    <n v="0"/>
    <n v="0"/>
    <m/>
    <n v="0"/>
    <n v="0"/>
    <n v="8802"/>
    <n v="8802"/>
  </r>
  <r>
    <s v="DPI"/>
    <s v="Gold R"/>
    <x v="0"/>
    <s v="Fall"/>
    <x v="4"/>
    <x v="2"/>
    <s v="NWVI"/>
    <s v="CK-32"/>
    <x v="1"/>
    <s v="M"/>
    <s v="H"/>
    <x v="2"/>
    <x v="10"/>
    <s v="CK-32"/>
    <s v="WEST VANCOUVER ISLAND-NOOTKA &amp; KYUQUOT_FA_0.x"/>
    <x v="0"/>
    <x v="67"/>
    <x v="4"/>
    <x v="46"/>
    <s v="19980522"/>
    <n v="5"/>
    <x v="0"/>
    <s v="N"/>
    <x v="27"/>
    <n v="1"/>
    <s v="AD"/>
    <n v="24750"/>
    <n v="0"/>
    <m/>
    <n v="0"/>
    <n v="0"/>
    <n v="191426"/>
    <n v="216176"/>
  </r>
  <r>
    <s v="DPI"/>
    <s v="Gold R"/>
    <x v="0"/>
    <s v="Fall"/>
    <x v="4"/>
    <x v="2"/>
    <s v="NWVI"/>
    <s v="CK-32"/>
    <x v="1"/>
    <s v="M"/>
    <s v="H"/>
    <x v="2"/>
    <x v="10"/>
    <s v="CK-32"/>
    <s v="WEST VANCOUVER ISLAND-NOOTKA &amp; KYUQUOT_FA_0.x"/>
    <x v="0"/>
    <x v="68"/>
    <x v="4"/>
    <x v="46"/>
    <s v="19980522"/>
    <n v="5"/>
    <x v="0"/>
    <s v="N"/>
    <x v="28"/>
    <n v="1"/>
    <s v="AD"/>
    <n v="24960"/>
    <n v="0"/>
    <m/>
    <n v="0"/>
    <n v="0"/>
    <n v="191426"/>
    <n v="216386"/>
  </r>
  <r>
    <s v="DPI"/>
    <s v="Gold R"/>
    <x v="0"/>
    <s v="Fall"/>
    <x v="4"/>
    <x v="2"/>
    <s v="NWVI"/>
    <s v="CK-32"/>
    <x v="1"/>
    <s v="M"/>
    <s v="H"/>
    <x v="2"/>
    <x v="10"/>
    <s v="CK-32"/>
    <s v="WEST VANCOUVER ISLAND-NOOTKA &amp; KYUQUOT_FA_0.x"/>
    <x v="0"/>
    <x v="69"/>
    <x v="4"/>
    <x v="46"/>
    <s v="19980522"/>
    <n v="5"/>
    <x v="0"/>
    <s v="N"/>
    <x v="29"/>
    <n v="1"/>
    <s v="AD"/>
    <n v="25005"/>
    <n v="0"/>
    <m/>
    <n v="0"/>
    <n v="0"/>
    <n v="191427"/>
    <n v="216432"/>
  </r>
  <r>
    <s v="DPI"/>
    <s v="Gold R"/>
    <x v="0"/>
    <s v="Fall"/>
    <x v="5"/>
    <x v="2"/>
    <s v="NWVI"/>
    <s v="CK-32"/>
    <x v="1"/>
    <s v="M"/>
    <s v="H"/>
    <x v="2"/>
    <x v="10"/>
    <s v="CK-32"/>
    <s v="WEST VANCOUVER ISLAND-NOOTKA &amp; KYUQUOT_FA_0.x"/>
    <x v="0"/>
    <x v="70"/>
    <x v="5"/>
    <x v="47"/>
    <s v="19990608"/>
    <n v="5.75"/>
    <x v="0"/>
    <s v="N"/>
    <x v="0"/>
    <n v="1"/>
    <m/>
    <n v="0"/>
    <n v="0"/>
    <m/>
    <n v="0"/>
    <n v="0"/>
    <n v="418773"/>
    <n v="418773"/>
  </r>
  <r>
    <s v="DPI"/>
    <s v="Gold R"/>
    <x v="0"/>
    <s v="Fall"/>
    <x v="5"/>
    <x v="1"/>
    <s v="NWVI"/>
    <s v="CK-32"/>
    <x v="1"/>
    <s v="M"/>
    <s v="H"/>
    <x v="2"/>
    <x v="9"/>
    <s v="CK-32"/>
    <s v="WEST VANCOUVER ISLAND-NOOTKA &amp; KYUQUOT_FA_0.x"/>
    <x v="0"/>
    <x v="71"/>
    <x v="5"/>
    <x v="47"/>
    <s v="19990520"/>
    <n v="5.4"/>
    <x v="0"/>
    <s v="N"/>
    <x v="30"/>
    <n v="1"/>
    <m/>
    <n v="0"/>
    <n v="0"/>
    <m/>
    <n v="0"/>
    <n v="0"/>
    <n v="384754"/>
    <n v="384754"/>
  </r>
  <r>
    <s v="DPI"/>
    <s v="Gold R"/>
    <x v="0"/>
    <s v="Fall"/>
    <x v="5"/>
    <x v="3"/>
    <s v="NWVI"/>
    <s v="CK-32"/>
    <x v="1"/>
    <s v="M"/>
    <s v="H"/>
    <x v="2"/>
    <x v="12"/>
    <s v="CK-32"/>
    <s v="WEST VANCOUVER ISLAND-NOOTKA &amp; KYUQUOT_FA_0.x"/>
    <x v="0"/>
    <x v="72"/>
    <x v="5"/>
    <x v="48"/>
    <s v="19990615"/>
    <n v="6.5"/>
    <x v="0"/>
    <s v="N"/>
    <x v="0"/>
    <n v="1"/>
    <m/>
    <n v="0"/>
    <n v="0"/>
    <m/>
    <n v="0"/>
    <n v="0"/>
    <n v="13736"/>
    <n v="13736"/>
  </r>
  <r>
    <s v="DPI"/>
    <s v="Gold R"/>
    <x v="0"/>
    <s v="Fall"/>
    <x v="6"/>
    <x v="2"/>
    <s v="NWVI"/>
    <s v="CK-32"/>
    <x v="1"/>
    <s v="M"/>
    <s v="H"/>
    <x v="2"/>
    <x v="10"/>
    <s v="CK-32"/>
    <s v="WEST VANCOUVER ISLAND-NOOTKA &amp; KYUQUOT_FA_0.x"/>
    <x v="0"/>
    <x v="73"/>
    <x v="6"/>
    <x v="49"/>
    <s v="20000516"/>
    <n v="4"/>
    <x v="0"/>
    <s v="N"/>
    <x v="31"/>
    <n v="1"/>
    <m/>
    <n v="0"/>
    <n v="0"/>
    <m/>
    <n v="0"/>
    <n v="0"/>
    <n v="489939"/>
    <n v="489939"/>
  </r>
  <r>
    <s v="DPI"/>
    <s v="Gold R"/>
    <x v="0"/>
    <s v="Fall"/>
    <x v="6"/>
    <x v="1"/>
    <s v="NWVI"/>
    <s v="CK-32"/>
    <x v="1"/>
    <s v="M"/>
    <s v="H"/>
    <x v="2"/>
    <x v="9"/>
    <s v="CK-32"/>
    <s v="WEST VANCOUVER ISLAND-NOOTKA &amp; KYUQUOT_FA_0.x"/>
    <x v="1"/>
    <x v="74"/>
    <x v="6"/>
    <x v="49"/>
    <s v="20000516"/>
    <n v="2"/>
    <x v="1"/>
    <s v="N"/>
    <x v="0"/>
    <n v="1"/>
    <m/>
    <n v="0"/>
    <n v="0"/>
    <m/>
    <n v="0"/>
    <n v="0"/>
    <n v="151570"/>
    <n v="151570"/>
  </r>
  <r>
    <s v="DPI"/>
    <s v="Gold R"/>
    <x v="0"/>
    <s v="Fall"/>
    <x v="7"/>
    <x v="2"/>
    <s v="NWVI"/>
    <s v="CK-32"/>
    <x v="1"/>
    <s v="M"/>
    <s v="H"/>
    <x v="2"/>
    <x v="10"/>
    <s v="CK-32"/>
    <s v="WEST VANCOUVER ISLAND-NOOTKA &amp; KYUQUOT_FA_0.x"/>
    <x v="0"/>
    <x v="75"/>
    <x v="7"/>
    <x v="50"/>
    <s v="20010713"/>
    <n v="8.3000000000000007"/>
    <x v="0"/>
    <s v="N"/>
    <x v="32"/>
    <n v="1"/>
    <m/>
    <n v="0"/>
    <n v="0"/>
    <m/>
    <n v="0"/>
    <n v="0"/>
    <n v="203000"/>
    <n v="203000"/>
  </r>
  <r>
    <s v="DPI"/>
    <s v="Gold R"/>
    <x v="0"/>
    <s v="Fall"/>
    <x v="18"/>
    <x v="2"/>
    <s v="NWVI"/>
    <s v="CK-32"/>
    <x v="1"/>
    <s v="M"/>
    <s v="H"/>
    <x v="2"/>
    <x v="10"/>
    <s v="CK-32"/>
    <s v="WEST VANCOUVER ISLAND-NOOTKA &amp; KYUQUOT_FA_0.x"/>
    <x v="0"/>
    <x v="76"/>
    <x v="18"/>
    <x v="51"/>
    <s v="200205"/>
    <n v="3.5"/>
    <x v="0"/>
    <s v="N"/>
    <x v="0"/>
    <n v="1"/>
    <m/>
    <n v="0"/>
    <n v="0"/>
    <m/>
    <n v="0"/>
    <n v="0"/>
    <n v="50000"/>
    <n v="50000"/>
  </r>
  <r>
    <s v="DPI"/>
    <s v="Gold R"/>
    <x v="0"/>
    <s v="Fall"/>
    <x v="19"/>
    <x v="2"/>
    <s v="NWVI"/>
    <s v="CK-32"/>
    <x v="1"/>
    <s v="M"/>
    <s v="H"/>
    <x v="2"/>
    <x v="10"/>
    <s v="CK-32"/>
    <s v="WEST VANCOUVER ISLAND-NOOTKA &amp; KYUQUOT_FA_0.x"/>
    <x v="0"/>
    <x v="77"/>
    <x v="19"/>
    <x v="52"/>
    <s v="20030527"/>
    <n v="2.93"/>
    <x v="0"/>
    <s v="N"/>
    <x v="33"/>
    <n v="1"/>
    <s v="AD"/>
    <n v="22568"/>
    <n v="45"/>
    <m/>
    <n v="0"/>
    <n v="0"/>
    <n v="1419"/>
    <n v="24032"/>
  </r>
  <r>
    <s v="DPI"/>
    <s v="Gold R"/>
    <x v="0"/>
    <s v="Fall"/>
    <x v="19"/>
    <x v="2"/>
    <s v="NWVI"/>
    <s v="CK-32"/>
    <x v="1"/>
    <s v="M"/>
    <s v="H"/>
    <x v="2"/>
    <x v="10"/>
    <s v="CK-32"/>
    <s v="WEST VANCOUVER ISLAND-NOOTKA &amp; KYUQUOT_FA_0.x"/>
    <x v="0"/>
    <x v="78"/>
    <x v="19"/>
    <x v="52"/>
    <s v="20030527"/>
    <n v="2.93"/>
    <x v="0"/>
    <s v="N"/>
    <x v="34"/>
    <n v="1"/>
    <s v="AD"/>
    <n v="21819"/>
    <n v="44"/>
    <m/>
    <n v="0"/>
    <n v="0"/>
    <n v="1371"/>
    <n v="23234"/>
  </r>
  <r>
    <s v="DPI"/>
    <s v="Gold R"/>
    <x v="0"/>
    <s v="Fall"/>
    <x v="19"/>
    <x v="1"/>
    <s v="NWVI"/>
    <s v="CK-32"/>
    <x v="1"/>
    <s v="M"/>
    <s v="H"/>
    <x v="3"/>
    <x v="13"/>
    <s v="CK-32"/>
    <s v="WEST VANCOUVER ISLAND-NOOTKA &amp; KYUQUOT_FA_0.x"/>
    <x v="3"/>
    <x v="79"/>
    <x v="19"/>
    <x v="53"/>
    <s v="20030605"/>
    <n v="7.84"/>
    <x v="1"/>
    <s v="N"/>
    <x v="0"/>
    <n v="1"/>
    <m/>
    <n v="0"/>
    <n v="0"/>
    <s v="LV"/>
    <n v="214498"/>
    <n v="0"/>
    <m/>
    <n v="214498"/>
  </r>
  <r>
    <s v="DPI"/>
    <s v="Gold R"/>
    <x v="0"/>
    <s v="Fall"/>
    <x v="19"/>
    <x v="4"/>
    <s v="NWVI"/>
    <s v="CK-32"/>
    <x v="1"/>
    <s v="W"/>
    <s v="H"/>
    <x v="2"/>
    <x v="11"/>
    <s v="CK-32"/>
    <s v="WEST VANCOUVER ISLAND-NOOTKA &amp; KYUQUOT_FA_0.x"/>
    <x v="0"/>
    <x v="80"/>
    <x v="19"/>
    <x v="54"/>
    <s v="20030602"/>
    <n v="7.85"/>
    <x v="0"/>
    <s v="N"/>
    <x v="35"/>
    <n v="1"/>
    <m/>
    <n v="0"/>
    <n v="0"/>
    <s v="RV"/>
    <n v="41047"/>
    <n v="0"/>
    <m/>
    <n v="41047"/>
  </r>
  <r>
    <s v="DPI"/>
    <s v="Gold R"/>
    <x v="0"/>
    <s v="Fall"/>
    <x v="20"/>
    <x v="2"/>
    <s v="NWVI"/>
    <s v="CK-32"/>
    <x v="1"/>
    <s v="M"/>
    <s v="H"/>
    <x v="2"/>
    <x v="10"/>
    <s v="CK-32"/>
    <s v="WEST VANCOUVER ISLAND-NOOTKA &amp; KYUQUOT_FA_0.x"/>
    <x v="0"/>
    <x v="81"/>
    <x v="20"/>
    <x v="55"/>
    <s v="20040709"/>
    <n v="6.47"/>
    <x v="0"/>
    <s v="N"/>
    <x v="0"/>
    <n v="1"/>
    <m/>
    <n v="0"/>
    <n v="0"/>
    <m/>
    <n v="0"/>
    <n v="0"/>
    <n v="403448"/>
    <n v="403448"/>
  </r>
  <r>
    <s v="DPI"/>
    <s v="Gold R"/>
    <x v="0"/>
    <s v="Fall"/>
    <x v="20"/>
    <x v="4"/>
    <s v="NWVI"/>
    <s v="CK-32"/>
    <x v="1"/>
    <s v="W"/>
    <s v="H"/>
    <x v="2"/>
    <x v="9"/>
    <s v="CK-32"/>
    <s v="WEST VANCOUVER ISLAND-NOOTKA &amp; KYUQUOT_FA_0.x"/>
    <x v="1"/>
    <x v="82"/>
    <x v="20"/>
    <x v="56"/>
    <s v="20040519"/>
    <n v="1.6"/>
    <x v="0"/>
    <s v="N"/>
    <x v="0"/>
    <n v="1"/>
    <m/>
    <n v="0"/>
    <n v="0"/>
    <m/>
    <n v="0"/>
    <n v="0"/>
    <n v="10083"/>
    <n v="10083"/>
  </r>
  <r>
    <s v="DPI"/>
    <s v="Gold R"/>
    <x v="0"/>
    <s v="Fall"/>
    <x v="21"/>
    <x v="2"/>
    <s v="NWVI"/>
    <s v="CK-32"/>
    <x v="1"/>
    <s v="M"/>
    <s v="H"/>
    <x v="4"/>
    <x v="14"/>
    <s v="CK-32"/>
    <s v="WEST VANCOUVER ISLAND-NOOTKA &amp; KYUQUOT_FA_0.x"/>
    <x v="3"/>
    <x v="83"/>
    <x v="21"/>
    <x v="57"/>
    <s v="20050511"/>
    <n v="5.53"/>
    <x v="1"/>
    <s v="N"/>
    <x v="36"/>
    <n v="1"/>
    <m/>
    <n v="0"/>
    <n v="0"/>
    <m/>
    <n v="0"/>
    <n v="0"/>
    <n v="477726"/>
    <n v="477726"/>
  </r>
  <r>
    <s v="DPI"/>
    <s v="Gold R"/>
    <x v="0"/>
    <s v="Fall"/>
    <x v="21"/>
    <x v="1"/>
    <s v="NWVI"/>
    <s v="CK-32"/>
    <x v="1"/>
    <s v="M"/>
    <s v="H"/>
    <x v="2"/>
    <x v="9"/>
    <s v="CK-32"/>
    <s v="WEST VANCOUVER ISLAND-NOOTKA &amp; KYUQUOT_FA_0.x"/>
    <x v="1"/>
    <x v="84"/>
    <x v="21"/>
    <x v="58"/>
    <s v="20050406"/>
    <n v="1.17"/>
    <x v="1"/>
    <s v="N"/>
    <x v="37"/>
    <n v="1"/>
    <m/>
    <n v="0"/>
    <n v="0"/>
    <m/>
    <n v="0"/>
    <n v="0"/>
    <n v="14885"/>
    <n v="14885"/>
  </r>
  <r>
    <s v="DPI"/>
    <s v="Gold R"/>
    <x v="0"/>
    <s v="Fall"/>
    <x v="21"/>
    <x v="1"/>
    <s v="NWVI"/>
    <s v="CK-32"/>
    <x v="1"/>
    <s v="M"/>
    <s v="H"/>
    <x v="2"/>
    <x v="9"/>
    <s v="CK-32"/>
    <s v="WEST VANCOUVER ISLAND-NOOTKA &amp; KYUQUOT_FA_0.x"/>
    <x v="1"/>
    <x v="85"/>
    <x v="21"/>
    <x v="59"/>
    <s v="20050425"/>
    <n v="2.0499999999999998"/>
    <x v="1"/>
    <s v="N"/>
    <x v="0"/>
    <n v="1"/>
    <m/>
    <n v="0"/>
    <n v="0"/>
    <m/>
    <n v="0"/>
    <n v="0"/>
    <n v="42659"/>
    <n v="42659"/>
  </r>
  <r>
    <s v="DPI"/>
    <s v="Gold R"/>
    <x v="0"/>
    <s v="Fall"/>
    <x v="21"/>
    <x v="4"/>
    <s v="NWVI"/>
    <s v="CK-32"/>
    <x v="1"/>
    <s v="W"/>
    <s v="H"/>
    <x v="2"/>
    <x v="11"/>
    <s v="CK-32"/>
    <s v="WEST VANCOUVER ISLAND-NOOTKA &amp; KYUQUOT_FA_0.x"/>
    <x v="1"/>
    <x v="86"/>
    <x v="21"/>
    <x v="59"/>
    <s v="20050425"/>
    <n v="2.0499999999999998"/>
    <x v="1"/>
    <s v="N"/>
    <x v="0"/>
    <n v="1"/>
    <m/>
    <n v="0"/>
    <n v="0"/>
    <m/>
    <n v="0"/>
    <n v="0"/>
    <n v="4786"/>
    <n v="4786"/>
  </r>
  <r>
    <s v="DPI"/>
    <s v="Gold R"/>
    <x v="0"/>
    <s v="Fall"/>
    <x v="22"/>
    <x v="2"/>
    <s v="NWVI"/>
    <s v="CK-32"/>
    <x v="1"/>
    <s v="M"/>
    <s v="H"/>
    <x v="4"/>
    <x v="14"/>
    <s v="CK-32"/>
    <s v="WEST VANCOUVER ISLAND-NOOTKA &amp; KYUQUOT_FA_0.x"/>
    <x v="3"/>
    <x v="87"/>
    <x v="22"/>
    <x v="60"/>
    <s v="20060526"/>
    <n v="6.94"/>
    <x v="1"/>
    <s v="N"/>
    <x v="38"/>
    <n v="1"/>
    <m/>
    <n v="0"/>
    <n v="0"/>
    <m/>
    <n v="0"/>
    <n v="0"/>
    <n v="147656"/>
    <n v="147656"/>
  </r>
  <r>
    <s v="DPI"/>
    <s v="Gold R"/>
    <x v="0"/>
    <s v="Fall"/>
    <x v="22"/>
    <x v="1"/>
    <s v="NWVI"/>
    <s v="CK-32"/>
    <x v="1"/>
    <s v="M"/>
    <s v="H"/>
    <x v="2"/>
    <x v="9"/>
    <s v="CK-32"/>
    <s v="WEST VANCOUVER ISLAND-NOOTKA &amp; KYUQUOT_FA_0.x"/>
    <x v="1"/>
    <x v="88"/>
    <x v="22"/>
    <x v="61"/>
    <s v="20060221"/>
    <n v="0.64"/>
    <x v="1"/>
    <s v="N"/>
    <x v="38"/>
    <n v="1"/>
    <m/>
    <n v="0"/>
    <n v="0"/>
    <m/>
    <n v="0"/>
    <n v="0"/>
    <n v="4196"/>
    <n v="4196"/>
  </r>
  <r>
    <s v="DPI"/>
    <s v="Gold R"/>
    <x v="0"/>
    <s v="Fall"/>
    <x v="22"/>
    <x v="4"/>
    <s v="NWVI"/>
    <s v="CK-32"/>
    <x v="1"/>
    <s v="W"/>
    <s v="H"/>
    <x v="2"/>
    <x v="9"/>
    <s v="CK-32"/>
    <s v="WEST VANCOUVER ISLAND-NOOTKA &amp; KYUQUOT_FA_0.x"/>
    <x v="1"/>
    <x v="89"/>
    <x v="22"/>
    <x v="61"/>
    <s v="20060221"/>
    <n v="0.64"/>
    <x v="1"/>
    <s v="N"/>
    <x v="39"/>
    <n v="1"/>
    <m/>
    <n v="0"/>
    <n v="0"/>
    <m/>
    <n v="0"/>
    <n v="0"/>
    <n v="10272"/>
    <n v="10272"/>
  </r>
  <r>
    <s v="DPI"/>
    <s v="Gold R"/>
    <x v="0"/>
    <s v="Fall"/>
    <x v="22"/>
    <x v="4"/>
    <s v="NWVI"/>
    <s v="CK-32"/>
    <x v="1"/>
    <s v="W"/>
    <s v="H"/>
    <x v="2"/>
    <x v="11"/>
    <s v="CK-32"/>
    <s v="WEST VANCOUVER ISLAND-NOOTKA &amp; KYUQUOT_FA_0.x"/>
    <x v="0"/>
    <x v="90"/>
    <x v="22"/>
    <x v="62"/>
    <s v="20060608"/>
    <n v="6.6"/>
    <x v="0"/>
    <s v="N"/>
    <x v="38"/>
    <n v="1"/>
    <m/>
    <n v="0"/>
    <n v="0"/>
    <m/>
    <n v="0"/>
    <n v="0"/>
    <n v="5870"/>
    <n v="5870"/>
  </r>
  <r>
    <s v="DPI"/>
    <s v="Nootka Sd Wshd Soc"/>
    <x v="0"/>
    <s v="Fall"/>
    <x v="23"/>
    <x v="2"/>
    <s v="NWVI"/>
    <s v="CK-32"/>
    <x v="1"/>
    <s v="M"/>
    <s v="H"/>
    <x v="4"/>
    <x v="14"/>
    <s v="CK-32"/>
    <s v="WEST VANCOUVER ISLAND-NOOTKA &amp; KYUQUOT_FA_0.x"/>
    <x v="3"/>
    <x v="91"/>
    <x v="23"/>
    <x v="63"/>
    <s v="20130522"/>
    <n v="1.41"/>
    <x v="0"/>
    <s v="N"/>
    <x v="0"/>
    <n v="1"/>
    <m/>
    <n v="0"/>
    <n v="0"/>
    <m/>
    <n v="0"/>
    <n v="0"/>
    <n v="351713"/>
    <n v="351713"/>
  </r>
  <r>
    <s v="DPI"/>
    <s v="Nootka Sd Wshd Soc"/>
    <x v="0"/>
    <s v="Fall"/>
    <x v="23"/>
    <x v="1"/>
    <s v="NWVI"/>
    <s v="CK-32"/>
    <x v="1"/>
    <s v="M"/>
    <s v="H"/>
    <x v="3"/>
    <x v="13"/>
    <s v="CK-32"/>
    <s v="WEST VANCOUVER ISLAND-NOOTKA &amp; KYUQUOT_FA_0.x"/>
    <x v="3"/>
    <x v="92"/>
    <x v="23"/>
    <x v="63"/>
    <s v="20130522"/>
    <n v="1.21"/>
    <x v="0"/>
    <s v="N"/>
    <x v="0"/>
    <n v="1"/>
    <m/>
    <n v="0"/>
    <n v="0"/>
    <m/>
    <n v="0"/>
    <n v="0"/>
    <n v="143313"/>
    <n v="143313"/>
  </r>
  <r>
    <s v="DPI"/>
    <s v="P Hardy/Marble"/>
    <x v="0"/>
    <s v="Fall"/>
    <x v="24"/>
    <x v="0"/>
    <s v="NWVI"/>
    <s v="CK-33"/>
    <x v="0"/>
    <s v="W"/>
    <s v="H"/>
    <x v="5"/>
    <x v="0"/>
    <s v="CK-33"/>
    <s v="WEST VANCOUVER ISLAND-NORTH_FA_0.x"/>
    <x v="2"/>
    <x v="93"/>
    <x v="24"/>
    <x v="64"/>
    <s v="19820415"/>
    <n v="0.5"/>
    <x v="1"/>
    <s v="N"/>
    <x v="0"/>
    <n v="1"/>
    <m/>
    <n v="0"/>
    <n v="0"/>
    <m/>
    <n v="0"/>
    <n v="0"/>
    <n v="3400"/>
    <n v="3400"/>
  </r>
  <r>
    <s v="DPI"/>
    <s v="P Hardy/Marble"/>
    <x v="0"/>
    <s v="Fall"/>
    <x v="25"/>
    <x v="0"/>
    <s v="NWVI"/>
    <s v="CK-33"/>
    <x v="0"/>
    <s v="W"/>
    <s v="H"/>
    <x v="5"/>
    <x v="0"/>
    <s v="CK-33"/>
    <s v="WEST VANCOUVER ISLAND-NORTH_FA_0.x"/>
    <x v="0"/>
    <x v="94"/>
    <x v="25"/>
    <x v="65"/>
    <s v="19830529"/>
    <n v="4.9000000000000004"/>
    <x v="0"/>
    <s v="N"/>
    <x v="0"/>
    <n v="1"/>
    <s v="AD"/>
    <n v="26482"/>
    <n v="568"/>
    <m/>
    <n v="0"/>
    <n v="0"/>
    <n v="172950"/>
    <n v="200000"/>
  </r>
  <r>
    <s v="DPI"/>
    <s v="P Hardy/Marble"/>
    <x v="0"/>
    <s v="Fall"/>
    <x v="8"/>
    <x v="0"/>
    <s v="NWVI"/>
    <s v="CK-33"/>
    <x v="0"/>
    <s v="M"/>
    <s v="H"/>
    <x v="5"/>
    <x v="0"/>
    <s v="CK-33"/>
    <s v="WEST VANCOUVER ISLAND-NORTH_FA_0.x"/>
    <x v="0"/>
    <x v="95"/>
    <x v="8"/>
    <x v="66"/>
    <s v="19840701"/>
    <n v="5.6"/>
    <x v="0"/>
    <s v="N"/>
    <x v="0"/>
    <n v="1"/>
    <s v="AD"/>
    <n v="99074"/>
    <n v="1611"/>
    <m/>
    <n v="0"/>
    <n v="0"/>
    <n v="141350"/>
    <n v="242035"/>
  </r>
  <r>
    <s v="DPI"/>
    <s v="P Hardy/Marble"/>
    <x v="0"/>
    <s v="Fall"/>
    <x v="9"/>
    <x v="0"/>
    <s v="NWVI"/>
    <s v="CK-33"/>
    <x v="0"/>
    <s v="M"/>
    <s v="H"/>
    <x v="5"/>
    <x v="0"/>
    <s v="CK-33"/>
    <s v="WEST VANCOUVER ISLAND-NORTH_FA_0.x"/>
    <x v="0"/>
    <x v="96"/>
    <x v="9"/>
    <x v="67"/>
    <s v="19850629"/>
    <n v="7.3"/>
    <x v="0"/>
    <s v="N"/>
    <x v="40"/>
    <n v="1"/>
    <s v="AD"/>
    <n v="21566"/>
    <n v="152"/>
    <m/>
    <n v="0"/>
    <n v="0"/>
    <n v="7766"/>
    <n v="29484"/>
  </r>
  <r>
    <s v="DPI"/>
    <s v="P Hardy/Marble"/>
    <x v="0"/>
    <s v="Fall"/>
    <x v="9"/>
    <x v="0"/>
    <s v="NWVI"/>
    <s v="CK-33"/>
    <x v="0"/>
    <s v="M"/>
    <s v="H"/>
    <x v="5"/>
    <x v="0"/>
    <s v="CK-33"/>
    <s v="WEST VANCOUVER ISLAND-NORTH_FA_0.x"/>
    <x v="0"/>
    <x v="97"/>
    <x v="9"/>
    <x v="67"/>
    <s v="19850629"/>
    <n v="7.3"/>
    <x v="0"/>
    <s v="N"/>
    <x v="41"/>
    <n v="1"/>
    <s v="AD"/>
    <n v="28109"/>
    <n v="198"/>
    <m/>
    <n v="0"/>
    <n v="0"/>
    <n v="6018"/>
    <n v="34325"/>
  </r>
  <r>
    <s v="DPI"/>
    <s v="P Hardy/Marble"/>
    <x v="0"/>
    <s v="Fall"/>
    <x v="9"/>
    <x v="0"/>
    <s v="NWVI"/>
    <s v="CK-33"/>
    <x v="0"/>
    <s v="M"/>
    <s v="H"/>
    <x v="5"/>
    <x v="0"/>
    <s v="CK-33"/>
    <s v="WEST VANCOUVER ISLAND-NORTH_FA_0.x"/>
    <x v="0"/>
    <x v="98"/>
    <x v="9"/>
    <x v="24"/>
    <s v="19850718"/>
    <n v="9.0399999999999991"/>
    <x v="0"/>
    <s v="N"/>
    <x v="42"/>
    <n v="1"/>
    <s v="AD"/>
    <n v="24047"/>
    <n v="0"/>
    <m/>
    <n v="0"/>
    <n v="0"/>
    <n v="83580"/>
    <n v="107627"/>
  </r>
  <r>
    <s v="DPI"/>
    <s v="P Hardy/Marble"/>
    <x v="0"/>
    <s v="Fall"/>
    <x v="10"/>
    <x v="0"/>
    <s v="NWVI"/>
    <s v="CK-33"/>
    <x v="0"/>
    <s v="M"/>
    <s v="H"/>
    <x v="5"/>
    <x v="0"/>
    <s v="CK-33"/>
    <s v="WEST VANCOUVER ISLAND-NORTH_FA_0.x"/>
    <x v="0"/>
    <x v="99"/>
    <x v="10"/>
    <x v="68"/>
    <s v="19860625"/>
    <n v="4.5"/>
    <x v="0"/>
    <s v="N"/>
    <x v="43"/>
    <n v="1"/>
    <s v="AD"/>
    <n v="30799"/>
    <n v="0"/>
    <m/>
    <n v="0"/>
    <n v="0"/>
    <n v="202450"/>
    <n v="233249"/>
  </r>
  <r>
    <s v="DPI"/>
    <s v="P Hardy/Marble"/>
    <x v="0"/>
    <s v="Fall"/>
    <x v="10"/>
    <x v="0"/>
    <s v="NWVI"/>
    <s v="CK-33"/>
    <x v="0"/>
    <s v="M"/>
    <s v="H"/>
    <x v="5"/>
    <x v="0"/>
    <s v="CK-33"/>
    <s v="WEST VANCOUVER ISLAND-NORTH_FA_0.x"/>
    <x v="0"/>
    <x v="100"/>
    <x v="10"/>
    <x v="69"/>
    <s v="19860704"/>
    <n v="6.3"/>
    <x v="0"/>
    <s v="N"/>
    <x v="44"/>
    <n v="1"/>
    <s v="AD"/>
    <n v="30010"/>
    <n v="0"/>
    <m/>
    <n v="0"/>
    <n v="0"/>
    <n v="55037"/>
    <n v="85047"/>
  </r>
  <r>
    <s v="DPI"/>
    <s v="P Hardy/Marble"/>
    <x v="0"/>
    <s v="Fall"/>
    <x v="11"/>
    <x v="0"/>
    <s v="NWVI"/>
    <s v="CK-33"/>
    <x v="0"/>
    <s v="M"/>
    <s v="H"/>
    <x v="5"/>
    <x v="0"/>
    <s v="CK-33"/>
    <s v="WEST VANCOUVER ISLAND-NORTH_FA_0.x"/>
    <x v="0"/>
    <x v="101"/>
    <x v="11"/>
    <x v="27"/>
    <s v="19870615"/>
    <n v="5"/>
    <x v="0"/>
    <s v="N"/>
    <x v="0"/>
    <n v="1"/>
    <m/>
    <n v="0"/>
    <n v="0"/>
    <m/>
    <n v="0"/>
    <n v="0"/>
    <n v="308580"/>
    <n v="308580"/>
  </r>
  <r>
    <s v="DPI"/>
    <s v="P Hardy/Marble"/>
    <x v="0"/>
    <s v="Fall"/>
    <x v="0"/>
    <x v="0"/>
    <s v="NWVI"/>
    <s v="CK-33"/>
    <x v="0"/>
    <s v="M"/>
    <s v="H"/>
    <x v="6"/>
    <x v="15"/>
    <m/>
    <m/>
    <x v="3"/>
    <x v="102"/>
    <x v="0"/>
    <x v="70"/>
    <s v="19880715"/>
    <n v="13.5"/>
    <x v="1"/>
    <s v="Y"/>
    <x v="45"/>
    <n v="1"/>
    <m/>
    <n v="0"/>
    <n v="0"/>
    <s v="RV"/>
    <n v="9989"/>
    <n v="0"/>
    <m/>
    <n v="9989"/>
  </r>
  <r>
    <s v="DPI"/>
    <s v="P Hardy/Marble"/>
    <x v="0"/>
    <s v="Fall"/>
    <x v="0"/>
    <x v="0"/>
    <s v="NWVI"/>
    <s v="CK-33"/>
    <x v="0"/>
    <s v="M"/>
    <s v="H"/>
    <x v="5"/>
    <x v="0"/>
    <s v="CK-33"/>
    <s v="WEST VANCOUVER ISLAND-NORTH_FA_0.x"/>
    <x v="0"/>
    <x v="103"/>
    <x v="0"/>
    <x v="0"/>
    <s v="19880605"/>
    <n v="4"/>
    <x v="0"/>
    <s v="N"/>
    <x v="0"/>
    <n v="1"/>
    <m/>
    <n v="0"/>
    <n v="0"/>
    <m/>
    <n v="0"/>
    <n v="0"/>
    <n v="165900"/>
    <n v="165900"/>
  </r>
  <r>
    <s v="DPI"/>
    <s v="P Hardy/Marble"/>
    <x v="0"/>
    <s v="Fall"/>
    <x v="1"/>
    <x v="0"/>
    <s v="NWVI"/>
    <s v="CK-33"/>
    <x v="0"/>
    <s v="M"/>
    <s v="H"/>
    <x v="5"/>
    <x v="1"/>
    <s v="CK-33"/>
    <s v="WEST VANCOUVER ISLAND-NORTH_FA_0.x"/>
    <x v="0"/>
    <x v="104"/>
    <x v="1"/>
    <x v="1"/>
    <s v="19890607"/>
    <n v="4.5"/>
    <x v="0"/>
    <s v="N"/>
    <x v="46"/>
    <n v="1"/>
    <s v="AD"/>
    <n v="20859"/>
    <n v="0"/>
    <m/>
    <n v="0"/>
    <n v="0"/>
    <n v="3625"/>
    <n v="24484"/>
  </r>
  <r>
    <s v="DPI"/>
    <s v="P Hardy/Marble"/>
    <x v="0"/>
    <s v="Fall"/>
    <x v="1"/>
    <x v="0"/>
    <s v="NWVI"/>
    <s v="CK-33"/>
    <x v="0"/>
    <s v="M"/>
    <s v="H"/>
    <x v="5"/>
    <x v="1"/>
    <s v="CK-33"/>
    <s v="WEST VANCOUVER ISLAND-NORTH_FA_0.x"/>
    <x v="0"/>
    <x v="105"/>
    <x v="1"/>
    <x v="1"/>
    <s v="19890607"/>
    <n v="4.5"/>
    <x v="0"/>
    <s v="N"/>
    <x v="47"/>
    <n v="1"/>
    <s v="AD"/>
    <n v="21463"/>
    <n v="0"/>
    <m/>
    <n v="0"/>
    <n v="0"/>
    <n v="3625"/>
    <n v="25088"/>
  </r>
  <r>
    <s v="DPI"/>
    <s v="P Hardy/Marble"/>
    <x v="0"/>
    <s v="Fall"/>
    <x v="2"/>
    <x v="0"/>
    <s v="NWVI"/>
    <s v="CK-33"/>
    <x v="0"/>
    <s v="M"/>
    <s v="H"/>
    <x v="5"/>
    <x v="0"/>
    <s v="CK-33"/>
    <s v="WEST VANCOUVER ISLAND-NORTH_FA_0.x"/>
    <x v="0"/>
    <x v="106"/>
    <x v="2"/>
    <x v="2"/>
    <s v="19900601"/>
    <n v="3.2"/>
    <x v="1"/>
    <s v="N"/>
    <x v="48"/>
    <n v="1"/>
    <s v="AD"/>
    <n v="26235"/>
    <n v="0"/>
    <m/>
    <n v="0"/>
    <n v="0"/>
    <n v="11323"/>
    <n v="37558"/>
  </r>
  <r>
    <s v="DPI"/>
    <s v="P Hardy/Marble"/>
    <x v="0"/>
    <s v="Fall"/>
    <x v="2"/>
    <x v="0"/>
    <s v="NWVI"/>
    <s v="CK-33"/>
    <x v="0"/>
    <s v="M"/>
    <s v="H"/>
    <x v="5"/>
    <x v="0"/>
    <s v="CK-33"/>
    <s v="WEST VANCOUVER ISLAND-NORTH_FA_0.x"/>
    <x v="0"/>
    <x v="107"/>
    <x v="2"/>
    <x v="2"/>
    <s v="19900608"/>
    <n v="3.1"/>
    <x v="1"/>
    <s v="N"/>
    <x v="49"/>
    <n v="1"/>
    <s v="AD"/>
    <n v="27509"/>
    <n v="0"/>
    <m/>
    <n v="0"/>
    <n v="0"/>
    <n v="4941"/>
    <n v="32450"/>
  </r>
  <r>
    <s v="DPI"/>
    <s v="P Hardy/Marble"/>
    <x v="0"/>
    <s v="Fall"/>
    <x v="2"/>
    <x v="0"/>
    <s v="NWVI"/>
    <s v="CK-33"/>
    <x v="0"/>
    <s v="M"/>
    <s v="H"/>
    <x v="5"/>
    <x v="0"/>
    <s v="CK-33"/>
    <s v="WEST VANCOUVER ISLAND-NORTH_FA_0.x"/>
    <x v="0"/>
    <x v="108"/>
    <x v="2"/>
    <x v="2"/>
    <s v="19900615"/>
    <n v="4.0999999999999996"/>
    <x v="1"/>
    <s v="N"/>
    <x v="50"/>
    <n v="1"/>
    <s v="AD"/>
    <n v="27129"/>
    <n v="0"/>
    <m/>
    <n v="0"/>
    <n v="0"/>
    <n v="29185"/>
    <n v="56314"/>
  </r>
  <r>
    <s v="DPI"/>
    <s v="P Hardy/Marble"/>
    <x v="0"/>
    <s v="Fall"/>
    <x v="2"/>
    <x v="0"/>
    <s v="NWVI"/>
    <s v="CK-33"/>
    <x v="0"/>
    <s v="M"/>
    <s v="H"/>
    <x v="5"/>
    <x v="0"/>
    <s v="CK-33"/>
    <s v="WEST VANCOUVER ISLAND-NORTH_FA_0.x"/>
    <x v="1"/>
    <x v="109"/>
    <x v="2"/>
    <x v="71"/>
    <s v="19900606"/>
    <n v="2.8"/>
    <x v="1"/>
    <s v="N"/>
    <x v="0"/>
    <n v="1"/>
    <m/>
    <n v="0"/>
    <n v="0"/>
    <m/>
    <n v="0"/>
    <n v="0"/>
    <n v="183628"/>
    <n v="183628"/>
  </r>
  <r>
    <s v="DPI"/>
    <s v="P Hardy/Marble"/>
    <x v="0"/>
    <s v="Fall"/>
    <x v="12"/>
    <x v="0"/>
    <s v="NWVI"/>
    <s v="CK-33"/>
    <x v="0"/>
    <s v="M"/>
    <s v="H"/>
    <x v="5"/>
    <x v="0"/>
    <s v="CK-33"/>
    <s v="WEST VANCOUVER ISLAND-NORTH_FA_0.x"/>
    <x v="0"/>
    <x v="110"/>
    <x v="12"/>
    <x v="72"/>
    <s v="199106"/>
    <n v="0"/>
    <x v="0"/>
    <s v="N"/>
    <x v="0"/>
    <n v="1"/>
    <m/>
    <n v="0"/>
    <n v="0"/>
    <m/>
    <n v="0"/>
    <n v="0"/>
    <n v="49755"/>
    <n v="49755"/>
  </r>
  <r>
    <s v="DPI"/>
    <s v="P Hardy/Marble"/>
    <x v="0"/>
    <s v="Fall"/>
    <x v="13"/>
    <x v="0"/>
    <s v="NWVI"/>
    <s v="CK-33"/>
    <x v="0"/>
    <s v="M"/>
    <s v="H"/>
    <x v="5"/>
    <x v="0"/>
    <s v="CK-33"/>
    <s v="WEST VANCOUVER ISLAND-NORTH_FA_0.x"/>
    <x v="0"/>
    <x v="111"/>
    <x v="13"/>
    <x v="73"/>
    <s v="19920612"/>
    <n v="4.8"/>
    <x v="0"/>
    <s v="N"/>
    <x v="51"/>
    <n v="1"/>
    <s v="AD"/>
    <n v="20702"/>
    <n v="0"/>
    <m/>
    <n v="0"/>
    <n v="0"/>
    <n v="56928"/>
    <n v="77630"/>
  </r>
  <r>
    <s v="DPI"/>
    <s v="P Hardy/Marble"/>
    <x v="0"/>
    <s v="Fall"/>
    <x v="13"/>
    <x v="0"/>
    <s v="NWVI"/>
    <s v="CK-33"/>
    <x v="0"/>
    <s v="M"/>
    <s v="H"/>
    <x v="5"/>
    <x v="0"/>
    <s v="CK-33"/>
    <s v="WEST VANCOUVER ISLAND-NORTH_FA_0.x"/>
    <x v="0"/>
    <x v="112"/>
    <x v="13"/>
    <x v="73"/>
    <s v="19920612"/>
    <n v="4.8"/>
    <x v="0"/>
    <s v="N"/>
    <x v="52"/>
    <n v="1"/>
    <s v="AD"/>
    <n v="20840"/>
    <n v="0"/>
    <m/>
    <n v="0"/>
    <n v="0"/>
    <n v="56928"/>
    <n v="77768"/>
  </r>
  <r>
    <s v="DPI"/>
    <s v="P Hardy/Marble"/>
    <x v="0"/>
    <s v="Fall"/>
    <x v="13"/>
    <x v="0"/>
    <s v="NWVI"/>
    <s v="CK-33"/>
    <x v="0"/>
    <s v="M"/>
    <s v="H"/>
    <x v="5"/>
    <x v="0"/>
    <s v="CK-33"/>
    <s v="WEST VANCOUVER ISLAND-NORTH_FA_0.x"/>
    <x v="0"/>
    <x v="113"/>
    <x v="13"/>
    <x v="73"/>
    <s v="19920612"/>
    <n v="4.8"/>
    <x v="0"/>
    <s v="N"/>
    <x v="53"/>
    <n v="1"/>
    <s v="AD"/>
    <n v="21505"/>
    <n v="0"/>
    <m/>
    <n v="0"/>
    <n v="0"/>
    <n v="56928"/>
    <n v="78433"/>
  </r>
  <r>
    <s v="DPI"/>
    <s v="P Hardy/Marble"/>
    <x v="0"/>
    <s v="Fall"/>
    <x v="13"/>
    <x v="0"/>
    <s v="NWVI"/>
    <s v="CK-33"/>
    <x v="0"/>
    <s v="M"/>
    <s v="H"/>
    <x v="5"/>
    <x v="0"/>
    <s v="CK-33"/>
    <s v="WEST VANCOUVER ISLAND-NORTH_FA_0.x"/>
    <x v="0"/>
    <x v="114"/>
    <x v="13"/>
    <x v="73"/>
    <s v="19920612"/>
    <n v="4.8"/>
    <x v="0"/>
    <s v="N"/>
    <x v="54"/>
    <n v="1"/>
    <s v="AD"/>
    <n v="21357"/>
    <n v="94"/>
    <m/>
    <n v="0"/>
    <n v="0"/>
    <n v="56928"/>
    <n v="78379"/>
  </r>
  <r>
    <s v="DPI"/>
    <s v="P Hardy/Marble"/>
    <x v="0"/>
    <s v="Fall"/>
    <x v="14"/>
    <x v="0"/>
    <s v="NWVI"/>
    <s v="CK-33"/>
    <x v="0"/>
    <s v="M"/>
    <s v="H"/>
    <x v="5"/>
    <x v="0"/>
    <s v="CK-33"/>
    <s v="WEST VANCOUVER ISLAND-NORTH_FA_0.x"/>
    <x v="0"/>
    <x v="115"/>
    <x v="14"/>
    <x v="74"/>
    <s v="19930626"/>
    <n v="5.2"/>
    <x v="0"/>
    <s v="N"/>
    <x v="0"/>
    <n v="1"/>
    <m/>
    <n v="0"/>
    <n v="0"/>
    <m/>
    <n v="0"/>
    <n v="0"/>
    <n v="35309"/>
    <n v="35309"/>
  </r>
  <r>
    <s v="DPI"/>
    <s v="P Hardy/Marble"/>
    <x v="0"/>
    <s v="Fall"/>
    <x v="14"/>
    <x v="0"/>
    <s v="NWVI"/>
    <s v="CK-33"/>
    <x v="0"/>
    <s v="M"/>
    <s v="H"/>
    <x v="7"/>
    <x v="16"/>
    <m/>
    <m/>
    <x v="3"/>
    <x v="116"/>
    <x v="14"/>
    <x v="75"/>
    <s v="19930730"/>
    <n v="18"/>
    <x v="1"/>
    <s v="Y"/>
    <x v="0"/>
    <n v="1"/>
    <m/>
    <n v="0"/>
    <n v="0"/>
    <m/>
    <n v="0"/>
    <n v="0"/>
    <n v="25000"/>
    <n v="25000"/>
  </r>
  <r>
    <s v="DPI"/>
    <s v="P Hardy/Marble"/>
    <x v="0"/>
    <s v="Fall"/>
    <x v="15"/>
    <x v="0"/>
    <s v="NWVI"/>
    <s v="CK-33"/>
    <x v="0"/>
    <s v="M"/>
    <s v="H"/>
    <x v="5"/>
    <x v="0"/>
    <s v="CK-33"/>
    <s v="WEST VANCOUVER ISLAND-NORTH_FA_0.x"/>
    <x v="0"/>
    <x v="117"/>
    <x v="15"/>
    <x v="76"/>
    <s v="199405"/>
    <n v="0"/>
    <x v="0"/>
    <s v="N"/>
    <x v="0"/>
    <n v="1"/>
    <m/>
    <n v="0"/>
    <n v="0"/>
    <m/>
    <n v="0"/>
    <n v="0"/>
    <n v="647996"/>
    <n v="647996"/>
  </r>
  <r>
    <s v="DPI"/>
    <s v="P Hardy/Marble"/>
    <x v="0"/>
    <s v="Fall"/>
    <x v="16"/>
    <x v="0"/>
    <s v="NWVI"/>
    <s v="CK-33"/>
    <x v="0"/>
    <s v="M"/>
    <s v="H"/>
    <x v="5"/>
    <x v="2"/>
    <m/>
    <m/>
    <x v="1"/>
    <x v="118"/>
    <x v="16"/>
    <x v="43"/>
    <s v="19950528"/>
    <n v="2"/>
    <x v="1"/>
    <s v="N"/>
    <x v="0"/>
    <n v="1"/>
    <m/>
    <n v="0"/>
    <n v="0"/>
    <m/>
    <n v="0"/>
    <n v="0"/>
    <n v="50417"/>
    <n v="50417"/>
  </r>
  <r>
    <s v="DPI"/>
    <s v="P Hardy/Marble"/>
    <x v="0"/>
    <s v="Fall"/>
    <x v="16"/>
    <x v="0"/>
    <s v="NWVI"/>
    <s v="CK-33"/>
    <x v="0"/>
    <s v="M"/>
    <s v="H"/>
    <x v="5"/>
    <x v="0"/>
    <s v="CK-33"/>
    <s v="WEST VANCOUVER ISLAND-NORTH_FA_0.x"/>
    <x v="0"/>
    <x v="119"/>
    <x v="16"/>
    <x v="77"/>
    <s v="19950624"/>
    <n v="6"/>
    <x v="0"/>
    <s v="N"/>
    <x v="0"/>
    <n v="1"/>
    <m/>
    <n v="0"/>
    <n v="0"/>
    <m/>
    <n v="0"/>
    <n v="0"/>
    <n v="128102"/>
    <n v="128102"/>
  </r>
  <r>
    <s v="DPI"/>
    <s v="P Hardy/Marble"/>
    <x v="0"/>
    <s v="Fall"/>
    <x v="16"/>
    <x v="0"/>
    <s v="NWVI"/>
    <s v="CK-33"/>
    <x v="0"/>
    <s v="M"/>
    <s v="H"/>
    <x v="7"/>
    <x v="16"/>
    <m/>
    <m/>
    <x v="3"/>
    <x v="120"/>
    <x v="16"/>
    <x v="78"/>
    <s v="19950625"/>
    <n v="7.45"/>
    <x v="1"/>
    <s v="Y"/>
    <x v="0"/>
    <n v="1"/>
    <m/>
    <n v="0"/>
    <n v="0"/>
    <m/>
    <n v="0"/>
    <n v="0"/>
    <n v="115952"/>
    <n v="115952"/>
  </r>
  <r>
    <s v="DPI"/>
    <s v="P Hardy/Marble"/>
    <x v="0"/>
    <s v="Fall"/>
    <x v="17"/>
    <x v="0"/>
    <s v="NWVI"/>
    <s v="CK-33"/>
    <x v="0"/>
    <s v="M"/>
    <s v="H"/>
    <x v="5"/>
    <x v="0"/>
    <s v="CK-33"/>
    <s v="WEST VANCOUVER ISLAND-NORTH_FA_0.x"/>
    <x v="0"/>
    <x v="121"/>
    <x v="17"/>
    <x v="79"/>
    <s v="19960626"/>
    <n v="7.2"/>
    <x v="0"/>
    <s v="N"/>
    <x v="0"/>
    <n v="1"/>
    <m/>
    <n v="0"/>
    <n v="0"/>
    <m/>
    <n v="0"/>
    <n v="0"/>
    <n v="77265"/>
    <n v="77265"/>
  </r>
  <r>
    <s v="DPI"/>
    <s v="P Hardy/Marble"/>
    <x v="0"/>
    <s v="Fall"/>
    <x v="17"/>
    <x v="0"/>
    <s v="NWVI"/>
    <s v="CK-33"/>
    <x v="0"/>
    <s v="M"/>
    <s v="H"/>
    <x v="7"/>
    <x v="16"/>
    <m/>
    <m/>
    <x v="3"/>
    <x v="122"/>
    <x v="17"/>
    <x v="80"/>
    <s v="19960730"/>
    <n v="32"/>
    <x v="1"/>
    <s v="Y"/>
    <x v="0"/>
    <n v="1"/>
    <m/>
    <n v="0"/>
    <n v="0"/>
    <m/>
    <n v="0"/>
    <n v="0"/>
    <n v="49929"/>
    <n v="49929"/>
  </r>
  <r>
    <s v="DPI"/>
    <s v="P Hardy/Marble"/>
    <x v="0"/>
    <s v="Fall"/>
    <x v="3"/>
    <x v="0"/>
    <s v="NWVI"/>
    <s v="CK-33"/>
    <x v="0"/>
    <s v="M"/>
    <s v="H"/>
    <x v="5"/>
    <x v="0"/>
    <s v="CK-33"/>
    <s v="WEST VANCOUVER ISLAND-NORTH_FA_0.x"/>
    <x v="2"/>
    <x v="123"/>
    <x v="3"/>
    <x v="5"/>
    <s v="19970513"/>
    <n v="0.5"/>
    <x v="0"/>
    <s v="N"/>
    <x v="55"/>
    <n v="1"/>
    <m/>
    <n v="0"/>
    <n v="0"/>
    <m/>
    <n v="0"/>
    <n v="0"/>
    <n v="77676"/>
    <n v="77676"/>
  </r>
  <r>
    <s v="DPI"/>
    <s v="P Hardy/Marble"/>
    <x v="0"/>
    <s v="Fall"/>
    <x v="3"/>
    <x v="0"/>
    <s v="NWVI"/>
    <s v="CK-33"/>
    <x v="0"/>
    <s v="M"/>
    <s v="H"/>
    <x v="5"/>
    <x v="0"/>
    <s v="CK-33"/>
    <s v="WEST VANCOUVER ISLAND-NORTH_FA_0.x"/>
    <x v="0"/>
    <x v="124"/>
    <x v="3"/>
    <x v="4"/>
    <s v="19970621"/>
    <n v="5.7"/>
    <x v="0"/>
    <s v="N"/>
    <x v="55"/>
    <n v="1"/>
    <m/>
    <n v="0"/>
    <n v="0"/>
    <m/>
    <n v="0"/>
    <n v="0"/>
    <n v="101254"/>
    <n v="101254"/>
  </r>
  <r>
    <s v="DPI"/>
    <s v="P Hardy/Marble"/>
    <x v="0"/>
    <s v="Fall"/>
    <x v="3"/>
    <x v="0"/>
    <s v="NWVI"/>
    <s v="CK-33"/>
    <x v="0"/>
    <s v="M"/>
    <s v="H"/>
    <x v="8"/>
    <x v="3"/>
    <m/>
    <m/>
    <x v="3"/>
    <x v="125"/>
    <x v="3"/>
    <x v="6"/>
    <s v="19970725"/>
    <n v="20"/>
    <x v="1"/>
    <s v="Y"/>
    <x v="56"/>
    <n v="1"/>
    <m/>
    <n v="0"/>
    <n v="0"/>
    <m/>
    <n v="0"/>
    <n v="0"/>
    <n v="32857"/>
    <n v="32857"/>
  </r>
  <r>
    <s v="DPI"/>
    <s v="P Hardy/Marble"/>
    <x v="0"/>
    <s v="Fall"/>
    <x v="4"/>
    <x v="0"/>
    <s v="NWVI"/>
    <s v="CK-33"/>
    <x v="0"/>
    <s v="M"/>
    <s v="H"/>
    <x v="8"/>
    <x v="3"/>
    <m/>
    <m/>
    <x v="3"/>
    <x v="126"/>
    <x v="4"/>
    <x v="81"/>
    <s v="19980620"/>
    <n v="9.1999999999999993"/>
    <x v="1"/>
    <s v="Y"/>
    <x v="57"/>
    <n v="1"/>
    <m/>
    <n v="0"/>
    <n v="0"/>
    <m/>
    <n v="0"/>
    <n v="0"/>
    <n v="66660"/>
    <n v="66660"/>
  </r>
  <r>
    <s v="DPI"/>
    <s v="P Hardy/Marble"/>
    <x v="0"/>
    <s v="Fall"/>
    <x v="5"/>
    <x v="0"/>
    <s v="NWVI"/>
    <s v="CK-33"/>
    <x v="0"/>
    <s v="H"/>
    <s v="H"/>
    <x v="5"/>
    <x v="2"/>
    <m/>
    <m/>
    <x v="1"/>
    <x v="127"/>
    <x v="5"/>
    <x v="82"/>
    <s v="19990607"/>
    <n v="1"/>
    <x v="1"/>
    <s v="N"/>
    <x v="0"/>
    <n v="1"/>
    <m/>
    <n v="0"/>
    <n v="0"/>
    <m/>
    <n v="0"/>
    <n v="0"/>
    <n v="86342"/>
    <n v="86342"/>
  </r>
  <r>
    <s v="DPI"/>
    <s v="P Hardy/Marble"/>
    <x v="0"/>
    <s v="Fall"/>
    <x v="5"/>
    <x v="0"/>
    <s v="NWVI"/>
    <s v="CK-33"/>
    <x v="0"/>
    <s v="H"/>
    <s v="H"/>
    <x v="5"/>
    <x v="17"/>
    <m/>
    <m/>
    <x v="1"/>
    <x v="128"/>
    <x v="5"/>
    <x v="82"/>
    <s v="19990607"/>
    <n v="1"/>
    <x v="1"/>
    <s v="N"/>
    <x v="0"/>
    <n v="1"/>
    <m/>
    <n v="0"/>
    <n v="0"/>
    <m/>
    <n v="0"/>
    <n v="0"/>
    <n v="86343"/>
    <n v="86343"/>
  </r>
  <r>
    <s v="DPI"/>
    <s v="P Hardy/Marble"/>
    <x v="0"/>
    <s v="Fall"/>
    <x v="5"/>
    <x v="0"/>
    <s v="NWVI"/>
    <s v="CK-33"/>
    <x v="0"/>
    <s v="M"/>
    <s v="H"/>
    <x v="5"/>
    <x v="1"/>
    <s v="CK-33"/>
    <s v="WEST VANCOUVER ISLAND-NORTH_FA_0.x"/>
    <x v="1"/>
    <x v="129"/>
    <x v="5"/>
    <x v="83"/>
    <s v="19990526"/>
    <n v="2"/>
    <x v="1"/>
    <s v="N"/>
    <x v="0"/>
    <n v="1"/>
    <m/>
    <n v="0"/>
    <n v="0"/>
    <m/>
    <n v="0"/>
    <n v="0"/>
    <n v="36455"/>
    <n v="36455"/>
  </r>
  <r>
    <s v="DPI"/>
    <s v="P Hardy/Marble"/>
    <x v="0"/>
    <s v="Fall"/>
    <x v="5"/>
    <x v="0"/>
    <s v="NWVI"/>
    <s v="CK-33"/>
    <x v="0"/>
    <s v="M"/>
    <s v="H"/>
    <x v="5"/>
    <x v="0"/>
    <s v="CK-33"/>
    <s v="WEST VANCOUVER ISLAND-NORTH_FA_0.x"/>
    <x v="1"/>
    <x v="130"/>
    <x v="5"/>
    <x v="84"/>
    <s v="19990415"/>
    <n v="0.8"/>
    <x v="1"/>
    <s v="N"/>
    <x v="0"/>
    <n v="1"/>
    <m/>
    <n v="0"/>
    <n v="0"/>
    <m/>
    <n v="0"/>
    <n v="0"/>
    <n v="13616"/>
    <n v="13616"/>
  </r>
  <r>
    <s v="DPI"/>
    <s v="P Hardy/Marble"/>
    <x v="0"/>
    <s v="Fall"/>
    <x v="5"/>
    <x v="0"/>
    <s v="NWVI"/>
    <s v="CK-33"/>
    <x v="0"/>
    <s v="M"/>
    <s v="H"/>
    <x v="5"/>
    <x v="0"/>
    <s v="CK-33"/>
    <s v="WEST VANCOUVER ISLAND-NORTH_FA_0.x"/>
    <x v="0"/>
    <x v="131"/>
    <x v="5"/>
    <x v="10"/>
    <s v="19990626"/>
    <n v="8.3000000000000007"/>
    <x v="0"/>
    <s v="N"/>
    <x v="0"/>
    <n v="1"/>
    <m/>
    <n v="0"/>
    <n v="0"/>
    <m/>
    <n v="0"/>
    <n v="0"/>
    <n v="46620"/>
    <n v="46620"/>
  </r>
  <r>
    <s v="DPI"/>
    <s v="P Hardy/Marble"/>
    <x v="0"/>
    <s v="Fall"/>
    <x v="6"/>
    <x v="0"/>
    <s v="NWVI"/>
    <s v="CK-33"/>
    <x v="0"/>
    <s v="C"/>
    <s v="H"/>
    <x v="5"/>
    <x v="17"/>
    <m/>
    <m/>
    <x v="0"/>
    <x v="132"/>
    <x v="6"/>
    <x v="14"/>
    <s v="20000520"/>
    <n v="2.5"/>
    <x v="1"/>
    <s v="N"/>
    <x v="58"/>
    <n v="1"/>
    <m/>
    <n v="0"/>
    <n v="0"/>
    <m/>
    <n v="0"/>
    <n v="0"/>
    <n v="65320"/>
    <n v="65320"/>
  </r>
  <r>
    <s v="DPI"/>
    <s v="P Hardy/Marble"/>
    <x v="0"/>
    <s v="Fall"/>
    <x v="6"/>
    <x v="0"/>
    <s v="NWVI"/>
    <s v="CK-33"/>
    <x v="0"/>
    <s v="C"/>
    <s v="H"/>
    <x v="5"/>
    <x v="0"/>
    <s v="CK-33"/>
    <s v="WEST VANCOUVER ISLAND-NORTH_FA_0.x"/>
    <x v="2"/>
    <x v="133"/>
    <x v="6"/>
    <x v="85"/>
    <s v="20000501"/>
    <n v="0.5"/>
    <x v="1"/>
    <s v="N"/>
    <x v="59"/>
    <n v="1"/>
    <m/>
    <n v="0"/>
    <n v="0"/>
    <m/>
    <n v="0"/>
    <n v="0"/>
    <n v="3504"/>
    <n v="3504"/>
  </r>
  <r>
    <s v="DPI"/>
    <s v="P Hardy/Marble"/>
    <x v="0"/>
    <s v="Fall"/>
    <x v="7"/>
    <x v="0"/>
    <s v="NWVI"/>
    <s v="CK-33"/>
    <x v="0"/>
    <s v="H"/>
    <s v="H"/>
    <x v="5"/>
    <x v="2"/>
    <m/>
    <m/>
    <x v="2"/>
    <x v="134"/>
    <x v="7"/>
    <x v="86"/>
    <s v="20010510"/>
    <n v="0.5"/>
    <x v="1"/>
    <s v="N"/>
    <x v="0"/>
    <n v="1"/>
    <m/>
    <n v="0"/>
    <n v="0"/>
    <m/>
    <n v="0"/>
    <n v="0"/>
    <n v="19823"/>
    <n v="19823"/>
  </r>
  <r>
    <s v="DPI"/>
    <s v="P Hardy/Marble"/>
    <x v="0"/>
    <s v="Fall"/>
    <x v="7"/>
    <x v="0"/>
    <s v="NWVI"/>
    <s v="CK-33"/>
    <x v="0"/>
    <s v="H"/>
    <s v="H"/>
    <x v="5"/>
    <x v="17"/>
    <m/>
    <m/>
    <x v="2"/>
    <x v="135"/>
    <x v="7"/>
    <x v="87"/>
    <s v="20010511"/>
    <n v="0.5"/>
    <x v="1"/>
    <s v="N"/>
    <x v="0"/>
    <n v="1"/>
    <m/>
    <n v="0"/>
    <n v="0"/>
    <m/>
    <n v="0"/>
    <n v="0"/>
    <n v="36413"/>
    <n v="36413"/>
  </r>
  <r>
    <s v="DPI"/>
    <s v="P Hardy/Marble"/>
    <x v="0"/>
    <s v="Fall"/>
    <x v="7"/>
    <x v="0"/>
    <s v="NWVI"/>
    <s v="CK-33"/>
    <x v="0"/>
    <s v="H"/>
    <s v="H"/>
    <x v="5"/>
    <x v="17"/>
    <m/>
    <m/>
    <x v="1"/>
    <x v="136"/>
    <x v="7"/>
    <x v="88"/>
    <s v="20010524"/>
    <n v="1.2"/>
    <x v="1"/>
    <s v="N"/>
    <x v="0"/>
    <n v="1"/>
    <m/>
    <n v="0"/>
    <n v="0"/>
    <m/>
    <n v="0"/>
    <n v="0"/>
    <n v="40149"/>
    <n v="40149"/>
  </r>
  <r>
    <s v="DPI"/>
    <s v="P Hardy/Marble"/>
    <x v="0"/>
    <s v="Fall"/>
    <x v="7"/>
    <x v="0"/>
    <s v="NWVI"/>
    <s v="CK-33"/>
    <x v="0"/>
    <s v="H"/>
    <s v="H"/>
    <x v="5"/>
    <x v="0"/>
    <s v="CK-33"/>
    <s v="WEST VANCOUVER ISLAND-NORTH_FA_0.x"/>
    <x v="2"/>
    <x v="137"/>
    <x v="7"/>
    <x v="89"/>
    <s v="20010512"/>
    <n v="0.5"/>
    <x v="1"/>
    <s v="N"/>
    <x v="0"/>
    <n v="1"/>
    <m/>
    <n v="0"/>
    <n v="0"/>
    <m/>
    <n v="0"/>
    <n v="0"/>
    <n v="42635"/>
    <n v="42635"/>
  </r>
  <r>
    <s v="DPI"/>
    <s v="P Hardy/Marble"/>
    <x v="0"/>
    <s v="Fall"/>
    <x v="7"/>
    <x v="0"/>
    <s v="NWVI"/>
    <s v="CK-33"/>
    <x v="0"/>
    <s v="H"/>
    <s v="H"/>
    <x v="5"/>
    <x v="18"/>
    <m/>
    <m/>
    <x v="2"/>
    <x v="138"/>
    <x v="7"/>
    <x v="87"/>
    <s v="20010502"/>
    <n v="0.5"/>
    <x v="1"/>
    <s v="N"/>
    <x v="0"/>
    <n v="1"/>
    <m/>
    <n v="0"/>
    <n v="0"/>
    <m/>
    <n v="0"/>
    <n v="0"/>
    <n v="35560"/>
    <n v="35560"/>
  </r>
  <r>
    <s v="DPI"/>
    <s v="P Hardy/Marble"/>
    <x v="0"/>
    <s v="Fall"/>
    <x v="7"/>
    <x v="0"/>
    <s v="NWVI"/>
    <s v="CK-33"/>
    <x v="0"/>
    <s v="H"/>
    <s v="H"/>
    <x v="5"/>
    <x v="8"/>
    <m/>
    <m/>
    <x v="2"/>
    <x v="139"/>
    <x v="7"/>
    <x v="20"/>
    <s v="20010517"/>
    <n v="0.5"/>
    <x v="1"/>
    <s v="N"/>
    <x v="0"/>
    <n v="1"/>
    <m/>
    <n v="0"/>
    <n v="0"/>
    <m/>
    <n v="0"/>
    <n v="0"/>
    <n v="45586"/>
    <n v="45586"/>
  </r>
  <r>
    <s v="DPI"/>
    <s v="P Hardy/Marble"/>
    <x v="0"/>
    <s v="Fall"/>
    <x v="7"/>
    <x v="0"/>
    <s v="NWVI"/>
    <s v="CK-33"/>
    <x v="0"/>
    <s v="H"/>
    <s v="H"/>
    <x v="5"/>
    <x v="19"/>
    <m/>
    <m/>
    <x v="2"/>
    <x v="140"/>
    <x v="7"/>
    <x v="17"/>
    <s v="20010511"/>
    <n v="0.5"/>
    <x v="1"/>
    <s v="N"/>
    <x v="0"/>
    <n v="1"/>
    <m/>
    <n v="0"/>
    <n v="0"/>
    <m/>
    <n v="0"/>
    <n v="0"/>
    <n v="17322"/>
    <n v="17322"/>
  </r>
  <r>
    <s v="DPI"/>
    <s v="P Hardy/Marble"/>
    <x v="0"/>
    <s v="Fall"/>
    <x v="18"/>
    <x v="0"/>
    <s v="NWVI"/>
    <s v="CK-33"/>
    <x v="0"/>
    <s v="H"/>
    <s v="H"/>
    <x v="5"/>
    <x v="2"/>
    <m/>
    <m/>
    <x v="2"/>
    <x v="141"/>
    <x v="18"/>
    <x v="90"/>
    <s v="20020517"/>
    <n v="0.5"/>
    <x v="1"/>
    <s v="N"/>
    <x v="60"/>
    <n v="1"/>
    <m/>
    <n v="0"/>
    <n v="0"/>
    <m/>
    <n v="0"/>
    <n v="0"/>
    <n v="103537"/>
    <n v="103537"/>
  </r>
  <r>
    <s v="DPI"/>
    <s v="P Hardy/Marble"/>
    <x v="0"/>
    <s v="Fall"/>
    <x v="18"/>
    <x v="0"/>
    <s v="NWVI"/>
    <s v="CK-33"/>
    <x v="0"/>
    <s v="H"/>
    <s v="H"/>
    <x v="5"/>
    <x v="20"/>
    <m/>
    <m/>
    <x v="2"/>
    <x v="142"/>
    <x v="18"/>
    <x v="90"/>
    <s v="20020514"/>
    <n v="0.5"/>
    <x v="1"/>
    <s v="N"/>
    <x v="58"/>
    <n v="1"/>
    <m/>
    <n v="0"/>
    <n v="0"/>
    <m/>
    <n v="0"/>
    <n v="0"/>
    <n v="40553"/>
    <n v="40553"/>
  </r>
  <r>
    <s v="DPI"/>
    <s v="P Hardy/Marble"/>
    <x v="0"/>
    <s v="Fall"/>
    <x v="18"/>
    <x v="0"/>
    <s v="NWVI"/>
    <s v="CK-33"/>
    <x v="0"/>
    <s v="H"/>
    <s v="H"/>
    <x v="5"/>
    <x v="0"/>
    <s v="CK-33"/>
    <s v="WEST VANCOUVER ISLAND-NORTH_FA_0.x"/>
    <x v="2"/>
    <x v="143"/>
    <x v="18"/>
    <x v="91"/>
    <s v="20020522"/>
    <n v="0.5"/>
    <x v="1"/>
    <s v="N"/>
    <x v="60"/>
    <n v="1"/>
    <m/>
    <n v="0"/>
    <n v="0"/>
    <m/>
    <n v="0"/>
    <n v="0"/>
    <n v="272602"/>
    <n v="272602"/>
  </r>
  <r>
    <s v="DPI"/>
    <s v="P Hardy/Marble"/>
    <x v="0"/>
    <s v="Fall"/>
    <x v="18"/>
    <x v="0"/>
    <s v="NWVI"/>
    <s v="CK-33"/>
    <x v="0"/>
    <s v="H"/>
    <s v="H"/>
    <x v="5"/>
    <x v="0"/>
    <s v="CK-33"/>
    <s v="WEST VANCOUVER ISLAND-NORTH_FA_0.x"/>
    <x v="0"/>
    <x v="144"/>
    <x v="18"/>
    <x v="92"/>
    <s v="20020705"/>
    <n v="4.4000000000000004"/>
    <x v="1"/>
    <s v="N"/>
    <x v="61"/>
    <n v="1"/>
    <m/>
    <n v="0"/>
    <n v="0"/>
    <m/>
    <n v="0"/>
    <n v="0"/>
    <n v="996072"/>
    <n v="996072"/>
  </r>
  <r>
    <s v="DPI"/>
    <s v="P Hardy/Marble"/>
    <x v="0"/>
    <s v="Fall"/>
    <x v="18"/>
    <x v="0"/>
    <s v="NWVI"/>
    <s v="CK-33"/>
    <x v="0"/>
    <s v="M"/>
    <s v="H"/>
    <x v="5"/>
    <x v="2"/>
    <m/>
    <m/>
    <x v="2"/>
    <x v="145"/>
    <x v="18"/>
    <x v="93"/>
    <s v="20020325"/>
    <n v="0.4"/>
    <x v="1"/>
    <s v="N"/>
    <x v="62"/>
    <n v="1"/>
    <m/>
    <n v="0"/>
    <n v="0"/>
    <m/>
    <n v="0"/>
    <n v="0"/>
    <n v="4168"/>
    <n v="4168"/>
  </r>
  <r>
    <s v="DPI"/>
    <s v="P Hardy/Marble"/>
    <x v="0"/>
    <s v="Fall"/>
    <x v="19"/>
    <x v="0"/>
    <s v="NWVI"/>
    <s v="CK-33"/>
    <x v="0"/>
    <s v="M"/>
    <s v="H"/>
    <x v="5"/>
    <x v="1"/>
    <s v="CK-33"/>
    <s v="WEST VANCOUVER ISLAND-NORTH_FA_0.x"/>
    <x v="0"/>
    <x v="146"/>
    <x v="19"/>
    <x v="94"/>
    <s v="20030613"/>
    <n v="5.6"/>
    <x v="0"/>
    <s v="N"/>
    <x v="63"/>
    <n v="1"/>
    <s v="AD"/>
    <n v="27769"/>
    <n v="0"/>
    <m/>
    <n v="0"/>
    <n v="0"/>
    <n v="55811"/>
    <n v="83580"/>
  </r>
  <r>
    <s v="DPI"/>
    <s v="P Hardy/Marble"/>
    <x v="0"/>
    <s v="Fall"/>
    <x v="19"/>
    <x v="0"/>
    <s v="NWVI"/>
    <s v="CK-33"/>
    <x v="0"/>
    <s v="M"/>
    <s v="H"/>
    <x v="5"/>
    <x v="1"/>
    <s v="CK-33"/>
    <s v="WEST VANCOUVER ISLAND-NORTH_FA_0.x"/>
    <x v="2"/>
    <x v="147"/>
    <x v="19"/>
    <x v="95"/>
    <s v="20030221"/>
    <n v="0.6"/>
    <x v="1"/>
    <s v="N"/>
    <x v="0"/>
    <n v="1"/>
    <m/>
    <n v="0"/>
    <n v="0"/>
    <m/>
    <n v="0"/>
    <n v="0"/>
    <n v="39446"/>
    <n v="39446"/>
  </r>
  <r>
    <s v="DPI"/>
    <s v="P Hardy/Marble"/>
    <x v="0"/>
    <s v="Fall"/>
    <x v="19"/>
    <x v="0"/>
    <s v="NWVI"/>
    <s v="CK-33"/>
    <x v="0"/>
    <s v="M"/>
    <s v="H"/>
    <x v="5"/>
    <x v="6"/>
    <m/>
    <m/>
    <x v="0"/>
    <x v="148"/>
    <x v="19"/>
    <x v="96"/>
    <s v="20030613"/>
    <n v="5.6"/>
    <x v="0"/>
    <s v="N"/>
    <x v="64"/>
    <n v="1"/>
    <m/>
    <n v="0"/>
    <n v="0"/>
    <m/>
    <n v="0"/>
    <n v="0"/>
    <n v="62134"/>
    <n v="62134"/>
  </r>
  <r>
    <s v="DPI"/>
    <s v="P Hardy/Marble"/>
    <x v="0"/>
    <s v="Fall"/>
    <x v="19"/>
    <x v="0"/>
    <s v="NWVI"/>
    <s v="CK-33"/>
    <x v="0"/>
    <s v="M"/>
    <s v="H"/>
    <x v="5"/>
    <x v="2"/>
    <m/>
    <m/>
    <x v="0"/>
    <x v="149"/>
    <x v="19"/>
    <x v="96"/>
    <s v="20030613"/>
    <n v="5.6"/>
    <x v="0"/>
    <s v="N"/>
    <x v="0"/>
    <n v="1"/>
    <m/>
    <n v="0"/>
    <n v="0"/>
    <m/>
    <n v="0"/>
    <n v="0"/>
    <n v="112832"/>
    <n v="112832"/>
  </r>
  <r>
    <s v="DPI"/>
    <s v="P Hardy/Marble"/>
    <x v="0"/>
    <s v="Fall"/>
    <x v="19"/>
    <x v="0"/>
    <s v="NWVI"/>
    <s v="CK-33"/>
    <x v="0"/>
    <s v="M"/>
    <s v="H"/>
    <x v="5"/>
    <x v="20"/>
    <m/>
    <m/>
    <x v="0"/>
    <x v="150"/>
    <x v="19"/>
    <x v="96"/>
    <s v="20030612"/>
    <n v="5.45"/>
    <x v="0"/>
    <s v="N"/>
    <x v="65"/>
    <n v="1"/>
    <s v="AD"/>
    <n v="26953"/>
    <n v="0"/>
    <m/>
    <n v="0"/>
    <n v="0"/>
    <n v="42255"/>
    <n v="69208"/>
  </r>
  <r>
    <s v="DPI"/>
    <s v="P Hardy/Marble"/>
    <x v="0"/>
    <s v="Fall"/>
    <x v="19"/>
    <x v="0"/>
    <s v="NWVI"/>
    <s v="CK-33"/>
    <x v="0"/>
    <s v="M"/>
    <s v="H"/>
    <x v="5"/>
    <x v="17"/>
    <m/>
    <m/>
    <x v="0"/>
    <x v="151"/>
    <x v="19"/>
    <x v="96"/>
    <s v="20030613"/>
    <n v="5.6"/>
    <x v="0"/>
    <s v="N"/>
    <x v="66"/>
    <n v="1"/>
    <s v="AD"/>
    <n v="28797"/>
    <n v="0"/>
    <m/>
    <n v="0"/>
    <n v="0"/>
    <n v="182442"/>
    <n v="211239"/>
  </r>
  <r>
    <s v="DPI"/>
    <s v="P Hardy/Marble"/>
    <x v="0"/>
    <s v="Fall"/>
    <x v="19"/>
    <x v="0"/>
    <s v="NWVI"/>
    <s v="CK-33"/>
    <x v="0"/>
    <s v="M"/>
    <s v="H"/>
    <x v="5"/>
    <x v="0"/>
    <s v="CK-33"/>
    <s v="WEST VANCOUVER ISLAND-NORTH_FA_0.x"/>
    <x v="0"/>
    <x v="152"/>
    <x v="19"/>
    <x v="96"/>
    <s v="20030613"/>
    <n v="5.6"/>
    <x v="0"/>
    <s v="N"/>
    <x v="0"/>
    <n v="1"/>
    <m/>
    <n v="0"/>
    <n v="0"/>
    <m/>
    <n v="0"/>
    <n v="0"/>
    <n v="95248"/>
    <n v="95248"/>
  </r>
  <r>
    <s v="DPI"/>
    <s v="P Hardy/Marble"/>
    <x v="0"/>
    <s v="Fall"/>
    <x v="20"/>
    <x v="0"/>
    <s v="NWVI"/>
    <s v="CK-33"/>
    <x v="0"/>
    <s v="M"/>
    <s v="H"/>
    <x v="5"/>
    <x v="2"/>
    <m/>
    <m/>
    <x v="0"/>
    <x v="153"/>
    <x v="20"/>
    <x v="97"/>
    <s v="20040603"/>
    <n v="3"/>
    <x v="0"/>
    <s v="N"/>
    <x v="67"/>
    <n v="1"/>
    <s v="AD"/>
    <n v="26636"/>
    <n v="0"/>
    <m/>
    <n v="0"/>
    <n v="0"/>
    <n v="61583"/>
    <n v="88219"/>
  </r>
  <r>
    <s v="DPI"/>
    <s v="P Hardy/Marble"/>
    <x v="0"/>
    <s v="Fall"/>
    <x v="20"/>
    <x v="0"/>
    <s v="NWVI"/>
    <s v="CK-33"/>
    <x v="0"/>
    <s v="M"/>
    <s v="H"/>
    <x v="5"/>
    <x v="17"/>
    <m/>
    <m/>
    <x v="0"/>
    <x v="154"/>
    <x v="20"/>
    <x v="98"/>
    <s v="20040611"/>
    <n v="3.8"/>
    <x v="0"/>
    <s v="N"/>
    <x v="68"/>
    <n v="1"/>
    <s v="AD"/>
    <n v="26882"/>
    <n v="0"/>
    <m/>
    <n v="0"/>
    <n v="0"/>
    <m/>
    <n v="26882"/>
  </r>
  <r>
    <s v="DPI"/>
    <s v="P Hardy/Marble"/>
    <x v="0"/>
    <s v="Fall"/>
    <x v="20"/>
    <x v="0"/>
    <s v="NWVI"/>
    <s v="CK-33"/>
    <x v="0"/>
    <s v="M"/>
    <s v="H"/>
    <x v="5"/>
    <x v="0"/>
    <s v="CK-33"/>
    <s v="WEST VANCOUVER ISLAND-NORTH_FA_0.x"/>
    <x v="0"/>
    <x v="155"/>
    <x v="20"/>
    <x v="99"/>
    <s v="20040613"/>
    <n v="3.1"/>
    <x v="0"/>
    <s v="N"/>
    <x v="69"/>
    <n v="1"/>
    <s v="AD"/>
    <n v="26298"/>
    <n v="0"/>
    <m/>
    <n v="0"/>
    <n v="0"/>
    <n v="71126"/>
    <n v="97424"/>
  </r>
  <r>
    <s v="DPI"/>
    <s v="P Hardy/Marble"/>
    <x v="0"/>
    <s v="Fall"/>
    <x v="22"/>
    <x v="0"/>
    <s v="NWVI"/>
    <s v="CK-33"/>
    <x v="0"/>
    <s v="M"/>
    <s v="H"/>
    <x v="5"/>
    <x v="0"/>
    <s v="CK-33"/>
    <s v="WEST VANCOUVER ISLAND-NORTH_FA_0.x"/>
    <x v="0"/>
    <x v="156"/>
    <x v="22"/>
    <x v="100"/>
    <s v="20060617"/>
    <n v="24.5"/>
    <x v="0"/>
    <s v="N"/>
    <x v="70"/>
    <n v="1"/>
    <s v="AD"/>
    <n v="7961"/>
    <n v="24"/>
    <m/>
    <n v="0"/>
    <n v="0"/>
    <n v="2755"/>
    <n v="10740"/>
  </r>
  <r>
    <s v="DPI"/>
    <s v="P Hardy/Marble"/>
    <x v="0"/>
    <s v="Fall"/>
    <x v="22"/>
    <x v="0"/>
    <s v="NWVI"/>
    <s v="CK-33"/>
    <x v="0"/>
    <s v="M"/>
    <s v="H"/>
    <x v="8"/>
    <x v="3"/>
    <m/>
    <m/>
    <x v="3"/>
    <x v="157"/>
    <x v="22"/>
    <x v="101"/>
    <s v="20060622"/>
    <n v="24.5"/>
    <x v="1"/>
    <s v="Y"/>
    <x v="71"/>
    <n v="1"/>
    <s v="AD"/>
    <n v="11437"/>
    <n v="23"/>
    <m/>
    <n v="0"/>
    <n v="0"/>
    <m/>
    <n v="11460"/>
  </r>
  <r>
    <s v="DPI"/>
    <s v="P Hardy/Marble"/>
    <x v="0"/>
    <s v="Fall"/>
    <x v="22"/>
    <x v="0"/>
    <s v="NWVI"/>
    <s v="CK-33"/>
    <x v="0"/>
    <s v="M"/>
    <s v="H"/>
    <x v="8"/>
    <x v="3"/>
    <m/>
    <m/>
    <x v="3"/>
    <x v="158"/>
    <x v="22"/>
    <x v="101"/>
    <s v="20060622"/>
    <n v="24.5"/>
    <x v="1"/>
    <s v="Y"/>
    <x v="72"/>
    <n v="1"/>
    <s v="AD"/>
    <n v="8314"/>
    <n v="33"/>
    <m/>
    <n v="0"/>
    <n v="0"/>
    <m/>
    <n v="8347"/>
  </r>
  <r>
    <s v="DPI"/>
    <s v="P Hardy/Marble"/>
    <x v="0"/>
    <s v="Fall"/>
    <x v="26"/>
    <x v="0"/>
    <s v="NWVI"/>
    <s v="CK-33"/>
    <x v="0"/>
    <s v="M"/>
    <s v="H"/>
    <x v="5"/>
    <x v="2"/>
    <m/>
    <m/>
    <x v="0"/>
    <x v="159"/>
    <x v="26"/>
    <x v="102"/>
    <s v="20070618"/>
    <n v="4"/>
    <x v="0"/>
    <s v="N"/>
    <x v="73"/>
    <n v="1"/>
    <s v="AD"/>
    <n v="25961"/>
    <n v="7"/>
    <m/>
    <n v="0"/>
    <n v="0"/>
    <n v="116886"/>
    <n v="142854"/>
  </r>
  <r>
    <s v="DPI"/>
    <s v="P Hardy/Marble"/>
    <x v="0"/>
    <s v="Fall"/>
    <x v="26"/>
    <x v="0"/>
    <s v="NWVI"/>
    <s v="CK-33"/>
    <x v="0"/>
    <s v="M"/>
    <s v="H"/>
    <x v="5"/>
    <x v="0"/>
    <s v="CK-33"/>
    <s v="WEST VANCOUVER ISLAND-NORTH_FA_0.x"/>
    <x v="0"/>
    <x v="160"/>
    <x v="26"/>
    <x v="102"/>
    <s v="20070618"/>
    <n v="4"/>
    <x v="0"/>
    <s v="N"/>
    <x v="74"/>
    <n v="1"/>
    <s v="AD"/>
    <n v="25362"/>
    <n v="5"/>
    <m/>
    <n v="0"/>
    <n v="0"/>
    <n v="185145"/>
    <n v="210512"/>
  </r>
  <r>
    <s v="DPI"/>
    <s v="P Hardy/Marble"/>
    <x v="0"/>
    <s v="Fall"/>
    <x v="26"/>
    <x v="0"/>
    <s v="NWVI"/>
    <s v="CK-33"/>
    <x v="0"/>
    <s v="M"/>
    <s v="H"/>
    <x v="5"/>
    <x v="0"/>
    <s v="CK-33"/>
    <s v="WEST VANCOUVER ISLAND-NORTH_FA_0.x"/>
    <x v="2"/>
    <x v="161"/>
    <x v="26"/>
    <x v="103"/>
    <s v="20070508"/>
    <n v="0.4"/>
    <x v="1"/>
    <s v="N"/>
    <x v="75"/>
    <n v="1"/>
    <m/>
    <n v="0"/>
    <n v="0"/>
    <m/>
    <n v="0"/>
    <n v="0"/>
    <n v="31388"/>
    <n v="31388"/>
  </r>
  <r>
    <s v="DPI"/>
    <s v="P Hardy/Marble"/>
    <x v="0"/>
    <s v="Fall"/>
    <x v="26"/>
    <x v="0"/>
    <s v="NWVI"/>
    <s v="CK-33"/>
    <x v="0"/>
    <s v="M"/>
    <s v="H"/>
    <x v="8"/>
    <x v="3"/>
    <m/>
    <m/>
    <x v="3"/>
    <x v="162"/>
    <x v="26"/>
    <x v="104"/>
    <s v="20070715"/>
    <n v="15"/>
    <x v="1"/>
    <s v="Y"/>
    <x v="76"/>
    <n v="1"/>
    <s v="AD"/>
    <n v="27424"/>
    <n v="11"/>
    <m/>
    <n v="0"/>
    <n v="0"/>
    <n v="72714"/>
    <n v="100149"/>
  </r>
  <r>
    <s v="DPI"/>
    <s v="P Hardy/Marble"/>
    <x v="0"/>
    <s v="Fall"/>
    <x v="27"/>
    <x v="0"/>
    <s v="NWVI"/>
    <s v="CK-33"/>
    <x v="0"/>
    <s v="M"/>
    <s v="H"/>
    <x v="5"/>
    <x v="2"/>
    <m/>
    <m/>
    <x v="0"/>
    <x v="163"/>
    <x v="27"/>
    <x v="105"/>
    <s v="200906"/>
    <n v="3"/>
    <x v="0"/>
    <s v="N"/>
    <x v="77"/>
    <n v="1"/>
    <s v="AD"/>
    <n v="22955"/>
    <n v="642"/>
    <m/>
    <n v="0"/>
    <n v="0"/>
    <n v="119250"/>
    <n v="142847"/>
  </r>
  <r>
    <s v="DPI"/>
    <s v="P Hardy/Marble"/>
    <x v="0"/>
    <s v="Fall"/>
    <x v="27"/>
    <x v="0"/>
    <s v="NWVI"/>
    <s v="CK-33"/>
    <x v="0"/>
    <s v="M"/>
    <s v="H"/>
    <x v="5"/>
    <x v="0"/>
    <s v="CK-33"/>
    <s v="WEST VANCOUVER ISLAND-NORTH_FA_0.x"/>
    <x v="0"/>
    <x v="164"/>
    <x v="27"/>
    <x v="105"/>
    <s v="200906"/>
    <n v="3"/>
    <x v="0"/>
    <s v="N"/>
    <x v="0"/>
    <n v="1"/>
    <s v="AD"/>
    <n v="32394"/>
    <n v="607"/>
    <m/>
    <n v="0"/>
    <n v="0"/>
    <n v="185916"/>
    <n v="218917"/>
  </r>
  <r>
    <s v="DPI"/>
    <s v="P Hardy/Marble"/>
    <x v="0"/>
    <s v="Fall"/>
    <x v="27"/>
    <x v="0"/>
    <s v="NWVI"/>
    <s v="CK-33"/>
    <x v="0"/>
    <s v="M"/>
    <s v="H"/>
    <x v="8"/>
    <x v="3"/>
    <m/>
    <m/>
    <x v="3"/>
    <x v="165"/>
    <x v="27"/>
    <x v="106"/>
    <s v="200907"/>
    <n v="5"/>
    <x v="1"/>
    <s v="Y"/>
    <x v="78"/>
    <n v="1"/>
    <s v="AD"/>
    <n v="27267"/>
    <n v="591"/>
    <m/>
    <n v="0"/>
    <n v="0"/>
    <n v="72280"/>
    <n v="100138"/>
  </r>
  <r>
    <s v="DPI"/>
    <s v="P Hardy/Marble"/>
    <x v="0"/>
    <s v="Fall"/>
    <x v="28"/>
    <x v="0"/>
    <s v="NWVI"/>
    <s v="CK-33"/>
    <x v="0"/>
    <s v="M"/>
    <s v="H"/>
    <x v="5"/>
    <x v="0"/>
    <s v="CK-33"/>
    <s v="WEST VANCOUVER ISLAND-NORTH_FA_0.x"/>
    <x v="0"/>
    <x v="166"/>
    <x v="28"/>
    <x v="107"/>
    <s v="201007"/>
    <n v="3.8"/>
    <x v="0"/>
    <s v="N"/>
    <x v="0"/>
    <n v="1"/>
    <m/>
    <n v="0"/>
    <n v="0"/>
    <m/>
    <n v="0"/>
    <n v="0"/>
    <n v="548793"/>
    <n v="548793"/>
  </r>
  <r>
    <s v="DPI"/>
    <s v="P Hardy/Marble"/>
    <x v="0"/>
    <s v="Fall"/>
    <x v="28"/>
    <x v="0"/>
    <s v="NWVI"/>
    <s v="CK-33"/>
    <x v="0"/>
    <s v="M"/>
    <s v="H"/>
    <x v="5"/>
    <x v="0"/>
    <s v="CK-33"/>
    <s v="WEST VANCOUVER ISLAND-NORTH_FA_0.x"/>
    <x v="2"/>
    <x v="167"/>
    <x v="28"/>
    <x v="108"/>
    <s v="201002"/>
    <m/>
    <x v="1"/>
    <s v="N"/>
    <x v="0"/>
    <n v="1"/>
    <m/>
    <n v="0"/>
    <n v="0"/>
    <m/>
    <n v="0"/>
    <n v="0"/>
    <n v="97258"/>
    <n v="97258"/>
  </r>
  <r>
    <s v="DPI"/>
    <s v="P Hardy/Marble"/>
    <x v="0"/>
    <s v="Fall"/>
    <x v="28"/>
    <x v="0"/>
    <s v="NWVI"/>
    <s v="CK-33"/>
    <x v="0"/>
    <s v="M"/>
    <s v="H"/>
    <x v="8"/>
    <x v="3"/>
    <m/>
    <m/>
    <x v="3"/>
    <x v="168"/>
    <x v="28"/>
    <x v="109"/>
    <s v="20100818"/>
    <m/>
    <x v="1"/>
    <s v="Y"/>
    <x v="0"/>
    <n v="1"/>
    <m/>
    <n v="0"/>
    <n v="0"/>
    <m/>
    <n v="0"/>
    <n v="0"/>
    <n v="84409"/>
    <n v="84409"/>
  </r>
  <r>
    <s v="DPI"/>
    <s v="P Hardy/Marble"/>
    <x v="0"/>
    <s v="Fall"/>
    <x v="23"/>
    <x v="0"/>
    <s v="NWVI"/>
    <s v="CK-33"/>
    <x v="0"/>
    <s v="M"/>
    <s v="H"/>
    <x v="5"/>
    <x v="0"/>
    <s v="CK-33"/>
    <s v="WEST VANCOUVER ISLAND-NORTH_FA_0.x"/>
    <x v="0"/>
    <x v="169"/>
    <x v="23"/>
    <x v="110"/>
    <s v="201305"/>
    <m/>
    <x v="0"/>
    <s v="N"/>
    <x v="0"/>
    <n v="1"/>
    <m/>
    <n v="0"/>
    <n v="0"/>
    <m/>
    <n v="0"/>
    <n v="0"/>
    <n v="513650"/>
    <n v="513650"/>
  </r>
  <r>
    <s v="DPI"/>
    <s v="P Hardy/Marble"/>
    <x v="0"/>
    <s v="Fall"/>
    <x v="23"/>
    <x v="0"/>
    <s v="NWVI"/>
    <s v="CK-33"/>
    <x v="0"/>
    <s v="M"/>
    <s v="H"/>
    <x v="7"/>
    <x v="3"/>
    <m/>
    <m/>
    <x v="3"/>
    <x v="170"/>
    <x v="23"/>
    <x v="111"/>
    <s v="201306"/>
    <m/>
    <x v="0"/>
    <s v="N"/>
    <x v="0"/>
    <n v="1"/>
    <m/>
    <n v="0"/>
    <n v="0"/>
    <m/>
    <n v="0"/>
    <n v="0"/>
    <n v="88001"/>
    <n v="88001"/>
  </r>
  <r>
    <s v="DPI"/>
    <s v="P Hardy/Marble"/>
    <x v="0"/>
    <s v="Fall"/>
    <x v="29"/>
    <x v="0"/>
    <s v="NWVI"/>
    <s v="CK-33"/>
    <x v="0"/>
    <s v="M"/>
    <s v="H"/>
    <x v="5"/>
    <x v="0"/>
    <s v="CK-33"/>
    <s v="WEST VANCOUVER ISLAND-NORTH_FA_0.x"/>
    <x v="1"/>
    <x v="171"/>
    <x v="29"/>
    <x v="112"/>
    <s v="20170530"/>
    <n v="3"/>
    <x v="1"/>
    <s v="N"/>
    <x v="79"/>
    <n v="1"/>
    <m/>
    <n v="0"/>
    <n v="0"/>
    <m/>
    <n v="0"/>
    <n v="0"/>
    <n v="598327"/>
    <n v="598327"/>
  </r>
  <r>
    <s v="DPI"/>
    <s v="P Hardy/Marble"/>
    <x v="0"/>
    <s v="Fall"/>
    <x v="29"/>
    <x v="0"/>
    <s v="NWVI"/>
    <s v="CK-33"/>
    <x v="0"/>
    <s v="M"/>
    <s v="H"/>
    <x v="5"/>
    <x v="0"/>
    <s v="CK-33"/>
    <s v="WEST VANCOUVER ISLAND-NORTH_FA_0.x"/>
    <x v="1"/>
    <x v="172"/>
    <x v="29"/>
    <x v="112"/>
    <s v="20170521"/>
    <n v="2.5"/>
    <x v="1"/>
    <s v="N"/>
    <x v="80"/>
    <n v="1"/>
    <m/>
    <n v="0"/>
    <n v="0"/>
    <m/>
    <n v="0"/>
    <n v="0"/>
    <n v="70895"/>
    <n v="70895"/>
  </r>
  <r>
    <s v="DPI"/>
    <s v="P Hardy/Marble"/>
    <x v="0"/>
    <s v="Fall"/>
    <x v="30"/>
    <x v="0"/>
    <s v="NWVI"/>
    <s v="CK-33"/>
    <x v="0"/>
    <s v="M"/>
    <s v="H"/>
    <x v="5"/>
    <x v="0"/>
    <s v="CK-33"/>
    <s v="WEST VANCOUVER ISLAND-NORTH_FA_0.x"/>
    <x v="1"/>
    <x v="173"/>
    <x v="30"/>
    <x v="113"/>
    <s v="201805"/>
    <n v="3"/>
    <x v="1"/>
    <s v="N"/>
    <x v="0"/>
    <n v="1"/>
    <m/>
    <n v="0"/>
    <n v="0"/>
    <m/>
    <n v="0"/>
    <n v="0"/>
    <n v="733824"/>
    <n v="733824"/>
  </r>
  <r>
    <s v="DPI"/>
    <s v="P Hardy/Marble"/>
    <x v="0"/>
    <s v="Fall"/>
    <x v="30"/>
    <x v="0"/>
    <s v="NWVI"/>
    <s v="CK-33"/>
    <x v="0"/>
    <s v="M"/>
    <s v="H"/>
    <x v="8"/>
    <x v="3"/>
    <m/>
    <m/>
    <x v="3"/>
    <x v="174"/>
    <x v="30"/>
    <x v="114"/>
    <s v="20180612"/>
    <n v="5.5"/>
    <x v="1"/>
    <s v="N"/>
    <x v="0"/>
    <n v="1"/>
    <m/>
    <n v="0"/>
    <n v="0"/>
    <m/>
    <n v="0"/>
    <n v="0"/>
    <n v="79774"/>
    <n v="79774"/>
  </r>
  <r>
    <s v="DPI"/>
    <s v="P Hardy/Marble"/>
    <x v="0"/>
    <s v="Fall"/>
    <x v="31"/>
    <x v="0"/>
    <s v="NWVI"/>
    <s v="CK-33"/>
    <x v="0"/>
    <s v="M"/>
    <s v="H"/>
    <x v="5"/>
    <x v="2"/>
    <m/>
    <m/>
    <x v="1"/>
    <x v="175"/>
    <x v="31"/>
    <x v="115"/>
    <s v="20200426"/>
    <n v="3"/>
    <x v="1"/>
    <s v="N"/>
    <x v="0"/>
    <n v="1"/>
    <m/>
    <n v="0"/>
    <n v="0"/>
    <m/>
    <n v="0"/>
    <n v="0"/>
    <n v="35044"/>
    <n v="35044"/>
  </r>
  <r>
    <s v="DPI"/>
    <s v="P Hardy/Marble"/>
    <x v="0"/>
    <s v="Fall"/>
    <x v="31"/>
    <x v="0"/>
    <s v="NWVI"/>
    <s v="CK-33"/>
    <x v="0"/>
    <s v="M"/>
    <s v="H"/>
    <x v="5"/>
    <x v="2"/>
    <m/>
    <m/>
    <x v="1"/>
    <x v="176"/>
    <x v="31"/>
    <x v="116"/>
    <s v="20200516"/>
    <n v="3"/>
    <x v="1"/>
    <s v="N"/>
    <x v="0"/>
    <n v="1"/>
    <m/>
    <n v="0"/>
    <n v="0"/>
    <m/>
    <n v="0"/>
    <n v="0"/>
    <n v="5470"/>
    <n v="5470"/>
  </r>
  <r>
    <s v="DPI"/>
    <s v="P Hardy/Marble"/>
    <x v="0"/>
    <s v="Fall"/>
    <x v="31"/>
    <x v="0"/>
    <s v="NWVI"/>
    <s v="CK-33"/>
    <x v="0"/>
    <s v="M"/>
    <s v="H"/>
    <x v="5"/>
    <x v="0"/>
    <s v="CK-33"/>
    <s v="WEST VANCOUVER ISLAND-NORTH_FA_0.x"/>
    <x v="2"/>
    <x v="177"/>
    <x v="31"/>
    <x v="117"/>
    <s v="20200322"/>
    <n v="1.59"/>
    <x v="1"/>
    <s v="N"/>
    <x v="0"/>
    <n v="1"/>
    <m/>
    <n v="0"/>
    <n v="0"/>
    <m/>
    <n v="0"/>
    <n v="0"/>
    <n v="10000"/>
    <n v="10000"/>
  </r>
  <r>
    <s v="DPI"/>
    <s v="P Hardy/Marble"/>
    <x v="0"/>
    <s v="Fall"/>
    <x v="31"/>
    <x v="0"/>
    <s v="NWVI"/>
    <s v="CK-33"/>
    <x v="0"/>
    <s v="M"/>
    <s v="H"/>
    <x v="5"/>
    <x v="0"/>
    <s v="CK-33"/>
    <s v="WEST VANCOUVER ISLAND-NORTH_FA_0.x"/>
    <x v="1"/>
    <x v="178"/>
    <x v="31"/>
    <x v="116"/>
    <s v="20200516"/>
    <n v="3"/>
    <x v="1"/>
    <s v="N"/>
    <x v="0"/>
    <n v="1"/>
    <m/>
    <n v="0"/>
    <n v="0"/>
    <m/>
    <n v="0"/>
    <n v="0"/>
    <n v="144110"/>
    <n v="144110"/>
  </r>
  <r>
    <s v="DPI"/>
    <s v="P Hardy/Marble"/>
    <x v="0"/>
    <s v="Fall"/>
    <x v="31"/>
    <x v="0"/>
    <s v="NWVI"/>
    <s v="CK-33"/>
    <x v="0"/>
    <s v="M"/>
    <s v="H"/>
    <x v="5"/>
    <x v="0"/>
    <s v="CK-33"/>
    <s v="WEST VANCOUVER ISLAND-NORTH_FA_0.x"/>
    <x v="0"/>
    <x v="179"/>
    <x v="31"/>
    <x v="118"/>
    <s v="20200607"/>
    <n v="4.5"/>
    <x v="0"/>
    <s v="N"/>
    <x v="0"/>
    <n v="1"/>
    <m/>
    <n v="0"/>
    <n v="0"/>
    <m/>
    <n v="0"/>
    <n v="0"/>
    <n v="250276"/>
    <n v="250276"/>
  </r>
  <r>
    <s v="DPI"/>
    <s v="P Hardy/Marble"/>
    <x v="0"/>
    <s v="Fall"/>
    <x v="31"/>
    <x v="0"/>
    <s v="NWVI"/>
    <s v="CK-33"/>
    <x v="0"/>
    <s v="M"/>
    <s v="H"/>
    <x v="8"/>
    <x v="3"/>
    <m/>
    <m/>
    <x v="3"/>
    <x v="180"/>
    <x v="31"/>
    <x v="119"/>
    <s v="20200615"/>
    <n v="5"/>
    <x v="1"/>
    <s v="N"/>
    <x v="81"/>
    <n v="1"/>
    <m/>
    <n v="0"/>
    <n v="0"/>
    <m/>
    <n v="0"/>
    <n v="0"/>
    <n v="52488"/>
    <n v="52488"/>
  </r>
  <r>
    <s v="DPI"/>
    <s v="Tahsis R"/>
    <x v="0"/>
    <s v="Fall"/>
    <x v="9"/>
    <x v="5"/>
    <s v="NWVI"/>
    <s v="CK-32"/>
    <x v="1"/>
    <s v="W"/>
    <s v="H"/>
    <x v="9"/>
    <x v="21"/>
    <s v="CK-32"/>
    <s v="WEST VANCOUVER ISLAND-NOOTKA &amp; KYUQUOT_FA_0.x"/>
    <x v="0"/>
    <x v="181"/>
    <x v="9"/>
    <x v="24"/>
    <s v="19850706"/>
    <n v="5.5"/>
    <x v="0"/>
    <s v="N"/>
    <x v="0"/>
    <n v="1"/>
    <m/>
    <n v="0"/>
    <n v="0"/>
    <m/>
    <n v="0"/>
    <n v="0"/>
    <n v="6000"/>
    <n v="6000"/>
  </r>
  <r>
    <s v="DPI"/>
    <s v="Tahsis R"/>
    <x v="0"/>
    <s v="Fall"/>
    <x v="9"/>
    <x v="5"/>
    <s v="NWVI"/>
    <s v="CK-32"/>
    <x v="1"/>
    <s v="W"/>
    <s v="H"/>
    <x v="9"/>
    <x v="22"/>
    <s v="CK-32"/>
    <s v="WEST VANCOUVER ISLAND-NOOTKA &amp; KYUQUOT_FA_0.x"/>
    <x v="0"/>
    <x v="182"/>
    <x v="9"/>
    <x v="24"/>
    <s v="19850707"/>
    <n v="5"/>
    <x v="0"/>
    <s v="Y"/>
    <x v="0"/>
    <n v="1"/>
    <m/>
    <n v="0"/>
    <n v="0"/>
    <m/>
    <n v="0"/>
    <n v="0"/>
    <n v="28000"/>
    <n v="28000"/>
  </r>
  <r>
    <s v="DPI"/>
    <s v="Tahsis R"/>
    <x v="0"/>
    <s v="Fall"/>
    <x v="10"/>
    <x v="6"/>
    <s v="NWVI"/>
    <s v="CK-32"/>
    <x v="1"/>
    <s v="W"/>
    <s v="H"/>
    <x v="9"/>
    <x v="21"/>
    <s v="CK-32"/>
    <s v="WEST VANCOUVER ISLAND-NOOTKA &amp; KYUQUOT_FA_0.x"/>
    <x v="0"/>
    <x v="183"/>
    <x v="10"/>
    <x v="25"/>
    <s v="19860621"/>
    <n v="3.6"/>
    <x v="0"/>
    <s v="U"/>
    <x v="0"/>
    <n v="1"/>
    <s v="AD"/>
    <n v="29329"/>
    <n v="1159"/>
    <m/>
    <n v="0"/>
    <n v="0"/>
    <n v="10000"/>
    <n v="40488"/>
  </r>
  <r>
    <s v="DPI"/>
    <s v="Tahsis R"/>
    <x v="0"/>
    <s v="Fall"/>
    <x v="10"/>
    <x v="6"/>
    <s v="NWVI"/>
    <s v="CK-32"/>
    <x v="1"/>
    <s v="W"/>
    <s v="H"/>
    <x v="9"/>
    <x v="22"/>
    <s v="CK-32"/>
    <s v="WEST VANCOUVER ISLAND-NOOTKA &amp; KYUQUOT_FA_0.x"/>
    <x v="1"/>
    <x v="184"/>
    <x v="10"/>
    <x v="25"/>
    <s v="19860617"/>
    <n v="2.5"/>
    <x v="1"/>
    <s v="U"/>
    <x v="0"/>
    <n v="1"/>
    <m/>
    <n v="0"/>
    <n v="0"/>
    <m/>
    <n v="0"/>
    <n v="0"/>
    <n v="27949"/>
    <n v="27949"/>
  </r>
  <r>
    <s v="DPI"/>
    <s v="Tahsis R"/>
    <x v="0"/>
    <s v="Fall"/>
    <x v="11"/>
    <x v="5"/>
    <s v="NWVI"/>
    <s v="CK-32"/>
    <x v="1"/>
    <s v="M"/>
    <s v="H"/>
    <x v="9"/>
    <x v="21"/>
    <s v="CK-32"/>
    <s v="WEST VANCOUVER ISLAND-NOOTKA &amp; KYUQUOT_FA_0.x"/>
    <x v="0"/>
    <x v="185"/>
    <x v="11"/>
    <x v="27"/>
    <s v="19870630"/>
    <n v="5.5"/>
    <x v="0"/>
    <s v="N"/>
    <x v="0"/>
    <n v="1"/>
    <m/>
    <n v="0"/>
    <n v="0"/>
    <m/>
    <n v="0"/>
    <n v="0"/>
    <n v="90000"/>
    <n v="90000"/>
  </r>
  <r>
    <s v="DPI"/>
    <s v="Tahsis R"/>
    <x v="0"/>
    <s v="Fall"/>
    <x v="11"/>
    <x v="5"/>
    <s v="NWVI"/>
    <s v="CK-32"/>
    <x v="1"/>
    <s v="M"/>
    <s v="H"/>
    <x v="9"/>
    <x v="22"/>
    <s v="CK-32"/>
    <s v="WEST VANCOUVER ISLAND-NOOTKA &amp; KYUQUOT_FA_0.x"/>
    <x v="0"/>
    <x v="186"/>
    <x v="11"/>
    <x v="27"/>
    <s v="19870630"/>
    <n v="5.5"/>
    <x v="0"/>
    <s v="Y"/>
    <x v="0"/>
    <n v="1"/>
    <m/>
    <n v="0"/>
    <n v="0"/>
    <m/>
    <n v="0"/>
    <n v="0"/>
    <n v="90000"/>
    <n v="90000"/>
  </r>
  <r>
    <s v="DPI"/>
    <s v="Tahsis R"/>
    <x v="0"/>
    <s v="Fall"/>
    <x v="0"/>
    <x v="5"/>
    <s v="NWVI"/>
    <s v="CK-32"/>
    <x v="1"/>
    <s v="M"/>
    <s v="H"/>
    <x v="9"/>
    <x v="21"/>
    <s v="CK-32"/>
    <s v="WEST VANCOUVER ISLAND-NOOTKA &amp; KYUQUOT_FA_0.x"/>
    <x v="0"/>
    <x v="187"/>
    <x v="0"/>
    <x v="120"/>
    <s v="19880703"/>
    <n v="5"/>
    <x v="0"/>
    <s v="N"/>
    <x v="0"/>
    <n v="1"/>
    <m/>
    <n v="0"/>
    <n v="0"/>
    <m/>
    <n v="0"/>
    <n v="0"/>
    <n v="70000"/>
    <n v="70000"/>
  </r>
  <r>
    <s v="DPI"/>
    <s v="Tahsis R"/>
    <x v="0"/>
    <s v="Fall"/>
    <x v="1"/>
    <x v="5"/>
    <s v="NWVI"/>
    <s v="CK-32"/>
    <x v="1"/>
    <s v="M"/>
    <s v="H"/>
    <x v="9"/>
    <x v="21"/>
    <s v="CK-32"/>
    <s v="WEST VANCOUVER ISLAND-NOOTKA &amp; KYUQUOT_FA_0.x"/>
    <x v="0"/>
    <x v="188"/>
    <x v="1"/>
    <x v="121"/>
    <s v="19890715"/>
    <n v="0"/>
    <x v="0"/>
    <s v="N"/>
    <x v="0"/>
    <n v="1"/>
    <m/>
    <n v="0"/>
    <n v="0"/>
    <m/>
    <n v="0"/>
    <n v="0"/>
    <n v="45000"/>
    <n v="45000"/>
  </r>
  <r>
    <s v="DPI"/>
    <s v="Tahsis R"/>
    <x v="0"/>
    <s v="Fall"/>
    <x v="1"/>
    <x v="5"/>
    <s v="NWVI"/>
    <s v="CK-32"/>
    <x v="1"/>
    <s v="M"/>
    <s v="H"/>
    <x v="9"/>
    <x v="22"/>
    <s v="CK-32"/>
    <s v="WEST VANCOUVER ISLAND-NOOTKA &amp; KYUQUOT_FA_0.x"/>
    <x v="0"/>
    <x v="189"/>
    <x v="1"/>
    <x v="121"/>
    <s v="19890715"/>
    <n v="0"/>
    <x v="0"/>
    <s v="Y"/>
    <x v="0"/>
    <n v="1"/>
    <m/>
    <n v="0"/>
    <n v="0"/>
    <m/>
    <n v="0"/>
    <n v="0"/>
    <n v="45000"/>
    <n v="45000"/>
  </r>
  <r>
    <s v="DPI"/>
    <s v="Tahsis R"/>
    <x v="0"/>
    <s v="Fall"/>
    <x v="2"/>
    <x v="5"/>
    <s v="NWVI"/>
    <s v="CK-32"/>
    <x v="1"/>
    <s v="M"/>
    <s v="H"/>
    <x v="9"/>
    <x v="21"/>
    <s v="CK-32"/>
    <s v="WEST VANCOUVER ISLAND-NOOTKA &amp; KYUQUOT_FA_0.x"/>
    <x v="0"/>
    <x v="190"/>
    <x v="2"/>
    <x v="122"/>
    <s v="19900701"/>
    <n v="0"/>
    <x v="0"/>
    <s v="N"/>
    <x v="0"/>
    <n v="1"/>
    <m/>
    <n v="0"/>
    <n v="0"/>
    <m/>
    <n v="0"/>
    <n v="0"/>
    <n v="62000"/>
    <n v="62000"/>
  </r>
  <r>
    <s v="DPI"/>
    <s v="Tahsis R"/>
    <x v="0"/>
    <s v="Fall"/>
    <x v="2"/>
    <x v="7"/>
    <s v="NWVI"/>
    <s v="CK-32"/>
    <x v="1"/>
    <s v="M"/>
    <s v="H"/>
    <x v="9"/>
    <x v="22"/>
    <s v="CK-32"/>
    <s v="WEST VANCOUVER ISLAND-NOOTKA &amp; KYUQUOT_FA_0.x"/>
    <x v="0"/>
    <x v="191"/>
    <x v="2"/>
    <x v="122"/>
    <s v="19900701"/>
    <n v="0"/>
    <x v="0"/>
    <s v="N"/>
    <x v="0"/>
    <n v="1"/>
    <m/>
    <n v="0"/>
    <n v="0"/>
    <m/>
    <n v="0"/>
    <n v="0"/>
    <n v="58000"/>
    <n v="58000"/>
  </r>
  <r>
    <s v="DPI"/>
    <s v="Tahsis R"/>
    <x v="0"/>
    <s v="Fall"/>
    <x v="12"/>
    <x v="7"/>
    <s v="NWVI"/>
    <s v="CK-32"/>
    <x v="1"/>
    <s v="M"/>
    <s v="H"/>
    <x v="9"/>
    <x v="22"/>
    <s v="CK-32"/>
    <s v="WEST VANCOUVER ISLAND-NOOTKA &amp; KYUQUOT_FA_0.x"/>
    <x v="0"/>
    <x v="192"/>
    <x v="12"/>
    <x v="123"/>
    <s v="199107"/>
    <n v="0"/>
    <x v="0"/>
    <s v="N"/>
    <x v="0"/>
    <n v="1"/>
    <m/>
    <n v="0"/>
    <n v="0"/>
    <m/>
    <n v="0"/>
    <n v="0"/>
    <n v="140000"/>
    <n v="140000"/>
  </r>
  <r>
    <s v="DPI"/>
    <s v="Tahsis R"/>
    <x v="0"/>
    <s v="Fall"/>
    <x v="13"/>
    <x v="7"/>
    <s v="NWVI"/>
    <s v="CK-32"/>
    <x v="1"/>
    <s v="M"/>
    <s v="H"/>
    <x v="9"/>
    <x v="22"/>
    <s v="CK-32"/>
    <s v="WEST VANCOUVER ISLAND-NOOTKA &amp; KYUQUOT_FA_0.x"/>
    <x v="0"/>
    <x v="193"/>
    <x v="13"/>
    <x v="73"/>
    <s v="19920529"/>
    <n v="3.5"/>
    <x v="0"/>
    <s v="N"/>
    <x v="0"/>
    <n v="1"/>
    <m/>
    <n v="0"/>
    <n v="0"/>
    <m/>
    <n v="0"/>
    <n v="0"/>
    <n v="365000"/>
    <n v="365000"/>
  </r>
  <r>
    <s v="DPI"/>
    <s v="Tahsis R"/>
    <x v="0"/>
    <s v="Fall"/>
    <x v="14"/>
    <x v="5"/>
    <s v="NWVI"/>
    <s v="CK-32"/>
    <x v="1"/>
    <s v="M"/>
    <s v="H"/>
    <x v="9"/>
    <x v="21"/>
    <s v="CK-32"/>
    <s v="WEST VANCOUVER ISLAND-NOOTKA &amp; KYUQUOT_FA_0.x"/>
    <x v="0"/>
    <x v="194"/>
    <x v="14"/>
    <x v="124"/>
    <s v="19930715"/>
    <n v="4"/>
    <x v="1"/>
    <s v="N"/>
    <x v="82"/>
    <n v="1"/>
    <s v="AD"/>
    <n v="25076"/>
    <n v="0"/>
    <m/>
    <n v="0"/>
    <n v="0"/>
    <n v="57376"/>
    <n v="82452"/>
  </r>
  <r>
    <s v="DPI"/>
    <s v="Tahsis R"/>
    <x v="0"/>
    <s v="Fall"/>
    <x v="14"/>
    <x v="5"/>
    <s v="NWVI"/>
    <s v="CK-32"/>
    <x v="1"/>
    <s v="M"/>
    <s v="H"/>
    <x v="9"/>
    <x v="21"/>
    <s v="CK-32"/>
    <s v="WEST VANCOUVER ISLAND-NOOTKA &amp; KYUQUOT_FA_0.x"/>
    <x v="0"/>
    <x v="195"/>
    <x v="14"/>
    <x v="124"/>
    <s v="19930715"/>
    <n v="4"/>
    <x v="1"/>
    <s v="N"/>
    <x v="83"/>
    <n v="1"/>
    <s v="AD"/>
    <n v="25184"/>
    <n v="0"/>
    <m/>
    <n v="0"/>
    <n v="0"/>
    <n v="57624"/>
    <n v="82808"/>
  </r>
  <r>
    <s v="DPI"/>
    <s v="Tahsis R"/>
    <x v="0"/>
    <s v="Fall"/>
    <x v="14"/>
    <x v="7"/>
    <s v="NWVI"/>
    <s v="CK-32"/>
    <x v="1"/>
    <s v="M"/>
    <s v="H"/>
    <x v="9"/>
    <x v="22"/>
    <s v="CK-32"/>
    <s v="WEST VANCOUVER ISLAND-NOOTKA &amp; KYUQUOT_FA_0.x"/>
    <x v="0"/>
    <x v="196"/>
    <x v="14"/>
    <x v="124"/>
    <s v="19930715"/>
    <n v="4"/>
    <x v="0"/>
    <s v="N"/>
    <x v="0"/>
    <n v="1"/>
    <m/>
    <n v="0"/>
    <n v="0"/>
    <m/>
    <n v="0"/>
    <n v="0"/>
    <n v="165000"/>
    <n v="165000"/>
  </r>
  <r>
    <s v="DPI"/>
    <s v="Tahsis R"/>
    <x v="0"/>
    <s v="Fall"/>
    <x v="15"/>
    <x v="5"/>
    <s v="NWVI"/>
    <s v="CK-32"/>
    <x v="1"/>
    <s v="M"/>
    <s v="H"/>
    <x v="9"/>
    <x v="21"/>
    <s v="CK-32"/>
    <s v="WEST VANCOUVER ISLAND-NOOTKA &amp; KYUQUOT_FA_0.x"/>
    <x v="0"/>
    <x v="197"/>
    <x v="15"/>
    <x v="125"/>
    <s v="19940715"/>
    <n v="6.5"/>
    <x v="0"/>
    <s v="N"/>
    <x v="0"/>
    <n v="1"/>
    <m/>
    <n v="0"/>
    <n v="0"/>
    <m/>
    <n v="0"/>
    <n v="0"/>
    <n v="140000"/>
    <n v="140000"/>
  </r>
  <r>
    <s v="DPI"/>
    <s v="Tahsis R"/>
    <x v="0"/>
    <s v="Fall"/>
    <x v="15"/>
    <x v="7"/>
    <s v="NWVI"/>
    <s v="CK-32"/>
    <x v="1"/>
    <s v="M"/>
    <s v="H"/>
    <x v="9"/>
    <x v="22"/>
    <s v="CK-32"/>
    <s v="WEST VANCOUVER ISLAND-NOOTKA &amp; KYUQUOT_FA_0.x"/>
    <x v="0"/>
    <x v="198"/>
    <x v="15"/>
    <x v="126"/>
    <s v="19940702"/>
    <n v="6.5"/>
    <x v="1"/>
    <s v="N"/>
    <x v="84"/>
    <n v="1"/>
    <s v="AD"/>
    <n v="50330"/>
    <n v="0"/>
    <m/>
    <n v="0"/>
    <n v="0"/>
    <n v="100000"/>
    <n v="150330"/>
  </r>
  <r>
    <s v="DPI"/>
    <s v="Tahsis R"/>
    <x v="0"/>
    <s v="Fall"/>
    <x v="16"/>
    <x v="5"/>
    <s v="NWVI"/>
    <s v="CK-32"/>
    <x v="1"/>
    <s v="M"/>
    <s v="H"/>
    <x v="9"/>
    <x v="21"/>
    <s v="CK-32"/>
    <s v="WEST VANCOUVER ISLAND-NOOTKA &amp; KYUQUOT_FA_0.x"/>
    <x v="0"/>
    <x v="199"/>
    <x v="16"/>
    <x v="127"/>
    <s v="19950629"/>
    <n v="5"/>
    <x v="0"/>
    <s v="N"/>
    <x v="0"/>
    <n v="1"/>
    <m/>
    <n v="0"/>
    <n v="0"/>
    <m/>
    <n v="0"/>
    <n v="0"/>
    <n v="100000"/>
    <n v="100000"/>
  </r>
  <r>
    <s v="DPI"/>
    <s v="Tahsis R"/>
    <x v="0"/>
    <s v="Fall"/>
    <x v="16"/>
    <x v="7"/>
    <s v="NWVI"/>
    <s v="CK-32"/>
    <x v="1"/>
    <s v="M"/>
    <s v="H"/>
    <x v="10"/>
    <x v="23"/>
    <s v="CK-32"/>
    <s v="WEST VANCOUVER ISLAND-NOOTKA &amp; KYUQUOT_FA_0.x"/>
    <x v="3"/>
    <x v="200"/>
    <x v="16"/>
    <x v="128"/>
    <s v="19950726"/>
    <n v="7.5"/>
    <x v="1"/>
    <s v="N"/>
    <x v="0"/>
    <n v="1"/>
    <m/>
    <n v="0"/>
    <n v="0"/>
    <m/>
    <n v="0"/>
    <n v="0"/>
    <n v="25000"/>
    <n v="25000"/>
  </r>
  <r>
    <s v="DPI"/>
    <s v="Tahsis R"/>
    <x v="0"/>
    <s v="Fall"/>
    <x v="16"/>
    <x v="7"/>
    <s v="NWVI"/>
    <s v="CK-32"/>
    <x v="1"/>
    <s v="M"/>
    <s v="H"/>
    <x v="9"/>
    <x v="22"/>
    <s v="CK-32"/>
    <s v="WEST VANCOUVER ISLAND-NOOTKA &amp; KYUQUOT_FA_0.x"/>
    <x v="0"/>
    <x v="201"/>
    <x v="16"/>
    <x v="129"/>
    <s v="19950715"/>
    <n v="5"/>
    <x v="0"/>
    <s v="N"/>
    <x v="85"/>
    <n v="1"/>
    <s v="AD"/>
    <n v="25235"/>
    <n v="0"/>
    <m/>
    <n v="0"/>
    <n v="0"/>
    <n v="62643"/>
    <n v="87878"/>
  </r>
  <r>
    <s v="DPI"/>
    <s v="Tahsis R"/>
    <x v="0"/>
    <s v="Fall"/>
    <x v="16"/>
    <x v="7"/>
    <s v="NWVI"/>
    <s v="CK-32"/>
    <x v="1"/>
    <s v="M"/>
    <s v="H"/>
    <x v="9"/>
    <x v="22"/>
    <s v="CK-32"/>
    <s v="WEST VANCOUVER ISLAND-NOOTKA &amp; KYUQUOT_FA_0.x"/>
    <x v="0"/>
    <x v="202"/>
    <x v="16"/>
    <x v="129"/>
    <s v="19950715"/>
    <n v="5"/>
    <x v="0"/>
    <s v="N"/>
    <x v="86"/>
    <n v="1"/>
    <s v="AD"/>
    <n v="25120"/>
    <n v="0"/>
    <m/>
    <n v="0"/>
    <n v="0"/>
    <n v="62357"/>
    <n v="87477"/>
  </r>
  <r>
    <s v="DPI"/>
    <s v="Tahsis R"/>
    <x v="0"/>
    <s v="Fall"/>
    <x v="17"/>
    <x v="5"/>
    <s v="NWVI"/>
    <s v="CK-32"/>
    <x v="1"/>
    <s v="M"/>
    <s v="H"/>
    <x v="9"/>
    <x v="21"/>
    <s v="CK-32"/>
    <s v="WEST VANCOUVER ISLAND-NOOTKA &amp; KYUQUOT_FA_0.x"/>
    <x v="0"/>
    <x v="203"/>
    <x v="17"/>
    <x v="130"/>
    <s v="199607"/>
    <n v="5"/>
    <x v="0"/>
    <s v="N"/>
    <x v="0"/>
    <n v="1"/>
    <m/>
    <n v="0"/>
    <n v="0"/>
    <m/>
    <n v="0"/>
    <n v="0"/>
    <n v="47000"/>
    <n v="47000"/>
  </r>
  <r>
    <s v="DPI"/>
    <s v="Tahsis R"/>
    <x v="0"/>
    <s v="Fall"/>
    <x v="17"/>
    <x v="7"/>
    <s v="NWVI"/>
    <s v="CK-32"/>
    <x v="1"/>
    <s v="M"/>
    <s v="H"/>
    <x v="10"/>
    <x v="23"/>
    <s v="CK-32"/>
    <s v="WEST VANCOUVER ISLAND-NOOTKA &amp; KYUQUOT_FA_0.x"/>
    <x v="3"/>
    <x v="204"/>
    <x v="17"/>
    <x v="130"/>
    <s v="199607"/>
    <n v="7"/>
    <x v="1"/>
    <s v="N"/>
    <x v="0"/>
    <n v="1"/>
    <m/>
    <n v="0"/>
    <n v="0"/>
    <m/>
    <n v="0"/>
    <n v="0"/>
    <n v="100000"/>
    <n v="100000"/>
  </r>
  <r>
    <s v="DPI"/>
    <s v="Tahsis R"/>
    <x v="0"/>
    <s v="Fall"/>
    <x v="17"/>
    <x v="7"/>
    <s v="NWVI"/>
    <s v="CK-32"/>
    <x v="1"/>
    <s v="M"/>
    <s v="H"/>
    <x v="9"/>
    <x v="22"/>
    <s v="CK-32"/>
    <s v="WEST VANCOUVER ISLAND-NOOTKA &amp; KYUQUOT_FA_0.x"/>
    <x v="0"/>
    <x v="205"/>
    <x v="17"/>
    <x v="130"/>
    <s v="199607"/>
    <n v="5"/>
    <x v="0"/>
    <s v="N"/>
    <x v="0"/>
    <n v="1"/>
    <m/>
    <n v="0"/>
    <n v="0"/>
    <m/>
    <n v="0"/>
    <n v="0"/>
    <n v="200000"/>
    <n v="200000"/>
  </r>
  <r>
    <s v="DPI"/>
    <s v="Tahsis R"/>
    <x v="0"/>
    <s v="Fall"/>
    <x v="3"/>
    <x v="5"/>
    <s v="NWVI"/>
    <s v="CK-32"/>
    <x v="1"/>
    <s v="M"/>
    <s v="H"/>
    <x v="9"/>
    <x v="21"/>
    <s v="CK-32"/>
    <s v="WEST VANCOUVER ISLAND-NOOTKA &amp; KYUQUOT_FA_0.x"/>
    <x v="0"/>
    <x v="206"/>
    <x v="3"/>
    <x v="131"/>
    <s v="19970707"/>
    <n v="6"/>
    <x v="0"/>
    <s v="N"/>
    <x v="0"/>
    <n v="1"/>
    <m/>
    <n v="0"/>
    <n v="0"/>
    <m/>
    <n v="0"/>
    <n v="0"/>
    <n v="50000"/>
    <n v="50000"/>
  </r>
  <r>
    <s v="DPI"/>
    <s v="Tahsis R"/>
    <x v="0"/>
    <s v="Fall"/>
    <x v="3"/>
    <x v="7"/>
    <s v="NWVI"/>
    <s v="CK-32"/>
    <x v="1"/>
    <s v="M"/>
    <s v="H"/>
    <x v="9"/>
    <x v="22"/>
    <s v="CK-32"/>
    <s v="WEST VANCOUVER ISLAND-NOOTKA &amp; KYUQUOT_FA_0.x"/>
    <x v="0"/>
    <x v="207"/>
    <x v="3"/>
    <x v="132"/>
    <s v="19970709"/>
    <n v="6"/>
    <x v="0"/>
    <s v="N"/>
    <x v="0"/>
    <n v="1"/>
    <m/>
    <n v="0"/>
    <n v="0"/>
    <m/>
    <n v="0"/>
    <n v="0"/>
    <n v="240000"/>
    <n v="240000"/>
  </r>
  <r>
    <s v="DPI"/>
    <s v="Tahsis R"/>
    <x v="0"/>
    <s v="Fall"/>
    <x v="4"/>
    <x v="7"/>
    <s v="NWVI"/>
    <s v="CK-32"/>
    <x v="1"/>
    <s v="M"/>
    <s v="H"/>
    <x v="9"/>
    <x v="21"/>
    <s v="CK-32"/>
    <s v="WEST VANCOUVER ISLAND-NOOTKA &amp; KYUQUOT_FA_0.x"/>
    <x v="0"/>
    <x v="208"/>
    <x v="4"/>
    <x v="133"/>
    <s v="19980719"/>
    <n v="7"/>
    <x v="1"/>
    <s v="Y"/>
    <x v="0"/>
    <n v="1"/>
    <m/>
    <n v="0"/>
    <n v="0"/>
    <m/>
    <n v="0"/>
    <n v="0"/>
    <n v="121000"/>
    <n v="121000"/>
  </r>
  <r>
    <s v="DPI"/>
    <s v="Tahsis R"/>
    <x v="0"/>
    <s v="Fall"/>
    <x v="4"/>
    <x v="7"/>
    <s v="NWVI"/>
    <s v="CK-32"/>
    <x v="1"/>
    <s v="M"/>
    <s v="H"/>
    <x v="10"/>
    <x v="23"/>
    <s v="CK-32"/>
    <s v="WEST VANCOUVER ISLAND-NOOTKA &amp; KYUQUOT_FA_0.x"/>
    <x v="3"/>
    <x v="209"/>
    <x v="4"/>
    <x v="134"/>
    <s v="19980827"/>
    <n v="20"/>
    <x v="1"/>
    <s v="N"/>
    <x v="0"/>
    <n v="1"/>
    <m/>
    <n v="0"/>
    <n v="0"/>
    <m/>
    <n v="0"/>
    <n v="0"/>
    <n v="124700"/>
    <n v="124700"/>
  </r>
  <r>
    <s v="DPI"/>
    <s v="Tahsis R"/>
    <x v="0"/>
    <s v="Fall"/>
    <x v="5"/>
    <x v="5"/>
    <s v="NWVI"/>
    <s v="CK-32"/>
    <x v="1"/>
    <s v="M"/>
    <s v="H"/>
    <x v="9"/>
    <x v="21"/>
    <s v="CK-32"/>
    <s v="WEST VANCOUVER ISLAND-NOOTKA &amp; KYUQUOT_FA_0.x"/>
    <x v="0"/>
    <x v="210"/>
    <x v="5"/>
    <x v="48"/>
    <s v="19990628"/>
    <n v="3.5"/>
    <x v="0"/>
    <s v="N"/>
    <x v="0"/>
    <n v="1"/>
    <m/>
    <n v="0"/>
    <n v="0"/>
    <m/>
    <n v="0"/>
    <n v="0"/>
    <n v="187500"/>
    <n v="187500"/>
  </r>
  <r>
    <s v="DPI"/>
    <s v="Tahsis R"/>
    <x v="0"/>
    <s v="Fall"/>
    <x v="5"/>
    <x v="7"/>
    <s v="NWVI"/>
    <s v="CK-32"/>
    <x v="1"/>
    <s v="M"/>
    <s v="H"/>
    <x v="9"/>
    <x v="22"/>
    <s v="CK-32"/>
    <s v="WEST VANCOUVER ISLAND-NOOTKA &amp; KYUQUOT_FA_0.x"/>
    <x v="0"/>
    <x v="211"/>
    <x v="5"/>
    <x v="135"/>
    <s v="19990628"/>
    <n v="3.1"/>
    <x v="0"/>
    <s v="N"/>
    <x v="0"/>
    <n v="1"/>
    <m/>
    <n v="0"/>
    <n v="0"/>
    <m/>
    <n v="0"/>
    <n v="0"/>
    <n v="215000"/>
    <n v="215000"/>
  </r>
  <r>
    <s v="DPI"/>
    <s v="Tahsis R"/>
    <x v="0"/>
    <s v="Fall"/>
    <x v="7"/>
    <x v="7"/>
    <s v="NWVI"/>
    <s v="CK-32"/>
    <x v="1"/>
    <s v="M"/>
    <s v="H"/>
    <x v="9"/>
    <x v="22"/>
    <s v="CK-32"/>
    <s v="WEST VANCOUVER ISLAND-NOOTKA &amp; KYUQUOT_FA_0.x"/>
    <x v="0"/>
    <x v="212"/>
    <x v="7"/>
    <x v="136"/>
    <s v="200107"/>
    <n v="3"/>
    <x v="0"/>
    <s v="N"/>
    <x v="0"/>
    <n v="1"/>
    <m/>
    <n v="0"/>
    <n v="0"/>
    <m/>
    <n v="0"/>
    <n v="0"/>
    <n v="400000"/>
    <n v="400000"/>
  </r>
  <r>
    <s v="DPI"/>
    <s v="Tahsis R"/>
    <x v="0"/>
    <s v="Fall"/>
    <x v="18"/>
    <x v="7"/>
    <s v="NWVI"/>
    <s v="CK-32"/>
    <x v="1"/>
    <s v="M"/>
    <s v="H"/>
    <x v="9"/>
    <x v="22"/>
    <s v="CK-32"/>
    <s v="WEST VANCOUVER ISLAND-NOOTKA &amp; KYUQUOT_FA_0.x"/>
    <x v="0"/>
    <x v="213"/>
    <x v="18"/>
    <x v="137"/>
    <s v="200207"/>
    <n v="3"/>
    <x v="0"/>
    <s v="N"/>
    <x v="0"/>
    <n v="1"/>
    <m/>
    <n v="0"/>
    <n v="0"/>
    <m/>
    <n v="0"/>
    <n v="0"/>
    <n v="5000"/>
    <n v="5000"/>
  </r>
  <r>
    <s v="DPI"/>
    <s v="Tahsis R"/>
    <x v="0"/>
    <s v="Fall"/>
    <x v="19"/>
    <x v="7"/>
    <s v="NWVI"/>
    <s v="CK-32"/>
    <x v="1"/>
    <s v="M"/>
    <s v="H"/>
    <x v="9"/>
    <x v="22"/>
    <s v="CK-32"/>
    <s v="WEST VANCOUVER ISLAND-NOOTKA &amp; KYUQUOT_FA_0.x"/>
    <x v="0"/>
    <x v="214"/>
    <x v="19"/>
    <x v="138"/>
    <s v="200306"/>
    <n v="4"/>
    <x v="0"/>
    <s v="N"/>
    <x v="87"/>
    <n v="1"/>
    <m/>
    <n v="0"/>
    <n v="0"/>
    <m/>
    <n v="0"/>
    <n v="0"/>
    <n v="175000"/>
    <n v="175000"/>
  </r>
  <r>
    <s v="DPI"/>
    <s v="Tahsis R"/>
    <x v="0"/>
    <s v="Fall"/>
    <x v="20"/>
    <x v="7"/>
    <s v="NWVI"/>
    <s v="CK-32"/>
    <x v="1"/>
    <s v="M"/>
    <s v="H"/>
    <x v="9"/>
    <x v="22"/>
    <s v="CK-32"/>
    <s v="WEST VANCOUVER ISLAND-NOOTKA &amp; KYUQUOT_FA_0.x"/>
    <x v="0"/>
    <x v="215"/>
    <x v="20"/>
    <x v="139"/>
    <s v="200406"/>
    <n v="4"/>
    <x v="0"/>
    <s v="N"/>
    <x v="88"/>
    <n v="1"/>
    <m/>
    <n v="0"/>
    <n v="0"/>
    <m/>
    <n v="0"/>
    <n v="0"/>
    <n v="240000"/>
    <n v="240000"/>
  </r>
  <r>
    <s v="DPI"/>
    <s v="Tahsis R"/>
    <x v="0"/>
    <s v="Fall"/>
    <x v="21"/>
    <x v="7"/>
    <s v="NWVI"/>
    <s v="CK-32"/>
    <x v="1"/>
    <s v="M"/>
    <s v="H"/>
    <x v="9"/>
    <x v="22"/>
    <s v="CK-32"/>
    <s v="WEST VANCOUVER ISLAND-NOOTKA &amp; KYUQUOT_FA_0.x"/>
    <x v="0"/>
    <x v="216"/>
    <x v="21"/>
    <x v="140"/>
    <s v="20050505"/>
    <n v="5"/>
    <x v="0"/>
    <s v="N"/>
    <x v="89"/>
    <n v="1"/>
    <m/>
    <n v="0"/>
    <n v="0"/>
    <m/>
    <n v="0"/>
    <n v="0"/>
    <n v="160964"/>
    <n v="160964"/>
  </r>
  <r>
    <s v="DPI"/>
    <s v="Tahsis R"/>
    <x v="0"/>
    <s v="Fall"/>
    <x v="22"/>
    <x v="7"/>
    <s v="NWVI"/>
    <s v="CK-32"/>
    <x v="1"/>
    <s v="M"/>
    <s v="H"/>
    <x v="9"/>
    <x v="22"/>
    <s v="CK-32"/>
    <s v="WEST VANCOUVER ISLAND-NOOTKA &amp; KYUQUOT_FA_0.x"/>
    <x v="0"/>
    <x v="217"/>
    <x v="22"/>
    <x v="141"/>
    <s v="20060701"/>
    <n v="5"/>
    <x v="0"/>
    <s v="N"/>
    <x v="0"/>
    <n v="1"/>
    <m/>
    <n v="0"/>
    <n v="0"/>
    <m/>
    <n v="0"/>
    <n v="0"/>
    <n v="9000"/>
    <n v="9000"/>
  </r>
  <r>
    <s v="DPI"/>
    <s v="Tahsis R"/>
    <x v="0"/>
    <s v="Fall"/>
    <x v="26"/>
    <x v="5"/>
    <s v="NWVI"/>
    <s v="CK-32"/>
    <x v="1"/>
    <s v="M"/>
    <s v="H"/>
    <x v="9"/>
    <x v="21"/>
    <s v="CK-32"/>
    <s v="WEST VANCOUVER ISLAND-NOOTKA &amp; KYUQUOT_FA_0.x"/>
    <x v="0"/>
    <x v="218"/>
    <x v="26"/>
    <x v="142"/>
    <s v="200705"/>
    <n v="5"/>
    <x v="0"/>
    <s v="N"/>
    <x v="90"/>
    <n v="1"/>
    <m/>
    <n v="0"/>
    <n v="0"/>
    <m/>
    <n v="0"/>
    <n v="0"/>
    <n v="63106"/>
    <n v="63106"/>
  </r>
  <r>
    <s v="DPI"/>
    <s v="Tahsis R"/>
    <x v="0"/>
    <s v="Fall"/>
    <x v="32"/>
    <x v="5"/>
    <s v="NWVI"/>
    <s v="CK-32"/>
    <x v="1"/>
    <s v="M"/>
    <s v="H"/>
    <x v="9"/>
    <x v="21"/>
    <s v="CK-32"/>
    <s v="WEST VANCOUVER ISLAND-NOOTKA &amp; KYUQUOT_FA_0.x"/>
    <x v="0"/>
    <x v="219"/>
    <x v="32"/>
    <x v="143"/>
    <s v="20080604"/>
    <n v="8.59"/>
    <x v="0"/>
    <s v="N"/>
    <x v="91"/>
    <n v="1"/>
    <m/>
    <n v="0"/>
    <n v="0"/>
    <m/>
    <n v="0"/>
    <n v="0"/>
    <n v="60000"/>
    <n v="60000"/>
  </r>
  <r>
    <s v="DPI"/>
    <s v="Tahsis R"/>
    <x v="0"/>
    <s v="Fall"/>
    <x v="27"/>
    <x v="5"/>
    <s v="NWVI"/>
    <s v="CK-32"/>
    <x v="1"/>
    <s v="M"/>
    <s v="H"/>
    <x v="9"/>
    <x v="21"/>
    <s v="CK-32"/>
    <s v="WEST VANCOUVER ISLAND-NOOTKA &amp; KYUQUOT_FA_0.x"/>
    <x v="0"/>
    <x v="220"/>
    <x v="27"/>
    <x v="144"/>
    <s v="200906"/>
    <n v="5"/>
    <x v="0"/>
    <s v="N"/>
    <x v="0"/>
    <n v="1"/>
    <m/>
    <n v="0"/>
    <n v="0"/>
    <m/>
    <n v="0"/>
    <n v="0"/>
    <n v="97291"/>
    <n v="97291"/>
  </r>
  <r>
    <s v="DPI"/>
    <s v="Tahsis R"/>
    <x v="0"/>
    <s v="Fall"/>
    <x v="27"/>
    <x v="7"/>
    <s v="NWVI"/>
    <s v="CK-32"/>
    <x v="1"/>
    <s v="M"/>
    <s v="H"/>
    <x v="9"/>
    <x v="22"/>
    <s v="CK-32"/>
    <s v="WEST VANCOUVER ISLAND-NOOTKA &amp; KYUQUOT_FA_0.x"/>
    <x v="0"/>
    <x v="221"/>
    <x v="27"/>
    <x v="144"/>
    <s v="200906"/>
    <n v="5"/>
    <x v="0"/>
    <s v="N"/>
    <x v="0"/>
    <n v="1"/>
    <m/>
    <n v="0"/>
    <n v="0"/>
    <m/>
    <n v="0"/>
    <n v="0"/>
    <n v="162350"/>
    <n v="162350"/>
  </r>
  <r>
    <s v="DPI"/>
    <s v="Tahsis R"/>
    <x v="0"/>
    <s v="Fall"/>
    <x v="28"/>
    <x v="5"/>
    <s v="NWVI"/>
    <s v="CK-32"/>
    <x v="1"/>
    <s v="M"/>
    <s v="H"/>
    <x v="10"/>
    <x v="23"/>
    <s v="CK-32"/>
    <s v="WEST VANCOUVER ISLAND-NOOTKA &amp; KYUQUOT_FA_0.x"/>
    <x v="3"/>
    <x v="222"/>
    <x v="28"/>
    <x v="145"/>
    <s v="20100610"/>
    <n v="8.1999999999999993"/>
    <x v="1"/>
    <s v="N"/>
    <x v="0"/>
    <n v="1"/>
    <m/>
    <n v="0"/>
    <n v="0"/>
    <m/>
    <n v="0"/>
    <n v="0"/>
    <n v="103000"/>
    <n v="103000"/>
  </r>
  <r>
    <s v="DPI"/>
    <s v="Tahsis R"/>
    <x v="0"/>
    <s v="Fall"/>
    <x v="28"/>
    <x v="7"/>
    <s v="NWVI"/>
    <s v="CK-32"/>
    <x v="1"/>
    <s v="M"/>
    <s v="H"/>
    <x v="10"/>
    <x v="23"/>
    <s v="CK-32"/>
    <s v="WEST VANCOUVER ISLAND-NOOTKA &amp; KYUQUOT_FA_0.x"/>
    <x v="3"/>
    <x v="223"/>
    <x v="28"/>
    <x v="146"/>
    <s v="20100617"/>
    <n v="7.8"/>
    <x v="1"/>
    <s v="N"/>
    <x v="0"/>
    <n v="1"/>
    <m/>
    <n v="0"/>
    <n v="0"/>
    <m/>
    <n v="0"/>
    <n v="0"/>
    <n v="63000"/>
    <n v="63000"/>
  </r>
  <r>
    <s v="DPI"/>
    <s v="Tahsis R"/>
    <x v="0"/>
    <s v="Fall"/>
    <x v="33"/>
    <x v="5"/>
    <s v="NWVI"/>
    <s v="CK-32"/>
    <x v="1"/>
    <s v="M"/>
    <s v="H"/>
    <x v="10"/>
    <x v="23"/>
    <s v="CK-32"/>
    <s v="WEST VANCOUVER ISLAND-NOOTKA &amp; KYUQUOT_FA_0.x"/>
    <x v="3"/>
    <x v="224"/>
    <x v="33"/>
    <x v="147"/>
    <s v="20110617"/>
    <n v="7"/>
    <x v="1"/>
    <s v="N"/>
    <x v="0"/>
    <n v="1"/>
    <m/>
    <n v="0"/>
    <n v="0"/>
    <m/>
    <n v="0"/>
    <n v="0"/>
    <n v="15000"/>
    <n v="15000"/>
  </r>
  <r>
    <s v="DPI"/>
    <s v="Tahsis R"/>
    <x v="0"/>
    <s v="Fall"/>
    <x v="33"/>
    <x v="7"/>
    <s v="NWVI"/>
    <s v="CK-32"/>
    <x v="1"/>
    <s v="M"/>
    <s v="H"/>
    <x v="10"/>
    <x v="23"/>
    <s v="CK-32"/>
    <s v="WEST VANCOUVER ISLAND-NOOTKA &amp; KYUQUOT_FA_0.x"/>
    <x v="3"/>
    <x v="225"/>
    <x v="33"/>
    <x v="148"/>
    <s v="20110618"/>
    <n v="8"/>
    <x v="1"/>
    <s v="N"/>
    <x v="0"/>
    <n v="1"/>
    <m/>
    <n v="0"/>
    <n v="0"/>
    <m/>
    <n v="0"/>
    <n v="0"/>
    <n v="19000"/>
    <n v="19000"/>
  </r>
  <r>
    <s v="DPI"/>
    <s v="Tahsis R"/>
    <x v="0"/>
    <s v="Fall"/>
    <x v="34"/>
    <x v="5"/>
    <s v="NWVI"/>
    <s v="CK-32"/>
    <x v="1"/>
    <s v="M"/>
    <s v="H"/>
    <x v="10"/>
    <x v="23"/>
    <s v="CK-32"/>
    <s v="WEST VANCOUVER ISLAND-NOOTKA &amp; KYUQUOT_FA_0.x"/>
    <x v="3"/>
    <x v="226"/>
    <x v="34"/>
    <x v="149"/>
    <s v="20120519"/>
    <n v="7"/>
    <x v="1"/>
    <s v="N"/>
    <x v="92"/>
    <n v="1"/>
    <m/>
    <n v="0"/>
    <n v="0"/>
    <m/>
    <n v="0"/>
    <n v="0"/>
    <n v="62000"/>
    <n v="62000"/>
  </r>
  <r>
    <s v="DPI"/>
    <s v="Tahsis R"/>
    <x v="0"/>
    <s v="Fall"/>
    <x v="23"/>
    <x v="5"/>
    <s v="NWVI"/>
    <s v="CK-32"/>
    <x v="1"/>
    <s v="M"/>
    <s v="H"/>
    <x v="10"/>
    <x v="23"/>
    <s v="CK-32"/>
    <s v="WEST VANCOUVER ISLAND-NOOTKA &amp; KYUQUOT_FA_0.x"/>
    <x v="3"/>
    <x v="227"/>
    <x v="23"/>
    <x v="150"/>
    <s v="20130612"/>
    <n v="11"/>
    <x v="1"/>
    <s v="N"/>
    <x v="0"/>
    <n v="1"/>
    <m/>
    <n v="0"/>
    <n v="0"/>
    <m/>
    <n v="0"/>
    <n v="0"/>
    <n v="60000"/>
    <n v="60000"/>
  </r>
  <r>
    <s v="DPI"/>
    <s v="Tahsis R"/>
    <x v="0"/>
    <s v="Fall"/>
    <x v="35"/>
    <x v="5"/>
    <s v="NWVI"/>
    <s v="CK-32"/>
    <x v="1"/>
    <s v="M"/>
    <s v="H"/>
    <x v="10"/>
    <x v="23"/>
    <s v="CK-32"/>
    <s v="WEST VANCOUVER ISLAND-NOOTKA &amp; KYUQUOT_FA_0.x"/>
    <x v="3"/>
    <x v="228"/>
    <x v="35"/>
    <x v="151"/>
    <s v="20140529"/>
    <n v="5.3"/>
    <x v="1"/>
    <s v="N"/>
    <x v="93"/>
    <n v="1"/>
    <m/>
    <n v="0"/>
    <n v="0"/>
    <m/>
    <n v="0"/>
    <n v="0"/>
    <n v="140000"/>
    <n v="140000"/>
  </r>
  <r>
    <s v="DPI"/>
    <s v="Tahsis R"/>
    <x v="0"/>
    <s v="Fall"/>
    <x v="35"/>
    <x v="7"/>
    <s v="NWVI"/>
    <s v="CK-32"/>
    <x v="1"/>
    <s v="M"/>
    <s v="H"/>
    <x v="10"/>
    <x v="23"/>
    <s v="CK-32"/>
    <s v="WEST VANCOUVER ISLAND-NOOTKA &amp; KYUQUOT_FA_0.x"/>
    <x v="3"/>
    <x v="229"/>
    <x v="35"/>
    <x v="152"/>
    <s v="20140520"/>
    <n v="3.1"/>
    <x v="0"/>
    <s v="N"/>
    <x v="0"/>
    <n v="1"/>
    <m/>
    <n v="0"/>
    <n v="0"/>
    <m/>
    <n v="0"/>
    <n v="0"/>
    <n v="19000"/>
    <n v="19000"/>
  </r>
  <r>
    <s v="DPI"/>
    <s v="Tahsis R"/>
    <x v="0"/>
    <s v="Fall"/>
    <x v="36"/>
    <x v="5"/>
    <s v="NWVI"/>
    <s v="CK-32"/>
    <x v="1"/>
    <s v="M"/>
    <s v="H"/>
    <x v="10"/>
    <x v="23"/>
    <s v="CK-32"/>
    <s v="WEST VANCOUVER ISLAND-NOOTKA &amp; KYUQUOT_FA_0.x"/>
    <x v="3"/>
    <x v="230"/>
    <x v="36"/>
    <x v="153"/>
    <s v="20150529"/>
    <n v="5.5"/>
    <x v="1"/>
    <s v="N"/>
    <x v="0"/>
    <n v="1"/>
    <m/>
    <n v="0"/>
    <n v="0"/>
    <m/>
    <n v="0"/>
    <n v="0"/>
    <n v="67500"/>
    <n v="67500"/>
  </r>
  <r>
    <s v="DPI"/>
    <s v="Tahsis R"/>
    <x v="0"/>
    <s v="Fall"/>
    <x v="36"/>
    <x v="7"/>
    <s v="NWVI"/>
    <s v="CK-32"/>
    <x v="1"/>
    <s v="M"/>
    <s v="H"/>
    <x v="9"/>
    <x v="22"/>
    <s v="CK-32"/>
    <s v="WEST VANCOUVER ISLAND-NOOTKA &amp; KYUQUOT_FA_0.x"/>
    <x v="0"/>
    <x v="231"/>
    <x v="36"/>
    <x v="154"/>
    <s v="20150531"/>
    <n v="3"/>
    <x v="0"/>
    <s v="N"/>
    <x v="94"/>
    <n v="1"/>
    <m/>
    <n v="0"/>
    <n v="0"/>
    <m/>
    <n v="0"/>
    <n v="0"/>
    <n v="7950"/>
    <n v="7950"/>
  </r>
  <r>
    <s v="DPI"/>
    <s v="Tahsis R"/>
    <x v="0"/>
    <s v="Fall"/>
    <x v="37"/>
    <x v="5"/>
    <s v="NWVI"/>
    <s v="CK-32"/>
    <x v="1"/>
    <s v="M"/>
    <s v="H"/>
    <x v="10"/>
    <x v="23"/>
    <s v="CK-32"/>
    <s v="WEST VANCOUVER ISLAND-NOOTKA &amp; KYUQUOT_FA_0.x"/>
    <x v="3"/>
    <x v="232"/>
    <x v="37"/>
    <x v="155"/>
    <s v="20160508"/>
    <n v="6"/>
    <x v="1"/>
    <s v="N"/>
    <x v="0"/>
    <n v="1"/>
    <m/>
    <n v="0"/>
    <n v="0"/>
    <m/>
    <n v="0"/>
    <n v="0"/>
    <n v="154125"/>
    <n v="154125"/>
  </r>
  <r>
    <s v="DPI"/>
    <s v="Tahsis R"/>
    <x v="0"/>
    <s v="Fall"/>
    <x v="37"/>
    <x v="7"/>
    <s v="NWVI"/>
    <s v="CK-32"/>
    <x v="1"/>
    <s v="M"/>
    <s v="H"/>
    <x v="10"/>
    <x v="23"/>
    <s v="CK-32"/>
    <s v="WEST VANCOUVER ISLAND-NOOTKA &amp; KYUQUOT_FA_0.x"/>
    <x v="3"/>
    <x v="233"/>
    <x v="37"/>
    <x v="156"/>
    <s v="20160521"/>
    <n v="7.5"/>
    <x v="1"/>
    <s v="N"/>
    <x v="0"/>
    <n v="1"/>
    <m/>
    <n v="0"/>
    <n v="0"/>
    <m/>
    <n v="0"/>
    <n v="0"/>
    <n v="51417"/>
    <n v="51417"/>
  </r>
  <r>
    <s v="DPI"/>
    <s v="Tahsis R"/>
    <x v="0"/>
    <s v="Fall"/>
    <x v="29"/>
    <x v="5"/>
    <s v="NWVI"/>
    <s v="CK-32"/>
    <x v="1"/>
    <s v="M"/>
    <s v="H"/>
    <x v="10"/>
    <x v="23"/>
    <s v="CK-32"/>
    <s v="WEST VANCOUVER ISLAND-NOOTKA &amp; KYUQUOT_FA_0.x"/>
    <x v="3"/>
    <x v="234"/>
    <x v="29"/>
    <x v="157"/>
    <s v="20170531"/>
    <n v="4.2"/>
    <x v="1"/>
    <s v="N"/>
    <x v="0"/>
    <n v="1"/>
    <m/>
    <n v="0"/>
    <n v="0"/>
    <m/>
    <n v="0"/>
    <n v="0"/>
    <n v="159748"/>
    <n v="159748"/>
  </r>
  <r>
    <s v="DPI"/>
    <s v="Tahsis R"/>
    <x v="0"/>
    <s v="Fall"/>
    <x v="29"/>
    <x v="7"/>
    <s v="NWVI"/>
    <s v="CK-32"/>
    <x v="1"/>
    <s v="M"/>
    <s v="H"/>
    <x v="10"/>
    <x v="23"/>
    <s v="CK-32"/>
    <s v="WEST VANCOUVER ISLAND-NOOTKA &amp; KYUQUOT_FA_0.x"/>
    <x v="3"/>
    <x v="235"/>
    <x v="29"/>
    <x v="157"/>
    <s v="20170531"/>
    <n v="3.1"/>
    <x v="1"/>
    <s v="N"/>
    <x v="0"/>
    <n v="1"/>
    <m/>
    <n v="0"/>
    <n v="0"/>
    <m/>
    <n v="0"/>
    <n v="0"/>
    <n v="87501"/>
    <n v="87501"/>
  </r>
  <r>
    <s v="DPI"/>
    <s v="Tahsis R"/>
    <x v="0"/>
    <s v="Fall"/>
    <x v="29"/>
    <x v="7"/>
    <s v="NWVI"/>
    <s v="CK-32"/>
    <x v="1"/>
    <s v="M"/>
    <s v="H"/>
    <x v="9"/>
    <x v="22"/>
    <s v="CK-32"/>
    <s v="WEST VANCOUVER ISLAND-NOOTKA &amp; KYUQUOT_FA_0.x"/>
    <x v="1"/>
    <x v="236"/>
    <x v="29"/>
    <x v="158"/>
    <s v="20170408"/>
    <n v="2.5"/>
    <x v="1"/>
    <s v="N"/>
    <x v="0"/>
    <n v="1"/>
    <m/>
    <n v="0"/>
    <n v="0"/>
    <m/>
    <n v="0"/>
    <n v="0"/>
    <n v="7000"/>
    <n v="7000"/>
  </r>
  <r>
    <s v="DPI"/>
    <s v="Tahsis R"/>
    <x v="0"/>
    <s v="Fall"/>
    <x v="30"/>
    <x v="5"/>
    <s v="NWVI"/>
    <s v="CK-32"/>
    <x v="1"/>
    <s v="M"/>
    <s v="H"/>
    <x v="10"/>
    <x v="23"/>
    <s v="CK-32"/>
    <s v="WEST VANCOUVER ISLAND-NOOTKA &amp; KYUQUOT_FA_0.x"/>
    <x v="3"/>
    <x v="237"/>
    <x v="30"/>
    <x v="159"/>
    <s v="20180605"/>
    <n v="8"/>
    <x v="1"/>
    <s v="N"/>
    <x v="0"/>
    <n v="1"/>
    <m/>
    <n v="0"/>
    <n v="0"/>
    <m/>
    <n v="0"/>
    <n v="0"/>
    <n v="174599"/>
    <n v="174599"/>
  </r>
  <r>
    <s v="DPI"/>
    <s v="Tahsis R"/>
    <x v="0"/>
    <s v="Fall"/>
    <x v="30"/>
    <x v="7"/>
    <s v="NWVI"/>
    <s v="CK-32"/>
    <x v="1"/>
    <s v="M"/>
    <s v="H"/>
    <x v="10"/>
    <x v="23"/>
    <s v="CK-32"/>
    <s v="WEST VANCOUVER ISLAND-NOOTKA &amp; KYUQUOT_FA_0.x"/>
    <x v="3"/>
    <x v="238"/>
    <x v="30"/>
    <x v="159"/>
    <s v="20180605"/>
    <n v="12"/>
    <x v="1"/>
    <s v="N"/>
    <x v="0"/>
    <n v="1"/>
    <m/>
    <n v="0"/>
    <n v="0"/>
    <m/>
    <n v="0"/>
    <n v="0"/>
    <n v="112403"/>
    <n v="112403"/>
  </r>
  <r>
    <s v="DPI"/>
    <s v="Tahsis R"/>
    <x v="0"/>
    <s v="Fall"/>
    <x v="38"/>
    <x v="5"/>
    <s v="NWVI"/>
    <s v="CK-32"/>
    <x v="1"/>
    <s v="M"/>
    <s v="H"/>
    <x v="10"/>
    <x v="23"/>
    <s v="CK-32"/>
    <s v="WEST VANCOUVER ISLAND-NOOTKA &amp; KYUQUOT_FA_0.x"/>
    <x v="3"/>
    <x v="239"/>
    <x v="38"/>
    <x v="160"/>
    <s v="20190615"/>
    <n v="9.8000000000000007"/>
    <x v="1"/>
    <s v="N"/>
    <x v="0"/>
    <n v="1"/>
    <m/>
    <n v="0"/>
    <n v="0"/>
    <m/>
    <n v="0"/>
    <n v="0"/>
    <n v="156446"/>
    <n v="156446"/>
  </r>
  <r>
    <s v="DPI"/>
    <s v="Tahsis R"/>
    <x v="0"/>
    <s v="Fall"/>
    <x v="38"/>
    <x v="7"/>
    <s v="NWVI"/>
    <s v="CK-32"/>
    <x v="1"/>
    <s v="M"/>
    <s v="H"/>
    <x v="10"/>
    <x v="23"/>
    <s v="CK-32"/>
    <s v="WEST VANCOUVER ISLAND-NOOTKA &amp; KYUQUOT_FA_0.x"/>
    <x v="3"/>
    <x v="240"/>
    <x v="38"/>
    <x v="160"/>
    <s v="20190615"/>
    <n v="8.8000000000000007"/>
    <x v="1"/>
    <s v="N"/>
    <x v="0"/>
    <n v="1"/>
    <m/>
    <n v="0"/>
    <n v="0"/>
    <m/>
    <n v="0"/>
    <n v="0"/>
    <n v="162626"/>
    <n v="162626"/>
  </r>
  <r>
    <s v="DPI"/>
    <s v="Tahsis R"/>
    <x v="0"/>
    <s v="Fall"/>
    <x v="31"/>
    <x v="5"/>
    <s v="NWVI"/>
    <s v="CK-32"/>
    <x v="1"/>
    <s v="M"/>
    <s v="H"/>
    <x v="10"/>
    <x v="23"/>
    <s v="CK-32"/>
    <s v="WEST VANCOUVER ISLAND-NOOTKA &amp; KYUQUOT_FA_0.x"/>
    <x v="3"/>
    <x v="241"/>
    <x v="31"/>
    <x v="161"/>
    <s v="20200601"/>
    <m/>
    <x v="1"/>
    <s v="N"/>
    <x v="0"/>
    <n v="1"/>
    <m/>
    <n v="0"/>
    <n v="0"/>
    <m/>
    <n v="0"/>
    <n v="0"/>
    <n v="195000"/>
    <n v="195000"/>
  </r>
  <r>
    <s v="DPI"/>
    <s v="Tahsis R"/>
    <x v="0"/>
    <s v="Fall"/>
    <x v="31"/>
    <x v="7"/>
    <s v="NWVI"/>
    <s v="CK-32"/>
    <x v="1"/>
    <s v="M"/>
    <s v="H"/>
    <x v="10"/>
    <x v="23"/>
    <s v="CK-32"/>
    <s v="WEST VANCOUVER ISLAND-NOOTKA &amp; KYUQUOT_FA_0.x"/>
    <x v="3"/>
    <x v="242"/>
    <x v="31"/>
    <x v="161"/>
    <s v="20200601"/>
    <m/>
    <x v="1"/>
    <s v="N"/>
    <x v="0"/>
    <n v="1"/>
    <m/>
    <n v="0"/>
    <n v="0"/>
    <m/>
    <n v="0"/>
    <n v="0"/>
    <n v="130000"/>
    <n v="130000"/>
  </r>
  <r>
    <s v="DPI"/>
    <s v="Tahsis R"/>
    <x v="0"/>
    <s v="Fall"/>
    <x v="39"/>
    <x v="5"/>
    <s v="NWVI"/>
    <s v="CK-32"/>
    <x v="1"/>
    <s v="M"/>
    <s v="H"/>
    <x v="10"/>
    <x v="23"/>
    <s v="CK-32"/>
    <s v="WEST VANCOUVER ISLAND-NOOTKA &amp; KYUQUOT_FA_0.x"/>
    <x v="3"/>
    <x v="243"/>
    <x v="39"/>
    <x v="162"/>
    <s v="20210531"/>
    <m/>
    <x v="0"/>
    <s v="N"/>
    <x v="0"/>
    <n v="1"/>
    <m/>
    <n v="0"/>
    <n v="0"/>
    <m/>
    <n v="0"/>
    <n v="0"/>
    <n v="158000"/>
    <n v="158000"/>
  </r>
  <r>
    <s v="DPI"/>
    <s v="Tahsis R"/>
    <x v="0"/>
    <s v="Fall"/>
    <x v="39"/>
    <x v="7"/>
    <s v="NWVI"/>
    <s v="CK-32"/>
    <x v="1"/>
    <s v="M"/>
    <s v="H"/>
    <x v="10"/>
    <x v="23"/>
    <s v="CK-32"/>
    <s v="WEST VANCOUVER ISLAND-NOOTKA &amp; KYUQUOT_FA_0.x"/>
    <x v="3"/>
    <x v="244"/>
    <x v="39"/>
    <x v="162"/>
    <s v="20210531"/>
    <m/>
    <x v="0"/>
    <s v="N"/>
    <x v="0"/>
    <n v="1"/>
    <m/>
    <n v="0"/>
    <n v="0"/>
    <m/>
    <n v="0"/>
    <n v="0"/>
    <n v="109300"/>
    <n v="109300"/>
  </r>
  <r>
    <s v="DPI"/>
    <s v="Tahsis R"/>
    <x v="0"/>
    <s v="Fall"/>
    <x v="40"/>
    <x v="5"/>
    <s v="NWVI"/>
    <s v="CK-32"/>
    <x v="1"/>
    <s v="M"/>
    <s v="H"/>
    <x v="10"/>
    <x v="23"/>
    <s v="CK-32"/>
    <s v="WEST VANCOUVER ISLAND-NOOTKA &amp; KYUQUOT_FA_0.x"/>
    <x v="3"/>
    <x v="245"/>
    <x v="40"/>
    <x v="163"/>
    <s v="20220606"/>
    <n v="10"/>
    <x v="0"/>
    <s v="N"/>
    <x v="0"/>
    <n v="1"/>
    <m/>
    <n v="0"/>
    <n v="0"/>
    <m/>
    <n v="0"/>
    <n v="0"/>
    <n v="72000"/>
    <n v="72000"/>
  </r>
  <r>
    <s v="DPI"/>
    <s v="Tahsis R"/>
    <x v="0"/>
    <s v="Fall"/>
    <x v="40"/>
    <x v="7"/>
    <s v="NWVI"/>
    <s v="CK-32"/>
    <x v="1"/>
    <s v="M"/>
    <s v="H"/>
    <x v="10"/>
    <x v="23"/>
    <s v="CK-32"/>
    <s v="WEST VANCOUVER ISLAND-NOOTKA &amp; KYUQUOT_FA_0.x"/>
    <x v="3"/>
    <x v="246"/>
    <x v="40"/>
    <x v="163"/>
    <s v="20220606"/>
    <n v="8"/>
    <x v="0"/>
    <s v="N"/>
    <x v="0"/>
    <n v="1"/>
    <m/>
    <n v="0"/>
    <n v="0"/>
    <m/>
    <n v="0"/>
    <n v="0"/>
    <n v="208000"/>
    <n v="208000"/>
  </r>
  <r>
    <s v="DPI"/>
    <s v="Tahsis R"/>
    <x v="0"/>
    <s v="Fall"/>
    <x v="41"/>
    <x v="5"/>
    <s v="NWVI"/>
    <s v="CK-32"/>
    <x v="1"/>
    <s v="M"/>
    <s v="H"/>
    <x v="10"/>
    <x v="23"/>
    <s v="CK-32"/>
    <s v="WEST VANCOUVER ISLAND-NOOTKA &amp; KYUQUOT_FA_0.x"/>
    <x v="3"/>
    <x v="247"/>
    <x v="41"/>
    <x v="164"/>
    <s v="20230614"/>
    <n v="9"/>
    <x v="0"/>
    <s v="N"/>
    <x v="0"/>
    <n v="1"/>
    <m/>
    <n v="0"/>
    <n v="0"/>
    <m/>
    <n v="0"/>
    <n v="0"/>
    <n v="142000"/>
    <n v="142000"/>
  </r>
  <r>
    <s v="DPI"/>
    <s v="Tahsis R"/>
    <x v="0"/>
    <s v="Fall"/>
    <x v="41"/>
    <x v="7"/>
    <s v="NWVI"/>
    <s v="CK-32"/>
    <x v="1"/>
    <s v="M"/>
    <s v="H"/>
    <x v="10"/>
    <x v="23"/>
    <s v="CK-32"/>
    <s v="WEST VANCOUVER ISLAND-NOOTKA &amp; KYUQUOT_FA_0.x"/>
    <x v="3"/>
    <x v="248"/>
    <x v="41"/>
    <x v="164"/>
    <s v="20230614"/>
    <n v="9"/>
    <x v="0"/>
    <s v="N"/>
    <x v="0"/>
    <n v="1"/>
    <m/>
    <n v="0"/>
    <n v="0"/>
    <m/>
    <n v="0"/>
    <n v="0"/>
    <n v="161000"/>
    <n v="161000"/>
  </r>
  <r>
    <s v="OPS"/>
    <s v="Conuma R"/>
    <x v="0"/>
    <s v="Fall"/>
    <x v="42"/>
    <x v="8"/>
    <s v="NWVI"/>
    <s v="CK-32"/>
    <x v="1"/>
    <s v="M"/>
    <s v="H"/>
    <x v="11"/>
    <x v="24"/>
    <s v="CK-32"/>
    <s v="WEST VANCOUVER ISLAND-NOOTKA &amp; KYUQUOT_FA_0.x"/>
    <x v="1"/>
    <x v="249"/>
    <x v="42"/>
    <x v="165"/>
    <s v="19800516"/>
    <n v="2.9"/>
    <x v="0"/>
    <s v="N"/>
    <x v="0"/>
    <n v="1"/>
    <s v="AD"/>
    <n v="76460"/>
    <n v="3193"/>
    <m/>
    <n v="0"/>
    <n v="0"/>
    <n v="38347"/>
    <n v="118000"/>
  </r>
  <r>
    <s v="OPS"/>
    <s v="Conuma R"/>
    <x v="0"/>
    <s v="Fall"/>
    <x v="43"/>
    <x v="8"/>
    <s v="NWVI"/>
    <s v="CK-32"/>
    <x v="1"/>
    <s v="M"/>
    <s v="H"/>
    <x v="11"/>
    <x v="24"/>
    <s v="CK-32"/>
    <s v="WEST VANCOUVER ISLAND-NOOTKA &amp; KYUQUOT_FA_0.x"/>
    <x v="1"/>
    <x v="250"/>
    <x v="43"/>
    <x v="166"/>
    <s v="19810505"/>
    <n v="3"/>
    <x v="0"/>
    <s v="N"/>
    <x v="0"/>
    <n v="1"/>
    <s v="AD"/>
    <n v="99653"/>
    <n v="5466"/>
    <m/>
    <n v="0"/>
    <n v="0"/>
    <n v="93148"/>
    <n v="198267"/>
  </r>
  <r>
    <s v="OPS"/>
    <s v="Conuma R"/>
    <x v="0"/>
    <s v="Fall"/>
    <x v="24"/>
    <x v="8"/>
    <s v="NWVI"/>
    <s v="CK-32"/>
    <x v="1"/>
    <s v="M"/>
    <s v="H"/>
    <x v="11"/>
    <x v="24"/>
    <s v="CK-32"/>
    <s v="WEST VANCOUVER ISLAND-NOOTKA &amp; KYUQUOT_FA_0.x"/>
    <x v="1"/>
    <x v="251"/>
    <x v="24"/>
    <x v="167"/>
    <s v="19820615"/>
    <n v="2.5"/>
    <x v="0"/>
    <s v="N"/>
    <x v="0"/>
    <n v="1"/>
    <s v="AD"/>
    <n v="64484"/>
    <n v="9721"/>
    <m/>
    <n v="0"/>
    <n v="0"/>
    <n v="77795"/>
    <n v="152000"/>
  </r>
  <r>
    <s v="OPS"/>
    <s v="Conuma R"/>
    <x v="0"/>
    <s v="Fall"/>
    <x v="25"/>
    <x v="8"/>
    <s v="NWVI"/>
    <s v="CK-32"/>
    <x v="1"/>
    <s v="M"/>
    <s v="H"/>
    <x v="11"/>
    <x v="24"/>
    <s v="CK-32"/>
    <s v="WEST VANCOUVER ISLAND-NOOTKA &amp; KYUQUOT_FA_0.x"/>
    <x v="0"/>
    <x v="252"/>
    <x v="25"/>
    <x v="168"/>
    <s v="19830612"/>
    <n v="5.3"/>
    <x v="0"/>
    <s v="N"/>
    <x v="95"/>
    <n v="1"/>
    <s v="AD"/>
    <n v="76438"/>
    <n v="772"/>
    <m/>
    <n v="0"/>
    <n v="0"/>
    <n v="408690"/>
    <n v="485900"/>
  </r>
  <r>
    <s v="OPS"/>
    <s v="Conuma R"/>
    <x v="0"/>
    <s v="Fall"/>
    <x v="8"/>
    <x v="8"/>
    <s v="NWVI"/>
    <s v="CK-32"/>
    <x v="1"/>
    <s v="M"/>
    <s v="H"/>
    <x v="11"/>
    <x v="24"/>
    <s v="CK-32"/>
    <s v="WEST VANCOUVER ISLAND-NOOTKA &amp; KYUQUOT_FA_0.x"/>
    <x v="0"/>
    <x v="253"/>
    <x v="8"/>
    <x v="169"/>
    <s v="19840516"/>
    <n v="4.9000000000000004"/>
    <x v="1"/>
    <s v="N"/>
    <x v="96"/>
    <n v="1"/>
    <s v="AD"/>
    <n v="47221"/>
    <n v="5719"/>
    <m/>
    <n v="0"/>
    <n v="0"/>
    <n v="131060"/>
    <n v="184000"/>
  </r>
  <r>
    <s v="OPS"/>
    <s v="Conuma R"/>
    <x v="0"/>
    <s v="Fall"/>
    <x v="8"/>
    <x v="8"/>
    <s v="NWVI"/>
    <s v="CK-32"/>
    <x v="1"/>
    <s v="M"/>
    <s v="H"/>
    <x v="11"/>
    <x v="24"/>
    <s v="CK-32"/>
    <s v="WEST VANCOUVER ISLAND-NOOTKA &amp; KYUQUOT_FA_0.x"/>
    <x v="0"/>
    <x v="254"/>
    <x v="8"/>
    <x v="22"/>
    <s v="19840608"/>
    <n v="5.6"/>
    <x v="1"/>
    <s v="N"/>
    <x v="97"/>
    <n v="1"/>
    <s v="AD"/>
    <n v="52336"/>
    <n v="1004"/>
    <m/>
    <n v="0"/>
    <n v="0"/>
    <n v="211660"/>
    <n v="265000"/>
  </r>
  <r>
    <s v="OPS"/>
    <s v="Conuma R"/>
    <x v="0"/>
    <s v="Fall"/>
    <x v="8"/>
    <x v="8"/>
    <s v="NWVI"/>
    <s v="CK-32"/>
    <x v="1"/>
    <s v="M"/>
    <s v="H"/>
    <x v="11"/>
    <x v="24"/>
    <s v="CK-32"/>
    <s v="WEST VANCOUVER ISLAND-NOOTKA &amp; KYUQUOT_FA_0.x"/>
    <x v="0"/>
    <x v="255"/>
    <x v="8"/>
    <x v="170"/>
    <s v="19840727"/>
    <n v="5"/>
    <x v="1"/>
    <s v="N"/>
    <x v="98"/>
    <n v="1"/>
    <m/>
    <n v="0"/>
    <n v="0"/>
    <m/>
    <n v="0"/>
    <n v="0"/>
    <n v="8500"/>
    <n v="8500"/>
  </r>
  <r>
    <s v="OPS"/>
    <s v="Conuma R"/>
    <x v="0"/>
    <s v="Fall"/>
    <x v="9"/>
    <x v="8"/>
    <s v="NWVI"/>
    <s v="CK-32"/>
    <x v="1"/>
    <s v="M"/>
    <s v="H"/>
    <x v="12"/>
    <x v="25"/>
    <s v="CK-32"/>
    <s v="WEST VANCOUVER ISLAND-NOOTKA &amp; KYUQUOT_FA_0.x"/>
    <x v="3"/>
    <x v="256"/>
    <x v="9"/>
    <x v="67"/>
    <s v="19850610"/>
    <n v="5"/>
    <x v="1"/>
    <s v="N"/>
    <x v="99"/>
    <n v="1"/>
    <s v="AD"/>
    <n v="29145"/>
    <n v="2749"/>
    <m/>
    <n v="0"/>
    <n v="0"/>
    <n v="18106"/>
    <n v="50000"/>
  </r>
  <r>
    <s v="OPS"/>
    <s v="Conuma R"/>
    <x v="0"/>
    <s v="Fall"/>
    <x v="9"/>
    <x v="8"/>
    <s v="NWVI"/>
    <s v="CK-32"/>
    <x v="1"/>
    <s v="M"/>
    <s v="H"/>
    <x v="11"/>
    <x v="24"/>
    <s v="CK-32"/>
    <s v="WEST VANCOUVER ISLAND-NOOTKA &amp; KYUQUOT_FA_0.x"/>
    <x v="0"/>
    <x v="257"/>
    <x v="9"/>
    <x v="171"/>
    <s v="19850523"/>
    <n v="4.4000000000000004"/>
    <x v="1"/>
    <s v="N"/>
    <x v="96"/>
    <n v="1"/>
    <s v="AD"/>
    <n v="24729"/>
    <n v="1329"/>
    <m/>
    <n v="0"/>
    <n v="0"/>
    <n v="496942"/>
    <n v="523000"/>
  </r>
  <r>
    <s v="OPS"/>
    <s v="Conuma R"/>
    <x v="0"/>
    <s v="Fall"/>
    <x v="9"/>
    <x v="8"/>
    <s v="NWVI"/>
    <s v="CK-32"/>
    <x v="1"/>
    <s v="M"/>
    <s v="H"/>
    <x v="11"/>
    <x v="24"/>
    <s v="CK-32"/>
    <s v="WEST VANCOUVER ISLAND-NOOTKA &amp; KYUQUOT_FA_0.x"/>
    <x v="0"/>
    <x v="258"/>
    <x v="9"/>
    <x v="172"/>
    <s v="19850614"/>
    <n v="6.7"/>
    <x v="1"/>
    <s v="N"/>
    <x v="97"/>
    <n v="1"/>
    <s v="AD"/>
    <n v="24045"/>
    <n v="898"/>
    <m/>
    <n v="0"/>
    <n v="0"/>
    <n v="782557"/>
    <n v="807500"/>
  </r>
  <r>
    <s v="OPS"/>
    <s v="Conuma R"/>
    <x v="0"/>
    <s v="Fall"/>
    <x v="9"/>
    <x v="9"/>
    <s v="NWVI"/>
    <s v="CK-32"/>
    <x v="1"/>
    <s v="M"/>
    <s v="H"/>
    <x v="11"/>
    <x v="26"/>
    <s v="CK-32"/>
    <s v="WEST VANCOUVER ISLAND-NOOTKA &amp; KYUQUOT_FA_0.x"/>
    <x v="0"/>
    <x v="259"/>
    <x v="9"/>
    <x v="173"/>
    <s v="19850530"/>
    <n v="4.4000000000000004"/>
    <x v="0"/>
    <s v="N"/>
    <x v="100"/>
    <n v="1"/>
    <s v="AD"/>
    <n v="23540"/>
    <n v="3212"/>
    <m/>
    <n v="0"/>
    <n v="0"/>
    <n v="146884"/>
    <n v="173636"/>
  </r>
  <r>
    <s v="OPS"/>
    <s v="Conuma R"/>
    <x v="0"/>
    <s v="Fall"/>
    <x v="9"/>
    <x v="9"/>
    <s v="NWVI"/>
    <s v="CK-32"/>
    <x v="1"/>
    <s v="M"/>
    <s v="H"/>
    <x v="11"/>
    <x v="26"/>
    <s v="CK-32"/>
    <s v="WEST VANCOUVER ISLAND-NOOTKA &amp; KYUQUOT_FA_0.x"/>
    <x v="0"/>
    <x v="260"/>
    <x v="9"/>
    <x v="173"/>
    <s v="19850530"/>
    <n v="4.4000000000000004"/>
    <x v="0"/>
    <s v="N"/>
    <x v="0"/>
    <n v="1"/>
    <s v="AD"/>
    <n v="25132"/>
    <n v="1347"/>
    <m/>
    <n v="0"/>
    <n v="0"/>
    <n v="145385"/>
    <n v="171864"/>
  </r>
  <r>
    <s v="OPS"/>
    <s v="Conuma R"/>
    <x v="0"/>
    <s v="Fall"/>
    <x v="9"/>
    <x v="10"/>
    <s v="NWVI"/>
    <s v="CK-32"/>
    <x v="1"/>
    <s v="M"/>
    <s v="H"/>
    <x v="11"/>
    <x v="27"/>
    <s v="CK-32"/>
    <s v="WEST VANCOUVER ISLAND-NOOTKA &amp; KYUQUOT_FA_0.x"/>
    <x v="0"/>
    <x v="261"/>
    <x v="9"/>
    <x v="67"/>
    <s v="19850611"/>
    <n v="6"/>
    <x v="0"/>
    <s v="N"/>
    <x v="101"/>
    <n v="1"/>
    <s v="AD"/>
    <n v="22400"/>
    <n v="2242"/>
    <m/>
    <n v="0"/>
    <n v="0"/>
    <n v="45099"/>
    <n v="69741"/>
  </r>
  <r>
    <s v="OPS"/>
    <s v="Conuma R"/>
    <x v="0"/>
    <s v="Fall"/>
    <x v="9"/>
    <x v="10"/>
    <s v="NWVI"/>
    <s v="CK-32"/>
    <x v="1"/>
    <s v="M"/>
    <s v="H"/>
    <x v="11"/>
    <x v="27"/>
    <s v="CK-32"/>
    <s v="WEST VANCOUVER ISLAND-NOOTKA &amp; KYUQUOT_FA_0.x"/>
    <x v="0"/>
    <x v="262"/>
    <x v="9"/>
    <x v="67"/>
    <s v="19850611"/>
    <n v="6"/>
    <x v="0"/>
    <s v="N"/>
    <x v="0"/>
    <n v="1"/>
    <s v="AD"/>
    <n v="22346"/>
    <n v="2196"/>
    <m/>
    <n v="0"/>
    <n v="0"/>
    <n v="44917"/>
    <n v="69459"/>
  </r>
  <r>
    <s v="OPS"/>
    <s v="Conuma R"/>
    <x v="0"/>
    <s v="Fall"/>
    <x v="10"/>
    <x v="2"/>
    <s v="NWVI"/>
    <s v="CK-32"/>
    <x v="1"/>
    <s v="M"/>
    <s v="H"/>
    <x v="11"/>
    <x v="10"/>
    <s v="CK-32"/>
    <s v="WEST VANCOUVER ISLAND-NOOTKA &amp; KYUQUOT_FA_0.x"/>
    <x v="0"/>
    <x v="263"/>
    <x v="10"/>
    <x v="25"/>
    <s v="19860602"/>
    <n v="4.8"/>
    <x v="0"/>
    <s v="N"/>
    <x v="0"/>
    <n v="1"/>
    <s v="AD"/>
    <n v="52297"/>
    <n v="1785"/>
    <m/>
    <n v="0"/>
    <n v="0"/>
    <n v="39962"/>
    <n v="94044"/>
  </r>
  <r>
    <s v="OPS"/>
    <s v="Conuma R"/>
    <x v="0"/>
    <s v="Fall"/>
    <x v="10"/>
    <x v="8"/>
    <s v="NWVI"/>
    <s v="CK-32"/>
    <x v="1"/>
    <s v="M"/>
    <s v="H"/>
    <x v="11"/>
    <x v="24"/>
    <s v="CK-32"/>
    <s v="WEST VANCOUVER ISLAND-NOOTKA &amp; KYUQUOT_FA_0.x"/>
    <x v="0"/>
    <x v="264"/>
    <x v="10"/>
    <x v="174"/>
    <s v="19860605"/>
    <n v="6.3"/>
    <x v="1"/>
    <s v="N"/>
    <x v="102"/>
    <n v="1"/>
    <s v="AD"/>
    <n v="52620"/>
    <n v="1643"/>
    <m/>
    <n v="0"/>
    <n v="0"/>
    <n v="295568"/>
    <n v="349831"/>
  </r>
  <r>
    <s v="OPS"/>
    <s v="Conuma R"/>
    <x v="0"/>
    <s v="Fall"/>
    <x v="10"/>
    <x v="8"/>
    <s v="NWVI"/>
    <s v="CK-32"/>
    <x v="1"/>
    <s v="M"/>
    <s v="H"/>
    <x v="11"/>
    <x v="24"/>
    <s v="CK-32"/>
    <s v="WEST VANCOUVER ISLAND-NOOTKA &amp; KYUQUOT_FA_0.x"/>
    <x v="0"/>
    <x v="265"/>
    <x v="10"/>
    <x v="175"/>
    <s v="19860615"/>
    <n v="6.9"/>
    <x v="1"/>
    <s v="N"/>
    <x v="103"/>
    <n v="1"/>
    <s v="AD"/>
    <n v="51023"/>
    <n v="1860"/>
    <m/>
    <n v="0"/>
    <n v="0"/>
    <n v="470397"/>
    <n v="523280"/>
  </r>
  <r>
    <s v="OPS"/>
    <s v="Conuma R"/>
    <x v="0"/>
    <s v="Fall"/>
    <x v="10"/>
    <x v="10"/>
    <s v="NWVI"/>
    <s v="CK-32"/>
    <x v="1"/>
    <s v="M"/>
    <s v="H"/>
    <x v="11"/>
    <x v="27"/>
    <s v="CK-32"/>
    <s v="WEST VANCOUVER ISLAND-NOOTKA &amp; KYUQUOT_FA_0.x"/>
    <x v="0"/>
    <x v="266"/>
    <x v="10"/>
    <x v="25"/>
    <s v="19860602"/>
    <n v="4.5"/>
    <x v="0"/>
    <s v="N"/>
    <x v="104"/>
    <n v="1"/>
    <m/>
    <n v="0"/>
    <n v="0"/>
    <m/>
    <n v="0"/>
    <n v="0"/>
    <n v="29600"/>
    <n v="29600"/>
  </r>
  <r>
    <s v="OPS"/>
    <s v="Conuma R"/>
    <x v="0"/>
    <s v="Fall"/>
    <x v="11"/>
    <x v="8"/>
    <s v="NWVI"/>
    <s v="CK-32"/>
    <x v="1"/>
    <s v="M"/>
    <s v="H"/>
    <x v="11"/>
    <x v="24"/>
    <s v="CK-32"/>
    <s v="WEST VANCOUVER ISLAND-NOOTKA &amp; KYUQUOT_FA_0.x"/>
    <x v="0"/>
    <x v="267"/>
    <x v="11"/>
    <x v="176"/>
    <s v="19870531"/>
    <n v="4.9000000000000004"/>
    <x v="1"/>
    <s v="N"/>
    <x v="105"/>
    <n v="1"/>
    <s v="AD"/>
    <n v="50855"/>
    <n v="488"/>
    <m/>
    <n v="0"/>
    <n v="0"/>
    <n v="270549"/>
    <n v="321892"/>
  </r>
  <r>
    <s v="OPS"/>
    <s v="Conuma R"/>
    <x v="0"/>
    <s v="Fall"/>
    <x v="11"/>
    <x v="8"/>
    <s v="NWVI"/>
    <s v="CK-32"/>
    <x v="1"/>
    <s v="M"/>
    <s v="H"/>
    <x v="11"/>
    <x v="24"/>
    <s v="CK-32"/>
    <s v="WEST VANCOUVER ISLAND-NOOTKA &amp; KYUQUOT_FA_0.x"/>
    <x v="0"/>
    <x v="268"/>
    <x v="11"/>
    <x v="177"/>
    <s v="19870601"/>
    <n v="5.4"/>
    <x v="1"/>
    <s v="N"/>
    <x v="106"/>
    <n v="1"/>
    <s v="AD"/>
    <n v="50894"/>
    <n v="0"/>
    <m/>
    <n v="0"/>
    <n v="0"/>
    <n v="1785127"/>
    <n v="1836021"/>
  </r>
  <r>
    <s v="OPS"/>
    <s v="Conuma R"/>
    <x v="0"/>
    <s v="Fall"/>
    <x v="11"/>
    <x v="9"/>
    <s v="NWVI"/>
    <s v="CK-32"/>
    <x v="1"/>
    <s v="M"/>
    <s v="H"/>
    <x v="11"/>
    <x v="26"/>
    <s v="CK-32"/>
    <s v="WEST VANCOUVER ISLAND-NOOTKA &amp; KYUQUOT_FA_0.x"/>
    <x v="0"/>
    <x v="269"/>
    <x v="11"/>
    <x v="27"/>
    <s v="19870601"/>
    <n v="3.8"/>
    <x v="0"/>
    <s v="N"/>
    <x v="0"/>
    <n v="1"/>
    <m/>
    <n v="0"/>
    <n v="0"/>
    <m/>
    <n v="0"/>
    <n v="0"/>
    <n v="12853"/>
    <n v="12853"/>
  </r>
  <r>
    <s v="OPS"/>
    <s v="Conuma R"/>
    <x v="0"/>
    <s v="Fall"/>
    <x v="11"/>
    <x v="10"/>
    <s v="NWVI"/>
    <s v="CK-32"/>
    <x v="1"/>
    <s v="M"/>
    <s v="H"/>
    <x v="11"/>
    <x v="28"/>
    <m/>
    <m/>
    <x v="0"/>
    <x v="270"/>
    <x v="11"/>
    <x v="26"/>
    <s v="19870527"/>
    <n v="4.7"/>
    <x v="0"/>
    <s v="N"/>
    <x v="107"/>
    <n v="1"/>
    <m/>
    <n v="0"/>
    <n v="0"/>
    <m/>
    <n v="0"/>
    <n v="0"/>
    <n v="13406"/>
    <n v="13406"/>
  </r>
  <r>
    <s v="OPS"/>
    <s v="Conuma R"/>
    <x v="0"/>
    <s v="Fall"/>
    <x v="0"/>
    <x v="8"/>
    <s v="NWVI"/>
    <s v="CK-32"/>
    <x v="1"/>
    <s v="M"/>
    <s v="H"/>
    <x v="12"/>
    <x v="25"/>
    <s v="CK-32"/>
    <s v="WEST VANCOUVER ISLAND-NOOTKA &amp; KYUQUOT_FA_0.x"/>
    <x v="3"/>
    <x v="271"/>
    <x v="0"/>
    <x v="178"/>
    <s v="19880516"/>
    <n v="5.9"/>
    <x v="1"/>
    <s v="N"/>
    <x v="108"/>
    <n v="1"/>
    <s v="AD"/>
    <n v="31410"/>
    <n v="488"/>
    <m/>
    <n v="0"/>
    <n v="0"/>
    <n v="69712"/>
    <n v="101610"/>
  </r>
  <r>
    <s v="OPS"/>
    <s v="Conuma R"/>
    <x v="0"/>
    <s v="Fall"/>
    <x v="0"/>
    <x v="8"/>
    <s v="NWVI"/>
    <s v="CK-32"/>
    <x v="1"/>
    <s v="M"/>
    <s v="H"/>
    <x v="11"/>
    <x v="24"/>
    <s v="CK-32"/>
    <s v="WEST VANCOUVER ISLAND-NOOTKA &amp; KYUQUOT_FA_0.x"/>
    <x v="0"/>
    <x v="272"/>
    <x v="0"/>
    <x v="179"/>
    <s v="19880510"/>
    <n v="5.7"/>
    <x v="1"/>
    <s v="N"/>
    <x v="109"/>
    <n v="1"/>
    <s v="AD"/>
    <n v="51528"/>
    <n v="521"/>
    <m/>
    <n v="0"/>
    <n v="0"/>
    <n v="1711485"/>
    <n v="1763534"/>
  </r>
  <r>
    <s v="OPS"/>
    <s v="Conuma R"/>
    <x v="0"/>
    <s v="Fall"/>
    <x v="0"/>
    <x v="8"/>
    <s v="NWVI"/>
    <s v="CK-32"/>
    <x v="1"/>
    <s v="M"/>
    <s v="H"/>
    <x v="11"/>
    <x v="24"/>
    <s v="CK-32"/>
    <s v="WEST VANCOUVER ISLAND-NOOTKA &amp; KYUQUOT_FA_0.x"/>
    <x v="0"/>
    <x v="273"/>
    <x v="0"/>
    <x v="28"/>
    <s v="19880509"/>
    <n v="4.8"/>
    <x v="1"/>
    <s v="N"/>
    <x v="110"/>
    <n v="1"/>
    <s v="AD"/>
    <n v="31103"/>
    <n v="714"/>
    <m/>
    <n v="0"/>
    <n v="0"/>
    <n v="299641"/>
    <n v="331458"/>
  </r>
  <r>
    <s v="OPS"/>
    <s v="Conuma R"/>
    <x v="0"/>
    <s v="Fall"/>
    <x v="0"/>
    <x v="10"/>
    <s v="NWVI"/>
    <s v="CK-32"/>
    <x v="1"/>
    <s v="M"/>
    <s v="H"/>
    <x v="11"/>
    <x v="27"/>
    <s v="CK-32"/>
    <s v="WEST VANCOUVER ISLAND-NOOTKA &amp; KYUQUOT_FA_0.x"/>
    <x v="1"/>
    <x v="274"/>
    <x v="0"/>
    <x v="180"/>
    <s v="19880428"/>
    <n v="3.7"/>
    <x v="0"/>
    <s v="N"/>
    <x v="0"/>
    <n v="1"/>
    <m/>
    <n v="0"/>
    <n v="0"/>
    <m/>
    <n v="0"/>
    <n v="0"/>
    <n v="23252"/>
    <n v="23252"/>
  </r>
  <r>
    <s v="OPS"/>
    <s v="Conuma R"/>
    <x v="0"/>
    <s v="Fall"/>
    <x v="1"/>
    <x v="8"/>
    <s v="NWVI"/>
    <s v="CK-32"/>
    <x v="1"/>
    <s v="M"/>
    <s v="H"/>
    <x v="12"/>
    <x v="25"/>
    <s v="CK-32"/>
    <s v="WEST VANCOUVER ISLAND-NOOTKA &amp; KYUQUOT_FA_0.x"/>
    <x v="3"/>
    <x v="275"/>
    <x v="1"/>
    <x v="181"/>
    <s v="19890531"/>
    <n v="7.9"/>
    <x v="1"/>
    <s v="N"/>
    <x v="111"/>
    <n v="1"/>
    <s v="AD"/>
    <n v="54092"/>
    <n v="1675"/>
    <m/>
    <n v="0"/>
    <n v="0"/>
    <n v="240767"/>
    <n v="296534"/>
  </r>
  <r>
    <s v="OPS"/>
    <s v="Conuma R"/>
    <x v="0"/>
    <s v="Fall"/>
    <x v="1"/>
    <x v="8"/>
    <s v="NWVI"/>
    <s v="CK-32"/>
    <x v="1"/>
    <s v="M"/>
    <s v="H"/>
    <x v="11"/>
    <x v="24"/>
    <s v="CK-32"/>
    <s v="WEST VANCOUVER ISLAND-NOOTKA &amp; KYUQUOT_FA_0.x"/>
    <x v="0"/>
    <x v="276"/>
    <x v="1"/>
    <x v="30"/>
    <s v="19890509"/>
    <n v="4.4000000000000004"/>
    <x v="1"/>
    <s v="N"/>
    <x v="112"/>
    <n v="1"/>
    <s v="AD"/>
    <n v="25937"/>
    <n v="871"/>
    <m/>
    <n v="0"/>
    <n v="0"/>
    <m/>
    <n v="26808"/>
  </r>
  <r>
    <s v="OPS"/>
    <s v="Conuma R"/>
    <x v="0"/>
    <s v="Fall"/>
    <x v="1"/>
    <x v="8"/>
    <s v="NWVI"/>
    <s v="CK-32"/>
    <x v="1"/>
    <s v="M"/>
    <s v="H"/>
    <x v="11"/>
    <x v="24"/>
    <s v="CK-32"/>
    <s v="WEST VANCOUVER ISLAND-NOOTKA &amp; KYUQUOT_FA_0.x"/>
    <x v="0"/>
    <x v="277"/>
    <x v="1"/>
    <x v="30"/>
    <s v="19890509"/>
    <n v="4.4000000000000004"/>
    <x v="1"/>
    <s v="N"/>
    <x v="113"/>
    <n v="1"/>
    <s v="AD"/>
    <n v="24650"/>
    <n v="426"/>
    <m/>
    <n v="0"/>
    <n v="0"/>
    <n v="649326"/>
    <n v="674402"/>
  </r>
  <r>
    <s v="OPS"/>
    <s v="Conuma R"/>
    <x v="0"/>
    <s v="Fall"/>
    <x v="1"/>
    <x v="8"/>
    <s v="NWVI"/>
    <s v="CK-32"/>
    <x v="1"/>
    <s v="M"/>
    <s v="H"/>
    <x v="11"/>
    <x v="24"/>
    <s v="CK-32"/>
    <s v="WEST VANCOUVER ISLAND-NOOTKA &amp; KYUQUOT_FA_0.x"/>
    <x v="0"/>
    <x v="278"/>
    <x v="1"/>
    <x v="1"/>
    <s v="19890601"/>
    <n v="5.8"/>
    <x v="1"/>
    <s v="N"/>
    <x v="114"/>
    <n v="1"/>
    <s v="AD"/>
    <n v="24978"/>
    <n v="178"/>
    <m/>
    <n v="0"/>
    <n v="0"/>
    <m/>
    <n v="25156"/>
  </r>
  <r>
    <s v="OPS"/>
    <s v="Conuma R"/>
    <x v="0"/>
    <s v="Fall"/>
    <x v="1"/>
    <x v="8"/>
    <s v="NWVI"/>
    <s v="CK-32"/>
    <x v="1"/>
    <s v="M"/>
    <s v="H"/>
    <x v="11"/>
    <x v="24"/>
    <s v="CK-32"/>
    <s v="WEST VANCOUVER ISLAND-NOOTKA &amp; KYUQUOT_FA_0.x"/>
    <x v="0"/>
    <x v="279"/>
    <x v="1"/>
    <x v="1"/>
    <s v="19890601"/>
    <n v="5.8"/>
    <x v="1"/>
    <s v="N"/>
    <x v="115"/>
    <n v="1"/>
    <s v="AD"/>
    <n v="27020"/>
    <n v="83"/>
    <m/>
    <n v="0"/>
    <n v="0"/>
    <n v="154761"/>
    <n v="181864"/>
  </r>
  <r>
    <s v="OPS"/>
    <s v="Conuma R"/>
    <x v="0"/>
    <s v="Fall"/>
    <x v="1"/>
    <x v="8"/>
    <s v="NWVI"/>
    <s v="CK-32"/>
    <x v="1"/>
    <s v="M"/>
    <s v="H"/>
    <x v="11"/>
    <x v="24"/>
    <s v="CK-32"/>
    <s v="WEST VANCOUVER ISLAND-NOOTKA &amp; KYUQUOT_FA_0.x"/>
    <x v="1"/>
    <x v="280"/>
    <x v="1"/>
    <x v="30"/>
    <s v="19890531"/>
    <n v="1.9"/>
    <x v="0"/>
    <s v="N"/>
    <x v="0"/>
    <n v="1"/>
    <m/>
    <n v="0"/>
    <n v="0"/>
    <m/>
    <n v="0"/>
    <n v="0"/>
    <n v="57061"/>
    <n v="57061"/>
  </r>
  <r>
    <s v="OPS"/>
    <s v="Conuma R"/>
    <x v="0"/>
    <s v="Fall"/>
    <x v="1"/>
    <x v="9"/>
    <s v="NWVI"/>
    <s v="CK-32"/>
    <x v="1"/>
    <s v="M"/>
    <s v="H"/>
    <x v="11"/>
    <x v="26"/>
    <s v="CK-32"/>
    <s v="WEST VANCOUVER ISLAND-NOOTKA &amp; KYUQUOT_FA_0.x"/>
    <x v="0"/>
    <x v="281"/>
    <x v="1"/>
    <x v="1"/>
    <s v="19890605"/>
    <n v="4.7"/>
    <x v="0"/>
    <s v="N"/>
    <x v="0"/>
    <n v="1"/>
    <m/>
    <n v="0"/>
    <n v="0"/>
    <m/>
    <n v="0"/>
    <n v="0"/>
    <n v="4948"/>
    <n v="4948"/>
  </r>
  <r>
    <s v="OPS"/>
    <s v="Conuma R"/>
    <x v="0"/>
    <s v="Fall"/>
    <x v="1"/>
    <x v="10"/>
    <s v="NWVI"/>
    <s v="CK-32"/>
    <x v="1"/>
    <s v="M"/>
    <s v="H"/>
    <x v="11"/>
    <x v="27"/>
    <s v="CK-32"/>
    <s v="WEST VANCOUVER ISLAND-NOOTKA &amp; KYUQUOT_FA_0.x"/>
    <x v="0"/>
    <x v="282"/>
    <x v="1"/>
    <x v="30"/>
    <s v="19890514"/>
    <n v="5.2"/>
    <x v="0"/>
    <s v="N"/>
    <x v="0"/>
    <n v="1"/>
    <m/>
    <n v="0"/>
    <n v="0"/>
    <m/>
    <n v="0"/>
    <n v="0"/>
    <n v="72219"/>
    <n v="72219"/>
  </r>
  <r>
    <s v="OPS"/>
    <s v="Conuma R"/>
    <x v="0"/>
    <s v="Fall"/>
    <x v="2"/>
    <x v="8"/>
    <s v="NWVI"/>
    <s v="CK-32"/>
    <x v="1"/>
    <s v="M"/>
    <s v="H"/>
    <x v="12"/>
    <x v="25"/>
    <s v="CK-32"/>
    <s v="WEST VANCOUVER ISLAND-NOOTKA &amp; KYUQUOT_FA_0.x"/>
    <x v="3"/>
    <x v="283"/>
    <x v="2"/>
    <x v="3"/>
    <s v="19900530"/>
    <n v="8.3000000000000007"/>
    <x v="1"/>
    <s v="N"/>
    <x v="116"/>
    <n v="1"/>
    <s v="AD"/>
    <n v="27057"/>
    <n v="200"/>
    <m/>
    <n v="0"/>
    <n v="0"/>
    <n v="136613"/>
    <n v="163870"/>
  </r>
  <r>
    <s v="OPS"/>
    <s v="Conuma R"/>
    <x v="0"/>
    <s v="Fall"/>
    <x v="2"/>
    <x v="8"/>
    <s v="NWVI"/>
    <s v="CK-32"/>
    <x v="1"/>
    <s v="M"/>
    <s v="H"/>
    <x v="12"/>
    <x v="25"/>
    <s v="CK-32"/>
    <s v="WEST VANCOUVER ISLAND-NOOTKA &amp; KYUQUOT_FA_0.x"/>
    <x v="3"/>
    <x v="284"/>
    <x v="2"/>
    <x v="3"/>
    <s v="19900530"/>
    <n v="8.3000000000000007"/>
    <x v="1"/>
    <s v="N"/>
    <x v="117"/>
    <n v="1"/>
    <s v="AD"/>
    <n v="26517"/>
    <n v="198"/>
    <m/>
    <n v="0"/>
    <n v="0"/>
    <n v="133887"/>
    <n v="160602"/>
  </r>
  <r>
    <s v="OPS"/>
    <s v="Conuma R"/>
    <x v="0"/>
    <s v="Fall"/>
    <x v="2"/>
    <x v="8"/>
    <s v="NWVI"/>
    <s v="CK-32"/>
    <x v="1"/>
    <s v="M"/>
    <s v="H"/>
    <x v="11"/>
    <x v="24"/>
    <s v="CK-32"/>
    <s v="WEST VANCOUVER ISLAND-NOOTKA &amp; KYUQUOT_FA_0.x"/>
    <x v="0"/>
    <x v="285"/>
    <x v="2"/>
    <x v="182"/>
    <s v="19900515"/>
    <n v="4.5999999999999996"/>
    <x v="1"/>
    <s v="N"/>
    <x v="118"/>
    <n v="1"/>
    <s v="AD"/>
    <n v="26908"/>
    <n v="109"/>
    <m/>
    <n v="0"/>
    <n v="0"/>
    <m/>
    <n v="27017"/>
  </r>
  <r>
    <s v="OPS"/>
    <s v="Conuma R"/>
    <x v="0"/>
    <s v="Fall"/>
    <x v="2"/>
    <x v="8"/>
    <s v="NWVI"/>
    <s v="CK-32"/>
    <x v="1"/>
    <s v="M"/>
    <s v="H"/>
    <x v="11"/>
    <x v="24"/>
    <s v="CK-32"/>
    <s v="WEST VANCOUVER ISLAND-NOOTKA &amp; KYUQUOT_FA_0.x"/>
    <x v="0"/>
    <x v="286"/>
    <x v="2"/>
    <x v="182"/>
    <s v="19900515"/>
    <n v="4.5999999999999996"/>
    <x v="1"/>
    <s v="N"/>
    <x v="119"/>
    <n v="1"/>
    <s v="AD"/>
    <n v="26497"/>
    <n v="107"/>
    <m/>
    <n v="0"/>
    <n v="0"/>
    <n v="656289"/>
    <n v="682893"/>
  </r>
  <r>
    <s v="OPS"/>
    <s v="Conuma R"/>
    <x v="0"/>
    <s v="Fall"/>
    <x v="2"/>
    <x v="8"/>
    <s v="NWVI"/>
    <s v="CK-32"/>
    <x v="1"/>
    <s v="M"/>
    <s v="H"/>
    <x v="11"/>
    <x v="24"/>
    <s v="CK-32"/>
    <s v="WEST VANCOUVER ISLAND-NOOTKA &amp; KYUQUOT_FA_0.x"/>
    <x v="0"/>
    <x v="287"/>
    <x v="2"/>
    <x v="3"/>
    <s v="19900530"/>
    <n v="4.7"/>
    <x v="1"/>
    <s v="N"/>
    <x v="120"/>
    <n v="1"/>
    <s v="AD"/>
    <n v="25888"/>
    <n v="0"/>
    <m/>
    <n v="0"/>
    <n v="0"/>
    <m/>
    <n v="25888"/>
  </r>
  <r>
    <s v="OPS"/>
    <s v="Conuma R"/>
    <x v="0"/>
    <s v="Fall"/>
    <x v="2"/>
    <x v="8"/>
    <s v="NWVI"/>
    <s v="CK-32"/>
    <x v="1"/>
    <s v="M"/>
    <s v="H"/>
    <x v="11"/>
    <x v="24"/>
    <s v="CK-32"/>
    <s v="WEST VANCOUVER ISLAND-NOOTKA &amp; KYUQUOT_FA_0.x"/>
    <x v="0"/>
    <x v="288"/>
    <x v="2"/>
    <x v="3"/>
    <s v="19900530"/>
    <n v="4.7"/>
    <x v="1"/>
    <s v="N"/>
    <x v="121"/>
    <n v="1"/>
    <s v="AD"/>
    <n v="26285"/>
    <n v="111"/>
    <m/>
    <n v="0"/>
    <n v="0"/>
    <n v="226312"/>
    <n v="252708"/>
  </r>
  <r>
    <s v="OPS"/>
    <s v="Conuma R"/>
    <x v="0"/>
    <s v="Fall"/>
    <x v="2"/>
    <x v="10"/>
    <s v="NWVI"/>
    <s v="CK-32"/>
    <x v="1"/>
    <s v="M"/>
    <s v="H"/>
    <x v="11"/>
    <x v="27"/>
    <s v="CK-32"/>
    <s v="WEST VANCOUVER ISLAND-NOOTKA &amp; KYUQUOT_FA_0.x"/>
    <x v="1"/>
    <x v="289"/>
    <x v="2"/>
    <x v="183"/>
    <s v="19900510"/>
    <n v="3.5"/>
    <x v="0"/>
    <s v="N"/>
    <x v="0"/>
    <n v="1"/>
    <m/>
    <n v="0"/>
    <n v="0"/>
    <m/>
    <n v="0"/>
    <n v="0"/>
    <n v="22152"/>
    <n v="22152"/>
  </r>
  <r>
    <s v="OPS"/>
    <s v="Conuma R"/>
    <x v="0"/>
    <s v="Fall"/>
    <x v="12"/>
    <x v="8"/>
    <s v="NWVI"/>
    <s v="CK-32"/>
    <x v="1"/>
    <s v="M"/>
    <s v="H"/>
    <x v="12"/>
    <x v="25"/>
    <s v="CK-32"/>
    <s v="WEST VANCOUVER ISLAND-NOOTKA &amp; KYUQUOT_FA_0.x"/>
    <x v="3"/>
    <x v="290"/>
    <x v="12"/>
    <x v="184"/>
    <s v="19910502"/>
    <n v="5.5"/>
    <x v="1"/>
    <s v="N"/>
    <x v="122"/>
    <n v="1"/>
    <s v="AD"/>
    <n v="51234"/>
    <n v="623"/>
    <m/>
    <n v="0"/>
    <n v="0"/>
    <n v="417335"/>
    <n v="469192"/>
  </r>
  <r>
    <s v="OPS"/>
    <s v="Conuma R"/>
    <x v="0"/>
    <s v="Fall"/>
    <x v="12"/>
    <x v="8"/>
    <s v="NWVI"/>
    <s v="CK-32"/>
    <x v="1"/>
    <s v="M"/>
    <s v="H"/>
    <x v="12"/>
    <x v="25"/>
    <s v="CK-32"/>
    <s v="WEST VANCOUVER ISLAND-NOOTKA &amp; KYUQUOT_FA_0.x"/>
    <x v="3"/>
    <x v="291"/>
    <x v="12"/>
    <x v="185"/>
    <s v="19910527"/>
    <n v="7.3"/>
    <x v="1"/>
    <s v="N"/>
    <x v="123"/>
    <n v="1"/>
    <s v="AD"/>
    <n v="52098"/>
    <n v="528"/>
    <m/>
    <n v="0"/>
    <n v="0"/>
    <n v="532772"/>
    <n v="585398"/>
  </r>
  <r>
    <s v="OPS"/>
    <s v="Conuma R"/>
    <x v="0"/>
    <s v="Fall"/>
    <x v="12"/>
    <x v="8"/>
    <s v="NWVI"/>
    <s v="CK-32"/>
    <x v="1"/>
    <s v="M"/>
    <s v="H"/>
    <x v="11"/>
    <x v="24"/>
    <s v="CK-32"/>
    <s v="WEST VANCOUVER ISLAND-NOOTKA &amp; KYUQUOT_FA_0.x"/>
    <x v="0"/>
    <x v="292"/>
    <x v="12"/>
    <x v="186"/>
    <s v="19910523"/>
    <n v="4.8"/>
    <x v="1"/>
    <s v="N"/>
    <x v="124"/>
    <n v="1"/>
    <s v="AD"/>
    <n v="26555"/>
    <n v="543"/>
    <m/>
    <n v="0"/>
    <n v="0"/>
    <m/>
    <n v="27098"/>
  </r>
  <r>
    <s v="OPS"/>
    <s v="Conuma R"/>
    <x v="0"/>
    <s v="Fall"/>
    <x v="12"/>
    <x v="8"/>
    <s v="NWVI"/>
    <s v="CK-32"/>
    <x v="1"/>
    <s v="M"/>
    <s v="H"/>
    <x v="11"/>
    <x v="24"/>
    <s v="CK-32"/>
    <s v="WEST VANCOUVER ISLAND-NOOTKA &amp; KYUQUOT_FA_0.x"/>
    <x v="0"/>
    <x v="293"/>
    <x v="12"/>
    <x v="186"/>
    <s v="19910523"/>
    <n v="4.8"/>
    <x v="1"/>
    <s v="N"/>
    <x v="125"/>
    <n v="1"/>
    <s v="AD"/>
    <n v="28611"/>
    <n v="585"/>
    <m/>
    <n v="0"/>
    <n v="0"/>
    <m/>
    <n v="29196"/>
  </r>
  <r>
    <s v="OPS"/>
    <s v="Conuma R"/>
    <x v="0"/>
    <s v="Fall"/>
    <x v="12"/>
    <x v="8"/>
    <s v="NWVI"/>
    <s v="CK-32"/>
    <x v="1"/>
    <s v="M"/>
    <s v="H"/>
    <x v="11"/>
    <x v="24"/>
    <s v="CK-32"/>
    <s v="WEST VANCOUVER ISLAND-NOOTKA &amp; KYUQUOT_FA_0.x"/>
    <x v="0"/>
    <x v="294"/>
    <x v="12"/>
    <x v="186"/>
    <s v="19910523"/>
    <n v="4.8"/>
    <x v="1"/>
    <s v="N"/>
    <x v="126"/>
    <n v="1"/>
    <s v="AD"/>
    <n v="27562"/>
    <n v="563"/>
    <m/>
    <n v="0"/>
    <n v="0"/>
    <n v="700240"/>
    <n v="728365"/>
  </r>
  <r>
    <s v="OPS"/>
    <s v="Conuma R"/>
    <x v="0"/>
    <s v="Fall"/>
    <x v="12"/>
    <x v="8"/>
    <s v="NWVI"/>
    <s v="CK-32"/>
    <x v="1"/>
    <s v="M"/>
    <s v="H"/>
    <x v="11"/>
    <x v="24"/>
    <s v="CK-32"/>
    <s v="WEST VANCOUVER ISLAND-NOOTKA &amp; KYUQUOT_FA_0.x"/>
    <x v="0"/>
    <x v="295"/>
    <x v="12"/>
    <x v="186"/>
    <s v="19910523"/>
    <n v="4.8"/>
    <x v="1"/>
    <s v="N"/>
    <x v="127"/>
    <n v="1"/>
    <s v="AD"/>
    <n v="25551"/>
    <n v="522"/>
    <m/>
    <n v="0"/>
    <n v="0"/>
    <n v="649148"/>
    <n v="675221"/>
  </r>
  <r>
    <s v="OPS"/>
    <s v="Conuma R"/>
    <x v="0"/>
    <s v="Fall"/>
    <x v="12"/>
    <x v="10"/>
    <s v="NWVI"/>
    <s v="CK-32"/>
    <x v="1"/>
    <s v="M"/>
    <s v="H"/>
    <x v="11"/>
    <x v="27"/>
    <s v="CK-32"/>
    <s v="WEST VANCOUVER ISLAND-NOOTKA &amp; KYUQUOT_FA_0.x"/>
    <x v="0"/>
    <x v="296"/>
    <x v="12"/>
    <x v="187"/>
    <s v="19910530"/>
    <n v="4.8"/>
    <x v="0"/>
    <s v="N"/>
    <x v="0"/>
    <n v="1"/>
    <m/>
    <n v="0"/>
    <n v="0"/>
    <m/>
    <n v="0"/>
    <n v="0"/>
    <n v="71553"/>
    <n v="71553"/>
  </r>
  <r>
    <s v="OPS"/>
    <s v="Conuma R"/>
    <x v="0"/>
    <s v="Fall"/>
    <x v="13"/>
    <x v="8"/>
    <s v="NWVI"/>
    <s v="CK-32"/>
    <x v="1"/>
    <s v="M"/>
    <s v="H"/>
    <x v="12"/>
    <x v="25"/>
    <s v="CK-32"/>
    <s v="WEST VANCOUVER ISLAND-NOOTKA &amp; KYUQUOT_FA_0.x"/>
    <x v="3"/>
    <x v="297"/>
    <x v="13"/>
    <x v="188"/>
    <s v="19920428"/>
    <n v="6.24"/>
    <x v="1"/>
    <s v="N"/>
    <x v="128"/>
    <n v="1"/>
    <s v="AD"/>
    <n v="25309"/>
    <n v="0"/>
    <m/>
    <n v="0"/>
    <n v="0"/>
    <n v="331966"/>
    <n v="357275"/>
  </r>
  <r>
    <s v="OPS"/>
    <s v="Conuma R"/>
    <x v="0"/>
    <s v="Fall"/>
    <x v="13"/>
    <x v="8"/>
    <s v="NWVI"/>
    <s v="CK-32"/>
    <x v="1"/>
    <s v="M"/>
    <s v="H"/>
    <x v="12"/>
    <x v="25"/>
    <s v="CK-32"/>
    <s v="WEST VANCOUVER ISLAND-NOOTKA &amp; KYUQUOT_FA_0.x"/>
    <x v="3"/>
    <x v="298"/>
    <x v="13"/>
    <x v="188"/>
    <s v="19920428"/>
    <n v="6.24"/>
    <x v="1"/>
    <s v="N"/>
    <x v="129"/>
    <n v="1"/>
    <s v="AD"/>
    <n v="27073"/>
    <n v="0"/>
    <m/>
    <n v="0"/>
    <n v="0"/>
    <n v="355103"/>
    <n v="382176"/>
  </r>
  <r>
    <s v="OPS"/>
    <s v="Conuma R"/>
    <x v="0"/>
    <s v="Fall"/>
    <x v="13"/>
    <x v="8"/>
    <s v="NWVI"/>
    <s v="CK-32"/>
    <x v="1"/>
    <s v="M"/>
    <s v="H"/>
    <x v="12"/>
    <x v="25"/>
    <s v="CK-32"/>
    <s v="WEST VANCOUVER ISLAND-NOOTKA &amp; KYUQUOT_FA_0.x"/>
    <x v="3"/>
    <x v="299"/>
    <x v="13"/>
    <x v="189"/>
    <s v="19920519"/>
    <n v="7.3"/>
    <x v="1"/>
    <s v="N"/>
    <x v="130"/>
    <n v="1"/>
    <s v="AD"/>
    <n v="26989"/>
    <n v="0"/>
    <m/>
    <n v="0"/>
    <n v="0"/>
    <n v="218458"/>
    <n v="245447"/>
  </r>
  <r>
    <s v="OPS"/>
    <s v="Conuma R"/>
    <x v="0"/>
    <s v="Fall"/>
    <x v="13"/>
    <x v="8"/>
    <s v="NWVI"/>
    <s v="CK-32"/>
    <x v="1"/>
    <s v="M"/>
    <s v="H"/>
    <x v="12"/>
    <x v="25"/>
    <s v="CK-32"/>
    <s v="WEST VANCOUVER ISLAND-NOOTKA &amp; KYUQUOT_FA_0.x"/>
    <x v="3"/>
    <x v="300"/>
    <x v="13"/>
    <x v="189"/>
    <s v="19920519"/>
    <n v="7.3"/>
    <x v="1"/>
    <s v="N"/>
    <x v="131"/>
    <n v="1"/>
    <s v="AD"/>
    <n v="27481"/>
    <n v="0"/>
    <m/>
    <n v="0"/>
    <n v="0"/>
    <n v="222440"/>
    <n v="249921"/>
  </r>
  <r>
    <s v="OPS"/>
    <s v="Conuma R"/>
    <x v="0"/>
    <s v="Fall"/>
    <x v="13"/>
    <x v="8"/>
    <s v="NWVI"/>
    <s v="CK-32"/>
    <x v="1"/>
    <s v="M"/>
    <s v="H"/>
    <x v="11"/>
    <x v="24"/>
    <s v="CK-32"/>
    <s v="WEST VANCOUVER ISLAND-NOOTKA &amp; KYUQUOT_FA_0.x"/>
    <x v="0"/>
    <x v="301"/>
    <x v="13"/>
    <x v="190"/>
    <s v="19920520"/>
    <n v="6.4"/>
    <x v="0"/>
    <s v="N"/>
    <x v="132"/>
    <n v="1"/>
    <s v="AD"/>
    <n v="50878"/>
    <n v="366"/>
    <m/>
    <n v="0"/>
    <n v="0"/>
    <n v="523679"/>
    <n v="574923"/>
  </r>
  <r>
    <s v="OPS"/>
    <s v="Conuma R"/>
    <x v="0"/>
    <s v="Fall"/>
    <x v="14"/>
    <x v="8"/>
    <s v="NWVI"/>
    <s v="CK-32"/>
    <x v="1"/>
    <s v="M"/>
    <s v="H"/>
    <x v="12"/>
    <x v="25"/>
    <s v="CK-32"/>
    <s v="WEST VANCOUVER ISLAND-NOOTKA &amp; KYUQUOT_FA_0.x"/>
    <x v="3"/>
    <x v="302"/>
    <x v="14"/>
    <x v="191"/>
    <s v="19930420"/>
    <n v="4.4000000000000004"/>
    <x v="1"/>
    <s v="N"/>
    <x v="133"/>
    <n v="1"/>
    <s v="AD"/>
    <n v="30641"/>
    <n v="217"/>
    <m/>
    <n v="0"/>
    <n v="0"/>
    <n v="860977"/>
    <n v="891835"/>
  </r>
  <r>
    <s v="OPS"/>
    <s v="Conuma R"/>
    <x v="0"/>
    <s v="Fall"/>
    <x v="14"/>
    <x v="8"/>
    <s v="NWVI"/>
    <s v="CK-32"/>
    <x v="1"/>
    <s v="M"/>
    <s v="H"/>
    <x v="12"/>
    <x v="25"/>
    <s v="CK-32"/>
    <s v="WEST VANCOUVER ISLAND-NOOTKA &amp; KYUQUOT_FA_0.x"/>
    <x v="3"/>
    <x v="303"/>
    <x v="14"/>
    <x v="192"/>
    <s v="19930511"/>
    <n v="5"/>
    <x v="1"/>
    <s v="N"/>
    <x v="134"/>
    <n v="1"/>
    <s v="AD"/>
    <n v="32672"/>
    <n v="242"/>
    <m/>
    <n v="0"/>
    <n v="0"/>
    <n v="576732"/>
    <n v="609646"/>
  </r>
  <r>
    <s v="OPS"/>
    <s v="Conuma R"/>
    <x v="0"/>
    <s v="Fall"/>
    <x v="14"/>
    <x v="8"/>
    <s v="NWVI"/>
    <s v="CK-32"/>
    <x v="1"/>
    <s v="M"/>
    <s v="H"/>
    <x v="12"/>
    <x v="25"/>
    <s v="CK-32"/>
    <s v="WEST VANCOUVER ISLAND-NOOTKA &amp; KYUQUOT_FA_0.x"/>
    <x v="3"/>
    <x v="304"/>
    <x v="14"/>
    <x v="193"/>
    <s v="19930527"/>
    <n v="8.3000000000000007"/>
    <x v="1"/>
    <s v="N"/>
    <x v="135"/>
    <n v="1"/>
    <s v="AD"/>
    <n v="30930"/>
    <n v="0"/>
    <m/>
    <n v="0"/>
    <n v="0"/>
    <n v="468033"/>
    <n v="498963"/>
  </r>
  <r>
    <s v="OPS"/>
    <s v="Conuma R"/>
    <x v="0"/>
    <s v="Fall"/>
    <x v="14"/>
    <x v="8"/>
    <s v="NWVI"/>
    <s v="CK-32"/>
    <x v="1"/>
    <s v="M"/>
    <s v="H"/>
    <x v="11"/>
    <x v="24"/>
    <s v="CK-32"/>
    <s v="WEST VANCOUVER ISLAND-NOOTKA &amp; KYUQUOT_FA_0.x"/>
    <x v="0"/>
    <x v="305"/>
    <x v="14"/>
    <x v="194"/>
    <s v="19930601"/>
    <n v="5.5"/>
    <x v="1"/>
    <s v="N"/>
    <x v="136"/>
    <n v="1"/>
    <s v="AD"/>
    <n v="31735"/>
    <n v="0"/>
    <m/>
    <n v="0"/>
    <n v="0"/>
    <m/>
    <n v="31735"/>
  </r>
  <r>
    <s v="OPS"/>
    <s v="Conuma R"/>
    <x v="0"/>
    <s v="Fall"/>
    <x v="14"/>
    <x v="8"/>
    <s v="NWVI"/>
    <s v="CK-32"/>
    <x v="1"/>
    <s v="M"/>
    <s v="H"/>
    <x v="11"/>
    <x v="24"/>
    <s v="CK-32"/>
    <s v="WEST VANCOUVER ISLAND-NOOTKA &amp; KYUQUOT_FA_0.x"/>
    <x v="0"/>
    <x v="306"/>
    <x v="14"/>
    <x v="194"/>
    <s v="19930601"/>
    <n v="5.5"/>
    <x v="1"/>
    <s v="N"/>
    <x v="137"/>
    <n v="1"/>
    <s v="AD"/>
    <n v="31227"/>
    <n v="315"/>
    <m/>
    <n v="0"/>
    <n v="0"/>
    <n v="542788"/>
    <n v="574330"/>
  </r>
  <r>
    <s v="OPS"/>
    <s v="Conuma R"/>
    <x v="0"/>
    <s v="Fall"/>
    <x v="15"/>
    <x v="8"/>
    <s v="NWVI"/>
    <s v="CK-32"/>
    <x v="1"/>
    <s v="M"/>
    <s v="H"/>
    <x v="12"/>
    <x v="25"/>
    <s v="CK-32"/>
    <s v="WEST VANCOUVER ISLAND-NOOTKA &amp; KYUQUOT_FA_0.x"/>
    <x v="3"/>
    <x v="307"/>
    <x v="15"/>
    <x v="195"/>
    <s v="19940513"/>
    <n v="7.6"/>
    <x v="1"/>
    <s v="N"/>
    <x v="138"/>
    <n v="1"/>
    <s v="AD"/>
    <n v="26988"/>
    <n v="323"/>
    <m/>
    <n v="0"/>
    <n v="0"/>
    <n v="322427"/>
    <n v="349738"/>
  </r>
  <r>
    <s v="OPS"/>
    <s v="Conuma R"/>
    <x v="0"/>
    <s v="Fall"/>
    <x v="15"/>
    <x v="8"/>
    <s v="NWVI"/>
    <s v="CK-32"/>
    <x v="1"/>
    <s v="M"/>
    <s v="H"/>
    <x v="12"/>
    <x v="25"/>
    <s v="CK-32"/>
    <s v="WEST VANCOUVER ISLAND-NOOTKA &amp; KYUQUOT_FA_0.x"/>
    <x v="3"/>
    <x v="308"/>
    <x v="15"/>
    <x v="196"/>
    <s v="19940512"/>
    <n v="7.6"/>
    <x v="1"/>
    <s v="N"/>
    <x v="139"/>
    <n v="1"/>
    <s v="AD"/>
    <n v="29026"/>
    <n v="62"/>
    <m/>
    <n v="0"/>
    <n v="0"/>
    <n v="220482"/>
    <n v="249570"/>
  </r>
  <r>
    <s v="OPS"/>
    <s v="Conuma R"/>
    <x v="0"/>
    <s v="Fall"/>
    <x v="15"/>
    <x v="8"/>
    <s v="NWVI"/>
    <s v="CK-32"/>
    <x v="1"/>
    <s v="M"/>
    <s v="H"/>
    <x v="12"/>
    <x v="25"/>
    <s v="CK-32"/>
    <s v="WEST VANCOUVER ISLAND-NOOTKA &amp; KYUQUOT_FA_0.x"/>
    <x v="3"/>
    <x v="309"/>
    <x v="15"/>
    <x v="197"/>
    <s v="19940422"/>
    <n v="5.6"/>
    <x v="1"/>
    <s v="N"/>
    <x v="140"/>
    <n v="1"/>
    <s v="AD"/>
    <n v="25529"/>
    <n v="338"/>
    <m/>
    <n v="0"/>
    <n v="0"/>
    <n v="747082"/>
    <n v="772949"/>
  </r>
  <r>
    <s v="OPS"/>
    <s v="Conuma R"/>
    <x v="0"/>
    <s v="Fall"/>
    <x v="15"/>
    <x v="8"/>
    <s v="NWVI"/>
    <s v="CK-32"/>
    <x v="1"/>
    <s v="M"/>
    <s v="H"/>
    <x v="11"/>
    <x v="24"/>
    <s v="CK-32"/>
    <s v="WEST VANCOUVER ISLAND-NOOTKA &amp; KYUQUOT_FA_0.x"/>
    <x v="0"/>
    <x v="310"/>
    <x v="15"/>
    <x v="76"/>
    <s v="19940517"/>
    <n v="5.0999999999999996"/>
    <x v="0"/>
    <s v="N"/>
    <x v="141"/>
    <n v="1"/>
    <s v="AD"/>
    <n v="36037"/>
    <n v="613"/>
    <m/>
    <n v="0"/>
    <n v="0"/>
    <n v="493384"/>
    <n v="530034"/>
  </r>
  <r>
    <s v="OPS"/>
    <s v="Conuma R"/>
    <x v="0"/>
    <s v="Fall"/>
    <x v="16"/>
    <x v="8"/>
    <s v="NWVI"/>
    <s v="CK-32"/>
    <x v="1"/>
    <s v="M"/>
    <s v="H"/>
    <x v="12"/>
    <x v="25"/>
    <s v="CK-32"/>
    <s v="WEST VANCOUVER ISLAND-NOOTKA &amp; KYUQUOT_FA_0.x"/>
    <x v="3"/>
    <x v="311"/>
    <x v="16"/>
    <x v="198"/>
    <s v="19950421"/>
    <n v="4.3"/>
    <x v="1"/>
    <s v="N"/>
    <x v="142"/>
    <n v="1"/>
    <s v="AD"/>
    <n v="27587"/>
    <n v="548"/>
    <m/>
    <n v="0"/>
    <n v="0"/>
    <n v="838594"/>
    <n v="866729"/>
  </r>
  <r>
    <s v="OPS"/>
    <s v="Conuma R"/>
    <x v="0"/>
    <s v="Fall"/>
    <x v="16"/>
    <x v="8"/>
    <s v="NWVI"/>
    <s v="CK-32"/>
    <x v="1"/>
    <s v="M"/>
    <s v="H"/>
    <x v="12"/>
    <x v="25"/>
    <s v="CK-32"/>
    <s v="WEST VANCOUVER ISLAND-NOOTKA &amp; KYUQUOT_FA_0.x"/>
    <x v="3"/>
    <x v="312"/>
    <x v="16"/>
    <x v="199"/>
    <s v="19950510"/>
    <n v="4.7"/>
    <x v="1"/>
    <s v="N"/>
    <x v="143"/>
    <n v="1"/>
    <s v="AD"/>
    <n v="27657"/>
    <n v="294"/>
    <m/>
    <n v="0"/>
    <n v="0"/>
    <n v="671164"/>
    <n v="699115"/>
  </r>
  <r>
    <s v="OPS"/>
    <s v="Conuma R"/>
    <x v="0"/>
    <s v="Fall"/>
    <x v="16"/>
    <x v="8"/>
    <s v="NWVI"/>
    <s v="CK-32"/>
    <x v="1"/>
    <s v="M"/>
    <s v="H"/>
    <x v="12"/>
    <x v="25"/>
    <s v="CK-32"/>
    <s v="WEST VANCOUVER ISLAND-NOOTKA &amp; KYUQUOT_FA_0.x"/>
    <x v="3"/>
    <x v="313"/>
    <x v="16"/>
    <x v="200"/>
    <s v="19950513"/>
    <n v="5.8"/>
    <x v="1"/>
    <s v="N"/>
    <x v="144"/>
    <n v="1"/>
    <s v="AD"/>
    <n v="25921"/>
    <n v="279"/>
    <m/>
    <n v="0"/>
    <n v="0"/>
    <n v="567016"/>
    <n v="593216"/>
  </r>
  <r>
    <s v="OPS"/>
    <s v="Conuma R"/>
    <x v="0"/>
    <s v="Fall"/>
    <x v="16"/>
    <x v="8"/>
    <s v="NWVI"/>
    <s v="CK-32"/>
    <x v="1"/>
    <s v="M"/>
    <s v="H"/>
    <x v="11"/>
    <x v="24"/>
    <s v="CK-32"/>
    <s v="WEST VANCOUVER ISLAND-NOOTKA &amp; KYUQUOT_FA_0.x"/>
    <x v="0"/>
    <x v="314"/>
    <x v="16"/>
    <x v="201"/>
    <s v="19950524"/>
    <n v="5.3"/>
    <x v="0"/>
    <s v="N"/>
    <x v="0"/>
    <n v="1"/>
    <s v="AD"/>
    <n v="39203"/>
    <n v="197"/>
    <m/>
    <n v="0"/>
    <n v="0"/>
    <n v="624291"/>
    <n v="663691"/>
  </r>
  <r>
    <s v="OPS"/>
    <s v="Conuma R"/>
    <x v="0"/>
    <s v="Fall"/>
    <x v="17"/>
    <x v="11"/>
    <s v="NWVI"/>
    <s v="CK-32"/>
    <x v="1"/>
    <s v="M"/>
    <s v="H"/>
    <x v="11"/>
    <x v="29"/>
    <s v="CK-32"/>
    <s v="WEST VANCOUVER ISLAND-NOOTKA &amp; KYUQUOT_FA_0.x"/>
    <x v="0"/>
    <x v="315"/>
    <x v="17"/>
    <x v="202"/>
    <s v="19960529"/>
    <n v="3.6"/>
    <x v="0"/>
    <s v="N"/>
    <x v="0"/>
    <n v="1"/>
    <m/>
    <n v="0"/>
    <n v="0"/>
    <m/>
    <n v="0"/>
    <n v="0"/>
    <n v="976"/>
    <n v="976"/>
  </r>
  <r>
    <s v="OPS"/>
    <s v="Conuma R"/>
    <x v="0"/>
    <s v="Fall"/>
    <x v="17"/>
    <x v="8"/>
    <s v="NWVI"/>
    <s v="CK-32"/>
    <x v="1"/>
    <s v="M"/>
    <s v="H"/>
    <x v="12"/>
    <x v="25"/>
    <s v="CK-32"/>
    <s v="WEST VANCOUVER ISLAND-NOOTKA &amp; KYUQUOT_FA_0.x"/>
    <x v="3"/>
    <x v="316"/>
    <x v="17"/>
    <x v="203"/>
    <s v="19960509"/>
    <n v="5.3"/>
    <x v="1"/>
    <s v="N"/>
    <x v="145"/>
    <n v="1"/>
    <s v="AD"/>
    <n v="25514"/>
    <n v="362"/>
    <m/>
    <n v="0"/>
    <n v="0"/>
    <n v="755984"/>
    <n v="781860"/>
  </r>
  <r>
    <s v="OPS"/>
    <s v="Conuma R"/>
    <x v="0"/>
    <s v="Fall"/>
    <x v="17"/>
    <x v="8"/>
    <s v="NWVI"/>
    <s v="CK-32"/>
    <x v="1"/>
    <s v="M"/>
    <s v="H"/>
    <x v="12"/>
    <x v="25"/>
    <s v="CK-32"/>
    <s v="WEST VANCOUVER ISLAND-NOOTKA &amp; KYUQUOT_FA_0.x"/>
    <x v="3"/>
    <x v="317"/>
    <x v="17"/>
    <x v="204"/>
    <s v="19960607"/>
    <n v="7.2"/>
    <x v="1"/>
    <s v="N"/>
    <x v="146"/>
    <n v="1"/>
    <s v="AD"/>
    <n v="7767"/>
    <n v="51"/>
    <m/>
    <n v="0"/>
    <n v="0"/>
    <n v="399093"/>
    <n v="406911"/>
  </r>
  <r>
    <s v="OPS"/>
    <s v="Conuma R"/>
    <x v="0"/>
    <s v="Fall"/>
    <x v="17"/>
    <x v="8"/>
    <s v="NWVI"/>
    <s v="CK-32"/>
    <x v="1"/>
    <s v="M"/>
    <s v="H"/>
    <x v="11"/>
    <x v="24"/>
    <s v="CK-32"/>
    <s v="WEST VANCOUVER ISLAND-NOOTKA &amp; KYUQUOT_FA_0.x"/>
    <x v="0"/>
    <x v="318"/>
    <x v="17"/>
    <x v="205"/>
    <s v="19960605"/>
    <n v="5.5"/>
    <x v="0"/>
    <s v="N"/>
    <x v="0"/>
    <n v="1"/>
    <s v="AD"/>
    <n v="38412"/>
    <n v="77"/>
    <m/>
    <n v="0"/>
    <n v="0"/>
    <n v="351551"/>
    <n v="390040"/>
  </r>
  <r>
    <s v="OPS"/>
    <s v="Conuma R"/>
    <x v="0"/>
    <s v="Fall"/>
    <x v="17"/>
    <x v="8"/>
    <s v="NWVI"/>
    <s v="CK-32"/>
    <x v="1"/>
    <s v="M"/>
    <s v="H"/>
    <x v="13"/>
    <x v="30"/>
    <m/>
    <m/>
    <x v="3"/>
    <x v="319"/>
    <x v="17"/>
    <x v="206"/>
    <s v="19960604"/>
    <n v="6.9"/>
    <x v="1"/>
    <s v="Y"/>
    <x v="147"/>
    <n v="1"/>
    <s v="AD"/>
    <n v="23466"/>
    <n v="268"/>
    <m/>
    <n v="0"/>
    <n v="0"/>
    <n v="629029"/>
    <n v="652763"/>
  </r>
  <r>
    <s v="OPS"/>
    <s v="Conuma R"/>
    <x v="0"/>
    <s v="Fall"/>
    <x v="17"/>
    <x v="10"/>
    <s v="NWVI"/>
    <s v="CK-32"/>
    <x v="1"/>
    <s v="M"/>
    <s v="H"/>
    <x v="11"/>
    <x v="27"/>
    <s v="CK-32"/>
    <s v="WEST VANCOUVER ISLAND-NOOTKA &amp; KYUQUOT_FA_0.x"/>
    <x v="0"/>
    <x v="320"/>
    <x v="17"/>
    <x v="202"/>
    <s v="19960528"/>
    <n v="4.4000000000000004"/>
    <x v="0"/>
    <s v="N"/>
    <x v="0"/>
    <n v="1"/>
    <m/>
    <n v="0"/>
    <n v="0"/>
    <m/>
    <n v="0"/>
    <n v="0"/>
    <n v="24961"/>
    <n v="24961"/>
  </r>
  <r>
    <s v="OPS"/>
    <s v="Conuma R"/>
    <x v="0"/>
    <s v="Fall"/>
    <x v="3"/>
    <x v="8"/>
    <s v="NWVI"/>
    <s v="CK-32"/>
    <x v="1"/>
    <s v="M"/>
    <s v="H"/>
    <x v="12"/>
    <x v="25"/>
    <s v="CK-32"/>
    <s v="WEST VANCOUVER ISLAND-NOOTKA &amp; KYUQUOT_FA_0.x"/>
    <x v="3"/>
    <x v="321"/>
    <x v="3"/>
    <x v="207"/>
    <s v="19970502"/>
    <n v="5.0999999999999996"/>
    <x v="1"/>
    <s v="N"/>
    <x v="148"/>
    <n v="1"/>
    <s v="AD"/>
    <n v="24320"/>
    <n v="489"/>
    <m/>
    <n v="0"/>
    <n v="0"/>
    <n v="796932"/>
    <n v="821741"/>
  </r>
  <r>
    <s v="OPS"/>
    <s v="Conuma R"/>
    <x v="0"/>
    <s v="Fall"/>
    <x v="3"/>
    <x v="8"/>
    <s v="NWVI"/>
    <s v="CK-32"/>
    <x v="1"/>
    <s v="M"/>
    <s v="H"/>
    <x v="12"/>
    <x v="25"/>
    <s v="CK-32"/>
    <s v="WEST VANCOUVER ISLAND-NOOTKA &amp; KYUQUOT_FA_0.x"/>
    <x v="3"/>
    <x v="322"/>
    <x v="3"/>
    <x v="208"/>
    <s v="19970531"/>
    <n v="8.3000000000000007"/>
    <x v="1"/>
    <s v="N"/>
    <x v="149"/>
    <n v="1"/>
    <s v="AD"/>
    <n v="25965"/>
    <n v="638"/>
    <m/>
    <n v="0"/>
    <n v="0"/>
    <n v="581407"/>
    <n v="608010"/>
  </r>
  <r>
    <s v="OPS"/>
    <s v="Conuma R"/>
    <x v="0"/>
    <s v="Fall"/>
    <x v="3"/>
    <x v="8"/>
    <s v="NWVI"/>
    <s v="CK-32"/>
    <x v="1"/>
    <s v="M"/>
    <s v="H"/>
    <x v="12"/>
    <x v="25"/>
    <s v="CK-32"/>
    <s v="WEST VANCOUVER ISLAND-NOOTKA &amp; KYUQUOT_FA_0.x"/>
    <x v="3"/>
    <x v="323"/>
    <x v="3"/>
    <x v="209"/>
    <s v="19970530"/>
    <n v="8.1"/>
    <x v="1"/>
    <s v="N"/>
    <x v="150"/>
    <n v="1"/>
    <s v="AD"/>
    <n v="25713"/>
    <n v="581"/>
    <m/>
    <n v="0"/>
    <n v="0"/>
    <n v="890739"/>
    <n v="917033"/>
  </r>
  <r>
    <s v="OPS"/>
    <s v="Conuma R"/>
    <x v="0"/>
    <s v="Fall"/>
    <x v="3"/>
    <x v="8"/>
    <s v="NWVI"/>
    <s v="CK-32"/>
    <x v="1"/>
    <s v="M"/>
    <s v="H"/>
    <x v="11"/>
    <x v="24"/>
    <s v="CK-32"/>
    <s v="WEST VANCOUVER ISLAND-NOOTKA &amp; KYUQUOT_FA_0.x"/>
    <x v="0"/>
    <x v="324"/>
    <x v="3"/>
    <x v="210"/>
    <s v="19970610"/>
    <n v="5"/>
    <x v="0"/>
    <s v="N"/>
    <x v="0"/>
    <n v="1"/>
    <s v="AD"/>
    <n v="34926"/>
    <n v="1566"/>
    <m/>
    <n v="0"/>
    <n v="0"/>
    <n v="470555"/>
    <n v="507047"/>
  </r>
  <r>
    <s v="OPS"/>
    <s v="Conuma R"/>
    <x v="0"/>
    <s v="Fall"/>
    <x v="3"/>
    <x v="9"/>
    <s v="NWVI"/>
    <s v="CK-32"/>
    <x v="1"/>
    <s v="M"/>
    <s v="H"/>
    <x v="11"/>
    <x v="26"/>
    <s v="CK-32"/>
    <s v="WEST VANCOUVER ISLAND-NOOTKA &amp; KYUQUOT_FA_0.x"/>
    <x v="0"/>
    <x v="325"/>
    <x v="3"/>
    <x v="211"/>
    <s v="19970528"/>
    <n v="5.3"/>
    <x v="0"/>
    <s v="N"/>
    <x v="0"/>
    <n v="1"/>
    <m/>
    <n v="0"/>
    <n v="0"/>
    <m/>
    <n v="0"/>
    <n v="0"/>
    <n v="13959"/>
    <n v="13959"/>
  </r>
  <r>
    <s v="OPS"/>
    <s v="Conuma R"/>
    <x v="0"/>
    <s v="Fall"/>
    <x v="3"/>
    <x v="10"/>
    <s v="NWVI"/>
    <s v="CK-32"/>
    <x v="1"/>
    <s v="M"/>
    <s v="H"/>
    <x v="11"/>
    <x v="27"/>
    <s v="CK-32"/>
    <s v="WEST VANCOUVER ISLAND-NOOTKA &amp; KYUQUOT_FA_0.x"/>
    <x v="0"/>
    <x v="326"/>
    <x v="3"/>
    <x v="211"/>
    <s v="19970521"/>
    <n v="6.2"/>
    <x v="0"/>
    <s v="N"/>
    <x v="0"/>
    <n v="1"/>
    <m/>
    <n v="0"/>
    <n v="0"/>
    <m/>
    <n v="0"/>
    <n v="0"/>
    <n v="22635"/>
    <n v="22635"/>
  </r>
  <r>
    <s v="OPS"/>
    <s v="Conuma R"/>
    <x v="0"/>
    <s v="Fall"/>
    <x v="4"/>
    <x v="8"/>
    <s v="NWVI"/>
    <s v="CK-32"/>
    <x v="1"/>
    <s v="M"/>
    <s v="H"/>
    <x v="12"/>
    <x v="25"/>
    <s v="CK-32"/>
    <s v="WEST VANCOUVER ISLAND-NOOTKA &amp; KYUQUOT_FA_0.x"/>
    <x v="3"/>
    <x v="327"/>
    <x v="4"/>
    <x v="212"/>
    <s v="19980504"/>
    <n v="5.9"/>
    <x v="1"/>
    <s v="N"/>
    <x v="151"/>
    <n v="1"/>
    <s v="AD"/>
    <n v="19352"/>
    <n v="239"/>
    <m/>
    <n v="0"/>
    <n v="0"/>
    <n v="560222"/>
    <n v="579813"/>
  </r>
  <r>
    <s v="OPS"/>
    <s v="Conuma R"/>
    <x v="0"/>
    <s v="Fall"/>
    <x v="4"/>
    <x v="8"/>
    <s v="NWVI"/>
    <s v="CK-32"/>
    <x v="1"/>
    <s v="M"/>
    <s v="H"/>
    <x v="12"/>
    <x v="25"/>
    <s v="CK-32"/>
    <s v="WEST VANCOUVER ISLAND-NOOTKA &amp; KYUQUOT_FA_0.x"/>
    <x v="3"/>
    <x v="328"/>
    <x v="4"/>
    <x v="213"/>
    <s v="19980517"/>
    <n v="6.5"/>
    <x v="1"/>
    <s v="N"/>
    <x v="152"/>
    <n v="1"/>
    <s v="AD"/>
    <n v="26980"/>
    <n v="186"/>
    <m/>
    <n v="0"/>
    <n v="0"/>
    <n v="540689"/>
    <n v="567855"/>
  </r>
  <r>
    <s v="OPS"/>
    <s v="Conuma R"/>
    <x v="0"/>
    <s v="Fall"/>
    <x v="4"/>
    <x v="8"/>
    <s v="NWVI"/>
    <s v="CK-32"/>
    <x v="1"/>
    <s v="M"/>
    <s v="H"/>
    <x v="11"/>
    <x v="24"/>
    <s v="CK-32"/>
    <s v="WEST VANCOUVER ISLAND-NOOTKA &amp; KYUQUOT_FA_0.x"/>
    <x v="4"/>
    <x v="329"/>
    <x v="5"/>
    <x v="214"/>
    <s v="19990519"/>
    <n v="75"/>
    <x v="1"/>
    <s v="N"/>
    <x v="153"/>
    <n v="1"/>
    <s v="AD"/>
    <n v="27274"/>
    <n v="224"/>
    <m/>
    <n v="0"/>
    <n v="0"/>
    <n v="1580"/>
    <n v="29078"/>
  </r>
  <r>
    <s v="OPS"/>
    <s v="Conuma R"/>
    <x v="0"/>
    <s v="Fall"/>
    <x v="4"/>
    <x v="8"/>
    <s v="NWVI"/>
    <s v="CK-32"/>
    <x v="1"/>
    <s v="M"/>
    <s v="H"/>
    <x v="11"/>
    <x v="24"/>
    <s v="CK-32"/>
    <s v="WEST VANCOUVER ISLAND-NOOTKA &amp; KYUQUOT_FA_0.x"/>
    <x v="0"/>
    <x v="330"/>
    <x v="4"/>
    <x v="215"/>
    <s v="19980601"/>
    <n v="5.2"/>
    <x v="0"/>
    <s v="N"/>
    <x v="0"/>
    <n v="1"/>
    <s v="AD"/>
    <n v="40749"/>
    <n v="265"/>
    <m/>
    <n v="0"/>
    <n v="0"/>
    <n v="135482"/>
    <n v="176496"/>
  </r>
  <r>
    <s v="OPS"/>
    <s v="Conuma R"/>
    <x v="0"/>
    <s v="Fall"/>
    <x v="4"/>
    <x v="8"/>
    <s v="NWVI"/>
    <s v="CK-32"/>
    <x v="1"/>
    <s v="M"/>
    <s v="H"/>
    <x v="14"/>
    <x v="31"/>
    <s v="CK-32"/>
    <s v="WEST VANCOUVER ISLAND-NOOTKA &amp; KYUQUOT_FA_0.x"/>
    <x v="3"/>
    <x v="331"/>
    <x v="4"/>
    <x v="216"/>
    <s v="19980501"/>
    <n v="5.3"/>
    <x v="1"/>
    <s v="N"/>
    <x v="154"/>
    <n v="1"/>
    <s v="AD"/>
    <n v="26147"/>
    <n v="418"/>
    <m/>
    <n v="0"/>
    <n v="0"/>
    <n v="875889"/>
    <n v="902454"/>
  </r>
  <r>
    <s v="OPS"/>
    <s v="Conuma R"/>
    <x v="0"/>
    <s v="Fall"/>
    <x v="5"/>
    <x v="8"/>
    <s v="NWVI"/>
    <s v="CK-32"/>
    <x v="1"/>
    <s v="M"/>
    <s v="H"/>
    <x v="11"/>
    <x v="24"/>
    <s v="CK-32"/>
    <s v="WEST VANCOUVER ISLAND-NOOTKA &amp; KYUQUOT_FA_0.x"/>
    <x v="0"/>
    <x v="332"/>
    <x v="5"/>
    <x v="214"/>
    <s v="19990521"/>
    <n v="5.4"/>
    <x v="1"/>
    <s v="N"/>
    <x v="155"/>
    <n v="1"/>
    <s v="AD"/>
    <n v="34438"/>
    <n v="0"/>
    <m/>
    <n v="0"/>
    <n v="0"/>
    <n v="300563"/>
    <n v="335001"/>
  </r>
  <r>
    <s v="OPS"/>
    <s v="Conuma R"/>
    <x v="0"/>
    <s v="Fall"/>
    <x v="5"/>
    <x v="8"/>
    <s v="NWVI"/>
    <s v="CK-32"/>
    <x v="1"/>
    <s v="M"/>
    <s v="H"/>
    <x v="15"/>
    <x v="32"/>
    <m/>
    <m/>
    <x v="3"/>
    <x v="333"/>
    <x v="5"/>
    <x v="217"/>
    <s v="19990514"/>
    <n v="7.7"/>
    <x v="1"/>
    <s v="Y"/>
    <x v="156"/>
    <n v="1"/>
    <s v="AD"/>
    <n v="24703"/>
    <n v="0"/>
    <m/>
    <n v="0"/>
    <n v="0"/>
    <n v="732505"/>
    <n v="757208"/>
  </r>
  <r>
    <s v="OPS"/>
    <s v="Conuma R"/>
    <x v="0"/>
    <s v="Fall"/>
    <x v="5"/>
    <x v="8"/>
    <s v="NWVI"/>
    <s v="CK-32"/>
    <x v="1"/>
    <s v="M"/>
    <s v="H"/>
    <x v="14"/>
    <x v="31"/>
    <s v="CK-32"/>
    <s v="WEST VANCOUVER ISLAND-NOOTKA &amp; KYUQUOT_FA_0.x"/>
    <x v="3"/>
    <x v="334"/>
    <x v="5"/>
    <x v="218"/>
    <s v="19990419"/>
    <n v="5.6"/>
    <x v="1"/>
    <s v="N"/>
    <x v="157"/>
    <n v="1"/>
    <s v="AD"/>
    <n v="25448"/>
    <n v="0"/>
    <m/>
    <n v="0"/>
    <n v="0"/>
    <n v="776241"/>
    <n v="801689"/>
  </r>
  <r>
    <s v="OPS"/>
    <s v="Conuma R"/>
    <x v="0"/>
    <s v="Fall"/>
    <x v="5"/>
    <x v="8"/>
    <s v="NWVI"/>
    <s v="CK-32"/>
    <x v="1"/>
    <s v="M"/>
    <s v="H"/>
    <x v="14"/>
    <x v="31"/>
    <s v="CK-32"/>
    <s v="WEST VANCOUVER ISLAND-NOOTKA &amp; KYUQUOT_FA_0.x"/>
    <x v="3"/>
    <x v="335"/>
    <x v="5"/>
    <x v="8"/>
    <s v="19990525"/>
    <n v="9.9"/>
    <x v="1"/>
    <s v="N"/>
    <x v="158"/>
    <n v="1"/>
    <s v="AD"/>
    <n v="24969"/>
    <n v="176"/>
    <m/>
    <n v="0"/>
    <n v="0"/>
    <n v="520204"/>
    <n v="545349"/>
  </r>
  <r>
    <s v="OPS"/>
    <s v="Conuma R"/>
    <x v="0"/>
    <s v="Fall"/>
    <x v="5"/>
    <x v="10"/>
    <s v="NWVI"/>
    <s v="CK-32"/>
    <x v="1"/>
    <s v="M"/>
    <s v="H"/>
    <x v="11"/>
    <x v="27"/>
    <s v="CK-32"/>
    <s v="WEST VANCOUVER ISLAND-NOOTKA &amp; KYUQUOT_FA_0.x"/>
    <x v="0"/>
    <x v="336"/>
    <x v="5"/>
    <x v="214"/>
    <s v="19990526"/>
    <n v="5.3"/>
    <x v="0"/>
    <s v="N"/>
    <x v="0"/>
    <n v="1"/>
    <m/>
    <n v="0"/>
    <n v="0"/>
    <m/>
    <n v="0"/>
    <n v="0"/>
    <n v="55945"/>
    <n v="55945"/>
  </r>
  <r>
    <s v="OPS"/>
    <s v="Conuma R"/>
    <x v="0"/>
    <s v="Fall"/>
    <x v="6"/>
    <x v="8"/>
    <s v="NWVI"/>
    <s v="CK-32"/>
    <x v="1"/>
    <s v="M"/>
    <s v="H"/>
    <x v="11"/>
    <x v="24"/>
    <s v="CK-32"/>
    <s v="WEST VANCOUVER ISLAND-NOOTKA &amp; KYUQUOT_FA_0.x"/>
    <x v="0"/>
    <x v="337"/>
    <x v="6"/>
    <x v="219"/>
    <s v="20000530"/>
    <n v="5.98"/>
    <x v="0"/>
    <s v="N"/>
    <x v="159"/>
    <n v="1"/>
    <s v="AD"/>
    <n v="39007"/>
    <n v="582"/>
    <m/>
    <n v="0"/>
    <n v="0"/>
    <n v="617461"/>
    <n v="657050"/>
  </r>
  <r>
    <s v="OPS"/>
    <s v="Conuma R"/>
    <x v="0"/>
    <s v="Fall"/>
    <x v="6"/>
    <x v="8"/>
    <s v="NWVI"/>
    <s v="CK-32"/>
    <x v="1"/>
    <s v="M"/>
    <s v="H"/>
    <x v="16"/>
    <x v="33"/>
    <s v="CK-32"/>
    <s v="WEST VANCOUVER ISLAND-NOOTKA &amp; KYUQUOT_FA_0.x"/>
    <x v="3"/>
    <x v="338"/>
    <x v="6"/>
    <x v="220"/>
    <s v="20000808"/>
    <n v="30.32"/>
    <x v="1"/>
    <s v="Y"/>
    <x v="0"/>
    <n v="1"/>
    <m/>
    <n v="0"/>
    <n v="0"/>
    <m/>
    <n v="0"/>
    <n v="0"/>
    <n v="7963"/>
    <n v="7963"/>
  </r>
  <r>
    <s v="OPS"/>
    <s v="Conuma R"/>
    <x v="0"/>
    <s v="Fall"/>
    <x v="6"/>
    <x v="8"/>
    <s v="NWVI"/>
    <s v="CK-32"/>
    <x v="1"/>
    <s v="M"/>
    <s v="H"/>
    <x v="14"/>
    <x v="31"/>
    <s v="CK-32"/>
    <s v="WEST VANCOUVER ISLAND-NOOTKA &amp; KYUQUOT_FA_0.x"/>
    <x v="3"/>
    <x v="339"/>
    <x v="6"/>
    <x v="221"/>
    <s v="20000426"/>
    <n v="5.81"/>
    <x v="1"/>
    <s v="N"/>
    <x v="160"/>
    <n v="1"/>
    <s v="AD"/>
    <n v="24121"/>
    <n v="243"/>
    <m/>
    <n v="0"/>
    <n v="0"/>
    <n v="850577"/>
    <n v="874941"/>
  </r>
  <r>
    <s v="OPS"/>
    <s v="Conuma R"/>
    <x v="0"/>
    <s v="Fall"/>
    <x v="6"/>
    <x v="8"/>
    <s v="NWVI"/>
    <s v="CK-32"/>
    <x v="1"/>
    <s v="M"/>
    <s v="H"/>
    <x v="14"/>
    <x v="31"/>
    <s v="CK-32"/>
    <s v="WEST VANCOUVER ISLAND-NOOTKA &amp; KYUQUOT_FA_0.x"/>
    <x v="3"/>
    <x v="340"/>
    <x v="6"/>
    <x v="222"/>
    <s v="20000515"/>
    <n v="6.62"/>
    <x v="1"/>
    <s v="N"/>
    <x v="161"/>
    <n v="1"/>
    <s v="AD"/>
    <n v="24779"/>
    <n v="755"/>
    <m/>
    <n v="0"/>
    <n v="0"/>
    <n v="710114"/>
    <n v="735648"/>
  </r>
  <r>
    <s v="OPS"/>
    <s v="Conuma R"/>
    <x v="0"/>
    <s v="Fall"/>
    <x v="6"/>
    <x v="8"/>
    <s v="NWVI"/>
    <s v="CK-32"/>
    <x v="1"/>
    <s v="M"/>
    <s v="H"/>
    <x v="14"/>
    <x v="31"/>
    <s v="CK-32"/>
    <s v="WEST VANCOUVER ISLAND-NOOTKA &amp; KYUQUOT_FA_0.x"/>
    <x v="3"/>
    <x v="341"/>
    <x v="6"/>
    <x v="223"/>
    <s v="20000529"/>
    <n v="9.61"/>
    <x v="1"/>
    <s v="N"/>
    <x v="162"/>
    <n v="1"/>
    <s v="AD"/>
    <n v="25776"/>
    <n v="259"/>
    <m/>
    <n v="0"/>
    <n v="0"/>
    <n v="530663"/>
    <n v="556698"/>
  </r>
  <r>
    <s v="OPS"/>
    <s v="Conuma R"/>
    <x v="0"/>
    <s v="Fall"/>
    <x v="7"/>
    <x v="8"/>
    <s v="NWVI"/>
    <s v="CK-32"/>
    <x v="1"/>
    <s v="M"/>
    <s v="H"/>
    <x v="11"/>
    <x v="24"/>
    <s v="CK-32"/>
    <s v="WEST VANCOUVER ISLAND-NOOTKA &amp; KYUQUOT_FA_0.x"/>
    <x v="0"/>
    <x v="342"/>
    <x v="7"/>
    <x v="224"/>
    <s v="20010514"/>
    <n v="5.51"/>
    <x v="0"/>
    <s v="N"/>
    <x v="163"/>
    <n v="1"/>
    <s v="AD"/>
    <n v="41891"/>
    <n v="123"/>
    <m/>
    <n v="0"/>
    <n v="0"/>
    <n v="294652"/>
    <n v="336666"/>
  </r>
  <r>
    <s v="OPS"/>
    <s v="Conuma R"/>
    <x v="0"/>
    <s v="Fall"/>
    <x v="7"/>
    <x v="8"/>
    <s v="NWVI"/>
    <s v="CK-32"/>
    <x v="1"/>
    <s v="M"/>
    <s v="H"/>
    <x v="16"/>
    <x v="33"/>
    <s v="CK-32"/>
    <s v="WEST VANCOUVER ISLAND-NOOTKA &amp; KYUQUOT_FA_0.x"/>
    <x v="3"/>
    <x v="343"/>
    <x v="7"/>
    <x v="225"/>
    <s v="20010808"/>
    <n v="36.89"/>
    <x v="1"/>
    <s v="Y"/>
    <x v="164"/>
    <n v="1"/>
    <m/>
    <n v="0"/>
    <n v="0"/>
    <m/>
    <n v="0"/>
    <n v="0"/>
    <n v="8842"/>
    <n v="8842"/>
  </r>
  <r>
    <s v="OPS"/>
    <s v="Conuma R"/>
    <x v="0"/>
    <s v="Fall"/>
    <x v="7"/>
    <x v="8"/>
    <s v="NWVI"/>
    <s v="CK-32"/>
    <x v="1"/>
    <s v="M"/>
    <s v="H"/>
    <x v="14"/>
    <x v="31"/>
    <s v="CK-32"/>
    <s v="WEST VANCOUVER ISLAND-NOOTKA &amp; KYUQUOT_FA_0.x"/>
    <x v="3"/>
    <x v="344"/>
    <x v="7"/>
    <x v="226"/>
    <s v="20010427"/>
    <n v="5.81"/>
    <x v="1"/>
    <s v="N"/>
    <x v="165"/>
    <n v="1"/>
    <s v="AD"/>
    <n v="25418"/>
    <n v="171"/>
    <m/>
    <n v="0"/>
    <n v="0"/>
    <n v="681084"/>
    <n v="706673"/>
  </r>
  <r>
    <s v="OPS"/>
    <s v="Conuma R"/>
    <x v="0"/>
    <s v="Fall"/>
    <x v="7"/>
    <x v="8"/>
    <s v="NWVI"/>
    <s v="CK-32"/>
    <x v="1"/>
    <s v="M"/>
    <s v="H"/>
    <x v="14"/>
    <x v="31"/>
    <s v="CK-32"/>
    <s v="WEST VANCOUVER ISLAND-NOOTKA &amp; KYUQUOT_FA_0.x"/>
    <x v="3"/>
    <x v="345"/>
    <x v="7"/>
    <x v="20"/>
    <s v="20010515"/>
    <n v="7.91"/>
    <x v="1"/>
    <s v="N"/>
    <x v="166"/>
    <n v="1"/>
    <s v="AD"/>
    <n v="25795"/>
    <n v="0"/>
    <m/>
    <n v="0"/>
    <n v="0"/>
    <n v="770861"/>
    <n v="796656"/>
  </r>
  <r>
    <s v="OPS"/>
    <s v="Conuma R"/>
    <x v="0"/>
    <s v="Fall"/>
    <x v="7"/>
    <x v="8"/>
    <s v="NWVI"/>
    <s v="CK-32"/>
    <x v="1"/>
    <s v="M"/>
    <s v="H"/>
    <x v="14"/>
    <x v="31"/>
    <s v="CK-32"/>
    <s v="WEST VANCOUVER ISLAND-NOOTKA &amp; KYUQUOT_FA_0.x"/>
    <x v="3"/>
    <x v="346"/>
    <x v="7"/>
    <x v="89"/>
    <s v="20010522"/>
    <n v="8.6300000000000008"/>
    <x v="1"/>
    <s v="N"/>
    <x v="167"/>
    <n v="1"/>
    <s v="AD"/>
    <n v="26970"/>
    <n v="81"/>
    <m/>
    <n v="0"/>
    <n v="0"/>
    <n v="523075"/>
    <n v="550126"/>
  </r>
  <r>
    <s v="OPS"/>
    <s v="Conuma R"/>
    <x v="0"/>
    <s v="Fall"/>
    <x v="7"/>
    <x v="9"/>
    <s v="NWVI"/>
    <s v="CK-32"/>
    <x v="1"/>
    <s v="M"/>
    <s v="H"/>
    <x v="17"/>
    <x v="34"/>
    <s v="CK-32"/>
    <s v="WEST VANCOUVER ISLAND-NOOTKA &amp; KYUQUOT_FA_0.x"/>
    <x v="3"/>
    <x v="347"/>
    <x v="7"/>
    <x v="227"/>
    <s v="20010522"/>
    <n v="6.13"/>
    <x v="1"/>
    <s v="N"/>
    <x v="168"/>
    <n v="1"/>
    <m/>
    <n v="0"/>
    <n v="0"/>
    <m/>
    <n v="0"/>
    <n v="0"/>
    <n v="36997"/>
    <n v="36997"/>
  </r>
  <r>
    <s v="OPS"/>
    <s v="Conuma R"/>
    <x v="0"/>
    <s v="Fall"/>
    <x v="7"/>
    <x v="10"/>
    <s v="NWVI"/>
    <s v="CK-32"/>
    <x v="1"/>
    <s v="M"/>
    <s v="H"/>
    <x v="18"/>
    <x v="35"/>
    <s v="CK-32"/>
    <s v="WEST VANCOUVER ISLAND-NOOTKA &amp; KYUQUOT_FA_0.x"/>
    <x v="3"/>
    <x v="348"/>
    <x v="7"/>
    <x v="227"/>
    <s v="20010522"/>
    <n v="5.93"/>
    <x v="1"/>
    <s v="N"/>
    <x v="0"/>
    <n v="1"/>
    <m/>
    <n v="0"/>
    <n v="0"/>
    <m/>
    <n v="0"/>
    <n v="0"/>
    <n v="48261"/>
    <n v="48261"/>
  </r>
  <r>
    <s v="OPS"/>
    <s v="Conuma R"/>
    <x v="0"/>
    <s v="Fall"/>
    <x v="18"/>
    <x v="8"/>
    <s v="NWVI"/>
    <s v="CK-32"/>
    <x v="1"/>
    <s v="M"/>
    <s v="H"/>
    <x v="11"/>
    <x v="24"/>
    <s v="CK-32"/>
    <s v="WEST VANCOUVER ISLAND-NOOTKA &amp; KYUQUOT_FA_0.x"/>
    <x v="0"/>
    <x v="349"/>
    <x v="18"/>
    <x v="228"/>
    <s v="20020529"/>
    <n v="5.01"/>
    <x v="0"/>
    <s v="N"/>
    <x v="0"/>
    <n v="1"/>
    <s v="AD"/>
    <n v="43851"/>
    <n v="86"/>
    <m/>
    <n v="0"/>
    <n v="0"/>
    <n v="236331"/>
    <n v="280268"/>
  </r>
  <r>
    <s v="OPS"/>
    <s v="Conuma R"/>
    <x v="0"/>
    <s v="Fall"/>
    <x v="18"/>
    <x v="8"/>
    <s v="NWVI"/>
    <s v="CK-32"/>
    <x v="1"/>
    <s v="M"/>
    <s v="H"/>
    <x v="16"/>
    <x v="33"/>
    <s v="CK-32"/>
    <s v="WEST VANCOUVER ISLAND-NOOTKA &amp; KYUQUOT_FA_0.x"/>
    <x v="3"/>
    <x v="350"/>
    <x v="18"/>
    <x v="229"/>
    <s v="20020806"/>
    <n v="21.93"/>
    <x v="1"/>
    <s v="Y"/>
    <x v="169"/>
    <n v="1"/>
    <m/>
    <n v="0"/>
    <n v="0"/>
    <m/>
    <n v="0"/>
    <n v="0"/>
    <n v="4210"/>
    <n v="4210"/>
  </r>
  <r>
    <s v="OPS"/>
    <s v="Conuma R"/>
    <x v="0"/>
    <s v="Fall"/>
    <x v="18"/>
    <x v="8"/>
    <s v="NWVI"/>
    <s v="CK-32"/>
    <x v="1"/>
    <s v="M"/>
    <s v="H"/>
    <x v="14"/>
    <x v="31"/>
    <s v="CK-32"/>
    <s v="WEST VANCOUVER ISLAND-NOOTKA &amp; KYUQUOT_FA_0.x"/>
    <x v="3"/>
    <x v="351"/>
    <x v="18"/>
    <x v="230"/>
    <s v="20020506"/>
    <n v="7.12"/>
    <x v="1"/>
    <s v="N"/>
    <x v="170"/>
    <n v="1"/>
    <s v="AD"/>
    <n v="26576"/>
    <n v="241"/>
    <m/>
    <n v="0"/>
    <n v="0"/>
    <n v="694814"/>
    <n v="721631"/>
  </r>
  <r>
    <s v="OPS"/>
    <s v="Conuma R"/>
    <x v="0"/>
    <s v="Fall"/>
    <x v="18"/>
    <x v="8"/>
    <s v="NWVI"/>
    <s v="CK-32"/>
    <x v="1"/>
    <s v="M"/>
    <s v="H"/>
    <x v="14"/>
    <x v="31"/>
    <s v="CK-32"/>
    <s v="WEST VANCOUVER ISLAND-NOOTKA &amp; KYUQUOT_FA_0.x"/>
    <x v="3"/>
    <x v="352"/>
    <x v="18"/>
    <x v="231"/>
    <s v="20020515"/>
    <n v="8.82"/>
    <x v="1"/>
    <s v="N"/>
    <x v="171"/>
    <n v="1"/>
    <s v="AD"/>
    <n v="25468"/>
    <n v="230"/>
    <m/>
    <n v="0"/>
    <n v="0"/>
    <n v="687451"/>
    <n v="713149"/>
  </r>
  <r>
    <s v="OPS"/>
    <s v="Conuma R"/>
    <x v="0"/>
    <s v="Fall"/>
    <x v="18"/>
    <x v="8"/>
    <s v="NWVI"/>
    <s v="CK-32"/>
    <x v="1"/>
    <s v="M"/>
    <s v="H"/>
    <x v="14"/>
    <x v="31"/>
    <s v="CK-32"/>
    <s v="WEST VANCOUVER ISLAND-NOOTKA &amp; KYUQUOT_FA_0.x"/>
    <x v="3"/>
    <x v="353"/>
    <x v="18"/>
    <x v="232"/>
    <s v="20020528"/>
    <n v="8.6199999999999992"/>
    <x v="1"/>
    <s v="N"/>
    <x v="172"/>
    <n v="1"/>
    <s v="AD"/>
    <n v="26366"/>
    <n v="80"/>
    <m/>
    <n v="0"/>
    <n v="0"/>
    <n v="492123"/>
    <n v="518569"/>
  </r>
  <r>
    <s v="OPS"/>
    <s v="Conuma R"/>
    <x v="0"/>
    <s v="Fall"/>
    <x v="18"/>
    <x v="10"/>
    <s v="NWVI"/>
    <s v="CK-32"/>
    <x v="1"/>
    <s v="M"/>
    <s v="H"/>
    <x v="18"/>
    <x v="35"/>
    <s v="CK-32"/>
    <s v="WEST VANCOUVER ISLAND-NOOTKA &amp; KYUQUOT_FA_0.x"/>
    <x v="3"/>
    <x v="354"/>
    <x v="18"/>
    <x v="233"/>
    <s v="20020607"/>
    <n v="10.7"/>
    <x v="1"/>
    <s v="N"/>
    <x v="0"/>
    <n v="1"/>
    <m/>
    <n v="0"/>
    <n v="0"/>
    <m/>
    <n v="0"/>
    <n v="0"/>
    <n v="46001"/>
    <n v="46001"/>
  </r>
  <r>
    <s v="OPS"/>
    <s v="Conuma R"/>
    <x v="0"/>
    <s v="Fall"/>
    <x v="19"/>
    <x v="8"/>
    <s v="NWVI"/>
    <s v="CK-32"/>
    <x v="1"/>
    <s v="M"/>
    <s v="H"/>
    <x v="12"/>
    <x v="25"/>
    <s v="CK-32"/>
    <s v="WEST VANCOUVER ISLAND-NOOTKA &amp; KYUQUOT_FA_0.x"/>
    <x v="3"/>
    <x v="355"/>
    <x v="19"/>
    <x v="234"/>
    <s v="20030506"/>
    <n v="3.85"/>
    <x v="1"/>
    <s v="N"/>
    <x v="173"/>
    <n v="1"/>
    <s v="AD"/>
    <n v="28436"/>
    <n v="606"/>
    <m/>
    <n v="0"/>
    <n v="0"/>
    <n v="792640"/>
    <n v="821682"/>
  </r>
  <r>
    <s v="OPS"/>
    <s v="Conuma R"/>
    <x v="0"/>
    <s v="Fall"/>
    <x v="19"/>
    <x v="8"/>
    <s v="NWVI"/>
    <s v="CK-32"/>
    <x v="1"/>
    <s v="M"/>
    <s v="H"/>
    <x v="12"/>
    <x v="25"/>
    <s v="CK-32"/>
    <s v="WEST VANCOUVER ISLAND-NOOTKA &amp; KYUQUOT_FA_0.x"/>
    <x v="3"/>
    <x v="356"/>
    <x v="19"/>
    <x v="235"/>
    <s v="20030613"/>
    <n v="6.89"/>
    <x v="1"/>
    <s v="N"/>
    <x v="174"/>
    <n v="1"/>
    <s v="AD"/>
    <n v="29355"/>
    <n v="98"/>
    <m/>
    <n v="0"/>
    <n v="0"/>
    <n v="609053"/>
    <n v="638506"/>
  </r>
  <r>
    <s v="OPS"/>
    <s v="Conuma R"/>
    <x v="0"/>
    <s v="Fall"/>
    <x v="19"/>
    <x v="8"/>
    <s v="NWVI"/>
    <s v="CK-32"/>
    <x v="1"/>
    <s v="M"/>
    <s v="H"/>
    <x v="12"/>
    <x v="25"/>
    <s v="CK-32"/>
    <s v="WEST VANCOUVER ISLAND-NOOTKA &amp; KYUQUOT_FA_0.x"/>
    <x v="3"/>
    <x v="357"/>
    <x v="19"/>
    <x v="236"/>
    <s v="20030526"/>
    <n v="3.84"/>
    <x v="1"/>
    <s v="N"/>
    <x v="175"/>
    <n v="1"/>
    <s v="AD"/>
    <n v="28909"/>
    <n v="248"/>
    <m/>
    <n v="0"/>
    <n v="0"/>
    <n v="849842"/>
    <n v="878999"/>
  </r>
  <r>
    <s v="OPS"/>
    <s v="Conuma R"/>
    <x v="0"/>
    <s v="Fall"/>
    <x v="19"/>
    <x v="8"/>
    <s v="NWVI"/>
    <s v="CK-32"/>
    <x v="1"/>
    <s v="M"/>
    <s v="H"/>
    <x v="11"/>
    <x v="24"/>
    <s v="CK-32"/>
    <s v="WEST VANCOUVER ISLAND-NOOTKA &amp; KYUQUOT_FA_0.x"/>
    <x v="0"/>
    <x v="358"/>
    <x v="19"/>
    <x v="54"/>
    <s v="20030624"/>
    <n v="5.86"/>
    <x v="0"/>
    <s v="N"/>
    <x v="176"/>
    <n v="1"/>
    <s v="AD"/>
    <n v="20697"/>
    <n v="167"/>
    <m/>
    <n v="0"/>
    <n v="0"/>
    <n v="10419"/>
    <n v="31283"/>
  </r>
  <r>
    <s v="OPS"/>
    <s v="Conuma R"/>
    <x v="0"/>
    <s v="Fall"/>
    <x v="19"/>
    <x v="8"/>
    <s v="NWVI"/>
    <s v="CK-32"/>
    <x v="1"/>
    <s v="M"/>
    <s v="H"/>
    <x v="11"/>
    <x v="24"/>
    <s v="CK-32"/>
    <s v="WEST VANCOUVER ISLAND-NOOTKA &amp; KYUQUOT_FA_0.x"/>
    <x v="0"/>
    <x v="359"/>
    <x v="19"/>
    <x v="54"/>
    <s v="20030624"/>
    <n v="5.86"/>
    <x v="0"/>
    <s v="N"/>
    <x v="177"/>
    <n v="1"/>
    <s v="AD"/>
    <n v="21338"/>
    <n v="194"/>
    <m/>
    <n v="0"/>
    <n v="0"/>
    <n v="10752"/>
    <n v="32284"/>
  </r>
  <r>
    <s v="OPS"/>
    <s v="Conuma R"/>
    <x v="0"/>
    <s v="Fall"/>
    <x v="19"/>
    <x v="9"/>
    <s v="NWVI"/>
    <s v="CK-32"/>
    <x v="1"/>
    <s v="M"/>
    <s v="H"/>
    <x v="11"/>
    <x v="26"/>
    <s v="CK-32"/>
    <s v="WEST VANCOUVER ISLAND-NOOTKA &amp; KYUQUOT_FA_0.x"/>
    <x v="0"/>
    <x v="360"/>
    <x v="19"/>
    <x v="237"/>
    <s v="20030531"/>
    <n v="3.15"/>
    <x v="0"/>
    <s v="N"/>
    <x v="0"/>
    <n v="1"/>
    <m/>
    <n v="0"/>
    <n v="0"/>
    <m/>
    <n v="0"/>
    <n v="0"/>
    <n v="1955"/>
    <n v="1955"/>
  </r>
  <r>
    <s v="OPS"/>
    <s v="Conuma R"/>
    <x v="0"/>
    <s v="Fall"/>
    <x v="19"/>
    <x v="10"/>
    <s v="NWVI"/>
    <s v="CK-32"/>
    <x v="1"/>
    <s v="M"/>
    <s v="H"/>
    <x v="18"/>
    <x v="35"/>
    <s v="CK-32"/>
    <s v="WEST VANCOUVER ISLAND-NOOTKA &amp; KYUQUOT_FA_0.x"/>
    <x v="3"/>
    <x v="361"/>
    <x v="19"/>
    <x v="238"/>
    <s v="20030603"/>
    <n v="5.0599999999999996"/>
    <x v="1"/>
    <s v="N"/>
    <x v="0"/>
    <n v="1"/>
    <m/>
    <n v="0"/>
    <n v="0"/>
    <m/>
    <n v="0"/>
    <n v="0"/>
    <n v="48504"/>
    <n v="48504"/>
  </r>
  <r>
    <s v="OPS"/>
    <s v="Conuma R"/>
    <x v="0"/>
    <s v="Fall"/>
    <x v="20"/>
    <x v="8"/>
    <s v="NWVI"/>
    <s v="CK-32"/>
    <x v="1"/>
    <s v="M"/>
    <s v="H"/>
    <x v="12"/>
    <x v="25"/>
    <s v="CK-32"/>
    <s v="WEST VANCOUVER ISLAND-NOOTKA &amp; KYUQUOT_FA_0.x"/>
    <x v="3"/>
    <x v="362"/>
    <x v="20"/>
    <x v="239"/>
    <s v="20040430"/>
    <n v="3.02"/>
    <x v="1"/>
    <s v="N"/>
    <x v="178"/>
    <n v="1"/>
    <m/>
    <n v="0"/>
    <n v="0"/>
    <m/>
    <n v="0"/>
    <n v="0"/>
    <n v="900215"/>
    <n v="900215"/>
  </r>
  <r>
    <s v="OPS"/>
    <s v="Conuma R"/>
    <x v="0"/>
    <s v="Fall"/>
    <x v="20"/>
    <x v="8"/>
    <s v="NWVI"/>
    <s v="CK-32"/>
    <x v="1"/>
    <s v="M"/>
    <s v="H"/>
    <x v="12"/>
    <x v="25"/>
    <s v="CK-32"/>
    <s v="WEST VANCOUVER ISLAND-NOOTKA &amp; KYUQUOT_FA_0.x"/>
    <x v="3"/>
    <x v="363"/>
    <x v="20"/>
    <x v="240"/>
    <s v="20040517"/>
    <n v="3.39"/>
    <x v="1"/>
    <s v="N"/>
    <x v="179"/>
    <n v="1"/>
    <m/>
    <n v="0"/>
    <n v="0"/>
    <m/>
    <n v="0"/>
    <n v="0"/>
    <n v="863164"/>
    <n v="863164"/>
  </r>
  <r>
    <s v="OPS"/>
    <s v="Conuma R"/>
    <x v="0"/>
    <s v="Fall"/>
    <x v="20"/>
    <x v="8"/>
    <s v="NWVI"/>
    <s v="CK-32"/>
    <x v="1"/>
    <s v="M"/>
    <s v="H"/>
    <x v="12"/>
    <x v="25"/>
    <s v="CK-32"/>
    <s v="WEST VANCOUVER ISLAND-NOOTKA &amp; KYUQUOT_FA_0.x"/>
    <x v="3"/>
    <x v="364"/>
    <x v="20"/>
    <x v="241"/>
    <s v="20040531"/>
    <n v="4.43"/>
    <x v="1"/>
    <s v="N"/>
    <x v="180"/>
    <n v="1"/>
    <m/>
    <n v="0"/>
    <n v="0"/>
    <m/>
    <n v="0"/>
    <n v="0"/>
    <n v="581280"/>
    <n v="581280"/>
  </r>
  <r>
    <s v="OPS"/>
    <s v="Conuma R"/>
    <x v="0"/>
    <s v="Fall"/>
    <x v="20"/>
    <x v="8"/>
    <s v="NWVI"/>
    <s v="CK-32"/>
    <x v="1"/>
    <s v="M"/>
    <s v="H"/>
    <x v="11"/>
    <x v="24"/>
    <s v="CK-32"/>
    <s v="WEST VANCOUVER ISLAND-NOOTKA &amp; KYUQUOT_FA_0.x"/>
    <x v="0"/>
    <x v="365"/>
    <x v="20"/>
    <x v="242"/>
    <s v="20040528"/>
    <n v="6.02"/>
    <x v="0"/>
    <s v="N"/>
    <x v="0"/>
    <n v="1"/>
    <m/>
    <n v="0"/>
    <n v="0"/>
    <m/>
    <n v="0"/>
    <n v="0"/>
    <n v="335986"/>
    <n v="335986"/>
  </r>
  <r>
    <s v="OPS"/>
    <s v="Conuma R"/>
    <x v="0"/>
    <s v="Fall"/>
    <x v="20"/>
    <x v="10"/>
    <s v="NWVI"/>
    <s v="CK-32"/>
    <x v="1"/>
    <s v="M"/>
    <s v="H"/>
    <x v="18"/>
    <x v="35"/>
    <s v="CK-32"/>
    <s v="WEST VANCOUVER ISLAND-NOOTKA &amp; KYUQUOT_FA_0.x"/>
    <x v="3"/>
    <x v="366"/>
    <x v="20"/>
    <x v="243"/>
    <s v="20040526"/>
    <n v="6.99"/>
    <x v="1"/>
    <s v="N"/>
    <x v="0"/>
    <n v="1"/>
    <m/>
    <n v="0"/>
    <n v="0"/>
    <m/>
    <n v="0"/>
    <n v="0"/>
    <n v="61242"/>
    <n v="61242"/>
  </r>
  <r>
    <s v="OPS"/>
    <s v="Conuma R"/>
    <x v="0"/>
    <s v="Fall"/>
    <x v="21"/>
    <x v="8"/>
    <s v="NWVI"/>
    <s v="CK-32"/>
    <x v="1"/>
    <s v="M"/>
    <s v="H"/>
    <x v="12"/>
    <x v="25"/>
    <s v="CK-32"/>
    <s v="WEST VANCOUVER ISLAND-NOOTKA &amp; KYUQUOT_FA_0.x"/>
    <x v="3"/>
    <x v="367"/>
    <x v="21"/>
    <x v="244"/>
    <s v="20050426"/>
    <n v="4.9000000000000004"/>
    <x v="1"/>
    <s v="N"/>
    <x v="148"/>
    <n v="1"/>
    <m/>
    <n v="0"/>
    <n v="0"/>
    <m/>
    <n v="0"/>
    <n v="0"/>
    <n v="823796"/>
    <n v="823796"/>
  </r>
  <r>
    <s v="OPS"/>
    <s v="Conuma R"/>
    <x v="0"/>
    <s v="Fall"/>
    <x v="21"/>
    <x v="8"/>
    <s v="NWVI"/>
    <s v="CK-32"/>
    <x v="1"/>
    <s v="M"/>
    <s v="H"/>
    <x v="12"/>
    <x v="25"/>
    <s v="CK-32"/>
    <s v="WEST VANCOUVER ISLAND-NOOTKA &amp; KYUQUOT_FA_0.x"/>
    <x v="3"/>
    <x v="368"/>
    <x v="21"/>
    <x v="245"/>
    <s v="20050513"/>
    <n v="5.95"/>
    <x v="1"/>
    <s v="N"/>
    <x v="181"/>
    <n v="1"/>
    <m/>
    <n v="0"/>
    <n v="0"/>
    <m/>
    <n v="0"/>
    <n v="0"/>
    <n v="556875"/>
    <n v="556875"/>
  </r>
  <r>
    <s v="OPS"/>
    <s v="Conuma R"/>
    <x v="0"/>
    <s v="Fall"/>
    <x v="21"/>
    <x v="8"/>
    <s v="NWVI"/>
    <s v="CK-32"/>
    <x v="1"/>
    <s v="M"/>
    <s v="H"/>
    <x v="12"/>
    <x v="25"/>
    <s v="CK-32"/>
    <s v="WEST VANCOUVER ISLAND-NOOTKA &amp; KYUQUOT_FA_0.x"/>
    <x v="3"/>
    <x v="369"/>
    <x v="21"/>
    <x v="246"/>
    <s v="20050601"/>
    <n v="7.64"/>
    <x v="1"/>
    <s v="N"/>
    <x v="149"/>
    <n v="1"/>
    <m/>
    <n v="0"/>
    <n v="0"/>
    <m/>
    <n v="0"/>
    <n v="0"/>
    <n v="517646"/>
    <n v="517646"/>
  </r>
  <r>
    <s v="OPS"/>
    <s v="Conuma R"/>
    <x v="0"/>
    <s v="Fall"/>
    <x v="21"/>
    <x v="8"/>
    <s v="NWVI"/>
    <s v="CK-32"/>
    <x v="1"/>
    <s v="M"/>
    <s v="H"/>
    <x v="11"/>
    <x v="24"/>
    <s v="CK-32"/>
    <s v="WEST VANCOUVER ISLAND-NOOTKA &amp; KYUQUOT_FA_0.x"/>
    <x v="0"/>
    <x v="370"/>
    <x v="21"/>
    <x v="247"/>
    <s v="20050602"/>
    <n v="6.91"/>
    <x v="0"/>
    <s v="N"/>
    <x v="0"/>
    <n v="1"/>
    <m/>
    <n v="0"/>
    <n v="0"/>
    <m/>
    <n v="0"/>
    <n v="0"/>
    <n v="297473"/>
    <n v="297473"/>
  </r>
  <r>
    <s v="OPS"/>
    <s v="Conuma R"/>
    <x v="0"/>
    <s v="Fall"/>
    <x v="21"/>
    <x v="9"/>
    <s v="NWVI"/>
    <s v="CK-32"/>
    <x v="1"/>
    <s v="M"/>
    <s v="H"/>
    <x v="17"/>
    <x v="34"/>
    <s v="CK-32"/>
    <s v="WEST VANCOUVER ISLAND-NOOTKA &amp; KYUQUOT_FA_0.x"/>
    <x v="3"/>
    <x v="371"/>
    <x v="21"/>
    <x v="248"/>
    <s v="20050518"/>
    <n v="5.67"/>
    <x v="1"/>
    <s v="N"/>
    <x v="0"/>
    <n v="1"/>
    <m/>
    <n v="0"/>
    <n v="0"/>
    <m/>
    <n v="0"/>
    <n v="0"/>
    <n v="33325"/>
    <n v="33325"/>
  </r>
  <r>
    <s v="OPS"/>
    <s v="Conuma R"/>
    <x v="0"/>
    <s v="Fall"/>
    <x v="21"/>
    <x v="10"/>
    <s v="NWVI"/>
    <s v="CK-32"/>
    <x v="1"/>
    <s v="M"/>
    <s v="H"/>
    <x v="18"/>
    <x v="35"/>
    <s v="CK-32"/>
    <s v="WEST VANCOUVER ISLAND-NOOTKA &amp; KYUQUOT_FA_0.x"/>
    <x v="3"/>
    <x v="372"/>
    <x v="21"/>
    <x v="249"/>
    <s v="20050509"/>
    <n v="7.5"/>
    <x v="1"/>
    <s v="N"/>
    <x v="0"/>
    <n v="1"/>
    <m/>
    <n v="0"/>
    <n v="0"/>
    <m/>
    <n v="0"/>
    <n v="0"/>
    <n v="46474"/>
    <n v="46474"/>
  </r>
  <r>
    <s v="OPS"/>
    <s v="Conuma R"/>
    <x v="0"/>
    <s v="Fall"/>
    <x v="22"/>
    <x v="8"/>
    <s v="NWVI"/>
    <s v="CK-32"/>
    <x v="1"/>
    <s v="M"/>
    <s v="H"/>
    <x v="12"/>
    <x v="25"/>
    <s v="CK-32"/>
    <s v="WEST VANCOUVER ISLAND-NOOTKA &amp; KYUQUOT_FA_0.x"/>
    <x v="3"/>
    <x v="373"/>
    <x v="22"/>
    <x v="250"/>
    <s v="20060512"/>
    <n v="6.81"/>
    <x v="1"/>
    <s v="N"/>
    <x v="182"/>
    <n v="1"/>
    <m/>
    <n v="0"/>
    <n v="0"/>
    <m/>
    <n v="0"/>
    <n v="0"/>
    <n v="991588"/>
    <n v="991588"/>
  </r>
  <r>
    <s v="OPS"/>
    <s v="Conuma R"/>
    <x v="0"/>
    <s v="Fall"/>
    <x v="22"/>
    <x v="8"/>
    <s v="NWVI"/>
    <s v="CK-32"/>
    <x v="1"/>
    <s v="M"/>
    <s v="H"/>
    <x v="12"/>
    <x v="25"/>
    <s v="CK-32"/>
    <s v="WEST VANCOUVER ISLAND-NOOTKA &amp; KYUQUOT_FA_0.x"/>
    <x v="3"/>
    <x v="374"/>
    <x v="22"/>
    <x v="251"/>
    <s v="20060530"/>
    <n v="5.63"/>
    <x v="1"/>
    <s v="N"/>
    <x v="183"/>
    <n v="1"/>
    <m/>
    <n v="0"/>
    <n v="0"/>
    <m/>
    <n v="0"/>
    <n v="0"/>
    <n v="824472"/>
    <n v="824472"/>
  </r>
  <r>
    <s v="OPS"/>
    <s v="Conuma R"/>
    <x v="0"/>
    <s v="Fall"/>
    <x v="22"/>
    <x v="9"/>
    <s v="NWVI"/>
    <s v="CK-32"/>
    <x v="1"/>
    <s v="M"/>
    <s v="H"/>
    <x v="17"/>
    <x v="34"/>
    <s v="CK-32"/>
    <s v="WEST VANCOUVER ISLAND-NOOTKA &amp; KYUQUOT_FA_0.x"/>
    <x v="3"/>
    <x v="375"/>
    <x v="22"/>
    <x v="252"/>
    <s v="20060525"/>
    <n v="6.94"/>
    <x v="1"/>
    <s v="N"/>
    <x v="0"/>
    <n v="1"/>
    <m/>
    <n v="0"/>
    <n v="0"/>
    <m/>
    <n v="0"/>
    <n v="0"/>
    <n v="5037"/>
    <n v="5037"/>
  </r>
  <r>
    <s v="OPS"/>
    <s v="Conuma R"/>
    <x v="0"/>
    <s v="Fall"/>
    <x v="22"/>
    <x v="10"/>
    <s v="NWVI"/>
    <s v="CK-32"/>
    <x v="1"/>
    <s v="M"/>
    <s v="H"/>
    <x v="18"/>
    <x v="35"/>
    <s v="CK-32"/>
    <s v="WEST VANCOUVER ISLAND-NOOTKA &amp; KYUQUOT_FA_0.x"/>
    <x v="3"/>
    <x v="376"/>
    <x v="22"/>
    <x v="253"/>
    <s v="20060529"/>
    <n v="11.06"/>
    <x v="1"/>
    <s v="N"/>
    <x v="0"/>
    <n v="1"/>
    <m/>
    <n v="0"/>
    <n v="0"/>
    <m/>
    <n v="0"/>
    <n v="0"/>
    <n v="42293"/>
    <n v="42293"/>
  </r>
  <r>
    <s v="OPS"/>
    <s v="Conuma R"/>
    <x v="0"/>
    <s v="Fall"/>
    <x v="26"/>
    <x v="2"/>
    <s v="NWVI"/>
    <s v="CK-32"/>
    <x v="1"/>
    <s v="M"/>
    <s v="H"/>
    <x v="4"/>
    <x v="14"/>
    <s v="CK-32"/>
    <s v="WEST VANCOUVER ISLAND-NOOTKA &amp; KYUQUOT_FA_0.x"/>
    <x v="3"/>
    <x v="377"/>
    <x v="26"/>
    <x v="254"/>
    <s v="20070519"/>
    <n v="6.6"/>
    <x v="1"/>
    <s v="N"/>
    <x v="0"/>
    <n v="1"/>
    <m/>
    <n v="0"/>
    <n v="0"/>
    <m/>
    <n v="0"/>
    <n v="0"/>
    <n v="198058"/>
    <n v="198058"/>
  </r>
  <r>
    <s v="OPS"/>
    <s v="Conuma R"/>
    <x v="0"/>
    <s v="Fall"/>
    <x v="26"/>
    <x v="8"/>
    <s v="NWVI"/>
    <s v="CK-32"/>
    <x v="1"/>
    <s v="M"/>
    <s v="H"/>
    <x v="12"/>
    <x v="25"/>
    <s v="CK-32"/>
    <s v="WEST VANCOUVER ISLAND-NOOTKA &amp; KYUQUOT_FA_0.x"/>
    <x v="3"/>
    <x v="378"/>
    <x v="26"/>
    <x v="255"/>
    <s v="20070510"/>
    <n v="6.3"/>
    <x v="1"/>
    <s v="N"/>
    <x v="0"/>
    <n v="1"/>
    <m/>
    <n v="0"/>
    <n v="0"/>
    <m/>
    <n v="0"/>
    <n v="0"/>
    <n v="943977"/>
    <n v="943977"/>
  </r>
  <r>
    <s v="OPS"/>
    <s v="Conuma R"/>
    <x v="0"/>
    <s v="Fall"/>
    <x v="26"/>
    <x v="8"/>
    <s v="NWVI"/>
    <s v="CK-32"/>
    <x v="1"/>
    <s v="M"/>
    <s v="H"/>
    <x v="12"/>
    <x v="25"/>
    <s v="CK-32"/>
    <s v="WEST VANCOUVER ISLAND-NOOTKA &amp; KYUQUOT_FA_0.x"/>
    <x v="3"/>
    <x v="379"/>
    <x v="26"/>
    <x v="256"/>
    <s v="20070601"/>
    <n v="8.9"/>
    <x v="1"/>
    <s v="N"/>
    <x v="0"/>
    <n v="1"/>
    <m/>
    <n v="0"/>
    <n v="0"/>
    <m/>
    <n v="0"/>
    <n v="0"/>
    <n v="996225"/>
    <n v="996225"/>
  </r>
  <r>
    <s v="OPS"/>
    <s v="Conuma R"/>
    <x v="0"/>
    <s v="Fall"/>
    <x v="26"/>
    <x v="1"/>
    <s v="NWVI"/>
    <s v="CK-32"/>
    <x v="1"/>
    <s v="M"/>
    <s v="H"/>
    <x v="3"/>
    <x v="13"/>
    <s v="CK-32"/>
    <s v="WEST VANCOUVER ISLAND-NOOTKA &amp; KYUQUOT_FA_0.x"/>
    <x v="3"/>
    <x v="380"/>
    <x v="26"/>
    <x v="257"/>
    <s v="20070612"/>
    <n v="5"/>
    <x v="1"/>
    <s v="N"/>
    <x v="184"/>
    <n v="1"/>
    <m/>
    <n v="0"/>
    <n v="0"/>
    <m/>
    <n v="0"/>
    <n v="0"/>
    <n v="20578"/>
    <n v="20578"/>
  </r>
  <r>
    <s v="OPS"/>
    <s v="Conuma R"/>
    <x v="0"/>
    <s v="Fall"/>
    <x v="26"/>
    <x v="1"/>
    <s v="NWVI"/>
    <s v="CK-32"/>
    <x v="1"/>
    <s v="M"/>
    <s v="H"/>
    <x v="11"/>
    <x v="9"/>
    <s v="CK-32"/>
    <s v="WEST VANCOUVER ISLAND-NOOTKA &amp; KYUQUOT_FA_0.x"/>
    <x v="2"/>
    <x v="381"/>
    <x v="26"/>
    <x v="258"/>
    <s v="20070312"/>
    <n v="0.65"/>
    <x v="1"/>
    <s v="N"/>
    <x v="0"/>
    <n v="1"/>
    <m/>
    <n v="0"/>
    <n v="0"/>
    <m/>
    <n v="0"/>
    <n v="0"/>
    <n v="43992"/>
    <n v="43992"/>
  </r>
  <r>
    <s v="OPS"/>
    <s v="Conuma R"/>
    <x v="0"/>
    <s v="Fall"/>
    <x v="26"/>
    <x v="9"/>
    <s v="NWVI"/>
    <s v="CK-32"/>
    <x v="1"/>
    <s v="M"/>
    <s v="H"/>
    <x v="11"/>
    <x v="26"/>
    <s v="CK-32"/>
    <s v="WEST VANCOUVER ISLAND-NOOTKA &amp; KYUQUOT_FA_0.x"/>
    <x v="0"/>
    <x v="382"/>
    <x v="26"/>
    <x v="259"/>
    <s v="20070516"/>
    <n v="6.5"/>
    <x v="1"/>
    <s v="N"/>
    <x v="0"/>
    <n v="1"/>
    <m/>
    <n v="0"/>
    <n v="0"/>
    <m/>
    <n v="0"/>
    <n v="0"/>
    <n v="49660"/>
    <n v="49660"/>
  </r>
  <r>
    <s v="OPS"/>
    <s v="Conuma R"/>
    <x v="0"/>
    <s v="Fall"/>
    <x v="26"/>
    <x v="10"/>
    <s v="NWVI"/>
    <s v="CK-32"/>
    <x v="1"/>
    <s v="M"/>
    <s v="H"/>
    <x v="18"/>
    <x v="35"/>
    <s v="CK-32"/>
    <s v="WEST VANCOUVER ISLAND-NOOTKA &amp; KYUQUOT_FA_0.x"/>
    <x v="3"/>
    <x v="383"/>
    <x v="26"/>
    <x v="259"/>
    <s v="20070516"/>
    <n v="5.3"/>
    <x v="1"/>
    <s v="N"/>
    <x v="0"/>
    <n v="1"/>
    <m/>
    <n v="0"/>
    <n v="0"/>
    <m/>
    <n v="0"/>
    <n v="0"/>
    <n v="73256"/>
    <n v="73256"/>
  </r>
  <r>
    <s v="OPS"/>
    <s v="Conuma R"/>
    <x v="0"/>
    <s v="Fall"/>
    <x v="32"/>
    <x v="2"/>
    <s v="NWVI"/>
    <s v="CK-32"/>
    <x v="1"/>
    <s v="M"/>
    <s v="H"/>
    <x v="4"/>
    <x v="14"/>
    <s v="CK-32"/>
    <s v="WEST VANCOUVER ISLAND-NOOTKA &amp; KYUQUOT_FA_0.x"/>
    <x v="3"/>
    <x v="384"/>
    <x v="32"/>
    <x v="260"/>
    <s v="20080522"/>
    <n v="6.19"/>
    <x v="1"/>
    <s v="N"/>
    <x v="185"/>
    <n v="1"/>
    <m/>
    <n v="0"/>
    <n v="0"/>
    <m/>
    <n v="0"/>
    <n v="0"/>
    <n v="400634"/>
    <n v="400634"/>
  </r>
  <r>
    <s v="OPS"/>
    <s v="Conuma R"/>
    <x v="0"/>
    <s v="Fall"/>
    <x v="32"/>
    <x v="8"/>
    <s v="NWVI"/>
    <s v="CK-32"/>
    <x v="1"/>
    <s v="M"/>
    <s v="H"/>
    <x v="12"/>
    <x v="25"/>
    <s v="CK-32"/>
    <s v="WEST VANCOUVER ISLAND-NOOTKA &amp; KYUQUOT_FA_0.x"/>
    <x v="3"/>
    <x v="385"/>
    <x v="32"/>
    <x v="261"/>
    <s v="20080508"/>
    <n v="5.89"/>
    <x v="1"/>
    <s v="N"/>
    <x v="186"/>
    <n v="1"/>
    <m/>
    <n v="0"/>
    <n v="0"/>
    <m/>
    <n v="0"/>
    <n v="0"/>
    <n v="1008374"/>
    <n v="1008374"/>
  </r>
  <r>
    <s v="OPS"/>
    <s v="Conuma R"/>
    <x v="0"/>
    <s v="Fall"/>
    <x v="32"/>
    <x v="8"/>
    <s v="NWVI"/>
    <s v="CK-32"/>
    <x v="1"/>
    <s v="M"/>
    <s v="H"/>
    <x v="12"/>
    <x v="25"/>
    <s v="CK-32"/>
    <s v="WEST VANCOUVER ISLAND-NOOTKA &amp; KYUQUOT_FA_0.x"/>
    <x v="3"/>
    <x v="386"/>
    <x v="32"/>
    <x v="262"/>
    <s v="20080528"/>
    <n v="8.92"/>
    <x v="1"/>
    <s v="N"/>
    <x v="187"/>
    <n v="1"/>
    <m/>
    <n v="0"/>
    <n v="0"/>
    <m/>
    <n v="0"/>
    <n v="0"/>
    <n v="919183"/>
    <n v="919183"/>
  </r>
  <r>
    <s v="OPS"/>
    <s v="Conuma R"/>
    <x v="0"/>
    <s v="Fall"/>
    <x v="32"/>
    <x v="9"/>
    <s v="NWVI"/>
    <s v="CK-32"/>
    <x v="1"/>
    <s v="M"/>
    <s v="H"/>
    <x v="17"/>
    <x v="34"/>
    <s v="CK-32"/>
    <s v="WEST VANCOUVER ISLAND-NOOTKA &amp; KYUQUOT_FA_0.x"/>
    <x v="3"/>
    <x v="387"/>
    <x v="32"/>
    <x v="263"/>
    <s v="20080521"/>
    <n v="6.82"/>
    <x v="1"/>
    <s v="N"/>
    <x v="0"/>
    <n v="1"/>
    <m/>
    <n v="0"/>
    <n v="0"/>
    <m/>
    <n v="0"/>
    <n v="0"/>
    <n v="45003"/>
    <n v="45003"/>
  </r>
  <r>
    <s v="OPS"/>
    <s v="Conuma R"/>
    <x v="0"/>
    <s v="Fall"/>
    <x v="32"/>
    <x v="10"/>
    <s v="NWVI"/>
    <s v="CK-32"/>
    <x v="1"/>
    <s v="M"/>
    <s v="H"/>
    <x v="18"/>
    <x v="35"/>
    <s v="CK-32"/>
    <s v="WEST VANCOUVER ISLAND-NOOTKA &amp; KYUQUOT_FA_0.x"/>
    <x v="3"/>
    <x v="388"/>
    <x v="32"/>
    <x v="264"/>
    <s v="20080520"/>
    <n v="8.7799999999999994"/>
    <x v="1"/>
    <s v="N"/>
    <x v="0"/>
    <n v="1"/>
    <m/>
    <n v="0"/>
    <n v="0"/>
    <m/>
    <n v="0"/>
    <n v="0"/>
    <n v="38508"/>
    <n v="38508"/>
  </r>
  <r>
    <s v="OPS"/>
    <s v="Conuma R"/>
    <x v="0"/>
    <s v="Fall"/>
    <x v="27"/>
    <x v="2"/>
    <s v="NWVI"/>
    <s v="CK-32"/>
    <x v="1"/>
    <s v="M"/>
    <s v="H"/>
    <x v="4"/>
    <x v="14"/>
    <s v="CK-32"/>
    <s v="WEST VANCOUVER ISLAND-NOOTKA &amp; KYUQUOT_FA_0.x"/>
    <x v="3"/>
    <x v="389"/>
    <x v="27"/>
    <x v="265"/>
    <s v="20090528"/>
    <n v="7.9"/>
    <x v="1"/>
    <s v="N"/>
    <x v="0"/>
    <n v="1"/>
    <m/>
    <n v="0"/>
    <n v="0"/>
    <m/>
    <n v="0"/>
    <n v="0"/>
    <n v="393559"/>
    <n v="393559"/>
  </r>
  <r>
    <s v="OPS"/>
    <s v="Conuma R"/>
    <x v="0"/>
    <s v="Fall"/>
    <x v="27"/>
    <x v="8"/>
    <s v="NWVI"/>
    <s v="CK-32"/>
    <x v="1"/>
    <s v="M"/>
    <s v="H"/>
    <x v="12"/>
    <x v="25"/>
    <s v="CK-32"/>
    <s v="WEST VANCOUVER ISLAND-NOOTKA &amp; KYUQUOT_FA_0.x"/>
    <x v="3"/>
    <x v="390"/>
    <x v="27"/>
    <x v="266"/>
    <s v="20090504"/>
    <n v="6.5"/>
    <x v="1"/>
    <s v="N"/>
    <x v="0"/>
    <n v="1"/>
    <m/>
    <n v="0"/>
    <n v="0"/>
    <m/>
    <n v="0"/>
    <n v="0"/>
    <n v="1188689"/>
    <n v="1188689"/>
  </r>
  <r>
    <s v="OPS"/>
    <s v="Conuma R"/>
    <x v="0"/>
    <s v="Fall"/>
    <x v="27"/>
    <x v="8"/>
    <s v="NWVI"/>
    <s v="CK-32"/>
    <x v="1"/>
    <s v="M"/>
    <s v="H"/>
    <x v="12"/>
    <x v="25"/>
    <s v="CK-32"/>
    <s v="WEST VANCOUVER ISLAND-NOOTKA &amp; KYUQUOT_FA_0.x"/>
    <x v="3"/>
    <x v="391"/>
    <x v="27"/>
    <x v="267"/>
    <s v="20090527"/>
    <n v="8.8000000000000007"/>
    <x v="1"/>
    <s v="N"/>
    <x v="0"/>
    <n v="1"/>
    <m/>
    <n v="0"/>
    <n v="0"/>
    <m/>
    <n v="0"/>
    <n v="0"/>
    <n v="946773"/>
    <n v="946773"/>
  </r>
  <r>
    <s v="OPS"/>
    <s v="Conuma R"/>
    <x v="0"/>
    <s v="Fall"/>
    <x v="27"/>
    <x v="1"/>
    <s v="NWVI"/>
    <s v="CK-32"/>
    <x v="1"/>
    <s v="M"/>
    <s v="H"/>
    <x v="11"/>
    <x v="9"/>
    <s v="CK-32"/>
    <s v="WEST VANCOUVER ISLAND-NOOTKA &amp; KYUQUOT_FA_0.x"/>
    <x v="0"/>
    <x v="392"/>
    <x v="27"/>
    <x v="268"/>
    <s v="20090521"/>
    <n v="1.1100000000000001"/>
    <x v="0"/>
    <s v="N"/>
    <x v="0"/>
    <n v="1"/>
    <m/>
    <n v="0"/>
    <n v="0"/>
    <m/>
    <n v="0"/>
    <n v="0"/>
    <n v="178942"/>
    <n v="178942"/>
  </r>
  <r>
    <s v="OPS"/>
    <s v="Conuma R"/>
    <x v="0"/>
    <s v="Fall"/>
    <x v="27"/>
    <x v="9"/>
    <s v="NWVI"/>
    <s v="CK-32"/>
    <x v="1"/>
    <s v="M"/>
    <s v="H"/>
    <x v="11"/>
    <x v="26"/>
    <s v="CK-32"/>
    <s v="WEST VANCOUVER ISLAND-NOOTKA &amp; KYUQUOT_FA_0.x"/>
    <x v="0"/>
    <x v="393"/>
    <x v="27"/>
    <x v="269"/>
    <s v="20090520"/>
    <n v="5.0999999999999996"/>
    <x v="0"/>
    <s v="N"/>
    <x v="0"/>
    <n v="1"/>
    <m/>
    <n v="0"/>
    <n v="0"/>
    <m/>
    <n v="0"/>
    <n v="0"/>
    <n v="8948"/>
    <n v="8948"/>
  </r>
  <r>
    <s v="OPS"/>
    <s v="Conuma R"/>
    <x v="0"/>
    <s v="Fall"/>
    <x v="27"/>
    <x v="10"/>
    <s v="NWVI"/>
    <s v="CK-32"/>
    <x v="1"/>
    <s v="M"/>
    <s v="H"/>
    <x v="18"/>
    <x v="35"/>
    <s v="CK-32"/>
    <s v="WEST VANCOUVER ISLAND-NOOTKA &amp; KYUQUOT_FA_0.x"/>
    <x v="3"/>
    <x v="394"/>
    <x v="27"/>
    <x v="268"/>
    <s v="20090519"/>
    <n v="6.7"/>
    <x v="1"/>
    <s v="N"/>
    <x v="0"/>
    <n v="1"/>
    <m/>
    <n v="0"/>
    <n v="0"/>
    <m/>
    <n v="0"/>
    <n v="0"/>
    <n v="34270"/>
    <n v="34270"/>
  </r>
  <r>
    <s v="OPS"/>
    <s v="Conuma R"/>
    <x v="0"/>
    <s v="Fall"/>
    <x v="28"/>
    <x v="2"/>
    <s v="NWVI"/>
    <s v="CK-32"/>
    <x v="1"/>
    <s v="M"/>
    <s v="H"/>
    <x v="4"/>
    <x v="14"/>
    <s v="CK-32"/>
    <s v="WEST VANCOUVER ISLAND-NOOTKA &amp; KYUQUOT_FA_0.x"/>
    <x v="3"/>
    <x v="395"/>
    <x v="28"/>
    <x v="270"/>
    <s v="20100514"/>
    <n v="7.3"/>
    <x v="1"/>
    <s v="N"/>
    <x v="0"/>
    <n v="1"/>
    <m/>
    <n v="0"/>
    <n v="0"/>
    <m/>
    <n v="0"/>
    <n v="0"/>
    <n v="390662"/>
    <n v="390662"/>
  </r>
  <r>
    <s v="OPS"/>
    <s v="Conuma R"/>
    <x v="0"/>
    <s v="Fall"/>
    <x v="28"/>
    <x v="8"/>
    <s v="NWVI"/>
    <s v="CK-32"/>
    <x v="1"/>
    <s v="M"/>
    <s v="H"/>
    <x v="11"/>
    <x v="24"/>
    <s v="CK-32"/>
    <s v="WEST VANCOUVER ISLAND-NOOTKA &amp; KYUQUOT_FA_0.x"/>
    <x v="0"/>
    <x v="396"/>
    <x v="28"/>
    <x v="271"/>
    <s v="20100513"/>
    <n v="5.3"/>
    <x v="0"/>
    <s v="N"/>
    <x v="0"/>
    <n v="1"/>
    <m/>
    <n v="0"/>
    <n v="0"/>
    <m/>
    <n v="0"/>
    <n v="0"/>
    <n v="270265"/>
    <n v="270265"/>
  </r>
  <r>
    <s v="OPS"/>
    <s v="Conuma R"/>
    <x v="0"/>
    <s v="Fall"/>
    <x v="28"/>
    <x v="8"/>
    <s v="NWVI"/>
    <s v="CK-32"/>
    <x v="1"/>
    <s v="M"/>
    <s v="H"/>
    <x v="14"/>
    <x v="31"/>
    <s v="CK-32"/>
    <s v="WEST VANCOUVER ISLAND-NOOTKA &amp; KYUQUOT_FA_0.x"/>
    <x v="3"/>
    <x v="397"/>
    <x v="28"/>
    <x v="272"/>
    <s v="20100502"/>
    <n v="6.2"/>
    <x v="1"/>
    <s v="N"/>
    <x v="0"/>
    <n v="1"/>
    <m/>
    <n v="0"/>
    <n v="0"/>
    <m/>
    <n v="0"/>
    <n v="0"/>
    <n v="1470781"/>
    <n v="1470781"/>
  </r>
  <r>
    <s v="OPS"/>
    <s v="Conuma R"/>
    <x v="0"/>
    <s v="Fall"/>
    <x v="28"/>
    <x v="8"/>
    <s v="NWVI"/>
    <s v="CK-32"/>
    <x v="1"/>
    <s v="M"/>
    <s v="H"/>
    <x v="14"/>
    <x v="31"/>
    <s v="CK-32"/>
    <s v="WEST VANCOUVER ISLAND-NOOTKA &amp; KYUQUOT_FA_0.x"/>
    <x v="3"/>
    <x v="398"/>
    <x v="28"/>
    <x v="273"/>
    <s v="20100527"/>
    <n v="8.2100000000000009"/>
    <x v="1"/>
    <s v="N"/>
    <x v="0"/>
    <n v="1"/>
    <m/>
    <n v="0"/>
    <n v="0"/>
    <m/>
    <n v="0"/>
    <n v="0"/>
    <n v="1225592"/>
    <n v="1225592"/>
  </r>
  <r>
    <s v="OPS"/>
    <s v="Conuma R"/>
    <x v="0"/>
    <s v="Fall"/>
    <x v="28"/>
    <x v="1"/>
    <s v="NWVI"/>
    <s v="CK-32"/>
    <x v="1"/>
    <s v="M"/>
    <s v="H"/>
    <x v="11"/>
    <x v="11"/>
    <s v="CK-32"/>
    <s v="WEST VANCOUVER ISLAND-NOOTKA &amp; KYUQUOT_FA_0.x"/>
    <x v="0"/>
    <x v="399"/>
    <x v="28"/>
    <x v="274"/>
    <s v="20100604"/>
    <n v="5.5"/>
    <x v="0"/>
    <s v="N"/>
    <x v="0"/>
    <n v="1"/>
    <m/>
    <n v="0"/>
    <n v="0"/>
    <m/>
    <n v="0"/>
    <n v="0"/>
    <n v="38376"/>
    <n v="38376"/>
  </r>
  <r>
    <s v="OPS"/>
    <s v="Conuma R"/>
    <x v="0"/>
    <s v="Fall"/>
    <x v="28"/>
    <x v="9"/>
    <s v="NWVI"/>
    <s v="CK-32"/>
    <x v="1"/>
    <s v="M"/>
    <s v="H"/>
    <x v="17"/>
    <x v="34"/>
    <s v="CK-32"/>
    <s v="WEST VANCOUVER ISLAND-NOOTKA &amp; KYUQUOT_FA_0.x"/>
    <x v="3"/>
    <x v="400"/>
    <x v="28"/>
    <x v="275"/>
    <s v="20100517"/>
    <n v="5.3"/>
    <x v="1"/>
    <s v="N"/>
    <x v="0"/>
    <n v="1"/>
    <m/>
    <n v="0"/>
    <n v="0"/>
    <m/>
    <n v="0"/>
    <n v="0"/>
    <n v="14912"/>
    <n v="14912"/>
  </r>
  <r>
    <s v="OPS"/>
    <s v="Conuma R"/>
    <x v="0"/>
    <s v="Fall"/>
    <x v="28"/>
    <x v="10"/>
    <s v="NWVI"/>
    <s v="CK-32"/>
    <x v="1"/>
    <s v="M"/>
    <s v="H"/>
    <x v="18"/>
    <x v="35"/>
    <s v="CK-32"/>
    <s v="WEST VANCOUVER ISLAND-NOOTKA &amp; KYUQUOT_FA_0.x"/>
    <x v="3"/>
    <x v="401"/>
    <x v="28"/>
    <x v="276"/>
    <s v="20100520"/>
    <n v="9.1"/>
    <x v="1"/>
    <s v="N"/>
    <x v="0"/>
    <n v="1"/>
    <m/>
    <n v="0"/>
    <n v="0"/>
    <m/>
    <n v="0"/>
    <n v="0"/>
    <n v="38797"/>
    <n v="38797"/>
  </r>
  <r>
    <s v="OPS"/>
    <s v="Conuma R"/>
    <x v="0"/>
    <s v="Fall"/>
    <x v="33"/>
    <x v="2"/>
    <s v="NWVI"/>
    <s v="CK-32"/>
    <x v="1"/>
    <s v="M"/>
    <s v="H"/>
    <x v="4"/>
    <x v="14"/>
    <s v="CK-32"/>
    <s v="WEST VANCOUVER ISLAND-NOOTKA &amp; KYUQUOT_FA_0.x"/>
    <x v="3"/>
    <x v="402"/>
    <x v="33"/>
    <x v="277"/>
    <s v="20110517"/>
    <n v="7.8"/>
    <x v="1"/>
    <s v="N"/>
    <x v="0"/>
    <n v="1"/>
    <m/>
    <n v="0"/>
    <n v="0"/>
    <m/>
    <n v="0"/>
    <n v="0"/>
    <n v="347148"/>
    <n v="347148"/>
  </r>
  <r>
    <s v="OPS"/>
    <s v="Conuma R"/>
    <x v="0"/>
    <s v="Fall"/>
    <x v="33"/>
    <x v="8"/>
    <s v="NWVI"/>
    <s v="CK-32"/>
    <x v="1"/>
    <s v="M"/>
    <s v="H"/>
    <x v="12"/>
    <x v="25"/>
    <s v="CK-32"/>
    <s v="WEST VANCOUVER ISLAND-NOOTKA &amp; KYUQUOT_FA_0.x"/>
    <x v="3"/>
    <x v="403"/>
    <x v="33"/>
    <x v="278"/>
    <s v="20110509"/>
    <n v="7.5"/>
    <x v="1"/>
    <s v="N"/>
    <x v="0"/>
    <n v="1"/>
    <m/>
    <n v="0"/>
    <n v="0"/>
    <m/>
    <n v="0"/>
    <n v="0"/>
    <n v="1553507"/>
    <n v="1553507"/>
  </r>
  <r>
    <s v="OPS"/>
    <s v="Conuma R"/>
    <x v="0"/>
    <s v="Fall"/>
    <x v="33"/>
    <x v="8"/>
    <s v="NWVI"/>
    <s v="CK-32"/>
    <x v="1"/>
    <s v="M"/>
    <s v="H"/>
    <x v="12"/>
    <x v="25"/>
    <s v="CK-32"/>
    <s v="WEST VANCOUVER ISLAND-NOOTKA &amp; KYUQUOT_FA_0.x"/>
    <x v="3"/>
    <x v="404"/>
    <x v="33"/>
    <x v="279"/>
    <s v="20110526"/>
    <n v="7.7"/>
    <x v="1"/>
    <s v="N"/>
    <x v="188"/>
    <n v="1"/>
    <m/>
    <n v="0"/>
    <n v="0"/>
    <m/>
    <n v="0"/>
    <n v="0"/>
    <n v="1507046"/>
    <n v="1507046"/>
  </r>
  <r>
    <s v="OPS"/>
    <s v="Conuma R"/>
    <x v="0"/>
    <s v="Fall"/>
    <x v="33"/>
    <x v="9"/>
    <s v="NWVI"/>
    <s v="CK-32"/>
    <x v="1"/>
    <s v="M"/>
    <s v="H"/>
    <x v="17"/>
    <x v="34"/>
    <s v="CK-32"/>
    <s v="WEST VANCOUVER ISLAND-NOOTKA &amp; KYUQUOT_FA_0.x"/>
    <x v="3"/>
    <x v="405"/>
    <x v="33"/>
    <x v="280"/>
    <s v="20110516"/>
    <n v="4.9000000000000004"/>
    <x v="1"/>
    <s v="N"/>
    <x v="0"/>
    <n v="1"/>
    <m/>
    <n v="0"/>
    <n v="0"/>
    <m/>
    <n v="0"/>
    <n v="0"/>
    <n v="26587"/>
    <n v="26587"/>
  </r>
  <r>
    <s v="OPS"/>
    <s v="Conuma R"/>
    <x v="0"/>
    <s v="Fall"/>
    <x v="33"/>
    <x v="10"/>
    <s v="NWVI"/>
    <s v="CK-32"/>
    <x v="1"/>
    <s v="M"/>
    <s v="H"/>
    <x v="18"/>
    <x v="35"/>
    <s v="CK-32"/>
    <s v="WEST VANCOUVER ISLAND-NOOTKA &amp; KYUQUOT_FA_0.x"/>
    <x v="3"/>
    <x v="406"/>
    <x v="33"/>
    <x v="280"/>
    <s v="20110516"/>
    <n v="8"/>
    <x v="1"/>
    <s v="N"/>
    <x v="0"/>
    <n v="1"/>
    <m/>
    <n v="0"/>
    <n v="0"/>
    <m/>
    <n v="0"/>
    <n v="0"/>
    <n v="40502"/>
    <n v="40502"/>
  </r>
  <r>
    <s v="OPS"/>
    <s v="Conuma R"/>
    <x v="0"/>
    <s v="Fall"/>
    <x v="34"/>
    <x v="8"/>
    <s v="NWVI"/>
    <s v="CK-32"/>
    <x v="1"/>
    <s v="M"/>
    <s v="H"/>
    <x v="12"/>
    <x v="25"/>
    <s v="CK-32"/>
    <s v="WEST VANCOUVER ISLAND-NOOTKA &amp; KYUQUOT_FA_0.x"/>
    <x v="3"/>
    <x v="407"/>
    <x v="34"/>
    <x v="281"/>
    <s v="201205"/>
    <m/>
    <x v="1"/>
    <s v="N"/>
    <x v="0"/>
    <n v="1"/>
    <m/>
    <n v="0"/>
    <n v="0"/>
    <m/>
    <n v="0"/>
    <n v="0"/>
    <n v="1378970"/>
    <n v="1378970"/>
  </r>
  <r>
    <s v="OPS"/>
    <s v="Conuma R"/>
    <x v="0"/>
    <s v="Fall"/>
    <x v="34"/>
    <x v="8"/>
    <s v="NWVI"/>
    <s v="CK-32"/>
    <x v="1"/>
    <s v="M"/>
    <s v="H"/>
    <x v="12"/>
    <x v="25"/>
    <s v="CK-32"/>
    <s v="WEST VANCOUVER ISLAND-NOOTKA &amp; KYUQUOT_FA_0.x"/>
    <x v="3"/>
    <x v="408"/>
    <x v="34"/>
    <x v="282"/>
    <s v="201206"/>
    <m/>
    <x v="1"/>
    <s v="N"/>
    <x v="0"/>
    <n v="1"/>
    <m/>
    <n v="0"/>
    <n v="0"/>
    <m/>
    <n v="0"/>
    <n v="0"/>
    <n v="1319970"/>
    <n v="1319970"/>
  </r>
  <r>
    <s v="OPS"/>
    <s v="Conuma R"/>
    <x v="0"/>
    <s v="Fall"/>
    <x v="34"/>
    <x v="1"/>
    <s v="NWVI"/>
    <s v="CK-32"/>
    <x v="1"/>
    <s v="M"/>
    <s v="H"/>
    <x v="19"/>
    <x v="11"/>
    <s v="CK-32"/>
    <s v="WEST VANCOUVER ISLAND-NOOTKA &amp; KYUQUOT_FA_0.x"/>
    <x v="0"/>
    <x v="409"/>
    <x v="34"/>
    <x v="283"/>
    <s v="20120516"/>
    <n v="5"/>
    <x v="0"/>
    <s v="N"/>
    <x v="0"/>
    <n v="1"/>
    <m/>
    <n v="0"/>
    <n v="0"/>
    <m/>
    <n v="0"/>
    <n v="0"/>
    <n v="135689"/>
    <n v="135689"/>
  </r>
  <r>
    <s v="OPS"/>
    <s v="Conuma R"/>
    <x v="0"/>
    <s v="Fall"/>
    <x v="34"/>
    <x v="10"/>
    <s v="NWVI"/>
    <s v="CK-32"/>
    <x v="1"/>
    <s v="M"/>
    <s v="H"/>
    <x v="11"/>
    <x v="27"/>
    <s v="CK-32"/>
    <s v="WEST VANCOUVER ISLAND-NOOTKA &amp; KYUQUOT_FA_0.x"/>
    <x v="0"/>
    <x v="410"/>
    <x v="34"/>
    <x v="284"/>
    <s v="20120507"/>
    <n v="4.62"/>
    <x v="0"/>
    <s v="N"/>
    <x v="0"/>
    <n v="1"/>
    <m/>
    <n v="0"/>
    <n v="0"/>
    <m/>
    <n v="0"/>
    <n v="0"/>
    <n v="9809"/>
    <n v="9809"/>
  </r>
  <r>
    <s v="OPS"/>
    <s v="Conuma R"/>
    <x v="0"/>
    <s v="Fall"/>
    <x v="23"/>
    <x v="8"/>
    <s v="NWVI"/>
    <s v="CK-32"/>
    <x v="1"/>
    <s v="M"/>
    <s v="H"/>
    <x v="12"/>
    <x v="25"/>
    <s v="CK-32"/>
    <s v="WEST VANCOUVER ISLAND-NOOTKA &amp; KYUQUOT_FA_0.x"/>
    <x v="3"/>
    <x v="411"/>
    <x v="23"/>
    <x v="285"/>
    <s v="20130510"/>
    <n v="6.25"/>
    <x v="1"/>
    <s v="N"/>
    <x v="0"/>
    <n v="1"/>
    <m/>
    <n v="0"/>
    <n v="0"/>
    <m/>
    <n v="0"/>
    <n v="0"/>
    <n v="1485845"/>
    <n v="1485845"/>
  </r>
  <r>
    <s v="OPS"/>
    <s v="Conuma R"/>
    <x v="0"/>
    <s v="Fall"/>
    <x v="23"/>
    <x v="8"/>
    <s v="NWVI"/>
    <s v="CK-32"/>
    <x v="1"/>
    <s v="M"/>
    <s v="H"/>
    <x v="12"/>
    <x v="25"/>
    <s v="CK-32"/>
    <s v="WEST VANCOUVER ISLAND-NOOTKA &amp; KYUQUOT_FA_0.x"/>
    <x v="3"/>
    <x v="412"/>
    <x v="23"/>
    <x v="286"/>
    <s v="20130530"/>
    <n v="7.6"/>
    <x v="1"/>
    <s v="N"/>
    <x v="0"/>
    <n v="1"/>
    <m/>
    <n v="0"/>
    <n v="0"/>
    <m/>
    <n v="0"/>
    <n v="0"/>
    <n v="1259161"/>
    <n v="1259161"/>
  </r>
  <r>
    <s v="OPS"/>
    <s v="Conuma R"/>
    <x v="0"/>
    <s v="Fall"/>
    <x v="23"/>
    <x v="1"/>
    <s v="NWVI"/>
    <s v="CK-32"/>
    <x v="1"/>
    <s v="M"/>
    <s v="H"/>
    <x v="11"/>
    <x v="11"/>
    <s v="CK-32"/>
    <s v="WEST VANCOUVER ISLAND-NOOTKA &amp; KYUQUOT_FA_0.x"/>
    <x v="0"/>
    <x v="413"/>
    <x v="23"/>
    <x v="287"/>
    <s v="20130529"/>
    <n v="7.45"/>
    <x v="0"/>
    <s v="N"/>
    <x v="0"/>
    <n v="1"/>
    <m/>
    <n v="0"/>
    <n v="0"/>
    <m/>
    <n v="0"/>
    <n v="0"/>
    <n v="127593"/>
    <n v="127593"/>
  </r>
  <r>
    <s v="OPS"/>
    <s v="Conuma R"/>
    <x v="0"/>
    <s v="Fall"/>
    <x v="23"/>
    <x v="9"/>
    <s v="NWVI"/>
    <s v="CK-32"/>
    <x v="1"/>
    <s v="M"/>
    <s v="H"/>
    <x v="11"/>
    <x v="26"/>
    <s v="CK-32"/>
    <s v="WEST VANCOUVER ISLAND-NOOTKA &amp; KYUQUOT_FA_0.x"/>
    <x v="0"/>
    <x v="414"/>
    <x v="23"/>
    <x v="63"/>
    <s v="20130522"/>
    <n v="4.51"/>
    <x v="0"/>
    <s v="N"/>
    <x v="0"/>
    <n v="1"/>
    <m/>
    <n v="0"/>
    <n v="0"/>
    <m/>
    <n v="0"/>
    <n v="0"/>
    <n v="2720"/>
    <n v="2720"/>
  </r>
  <r>
    <s v="OPS"/>
    <s v="Conuma R"/>
    <x v="0"/>
    <s v="Fall"/>
    <x v="23"/>
    <x v="10"/>
    <s v="NWVI"/>
    <s v="CK-32"/>
    <x v="1"/>
    <s v="M"/>
    <s v="H"/>
    <x v="18"/>
    <x v="35"/>
    <s v="CK-32"/>
    <s v="WEST VANCOUVER ISLAND-NOOTKA &amp; KYUQUOT_FA_0.x"/>
    <x v="3"/>
    <x v="415"/>
    <x v="23"/>
    <x v="288"/>
    <s v="20130523"/>
    <n v="9"/>
    <x v="1"/>
    <s v="N"/>
    <x v="0"/>
    <n v="1"/>
    <m/>
    <n v="0"/>
    <n v="0"/>
    <m/>
    <n v="0"/>
    <n v="0"/>
    <n v="39795"/>
    <n v="39795"/>
  </r>
  <r>
    <s v="OPS"/>
    <s v="Conuma R"/>
    <x v="0"/>
    <s v="Fall"/>
    <x v="35"/>
    <x v="2"/>
    <s v="NWVI"/>
    <s v="CK-32"/>
    <x v="1"/>
    <s v="M"/>
    <s v="H"/>
    <x v="4"/>
    <x v="14"/>
    <s v="CK-32"/>
    <s v="WEST VANCOUVER ISLAND-NOOTKA &amp; KYUQUOT_FA_0.x"/>
    <x v="3"/>
    <x v="416"/>
    <x v="35"/>
    <x v="151"/>
    <s v="20140529"/>
    <n v="6.76"/>
    <x v="1"/>
    <s v="N"/>
    <x v="0"/>
    <n v="1"/>
    <m/>
    <n v="0"/>
    <n v="0"/>
    <m/>
    <n v="0"/>
    <n v="0"/>
    <n v="385975"/>
    <n v="385975"/>
  </r>
  <r>
    <s v="OPS"/>
    <s v="Conuma R"/>
    <x v="0"/>
    <s v="Fall"/>
    <x v="35"/>
    <x v="8"/>
    <s v="NWVI"/>
    <s v="CK-32"/>
    <x v="1"/>
    <s v="M"/>
    <s v="H"/>
    <x v="12"/>
    <x v="25"/>
    <s v="CK-32"/>
    <s v="WEST VANCOUVER ISLAND-NOOTKA &amp; KYUQUOT_FA_0.x"/>
    <x v="3"/>
    <x v="417"/>
    <x v="35"/>
    <x v="289"/>
    <s v="20140515"/>
    <n v="6.66"/>
    <x v="1"/>
    <s v="N"/>
    <x v="189"/>
    <n v="1"/>
    <m/>
    <n v="0"/>
    <n v="0"/>
    <m/>
    <n v="0"/>
    <n v="0"/>
    <n v="1549792"/>
    <n v="1549792"/>
  </r>
  <r>
    <s v="OPS"/>
    <s v="Conuma R"/>
    <x v="0"/>
    <s v="Fall"/>
    <x v="35"/>
    <x v="8"/>
    <s v="NWVI"/>
    <s v="CK-32"/>
    <x v="1"/>
    <s v="M"/>
    <s v="H"/>
    <x v="12"/>
    <x v="25"/>
    <s v="CK-32"/>
    <s v="WEST VANCOUVER ISLAND-NOOTKA &amp; KYUQUOT_FA_0.x"/>
    <x v="3"/>
    <x v="418"/>
    <x v="35"/>
    <x v="290"/>
    <s v="20140605"/>
    <n v="7.58"/>
    <x v="1"/>
    <s v="N"/>
    <x v="0"/>
    <n v="1"/>
    <m/>
    <n v="0"/>
    <n v="0"/>
    <m/>
    <n v="0"/>
    <n v="0"/>
    <n v="1220328"/>
    <n v="1220328"/>
  </r>
  <r>
    <s v="OPS"/>
    <s v="Conuma R"/>
    <x v="0"/>
    <s v="Fall"/>
    <x v="35"/>
    <x v="1"/>
    <s v="NWVI"/>
    <s v="CK-32"/>
    <x v="1"/>
    <s v="M"/>
    <s v="H"/>
    <x v="3"/>
    <x v="13"/>
    <s v="CK-32"/>
    <s v="WEST VANCOUVER ISLAND-NOOTKA &amp; KYUQUOT_FA_0.x"/>
    <x v="3"/>
    <x v="419"/>
    <x v="35"/>
    <x v="151"/>
    <s v="20140529"/>
    <n v="5.19"/>
    <x v="1"/>
    <s v="N"/>
    <x v="0"/>
    <n v="1"/>
    <m/>
    <n v="0"/>
    <n v="0"/>
    <m/>
    <n v="0"/>
    <n v="0"/>
    <n v="162620"/>
    <n v="162620"/>
  </r>
  <r>
    <s v="OPS"/>
    <s v="Conuma R"/>
    <x v="0"/>
    <s v="Fall"/>
    <x v="35"/>
    <x v="1"/>
    <s v="NWVI"/>
    <s v="CK-32"/>
    <x v="1"/>
    <s v="M"/>
    <s v="H"/>
    <x v="11"/>
    <x v="11"/>
    <s v="CK-32"/>
    <s v="WEST VANCOUVER ISLAND-NOOTKA &amp; KYUQUOT_FA_0.x"/>
    <x v="0"/>
    <x v="420"/>
    <x v="35"/>
    <x v="291"/>
    <s v="20140526"/>
    <n v="5.42"/>
    <x v="0"/>
    <s v="N"/>
    <x v="0"/>
    <n v="1"/>
    <m/>
    <n v="0"/>
    <n v="0"/>
    <m/>
    <n v="0"/>
    <n v="0"/>
    <n v="159635"/>
    <n v="159635"/>
  </r>
  <r>
    <s v="OPS"/>
    <s v="Conuma R"/>
    <x v="0"/>
    <s v="Fall"/>
    <x v="35"/>
    <x v="10"/>
    <s v="NWVI"/>
    <s v="CK-32"/>
    <x v="1"/>
    <s v="M"/>
    <s v="H"/>
    <x v="18"/>
    <x v="35"/>
    <s v="CK-32"/>
    <s v="WEST VANCOUVER ISLAND-NOOTKA &amp; KYUQUOT_FA_0.x"/>
    <x v="3"/>
    <x v="421"/>
    <x v="35"/>
    <x v="292"/>
    <s v="20140522"/>
    <n v="4.0999999999999996"/>
    <x v="1"/>
    <s v="N"/>
    <x v="0"/>
    <n v="1"/>
    <m/>
    <n v="0"/>
    <n v="0"/>
    <m/>
    <n v="0"/>
    <n v="0"/>
    <n v="48162"/>
    <n v="48162"/>
  </r>
  <r>
    <s v="OPS"/>
    <s v="Conuma R"/>
    <x v="0"/>
    <s v="Fall"/>
    <x v="36"/>
    <x v="2"/>
    <s v="NWVI"/>
    <s v="CK-32"/>
    <x v="1"/>
    <s v="M"/>
    <s v="H"/>
    <x v="4"/>
    <x v="14"/>
    <s v="CK-32"/>
    <s v="WEST VANCOUVER ISLAND-NOOTKA &amp; KYUQUOT_FA_0.x"/>
    <x v="3"/>
    <x v="422"/>
    <x v="36"/>
    <x v="293"/>
    <s v="201505"/>
    <m/>
    <x v="1"/>
    <s v="N"/>
    <x v="0"/>
    <n v="1"/>
    <m/>
    <n v="0"/>
    <n v="0"/>
    <m/>
    <n v="0"/>
    <n v="0"/>
    <n v="337095"/>
    <n v="337095"/>
  </r>
  <r>
    <s v="OPS"/>
    <s v="Conuma R"/>
    <x v="0"/>
    <s v="Fall"/>
    <x v="36"/>
    <x v="8"/>
    <s v="NWVI"/>
    <s v="CK-32"/>
    <x v="1"/>
    <s v="M"/>
    <s v="H"/>
    <x v="12"/>
    <x v="25"/>
    <s v="CK-32"/>
    <s v="WEST VANCOUVER ISLAND-NOOTKA &amp; KYUQUOT_FA_0.x"/>
    <x v="3"/>
    <x v="423"/>
    <x v="36"/>
    <x v="293"/>
    <s v="201505"/>
    <m/>
    <x v="1"/>
    <s v="N"/>
    <x v="0"/>
    <n v="1"/>
    <m/>
    <n v="0"/>
    <n v="0"/>
    <m/>
    <n v="0"/>
    <n v="0"/>
    <n v="1249814"/>
    <n v="1249814"/>
  </r>
  <r>
    <s v="OPS"/>
    <s v="Conuma R"/>
    <x v="0"/>
    <s v="Fall"/>
    <x v="36"/>
    <x v="8"/>
    <s v="NWVI"/>
    <s v="CK-32"/>
    <x v="1"/>
    <s v="M"/>
    <s v="H"/>
    <x v="12"/>
    <x v="25"/>
    <s v="CK-32"/>
    <s v="WEST VANCOUVER ISLAND-NOOTKA &amp; KYUQUOT_FA_0.x"/>
    <x v="3"/>
    <x v="424"/>
    <x v="36"/>
    <x v="294"/>
    <s v="201506"/>
    <m/>
    <x v="1"/>
    <s v="N"/>
    <x v="0"/>
    <n v="1"/>
    <m/>
    <n v="0"/>
    <n v="0"/>
    <m/>
    <n v="0"/>
    <n v="0"/>
    <n v="1144661"/>
    <n v="1144661"/>
  </r>
  <r>
    <s v="OPS"/>
    <s v="Conuma R"/>
    <x v="0"/>
    <s v="Fall"/>
    <x v="36"/>
    <x v="1"/>
    <s v="NWVI"/>
    <s v="CK-32"/>
    <x v="1"/>
    <s v="M"/>
    <s v="H"/>
    <x v="3"/>
    <x v="13"/>
    <s v="CK-32"/>
    <s v="WEST VANCOUVER ISLAND-NOOTKA &amp; KYUQUOT_FA_0.x"/>
    <x v="3"/>
    <x v="425"/>
    <x v="36"/>
    <x v="294"/>
    <s v="201506"/>
    <m/>
    <x v="1"/>
    <s v="N"/>
    <x v="0"/>
    <n v="1"/>
    <m/>
    <n v="0"/>
    <n v="0"/>
    <m/>
    <n v="0"/>
    <n v="0"/>
    <n v="164614"/>
    <n v="164614"/>
  </r>
  <r>
    <s v="OPS"/>
    <s v="Conuma R"/>
    <x v="0"/>
    <s v="Fall"/>
    <x v="36"/>
    <x v="1"/>
    <s v="NWVI"/>
    <s v="CK-32"/>
    <x v="1"/>
    <s v="M"/>
    <s v="H"/>
    <x v="11"/>
    <x v="11"/>
    <s v="CK-32"/>
    <s v="WEST VANCOUVER ISLAND-NOOTKA &amp; KYUQUOT_FA_0.x"/>
    <x v="0"/>
    <x v="426"/>
    <x v="36"/>
    <x v="294"/>
    <s v="201506"/>
    <m/>
    <x v="1"/>
    <s v="N"/>
    <x v="0"/>
    <n v="1"/>
    <m/>
    <n v="0"/>
    <n v="0"/>
    <m/>
    <n v="0"/>
    <n v="0"/>
    <n v="163968"/>
    <n v="163968"/>
  </r>
  <r>
    <s v="OPS"/>
    <s v="Conuma R"/>
    <x v="0"/>
    <s v="Fall"/>
    <x v="36"/>
    <x v="10"/>
    <s v="NWVI"/>
    <s v="CK-32"/>
    <x v="1"/>
    <s v="M"/>
    <s v="H"/>
    <x v="11"/>
    <x v="27"/>
    <s v="CK-32"/>
    <s v="WEST VANCOUVER ISLAND-NOOTKA &amp; KYUQUOT_FA_0.x"/>
    <x v="0"/>
    <x v="427"/>
    <x v="36"/>
    <x v="295"/>
    <s v="20150520"/>
    <n v="5.31"/>
    <x v="0"/>
    <s v="N"/>
    <x v="0"/>
    <n v="1"/>
    <m/>
    <n v="0"/>
    <n v="0"/>
    <m/>
    <n v="0"/>
    <n v="0"/>
    <n v="47800"/>
    <n v="47800"/>
  </r>
  <r>
    <s v="OPS"/>
    <s v="Conuma R"/>
    <x v="0"/>
    <s v="Fall"/>
    <x v="37"/>
    <x v="2"/>
    <s v="NWVI"/>
    <s v="CK-32"/>
    <x v="1"/>
    <s v="M"/>
    <s v="H"/>
    <x v="4"/>
    <x v="14"/>
    <s v="CK-32"/>
    <s v="WEST VANCOUVER ISLAND-NOOTKA &amp; KYUQUOT_FA_0.x"/>
    <x v="3"/>
    <x v="428"/>
    <x v="37"/>
    <x v="296"/>
    <s v="20160518"/>
    <n v="6.85"/>
    <x v="1"/>
    <s v="N"/>
    <x v="0"/>
    <n v="1"/>
    <m/>
    <n v="0"/>
    <n v="0"/>
    <m/>
    <n v="0"/>
    <n v="0"/>
    <n v="374772"/>
    <n v="374772"/>
  </r>
  <r>
    <s v="OPS"/>
    <s v="Conuma R"/>
    <x v="0"/>
    <s v="Fall"/>
    <x v="37"/>
    <x v="8"/>
    <s v="NWVI"/>
    <s v="CK-32"/>
    <x v="1"/>
    <s v="M"/>
    <s v="H"/>
    <x v="12"/>
    <x v="25"/>
    <s v="CK-32"/>
    <s v="WEST VANCOUVER ISLAND-NOOTKA &amp; KYUQUOT_FA_0.x"/>
    <x v="3"/>
    <x v="429"/>
    <x v="37"/>
    <x v="297"/>
    <s v="20160509"/>
    <n v="6.05"/>
    <x v="1"/>
    <s v="N"/>
    <x v="0"/>
    <n v="1"/>
    <m/>
    <n v="0"/>
    <n v="0"/>
    <m/>
    <n v="0"/>
    <n v="0"/>
    <n v="1410441"/>
    <n v="1410441"/>
  </r>
  <r>
    <s v="OPS"/>
    <s v="Conuma R"/>
    <x v="0"/>
    <s v="Fall"/>
    <x v="37"/>
    <x v="8"/>
    <s v="NWVI"/>
    <s v="CK-32"/>
    <x v="1"/>
    <s v="M"/>
    <s v="H"/>
    <x v="12"/>
    <x v="25"/>
    <s v="CK-32"/>
    <s v="WEST VANCOUVER ISLAND-NOOTKA &amp; KYUQUOT_FA_0.x"/>
    <x v="3"/>
    <x v="430"/>
    <x v="37"/>
    <x v="298"/>
    <s v="20160525"/>
    <n v="8.09"/>
    <x v="1"/>
    <s v="N"/>
    <x v="0"/>
    <n v="1"/>
    <m/>
    <n v="0"/>
    <n v="0"/>
    <m/>
    <n v="0"/>
    <n v="0"/>
    <n v="1248293"/>
    <n v="1248293"/>
  </r>
  <r>
    <s v="OPS"/>
    <s v="Conuma R"/>
    <x v="0"/>
    <s v="Fall"/>
    <x v="37"/>
    <x v="1"/>
    <s v="NWVI"/>
    <s v="CK-32"/>
    <x v="1"/>
    <s v="M"/>
    <s v="H"/>
    <x v="19"/>
    <x v="11"/>
    <s v="CK-32"/>
    <s v="WEST VANCOUVER ISLAND-NOOTKA &amp; KYUQUOT_FA_0.x"/>
    <x v="0"/>
    <x v="431"/>
    <x v="37"/>
    <x v="299"/>
    <s v="20160519"/>
    <n v="5.44"/>
    <x v="0"/>
    <s v="N"/>
    <x v="0"/>
    <n v="1"/>
    <m/>
    <n v="0"/>
    <n v="0"/>
    <m/>
    <n v="0"/>
    <n v="0"/>
    <n v="53705"/>
    <n v="53705"/>
  </r>
  <r>
    <s v="OPS"/>
    <s v="Conuma R"/>
    <x v="0"/>
    <s v="Fall"/>
    <x v="29"/>
    <x v="2"/>
    <s v="NWVI"/>
    <s v="CK-32"/>
    <x v="1"/>
    <s v="M"/>
    <s v="H"/>
    <x v="4"/>
    <x v="14"/>
    <s v="CK-32"/>
    <s v="WEST VANCOUVER ISLAND-NOOTKA &amp; KYUQUOT_FA_0.x"/>
    <x v="3"/>
    <x v="432"/>
    <x v="29"/>
    <x v="300"/>
    <s v="20170517"/>
    <n v="5.72"/>
    <x v="1"/>
    <s v="N"/>
    <x v="0"/>
    <n v="1"/>
    <m/>
    <n v="0"/>
    <n v="0"/>
    <m/>
    <n v="0"/>
    <n v="0"/>
    <n v="306031"/>
    <n v="306031"/>
  </r>
  <r>
    <s v="OPS"/>
    <s v="Conuma R"/>
    <x v="0"/>
    <s v="Fall"/>
    <x v="29"/>
    <x v="8"/>
    <s v="NWVI"/>
    <s v="CK-32"/>
    <x v="1"/>
    <s v="M"/>
    <s v="H"/>
    <x v="12"/>
    <x v="25"/>
    <s v="CK-32"/>
    <s v="WEST VANCOUVER ISLAND-NOOTKA &amp; KYUQUOT_FA_0.x"/>
    <x v="3"/>
    <x v="433"/>
    <x v="29"/>
    <x v="301"/>
    <s v="20170511"/>
    <n v="5.5"/>
    <x v="1"/>
    <s v="N"/>
    <x v="0"/>
    <n v="1"/>
    <m/>
    <n v="0"/>
    <n v="0"/>
    <m/>
    <n v="0"/>
    <n v="0"/>
    <n v="1307818"/>
    <n v="1307818"/>
  </r>
  <r>
    <s v="OPS"/>
    <s v="Conuma R"/>
    <x v="0"/>
    <s v="Fall"/>
    <x v="29"/>
    <x v="8"/>
    <s v="NWVI"/>
    <s v="CK-32"/>
    <x v="1"/>
    <s v="M"/>
    <s v="H"/>
    <x v="12"/>
    <x v="25"/>
    <s v="CK-32"/>
    <s v="WEST VANCOUVER ISLAND-NOOTKA &amp; KYUQUOT_FA_0.x"/>
    <x v="3"/>
    <x v="434"/>
    <x v="29"/>
    <x v="302"/>
    <s v="20170603"/>
    <n v="4.5"/>
    <x v="1"/>
    <s v="N"/>
    <x v="0"/>
    <n v="1"/>
    <m/>
    <n v="0"/>
    <n v="0"/>
    <m/>
    <n v="0"/>
    <n v="0"/>
    <n v="1237086"/>
    <n v="1237086"/>
  </r>
  <r>
    <s v="OPS"/>
    <s v="Conuma R"/>
    <x v="0"/>
    <s v="Fall"/>
    <x v="29"/>
    <x v="8"/>
    <s v="NWVI"/>
    <s v="CK-32"/>
    <x v="1"/>
    <s v="M"/>
    <s v="H"/>
    <x v="11"/>
    <x v="24"/>
    <s v="CK-32"/>
    <s v="WEST VANCOUVER ISLAND-NOOTKA &amp; KYUQUOT_FA_0.x"/>
    <x v="1"/>
    <x v="435"/>
    <x v="29"/>
    <x v="303"/>
    <s v="20170529"/>
    <n v="1.86"/>
    <x v="1"/>
    <s v="N"/>
    <x v="0"/>
    <n v="1"/>
    <m/>
    <n v="0"/>
    <n v="0"/>
    <m/>
    <n v="0"/>
    <n v="0"/>
    <n v="518563"/>
    <n v="518563"/>
  </r>
  <r>
    <s v="OPS"/>
    <s v="Conuma R"/>
    <x v="0"/>
    <s v="Fall"/>
    <x v="29"/>
    <x v="1"/>
    <s v="NWVI"/>
    <s v="CK-32"/>
    <x v="1"/>
    <s v="M"/>
    <s v="H"/>
    <x v="3"/>
    <x v="13"/>
    <s v="CK-32"/>
    <s v="WEST VANCOUVER ISLAND-NOOTKA &amp; KYUQUOT_FA_0.x"/>
    <x v="3"/>
    <x v="436"/>
    <x v="29"/>
    <x v="304"/>
    <s v="20170518"/>
    <n v="6.16"/>
    <x v="1"/>
    <s v="N"/>
    <x v="0"/>
    <n v="1"/>
    <m/>
    <n v="0"/>
    <n v="0"/>
    <m/>
    <n v="0"/>
    <n v="0"/>
    <n v="186513"/>
    <n v="186513"/>
  </r>
  <r>
    <s v="OPS"/>
    <s v="Conuma R"/>
    <x v="0"/>
    <s v="Fall"/>
    <x v="29"/>
    <x v="1"/>
    <s v="NWVI"/>
    <s v="CK-32"/>
    <x v="1"/>
    <s v="M"/>
    <s v="H"/>
    <x v="19"/>
    <x v="11"/>
    <s v="CK-32"/>
    <s v="WEST VANCOUVER ISLAND-NOOTKA &amp; KYUQUOT_FA_0.x"/>
    <x v="0"/>
    <x v="437"/>
    <x v="29"/>
    <x v="305"/>
    <s v="20170526"/>
    <n v="5.33"/>
    <x v="0"/>
    <s v="N"/>
    <x v="0"/>
    <n v="1"/>
    <m/>
    <n v="0"/>
    <n v="0"/>
    <m/>
    <n v="0"/>
    <n v="0"/>
    <n v="297431"/>
    <n v="297431"/>
  </r>
  <r>
    <s v="OPS"/>
    <s v="Conuma R"/>
    <x v="0"/>
    <s v="Fall"/>
    <x v="30"/>
    <x v="2"/>
    <s v="NWVI"/>
    <s v="CK-32"/>
    <x v="1"/>
    <s v="M"/>
    <s v="H"/>
    <x v="4"/>
    <x v="14"/>
    <s v="CK-32"/>
    <s v="WEST VANCOUVER ISLAND-NOOTKA &amp; KYUQUOT_FA_0.x"/>
    <x v="3"/>
    <x v="438"/>
    <x v="30"/>
    <x v="306"/>
    <s v="20180522"/>
    <n v="8.86"/>
    <x v="1"/>
    <s v="N"/>
    <x v="0"/>
    <n v="1"/>
    <m/>
    <n v="0"/>
    <n v="0"/>
    <m/>
    <n v="0"/>
    <n v="0"/>
    <n v="310769"/>
    <n v="310769"/>
  </r>
  <r>
    <s v="OPS"/>
    <s v="Conuma R"/>
    <x v="0"/>
    <s v="Fall"/>
    <x v="30"/>
    <x v="8"/>
    <s v="NWVI"/>
    <s v="CK-32"/>
    <x v="1"/>
    <s v="M"/>
    <s v="H"/>
    <x v="12"/>
    <x v="25"/>
    <s v="CK-32"/>
    <s v="WEST VANCOUVER ISLAND-NOOTKA &amp; KYUQUOT_FA_0.x"/>
    <x v="3"/>
    <x v="439"/>
    <x v="30"/>
    <x v="307"/>
    <s v="20180510"/>
    <n v="5.31"/>
    <x v="1"/>
    <s v="N"/>
    <x v="0"/>
    <n v="1"/>
    <m/>
    <n v="0"/>
    <n v="0"/>
    <m/>
    <n v="0"/>
    <n v="0"/>
    <n v="1183707"/>
    <n v="1183707"/>
  </r>
  <r>
    <s v="OPS"/>
    <s v="Conuma R"/>
    <x v="0"/>
    <s v="Fall"/>
    <x v="30"/>
    <x v="8"/>
    <s v="NWVI"/>
    <s v="CK-32"/>
    <x v="1"/>
    <s v="M"/>
    <s v="H"/>
    <x v="12"/>
    <x v="25"/>
    <s v="CK-32"/>
    <s v="WEST VANCOUVER ISLAND-NOOTKA &amp; KYUQUOT_FA_0.x"/>
    <x v="3"/>
    <x v="440"/>
    <x v="30"/>
    <x v="308"/>
    <s v="20180604"/>
    <n v="5.96"/>
    <x v="1"/>
    <s v="N"/>
    <x v="0"/>
    <n v="1"/>
    <m/>
    <n v="0"/>
    <n v="0"/>
    <m/>
    <n v="0"/>
    <n v="0"/>
    <n v="1178864"/>
    <n v="1178864"/>
  </r>
  <r>
    <s v="OPS"/>
    <s v="Conuma R"/>
    <x v="0"/>
    <s v="Fall"/>
    <x v="30"/>
    <x v="8"/>
    <s v="NWVI"/>
    <s v="CK-32"/>
    <x v="1"/>
    <s v="M"/>
    <s v="H"/>
    <x v="11"/>
    <x v="24"/>
    <s v="CK-32"/>
    <s v="WEST VANCOUVER ISLAND-NOOTKA &amp; KYUQUOT_FA_0.x"/>
    <x v="1"/>
    <x v="441"/>
    <x v="30"/>
    <x v="309"/>
    <s v="20180525"/>
    <n v="2.42"/>
    <x v="1"/>
    <s v="N"/>
    <x v="0"/>
    <n v="1"/>
    <m/>
    <n v="0"/>
    <n v="0"/>
    <m/>
    <n v="0"/>
    <n v="0"/>
    <n v="462856"/>
    <n v="462856"/>
  </r>
  <r>
    <s v="OPS"/>
    <s v="Conuma R"/>
    <x v="0"/>
    <s v="Fall"/>
    <x v="30"/>
    <x v="1"/>
    <s v="NWVI"/>
    <s v="CK-32"/>
    <x v="1"/>
    <s v="M"/>
    <s v="H"/>
    <x v="19"/>
    <x v="11"/>
    <s v="CK-32"/>
    <s v="WEST VANCOUVER ISLAND-NOOTKA &amp; KYUQUOT_FA_0.x"/>
    <x v="0"/>
    <x v="442"/>
    <x v="30"/>
    <x v="310"/>
    <s v="20180525"/>
    <n v="7.4"/>
    <x v="0"/>
    <s v="N"/>
    <x v="0"/>
    <n v="1"/>
    <m/>
    <n v="0"/>
    <n v="0"/>
    <m/>
    <n v="0"/>
    <n v="0"/>
    <n v="218279"/>
    <n v="218279"/>
  </r>
  <r>
    <s v="OPS"/>
    <s v="Conuma R"/>
    <x v="0"/>
    <s v="Fall"/>
    <x v="38"/>
    <x v="2"/>
    <s v="NWVI"/>
    <s v="CK-32"/>
    <x v="1"/>
    <s v="M"/>
    <s v="H"/>
    <x v="4"/>
    <x v="14"/>
    <s v="CK-32"/>
    <s v="WEST VANCOUVER ISLAND-NOOTKA &amp; KYUQUOT_FA_0.x"/>
    <x v="3"/>
    <x v="443"/>
    <x v="38"/>
    <x v="311"/>
    <s v="20190430"/>
    <n v="5.54"/>
    <x v="1"/>
    <s v="N"/>
    <x v="0"/>
    <n v="1"/>
    <m/>
    <n v="0"/>
    <n v="0"/>
    <s v="AD"/>
    <n v="78396"/>
    <n v="0"/>
    <m/>
    <n v="78396"/>
  </r>
  <r>
    <s v="OPS"/>
    <s v="Conuma R"/>
    <x v="0"/>
    <s v="Fall"/>
    <x v="31"/>
    <x v="2"/>
    <s v="NWVI"/>
    <s v="CK-32"/>
    <x v="1"/>
    <s v="M"/>
    <s v="H"/>
    <x v="4"/>
    <x v="14"/>
    <s v="CK-32"/>
    <s v="WEST VANCOUVER ISLAND-NOOTKA &amp; KYUQUOT_FA_0.x"/>
    <x v="3"/>
    <x v="444"/>
    <x v="31"/>
    <x v="312"/>
    <s v="20200409"/>
    <n v="1.7"/>
    <x v="1"/>
    <s v="N"/>
    <x v="0"/>
    <n v="1"/>
    <m/>
    <n v="0"/>
    <n v="0"/>
    <s v="AD"/>
    <n v="65003"/>
    <n v="0"/>
    <m/>
    <n v="65003"/>
  </r>
  <r>
    <s v="OPS"/>
    <s v="Conuma R"/>
    <x v="0"/>
    <s v="Fall"/>
    <x v="39"/>
    <x v="2"/>
    <s v="NWVI"/>
    <s v="CK-32"/>
    <x v="1"/>
    <s v="M"/>
    <s v="H"/>
    <x v="4"/>
    <x v="14"/>
    <s v="CK-32"/>
    <s v="WEST VANCOUVER ISLAND-NOOTKA &amp; KYUQUOT_FA_0.x"/>
    <x v="3"/>
    <x v="445"/>
    <x v="39"/>
    <x v="313"/>
    <s v="20210520"/>
    <n v="7.24"/>
    <x v="1"/>
    <s v="N"/>
    <x v="0"/>
    <n v="1"/>
    <m/>
    <n v="0"/>
    <n v="0"/>
    <s v="AD"/>
    <n v="167404"/>
    <n v="0"/>
    <m/>
    <n v="167404"/>
  </r>
  <r>
    <s v="OPS"/>
    <s v="Conuma R"/>
    <x v="0"/>
    <s v="Fall"/>
    <x v="40"/>
    <x v="2"/>
    <s v="NWVI"/>
    <s v="CK-32"/>
    <x v="1"/>
    <s v="M"/>
    <s v="H"/>
    <x v="4"/>
    <x v="14"/>
    <s v="CK-32"/>
    <s v="WEST VANCOUVER ISLAND-NOOTKA &amp; KYUQUOT_FA_0.x"/>
    <x v="3"/>
    <x v="446"/>
    <x v="40"/>
    <x v="314"/>
    <s v="20220512"/>
    <n v="6.29"/>
    <x v="0"/>
    <s v="N"/>
    <x v="0"/>
    <n v="1"/>
    <m/>
    <n v="0"/>
    <n v="0"/>
    <s v="AD"/>
    <n v="285481"/>
    <n v="0"/>
    <m/>
    <n v="285481"/>
  </r>
  <r>
    <s v="OPS"/>
    <s v="Conuma R"/>
    <x v="0"/>
    <s v="Fall"/>
    <x v="41"/>
    <x v="2"/>
    <s v="NWVI"/>
    <s v="CK-32"/>
    <x v="1"/>
    <s v="M"/>
    <s v="H"/>
    <x v="4"/>
    <x v="14"/>
    <s v="CK-32"/>
    <s v="WEST VANCOUVER ISLAND-NOOTKA &amp; KYUQUOT_FA_0.x"/>
    <x v="3"/>
    <x v="447"/>
    <x v="41"/>
    <x v="315"/>
    <s v="20230509"/>
    <n v="5.53"/>
    <x v="1"/>
    <s v=" "/>
    <x v="0"/>
    <n v="1"/>
    <m/>
    <n v="0"/>
    <n v="0"/>
    <s v="AD"/>
    <n v="269934"/>
    <n v="0"/>
    <m/>
    <n v="269934"/>
  </r>
  <r>
    <s v="OPS"/>
    <s v="Conuma R"/>
    <x v="0"/>
    <s v="Fall"/>
    <x v="38"/>
    <x v="8"/>
    <s v="NWVI"/>
    <s v="CK-32"/>
    <x v="1"/>
    <s v="M"/>
    <s v="H"/>
    <x v="12"/>
    <x v="25"/>
    <s v="CK-32"/>
    <s v="WEST VANCOUVER ISLAND-NOOTKA &amp; KYUQUOT_FA_0.x"/>
    <x v="3"/>
    <x v="448"/>
    <x v="38"/>
    <x v="316"/>
    <s v="20190427"/>
    <n v="6.11"/>
    <x v="1"/>
    <s v="N"/>
    <x v="0"/>
    <n v="1"/>
    <m/>
    <n v="0"/>
    <n v="0"/>
    <m/>
    <n v="0"/>
    <n v="0"/>
    <n v="1383965"/>
    <n v="1383965"/>
  </r>
  <r>
    <s v="OPS"/>
    <s v="Conuma R"/>
    <x v="0"/>
    <s v="Fall"/>
    <x v="38"/>
    <x v="8"/>
    <s v="NWVI"/>
    <s v="CK-32"/>
    <x v="1"/>
    <s v="M"/>
    <s v="H"/>
    <x v="12"/>
    <x v="25"/>
    <s v="CK-32"/>
    <s v="WEST VANCOUVER ISLAND-NOOTKA &amp; KYUQUOT_FA_0.x"/>
    <x v="3"/>
    <x v="449"/>
    <x v="38"/>
    <x v="317"/>
    <s v="20190515"/>
    <n v="7.14"/>
    <x v="1"/>
    <s v="N"/>
    <x v="0"/>
    <n v="1"/>
    <m/>
    <n v="0"/>
    <n v="0"/>
    <m/>
    <n v="0"/>
    <n v="0"/>
    <n v="1281041"/>
    <n v="1281041"/>
  </r>
  <r>
    <s v="OPS"/>
    <s v="Conuma R"/>
    <x v="0"/>
    <s v="Fall"/>
    <x v="38"/>
    <x v="8"/>
    <s v="NWVI"/>
    <s v="CK-32"/>
    <x v="1"/>
    <s v="M"/>
    <s v="H"/>
    <x v="11"/>
    <x v="24"/>
    <s v="CK-32"/>
    <s v="WEST VANCOUVER ISLAND-NOOTKA &amp; KYUQUOT_FA_0.x"/>
    <x v="1"/>
    <x v="450"/>
    <x v="38"/>
    <x v="318"/>
    <s v="20190508"/>
    <n v="1.89"/>
    <x v="1"/>
    <s v="N"/>
    <x v="0"/>
    <n v="1"/>
    <m/>
    <n v="0"/>
    <n v="0"/>
    <m/>
    <n v="0"/>
    <n v="0"/>
    <n v="438611"/>
    <n v="438611"/>
  </r>
  <r>
    <s v="OPS"/>
    <s v="Conuma R"/>
    <x v="0"/>
    <s v="Fall"/>
    <x v="31"/>
    <x v="8"/>
    <s v="NWVI"/>
    <s v="CK-32"/>
    <x v="1"/>
    <s v="M"/>
    <s v="H"/>
    <x v="12"/>
    <x v="25"/>
    <s v="CK-32"/>
    <s v="WEST VANCOUVER ISLAND-NOOTKA &amp; KYUQUOT_FA_0.x"/>
    <x v="3"/>
    <x v="451"/>
    <x v="31"/>
    <x v="319"/>
    <s v="20200427"/>
    <n v="5.57"/>
    <x v="1"/>
    <s v="N"/>
    <x v="0"/>
    <n v="1"/>
    <m/>
    <n v="0"/>
    <n v="0"/>
    <s v="AD"/>
    <n v="763203"/>
    <n v="0"/>
    <n v="629137"/>
    <n v="1392340"/>
  </r>
  <r>
    <s v="OPS"/>
    <s v="Conuma R"/>
    <x v="0"/>
    <s v="Fall"/>
    <x v="31"/>
    <x v="8"/>
    <s v="NWVI"/>
    <s v="CK-32"/>
    <x v="1"/>
    <s v="M"/>
    <s v="H"/>
    <x v="12"/>
    <x v="25"/>
    <s v="CK-32"/>
    <s v="WEST VANCOUVER ISLAND-NOOTKA &amp; KYUQUOT_FA_0.x"/>
    <x v="3"/>
    <x v="452"/>
    <x v="31"/>
    <x v="319"/>
    <s v="20200428"/>
    <n v="6.46"/>
    <x v="1"/>
    <s v="N"/>
    <x v="0"/>
    <n v="1"/>
    <m/>
    <n v="0"/>
    <n v="0"/>
    <m/>
    <n v="0"/>
    <n v="0"/>
    <n v="285045"/>
    <n v="285045"/>
  </r>
  <r>
    <s v="OPS"/>
    <s v="Conuma R"/>
    <x v="0"/>
    <s v="Fall"/>
    <x v="31"/>
    <x v="8"/>
    <s v="NWVI"/>
    <s v="CK-32"/>
    <x v="1"/>
    <s v="M"/>
    <s v="H"/>
    <x v="12"/>
    <x v="25"/>
    <s v="CK-32"/>
    <s v="WEST VANCOUVER ISLAND-NOOTKA &amp; KYUQUOT_FA_0.x"/>
    <x v="3"/>
    <x v="453"/>
    <x v="31"/>
    <x v="320"/>
    <s v="20200525"/>
    <n v="7.75"/>
    <x v="1"/>
    <s v="N"/>
    <x v="0"/>
    <n v="1"/>
    <m/>
    <n v="0"/>
    <n v="0"/>
    <m/>
    <n v="0"/>
    <n v="0"/>
    <n v="1117529"/>
    <n v="1117529"/>
  </r>
  <r>
    <s v="OPS"/>
    <s v="Conuma R"/>
    <x v="0"/>
    <s v="Fall"/>
    <x v="31"/>
    <x v="8"/>
    <s v="NWVI"/>
    <s v="CK-32"/>
    <x v="1"/>
    <s v="M"/>
    <s v="H"/>
    <x v="11"/>
    <x v="24"/>
    <s v="CK-32"/>
    <s v="WEST VANCOUVER ISLAND-NOOTKA &amp; KYUQUOT_FA_0.x"/>
    <x v="1"/>
    <x v="454"/>
    <x v="31"/>
    <x v="321"/>
    <s v="20200528"/>
    <n v="1.62"/>
    <x v="1"/>
    <s v="N"/>
    <x v="0"/>
    <n v="1"/>
    <m/>
    <n v="0"/>
    <n v="0"/>
    <m/>
    <n v="0"/>
    <n v="0"/>
    <n v="455893"/>
    <n v="455893"/>
  </r>
  <r>
    <s v="OPS"/>
    <s v="Conuma R"/>
    <x v="0"/>
    <s v="Fall"/>
    <x v="39"/>
    <x v="8"/>
    <s v="NWVI"/>
    <s v="CK-32"/>
    <x v="1"/>
    <s v="M"/>
    <s v="H"/>
    <x v="12"/>
    <x v="25"/>
    <s v="CK-32"/>
    <s v="WEST VANCOUVER ISLAND-NOOTKA &amp; KYUQUOT_FA_0.x"/>
    <x v="3"/>
    <x v="455"/>
    <x v="39"/>
    <x v="322"/>
    <s v="20210427"/>
    <n v="6.81"/>
    <x v="1"/>
    <s v="N"/>
    <x v="0"/>
    <n v="1"/>
    <m/>
    <n v="0"/>
    <n v="0"/>
    <s v="AD"/>
    <n v="1281693"/>
    <n v="0"/>
    <m/>
    <n v="1281693"/>
  </r>
  <r>
    <s v="OPS"/>
    <s v="Conuma R"/>
    <x v="0"/>
    <s v="Fall"/>
    <x v="39"/>
    <x v="8"/>
    <s v="NWVI"/>
    <s v="CK-32"/>
    <x v="1"/>
    <s v="M"/>
    <s v="H"/>
    <x v="12"/>
    <x v="25"/>
    <s v="CK-32"/>
    <s v="WEST VANCOUVER ISLAND-NOOTKA &amp; KYUQUOT_FA_0.x"/>
    <x v="3"/>
    <x v="456"/>
    <x v="39"/>
    <x v="323"/>
    <s v="20210515"/>
    <n v="6.23"/>
    <x v="1"/>
    <s v="N"/>
    <x v="0"/>
    <n v="1"/>
    <m/>
    <n v="0"/>
    <n v="0"/>
    <s v="AD"/>
    <n v="1092873"/>
    <n v="0"/>
    <m/>
    <n v="1092873"/>
  </r>
  <r>
    <s v="OPS"/>
    <s v="Conuma R"/>
    <x v="0"/>
    <s v="Fall"/>
    <x v="39"/>
    <x v="8"/>
    <s v="NWVI"/>
    <s v="CK-32"/>
    <x v="1"/>
    <s v="M"/>
    <s v="H"/>
    <x v="11"/>
    <x v="24"/>
    <s v="CK-32"/>
    <s v="WEST VANCOUVER ISLAND-NOOTKA &amp; KYUQUOT_FA_0.x"/>
    <x v="1"/>
    <x v="457"/>
    <x v="39"/>
    <x v="313"/>
    <s v="20210520"/>
    <n v="1.9"/>
    <x v="1"/>
    <s v="N"/>
    <x v="0"/>
    <n v="1"/>
    <m/>
    <n v="0"/>
    <n v="0"/>
    <s v="AD"/>
    <n v="491902"/>
    <n v="0"/>
    <m/>
    <n v="491902"/>
  </r>
  <r>
    <s v="OPS"/>
    <s v="Conuma R"/>
    <x v="0"/>
    <s v="Fall"/>
    <x v="40"/>
    <x v="8"/>
    <s v="NWVI"/>
    <s v="CK-32"/>
    <x v="1"/>
    <s v="M"/>
    <s v="H"/>
    <x v="12"/>
    <x v="25"/>
    <s v="CK-32"/>
    <s v="WEST VANCOUVER ISLAND-NOOTKA &amp; KYUQUOT_FA_0.x"/>
    <x v="3"/>
    <x v="458"/>
    <x v="40"/>
    <x v="324"/>
    <s v="20220502"/>
    <n v="5.18"/>
    <x v="1"/>
    <s v="N"/>
    <x v="0"/>
    <n v="1"/>
    <m/>
    <n v="0"/>
    <n v="0"/>
    <s v="AD"/>
    <n v="1346799"/>
    <n v="0"/>
    <m/>
    <n v="1346799"/>
  </r>
  <r>
    <s v="OPS"/>
    <s v="Conuma R"/>
    <x v="0"/>
    <s v="Fall"/>
    <x v="40"/>
    <x v="8"/>
    <s v="NWVI"/>
    <s v="CK-32"/>
    <x v="1"/>
    <s v="M"/>
    <s v="H"/>
    <x v="12"/>
    <x v="25"/>
    <s v="CK-32"/>
    <s v="WEST VANCOUVER ISLAND-NOOTKA &amp; KYUQUOT_FA_0.x"/>
    <x v="3"/>
    <x v="459"/>
    <x v="40"/>
    <x v="325"/>
    <s v="20220524"/>
    <n v="6.45"/>
    <x v="1"/>
    <s v="N"/>
    <x v="0"/>
    <n v="1"/>
    <m/>
    <n v="0"/>
    <n v="0"/>
    <s v="AD"/>
    <n v="980446"/>
    <n v="0"/>
    <m/>
    <n v="980446"/>
  </r>
  <r>
    <s v="OPS"/>
    <s v="Conuma R"/>
    <x v="0"/>
    <s v="Fall"/>
    <x v="40"/>
    <x v="8"/>
    <s v="NWVI"/>
    <s v="CK-32"/>
    <x v="1"/>
    <s v="M"/>
    <s v="H"/>
    <x v="11"/>
    <x v="24"/>
    <s v="CK-32"/>
    <s v="WEST VANCOUVER ISLAND-NOOTKA &amp; KYUQUOT_FA_0.x"/>
    <x v="1"/>
    <x v="460"/>
    <x v="40"/>
    <x v="326"/>
    <s v="20220608"/>
    <n v="1.78"/>
    <x v="1"/>
    <s v="N"/>
    <x v="0"/>
    <n v="1"/>
    <m/>
    <n v="0"/>
    <n v="0"/>
    <s v="AD"/>
    <n v="448181"/>
    <n v="0"/>
    <m/>
    <n v="448181"/>
  </r>
  <r>
    <s v="OPS"/>
    <s v="Conuma R"/>
    <x v="0"/>
    <s v="Fall"/>
    <x v="41"/>
    <x v="8"/>
    <s v="NWVI"/>
    <s v="CK-32"/>
    <x v="1"/>
    <s v="M"/>
    <s v="H"/>
    <x v="12"/>
    <x v="25"/>
    <s v="CK-32"/>
    <s v="WEST VANCOUVER ISLAND-NOOTKA &amp; KYUQUOT_FA_0.x"/>
    <x v="3"/>
    <x v="461"/>
    <x v="41"/>
    <x v="327"/>
    <s v="20230501"/>
    <n v="6.69"/>
    <x v="1"/>
    <s v=" "/>
    <x v="0"/>
    <n v="1"/>
    <m/>
    <n v="0"/>
    <n v="0"/>
    <s v="AD"/>
    <n v="1188679"/>
    <n v="0"/>
    <m/>
    <n v="1188679"/>
  </r>
  <r>
    <s v="OPS"/>
    <s v="Conuma R"/>
    <x v="0"/>
    <s v="Fall"/>
    <x v="41"/>
    <x v="8"/>
    <s v="NWVI"/>
    <s v="CK-32"/>
    <x v="1"/>
    <s v="M"/>
    <s v="H"/>
    <x v="12"/>
    <x v="25"/>
    <s v="CK-32"/>
    <s v="WEST VANCOUVER ISLAND-NOOTKA &amp; KYUQUOT_FA_0.x"/>
    <x v="3"/>
    <x v="462"/>
    <x v="41"/>
    <x v="328"/>
    <s v="20230518"/>
    <n v="6.41"/>
    <x v="1"/>
    <s v=" "/>
    <x v="0"/>
    <n v="1"/>
    <m/>
    <n v="0"/>
    <n v="0"/>
    <s v="AD"/>
    <n v="1276442"/>
    <n v="0"/>
    <m/>
    <n v="1276442"/>
  </r>
  <r>
    <s v="OPS"/>
    <s v="Conuma R"/>
    <x v="0"/>
    <s v="Fall"/>
    <x v="41"/>
    <x v="8"/>
    <s v="NWVI"/>
    <s v="CK-32"/>
    <x v="1"/>
    <s v="M"/>
    <s v="H"/>
    <x v="11"/>
    <x v="24"/>
    <s v="CK-32"/>
    <s v="WEST VANCOUVER ISLAND-NOOTKA &amp; KYUQUOT_FA_0.x"/>
    <x v="1"/>
    <x v="463"/>
    <x v="41"/>
    <x v="329"/>
    <s v="20230531"/>
    <n v="2.31"/>
    <x v="1"/>
    <s v="N"/>
    <x v="0"/>
    <n v="1"/>
    <m/>
    <n v="0"/>
    <n v="0"/>
    <s v="AD"/>
    <n v="529294"/>
    <n v="0"/>
    <m/>
    <n v="529294"/>
  </r>
  <r>
    <s v="OPS"/>
    <s v="Conuma R"/>
    <x v="0"/>
    <s v="Fall"/>
    <x v="31"/>
    <x v="1"/>
    <s v="NWVI"/>
    <s v="CK-32"/>
    <x v="1"/>
    <s v="M"/>
    <s v="H"/>
    <x v="19"/>
    <x v="11"/>
    <s v="CK-32"/>
    <s v="WEST VANCOUVER ISLAND-NOOTKA &amp; KYUQUOT_FA_0.x"/>
    <x v="0"/>
    <x v="464"/>
    <x v="31"/>
    <x v="330"/>
    <s v="20200520"/>
    <n v="4.2300000000000004"/>
    <x v="0"/>
    <s v="N"/>
    <x v="0"/>
    <n v="1"/>
    <m/>
    <n v="0"/>
    <n v="0"/>
    <m/>
    <n v="0"/>
    <n v="0"/>
    <n v="476490"/>
    <n v="476490"/>
  </r>
  <r>
    <s v="OPS"/>
    <s v="Conuma R"/>
    <x v="0"/>
    <s v="Fall"/>
    <x v="39"/>
    <x v="1"/>
    <s v="NWVI"/>
    <s v="CK-32"/>
    <x v="1"/>
    <s v="M"/>
    <s v="H"/>
    <x v="19"/>
    <x v="11"/>
    <s v="CK-32"/>
    <s v="WEST VANCOUVER ISLAND-NOOTKA &amp; KYUQUOT_FA_0.x"/>
    <x v="0"/>
    <x v="465"/>
    <x v="39"/>
    <x v="313"/>
    <s v="20210525"/>
    <n v="5.31"/>
    <x v="1"/>
    <s v="N"/>
    <x v="190"/>
    <n v="1"/>
    <m/>
    <n v="0"/>
    <n v="0"/>
    <m/>
    <n v="0"/>
    <n v="0"/>
    <n v="382042"/>
    <n v="382042"/>
  </r>
  <r>
    <s v="OPS"/>
    <s v="Conuma R"/>
    <x v="0"/>
    <s v="Fall"/>
    <x v="41"/>
    <x v="1"/>
    <s v="NWVI"/>
    <s v="CK-32"/>
    <x v="1"/>
    <s v="M"/>
    <s v="H"/>
    <x v="11"/>
    <x v="11"/>
    <s v="CK-32"/>
    <s v="WEST VANCOUVER ISLAND-NOOTKA &amp; KYUQUOT_FA_0.x"/>
    <x v="0"/>
    <x v="466"/>
    <x v="41"/>
    <x v="331"/>
    <s v="20230517"/>
    <n v="5.47"/>
    <x v="1"/>
    <s v="N"/>
    <x v="0"/>
    <n v="1"/>
    <m/>
    <n v="0"/>
    <n v="0"/>
    <m/>
    <n v="0"/>
    <n v="0"/>
    <n v="338163"/>
    <n v="338163"/>
  </r>
  <r>
    <s v="OPS"/>
    <s v="Conuma R"/>
    <x v="0"/>
    <s v="Fall"/>
    <x v="41"/>
    <x v="1"/>
    <s v="NWVI"/>
    <s v="CK-32"/>
    <x v="1"/>
    <s v="M"/>
    <s v="H"/>
    <x v="11"/>
    <x v="36"/>
    <s v="CK-32"/>
    <s v="WEST VANCOUVER ISLAND-NOOTKA &amp; KYUQUOT_FA_0.x"/>
    <x v="0"/>
    <x v="467"/>
    <x v="41"/>
    <x v="331"/>
    <s v="20230517"/>
    <n v="4.8099999999999996"/>
    <x v="0"/>
    <s v="N"/>
    <x v="0"/>
    <n v="1"/>
    <m/>
    <n v="0"/>
    <n v="0"/>
    <m/>
    <n v="0"/>
    <n v="0"/>
    <n v="84804"/>
    <n v="84804"/>
  </r>
  <r>
    <s v="PIP"/>
    <s v="Colonial R"/>
    <x v="0"/>
    <s v="Fall"/>
    <x v="0"/>
    <x v="0"/>
    <s v="NWVI"/>
    <s v="CK-33"/>
    <x v="0"/>
    <s v="M"/>
    <s v="H"/>
    <x v="20"/>
    <x v="37"/>
    <s v="CK-33"/>
    <s v="WEST VANCOUVER ISLAND-NORTH_FA_0.x"/>
    <x v="0"/>
    <x v="468"/>
    <x v="0"/>
    <x v="332"/>
    <s v="19880731"/>
    <n v="5"/>
    <x v="1"/>
    <s v="Y"/>
    <x v="0"/>
    <n v="1"/>
    <m/>
    <n v="0"/>
    <n v="0"/>
    <m/>
    <n v="0"/>
    <n v="0"/>
    <n v="8000"/>
    <n v="8000"/>
  </r>
  <r>
    <s v="PIP"/>
    <s v="Colonial R"/>
    <x v="0"/>
    <s v="Fall"/>
    <x v="1"/>
    <x v="0"/>
    <s v="NWVI"/>
    <s v="CK-33"/>
    <x v="0"/>
    <s v="M"/>
    <s v="H"/>
    <x v="20"/>
    <x v="37"/>
    <s v="CK-33"/>
    <s v="WEST VANCOUVER ISLAND-NORTH_FA_0.x"/>
    <x v="0"/>
    <x v="469"/>
    <x v="1"/>
    <x v="333"/>
    <s v="19890731"/>
    <n v="0"/>
    <x v="1"/>
    <s v="Y"/>
    <x v="0"/>
    <n v="1"/>
    <m/>
    <n v="0"/>
    <n v="0"/>
    <m/>
    <n v="0"/>
    <n v="0"/>
    <n v="6300"/>
    <n v="6300"/>
  </r>
  <r>
    <s v="PIP"/>
    <s v="Colonial R"/>
    <x v="0"/>
    <s v="Fall"/>
    <x v="2"/>
    <x v="0"/>
    <s v="NWVI"/>
    <s v="CK-33"/>
    <x v="0"/>
    <s v="M"/>
    <s v="H"/>
    <x v="20"/>
    <x v="37"/>
    <s v="CK-33"/>
    <s v="WEST VANCOUVER ISLAND-NORTH_FA_0.x"/>
    <x v="0"/>
    <x v="470"/>
    <x v="2"/>
    <x v="122"/>
    <s v="199007"/>
    <n v="5"/>
    <x v="1"/>
    <s v="Y"/>
    <x v="0"/>
    <n v="1"/>
    <m/>
    <n v="0"/>
    <n v="0"/>
    <m/>
    <n v="0"/>
    <n v="0"/>
    <n v="26500"/>
    <n v="26500"/>
  </r>
  <r>
    <s v="PIP"/>
    <s v="Colonial R"/>
    <x v="0"/>
    <s v="Fall"/>
    <x v="13"/>
    <x v="12"/>
    <s v="NWVI"/>
    <s v="CK-33"/>
    <x v="0"/>
    <s v="M"/>
    <s v="H"/>
    <x v="20"/>
    <x v="37"/>
    <s v="CK-33"/>
    <s v="WEST VANCOUVER ISLAND-NORTH_FA_0.x"/>
    <x v="0"/>
    <x v="471"/>
    <x v="13"/>
    <x v="334"/>
    <s v="19920624"/>
    <n v="5"/>
    <x v="0"/>
    <s v="N"/>
    <x v="0"/>
    <n v="1"/>
    <m/>
    <n v="0"/>
    <n v="0"/>
    <m/>
    <n v="0"/>
    <n v="0"/>
    <n v="3000"/>
    <n v="3000"/>
  </r>
  <r>
    <s v="PIP"/>
    <s v="Colonial R"/>
    <x v="0"/>
    <s v="Fall"/>
    <x v="13"/>
    <x v="0"/>
    <s v="NWVI"/>
    <s v="CK-33"/>
    <x v="0"/>
    <s v="M"/>
    <s v="H"/>
    <x v="20"/>
    <x v="37"/>
    <s v="CK-33"/>
    <s v="WEST VANCOUVER ISLAND-NORTH_FA_0.x"/>
    <x v="0"/>
    <x v="472"/>
    <x v="13"/>
    <x v="334"/>
    <s v="19920624"/>
    <n v="5"/>
    <x v="1"/>
    <s v="Y"/>
    <x v="0"/>
    <n v="1"/>
    <m/>
    <n v="0"/>
    <n v="0"/>
    <m/>
    <n v="0"/>
    <n v="0"/>
    <n v="16112"/>
    <n v="16112"/>
  </r>
  <r>
    <s v="PIP"/>
    <s v="Colonial R"/>
    <x v="0"/>
    <s v="Fall"/>
    <x v="15"/>
    <x v="12"/>
    <s v="NWVI"/>
    <s v="CK-33"/>
    <x v="0"/>
    <s v="M"/>
    <s v="H"/>
    <x v="20"/>
    <x v="37"/>
    <s v="CK-33"/>
    <s v="WEST VANCOUVER ISLAND-NORTH_FA_0.x"/>
    <x v="0"/>
    <x v="473"/>
    <x v="15"/>
    <x v="76"/>
    <s v="199405"/>
    <n v="0"/>
    <x v="0"/>
    <s v="N"/>
    <x v="0"/>
    <n v="1"/>
    <m/>
    <n v="0"/>
    <n v="0"/>
    <m/>
    <n v="0"/>
    <n v="0"/>
    <n v="15340"/>
    <n v="15340"/>
  </r>
  <r>
    <s v="PIP"/>
    <s v="Colonial R"/>
    <x v="0"/>
    <s v="Fall"/>
    <x v="15"/>
    <x v="0"/>
    <s v="NWVI"/>
    <s v="CK-33"/>
    <x v="0"/>
    <s v="M"/>
    <s v="H"/>
    <x v="20"/>
    <x v="37"/>
    <s v="CK-33"/>
    <s v="WEST VANCOUVER ISLAND-NORTH_FA_0.x"/>
    <x v="0"/>
    <x v="474"/>
    <x v="15"/>
    <x v="76"/>
    <s v="199405"/>
    <n v="0"/>
    <x v="1"/>
    <s v="Y"/>
    <x v="0"/>
    <n v="1"/>
    <m/>
    <n v="0"/>
    <n v="0"/>
    <m/>
    <n v="0"/>
    <n v="0"/>
    <n v="21425"/>
    <n v="21425"/>
  </r>
  <r>
    <s v="PIP"/>
    <s v="Colonial R"/>
    <x v="0"/>
    <s v="Fall"/>
    <x v="16"/>
    <x v="13"/>
    <s v="NWVI"/>
    <s v="CK-33"/>
    <x v="0"/>
    <s v="M"/>
    <s v="H"/>
    <x v="20"/>
    <x v="38"/>
    <s v="CK-33"/>
    <s v="WEST VANCOUVER ISLAND-NORTH_FA_0.x"/>
    <x v="0"/>
    <x v="475"/>
    <x v="16"/>
    <x v="335"/>
    <s v="199507"/>
    <n v="4"/>
    <x v="0"/>
    <s v="N"/>
    <x v="0"/>
    <n v="1"/>
    <m/>
    <n v="0"/>
    <n v="0"/>
    <m/>
    <n v="0"/>
    <n v="0"/>
    <n v="38167"/>
    <n v="38167"/>
  </r>
  <r>
    <s v="PIP"/>
    <s v="Colonial R"/>
    <x v="0"/>
    <s v="Fall"/>
    <x v="17"/>
    <x v="14"/>
    <s v="NWVI"/>
    <s v="CK-33"/>
    <x v="0"/>
    <s v="M"/>
    <s v="H"/>
    <x v="20"/>
    <x v="39"/>
    <s v="CK-33"/>
    <s v="WEST VANCOUVER ISLAND-NORTH_FA_0.x"/>
    <x v="0"/>
    <x v="476"/>
    <x v="17"/>
    <x v="336"/>
    <s v="19960707"/>
    <n v="5.2"/>
    <x v="0"/>
    <s v="N"/>
    <x v="0"/>
    <n v="1"/>
    <m/>
    <n v="0"/>
    <n v="0"/>
    <m/>
    <n v="0"/>
    <n v="0"/>
    <n v="12813"/>
    <n v="12813"/>
  </r>
  <r>
    <s v="PIP"/>
    <s v="Colonial R"/>
    <x v="0"/>
    <s v="Fall"/>
    <x v="3"/>
    <x v="13"/>
    <s v="NWVI"/>
    <s v="CK-33"/>
    <x v="0"/>
    <s v="M"/>
    <s v="H"/>
    <x v="20"/>
    <x v="37"/>
    <s v="CK-33"/>
    <s v="WEST VANCOUVER ISLAND-NORTH_FA_0.x"/>
    <x v="0"/>
    <x v="477"/>
    <x v="3"/>
    <x v="337"/>
    <s v="19970601"/>
    <n v="5"/>
    <x v="0"/>
    <s v="N"/>
    <x v="0"/>
    <n v="1"/>
    <m/>
    <n v="0"/>
    <n v="0"/>
    <m/>
    <n v="0"/>
    <n v="0"/>
    <n v="56650"/>
    <n v="56650"/>
  </r>
  <r>
    <s v="PIP"/>
    <s v="Colonial R"/>
    <x v="0"/>
    <s v="Fall"/>
    <x v="4"/>
    <x v="12"/>
    <s v="NWVI"/>
    <s v="CK-33"/>
    <x v="0"/>
    <s v="M"/>
    <s v="H"/>
    <x v="20"/>
    <x v="37"/>
    <s v="CK-33"/>
    <s v="WEST VANCOUVER ISLAND-NORTH_FA_0.x"/>
    <x v="0"/>
    <x v="478"/>
    <x v="4"/>
    <x v="338"/>
    <s v="19980628"/>
    <n v="4.5"/>
    <x v="0"/>
    <s v="N"/>
    <x v="0"/>
    <n v="1"/>
    <m/>
    <n v="0"/>
    <n v="0"/>
    <m/>
    <n v="0"/>
    <n v="0"/>
    <n v="6992"/>
    <n v="6992"/>
  </r>
  <r>
    <s v="PIP"/>
    <s v="Colonial R"/>
    <x v="0"/>
    <s v="Fall"/>
    <x v="5"/>
    <x v="0"/>
    <s v="NWVI"/>
    <s v="CK-33"/>
    <x v="0"/>
    <s v="C"/>
    <s v="H"/>
    <x v="20"/>
    <x v="37"/>
    <s v="CK-33"/>
    <s v="WEST VANCOUVER ISLAND-NORTH_FA_0.x"/>
    <x v="2"/>
    <x v="479"/>
    <x v="5"/>
    <x v="339"/>
    <s v="19990404"/>
    <n v="0.8"/>
    <x v="1"/>
    <s v="Y"/>
    <x v="191"/>
    <n v="1"/>
    <m/>
    <n v="0"/>
    <n v="0"/>
    <m/>
    <n v="0"/>
    <n v="0"/>
    <n v="3999"/>
    <n v="3999"/>
  </r>
  <r>
    <s v="PIP"/>
    <s v="Colonial R"/>
    <x v="0"/>
    <s v="Fall"/>
    <x v="5"/>
    <x v="0"/>
    <s v="NWVI"/>
    <s v="CK-33"/>
    <x v="0"/>
    <s v="C"/>
    <s v="H"/>
    <x v="20"/>
    <x v="37"/>
    <s v="CK-33"/>
    <s v="WEST VANCOUVER ISLAND-NORTH_FA_0.x"/>
    <x v="0"/>
    <x v="480"/>
    <x v="5"/>
    <x v="340"/>
    <s v="19990627"/>
    <n v="5"/>
    <x v="1"/>
    <s v="Y"/>
    <x v="192"/>
    <n v="1"/>
    <m/>
    <n v="0"/>
    <n v="0"/>
    <m/>
    <n v="0"/>
    <n v="0"/>
    <n v="38693"/>
    <n v="38693"/>
  </r>
  <r>
    <s v="PIP"/>
    <s v="Colonial R"/>
    <x v="0"/>
    <s v="Fall"/>
    <x v="6"/>
    <x v="12"/>
    <s v="NWVI"/>
    <s v="CK-33"/>
    <x v="0"/>
    <s v="M"/>
    <s v="H"/>
    <x v="20"/>
    <x v="40"/>
    <m/>
    <m/>
    <x v="1"/>
    <x v="481"/>
    <x v="6"/>
    <x v="341"/>
    <s v="20000524"/>
    <n v="2.2000000000000002"/>
    <x v="1"/>
    <s v="N"/>
    <x v="0"/>
    <n v="1"/>
    <m/>
    <n v="0"/>
    <n v="0"/>
    <m/>
    <n v="0"/>
    <n v="0"/>
    <n v="34739"/>
    <n v="34739"/>
  </r>
  <r>
    <s v="PIP"/>
    <s v="Colonial R"/>
    <x v="0"/>
    <s v="Fall"/>
    <x v="7"/>
    <x v="13"/>
    <s v="NWVI"/>
    <s v="CK-33"/>
    <x v="0"/>
    <s v="M"/>
    <s v="H"/>
    <x v="20"/>
    <x v="39"/>
    <s v="CK-33"/>
    <s v="WEST VANCOUVER ISLAND-NORTH_FA_0.x"/>
    <x v="0"/>
    <x v="482"/>
    <x v="7"/>
    <x v="342"/>
    <s v="20010628"/>
    <n v="5.8"/>
    <x v="0"/>
    <s v="N"/>
    <x v="0"/>
    <n v="1"/>
    <m/>
    <n v="0"/>
    <n v="0"/>
    <m/>
    <n v="0"/>
    <n v="0"/>
    <n v="10800"/>
    <n v="10800"/>
  </r>
  <r>
    <s v="PIP"/>
    <s v="Colonial R"/>
    <x v="0"/>
    <s v="Fall"/>
    <x v="7"/>
    <x v="13"/>
    <s v="NWVI"/>
    <s v="CK-33"/>
    <x v="0"/>
    <s v="M"/>
    <s v="H"/>
    <x v="20"/>
    <x v="37"/>
    <s v="CK-33"/>
    <s v="WEST VANCOUVER ISLAND-NORTH_FA_0.x"/>
    <x v="0"/>
    <x v="483"/>
    <x v="7"/>
    <x v="342"/>
    <s v="20010628"/>
    <n v="5.8"/>
    <x v="0"/>
    <s v="N"/>
    <x v="0"/>
    <n v="1"/>
    <m/>
    <n v="0"/>
    <n v="0"/>
    <m/>
    <n v="0"/>
    <n v="0"/>
    <n v="21601"/>
    <n v="21601"/>
  </r>
  <r>
    <s v="PIP"/>
    <s v="Colonial R"/>
    <x v="0"/>
    <s v="Fall"/>
    <x v="18"/>
    <x v="13"/>
    <s v="NWVI"/>
    <s v="CK-33"/>
    <x v="0"/>
    <s v="M"/>
    <s v="H"/>
    <x v="20"/>
    <x v="37"/>
    <s v="CK-33"/>
    <s v="WEST VANCOUVER ISLAND-NORTH_FA_0.x"/>
    <x v="0"/>
    <x v="484"/>
    <x v="18"/>
    <x v="343"/>
    <s v="20020904"/>
    <n v="10.1"/>
    <x v="0"/>
    <s v="N"/>
    <x v="0"/>
    <n v="1"/>
    <m/>
    <n v="0"/>
    <n v="0"/>
    <m/>
    <n v="0"/>
    <n v="0"/>
    <n v="13617"/>
    <n v="13617"/>
  </r>
  <r>
    <s v="PIP"/>
    <s v="Colonial R"/>
    <x v="0"/>
    <s v="Fall"/>
    <x v="19"/>
    <x v="13"/>
    <s v="NWVI"/>
    <s v="CK-33"/>
    <x v="0"/>
    <s v="M"/>
    <s v="H"/>
    <x v="20"/>
    <x v="38"/>
    <s v="CK-33"/>
    <s v="WEST VANCOUVER ISLAND-NORTH_FA_0.x"/>
    <x v="0"/>
    <x v="485"/>
    <x v="19"/>
    <x v="344"/>
    <s v="20030622"/>
    <n v="4"/>
    <x v="0"/>
    <s v="N"/>
    <x v="0"/>
    <n v="1"/>
    <m/>
    <n v="0"/>
    <n v="0"/>
    <m/>
    <n v="0"/>
    <n v="0"/>
    <n v="23346"/>
    <n v="23346"/>
  </r>
  <r>
    <s v="PIP"/>
    <s v="Colonial R"/>
    <x v="0"/>
    <s v="Fall"/>
    <x v="20"/>
    <x v="13"/>
    <s v="NWVI"/>
    <s v="CK-33"/>
    <x v="0"/>
    <s v="M"/>
    <s v="H"/>
    <x v="20"/>
    <x v="38"/>
    <s v="CK-33"/>
    <s v="WEST VANCOUVER ISLAND-NORTH_FA_0.x"/>
    <x v="0"/>
    <x v="486"/>
    <x v="20"/>
    <x v="139"/>
    <s v="200406"/>
    <n v="5"/>
    <x v="0"/>
    <s v="N"/>
    <x v="193"/>
    <n v="1"/>
    <m/>
    <n v="0"/>
    <n v="0"/>
    <m/>
    <n v="0"/>
    <n v="0"/>
    <n v="29909"/>
    <n v="29909"/>
  </r>
  <r>
    <s v="PIP"/>
    <s v="Colonial R"/>
    <x v="0"/>
    <s v="Fall"/>
    <x v="21"/>
    <x v="13"/>
    <s v="NWVI"/>
    <s v="CK-33"/>
    <x v="0"/>
    <s v="M"/>
    <s v="H"/>
    <x v="20"/>
    <x v="38"/>
    <s v="CK-33"/>
    <s v="WEST VANCOUVER ISLAND-NORTH_FA_0.x"/>
    <x v="0"/>
    <x v="487"/>
    <x v="21"/>
    <x v="345"/>
    <s v="20050531"/>
    <n v="3"/>
    <x v="0"/>
    <s v="N"/>
    <x v="0"/>
    <n v="1"/>
    <m/>
    <n v="0"/>
    <n v="0"/>
    <m/>
    <n v="0"/>
    <n v="0"/>
    <n v="37205"/>
    <n v="37205"/>
  </r>
  <r>
    <s v="PIP"/>
    <s v="Colonial R"/>
    <x v="0"/>
    <s v="Fall"/>
    <x v="22"/>
    <x v="13"/>
    <s v="NWVI"/>
    <s v="CK-33"/>
    <x v="0"/>
    <s v="M"/>
    <s v="H"/>
    <x v="20"/>
    <x v="38"/>
    <s v="CK-33"/>
    <s v="WEST VANCOUVER ISLAND-NORTH_FA_0.x"/>
    <x v="0"/>
    <x v="488"/>
    <x v="22"/>
    <x v="346"/>
    <s v="20060502"/>
    <n v="3"/>
    <x v="0"/>
    <s v="N"/>
    <x v="0"/>
    <n v="1"/>
    <m/>
    <n v="0"/>
    <n v="0"/>
    <m/>
    <n v="0"/>
    <n v="0"/>
    <n v="14170"/>
    <n v="14170"/>
  </r>
  <r>
    <s v="PIP"/>
    <s v="Holberg In"/>
    <x v="0"/>
    <s v="Fall"/>
    <x v="0"/>
    <x v="0"/>
    <s v="NWVI"/>
    <s v="CK-33"/>
    <x v="0"/>
    <s v="M"/>
    <s v="H"/>
    <x v="21"/>
    <x v="41"/>
    <s v="CK-33"/>
    <s v="WEST VANCOUVER ISLAND-NORTH_FA_0.x"/>
    <x v="3"/>
    <x v="489"/>
    <x v="0"/>
    <x v="70"/>
    <s v="19880715"/>
    <n v="0"/>
    <x v="1"/>
    <s v="Y"/>
    <x v="9"/>
    <n v="1"/>
    <m/>
    <n v="0"/>
    <n v="0"/>
    <s v="LV"/>
    <n v="4300"/>
    <n v="0"/>
    <m/>
    <n v="4300"/>
  </r>
  <r>
    <s v="PIP"/>
    <s v="Holberg In"/>
    <x v="0"/>
    <s v="Fall"/>
    <x v="0"/>
    <x v="0"/>
    <s v="NWVI"/>
    <s v="CK-33"/>
    <x v="0"/>
    <s v="M"/>
    <s v="H"/>
    <x v="22"/>
    <x v="42"/>
    <s v="CK-33"/>
    <s v="WEST VANCOUVER ISLAND-NORTH_FA_0.x"/>
    <x v="0"/>
    <x v="490"/>
    <x v="0"/>
    <x v="70"/>
    <s v="19880715"/>
    <n v="0"/>
    <x v="1"/>
    <s v="Y"/>
    <x v="0"/>
    <n v="1"/>
    <m/>
    <n v="0"/>
    <n v="0"/>
    <m/>
    <n v="0"/>
    <n v="0"/>
    <n v="4506"/>
    <n v="4506"/>
  </r>
  <r>
    <s v="PIP"/>
    <s v="Holberg In"/>
    <x v="0"/>
    <s v="Fall"/>
    <x v="1"/>
    <x v="0"/>
    <s v="NWVI"/>
    <s v="CK-33"/>
    <x v="0"/>
    <s v="M"/>
    <s v="H"/>
    <x v="22"/>
    <x v="42"/>
    <s v="CK-33"/>
    <s v="WEST VANCOUVER ISLAND-NORTH_FA_0.x"/>
    <x v="0"/>
    <x v="491"/>
    <x v="1"/>
    <x v="347"/>
    <s v="19890715"/>
    <n v="0"/>
    <x v="1"/>
    <s v="Y"/>
    <x v="0"/>
    <n v="1"/>
    <m/>
    <n v="0"/>
    <n v="0"/>
    <m/>
    <n v="0"/>
    <n v="0"/>
    <n v="5000"/>
    <n v="5000"/>
  </r>
  <r>
    <s v="PIP"/>
    <s v="Holberg In"/>
    <x v="0"/>
    <s v="Fall"/>
    <x v="2"/>
    <x v="0"/>
    <s v="NWVI"/>
    <s v="CK-33"/>
    <x v="0"/>
    <s v="M"/>
    <s v="H"/>
    <x v="22"/>
    <x v="42"/>
    <s v="CK-33"/>
    <s v="WEST VANCOUVER ISLAND-NORTH_FA_0.x"/>
    <x v="1"/>
    <x v="492"/>
    <x v="2"/>
    <x v="348"/>
    <s v="19900419"/>
    <n v="0"/>
    <x v="1"/>
    <s v="Y"/>
    <x v="194"/>
    <n v="1"/>
    <m/>
    <n v="0"/>
    <n v="0"/>
    <m/>
    <n v="0"/>
    <n v="0"/>
    <n v="30000"/>
    <n v="30000"/>
  </r>
  <r>
    <s v="PIP"/>
    <s v="Holberg In"/>
    <x v="0"/>
    <s v="Fall"/>
    <x v="13"/>
    <x v="0"/>
    <s v="NWVI"/>
    <s v="CK-33"/>
    <x v="0"/>
    <s v="M"/>
    <s v="H"/>
    <x v="22"/>
    <x v="42"/>
    <s v="CK-33"/>
    <s v="WEST VANCOUVER ISLAND-NORTH_FA_0.x"/>
    <x v="0"/>
    <x v="493"/>
    <x v="13"/>
    <x v="349"/>
    <s v="199206"/>
    <n v="0"/>
    <x v="1"/>
    <s v="Y"/>
    <x v="0"/>
    <n v="1"/>
    <m/>
    <n v="0"/>
    <n v="0"/>
    <m/>
    <n v="0"/>
    <n v="0"/>
    <n v="21501"/>
    <n v="21501"/>
  </r>
  <r>
    <s v="PIP"/>
    <s v="Holberg In"/>
    <x v="0"/>
    <s v="Fall"/>
    <x v="15"/>
    <x v="0"/>
    <s v="NWVI"/>
    <s v="CK-33"/>
    <x v="0"/>
    <s v="M"/>
    <s v="H"/>
    <x v="22"/>
    <x v="42"/>
    <s v="CK-33"/>
    <s v="WEST VANCOUVER ISLAND-NORTH_FA_0.x"/>
    <x v="0"/>
    <x v="494"/>
    <x v="15"/>
    <x v="76"/>
    <s v="199405"/>
    <n v="0"/>
    <x v="1"/>
    <s v="Y"/>
    <x v="0"/>
    <n v="1"/>
    <m/>
    <n v="0"/>
    <n v="0"/>
    <m/>
    <n v="0"/>
    <n v="0"/>
    <n v="21000"/>
    <n v="21000"/>
  </r>
  <r>
    <s v="PIP"/>
    <s v="Holberg In"/>
    <x v="0"/>
    <s v="Fall"/>
    <x v="16"/>
    <x v="0"/>
    <s v="NWVI"/>
    <s v="CK-33"/>
    <x v="0"/>
    <s v="M"/>
    <s v="H"/>
    <x v="22"/>
    <x v="42"/>
    <s v="CK-33"/>
    <s v="WEST VANCOUVER ISLAND-NORTH_FA_0.x"/>
    <x v="0"/>
    <x v="495"/>
    <x v="16"/>
    <x v="201"/>
    <s v="199505"/>
    <n v="5"/>
    <x v="1"/>
    <s v="Y"/>
    <x v="0"/>
    <n v="1"/>
    <m/>
    <n v="0"/>
    <n v="0"/>
    <m/>
    <n v="0"/>
    <n v="0"/>
    <n v="8600"/>
    <n v="8600"/>
  </r>
  <r>
    <s v="PIP"/>
    <s v="Holberg In"/>
    <x v="0"/>
    <s v="Fall"/>
    <x v="16"/>
    <x v="0"/>
    <s v="NWVI"/>
    <s v="CK-33"/>
    <x v="0"/>
    <s v="M"/>
    <s v="H"/>
    <x v="23"/>
    <x v="43"/>
    <m/>
    <m/>
    <x v="3"/>
    <x v="496"/>
    <x v="16"/>
    <x v="350"/>
    <s v="199506"/>
    <n v="9.5"/>
    <x v="1"/>
    <s v="Y"/>
    <x v="0"/>
    <n v="1"/>
    <m/>
    <n v="0"/>
    <n v="0"/>
    <m/>
    <n v="0"/>
    <n v="0"/>
    <n v="8500"/>
    <n v="8500"/>
  </r>
  <r>
    <s v="PIP"/>
    <s v="Holberg In"/>
    <x v="0"/>
    <s v="Fall"/>
    <x v="17"/>
    <x v="0"/>
    <s v="NWVI"/>
    <s v="CK-33"/>
    <x v="0"/>
    <s v="M"/>
    <s v="H"/>
    <x v="21"/>
    <x v="41"/>
    <s v="CK-33"/>
    <s v="WEST VANCOUVER ISLAND-NORTH_FA_0.x"/>
    <x v="3"/>
    <x v="497"/>
    <x v="17"/>
    <x v="351"/>
    <s v="19960818"/>
    <n v="24"/>
    <x v="1"/>
    <s v="Y"/>
    <x v="0"/>
    <n v="1"/>
    <m/>
    <n v="0"/>
    <n v="0"/>
    <m/>
    <n v="0"/>
    <n v="0"/>
    <n v="19635"/>
    <n v="19635"/>
  </r>
  <r>
    <s v="PIP"/>
    <s v="Holberg In"/>
    <x v="0"/>
    <s v="Fall"/>
    <x v="3"/>
    <x v="15"/>
    <s v="NWVI"/>
    <s v="CK-33"/>
    <x v="0"/>
    <s v="M"/>
    <s v="H"/>
    <x v="23"/>
    <x v="43"/>
    <m/>
    <m/>
    <x v="3"/>
    <x v="498"/>
    <x v="3"/>
    <x v="352"/>
    <s v="19970828"/>
    <n v="15"/>
    <x v="1"/>
    <s v="N"/>
    <x v="0"/>
    <n v="1"/>
    <m/>
    <n v="0"/>
    <n v="0"/>
    <m/>
    <n v="0"/>
    <n v="0"/>
    <n v="18911"/>
    <n v="18911"/>
  </r>
  <r>
    <s v="PIP"/>
    <s v="Holberg In"/>
    <x v="0"/>
    <s v="Fall"/>
    <x v="3"/>
    <x v="0"/>
    <s v="NWVI"/>
    <s v="CK-33"/>
    <x v="0"/>
    <s v="M"/>
    <s v="H"/>
    <x v="22"/>
    <x v="42"/>
    <s v="CK-33"/>
    <s v="WEST VANCOUVER ISLAND-NORTH_FA_0.x"/>
    <x v="0"/>
    <x v="499"/>
    <x v="3"/>
    <x v="353"/>
    <s v="19970619"/>
    <n v="4"/>
    <x v="1"/>
    <s v="Y"/>
    <x v="0"/>
    <n v="1"/>
    <m/>
    <n v="0"/>
    <n v="0"/>
    <m/>
    <n v="0"/>
    <n v="0"/>
    <n v="29127"/>
    <n v="29127"/>
  </r>
  <r>
    <s v="PIP"/>
    <s v="Holberg In"/>
    <x v="0"/>
    <s v="Fall"/>
    <x v="4"/>
    <x v="15"/>
    <s v="NWVI"/>
    <s v="CK-33"/>
    <x v="0"/>
    <s v="M"/>
    <s v="H"/>
    <x v="22"/>
    <x v="42"/>
    <s v="CK-33"/>
    <s v="WEST VANCOUVER ISLAND-NORTH_FA_0.x"/>
    <x v="0"/>
    <x v="500"/>
    <x v="4"/>
    <x v="354"/>
    <s v="19980624"/>
    <n v="3"/>
    <x v="0"/>
    <s v="N"/>
    <x v="0"/>
    <n v="1"/>
    <m/>
    <n v="0"/>
    <n v="0"/>
    <m/>
    <n v="0"/>
    <n v="0"/>
    <n v="3483"/>
    <n v="3483"/>
  </r>
  <r>
    <s v="PIP"/>
    <s v="Holberg In"/>
    <x v="0"/>
    <s v="Fall"/>
    <x v="5"/>
    <x v="15"/>
    <s v="NWVI"/>
    <s v="CK-33"/>
    <x v="0"/>
    <s v="M"/>
    <s v="H"/>
    <x v="22"/>
    <x v="42"/>
    <s v="CK-33"/>
    <s v="WEST VANCOUVER ISLAND-NORTH_FA_0.x"/>
    <x v="0"/>
    <x v="501"/>
    <x v="5"/>
    <x v="355"/>
    <s v="19990719"/>
    <n v="4.5999999999999996"/>
    <x v="0"/>
    <s v="N"/>
    <x v="0"/>
    <n v="1"/>
    <m/>
    <n v="0"/>
    <n v="0"/>
    <m/>
    <n v="0"/>
    <n v="0"/>
    <n v="45350"/>
    <n v="45350"/>
  </r>
  <r>
    <s v="PIP"/>
    <s v="Holberg In"/>
    <x v="0"/>
    <s v="Fall"/>
    <x v="6"/>
    <x v="15"/>
    <s v="NWVI"/>
    <s v="CK-33"/>
    <x v="0"/>
    <s v="M"/>
    <s v="H"/>
    <x v="22"/>
    <x v="42"/>
    <s v="CK-33"/>
    <s v="WEST VANCOUVER ISLAND-NORTH_FA_0.x"/>
    <x v="0"/>
    <x v="502"/>
    <x v="6"/>
    <x v="356"/>
    <s v="20000815"/>
    <n v="8"/>
    <x v="0"/>
    <s v="N"/>
    <x v="195"/>
    <n v="1"/>
    <m/>
    <n v="0"/>
    <n v="0"/>
    <m/>
    <n v="0"/>
    <n v="0"/>
    <n v="20985"/>
    <n v="20985"/>
  </r>
  <r>
    <s v="PIP"/>
    <s v="Holberg In"/>
    <x v="0"/>
    <s v="Fall"/>
    <x v="7"/>
    <x v="15"/>
    <s v="NWVI"/>
    <s v="CK-33"/>
    <x v="0"/>
    <s v="M"/>
    <s v="H"/>
    <x v="22"/>
    <x v="42"/>
    <s v="CK-33"/>
    <s v="WEST VANCOUVER ISLAND-NORTH_FA_0.x"/>
    <x v="1"/>
    <x v="503"/>
    <x v="7"/>
    <x v="357"/>
    <s v="20010815"/>
    <n v="1.8"/>
    <x v="1"/>
    <s v="N"/>
    <x v="0"/>
    <n v="1"/>
    <m/>
    <n v="0"/>
    <n v="0"/>
    <m/>
    <n v="0"/>
    <n v="0"/>
    <n v="43781"/>
    <n v="43781"/>
  </r>
  <r>
    <s v="PIP"/>
    <s v="Holberg In"/>
    <x v="0"/>
    <s v="Fall"/>
    <x v="18"/>
    <x v="15"/>
    <s v="NWVI"/>
    <s v="CK-33"/>
    <x v="0"/>
    <s v="M"/>
    <s v="H"/>
    <x v="22"/>
    <x v="42"/>
    <s v="CK-33"/>
    <s v="WEST VANCOUVER ISLAND-NORTH_FA_0.x"/>
    <x v="2"/>
    <x v="504"/>
    <x v="18"/>
    <x v="358"/>
    <s v="20020620"/>
    <n v="2.8"/>
    <x v="1"/>
    <s v="N"/>
    <x v="196"/>
    <n v="1"/>
    <m/>
    <n v="0"/>
    <n v="0"/>
    <m/>
    <n v="0"/>
    <n v="0"/>
    <n v="46022"/>
    <n v="46022"/>
  </r>
  <r>
    <s v="PIP"/>
    <s v="Holberg In"/>
    <x v="0"/>
    <s v="Fall"/>
    <x v="20"/>
    <x v="15"/>
    <s v="NWVI"/>
    <s v="CK-33"/>
    <x v="0"/>
    <s v="M"/>
    <s v="H"/>
    <x v="22"/>
    <x v="42"/>
    <s v="CK-33"/>
    <s v="WEST VANCOUVER ISLAND-NORTH_FA_0.x"/>
    <x v="0"/>
    <x v="505"/>
    <x v="20"/>
    <x v="359"/>
    <s v="200405"/>
    <n v="5"/>
    <x v="0"/>
    <s v="N"/>
    <x v="197"/>
    <n v="1"/>
    <m/>
    <n v="0"/>
    <n v="0"/>
    <m/>
    <n v="0"/>
    <n v="0"/>
    <n v="4500"/>
    <n v="4500"/>
  </r>
  <r>
    <s v="PIP"/>
    <s v="Holberg In"/>
    <x v="0"/>
    <s v="Fall"/>
    <x v="21"/>
    <x v="15"/>
    <s v="NWVI"/>
    <s v="CK-33"/>
    <x v="0"/>
    <s v="M"/>
    <s v="H"/>
    <x v="22"/>
    <x v="42"/>
    <s v="CK-33"/>
    <s v="WEST VANCOUVER ISLAND-NORTH_FA_0.x"/>
    <x v="0"/>
    <x v="506"/>
    <x v="21"/>
    <x v="360"/>
    <s v="20050428"/>
    <n v="3"/>
    <x v="0"/>
    <s v="N"/>
    <x v="198"/>
    <n v="1"/>
    <m/>
    <n v="0"/>
    <n v="0"/>
    <m/>
    <n v="0"/>
    <n v="0"/>
    <n v="27435"/>
    <n v="27435"/>
  </r>
  <r>
    <s v="PIP"/>
    <s v="Holberg In"/>
    <x v="0"/>
    <s v="Fall"/>
    <x v="27"/>
    <x v="15"/>
    <s v="NWVI"/>
    <s v="CK-33"/>
    <x v="0"/>
    <s v="M"/>
    <s v="H"/>
    <x v="22"/>
    <x v="42"/>
    <s v="CK-33"/>
    <s v="WEST VANCOUVER ISLAND-NORTH_FA_0.x"/>
    <x v="1"/>
    <x v="507"/>
    <x v="27"/>
    <x v="361"/>
    <s v="200904"/>
    <m/>
    <x v="0"/>
    <s v="N"/>
    <x v="0"/>
    <n v="1"/>
    <m/>
    <n v="0"/>
    <n v="0"/>
    <m/>
    <n v="0"/>
    <n v="0"/>
    <n v="15386"/>
    <n v="15386"/>
  </r>
  <r>
    <s v="PIP"/>
    <s v="Holberg In"/>
    <x v="0"/>
    <s v="Fall"/>
    <x v="28"/>
    <x v="15"/>
    <s v="NWVI"/>
    <s v="CK-33"/>
    <x v="0"/>
    <s v="M"/>
    <s v="H"/>
    <x v="22"/>
    <x v="42"/>
    <s v="CK-33"/>
    <s v="WEST VANCOUVER ISLAND-NORTH_FA_0.x"/>
    <x v="1"/>
    <x v="508"/>
    <x v="28"/>
    <x v="362"/>
    <s v="20100520"/>
    <n v="0.4"/>
    <x v="0"/>
    <s v="N"/>
    <x v="0"/>
    <n v="1"/>
    <m/>
    <n v="0"/>
    <n v="0"/>
    <m/>
    <n v="0"/>
    <n v="0"/>
    <n v="26114"/>
    <n v="26114"/>
  </r>
  <r>
    <s v="PIP"/>
    <s v="Holberg In"/>
    <x v="0"/>
    <s v="Fall"/>
    <x v="35"/>
    <x v="15"/>
    <s v="NWVI"/>
    <s v="CK-33"/>
    <x v="0"/>
    <s v="M"/>
    <s v="H"/>
    <x v="22"/>
    <x v="42"/>
    <s v="CK-33"/>
    <s v="WEST VANCOUVER ISLAND-NORTH_FA_0.x"/>
    <x v="2"/>
    <x v="509"/>
    <x v="35"/>
    <x v="363"/>
    <s v="20140511"/>
    <n v="0.6"/>
    <x v="1"/>
    <s v="N"/>
    <x v="0"/>
    <n v="1"/>
    <m/>
    <n v="0"/>
    <n v="0"/>
    <m/>
    <n v="0"/>
    <n v="0"/>
    <n v="128"/>
    <n v="128"/>
  </r>
  <r>
    <s v="PIP"/>
    <s v="Holberg In"/>
    <x v="0"/>
    <s v="Fall"/>
    <x v="31"/>
    <x v="15"/>
    <s v="NWVI"/>
    <s v="CK-33"/>
    <x v="0"/>
    <s v="M"/>
    <s v="H"/>
    <x v="22"/>
    <x v="42"/>
    <s v="CK-33"/>
    <s v="WEST VANCOUVER ISLAND-NORTH_FA_0.x"/>
    <x v="1"/>
    <x v="510"/>
    <x v="31"/>
    <x v="364"/>
    <s v="20200519"/>
    <n v="1.5"/>
    <x v="1"/>
    <s v="N"/>
    <x v="0"/>
    <n v="1"/>
    <m/>
    <n v="0"/>
    <n v="0"/>
    <m/>
    <n v="0"/>
    <n v="0"/>
    <n v="2192"/>
    <n v="2192"/>
  </r>
  <r>
    <s v="PIP"/>
    <s v="Vanc Is North Sch"/>
    <x v="0"/>
    <s v="Fall"/>
    <x v="21"/>
    <x v="15"/>
    <s v="NWVI"/>
    <s v="CK-33"/>
    <x v="0"/>
    <s v="M"/>
    <s v="H"/>
    <x v="24"/>
    <x v="42"/>
    <s v="CK-33"/>
    <s v="WEST VANCOUVER ISLAND-NORTH_FA_0.x"/>
    <x v="1"/>
    <x v="511"/>
    <x v="21"/>
    <x v="365"/>
    <s v="20050415"/>
    <n v="0.5"/>
    <x v="1"/>
    <s v="N"/>
    <x v="0"/>
    <n v="1"/>
    <m/>
    <n v="0"/>
    <n v="0"/>
    <m/>
    <n v="0"/>
    <n v="0"/>
    <n v="46"/>
    <n v="46"/>
  </r>
  <r>
    <s v="PIP"/>
    <s v="Vanc Is North Sch"/>
    <x v="0"/>
    <s v="Fall"/>
    <x v="26"/>
    <x v="15"/>
    <s v="NWVI"/>
    <s v="CK-33"/>
    <x v="0"/>
    <s v="M"/>
    <s v="H"/>
    <x v="24"/>
    <x v="42"/>
    <s v="CK-33"/>
    <s v="WEST VANCOUVER ISLAND-NORTH_FA_0.x"/>
    <x v="1"/>
    <x v="512"/>
    <x v="26"/>
    <x v="366"/>
    <s v="20070420"/>
    <n v="0.5"/>
    <x v="1"/>
    <s v="N"/>
    <x v="199"/>
    <n v="1"/>
    <m/>
    <n v="0"/>
    <n v="0"/>
    <m/>
    <n v="0"/>
    <n v="0"/>
    <n v="49"/>
    <n v="49"/>
  </r>
  <r>
    <s v="PIP"/>
    <s v="Vanc Is North Sch"/>
    <x v="0"/>
    <s v="Fall"/>
    <x v="27"/>
    <x v="0"/>
    <s v="NWVI"/>
    <s v="CK-33"/>
    <x v="0"/>
    <s v="M"/>
    <s v="H"/>
    <x v="24"/>
    <x v="44"/>
    <m/>
    <m/>
    <x v="1"/>
    <x v="513"/>
    <x v="27"/>
    <x v="105"/>
    <s v="200905"/>
    <n v="2"/>
    <x v="1"/>
    <s v="N"/>
    <x v="199"/>
    <n v="1"/>
    <m/>
    <n v="0"/>
    <n v="0"/>
    <m/>
    <n v="0"/>
    <n v="0"/>
    <n v="40"/>
    <n v="40"/>
  </r>
  <r>
    <s v="PIP"/>
    <s v="Vanc Is West (Gold R) Sch"/>
    <x v="0"/>
    <s v="Fall"/>
    <x v="11"/>
    <x v="1"/>
    <s v="NWVI"/>
    <s v="CK-32"/>
    <x v="1"/>
    <s v="M"/>
    <s v="H"/>
    <x v="25"/>
    <x v="9"/>
    <s v="CK-32"/>
    <s v="WEST VANCOUVER ISLAND-NOOTKA &amp; KYUQUOT_FA_0.x"/>
    <x v="1"/>
    <x v="514"/>
    <x v="11"/>
    <x v="367"/>
    <s v="19870430"/>
    <n v="0"/>
    <x v="1"/>
    <s v="N"/>
    <x v="0"/>
    <n v="1"/>
    <m/>
    <n v="0"/>
    <n v="0"/>
    <m/>
    <n v="0"/>
    <n v="0"/>
    <n v="100"/>
    <n v="100"/>
  </r>
  <r>
    <s v="PIP"/>
    <s v="Vanc Is West (Gold R) Sch"/>
    <x v="0"/>
    <s v="Fall"/>
    <x v="13"/>
    <x v="8"/>
    <s v="NWVI"/>
    <s v="CK-32"/>
    <x v="1"/>
    <s v="M"/>
    <s v="H"/>
    <x v="25"/>
    <x v="24"/>
    <s v="CK-32"/>
    <s v="WEST VANCOUVER ISLAND-NOOTKA &amp; KYUQUOT_FA_0.x"/>
    <x v="0"/>
    <x v="515"/>
    <x v="13"/>
    <x v="190"/>
    <s v="199205"/>
    <n v="0"/>
    <x v="1"/>
    <s v="N"/>
    <x v="0"/>
    <n v="1"/>
    <m/>
    <n v="0"/>
    <n v="0"/>
    <m/>
    <n v="0"/>
    <n v="0"/>
    <n v="80"/>
    <n v="80"/>
  </r>
  <r>
    <s v="PIP"/>
    <s v="Vanc Is West (Gold R) Sch"/>
    <x v="0"/>
    <s v="Fall"/>
    <x v="13"/>
    <x v="7"/>
    <s v="NWVI"/>
    <s v="CK-32"/>
    <x v="1"/>
    <s v="M"/>
    <s v="H"/>
    <x v="25"/>
    <x v="22"/>
    <s v="CK-32"/>
    <s v="WEST VANCOUVER ISLAND-NOOTKA &amp; KYUQUOT_FA_0.x"/>
    <x v="0"/>
    <x v="516"/>
    <x v="13"/>
    <x v="190"/>
    <s v="199205"/>
    <n v="0"/>
    <x v="1"/>
    <s v="N"/>
    <x v="0"/>
    <n v="1"/>
    <m/>
    <n v="0"/>
    <n v="0"/>
    <m/>
    <n v="0"/>
    <n v="0"/>
    <n v="80"/>
    <n v="80"/>
  </r>
  <r>
    <s v="PIP"/>
    <s v="Vanc Is West (Gold R) Sch"/>
    <x v="0"/>
    <s v="Fall"/>
    <x v="14"/>
    <x v="8"/>
    <s v="NWVI"/>
    <s v="CK-32"/>
    <x v="1"/>
    <s v="M"/>
    <s v="H"/>
    <x v="25"/>
    <x v="24"/>
    <s v="CK-32"/>
    <s v="WEST VANCOUVER ISLAND-NOOTKA &amp; KYUQUOT_FA_0.x"/>
    <x v="0"/>
    <x v="517"/>
    <x v="14"/>
    <x v="368"/>
    <s v="199305"/>
    <n v="0"/>
    <x v="1"/>
    <s v="N"/>
    <x v="0"/>
    <n v="1"/>
    <m/>
    <n v="0"/>
    <n v="0"/>
    <m/>
    <n v="0"/>
    <n v="0"/>
    <n v="80"/>
    <n v="80"/>
  </r>
  <r>
    <s v="PIP"/>
    <s v="Vanc Is West (Gold R) Sch"/>
    <x v="0"/>
    <s v="Fall"/>
    <x v="14"/>
    <x v="7"/>
    <s v="NWVI"/>
    <s v="CK-32"/>
    <x v="1"/>
    <s v="M"/>
    <s v="H"/>
    <x v="25"/>
    <x v="22"/>
    <s v="CK-32"/>
    <s v="WEST VANCOUVER ISLAND-NOOTKA &amp; KYUQUOT_FA_0.x"/>
    <x v="0"/>
    <x v="518"/>
    <x v="14"/>
    <x v="368"/>
    <s v="199305"/>
    <n v="0"/>
    <x v="1"/>
    <s v="N"/>
    <x v="0"/>
    <n v="1"/>
    <m/>
    <n v="0"/>
    <n v="0"/>
    <m/>
    <n v="0"/>
    <n v="0"/>
    <n v="80"/>
    <n v="80"/>
  </r>
  <r>
    <s v="PIP"/>
    <s v="Vanc Is West (Gold R) Sch"/>
    <x v="0"/>
    <s v="Fall"/>
    <x v="15"/>
    <x v="1"/>
    <s v="NWVI"/>
    <s v="CK-32"/>
    <x v="1"/>
    <s v="M"/>
    <s v="H"/>
    <x v="25"/>
    <x v="9"/>
    <s v="CK-32"/>
    <s v="WEST VANCOUVER ISLAND-NOOTKA &amp; KYUQUOT_FA_0.x"/>
    <x v="0"/>
    <x v="519"/>
    <x v="15"/>
    <x v="76"/>
    <s v="199405"/>
    <n v="0"/>
    <x v="1"/>
    <s v="N"/>
    <x v="0"/>
    <n v="1"/>
    <m/>
    <n v="0"/>
    <n v="0"/>
    <m/>
    <n v="0"/>
    <n v="0"/>
    <n v="80"/>
    <n v="80"/>
  </r>
  <r>
    <s v="PIP"/>
    <s v="Vanc Is West (Gold R) Sch"/>
    <x v="0"/>
    <s v="Fall"/>
    <x v="15"/>
    <x v="7"/>
    <s v="NWVI"/>
    <s v="CK-32"/>
    <x v="1"/>
    <s v="M"/>
    <s v="H"/>
    <x v="25"/>
    <x v="22"/>
    <s v="CK-32"/>
    <s v="WEST VANCOUVER ISLAND-NOOTKA &amp; KYUQUOT_FA_0.x"/>
    <x v="0"/>
    <x v="520"/>
    <x v="15"/>
    <x v="76"/>
    <s v="199405"/>
    <n v="0"/>
    <x v="1"/>
    <s v="N"/>
    <x v="0"/>
    <n v="1"/>
    <m/>
    <n v="0"/>
    <n v="0"/>
    <m/>
    <n v="0"/>
    <n v="0"/>
    <n v="160"/>
    <n v="160"/>
  </r>
  <r>
    <s v="PIP"/>
    <s v="Vanc Is West (Gold R) Sch"/>
    <x v="0"/>
    <s v="Fall"/>
    <x v="16"/>
    <x v="1"/>
    <s v="NWVI"/>
    <s v="CK-32"/>
    <x v="1"/>
    <s v="M"/>
    <s v="H"/>
    <x v="25"/>
    <x v="9"/>
    <s v="CK-32"/>
    <s v="WEST VANCOUVER ISLAND-NOOTKA &amp; KYUQUOT_FA_0.x"/>
    <x v="0"/>
    <x v="521"/>
    <x v="16"/>
    <x v="201"/>
    <s v="199505"/>
    <n v="0"/>
    <x v="1"/>
    <s v="N"/>
    <x v="0"/>
    <n v="1"/>
    <m/>
    <n v="0"/>
    <n v="0"/>
    <m/>
    <n v="0"/>
    <n v="0"/>
    <n v="80"/>
    <n v="80"/>
  </r>
  <r>
    <s v="PIP"/>
    <s v="Vanc Is West (Gold R) Sch"/>
    <x v="0"/>
    <s v="Fall"/>
    <x v="16"/>
    <x v="7"/>
    <s v="NWVI"/>
    <s v="CK-32"/>
    <x v="1"/>
    <s v="M"/>
    <s v="H"/>
    <x v="25"/>
    <x v="22"/>
    <s v="CK-32"/>
    <s v="WEST VANCOUVER ISLAND-NOOTKA &amp; KYUQUOT_FA_0.x"/>
    <x v="0"/>
    <x v="522"/>
    <x v="16"/>
    <x v="201"/>
    <s v="199505"/>
    <n v="0"/>
    <x v="1"/>
    <s v="N"/>
    <x v="0"/>
    <n v="1"/>
    <m/>
    <n v="0"/>
    <n v="0"/>
    <m/>
    <n v="0"/>
    <n v="0"/>
    <n v="160"/>
    <n v="160"/>
  </r>
  <r>
    <s v="PIP"/>
    <s v="Vanc Is West (Gold R) Sch"/>
    <x v="0"/>
    <s v="Fall"/>
    <x v="17"/>
    <x v="8"/>
    <s v="NWVI"/>
    <s v="CK-32"/>
    <x v="1"/>
    <s v="M"/>
    <s v="H"/>
    <x v="25"/>
    <x v="24"/>
    <s v="CK-32"/>
    <s v="WEST VANCOUVER ISLAND-NOOTKA &amp; KYUQUOT_FA_0.x"/>
    <x v="0"/>
    <x v="523"/>
    <x v="17"/>
    <x v="202"/>
    <s v="199605"/>
    <n v="5"/>
    <x v="1"/>
    <s v="N"/>
    <x v="0"/>
    <n v="1"/>
    <m/>
    <n v="0"/>
    <n v="0"/>
    <m/>
    <n v="0"/>
    <n v="0"/>
    <n v="80"/>
    <n v="80"/>
  </r>
  <r>
    <s v="PIP"/>
    <s v="Vanc Is West (Gold R) Sch"/>
    <x v="0"/>
    <s v="Fall"/>
    <x v="17"/>
    <x v="1"/>
    <s v="NWVI"/>
    <s v="CK-32"/>
    <x v="1"/>
    <s v="M"/>
    <s v="H"/>
    <x v="25"/>
    <x v="9"/>
    <s v="CK-32"/>
    <s v="WEST VANCOUVER ISLAND-NOOTKA &amp; KYUQUOT_FA_0.x"/>
    <x v="0"/>
    <x v="524"/>
    <x v="17"/>
    <x v="202"/>
    <s v="199605"/>
    <n v="5"/>
    <x v="1"/>
    <s v="N"/>
    <x v="0"/>
    <n v="1"/>
    <m/>
    <n v="0"/>
    <n v="0"/>
    <m/>
    <n v="0"/>
    <n v="0"/>
    <n v="80"/>
    <n v="80"/>
  </r>
  <r>
    <s v="PIP"/>
    <s v="Vanc Is West (Gold R) Sch"/>
    <x v="0"/>
    <s v="Fall"/>
    <x v="17"/>
    <x v="7"/>
    <s v="NWVI"/>
    <s v="CK-32"/>
    <x v="1"/>
    <s v="M"/>
    <s v="H"/>
    <x v="25"/>
    <x v="22"/>
    <s v="CK-32"/>
    <s v="WEST VANCOUVER ISLAND-NOOTKA &amp; KYUQUOT_FA_0.x"/>
    <x v="0"/>
    <x v="525"/>
    <x v="17"/>
    <x v="202"/>
    <s v="199605"/>
    <n v="5"/>
    <x v="1"/>
    <s v="N"/>
    <x v="0"/>
    <n v="1"/>
    <m/>
    <n v="0"/>
    <n v="0"/>
    <m/>
    <n v="0"/>
    <n v="0"/>
    <n v="80"/>
    <n v="80"/>
  </r>
  <r>
    <s v="PIP"/>
    <s v="Vanc Is West (Gold R) Sch"/>
    <x v="0"/>
    <s v="Fall"/>
    <x v="3"/>
    <x v="1"/>
    <s v="NWVI"/>
    <s v="CK-32"/>
    <x v="1"/>
    <s v="M"/>
    <s v="H"/>
    <x v="25"/>
    <x v="9"/>
    <s v="CK-32"/>
    <s v="WEST VANCOUVER ISLAND-NOOTKA &amp; KYUQUOT_FA_0.x"/>
    <x v="0"/>
    <x v="526"/>
    <x v="3"/>
    <x v="211"/>
    <s v="199705"/>
    <n v="5"/>
    <x v="1"/>
    <s v="N"/>
    <x v="0"/>
    <n v="1"/>
    <m/>
    <n v="0"/>
    <n v="0"/>
    <m/>
    <n v="0"/>
    <n v="0"/>
    <n v="80"/>
    <n v="80"/>
  </r>
  <r>
    <s v="PIP"/>
    <s v="Vanc Is West (Gold R) Sch"/>
    <x v="0"/>
    <s v="Fall"/>
    <x v="3"/>
    <x v="7"/>
    <s v="NWVI"/>
    <s v="CK-32"/>
    <x v="1"/>
    <s v="M"/>
    <s v="H"/>
    <x v="25"/>
    <x v="22"/>
    <s v="CK-32"/>
    <s v="WEST VANCOUVER ISLAND-NOOTKA &amp; KYUQUOT_FA_0.x"/>
    <x v="0"/>
    <x v="527"/>
    <x v="3"/>
    <x v="211"/>
    <s v="199705"/>
    <n v="5"/>
    <x v="1"/>
    <s v="N"/>
    <x v="0"/>
    <n v="1"/>
    <m/>
    <n v="0"/>
    <n v="0"/>
    <m/>
    <n v="0"/>
    <n v="0"/>
    <n v="80"/>
    <n v="80"/>
  </r>
  <r>
    <s v="PIP"/>
    <s v="Vanc Is West (Gold R) Sch"/>
    <x v="0"/>
    <s v="Fall"/>
    <x v="4"/>
    <x v="7"/>
    <s v="NWVI"/>
    <s v="CK-32"/>
    <x v="1"/>
    <s v="M"/>
    <s v="H"/>
    <x v="25"/>
    <x v="22"/>
    <s v="CK-32"/>
    <s v="WEST VANCOUVER ISLAND-NOOTKA &amp; KYUQUOT_FA_0.x"/>
    <x v="0"/>
    <x v="528"/>
    <x v="4"/>
    <x v="369"/>
    <s v="199805"/>
    <n v="5"/>
    <x v="1"/>
    <s v="N"/>
    <x v="0"/>
    <n v="1"/>
    <m/>
    <n v="0"/>
    <n v="0"/>
    <m/>
    <n v="0"/>
    <n v="0"/>
    <n v="80"/>
    <n v="80"/>
  </r>
  <r>
    <s v="PIP"/>
    <s v="Vanc Is West (Gold R) Sch"/>
    <x v="0"/>
    <s v="Fall"/>
    <x v="35"/>
    <x v="5"/>
    <s v="NWVI"/>
    <s v="CK-32"/>
    <x v="1"/>
    <s v="M"/>
    <s v="H"/>
    <x v="25"/>
    <x v="21"/>
    <s v="CK-32"/>
    <s v="WEST VANCOUVER ISLAND-NOOTKA &amp; KYUQUOT_FA_0.x"/>
    <x v="0"/>
    <x v="529"/>
    <x v="35"/>
    <x v="370"/>
    <s v="201405"/>
    <m/>
    <x v="1"/>
    <s v="N"/>
    <x v="0"/>
    <n v="1"/>
    <m/>
    <n v="0"/>
    <n v="0"/>
    <m/>
    <n v="0"/>
    <n v="0"/>
    <n v="100"/>
    <n v="100"/>
  </r>
  <r>
    <s v="PIP"/>
    <s v="Vanc Is West (Zeball) Sch"/>
    <x v="0"/>
    <s v="Fall"/>
    <x v="35"/>
    <x v="16"/>
    <s v="NWVI"/>
    <s v="CK-32"/>
    <x v="1"/>
    <s v="M"/>
    <s v="H"/>
    <x v="26"/>
    <x v="45"/>
    <s v="CK-32"/>
    <s v="WEST VANCOUVER ISLAND-NOOTKA &amp; KYUQUOT_FA_0.x"/>
    <x v="1"/>
    <x v="530"/>
    <x v="35"/>
    <x v="371"/>
    <s v="201405"/>
    <m/>
    <x v="1"/>
    <s v="N"/>
    <x v="0"/>
    <n v="1"/>
    <m/>
    <n v="0"/>
    <n v="0"/>
    <m/>
    <n v="0"/>
    <n v="0"/>
    <n v="90"/>
    <n v="90"/>
  </r>
  <r>
    <s v="PIP"/>
    <s v="Zeballos R"/>
    <x v="0"/>
    <s v="Fall"/>
    <x v="12"/>
    <x v="8"/>
    <s v="NWVI"/>
    <s v="CK-32"/>
    <x v="1"/>
    <s v="M"/>
    <s v="H"/>
    <x v="27"/>
    <x v="45"/>
    <s v="CK-32"/>
    <s v="WEST VANCOUVER ISLAND-NOOTKA &amp; KYUQUOT_FA_0.x"/>
    <x v="0"/>
    <x v="531"/>
    <x v="12"/>
    <x v="187"/>
    <s v="199106"/>
    <n v="5"/>
    <x v="1"/>
    <s v="Y"/>
    <x v="0"/>
    <n v="1"/>
    <m/>
    <n v="0"/>
    <n v="0"/>
    <m/>
    <n v="0"/>
    <n v="0"/>
    <n v="38000"/>
    <n v="38000"/>
  </r>
  <r>
    <s v="PIP"/>
    <s v="Zeballos R"/>
    <x v="0"/>
    <s v="Fall"/>
    <x v="13"/>
    <x v="8"/>
    <s v="NWVI"/>
    <s v="CK-32"/>
    <x v="1"/>
    <s v="M"/>
    <s v="H"/>
    <x v="27"/>
    <x v="45"/>
    <s v="CK-32"/>
    <s v="WEST VANCOUVER ISLAND-NOOTKA &amp; KYUQUOT_FA_0.x"/>
    <x v="0"/>
    <x v="532"/>
    <x v="13"/>
    <x v="349"/>
    <s v="199206"/>
    <n v="0"/>
    <x v="1"/>
    <s v="Y"/>
    <x v="0"/>
    <n v="1"/>
    <m/>
    <n v="0"/>
    <n v="0"/>
    <m/>
    <n v="0"/>
    <n v="0"/>
    <n v="48000"/>
    <n v="48000"/>
  </r>
  <r>
    <s v="PIP"/>
    <s v="Zeballos R"/>
    <x v="0"/>
    <s v="Fall"/>
    <x v="14"/>
    <x v="8"/>
    <s v="NWVI"/>
    <s v="CK-32"/>
    <x v="1"/>
    <s v="M"/>
    <s v="H"/>
    <x v="27"/>
    <x v="45"/>
    <s v="CK-32"/>
    <s v="WEST VANCOUVER ISLAND-NOOTKA &amp; KYUQUOT_FA_0.x"/>
    <x v="0"/>
    <x v="533"/>
    <x v="14"/>
    <x v="368"/>
    <s v="199305"/>
    <n v="0"/>
    <x v="1"/>
    <s v="Y"/>
    <x v="0"/>
    <n v="1"/>
    <m/>
    <n v="0"/>
    <n v="0"/>
    <m/>
    <n v="0"/>
    <n v="0"/>
    <n v="34750"/>
    <n v="34750"/>
  </r>
  <r>
    <s v="PIP"/>
    <s v="Zeballos R"/>
    <x v="0"/>
    <s v="Fall"/>
    <x v="15"/>
    <x v="8"/>
    <s v="NWVI"/>
    <s v="CK-32"/>
    <x v="1"/>
    <s v="M"/>
    <s v="H"/>
    <x v="27"/>
    <x v="45"/>
    <s v="CK-32"/>
    <s v="WEST VANCOUVER ISLAND-NOOTKA &amp; KYUQUOT_FA_0.x"/>
    <x v="0"/>
    <x v="534"/>
    <x v="15"/>
    <x v="372"/>
    <s v="19940630"/>
    <n v="7"/>
    <x v="1"/>
    <s v="Y"/>
    <x v="0"/>
    <n v="1"/>
    <m/>
    <n v="0"/>
    <n v="0"/>
    <m/>
    <n v="0"/>
    <n v="0"/>
    <n v="52400"/>
    <n v="52400"/>
  </r>
  <r>
    <s v="PIP"/>
    <s v="Zeballos R"/>
    <x v="0"/>
    <s v="Fall"/>
    <x v="16"/>
    <x v="8"/>
    <s v="NWVI"/>
    <s v="CK-32"/>
    <x v="1"/>
    <s v="M"/>
    <s v="H"/>
    <x v="27"/>
    <x v="45"/>
    <s v="CK-32"/>
    <s v="WEST VANCOUVER ISLAND-NOOTKA &amp; KYUQUOT_FA_0.x"/>
    <x v="0"/>
    <x v="535"/>
    <x v="16"/>
    <x v="335"/>
    <s v="199507"/>
    <n v="0"/>
    <x v="1"/>
    <s v="Y"/>
    <x v="0"/>
    <n v="1"/>
    <m/>
    <n v="0"/>
    <n v="0"/>
    <m/>
    <n v="0"/>
    <n v="0"/>
    <n v="98000"/>
    <n v="98000"/>
  </r>
  <r>
    <s v="PIP"/>
    <s v="Zeballos R"/>
    <x v="0"/>
    <s v="Fall"/>
    <x v="17"/>
    <x v="8"/>
    <s v="NWVI"/>
    <s v="CK-32"/>
    <x v="1"/>
    <s v="M"/>
    <s v="H"/>
    <x v="27"/>
    <x v="45"/>
    <s v="CK-32"/>
    <s v="WEST VANCOUVER ISLAND-NOOTKA &amp; KYUQUOT_FA_0.x"/>
    <x v="0"/>
    <x v="536"/>
    <x v="17"/>
    <x v="373"/>
    <s v="19960701"/>
    <n v="5"/>
    <x v="1"/>
    <s v="Y"/>
    <x v="0"/>
    <n v="1"/>
    <m/>
    <n v="0"/>
    <n v="0"/>
    <m/>
    <n v="0"/>
    <n v="0"/>
    <n v="2000"/>
    <n v="2000"/>
  </r>
  <r>
    <s v="PIP"/>
    <s v="Zeballos R"/>
    <x v="0"/>
    <s v="Fall"/>
    <x v="3"/>
    <x v="8"/>
    <s v="NWVI"/>
    <s v="CK-32"/>
    <x v="1"/>
    <s v="M"/>
    <s v="H"/>
    <x v="27"/>
    <x v="45"/>
    <s v="CK-32"/>
    <s v="WEST VANCOUVER ISLAND-NOOTKA &amp; KYUQUOT_FA_0.x"/>
    <x v="0"/>
    <x v="537"/>
    <x v="3"/>
    <x v="374"/>
    <s v="19970730"/>
    <n v="7"/>
    <x v="1"/>
    <s v="Y"/>
    <x v="0"/>
    <n v="1"/>
    <m/>
    <n v="0"/>
    <n v="0"/>
    <m/>
    <n v="0"/>
    <n v="0"/>
    <n v="72000"/>
    <n v="72000"/>
  </r>
  <r>
    <s v="PIP"/>
    <s v="Zeballos R"/>
    <x v="0"/>
    <s v="Fall"/>
    <x v="4"/>
    <x v="8"/>
    <s v="NWVI"/>
    <s v="CK-32"/>
    <x v="1"/>
    <s v="M"/>
    <s v="H"/>
    <x v="27"/>
    <x v="45"/>
    <s v="CK-32"/>
    <s v="WEST VANCOUVER ISLAND-NOOTKA &amp; KYUQUOT_FA_0.x"/>
    <x v="1"/>
    <x v="538"/>
    <x v="4"/>
    <x v="375"/>
    <s v="19980413"/>
    <n v="2.5"/>
    <x v="1"/>
    <s v="Y"/>
    <x v="0"/>
    <n v="1"/>
    <m/>
    <n v="0"/>
    <n v="0"/>
    <m/>
    <n v="0"/>
    <n v="0"/>
    <n v="75000"/>
    <n v="75000"/>
  </r>
  <r>
    <s v="PIP"/>
    <s v="Zeballos R"/>
    <x v="0"/>
    <s v="Fall"/>
    <x v="5"/>
    <x v="8"/>
    <s v="NWVI"/>
    <s v="CK-32"/>
    <x v="1"/>
    <s v="M"/>
    <s v="H"/>
    <x v="27"/>
    <x v="45"/>
    <s v="CK-32"/>
    <s v="WEST VANCOUVER ISLAND-NOOTKA &amp; KYUQUOT_FA_0.x"/>
    <x v="0"/>
    <x v="539"/>
    <x v="5"/>
    <x v="376"/>
    <s v="19990715"/>
    <n v="6"/>
    <x v="1"/>
    <s v="Y"/>
    <x v="0"/>
    <n v="1"/>
    <m/>
    <n v="0"/>
    <n v="0"/>
    <m/>
    <n v="0"/>
    <n v="0"/>
    <n v="89000"/>
    <n v="89000"/>
  </r>
  <r>
    <s v="PIP"/>
    <s v="Zeballos R"/>
    <x v="0"/>
    <s v="Fall"/>
    <x v="7"/>
    <x v="8"/>
    <s v="NWVI"/>
    <s v="CK-32"/>
    <x v="1"/>
    <s v="M"/>
    <s v="H"/>
    <x v="27"/>
    <x v="45"/>
    <s v="CK-32"/>
    <s v="WEST VANCOUVER ISLAND-NOOTKA &amp; KYUQUOT_FA_0.x"/>
    <x v="0"/>
    <x v="540"/>
    <x v="7"/>
    <x v="377"/>
    <s v="20010619"/>
    <n v="4.2"/>
    <x v="1"/>
    <s v="Y"/>
    <x v="0"/>
    <n v="1"/>
    <m/>
    <n v="0"/>
    <n v="0"/>
    <m/>
    <n v="0"/>
    <n v="0"/>
    <n v="83526"/>
    <n v="83526"/>
  </r>
  <r>
    <s v="PIP"/>
    <s v="Zeballos R"/>
    <x v="0"/>
    <s v="Fall"/>
    <x v="18"/>
    <x v="8"/>
    <s v="NWVI"/>
    <s v="CK-32"/>
    <x v="1"/>
    <s v="M"/>
    <s v="H"/>
    <x v="27"/>
    <x v="45"/>
    <s v="CK-32"/>
    <s v="WEST VANCOUVER ISLAND-NOOTKA &amp; KYUQUOT_FA_0.x"/>
    <x v="0"/>
    <x v="541"/>
    <x v="18"/>
    <x v="137"/>
    <s v="200207"/>
    <n v="3"/>
    <x v="1"/>
    <s v="Y"/>
    <x v="200"/>
    <n v="1"/>
    <m/>
    <n v="0"/>
    <n v="0"/>
    <m/>
    <n v="0"/>
    <n v="0"/>
    <n v="70000"/>
    <n v="70000"/>
  </r>
  <r>
    <s v="PIP"/>
    <s v="Zeballos R"/>
    <x v="0"/>
    <s v="Fall"/>
    <x v="19"/>
    <x v="8"/>
    <s v="NWVI"/>
    <s v="CK-32"/>
    <x v="1"/>
    <s v="M"/>
    <s v="H"/>
    <x v="27"/>
    <x v="46"/>
    <s v="CK-32"/>
    <s v="WEST VANCOUVER ISLAND-NOOTKA &amp; KYUQUOT_FA_0.x"/>
    <x v="1"/>
    <x v="542"/>
    <x v="19"/>
    <x v="378"/>
    <s v="20030403"/>
    <n v="1.6"/>
    <x v="1"/>
    <s v="Y"/>
    <x v="0"/>
    <n v="1"/>
    <m/>
    <n v="0"/>
    <n v="0"/>
    <m/>
    <n v="0"/>
    <n v="0"/>
    <n v="23000"/>
    <n v="23000"/>
  </r>
  <r>
    <s v="PIP"/>
    <s v="Zeballos R"/>
    <x v="0"/>
    <s v="Fall"/>
    <x v="19"/>
    <x v="8"/>
    <s v="NWVI"/>
    <s v="CK-32"/>
    <x v="1"/>
    <s v="M"/>
    <s v="H"/>
    <x v="27"/>
    <x v="45"/>
    <s v="CK-32"/>
    <s v="WEST VANCOUVER ISLAND-NOOTKA &amp; KYUQUOT_FA_0.x"/>
    <x v="1"/>
    <x v="543"/>
    <x v="19"/>
    <x v="378"/>
    <s v="20030403"/>
    <n v="1.7"/>
    <x v="1"/>
    <s v="Y"/>
    <x v="201"/>
    <n v="1"/>
    <m/>
    <n v="0"/>
    <n v="0"/>
    <m/>
    <n v="0"/>
    <n v="0"/>
    <n v="50000"/>
    <n v="50000"/>
  </r>
  <r>
    <s v="PIP"/>
    <s v="Zeballos R"/>
    <x v="0"/>
    <s v="Fall"/>
    <x v="19"/>
    <x v="8"/>
    <s v="NWVI"/>
    <s v="CK-32"/>
    <x v="1"/>
    <s v="M"/>
    <s v="H"/>
    <x v="27"/>
    <x v="45"/>
    <s v="CK-32"/>
    <s v="WEST VANCOUVER ISLAND-NOOTKA &amp; KYUQUOT_FA_0.x"/>
    <x v="0"/>
    <x v="544"/>
    <x v="19"/>
    <x v="379"/>
    <s v="20030621"/>
    <n v="5.2"/>
    <x v="1"/>
    <s v="Y"/>
    <x v="0"/>
    <n v="1"/>
    <m/>
    <n v="0"/>
    <n v="0"/>
    <m/>
    <n v="0"/>
    <n v="0"/>
    <n v="20000"/>
    <n v="20000"/>
  </r>
  <r>
    <s v="PIP"/>
    <s v="Zeballos R"/>
    <x v="0"/>
    <s v="Fall"/>
    <x v="20"/>
    <x v="8"/>
    <s v="NWVI"/>
    <s v="CK-32"/>
    <x v="1"/>
    <s v="M"/>
    <s v="H"/>
    <x v="27"/>
    <x v="46"/>
    <s v="CK-32"/>
    <s v="WEST VANCOUVER ISLAND-NOOTKA &amp; KYUQUOT_FA_0.x"/>
    <x v="1"/>
    <x v="545"/>
    <x v="20"/>
    <x v="380"/>
    <s v="20040312"/>
    <n v="0.6"/>
    <x v="1"/>
    <s v="Y"/>
    <x v="0"/>
    <n v="1"/>
    <m/>
    <n v="0"/>
    <n v="0"/>
    <m/>
    <n v="0"/>
    <n v="0"/>
    <n v="24100"/>
    <n v="24100"/>
  </r>
  <r>
    <s v="PIP"/>
    <s v="Zeballos R"/>
    <x v="0"/>
    <s v="Fall"/>
    <x v="20"/>
    <x v="8"/>
    <s v="NWVI"/>
    <s v="CK-32"/>
    <x v="1"/>
    <s v="M"/>
    <s v="H"/>
    <x v="27"/>
    <x v="46"/>
    <s v="CK-32"/>
    <s v="WEST VANCOUVER ISLAND-NOOTKA &amp; KYUQUOT_FA_0.x"/>
    <x v="1"/>
    <x v="546"/>
    <x v="20"/>
    <x v="381"/>
    <s v="20040518"/>
    <n v="2"/>
    <x v="1"/>
    <s v="Y"/>
    <x v="0"/>
    <n v="1"/>
    <m/>
    <n v="0"/>
    <n v="0"/>
    <m/>
    <n v="0"/>
    <n v="0"/>
    <n v="16000"/>
    <n v="16000"/>
  </r>
  <r>
    <s v="PIP"/>
    <s v="Zeballos R"/>
    <x v="0"/>
    <s v="Fall"/>
    <x v="20"/>
    <x v="8"/>
    <s v="NWVI"/>
    <s v="CK-32"/>
    <x v="1"/>
    <s v="M"/>
    <s v="H"/>
    <x v="27"/>
    <x v="45"/>
    <s v="CK-32"/>
    <s v="WEST VANCOUVER ISLAND-NOOTKA &amp; KYUQUOT_FA_0.x"/>
    <x v="0"/>
    <x v="547"/>
    <x v="20"/>
    <x v="382"/>
    <s v="20040624"/>
    <n v="4.5"/>
    <x v="1"/>
    <s v="Y"/>
    <x v="202"/>
    <n v="1"/>
    <m/>
    <n v="0"/>
    <n v="0"/>
    <m/>
    <n v="0"/>
    <n v="0"/>
    <n v="32000"/>
    <n v="32000"/>
  </r>
  <r>
    <s v="PIP"/>
    <s v="Zeballos R"/>
    <x v="0"/>
    <s v="Fall"/>
    <x v="21"/>
    <x v="16"/>
    <s v="NWVI"/>
    <s v="CK-32"/>
    <x v="1"/>
    <s v="M"/>
    <s v="H"/>
    <x v="27"/>
    <x v="45"/>
    <s v="CK-32"/>
    <s v="WEST VANCOUVER ISLAND-NOOTKA &amp; KYUQUOT_FA_0.x"/>
    <x v="0"/>
    <x v="548"/>
    <x v="21"/>
    <x v="383"/>
    <s v="20050506"/>
    <n v="4"/>
    <x v="0"/>
    <s v="N"/>
    <x v="203"/>
    <n v="1"/>
    <m/>
    <n v="0"/>
    <n v="0"/>
    <m/>
    <n v="0"/>
    <n v="0"/>
    <n v="42000"/>
    <n v="42000"/>
  </r>
  <r>
    <s v="PIP"/>
    <s v="Zeballos R"/>
    <x v="0"/>
    <s v="Fall"/>
    <x v="22"/>
    <x v="16"/>
    <s v="NWVI"/>
    <s v="CK-32"/>
    <x v="1"/>
    <s v="M"/>
    <s v="H"/>
    <x v="27"/>
    <x v="45"/>
    <s v="CK-32"/>
    <s v="WEST VANCOUVER ISLAND-NOOTKA &amp; KYUQUOT_FA_0.x"/>
    <x v="0"/>
    <x v="549"/>
    <x v="22"/>
    <x v="252"/>
    <s v="20060610"/>
    <n v="3"/>
    <x v="0"/>
    <s v="N"/>
    <x v="0"/>
    <n v="1"/>
    <m/>
    <n v="0"/>
    <n v="0"/>
    <m/>
    <n v="0"/>
    <n v="0"/>
    <n v="80000"/>
    <n v="80000"/>
  </r>
  <r>
    <s v="PIP"/>
    <s v="Zeballos R"/>
    <x v="0"/>
    <s v="Fall"/>
    <x v="26"/>
    <x v="16"/>
    <s v="NWVI"/>
    <s v="CK-32"/>
    <x v="1"/>
    <s v="M"/>
    <s v="H"/>
    <x v="27"/>
    <x v="45"/>
    <s v="CK-32"/>
    <s v="WEST VANCOUVER ISLAND-NOOTKA &amp; KYUQUOT_FA_0.x"/>
    <x v="1"/>
    <x v="550"/>
    <x v="26"/>
    <x v="384"/>
    <s v="20070506"/>
    <n v="2.2000000000000002"/>
    <x v="1"/>
    <s v="N"/>
    <x v="204"/>
    <n v="1"/>
    <m/>
    <n v="0"/>
    <n v="0"/>
    <m/>
    <n v="0"/>
    <n v="0"/>
    <n v="20000"/>
    <n v="20000"/>
  </r>
  <r>
    <s v="PIP"/>
    <s v="Zeballos R"/>
    <x v="0"/>
    <s v="Fall"/>
    <x v="26"/>
    <x v="16"/>
    <s v="NWVI"/>
    <s v="CK-32"/>
    <x v="1"/>
    <s v="M"/>
    <s v="H"/>
    <x v="27"/>
    <x v="45"/>
    <s v="CK-32"/>
    <s v="WEST VANCOUVER ISLAND-NOOTKA &amp; KYUQUOT_FA_0.x"/>
    <x v="0"/>
    <x v="551"/>
    <x v="26"/>
    <x v="385"/>
    <s v="20070613"/>
    <n v="4.5"/>
    <x v="0"/>
    <s v="N"/>
    <x v="205"/>
    <n v="1"/>
    <m/>
    <n v="0"/>
    <n v="0"/>
    <m/>
    <n v="0"/>
    <n v="0"/>
    <n v="6500"/>
    <n v="6500"/>
  </r>
  <r>
    <s v="PIP"/>
    <s v="Zeballos R"/>
    <x v="0"/>
    <s v="Fall"/>
    <x v="26"/>
    <x v="16"/>
    <s v="NWVI"/>
    <s v="CK-32"/>
    <x v="1"/>
    <s v="M"/>
    <s v="H"/>
    <x v="27"/>
    <x v="45"/>
    <s v="CK-32"/>
    <s v="WEST VANCOUVER ISLAND-NOOTKA &amp; KYUQUOT_FA_0.x"/>
    <x v="0"/>
    <x v="552"/>
    <x v="26"/>
    <x v="386"/>
    <s v="20070624"/>
    <n v="5.2"/>
    <x v="0"/>
    <s v="N"/>
    <x v="0"/>
    <n v="1"/>
    <m/>
    <n v="0"/>
    <n v="0"/>
    <m/>
    <n v="0"/>
    <n v="0"/>
    <n v="47500"/>
    <n v="47500"/>
  </r>
  <r>
    <s v="PIP"/>
    <s v="Zeballos R"/>
    <x v="0"/>
    <s v="Fall"/>
    <x v="32"/>
    <x v="16"/>
    <s v="NWVI"/>
    <s v="CK-32"/>
    <x v="1"/>
    <s v="M"/>
    <s v="H"/>
    <x v="27"/>
    <x v="45"/>
    <s v="CK-32"/>
    <s v="WEST VANCOUVER ISLAND-NOOTKA &amp; KYUQUOT_FA_0.x"/>
    <x v="0"/>
    <x v="553"/>
    <x v="32"/>
    <x v="387"/>
    <s v="20080620"/>
    <n v="5"/>
    <x v="0"/>
    <s v="N"/>
    <x v="206"/>
    <n v="1"/>
    <m/>
    <n v="0"/>
    <n v="0"/>
    <m/>
    <n v="0"/>
    <n v="0"/>
    <n v="33000"/>
    <n v="33000"/>
  </r>
  <r>
    <s v="PIP"/>
    <s v="Zeballos R"/>
    <x v="0"/>
    <s v="Fall"/>
    <x v="27"/>
    <x v="16"/>
    <s v="NWVI"/>
    <s v="CK-32"/>
    <x v="1"/>
    <s v="M"/>
    <s v="H"/>
    <x v="27"/>
    <x v="45"/>
    <s v="CK-32"/>
    <s v="WEST VANCOUVER ISLAND-NOOTKA &amp; KYUQUOT_FA_0.x"/>
    <x v="0"/>
    <x v="554"/>
    <x v="27"/>
    <x v="388"/>
    <s v="20090610"/>
    <n v="3.5"/>
    <x v="0"/>
    <s v="N"/>
    <x v="0"/>
    <n v="1"/>
    <m/>
    <n v="0"/>
    <n v="0"/>
    <m/>
    <n v="0"/>
    <n v="0"/>
    <n v="97000"/>
    <n v="97000"/>
  </r>
  <r>
    <s v="PIP"/>
    <s v="Zeballos R"/>
    <x v="0"/>
    <s v="Fall"/>
    <x v="28"/>
    <x v="16"/>
    <s v="NWVI"/>
    <s v="CK-32"/>
    <x v="1"/>
    <s v="M"/>
    <s v="H"/>
    <x v="27"/>
    <x v="45"/>
    <s v="CK-32"/>
    <s v="WEST VANCOUVER ISLAND-NOOTKA &amp; KYUQUOT_FA_0.x"/>
    <x v="0"/>
    <x v="555"/>
    <x v="28"/>
    <x v="146"/>
    <s v="20100617"/>
    <n v="4"/>
    <x v="0"/>
    <s v="N"/>
    <x v="0"/>
    <n v="1"/>
    <m/>
    <n v="0"/>
    <n v="0"/>
    <m/>
    <n v="0"/>
    <n v="0"/>
    <n v="35000"/>
    <n v="35000"/>
  </r>
  <r>
    <s v="AFS"/>
    <s v="Huu-ay-aht"/>
    <x v="0"/>
    <s v="Fall"/>
    <x v="5"/>
    <x v="17"/>
    <s v="SWVI"/>
    <s v="CK-31"/>
    <x v="2"/>
    <s v="W"/>
    <s v="H"/>
    <x v="28"/>
    <x v="47"/>
    <s v="CK-31"/>
    <s v="WEST VANCOUVER ISLAND-SOUTH_FA_0.x"/>
    <x v="1"/>
    <x v="556"/>
    <x v="5"/>
    <x v="389"/>
    <s v="19990325"/>
    <n v="1.5"/>
    <x v="1"/>
    <s v="N"/>
    <x v="207"/>
    <n v="1"/>
    <m/>
    <n v="0"/>
    <n v="0"/>
    <m/>
    <n v="0"/>
    <n v="0"/>
    <n v="2800"/>
    <n v="2800"/>
  </r>
  <r>
    <s v="AFS"/>
    <s v="Huu-ay-aht"/>
    <x v="0"/>
    <s v="Fall"/>
    <x v="18"/>
    <x v="17"/>
    <s v="SWVI"/>
    <s v="CK-31"/>
    <x v="2"/>
    <s v="M"/>
    <s v="H"/>
    <x v="28"/>
    <x v="47"/>
    <s v="CK-31"/>
    <s v="WEST VANCOUVER ISLAND-SOUTH_FA_0.x"/>
    <x v="1"/>
    <x v="557"/>
    <x v="18"/>
    <x v="390"/>
    <s v="20020315"/>
    <n v="1.5"/>
    <x v="1"/>
    <s v="N"/>
    <x v="0"/>
    <n v="1"/>
    <m/>
    <n v="0"/>
    <n v="0"/>
    <m/>
    <n v="0"/>
    <n v="0"/>
    <n v="2000"/>
    <n v="2000"/>
  </r>
  <r>
    <s v="AFS"/>
    <s v="Huu-ay-aht"/>
    <x v="0"/>
    <s v="Fall"/>
    <x v="20"/>
    <x v="17"/>
    <s v="SWVI"/>
    <s v="CK-31"/>
    <x v="2"/>
    <s v="M"/>
    <s v="H"/>
    <x v="28"/>
    <x v="47"/>
    <s v="CK-31"/>
    <s v="WEST VANCOUVER ISLAND-SOUTH_FA_0.x"/>
    <x v="1"/>
    <x v="558"/>
    <x v="20"/>
    <x v="391"/>
    <s v="200403"/>
    <n v="1.5"/>
    <x v="1"/>
    <s v="N"/>
    <x v="0"/>
    <n v="1"/>
    <m/>
    <n v="0"/>
    <n v="0"/>
    <s v="LV"/>
    <n v="1000"/>
    <n v="0"/>
    <n v="2500"/>
    <n v="3500"/>
  </r>
  <r>
    <s v="AFS"/>
    <s v="Huu-ay-aht"/>
    <x v="0"/>
    <s v="Fall"/>
    <x v="21"/>
    <x v="17"/>
    <s v="SWVI"/>
    <s v="CK-31"/>
    <x v="2"/>
    <s v="M"/>
    <s v="H"/>
    <x v="28"/>
    <x v="47"/>
    <s v="CK-31"/>
    <s v="WEST VANCOUVER ISLAND-SOUTH_FA_0.x"/>
    <x v="1"/>
    <x v="559"/>
    <x v="21"/>
    <x v="392"/>
    <s v="200503"/>
    <m/>
    <x v="0"/>
    <s v="N"/>
    <x v="0"/>
    <n v="1"/>
    <m/>
    <n v="0"/>
    <n v="0"/>
    <m/>
    <n v="0"/>
    <n v="0"/>
    <n v="4300"/>
    <n v="4300"/>
  </r>
  <r>
    <s v="OPS"/>
    <s v="Nitinat R"/>
    <x v="0"/>
    <s v="Fall"/>
    <x v="9"/>
    <x v="18"/>
    <s v="SWVI"/>
    <s v="CK-31"/>
    <x v="2"/>
    <s v="M"/>
    <s v="H"/>
    <x v="29"/>
    <x v="48"/>
    <s v="CK-31"/>
    <s v="WEST VANCOUVER ISLAND-SOUTH_FA_0.x"/>
    <x v="1"/>
    <x v="560"/>
    <x v="9"/>
    <x v="393"/>
    <s v="19850529"/>
    <n v="4.3"/>
    <x v="0"/>
    <s v="N"/>
    <x v="0"/>
    <n v="1"/>
    <m/>
    <n v="0"/>
    <n v="0"/>
    <m/>
    <n v="0"/>
    <n v="0"/>
    <n v="77679"/>
    <n v="77679"/>
  </r>
  <r>
    <s v="OPS"/>
    <s v="Nitinat R"/>
    <x v="0"/>
    <s v="Fall"/>
    <x v="10"/>
    <x v="18"/>
    <s v="SWVI"/>
    <s v="CK-31"/>
    <x v="2"/>
    <s v="M"/>
    <s v="H"/>
    <x v="29"/>
    <x v="48"/>
    <s v="CK-31"/>
    <s v="WEST VANCOUVER ISLAND-SOUTH_FA_0.x"/>
    <x v="0"/>
    <x v="561"/>
    <x v="10"/>
    <x v="394"/>
    <s v="19860521"/>
    <n v="4.5"/>
    <x v="0"/>
    <s v="N"/>
    <x v="208"/>
    <n v="1"/>
    <m/>
    <n v="0"/>
    <n v="0"/>
    <m/>
    <n v="0"/>
    <n v="0"/>
    <n v="61333"/>
    <n v="61333"/>
  </r>
  <r>
    <s v="AFS"/>
    <s v="Uchucklesaht"/>
    <x v="0"/>
    <s v="Fall"/>
    <x v="3"/>
    <x v="19"/>
    <s v="SWVI"/>
    <s v="CK-31"/>
    <x v="2"/>
    <s v="W"/>
    <s v="H"/>
    <x v="30"/>
    <x v="49"/>
    <s v="CK-31"/>
    <s v="WEST VANCOUVER ISLAND-SOUTH_FA_0.x"/>
    <x v="0"/>
    <x v="562"/>
    <x v="3"/>
    <x v="210"/>
    <s v="199706"/>
    <n v="5"/>
    <x v="0"/>
    <s v="N"/>
    <x v="209"/>
    <n v="1"/>
    <m/>
    <n v="0"/>
    <n v="0"/>
    <m/>
    <n v="0"/>
    <n v="0"/>
    <n v="1000"/>
    <n v="1000"/>
  </r>
  <r>
    <s v="AFS"/>
    <s v="Uchucklesaht"/>
    <x v="0"/>
    <s v="Fall"/>
    <x v="4"/>
    <x v="19"/>
    <s v="SWVI"/>
    <s v="CK-31"/>
    <x v="2"/>
    <s v="W"/>
    <s v="H"/>
    <x v="30"/>
    <x v="49"/>
    <s v="CK-31"/>
    <s v="WEST VANCOUVER ISLAND-SOUTH_FA_0.x"/>
    <x v="0"/>
    <x v="563"/>
    <x v="4"/>
    <x v="215"/>
    <s v="199806"/>
    <n v="5"/>
    <x v="0"/>
    <s v="N"/>
    <x v="209"/>
    <n v="1"/>
    <m/>
    <n v="0"/>
    <n v="0"/>
    <m/>
    <n v="0"/>
    <n v="0"/>
    <n v="2000"/>
    <n v="2000"/>
  </r>
  <r>
    <s v="AFS"/>
    <s v="Uchucklesaht"/>
    <x v="0"/>
    <s v="Fall"/>
    <x v="5"/>
    <x v="20"/>
    <s v="SWVI"/>
    <s v="CK-31"/>
    <x v="2"/>
    <s v="M"/>
    <s v="H"/>
    <x v="30"/>
    <x v="50"/>
    <m/>
    <m/>
    <x v="0"/>
    <x v="564"/>
    <x v="5"/>
    <x v="395"/>
    <s v="199906"/>
    <n v="5"/>
    <x v="1"/>
    <s v="Y"/>
    <x v="209"/>
    <n v="1"/>
    <m/>
    <n v="0"/>
    <n v="0"/>
    <m/>
    <n v="0"/>
    <n v="0"/>
    <n v="85000"/>
    <n v="85000"/>
  </r>
  <r>
    <s v="AFS"/>
    <s v="Uchucklesaht"/>
    <x v="0"/>
    <s v="Fall"/>
    <x v="6"/>
    <x v="21"/>
    <s v="SWVI"/>
    <s v="CK-31"/>
    <x v="2"/>
    <s v="M"/>
    <s v="H"/>
    <x v="30"/>
    <x v="50"/>
    <m/>
    <m/>
    <x v="0"/>
    <x v="565"/>
    <x v="6"/>
    <x v="396"/>
    <s v="200006"/>
    <n v="5"/>
    <x v="1"/>
    <s v="Y"/>
    <x v="210"/>
    <n v="1"/>
    <m/>
    <n v="0"/>
    <n v="0"/>
    <m/>
    <n v="0"/>
    <n v="0"/>
    <n v="55000"/>
    <n v="55000"/>
  </r>
  <r>
    <s v="AFS"/>
    <s v="Uchucklesaht"/>
    <x v="0"/>
    <s v="Fall"/>
    <x v="7"/>
    <x v="21"/>
    <s v="SWVI"/>
    <s v="CK-31"/>
    <x v="2"/>
    <s v="M"/>
    <s v="H"/>
    <x v="30"/>
    <x v="50"/>
    <m/>
    <m/>
    <x v="0"/>
    <x v="566"/>
    <x v="7"/>
    <x v="397"/>
    <s v="200106"/>
    <n v="5"/>
    <x v="1"/>
    <s v="Y"/>
    <x v="211"/>
    <n v="1"/>
    <m/>
    <n v="0"/>
    <n v="0"/>
    <m/>
    <n v="0"/>
    <n v="0"/>
    <n v="43000"/>
    <n v="43000"/>
  </r>
  <r>
    <s v="AFS"/>
    <s v="Uchucklesaht"/>
    <x v="0"/>
    <s v="Fall"/>
    <x v="18"/>
    <x v="21"/>
    <s v="SWVI"/>
    <s v="CK-31"/>
    <x v="2"/>
    <s v="M"/>
    <s v="H"/>
    <x v="30"/>
    <x v="50"/>
    <m/>
    <m/>
    <x v="0"/>
    <x v="567"/>
    <x v="18"/>
    <x v="398"/>
    <s v="200206"/>
    <n v="5"/>
    <x v="1"/>
    <s v="Y"/>
    <x v="210"/>
    <n v="1"/>
    <m/>
    <n v="0"/>
    <n v="0"/>
    <m/>
    <n v="0"/>
    <n v="0"/>
    <n v="52000"/>
    <n v="52000"/>
  </r>
  <r>
    <s v="AFS"/>
    <s v="Uchucklesaht"/>
    <x v="0"/>
    <s v="Fall"/>
    <x v="19"/>
    <x v="21"/>
    <s v="SWVI"/>
    <s v="CK-31"/>
    <x v="2"/>
    <s v="M"/>
    <s v="H"/>
    <x v="30"/>
    <x v="50"/>
    <m/>
    <m/>
    <x v="0"/>
    <x v="568"/>
    <x v="19"/>
    <x v="399"/>
    <s v="20030503"/>
    <n v="4"/>
    <x v="1"/>
    <s v="Y"/>
    <x v="0"/>
    <n v="1"/>
    <m/>
    <n v="0"/>
    <n v="0"/>
    <m/>
    <n v="0"/>
    <n v="0"/>
    <n v="85000"/>
    <n v="85000"/>
  </r>
  <r>
    <s v="AFS"/>
    <s v="Uchucklesaht"/>
    <x v="0"/>
    <s v="Fall"/>
    <x v="20"/>
    <x v="21"/>
    <s v="SWVI"/>
    <s v="CK-31"/>
    <x v="2"/>
    <s v="M"/>
    <s v="H"/>
    <x v="30"/>
    <x v="50"/>
    <m/>
    <m/>
    <x v="0"/>
    <x v="569"/>
    <x v="20"/>
    <x v="139"/>
    <s v="200406"/>
    <n v="5"/>
    <x v="1"/>
    <s v="Y"/>
    <x v="209"/>
    <n v="1"/>
    <m/>
    <n v="0"/>
    <n v="0"/>
    <m/>
    <n v="0"/>
    <n v="0"/>
    <n v="86000"/>
    <n v="86000"/>
  </r>
  <r>
    <s v="AFS"/>
    <s v="Uchucklesaht"/>
    <x v="0"/>
    <s v="Fall"/>
    <x v="21"/>
    <x v="19"/>
    <s v="SWVI"/>
    <s v="CK-31"/>
    <x v="2"/>
    <s v="W"/>
    <s v="H"/>
    <x v="30"/>
    <x v="49"/>
    <s v="CK-31"/>
    <s v="WEST VANCOUVER ISLAND-SOUTH_FA_0.x"/>
    <x v="0"/>
    <x v="570"/>
    <x v="21"/>
    <x v="400"/>
    <s v="200506"/>
    <n v="5"/>
    <x v="0"/>
    <s v="N"/>
    <x v="210"/>
    <n v="1"/>
    <m/>
    <n v="0"/>
    <n v="0"/>
    <m/>
    <n v="0"/>
    <n v="0"/>
    <n v="2200"/>
    <n v="2200"/>
  </r>
  <r>
    <s v="AFS"/>
    <s v="Uchucklesaht"/>
    <x v="0"/>
    <s v="Fall"/>
    <x v="21"/>
    <x v="21"/>
    <s v="SWVI"/>
    <s v="CK-31"/>
    <x v="2"/>
    <s v="M"/>
    <s v="H"/>
    <x v="30"/>
    <x v="50"/>
    <m/>
    <m/>
    <x v="0"/>
    <x v="571"/>
    <x v="21"/>
    <x v="400"/>
    <s v="200506"/>
    <n v="5"/>
    <x v="1"/>
    <s v="Y"/>
    <x v="210"/>
    <n v="1"/>
    <m/>
    <n v="0"/>
    <n v="0"/>
    <m/>
    <n v="0"/>
    <n v="0"/>
    <n v="85000"/>
    <n v="85000"/>
  </r>
  <r>
    <s v="AFS"/>
    <s v="Uchucklesaht"/>
    <x v="0"/>
    <s v="Fall"/>
    <x v="26"/>
    <x v="21"/>
    <s v="SWVI"/>
    <s v="CK-31"/>
    <x v="2"/>
    <s v="M"/>
    <s v="H"/>
    <x v="30"/>
    <x v="50"/>
    <m/>
    <m/>
    <x v="0"/>
    <x v="572"/>
    <x v="26"/>
    <x v="401"/>
    <s v="20070630"/>
    <m/>
    <x v="0"/>
    <s v="Y"/>
    <x v="0"/>
    <n v="1"/>
    <m/>
    <n v="0"/>
    <n v="0"/>
    <m/>
    <n v="0"/>
    <n v="0"/>
    <n v="99415"/>
    <n v="99415"/>
  </r>
  <r>
    <s v="CDP"/>
    <s v="Clayoquot"/>
    <x v="0"/>
    <s v="Fall"/>
    <x v="11"/>
    <x v="22"/>
    <s v="SWVI"/>
    <s v="CK-31"/>
    <x v="2"/>
    <s v="M"/>
    <s v="H"/>
    <x v="31"/>
    <x v="51"/>
    <s v="CK-31"/>
    <s v="WEST VANCOUVER ISLAND-SOUTH_FA_0.x"/>
    <x v="0"/>
    <x v="573"/>
    <x v="11"/>
    <x v="26"/>
    <s v="19870522"/>
    <n v="6"/>
    <x v="0"/>
    <s v="N"/>
    <x v="0"/>
    <n v="1"/>
    <m/>
    <n v="0"/>
    <n v="0"/>
    <m/>
    <n v="0"/>
    <n v="0"/>
    <n v="30153"/>
    <n v="30153"/>
  </r>
  <r>
    <s v="CDP"/>
    <s v="Clayoquot"/>
    <x v="0"/>
    <s v="Fall"/>
    <x v="11"/>
    <x v="22"/>
    <s v="SWVI"/>
    <s v="CK-31"/>
    <x v="2"/>
    <s v="M"/>
    <s v="H"/>
    <x v="31"/>
    <x v="51"/>
    <s v="CK-31"/>
    <s v="WEST VANCOUVER ISLAND-SOUTH_FA_0.x"/>
    <x v="1"/>
    <x v="574"/>
    <x v="11"/>
    <x v="402"/>
    <s v="19870423"/>
    <n v="2.1"/>
    <x v="1"/>
    <s v="N"/>
    <x v="0"/>
    <n v="1"/>
    <m/>
    <n v="0"/>
    <n v="0"/>
    <m/>
    <n v="0"/>
    <n v="0"/>
    <n v="3923"/>
    <n v="3923"/>
  </r>
  <r>
    <s v="CDP"/>
    <s v="Clayoquot"/>
    <x v="0"/>
    <s v="Fall"/>
    <x v="0"/>
    <x v="22"/>
    <s v="SWVI"/>
    <s v="CK-31"/>
    <x v="2"/>
    <s v="M"/>
    <s v="H"/>
    <x v="31"/>
    <x v="51"/>
    <s v="CK-31"/>
    <s v="WEST VANCOUVER ISLAND-SOUTH_FA_0.x"/>
    <x v="0"/>
    <x v="575"/>
    <x v="0"/>
    <x v="403"/>
    <s v="19880613"/>
    <n v="8"/>
    <x v="0"/>
    <s v="N"/>
    <x v="212"/>
    <n v="1"/>
    <s v="AD"/>
    <n v="21332"/>
    <n v="215"/>
    <m/>
    <n v="0"/>
    <n v="0"/>
    <n v="40"/>
    <n v="21587"/>
  </r>
  <r>
    <s v="CDP"/>
    <s v="Clayoquot"/>
    <x v="0"/>
    <s v="Fall"/>
    <x v="0"/>
    <x v="22"/>
    <s v="SWVI"/>
    <s v="CK-31"/>
    <x v="2"/>
    <s v="M"/>
    <s v="H"/>
    <x v="31"/>
    <x v="51"/>
    <s v="CK-31"/>
    <s v="WEST VANCOUVER ISLAND-SOUTH_FA_0.x"/>
    <x v="0"/>
    <x v="576"/>
    <x v="0"/>
    <x v="403"/>
    <s v="19880613"/>
    <n v="8"/>
    <x v="0"/>
    <s v="N"/>
    <x v="213"/>
    <n v="1"/>
    <s v="AD"/>
    <n v="21634"/>
    <n v="219"/>
    <m/>
    <n v="0"/>
    <n v="0"/>
    <n v="40"/>
    <n v="21893"/>
  </r>
  <r>
    <s v="CDP"/>
    <s v="Clayoquot"/>
    <x v="0"/>
    <s v="Fall"/>
    <x v="0"/>
    <x v="22"/>
    <s v="SWVI"/>
    <s v="CK-31"/>
    <x v="2"/>
    <s v="M"/>
    <s v="H"/>
    <x v="31"/>
    <x v="51"/>
    <s v="CK-31"/>
    <s v="WEST VANCOUVER ISLAND-SOUTH_FA_0.x"/>
    <x v="0"/>
    <x v="577"/>
    <x v="0"/>
    <x v="403"/>
    <s v="19880613"/>
    <n v="8"/>
    <x v="0"/>
    <s v="N"/>
    <x v="214"/>
    <n v="1"/>
    <s v="AD"/>
    <n v="21565"/>
    <n v="218"/>
    <m/>
    <n v="0"/>
    <n v="0"/>
    <n v="40"/>
    <n v="21823"/>
  </r>
  <r>
    <s v="CDP"/>
    <s v="Clayoquot"/>
    <x v="0"/>
    <s v="Fall"/>
    <x v="0"/>
    <x v="22"/>
    <s v="SWVI"/>
    <s v="CK-31"/>
    <x v="2"/>
    <s v="M"/>
    <s v="H"/>
    <x v="31"/>
    <x v="51"/>
    <s v="CK-31"/>
    <s v="WEST VANCOUVER ISLAND-SOUTH_FA_0.x"/>
    <x v="0"/>
    <x v="578"/>
    <x v="0"/>
    <x v="403"/>
    <s v="19880613"/>
    <n v="8"/>
    <x v="0"/>
    <s v="N"/>
    <x v="215"/>
    <n v="1"/>
    <s v="AD"/>
    <n v="21102"/>
    <n v="213"/>
    <m/>
    <n v="0"/>
    <n v="0"/>
    <n v="40"/>
    <n v="21355"/>
  </r>
  <r>
    <s v="CDP"/>
    <s v="Clayoquot"/>
    <x v="0"/>
    <s v="Fall"/>
    <x v="0"/>
    <x v="22"/>
    <s v="SWVI"/>
    <s v="CK-31"/>
    <x v="2"/>
    <s v="M"/>
    <s v="H"/>
    <x v="31"/>
    <x v="51"/>
    <s v="CK-31"/>
    <s v="WEST VANCOUVER ISLAND-SOUTH_FA_0.x"/>
    <x v="0"/>
    <x v="579"/>
    <x v="0"/>
    <x v="403"/>
    <s v="19880613"/>
    <n v="8"/>
    <x v="0"/>
    <s v="N"/>
    <x v="216"/>
    <n v="1"/>
    <s v="AD"/>
    <n v="21028"/>
    <n v="212"/>
    <m/>
    <n v="0"/>
    <n v="0"/>
    <n v="40"/>
    <n v="21280"/>
  </r>
  <r>
    <s v="CDP"/>
    <s v="Clayoquot"/>
    <x v="0"/>
    <s v="Fall"/>
    <x v="1"/>
    <x v="22"/>
    <s v="SWVI"/>
    <s v="CK-31"/>
    <x v="2"/>
    <s v="M"/>
    <s v="H"/>
    <x v="31"/>
    <x v="51"/>
    <s v="CK-31"/>
    <s v="WEST VANCOUVER ISLAND-SOUTH_FA_0.x"/>
    <x v="0"/>
    <x v="580"/>
    <x v="1"/>
    <x v="30"/>
    <s v="19890530"/>
    <n v="4.3"/>
    <x v="0"/>
    <s v="N"/>
    <x v="0"/>
    <n v="1"/>
    <m/>
    <n v="0"/>
    <n v="0"/>
    <m/>
    <n v="0"/>
    <n v="0"/>
    <n v="95138"/>
    <n v="95138"/>
  </r>
  <r>
    <s v="CDP"/>
    <s v="Clayoquot"/>
    <x v="0"/>
    <s v="Fall"/>
    <x v="1"/>
    <x v="22"/>
    <s v="SWVI"/>
    <s v="CK-31"/>
    <x v="2"/>
    <s v="M"/>
    <s v="H"/>
    <x v="31"/>
    <x v="51"/>
    <s v="CK-31"/>
    <s v="WEST VANCOUVER ISLAND-SOUTH_FA_0.x"/>
    <x v="1"/>
    <x v="581"/>
    <x v="1"/>
    <x v="1"/>
    <s v="19890601"/>
    <n v="2.2999999999999998"/>
    <x v="1"/>
    <s v="N"/>
    <x v="0"/>
    <n v="1"/>
    <m/>
    <n v="0"/>
    <n v="0"/>
    <m/>
    <n v="0"/>
    <n v="0"/>
    <n v="102862"/>
    <n v="102862"/>
  </r>
  <r>
    <s v="CDP"/>
    <s v="Clayoquot"/>
    <x v="0"/>
    <s v="Fall"/>
    <x v="2"/>
    <x v="22"/>
    <s v="SWVI"/>
    <s v="CK-31"/>
    <x v="2"/>
    <s v="M"/>
    <s v="H"/>
    <x v="31"/>
    <x v="51"/>
    <s v="CK-31"/>
    <s v="WEST VANCOUVER ISLAND-SOUTH_FA_0.x"/>
    <x v="0"/>
    <x v="582"/>
    <x v="2"/>
    <x v="404"/>
    <s v="19900607"/>
    <n v="5.5"/>
    <x v="0"/>
    <s v="N"/>
    <x v="217"/>
    <n v="1"/>
    <s v="AD"/>
    <n v="26873"/>
    <n v="0"/>
    <m/>
    <n v="0"/>
    <n v="0"/>
    <n v="24963"/>
    <n v="51836"/>
  </r>
  <r>
    <s v="CDP"/>
    <s v="Clayoquot"/>
    <x v="0"/>
    <s v="Fall"/>
    <x v="2"/>
    <x v="22"/>
    <s v="SWVI"/>
    <s v="CK-31"/>
    <x v="2"/>
    <s v="M"/>
    <s v="H"/>
    <x v="31"/>
    <x v="51"/>
    <s v="CK-31"/>
    <s v="WEST VANCOUVER ISLAND-SOUTH_FA_0.x"/>
    <x v="0"/>
    <x v="583"/>
    <x v="2"/>
    <x v="404"/>
    <s v="19900607"/>
    <n v="5.5"/>
    <x v="0"/>
    <s v="N"/>
    <x v="217"/>
    <n v="1"/>
    <s v="AD"/>
    <n v="27258"/>
    <n v="0"/>
    <m/>
    <n v="0"/>
    <n v="0"/>
    <n v="24964"/>
    <n v="52222"/>
  </r>
  <r>
    <s v="CDP"/>
    <s v="Clayoquot"/>
    <x v="0"/>
    <s v="Fall"/>
    <x v="2"/>
    <x v="22"/>
    <s v="SWVI"/>
    <s v="CK-31"/>
    <x v="2"/>
    <s v="M"/>
    <s v="H"/>
    <x v="31"/>
    <x v="51"/>
    <s v="CK-31"/>
    <s v="WEST VANCOUVER ISLAND-SOUTH_FA_0.x"/>
    <x v="0"/>
    <x v="584"/>
    <x v="2"/>
    <x v="404"/>
    <s v="19900607"/>
    <n v="5.5"/>
    <x v="0"/>
    <s v="N"/>
    <x v="217"/>
    <n v="1"/>
    <s v="AD"/>
    <n v="26979"/>
    <n v="0"/>
    <m/>
    <n v="0"/>
    <n v="0"/>
    <n v="24963"/>
    <n v="51942"/>
  </r>
  <r>
    <s v="CDP"/>
    <s v="Clayoquot"/>
    <x v="0"/>
    <s v="Fall"/>
    <x v="12"/>
    <x v="22"/>
    <s v="SWVI"/>
    <s v="CK-31"/>
    <x v="2"/>
    <s v="M"/>
    <s v="H"/>
    <x v="31"/>
    <x v="52"/>
    <m/>
    <m/>
    <x v="0"/>
    <x v="585"/>
    <x v="12"/>
    <x v="405"/>
    <s v="19910607"/>
    <n v="4.4000000000000004"/>
    <x v="0"/>
    <s v="N"/>
    <x v="218"/>
    <n v="1"/>
    <s v="AD"/>
    <n v="26008"/>
    <n v="0"/>
    <m/>
    <n v="0"/>
    <n v="0"/>
    <n v="101857"/>
    <n v="127865"/>
  </r>
  <r>
    <s v="CDP"/>
    <s v="Clayoquot"/>
    <x v="0"/>
    <s v="Fall"/>
    <x v="12"/>
    <x v="22"/>
    <s v="SWVI"/>
    <s v="CK-31"/>
    <x v="2"/>
    <s v="M"/>
    <s v="H"/>
    <x v="31"/>
    <x v="52"/>
    <m/>
    <m/>
    <x v="0"/>
    <x v="586"/>
    <x v="12"/>
    <x v="405"/>
    <s v="19910607"/>
    <n v="4.4000000000000004"/>
    <x v="0"/>
    <s v="N"/>
    <x v="219"/>
    <n v="1"/>
    <s v="AD"/>
    <n v="26258"/>
    <n v="0"/>
    <m/>
    <n v="0"/>
    <n v="0"/>
    <n v="101857"/>
    <n v="128115"/>
  </r>
  <r>
    <s v="CDP"/>
    <s v="Clayoquot"/>
    <x v="0"/>
    <s v="Fall"/>
    <x v="13"/>
    <x v="22"/>
    <s v="SWVI"/>
    <s v="CK-31"/>
    <x v="2"/>
    <s v="M"/>
    <s v="H"/>
    <x v="32"/>
    <x v="53"/>
    <s v="CK-31"/>
    <s v="WEST VANCOUVER ISLAND-SOUTH_FA_0.x"/>
    <x v="3"/>
    <x v="587"/>
    <x v="13"/>
    <x v="406"/>
    <s v="19920615"/>
    <n v="13.5"/>
    <x v="1"/>
    <s v="Y"/>
    <x v="0"/>
    <n v="1"/>
    <m/>
    <n v="0"/>
    <n v="0"/>
    <m/>
    <n v="0"/>
    <n v="0"/>
    <n v="10000"/>
    <n v="10000"/>
  </r>
  <r>
    <s v="CDP"/>
    <s v="Clayoquot"/>
    <x v="0"/>
    <s v="Fall"/>
    <x v="13"/>
    <x v="22"/>
    <s v="SWVI"/>
    <s v="CK-31"/>
    <x v="2"/>
    <s v="M"/>
    <s v="H"/>
    <x v="31"/>
    <x v="51"/>
    <s v="CK-31"/>
    <s v="WEST VANCOUVER ISLAND-SOUTH_FA_0.x"/>
    <x v="0"/>
    <x v="588"/>
    <x v="13"/>
    <x v="190"/>
    <s v="199205"/>
    <n v="6"/>
    <x v="0"/>
    <s v="N"/>
    <x v="0"/>
    <n v="1"/>
    <m/>
    <n v="0"/>
    <n v="0"/>
    <m/>
    <n v="0"/>
    <n v="0"/>
    <n v="290000"/>
    <n v="290000"/>
  </r>
  <r>
    <s v="CDP"/>
    <s v="Clayoquot"/>
    <x v="0"/>
    <s v="Fall"/>
    <x v="14"/>
    <x v="22"/>
    <s v="SWVI"/>
    <s v="CK-31"/>
    <x v="2"/>
    <s v="M"/>
    <s v="H"/>
    <x v="32"/>
    <x v="53"/>
    <s v="CK-31"/>
    <s v="WEST VANCOUVER ISLAND-SOUTH_FA_0.x"/>
    <x v="3"/>
    <x v="589"/>
    <x v="14"/>
    <x v="407"/>
    <s v="19930617"/>
    <n v="7.5"/>
    <x v="1"/>
    <s v="Y"/>
    <x v="0"/>
    <n v="1"/>
    <m/>
    <n v="0"/>
    <n v="0"/>
    <m/>
    <n v="0"/>
    <n v="0"/>
    <n v="40000"/>
    <n v="40000"/>
  </r>
  <r>
    <s v="CDP"/>
    <s v="Clayoquot"/>
    <x v="0"/>
    <s v="Fall"/>
    <x v="14"/>
    <x v="22"/>
    <s v="SWVI"/>
    <s v="CK-31"/>
    <x v="2"/>
    <s v="M"/>
    <s v="H"/>
    <x v="31"/>
    <x v="51"/>
    <s v="CK-31"/>
    <s v="WEST VANCOUVER ISLAND-SOUTH_FA_0.x"/>
    <x v="0"/>
    <x v="590"/>
    <x v="14"/>
    <x v="408"/>
    <s v="19930608"/>
    <n v="4.5999999999999996"/>
    <x v="0"/>
    <s v="N"/>
    <x v="0"/>
    <n v="1"/>
    <m/>
    <n v="0"/>
    <n v="0"/>
    <m/>
    <n v="0"/>
    <n v="0"/>
    <n v="204100"/>
    <n v="204100"/>
  </r>
  <r>
    <s v="CDP"/>
    <s v="Clayoquot"/>
    <x v="0"/>
    <s v="Fall"/>
    <x v="15"/>
    <x v="22"/>
    <s v="SWVI"/>
    <s v="CK-31"/>
    <x v="2"/>
    <s v="M"/>
    <s v="H"/>
    <x v="31"/>
    <x v="51"/>
    <s v="CK-31"/>
    <s v="WEST VANCOUVER ISLAND-SOUTH_FA_0.x"/>
    <x v="0"/>
    <x v="591"/>
    <x v="15"/>
    <x v="409"/>
    <s v="19940525"/>
    <n v="4.2"/>
    <x v="0"/>
    <s v="N"/>
    <x v="0"/>
    <n v="1"/>
    <m/>
    <n v="0"/>
    <n v="0"/>
    <m/>
    <n v="0"/>
    <n v="0"/>
    <n v="512911"/>
    <n v="512911"/>
  </r>
  <r>
    <s v="CDP"/>
    <s v="Clayoquot"/>
    <x v="0"/>
    <s v="Fall"/>
    <x v="16"/>
    <x v="22"/>
    <s v="SWVI"/>
    <s v="CK-31"/>
    <x v="2"/>
    <s v="M"/>
    <s v="H"/>
    <x v="31"/>
    <x v="51"/>
    <s v="CK-31"/>
    <s v="WEST VANCOUVER ISLAND-SOUTH_FA_0.x"/>
    <x v="0"/>
    <x v="592"/>
    <x v="16"/>
    <x v="350"/>
    <s v="199506"/>
    <n v="0"/>
    <x v="0"/>
    <s v="N"/>
    <x v="220"/>
    <n v="1"/>
    <m/>
    <n v="0"/>
    <n v="0"/>
    <m/>
    <n v="0"/>
    <n v="0"/>
    <n v="216000"/>
    <n v="216000"/>
  </r>
  <r>
    <s v="CDP"/>
    <s v="Clayoquot"/>
    <x v="0"/>
    <s v="Fall"/>
    <x v="17"/>
    <x v="22"/>
    <s v="SWVI"/>
    <s v="CK-31"/>
    <x v="2"/>
    <s v="M"/>
    <s v="H"/>
    <x v="31"/>
    <x v="51"/>
    <s v="CK-31"/>
    <s v="WEST VANCOUVER ISLAND-SOUTH_FA_0.x"/>
    <x v="0"/>
    <x v="593"/>
    <x v="17"/>
    <x v="205"/>
    <s v="199606"/>
    <n v="5"/>
    <x v="0"/>
    <s v="N"/>
    <x v="221"/>
    <n v="1"/>
    <m/>
    <n v="0"/>
    <n v="0"/>
    <m/>
    <n v="0"/>
    <n v="0"/>
    <n v="289000"/>
    <n v="289000"/>
  </r>
  <r>
    <s v="CDP"/>
    <s v="Clayoquot"/>
    <x v="0"/>
    <s v="Fall"/>
    <x v="3"/>
    <x v="22"/>
    <s v="SWVI"/>
    <s v="CK-31"/>
    <x v="2"/>
    <s v="M"/>
    <s v="H"/>
    <x v="31"/>
    <x v="51"/>
    <s v="CK-31"/>
    <s v="WEST VANCOUVER ISLAND-SOUTH_FA_0.x"/>
    <x v="1"/>
    <x v="594"/>
    <x v="3"/>
    <x v="410"/>
    <s v="199707"/>
    <n v="2.4"/>
    <x v="1"/>
    <s v="N"/>
    <x v="0"/>
    <n v="1"/>
    <m/>
    <n v="0"/>
    <n v="0"/>
    <m/>
    <n v="0"/>
    <n v="0"/>
    <n v="546000"/>
    <n v="546000"/>
  </r>
  <r>
    <s v="CDP"/>
    <s v="Clayoquot"/>
    <x v="0"/>
    <s v="Fall"/>
    <x v="3"/>
    <x v="22"/>
    <s v="SWVI"/>
    <s v="CK-31"/>
    <x v="2"/>
    <s v="M"/>
    <s v="H"/>
    <x v="31"/>
    <x v="54"/>
    <s v="CK-31"/>
    <s v="WEST VANCOUVER ISLAND-SOUTH_FA_0.x"/>
    <x v="1"/>
    <x v="595"/>
    <x v="3"/>
    <x v="410"/>
    <s v="199707"/>
    <n v="2.4"/>
    <x v="1"/>
    <s v="N"/>
    <x v="0"/>
    <n v="1"/>
    <m/>
    <n v="0"/>
    <n v="0"/>
    <m/>
    <n v="0"/>
    <n v="0"/>
    <n v="108000"/>
    <n v="108000"/>
  </r>
  <r>
    <s v="CDP"/>
    <s v="Clayoquot"/>
    <x v="0"/>
    <s v="Fall"/>
    <x v="4"/>
    <x v="22"/>
    <s v="SWVI"/>
    <s v="CK-31"/>
    <x v="2"/>
    <s v="M"/>
    <s v="H"/>
    <x v="31"/>
    <x v="54"/>
    <s v="CK-31"/>
    <s v="WEST VANCOUVER ISLAND-SOUTH_FA_0.x"/>
    <x v="1"/>
    <x v="596"/>
    <x v="4"/>
    <x v="411"/>
    <s v="19980424"/>
    <n v="2.5"/>
    <x v="1"/>
    <s v="N"/>
    <x v="0"/>
    <n v="1"/>
    <m/>
    <n v="0"/>
    <n v="0"/>
    <m/>
    <n v="0"/>
    <n v="0"/>
    <n v="148000"/>
    <n v="148000"/>
  </r>
  <r>
    <s v="CDP"/>
    <s v="Clayoquot"/>
    <x v="0"/>
    <s v="Fall"/>
    <x v="4"/>
    <x v="22"/>
    <s v="SWVI"/>
    <s v="CK-31"/>
    <x v="2"/>
    <s v="M"/>
    <s v="H"/>
    <x v="31"/>
    <x v="54"/>
    <s v="CK-31"/>
    <s v="WEST VANCOUVER ISLAND-SOUTH_FA_0.x"/>
    <x v="0"/>
    <x v="597"/>
    <x v="4"/>
    <x v="412"/>
    <s v="19980515"/>
    <n v="4.25"/>
    <x v="0"/>
    <s v="N"/>
    <x v="0"/>
    <n v="1"/>
    <m/>
    <n v="0"/>
    <n v="0"/>
    <m/>
    <n v="0"/>
    <n v="0"/>
    <n v="475135"/>
    <n v="475135"/>
  </r>
  <r>
    <s v="CDP"/>
    <s v="Clayoquot"/>
    <x v="0"/>
    <s v="Fall"/>
    <x v="5"/>
    <x v="22"/>
    <s v="SWVI"/>
    <s v="CK-31"/>
    <x v="2"/>
    <s v="M"/>
    <s v="H"/>
    <x v="31"/>
    <x v="51"/>
    <s v="CK-31"/>
    <s v="WEST VANCOUVER ISLAND-SOUTH_FA_0.x"/>
    <x v="0"/>
    <x v="598"/>
    <x v="5"/>
    <x v="413"/>
    <s v="19990430"/>
    <n v="4"/>
    <x v="0"/>
    <s v="N"/>
    <x v="222"/>
    <n v="1"/>
    <m/>
    <n v="0"/>
    <n v="0"/>
    <m/>
    <n v="0"/>
    <n v="0"/>
    <n v="574581"/>
    <n v="574581"/>
  </r>
  <r>
    <s v="CDP"/>
    <s v="Clayoquot"/>
    <x v="0"/>
    <s v="Fall"/>
    <x v="6"/>
    <x v="22"/>
    <s v="SWVI"/>
    <s v="CK-31"/>
    <x v="2"/>
    <s v="M"/>
    <s v="H"/>
    <x v="31"/>
    <x v="51"/>
    <s v="CK-31"/>
    <s v="WEST VANCOUVER ISLAND-SOUTH_FA_0.x"/>
    <x v="0"/>
    <x v="599"/>
    <x v="6"/>
    <x v="219"/>
    <s v="20000530"/>
    <n v="4.8"/>
    <x v="0"/>
    <s v="N"/>
    <x v="223"/>
    <n v="1"/>
    <s v="AD"/>
    <n v="25095"/>
    <n v="0"/>
    <m/>
    <n v="0"/>
    <n v="0"/>
    <n v="144945"/>
    <n v="170040"/>
  </r>
  <r>
    <s v="CDP"/>
    <s v="Clayoquot"/>
    <x v="0"/>
    <s v="Fall"/>
    <x v="6"/>
    <x v="22"/>
    <s v="SWVI"/>
    <s v="CK-31"/>
    <x v="2"/>
    <s v="M"/>
    <s v="H"/>
    <x v="31"/>
    <x v="51"/>
    <s v="CK-31"/>
    <s v="WEST VANCOUVER ISLAND-SOUTH_FA_0.x"/>
    <x v="0"/>
    <x v="600"/>
    <x v="6"/>
    <x v="219"/>
    <s v="20000530"/>
    <n v="4.8"/>
    <x v="0"/>
    <s v="N"/>
    <x v="224"/>
    <n v="1"/>
    <s v="AD"/>
    <n v="25162"/>
    <n v="0"/>
    <m/>
    <n v="0"/>
    <n v="0"/>
    <n v="145332"/>
    <n v="170494"/>
  </r>
  <r>
    <s v="CDP"/>
    <s v="Clayoquot"/>
    <x v="0"/>
    <s v="Fall"/>
    <x v="6"/>
    <x v="22"/>
    <s v="SWVI"/>
    <s v="CK-31"/>
    <x v="2"/>
    <s v="M"/>
    <s v="H"/>
    <x v="31"/>
    <x v="51"/>
    <s v="CK-31"/>
    <s v="WEST VANCOUVER ISLAND-SOUTH_FA_0.x"/>
    <x v="0"/>
    <x v="601"/>
    <x v="6"/>
    <x v="219"/>
    <s v="20000530"/>
    <n v="4.8"/>
    <x v="0"/>
    <s v="N"/>
    <x v="225"/>
    <n v="1"/>
    <s v="AD"/>
    <n v="25170"/>
    <n v="0"/>
    <m/>
    <n v="0"/>
    <n v="0"/>
    <n v="145379"/>
    <n v="170549"/>
  </r>
  <r>
    <s v="CDP"/>
    <s v="Clayoquot"/>
    <x v="0"/>
    <s v="Fall"/>
    <x v="7"/>
    <x v="22"/>
    <s v="SWVI"/>
    <s v="CK-31"/>
    <x v="2"/>
    <s v="M"/>
    <s v="H"/>
    <x v="31"/>
    <x v="51"/>
    <s v="CK-31"/>
    <s v="WEST VANCOUVER ISLAND-SOUTH_FA_0.x"/>
    <x v="0"/>
    <x v="602"/>
    <x v="7"/>
    <x v="414"/>
    <s v="20010525"/>
    <n v="5.53"/>
    <x v="0"/>
    <s v="N"/>
    <x v="226"/>
    <n v="1"/>
    <s v="AD"/>
    <n v="25197"/>
    <n v="0"/>
    <m/>
    <n v="0"/>
    <n v="0"/>
    <n v="168249"/>
    <n v="193446"/>
  </r>
  <r>
    <s v="CDP"/>
    <s v="Clayoquot"/>
    <x v="0"/>
    <s v="Fall"/>
    <x v="7"/>
    <x v="22"/>
    <s v="SWVI"/>
    <s v="CK-31"/>
    <x v="2"/>
    <s v="M"/>
    <s v="H"/>
    <x v="31"/>
    <x v="51"/>
    <s v="CK-31"/>
    <s v="WEST VANCOUVER ISLAND-SOUTH_FA_0.x"/>
    <x v="0"/>
    <x v="603"/>
    <x v="7"/>
    <x v="414"/>
    <s v="20010525"/>
    <n v="5.53"/>
    <x v="0"/>
    <s v="N"/>
    <x v="227"/>
    <n v="1"/>
    <s v="AD"/>
    <n v="25181"/>
    <n v="0"/>
    <m/>
    <n v="0"/>
    <n v="0"/>
    <n v="168142"/>
    <n v="193323"/>
  </r>
  <r>
    <s v="CDP"/>
    <s v="Clayoquot"/>
    <x v="0"/>
    <s v="Fall"/>
    <x v="7"/>
    <x v="22"/>
    <s v="SWVI"/>
    <s v="CK-31"/>
    <x v="2"/>
    <s v="M"/>
    <s v="H"/>
    <x v="31"/>
    <x v="51"/>
    <s v="CK-31"/>
    <s v="WEST VANCOUVER ISLAND-SOUTH_FA_0.x"/>
    <x v="0"/>
    <x v="604"/>
    <x v="7"/>
    <x v="414"/>
    <s v="20010525"/>
    <n v="5.53"/>
    <x v="0"/>
    <s v="N"/>
    <x v="228"/>
    <n v="1"/>
    <s v="AD"/>
    <n v="25251"/>
    <n v="0"/>
    <m/>
    <n v="0"/>
    <n v="0"/>
    <n v="168609"/>
    <n v="193860"/>
  </r>
  <r>
    <s v="CDP"/>
    <s v="Clayoquot"/>
    <x v="0"/>
    <s v="Fall"/>
    <x v="18"/>
    <x v="22"/>
    <s v="SWVI"/>
    <s v="CK-31"/>
    <x v="2"/>
    <s v="M"/>
    <s v="H"/>
    <x v="31"/>
    <x v="51"/>
    <s v="CK-31"/>
    <s v="WEST VANCOUVER ISLAND-SOUTH_FA_0.x"/>
    <x v="0"/>
    <x v="605"/>
    <x v="18"/>
    <x v="415"/>
    <s v="20020601"/>
    <n v="4.5"/>
    <x v="0"/>
    <s v="N"/>
    <x v="229"/>
    <n v="1"/>
    <s v="AD"/>
    <n v="24223"/>
    <n v="0"/>
    <m/>
    <n v="0"/>
    <n v="0"/>
    <n v="164522"/>
    <n v="188745"/>
  </r>
  <r>
    <s v="CDP"/>
    <s v="Clayoquot"/>
    <x v="0"/>
    <s v="Fall"/>
    <x v="18"/>
    <x v="22"/>
    <s v="SWVI"/>
    <s v="CK-31"/>
    <x v="2"/>
    <s v="M"/>
    <s v="H"/>
    <x v="31"/>
    <x v="51"/>
    <s v="CK-31"/>
    <s v="WEST VANCOUVER ISLAND-SOUTH_FA_0.x"/>
    <x v="0"/>
    <x v="606"/>
    <x v="18"/>
    <x v="415"/>
    <s v="20020601"/>
    <n v="4.5"/>
    <x v="0"/>
    <s v="N"/>
    <x v="229"/>
    <n v="1"/>
    <s v="AD"/>
    <n v="48159"/>
    <n v="0"/>
    <m/>
    <n v="0"/>
    <n v="0"/>
    <n v="327096"/>
    <n v="375255"/>
  </r>
  <r>
    <s v="CDP"/>
    <s v="Clayoquot"/>
    <x v="0"/>
    <s v="Fall"/>
    <x v="19"/>
    <x v="22"/>
    <s v="SWVI"/>
    <s v="CK-31"/>
    <x v="2"/>
    <s v="M"/>
    <s v="H"/>
    <x v="31"/>
    <x v="51"/>
    <s v="CK-31"/>
    <s v="WEST VANCOUVER ISLAND-SOUTH_FA_0.x"/>
    <x v="0"/>
    <x v="607"/>
    <x v="19"/>
    <x v="416"/>
    <s v="20030601"/>
    <n v="6.1"/>
    <x v="1"/>
    <s v="N"/>
    <x v="230"/>
    <n v="1"/>
    <m/>
    <n v="0"/>
    <n v="0"/>
    <m/>
    <n v="0"/>
    <n v="0"/>
    <n v="481000"/>
    <n v="481000"/>
  </r>
  <r>
    <s v="CDP"/>
    <s v="Clayoquot"/>
    <x v="0"/>
    <s v="Fall"/>
    <x v="20"/>
    <x v="22"/>
    <s v="SWVI"/>
    <s v="CK-31"/>
    <x v="2"/>
    <s v="M"/>
    <s v="H"/>
    <x v="31"/>
    <x v="51"/>
    <s v="CK-31"/>
    <s v="WEST VANCOUVER ISLAND-SOUTH_FA_0.x"/>
    <x v="0"/>
    <x v="608"/>
    <x v="20"/>
    <x v="417"/>
    <s v="20040514"/>
    <n v="5.75"/>
    <x v="0"/>
    <s v="N"/>
    <x v="0"/>
    <n v="1"/>
    <m/>
    <n v="0"/>
    <n v="0"/>
    <m/>
    <n v="0"/>
    <n v="0"/>
    <n v="304658"/>
    <n v="304658"/>
  </r>
  <r>
    <s v="CDP"/>
    <s v="Clayoquot"/>
    <x v="0"/>
    <s v="Fall"/>
    <x v="21"/>
    <x v="22"/>
    <s v="SWVI"/>
    <s v="CK-31"/>
    <x v="2"/>
    <s v="M"/>
    <s v="H"/>
    <x v="31"/>
    <x v="51"/>
    <s v="CK-31"/>
    <s v="WEST VANCOUVER ISLAND-SOUTH_FA_0.x"/>
    <x v="0"/>
    <x v="609"/>
    <x v="21"/>
    <x v="245"/>
    <s v="20050513"/>
    <n v="3.6"/>
    <x v="0"/>
    <s v="N"/>
    <x v="0"/>
    <n v="1"/>
    <m/>
    <n v="0"/>
    <n v="0"/>
    <m/>
    <n v="0"/>
    <n v="0"/>
    <n v="631477"/>
    <n v="631477"/>
  </r>
  <r>
    <s v="CDP"/>
    <s v="Clayoquot"/>
    <x v="0"/>
    <s v="Fall"/>
    <x v="22"/>
    <x v="22"/>
    <s v="SWVI"/>
    <s v="CK-31"/>
    <x v="2"/>
    <s v="M"/>
    <s v="H"/>
    <x v="31"/>
    <x v="51"/>
    <s v="CK-31"/>
    <s v="WEST VANCOUVER ISLAND-SOUTH_FA_0.x"/>
    <x v="0"/>
    <x v="610"/>
    <x v="22"/>
    <x v="60"/>
    <s v="20060602"/>
    <n v="5"/>
    <x v="0"/>
    <s v="N"/>
    <x v="0"/>
    <n v="1"/>
    <m/>
    <n v="0"/>
    <n v="0"/>
    <m/>
    <n v="0"/>
    <n v="0"/>
    <n v="486219"/>
    <n v="486219"/>
  </r>
  <r>
    <s v="CDP"/>
    <s v="Clayoquot"/>
    <x v="0"/>
    <s v="Fall"/>
    <x v="26"/>
    <x v="22"/>
    <s v="SWVI"/>
    <s v="CK-31"/>
    <x v="2"/>
    <s v="M"/>
    <s v="H"/>
    <x v="31"/>
    <x v="51"/>
    <s v="CK-31"/>
    <s v="WEST VANCOUVER ISLAND-SOUTH_FA_0.x"/>
    <x v="0"/>
    <x v="611"/>
    <x v="26"/>
    <x v="142"/>
    <s v="200705"/>
    <n v="4"/>
    <x v="0"/>
    <s v="N"/>
    <x v="231"/>
    <n v="1"/>
    <m/>
    <n v="0"/>
    <n v="0"/>
    <m/>
    <n v="0"/>
    <n v="0"/>
    <n v="499542"/>
    <n v="499542"/>
  </r>
  <r>
    <s v="CDP"/>
    <s v="Clayoquot"/>
    <x v="0"/>
    <s v="Fall"/>
    <x v="32"/>
    <x v="22"/>
    <s v="SWVI"/>
    <s v="CK-31"/>
    <x v="2"/>
    <s v="M"/>
    <s v="H"/>
    <x v="31"/>
    <x v="51"/>
    <s v="CK-31"/>
    <s v="WEST VANCOUVER ISLAND-SOUTH_FA_0.x"/>
    <x v="0"/>
    <x v="612"/>
    <x v="32"/>
    <x v="418"/>
    <s v="200806"/>
    <n v="5.59"/>
    <x v="0"/>
    <s v="N"/>
    <x v="0"/>
    <n v="1"/>
    <m/>
    <n v="0"/>
    <n v="0"/>
    <m/>
    <n v="0"/>
    <n v="0"/>
    <n v="499000"/>
    <n v="499000"/>
  </r>
  <r>
    <s v="CDP"/>
    <s v="Clayoquot"/>
    <x v="0"/>
    <s v="Fall"/>
    <x v="27"/>
    <x v="22"/>
    <s v="SWVI"/>
    <s v="CK-31"/>
    <x v="2"/>
    <s v="M"/>
    <s v="H"/>
    <x v="31"/>
    <x v="51"/>
    <s v="CK-31"/>
    <s v="WEST VANCOUVER ISLAND-SOUTH_FA_0.x"/>
    <x v="0"/>
    <x v="613"/>
    <x v="27"/>
    <x v="144"/>
    <s v="200906"/>
    <n v="5"/>
    <x v="0"/>
    <s v="N"/>
    <x v="0"/>
    <n v="1"/>
    <m/>
    <n v="0"/>
    <n v="0"/>
    <m/>
    <n v="0"/>
    <n v="0"/>
    <n v="280000"/>
    <n v="280000"/>
  </r>
  <r>
    <s v="CDP"/>
    <s v="Clayoquot"/>
    <x v="0"/>
    <s v="Fall"/>
    <x v="28"/>
    <x v="22"/>
    <s v="SWVI"/>
    <s v="CK-31"/>
    <x v="2"/>
    <s v="M"/>
    <s v="H"/>
    <x v="31"/>
    <x v="51"/>
    <s v="CK-31"/>
    <s v="WEST VANCOUVER ISLAND-SOUTH_FA_0.x"/>
    <x v="0"/>
    <x v="614"/>
    <x v="28"/>
    <x v="419"/>
    <s v="201004"/>
    <m/>
    <x v="0"/>
    <s v="N"/>
    <x v="0"/>
    <n v="1"/>
    <m/>
    <n v="0"/>
    <n v="0"/>
    <m/>
    <n v="0"/>
    <n v="0"/>
    <n v="340000"/>
    <n v="340000"/>
  </r>
  <r>
    <s v="CDP"/>
    <s v="Clayoquot"/>
    <x v="0"/>
    <s v="Fall"/>
    <x v="33"/>
    <x v="22"/>
    <s v="SWVI"/>
    <s v="CK-31"/>
    <x v="2"/>
    <s v="M"/>
    <s v="H"/>
    <x v="31"/>
    <x v="51"/>
    <s v="CK-31"/>
    <s v="WEST VANCOUVER ISLAND-SOUTH_FA_0.x"/>
    <x v="0"/>
    <x v="615"/>
    <x v="33"/>
    <x v="420"/>
    <s v="20110611"/>
    <n v="7"/>
    <x v="0"/>
    <s v="N"/>
    <x v="0"/>
    <n v="1"/>
    <m/>
    <n v="0"/>
    <n v="0"/>
    <m/>
    <n v="0"/>
    <n v="0"/>
    <n v="287656"/>
    <n v="287656"/>
  </r>
  <r>
    <s v="CDP"/>
    <s v="Clayoquot"/>
    <x v="0"/>
    <s v="Fall"/>
    <x v="34"/>
    <x v="22"/>
    <s v="SWVI"/>
    <s v="CK-31"/>
    <x v="2"/>
    <s v="M"/>
    <s v="H"/>
    <x v="31"/>
    <x v="51"/>
    <s v="CK-31"/>
    <s v="WEST VANCOUVER ISLAND-SOUTH_FA_0.x"/>
    <x v="0"/>
    <x v="616"/>
    <x v="34"/>
    <x v="421"/>
    <s v="20120611"/>
    <n v="5.0999999999999996"/>
    <x v="0"/>
    <s v="N"/>
    <x v="0"/>
    <n v="1"/>
    <m/>
    <n v="0"/>
    <n v="0"/>
    <m/>
    <n v="0"/>
    <n v="0"/>
    <n v="365000"/>
    <n v="365000"/>
  </r>
  <r>
    <s v="CDP"/>
    <s v="Clayoquot"/>
    <x v="0"/>
    <s v="Fall"/>
    <x v="34"/>
    <x v="22"/>
    <s v="SWVI"/>
    <s v="CK-31"/>
    <x v="2"/>
    <s v="M"/>
    <s v="H"/>
    <x v="31"/>
    <x v="54"/>
    <s v="CK-31"/>
    <s v="WEST VANCOUVER ISLAND-SOUTH_FA_0.x"/>
    <x v="0"/>
    <x v="617"/>
    <x v="34"/>
    <x v="422"/>
    <s v="20120524"/>
    <n v="3.5"/>
    <x v="0"/>
    <s v="N"/>
    <x v="232"/>
    <n v="1"/>
    <m/>
    <n v="0"/>
    <n v="0"/>
    <m/>
    <n v="0"/>
    <n v="0"/>
    <n v="110000"/>
    <n v="110000"/>
  </r>
  <r>
    <s v="CDP"/>
    <s v="Clayoquot"/>
    <x v="0"/>
    <s v="Fall"/>
    <x v="23"/>
    <x v="22"/>
    <s v="SWVI"/>
    <s v="CK-31"/>
    <x v="2"/>
    <s v="M"/>
    <s v="H"/>
    <x v="31"/>
    <x v="51"/>
    <s v="CK-31"/>
    <s v="WEST VANCOUVER ISLAND-SOUTH_FA_0.x"/>
    <x v="0"/>
    <x v="618"/>
    <x v="23"/>
    <x v="423"/>
    <s v="20130605"/>
    <n v="4"/>
    <x v="0"/>
    <s v="N"/>
    <x v="0"/>
    <n v="1"/>
    <m/>
    <n v="0"/>
    <n v="0"/>
    <m/>
    <n v="0"/>
    <n v="0"/>
    <n v="282461"/>
    <n v="282461"/>
  </r>
  <r>
    <s v="CDP"/>
    <s v="Clayoquot"/>
    <x v="0"/>
    <s v="Fall"/>
    <x v="35"/>
    <x v="22"/>
    <s v="SWVI"/>
    <s v="CK-31"/>
    <x v="2"/>
    <s v="M"/>
    <s v="H"/>
    <x v="31"/>
    <x v="51"/>
    <s v="CK-31"/>
    <s v="WEST VANCOUVER ISLAND-SOUTH_FA_0.x"/>
    <x v="0"/>
    <x v="619"/>
    <x v="35"/>
    <x v="371"/>
    <s v="201405"/>
    <m/>
    <x v="0"/>
    <s v="N"/>
    <x v="0"/>
    <n v="1"/>
    <m/>
    <n v="0"/>
    <n v="0"/>
    <m/>
    <n v="0"/>
    <n v="0"/>
    <n v="77400"/>
    <n v="77400"/>
  </r>
  <r>
    <s v="CDP"/>
    <s v="Clayoquot"/>
    <x v="0"/>
    <s v="Fall"/>
    <x v="35"/>
    <x v="22"/>
    <s v="SWVI"/>
    <s v="CK-31"/>
    <x v="2"/>
    <s v="M"/>
    <s v="H"/>
    <x v="31"/>
    <x v="54"/>
    <s v="CK-31"/>
    <s v="WEST VANCOUVER ISLAND-SOUTH_FA_0.x"/>
    <x v="0"/>
    <x v="620"/>
    <x v="35"/>
    <x v="371"/>
    <s v="201405"/>
    <m/>
    <x v="0"/>
    <s v="N"/>
    <x v="0"/>
    <n v="1"/>
    <m/>
    <n v="0"/>
    <n v="0"/>
    <m/>
    <n v="0"/>
    <n v="0"/>
    <n v="101000"/>
    <n v="101000"/>
  </r>
  <r>
    <s v="CDP"/>
    <s v="Clayoquot"/>
    <x v="0"/>
    <s v="Fall"/>
    <x v="36"/>
    <x v="22"/>
    <s v="SWVI"/>
    <s v="CK-31"/>
    <x v="2"/>
    <s v="M"/>
    <s v="H"/>
    <x v="31"/>
    <x v="51"/>
    <s v="CK-31"/>
    <s v="WEST VANCOUVER ISLAND-SOUTH_FA_0.x"/>
    <x v="0"/>
    <x v="621"/>
    <x v="36"/>
    <x v="293"/>
    <s v="201505"/>
    <m/>
    <x v="0"/>
    <s v="N"/>
    <x v="0"/>
    <n v="1"/>
    <m/>
    <n v="0"/>
    <n v="0"/>
    <m/>
    <n v="0"/>
    <n v="0"/>
    <n v="15000"/>
    <n v="15000"/>
  </r>
  <r>
    <s v="CDP"/>
    <s v="Clayoquot"/>
    <x v="0"/>
    <s v="Fall"/>
    <x v="37"/>
    <x v="22"/>
    <s v="SWVI"/>
    <s v="CK-31"/>
    <x v="2"/>
    <s v="M"/>
    <s v="H"/>
    <x v="31"/>
    <x v="51"/>
    <s v="CK-31"/>
    <s v="WEST VANCOUVER ISLAND-SOUTH_FA_0.x"/>
    <x v="0"/>
    <x v="622"/>
    <x v="37"/>
    <x v="424"/>
    <s v="20160520"/>
    <n v="4.3"/>
    <x v="0"/>
    <s v="N"/>
    <x v="0"/>
    <n v="1"/>
    <m/>
    <n v="0"/>
    <n v="0"/>
    <m/>
    <n v="0"/>
    <n v="0"/>
    <n v="108701"/>
    <n v="108701"/>
  </r>
  <r>
    <s v="CDP"/>
    <s v="Clayoquot"/>
    <x v="0"/>
    <s v="Fall"/>
    <x v="29"/>
    <x v="22"/>
    <s v="SWVI"/>
    <s v="CK-31"/>
    <x v="2"/>
    <s v="M"/>
    <s v="H"/>
    <x v="31"/>
    <x v="51"/>
    <s v="CK-31"/>
    <s v="WEST VANCOUVER ISLAND-SOUTH_FA_0.x"/>
    <x v="0"/>
    <x v="623"/>
    <x v="29"/>
    <x v="425"/>
    <s v="201705"/>
    <n v="4.8"/>
    <x v="0"/>
    <s v="N"/>
    <x v="233"/>
    <n v="1"/>
    <m/>
    <n v="0"/>
    <n v="0"/>
    <m/>
    <n v="0"/>
    <n v="0"/>
    <n v="152101"/>
    <n v="152101"/>
  </r>
  <r>
    <s v="CDP"/>
    <s v="Clayoquot"/>
    <x v="0"/>
    <s v="Fall"/>
    <x v="38"/>
    <x v="22"/>
    <s v="SWVI"/>
    <s v="CK-31"/>
    <x v="2"/>
    <s v="M"/>
    <s v="H"/>
    <x v="31"/>
    <x v="51"/>
    <s v="CK-31"/>
    <s v="WEST VANCOUVER ISLAND-SOUTH_FA_0.x"/>
    <x v="0"/>
    <x v="624"/>
    <x v="38"/>
    <x v="426"/>
    <s v="20190522"/>
    <n v="5.8"/>
    <x v="0"/>
    <s v="N"/>
    <x v="0"/>
    <n v="1"/>
    <m/>
    <n v="0"/>
    <n v="0"/>
    <m/>
    <n v="0"/>
    <n v="0"/>
    <n v="73257"/>
    <n v="73257"/>
  </r>
  <r>
    <s v="CDP"/>
    <s v="Clayoquot"/>
    <x v="0"/>
    <s v="Fall"/>
    <x v="31"/>
    <x v="22"/>
    <s v="SWVI"/>
    <s v="CK-31"/>
    <x v="2"/>
    <s v="M"/>
    <s v="H"/>
    <x v="31"/>
    <x v="51"/>
    <s v="CK-31"/>
    <s v="WEST VANCOUVER ISLAND-SOUTH_FA_0.x"/>
    <x v="0"/>
    <x v="625"/>
    <x v="31"/>
    <x v="427"/>
    <s v="202005"/>
    <m/>
    <x v="0"/>
    <s v="N"/>
    <x v="0"/>
    <n v="1"/>
    <m/>
    <n v="0"/>
    <n v="0"/>
    <m/>
    <n v="0"/>
    <n v="0"/>
    <n v="20308"/>
    <n v="20308"/>
  </r>
  <r>
    <s v="CDP"/>
    <s v="Clayoquot"/>
    <x v="0"/>
    <s v="Fall"/>
    <x v="41"/>
    <x v="22"/>
    <s v="SWVI"/>
    <s v="CK-31"/>
    <x v="2"/>
    <s v="M"/>
    <s v="H"/>
    <x v="31"/>
    <x v="51"/>
    <s v="CK-31"/>
    <s v="WEST VANCOUVER ISLAND-SOUTH_FA_0.x"/>
    <x v="0"/>
    <x v="626"/>
    <x v="41"/>
    <x v="428"/>
    <s v="20230609"/>
    <n v="5.5"/>
    <x v="0"/>
    <s v="N"/>
    <x v="0"/>
    <n v="1"/>
    <m/>
    <n v="0"/>
    <n v="0"/>
    <m/>
    <n v="0"/>
    <n v="0"/>
    <n v="8745"/>
    <n v="8745"/>
  </r>
  <r>
    <s v="CDP"/>
    <s v="San Juan R"/>
    <x v="0"/>
    <s v="Fall"/>
    <x v="42"/>
    <x v="23"/>
    <s v="SWVI"/>
    <s v="CK-31"/>
    <x v="2"/>
    <s v="W"/>
    <s v="H"/>
    <x v="33"/>
    <x v="55"/>
    <s v="CK-31"/>
    <s v="WEST VANCOUVER ISLAND-SOUTH_FA_0.x"/>
    <x v="0"/>
    <x v="627"/>
    <x v="42"/>
    <x v="429"/>
    <s v="19800605"/>
    <n v="3.3"/>
    <x v="0"/>
    <s v="N"/>
    <x v="0"/>
    <n v="1"/>
    <s v="AD"/>
    <n v="39128"/>
    <n v="197"/>
    <m/>
    <n v="0"/>
    <n v="0"/>
    <n v="230"/>
    <n v="39555"/>
  </r>
  <r>
    <s v="CDP"/>
    <s v="San Juan R"/>
    <x v="0"/>
    <s v="Fall"/>
    <x v="43"/>
    <x v="23"/>
    <s v="SWVI"/>
    <s v="CK-31"/>
    <x v="2"/>
    <s v="W"/>
    <s v="H"/>
    <x v="33"/>
    <x v="55"/>
    <s v="CK-31"/>
    <s v="WEST VANCOUVER ISLAND-SOUTH_FA_0.x"/>
    <x v="0"/>
    <x v="628"/>
    <x v="43"/>
    <x v="430"/>
    <s v="198106"/>
    <n v="6"/>
    <x v="0"/>
    <s v="N"/>
    <x v="0"/>
    <n v="1"/>
    <m/>
    <n v="0"/>
    <n v="0"/>
    <m/>
    <n v="0"/>
    <n v="0"/>
    <n v="5560"/>
    <n v="5560"/>
  </r>
  <r>
    <s v="CDP"/>
    <s v="San Juan R"/>
    <x v="0"/>
    <s v="Fall"/>
    <x v="24"/>
    <x v="23"/>
    <s v="SWVI"/>
    <s v="CK-31"/>
    <x v="2"/>
    <s v="M"/>
    <s v="H"/>
    <x v="33"/>
    <x v="56"/>
    <m/>
    <m/>
    <x v="1"/>
    <x v="629"/>
    <x v="24"/>
    <x v="431"/>
    <s v="19820627"/>
    <n v="2.74"/>
    <x v="1"/>
    <s v="N"/>
    <x v="0"/>
    <n v="1"/>
    <s v="AD"/>
    <n v="97454"/>
    <n v="5606"/>
    <m/>
    <n v="0"/>
    <n v="0"/>
    <n v="84467"/>
    <n v="187527"/>
  </r>
  <r>
    <s v="CDP"/>
    <s v="San Juan R"/>
    <x v="0"/>
    <s v="Fall"/>
    <x v="25"/>
    <x v="23"/>
    <s v="SWVI"/>
    <s v="CK-31"/>
    <x v="2"/>
    <s v="M"/>
    <s v="H"/>
    <x v="33"/>
    <x v="56"/>
    <m/>
    <m/>
    <x v="0"/>
    <x v="630"/>
    <x v="25"/>
    <x v="432"/>
    <s v="19830611"/>
    <n v="3.4"/>
    <x v="0"/>
    <s v="N"/>
    <x v="0"/>
    <n v="1"/>
    <s v="AD"/>
    <n v="49868"/>
    <n v="1809"/>
    <m/>
    <n v="0"/>
    <n v="0"/>
    <n v="97000"/>
    <n v="148677"/>
  </r>
  <r>
    <s v="CDP"/>
    <s v="San Juan R"/>
    <x v="0"/>
    <s v="Fall"/>
    <x v="8"/>
    <x v="23"/>
    <s v="SWVI"/>
    <s v="CK-31"/>
    <x v="2"/>
    <s v="M"/>
    <s v="H"/>
    <x v="33"/>
    <x v="56"/>
    <m/>
    <m/>
    <x v="0"/>
    <x v="631"/>
    <x v="8"/>
    <x v="433"/>
    <s v="19840616"/>
    <n v="6.6"/>
    <x v="0"/>
    <s v="N"/>
    <x v="0"/>
    <n v="1"/>
    <m/>
    <n v="0"/>
    <n v="0"/>
    <m/>
    <n v="0"/>
    <n v="0"/>
    <n v="99452"/>
    <n v="99452"/>
  </r>
  <r>
    <s v="CDP"/>
    <s v="San Juan R"/>
    <x v="0"/>
    <s v="Fall"/>
    <x v="9"/>
    <x v="23"/>
    <s v="SWVI"/>
    <s v="CK-31"/>
    <x v="2"/>
    <s v="M"/>
    <s v="H"/>
    <x v="33"/>
    <x v="55"/>
    <s v="CK-31"/>
    <s v="WEST VANCOUVER ISLAND-SOUTH_FA_0.x"/>
    <x v="0"/>
    <x v="632"/>
    <x v="9"/>
    <x v="434"/>
    <s v="19850615"/>
    <n v="4"/>
    <x v="0"/>
    <s v="N"/>
    <x v="0"/>
    <n v="1"/>
    <m/>
    <n v="0"/>
    <n v="0"/>
    <m/>
    <n v="0"/>
    <n v="0"/>
    <n v="367000"/>
    <n v="367000"/>
  </r>
  <r>
    <s v="CDP"/>
    <s v="San Juan R"/>
    <x v="0"/>
    <s v="Fall"/>
    <x v="10"/>
    <x v="23"/>
    <s v="SWVI"/>
    <s v="CK-31"/>
    <x v="2"/>
    <s v="M"/>
    <s v="H"/>
    <x v="33"/>
    <x v="56"/>
    <m/>
    <m/>
    <x v="0"/>
    <x v="633"/>
    <x v="10"/>
    <x v="25"/>
    <s v="19860619"/>
    <n v="6.48"/>
    <x v="0"/>
    <s v="N"/>
    <x v="0"/>
    <n v="1"/>
    <m/>
    <n v="0"/>
    <n v="0"/>
    <m/>
    <n v="0"/>
    <n v="0"/>
    <n v="29700"/>
    <n v="29700"/>
  </r>
  <r>
    <s v="CDP"/>
    <s v="San Juan R"/>
    <x v="0"/>
    <s v="Fall"/>
    <x v="11"/>
    <x v="23"/>
    <s v="SWVI"/>
    <s v="CK-31"/>
    <x v="2"/>
    <s v="M"/>
    <s v="H"/>
    <x v="33"/>
    <x v="55"/>
    <s v="CK-31"/>
    <s v="WEST VANCOUVER ISLAND-SOUTH_FA_0.x"/>
    <x v="0"/>
    <x v="634"/>
    <x v="11"/>
    <x v="435"/>
    <s v="19870613"/>
    <n v="6.1"/>
    <x v="0"/>
    <s v="N"/>
    <x v="0"/>
    <n v="1"/>
    <m/>
    <n v="0"/>
    <n v="0"/>
    <m/>
    <n v="0"/>
    <n v="0"/>
    <n v="300000"/>
    <n v="300000"/>
  </r>
  <r>
    <s v="CDP"/>
    <s v="San Juan R"/>
    <x v="0"/>
    <s v="Fall"/>
    <x v="0"/>
    <x v="23"/>
    <s v="SWVI"/>
    <s v="CK-31"/>
    <x v="2"/>
    <s v="M"/>
    <s v="H"/>
    <x v="33"/>
    <x v="57"/>
    <s v="CK-31"/>
    <s v="WEST VANCOUVER ISLAND-SOUTH_FA_0.x"/>
    <x v="0"/>
    <x v="635"/>
    <x v="0"/>
    <x v="403"/>
    <s v="19880618"/>
    <n v="4.75"/>
    <x v="0"/>
    <s v="N"/>
    <x v="0"/>
    <n v="1"/>
    <m/>
    <n v="0"/>
    <n v="0"/>
    <m/>
    <n v="0"/>
    <n v="0"/>
    <n v="150000"/>
    <n v="150000"/>
  </r>
  <r>
    <s v="CDP"/>
    <s v="San Juan R"/>
    <x v="0"/>
    <s v="Fall"/>
    <x v="0"/>
    <x v="23"/>
    <s v="SWVI"/>
    <s v="CK-31"/>
    <x v="2"/>
    <s v="M"/>
    <s v="H"/>
    <x v="33"/>
    <x v="58"/>
    <m/>
    <m/>
    <x v="0"/>
    <x v="636"/>
    <x v="0"/>
    <x v="403"/>
    <s v="19880617"/>
    <n v="6.87"/>
    <x v="0"/>
    <s v="N"/>
    <x v="0"/>
    <n v="1"/>
    <m/>
    <n v="0"/>
    <n v="0"/>
    <m/>
    <n v="0"/>
    <n v="0"/>
    <n v="43000"/>
    <n v="43000"/>
  </r>
  <r>
    <s v="CDP"/>
    <s v="San Juan R"/>
    <x v="0"/>
    <s v="Fall"/>
    <x v="0"/>
    <x v="23"/>
    <s v="SWVI"/>
    <s v="CK-31"/>
    <x v="2"/>
    <s v="M"/>
    <s v="H"/>
    <x v="33"/>
    <x v="56"/>
    <m/>
    <m/>
    <x v="0"/>
    <x v="637"/>
    <x v="0"/>
    <x v="436"/>
    <s v="19880617"/>
    <n v="4.74"/>
    <x v="0"/>
    <s v="N"/>
    <x v="234"/>
    <n v="1"/>
    <s v="AD"/>
    <n v="20682"/>
    <n v="52"/>
    <m/>
    <n v="0"/>
    <n v="0"/>
    <n v="53600"/>
    <n v="74334"/>
  </r>
  <r>
    <s v="CDP"/>
    <s v="San Juan R"/>
    <x v="0"/>
    <s v="Fall"/>
    <x v="0"/>
    <x v="23"/>
    <s v="SWVI"/>
    <s v="CK-31"/>
    <x v="2"/>
    <s v="M"/>
    <s v="H"/>
    <x v="33"/>
    <x v="56"/>
    <m/>
    <m/>
    <x v="0"/>
    <x v="638"/>
    <x v="0"/>
    <x v="436"/>
    <s v="19880617"/>
    <n v="4.74"/>
    <x v="0"/>
    <s v="N"/>
    <x v="234"/>
    <n v="1"/>
    <s v="AD"/>
    <n v="21142"/>
    <n v="53"/>
    <m/>
    <n v="0"/>
    <n v="0"/>
    <n v="53600"/>
    <n v="74795"/>
  </r>
  <r>
    <s v="CDP"/>
    <s v="San Juan R"/>
    <x v="0"/>
    <s v="Fall"/>
    <x v="0"/>
    <x v="23"/>
    <s v="SWVI"/>
    <s v="CK-31"/>
    <x v="2"/>
    <s v="M"/>
    <s v="H"/>
    <x v="33"/>
    <x v="56"/>
    <m/>
    <m/>
    <x v="0"/>
    <x v="639"/>
    <x v="0"/>
    <x v="436"/>
    <s v="19880617"/>
    <n v="4.74"/>
    <x v="0"/>
    <s v="N"/>
    <x v="234"/>
    <n v="1"/>
    <s v="AD"/>
    <n v="21153"/>
    <n v="53"/>
    <m/>
    <n v="0"/>
    <n v="0"/>
    <n v="53600"/>
    <n v="74806"/>
  </r>
  <r>
    <s v="CDP"/>
    <s v="San Juan R"/>
    <x v="0"/>
    <s v="Fall"/>
    <x v="0"/>
    <x v="23"/>
    <s v="SWVI"/>
    <s v="CK-31"/>
    <x v="2"/>
    <s v="M"/>
    <s v="H"/>
    <x v="33"/>
    <x v="56"/>
    <m/>
    <m/>
    <x v="0"/>
    <x v="640"/>
    <x v="0"/>
    <x v="436"/>
    <s v="19880617"/>
    <n v="4.74"/>
    <x v="0"/>
    <s v="N"/>
    <x v="234"/>
    <n v="1"/>
    <s v="AD"/>
    <n v="21154"/>
    <n v="53"/>
    <m/>
    <n v="0"/>
    <n v="0"/>
    <n v="53600"/>
    <n v="74807"/>
  </r>
  <r>
    <s v="CDP"/>
    <s v="San Juan R"/>
    <x v="0"/>
    <s v="Fall"/>
    <x v="0"/>
    <x v="23"/>
    <s v="SWVI"/>
    <s v="CK-31"/>
    <x v="2"/>
    <s v="M"/>
    <s v="H"/>
    <x v="33"/>
    <x v="56"/>
    <m/>
    <m/>
    <x v="0"/>
    <x v="641"/>
    <x v="0"/>
    <x v="436"/>
    <s v="19880617"/>
    <n v="4.74"/>
    <x v="0"/>
    <s v="N"/>
    <x v="234"/>
    <n v="1"/>
    <s v="AD"/>
    <n v="20697"/>
    <n v="52"/>
    <m/>
    <n v="0"/>
    <n v="0"/>
    <n v="53600"/>
    <n v="74349"/>
  </r>
  <r>
    <s v="CDP"/>
    <s v="San Juan R"/>
    <x v="0"/>
    <s v="Fall"/>
    <x v="0"/>
    <x v="23"/>
    <s v="SWVI"/>
    <s v="CK-31"/>
    <x v="2"/>
    <s v="M"/>
    <s v="H"/>
    <x v="33"/>
    <x v="55"/>
    <s v="CK-31"/>
    <s v="WEST VANCOUVER ISLAND-SOUTH_FA_0.x"/>
    <x v="0"/>
    <x v="642"/>
    <x v="0"/>
    <x v="437"/>
    <s v="19880619"/>
    <n v="5.35"/>
    <x v="0"/>
    <s v="N"/>
    <x v="0"/>
    <n v="1"/>
    <m/>
    <n v="0"/>
    <n v="0"/>
    <m/>
    <n v="0"/>
    <n v="0"/>
    <n v="145000"/>
    <n v="145000"/>
  </r>
  <r>
    <s v="CDP"/>
    <s v="San Juan R"/>
    <x v="0"/>
    <s v="Fall"/>
    <x v="1"/>
    <x v="23"/>
    <s v="SWVI"/>
    <s v="CK-31"/>
    <x v="2"/>
    <s v="M"/>
    <s v="H"/>
    <x v="33"/>
    <x v="56"/>
    <m/>
    <m/>
    <x v="1"/>
    <x v="643"/>
    <x v="1"/>
    <x v="30"/>
    <s v="19890512"/>
    <n v="2.25"/>
    <x v="1"/>
    <s v="N"/>
    <x v="0"/>
    <n v="1"/>
    <m/>
    <n v="0"/>
    <n v="0"/>
    <m/>
    <n v="0"/>
    <n v="0"/>
    <n v="100000"/>
    <n v="100000"/>
  </r>
  <r>
    <s v="CDP"/>
    <s v="San Juan R"/>
    <x v="0"/>
    <s v="Fall"/>
    <x v="1"/>
    <x v="23"/>
    <s v="SWVI"/>
    <s v="CK-31"/>
    <x v="2"/>
    <s v="M"/>
    <s v="H"/>
    <x v="33"/>
    <x v="56"/>
    <m/>
    <m/>
    <x v="0"/>
    <x v="644"/>
    <x v="1"/>
    <x v="438"/>
    <s v="19890609"/>
    <n v="3.9"/>
    <x v="0"/>
    <s v="N"/>
    <x v="0"/>
    <n v="1"/>
    <m/>
    <n v="0"/>
    <n v="0"/>
    <m/>
    <n v="0"/>
    <n v="0"/>
    <n v="176660"/>
    <n v="176660"/>
  </r>
  <r>
    <s v="CDP"/>
    <s v="San Juan R"/>
    <x v="0"/>
    <s v="Fall"/>
    <x v="1"/>
    <x v="23"/>
    <s v="SWVI"/>
    <s v="CK-31"/>
    <x v="2"/>
    <s v="M"/>
    <s v="H"/>
    <x v="33"/>
    <x v="55"/>
    <s v="CK-31"/>
    <s v="WEST VANCOUVER ISLAND-SOUTH_FA_0.x"/>
    <x v="0"/>
    <x v="645"/>
    <x v="1"/>
    <x v="439"/>
    <s v="19890620"/>
    <n v="6"/>
    <x v="1"/>
    <s v="N"/>
    <x v="235"/>
    <n v="1"/>
    <s v="AD"/>
    <n v="20596"/>
    <n v="208"/>
    <m/>
    <n v="0"/>
    <n v="0"/>
    <m/>
    <n v="20804"/>
  </r>
  <r>
    <s v="CDP"/>
    <s v="San Juan R"/>
    <x v="0"/>
    <s v="Fall"/>
    <x v="1"/>
    <x v="23"/>
    <s v="SWVI"/>
    <s v="CK-31"/>
    <x v="2"/>
    <s v="M"/>
    <s v="H"/>
    <x v="33"/>
    <x v="55"/>
    <s v="CK-31"/>
    <s v="WEST VANCOUVER ISLAND-SOUTH_FA_0.x"/>
    <x v="0"/>
    <x v="646"/>
    <x v="1"/>
    <x v="439"/>
    <s v="19890620"/>
    <n v="6"/>
    <x v="1"/>
    <s v="N"/>
    <x v="235"/>
    <n v="1"/>
    <s v="AD"/>
    <n v="21320"/>
    <n v="215"/>
    <m/>
    <n v="0"/>
    <n v="0"/>
    <m/>
    <n v="21535"/>
  </r>
  <r>
    <s v="CDP"/>
    <s v="San Juan R"/>
    <x v="0"/>
    <s v="Fall"/>
    <x v="1"/>
    <x v="23"/>
    <s v="SWVI"/>
    <s v="CK-31"/>
    <x v="2"/>
    <s v="M"/>
    <s v="H"/>
    <x v="33"/>
    <x v="55"/>
    <s v="CK-31"/>
    <s v="WEST VANCOUVER ISLAND-SOUTH_FA_0.x"/>
    <x v="0"/>
    <x v="647"/>
    <x v="1"/>
    <x v="439"/>
    <s v="19890620"/>
    <n v="6"/>
    <x v="1"/>
    <s v="N"/>
    <x v="235"/>
    <n v="1"/>
    <s v="AD"/>
    <n v="20663"/>
    <n v="209"/>
    <m/>
    <n v="0"/>
    <n v="0"/>
    <m/>
    <n v="20872"/>
  </r>
  <r>
    <s v="CDP"/>
    <s v="San Juan R"/>
    <x v="0"/>
    <s v="Fall"/>
    <x v="1"/>
    <x v="23"/>
    <s v="SWVI"/>
    <s v="CK-31"/>
    <x v="2"/>
    <s v="M"/>
    <s v="H"/>
    <x v="33"/>
    <x v="55"/>
    <s v="CK-31"/>
    <s v="WEST VANCOUVER ISLAND-SOUTH_FA_0.x"/>
    <x v="0"/>
    <x v="648"/>
    <x v="1"/>
    <x v="439"/>
    <s v="19890620"/>
    <n v="6"/>
    <x v="1"/>
    <s v="N"/>
    <x v="235"/>
    <n v="1"/>
    <s v="AD"/>
    <n v="20830"/>
    <n v="210"/>
    <m/>
    <n v="0"/>
    <n v="0"/>
    <m/>
    <n v="21040"/>
  </r>
  <r>
    <s v="CDP"/>
    <s v="San Juan R"/>
    <x v="0"/>
    <s v="Fall"/>
    <x v="1"/>
    <x v="23"/>
    <s v="SWVI"/>
    <s v="CK-31"/>
    <x v="2"/>
    <s v="M"/>
    <s v="H"/>
    <x v="33"/>
    <x v="55"/>
    <s v="CK-31"/>
    <s v="WEST VANCOUVER ISLAND-SOUTH_FA_0.x"/>
    <x v="0"/>
    <x v="649"/>
    <x v="1"/>
    <x v="439"/>
    <s v="19890620"/>
    <n v="6"/>
    <x v="1"/>
    <s v="N"/>
    <x v="235"/>
    <n v="1"/>
    <s v="AD"/>
    <n v="20446"/>
    <n v="207"/>
    <m/>
    <n v="0"/>
    <n v="0"/>
    <m/>
    <n v="20653"/>
  </r>
  <r>
    <s v="CDP"/>
    <s v="San Juan R"/>
    <x v="0"/>
    <s v="Fall"/>
    <x v="1"/>
    <x v="23"/>
    <s v="SWVI"/>
    <s v="CK-31"/>
    <x v="2"/>
    <s v="M"/>
    <s v="H"/>
    <x v="33"/>
    <x v="55"/>
    <s v="CK-31"/>
    <s v="WEST VANCOUVER ISLAND-SOUTH_FA_0.x"/>
    <x v="0"/>
    <x v="650"/>
    <x v="1"/>
    <x v="440"/>
    <s v="19890617"/>
    <n v="5.6"/>
    <x v="0"/>
    <s v="N"/>
    <x v="0"/>
    <n v="1"/>
    <m/>
    <n v="0"/>
    <n v="0"/>
    <m/>
    <n v="0"/>
    <n v="0"/>
    <n v="296900"/>
    <n v="296900"/>
  </r>
  <r>
    <s v="CDP"/>
    <s v="San Juan R"/>
    <x v="0"/>
    <s v="Fall"/>
    <x v="12"/>
    <x v="23"/>
    <s v="SWVI"/>
    <s v="CK-31"/>
    <x v="2"/>
    <s v="M"/>
    <s v="H"/>
    <x v="33"/>
    <x v="55"/>
    <s v="CK-31"/>
    <s v="WEST VANCOUVER ISLAND-SOUTH_FA_0.x"/>
    <x v="0"/>
    <x v="651"/>
    <x v="12"/>
    <x v="441"/>
    <s v="19910613"/>
    <n v="7.2"/>
    <x v="0"/>
    <s v="N"/>
    <x v="0"/>
    <n v="1"/>
    <m/>
    <n v="0"/>
    <n v="0"/>
    <m/>
    <n v="0"/>
    <n v="0"/>
    <n v="158990"/>
    <n v="158990"/>
  </r>
  <r>
    <s v="CDP"/>
    <s v="San Juan R"/>
    <x v="0"/>
    <s v="Fall"/>
    <x v="13"/>
    <x v="23"/>
    <s v="SWVI"/>
    <s v="CK-31"/>
    <x v="2"/>
    <s v="M"/>
    <s v="H"/>
    <x v="33"/>
    <x v="56"/>
    <m/>
    <m/>
    <x v="1"/>
    <x v="652"/>
    <x v="13"/>
    <x v="442"/>
    <s v="19920330"/>
    <n v="1.7"/>
    <x v="1"/>
    <s v="N"/>
    <x v="0"/>
    <n v="1"/>
    <m/>
    <n v="0"/>
    <n v="0"/>
    <m/>
    <n v="0"/>
    <n v="0"/>
    <n v="100000"/>
    <n v="100000"/>
  </r>
  <r>
    <s v="CDP"/>
    <s v="San Juan R"/>
    <x v="0"/>
    <s v="Fall"/>
    <x v="13"/>
    <x v="23"/>
    <s v="SWVI"/>
    <s v="CK-31"/>
    <x v="2"/>
    <s v="M"/>
    <s v="H"/>
    <x v="33"/>
    <x v="55"/>
    <s v="CK-31"/>
    <s v="WEST VANCOUVER ISLAND-SOUTH_FA_0.x"/>
    <x v="0"/>
    <x v="653"/>
    <x v="13"/>
    <x v="443"/>
    <s v="19920606"/>
    <n v="6.9"/>
    <x v="0"/>
    <s v="N"/>
    <x v="0"/>
    <n v="1"/>
    <m/>
    <n v="0"/>
    <n v="0"/>
    <m/>
    <n v="0"/>
    <n v="0"/>
    <n v="525000"/>
    <n v="525000"/>
  </r>
  <r>
    <s v="CDP"/>
    <s v="San Juan R"/>
    <x v="0"/>
    <s v="Fall"/>
    <x v="14"/>
    <x v="23"/>
    <s v="SWVI"/>
    <s v="CK-31"/>
    <x v="2"/>
    <s v="M"/>
    <s v="H"/>
    <x v="33"/>
    <x v="56"/>
    <m/>
    <m/>
    <x v="1"/>
    <x v="654"/>
    <x v="14"/>
    <x v="444"/>
    <s v="19930531"/>
    <n v="2.8"/>
    <x v="1"/>
    <s v="N"/>
    <x v="236"/>
    <n v="1"/>
    <s v="AD"/>
    <n v="27819"/>
    <n v="0"/>
    <m/>
    <n v="0"/>
    <n v="0"/>
    <n v="717"/>
    <n v="28536"/>
  </r>
  <r>
    <s v="CDP"/>
    <s v="San Juan R"/>
    <x v="0"/>
    <s v="Fall"/>
    <x v="14"/>
    <x v="23"/>
    <s v="SWVI"/>
    <s v="CK-31"/>
    <x v="2"/>
    <s v="M"/>
    <s v="H"/>
    <x v="33"/>
    <x v="56"/>
    <m/>
    <m/>
    <x v="1"/>
    <x v="655"/>
    <x v="14"/>
    <x v="444"/>
    <s v="19930531"/>
    <n v="2.8"/>
    <x v="1"/>
    <s v="N"/>
    <x v="237"/>
    <n v="1"/>
    <s v="AD"/>
    <n v="29000"/>
    <n v="0"/>
    <m/>
    <n v="0"/>
    <n v="0"/>
    <n v="748"/>
    <n v="29748"/>
  </r>
  <r>
    <s v="CDP"/>
    <s v="San Juan R"/>
    <x v="0"/>
    <s v="Fall"/>
    <x v="14"/>
    <x v="23"/>
    <s v="SWVI"/>
    <s v="CK-31"/>
    <x v="2"/>
    <s v="M"/>
    <s v="H"/>
    <x v="33"/>
    <x v="56"/>
    <m/>
    <m/>
    <x v="1"/>
    <x v="656"/>
    <x v="14"/>
    <x v="444"/>
    <s v="19930531"/>
    <n v="2.8"/>
    <x v="1"/>
    <s v="N"/>
    <x v="238"/>
    <n v="1"/>
    <s v="AD"/>
    <n v="28503"/>
    <n v="0"/>
    <m/>
    <n v="0"/>
    <n v="0"/>
    <n v="735"/>
    <n v="29238"/>
  </r>
  <r>
    <s v="CDP"/>
    <s v="San Juan R"/>
    <x v="0"/>
    <s v="Fall"/>
    <x v="14"/>
    <x v="23"/>
    <s v="SWVI"/>
    <s v="CK-31"/>
    <x v="2"/>
    <s v="M"/>
    <s v="H"/>
    <x v="33"/>
    <x v="56"/>
    <m/>
    <m/>
    <x v="0"/>
    <x v="657"/>
    <x v="14"/>
    <x v="407"/>
    <s v="19930617"/>
    <n v="4.55"/>
    <x v="1"/>
    <s v="N"/>
    <x v="239"/>
    <n v="1"/>
    <s v="AD"/>
    <n v="25185"/>
    <n v="0"/>
    <m/>
    <n v="0"/>
    <n v="0"/>
    <m/>
    <n v="25185"/>
  </r>
  <r>
    <s v="CDP"/>
    <s v="San Juan R"/>
    <x v="0"/>
    <s v="Fall"/>
    <x v="14"/>
    <x v="23"/>
    <s v="SWVI"/>
    <s v="CK-31"/>
    <x v="2"/>
    <s v="M"/>
    <s v="H"/>
    <x v="33"/>
    <x v="56"/>
    <m/>
    <m/>
    <x v="0"/>
    <x v="658"/>
    <x v="14"/>
    <x v="407"/>
    <s v="19930617"/>
    <n v="4.55"/>
    <x v="1"/>
    <s v="N"/>
    <x v="240"/>
    <n v="1"/>
    <s v="AD"/>
    <n v="25364"/>
    <n v="0"/>
    <m/>
    <n v="0"/>
    <n v="0"/>
    <m/>
    <n v="25364"/>
  </r>
  <r>
    <s v="CDP"/>
    <s v="San Juan R"/>
    <x v="0"/>
    <s v="Fall"/>
    <x v="14"/>
    <x v="23"/>
    <s v="SWVI"/>
    <s v="CK-31"/>
    <x v="2"/>
    <s v="M"/>
    <s v="H"/>
    <x v="33"/>
    <x v="55"/>
    <s v="CK-31"/>
    <s v="WEST VANCOUVER ISLAND-SOUTH_FA_0.x"/>
    <x v="0"/>
    <x v="659"/>
    <x v="14"/>
    <x v="445"/>
    <s v="19930614"/>
    <n v="5.56"/>
    <x v="0"/>
    <s v="N"/>
    <x v="0"/>
    <n v="1"/>
    <m/>
    <n v="0"/>
    <n v="0"/>
    <m/>
    <n v="0"/>
    <n v="0"/>
    <n v="215000"/>
    <n v="215000"/>
  </r>
  <r>
    <s v="CDP"/>
    <s v="San Juan R"/>
    <x v="0"/>
    <s v="Fall"/>
    <x v="15"/>
    <x v="23"/>
    <s v="SWVI"/>
    <s v="CK-31"/>
    <x v="2"/>
    <s v="M"/>
    <s v="H"/>
    <x v="33"/>
    <x v="56"/>
    <m/>
    <m/>
    <x v="1"/>
    <x v="660"/>
    <x v="15"/>
    <x v="446"/>
    <s v="19940428"/>
    <n v="1.5"/>
    <x v="1"/>
    <s v="N"/>
    <x v="0"/>
    <n v="1"/>
    <m/>
    <n v="0"/>
    <n v="0"/>
    <m/>
    <n v="0"/>
    <n v="0"/>
    <n v="298750"/>
    <n v="298750"/>
  </r>
  <r>
    <s v="CDP"/>
    <s v="San Juan R"/>
    <x v="0"/>
    <s v="Fall"/>
    <x v="15"/>
    <x v="23"/>
    <s v="SWVI"/>
    <s v="CK-31"/>
    <x v="2"/>
    <s v="M"/>
    <s v="H"/>
    <x v="33"/>
    <x v="55"/>
    <s v="CK-31"/>
    <s v="WEST VANCOUVER ISLAND-SOUTH_FA_0.x"/>
    <x v="0"/>
    <x v="661"/>
    <x v="15"/>
    <x v="447"/>
    <s v="19940615"/>
    <n v="7.29"/>
    <x v="0"/>
    <s v="N"/>
    <x v="241"/>
    <n v="1"/>
    <s v="AD"/>
    <n v="50700"/>
    <n v="0"/>
    <m/>
    <n v="0"/>
    <n v="0"/>
    <n v="699300"/>
    <n v="750000"/>
  </r>
  <r>
    <s v="CDP"/>
    <s v="San Juan R"/>
    <x v="0"/>
    <s v="Fall"/>
    <x v="15"/>
    <x v="23"/>
    <s v="SWVI"/>
    <s v="CK-31"/>
    <x v="2"/>
    <s v="M"/>
    <s v="H"/>
    <x v="33"/>
    <x v="55"/>
    <s v="CK-31"/>
    <s v="WEST VANCOUVER ISLAND-SOUTH_FA_0.x"/>
    <x v="0"/>
    <x v="662"/>
    <x v="15"/>
    <x v="41"/>
    <s v="19940520"/>
    <n v="4.49"/>
    <x v="0"/>
    <s v="N"/>
    <x v="0"/>
    <n v="1"/>
    <m/>
    <n v="0"/>
    <n v="0"/>
    <m/>
    <n v="0"/>
    <n v="0"/>
    <n v="81500"/>
    <n v="81500"/>
  </r>
  <r>
    <s v="CDP"/>
    <s v="San Juan R"/>
    <x v="0"/>
    <s v="Fall"/>
    <x v="16"/>
    <x v="23"/>
    <s v="SWVI"/>
    <s v="CK-31"/>
    <x v="2"/>
    <s v="M"/>
    <s v="H"/>
    <x v="33"/>
    <x v="55"/>
    <s v="CK-31"/>
    <s v="WEST VANCOUVER ISLAND-SOUTH_FA_0.x"/>
    <x v="0"/>
    <x v="663"/>
    <x v="16"/>
    <x v="448"/>
    <s v="19950615"/>
    <n v="6.2"/>
    <x v="0"/>
    <s v="N"/>
    <x v="242"/>
    <n v="1"/>
    <s v="AD"/>
    <n v="25362"/>
    <n v="0"/>
    <m/>
    <n v="0"/>
    <n v="0"/>
    <n v="309642"/>
    <n v="335004"/>
  </r>
  <r>
    <s v="CDP"/>
    <s v="San Juan R"/>
    <x v="0"/>
    <s v="Fall"/>
    <x v="16"/>
    <x v="23"/>
    <s v="SWVI"/>
    <s v="CK-31"/>
    <x v="2"/>
    <s v="M"/>
    <s v="H"/>
    <x v="33"/>
    <x v="55"/>
    <s v="CK-31"/>
    <s v="WEST VANCOUVER ISLAND-SOUTH_FA_0.x"/>
    <x v="0"/>
    <x v="664"/>
    <x v="16"/>
    <x v="448"/>
    <s v="19950615"/>
    <n v="6.2"/>
    <x v="0"/>
    <s v="N"/>
    <x v="243"/>
    <n v="1"/>
    <s v="AD"/>
    <n v="25354"/>
    <n v="0"/>
    <m/>
    <n v="0"/>
    <n v="0"/>
    <n v="309642"/>
    <n v="334996"/>
  </r>
  <r>
    <s v="CDP"/>
    <s v="San Juan R"/>
    <x v="0"/>
    <s v="Fall"/>
    <x v="17"/>
    <x v="23"/>
    <s v="SWVI"/>
    <s v="CK-31"/>
    <x v="2"/>
    <s v="M"/>
    <s v="H"/>
    <x v="33"/>
    <x v="56"/>
    <m/>
    <m/>
    <x v="0"/>
    <x v="665"/>
    <x v="17"/>
    <x v="449"/>
    <s v="19960612"/>
    <n v="5.5"/>
    <x v="0"/>
    <s v="N"/>
    <x v="0"/>
    <n v="1"/>
    <m/>
    <n v="0"/>
    <n v="0"/>
    <m/>
    <n v="0"/>
    <n v="0"/>
    <n v="50000"/>
    <n v="50000"/>
  </r>
  <r>
    <s v="CDP"/>
    <s v="San Juan R"/>
    <x v="0"/>
    <s v="Fall"/>
    <x v="17"/>
    <x v="23"/>
    <s v="SWVI"/>
    <s v="CK-31"/>
    <x v="2"/>
    <s v="M"/>
    <s v="H"/>
    <x v="33"/>
    <x v="55"/>
    <s v="CK-31"/>
    <s v="WEST VANCOUVER ISLAND-SOUTH_FA_0.x"/>
    <x v="0"/>
    <x v="666"/>
    <x v="17"/>
    <x v="79"/>
    <s v="19960614"/>
    <n v="6.8"/>
    <x v="0"/>
    <s v="N"/>
    <x v="0"/>
    <n v="1"/>
    <m/>
    <n v="0"/>
    <n v="0"/>
    <m/>
    <n v="0"/>
    <n v="0"/>
    <n v="550000"/>
    <n v="550000"/>
  </r>
  <r>
    <s v="CDP"/>
    <s v="San Juan R"/>
    <x v="0"/>
    <s v="Fall"/>
    <x v="3"/>
    <x v="23"/>
    <s v="SWVI"/>
    <s v="CK-31"/>
    <x v="2"/>
    <s v="M"/>
    <s v="H"/>
    <x v="33"/>
    <x v="56"/>
    <m/>
    <m/>
    <x v="1"/>
    <x v="667"/>
    <x v="3"/>
    <x v="450"/>
    <s v="19970523"/>
    <n v="2.1"/>
    <x v="1"/>
    <s v="N"/>
    <x v="0"/>
    <n v="1"/>
    <m/>
    <n v="0"/>
    <n v="0"/>
    <m/>
    <n v="0"/>
    <n v="0"/>
    <n v="10000"/>
    <n v="10000"/>
  </r>
  <r>
    <s v="CDP"/>
    <s v="San Juan R"/>
    <x v="0"/>
    <s v="Fall"/>
    <x v="3"/>
    <x v="23"/>
    <s v="SWVI"/>
    <s v="CK-31"/>
    <x v="2"/>
    <s v="M"/>
    <s v="H"/>
    <x v="33"/>
    <x v="55"/>
    <s v="CK-31"/>
    <s v="WEST VANCOUVER ISLAND-SOUTH_FA_0.x"/>
    <x v="0"/>
    <x v="668"/>
    <x v="3"/>
    <x v="451"/>
    <s v="19970614"/>
    <n v="7.65"/>
    <x v="0"/>
    <s v="N"/>
    <x v="0"/>
    <n v="1"/>
    <m/>
    <n v="0"/>
    <n v="0"/>
    <m/>
    <n v="0"/>
    <n v="0"/>
    <n v="400000"/>
    <n v="400000"/>
  </r>
  <r>
    <s v="CDP"/>
    <s v="San Juan R"/>
    <x v="0"/>
    <s v="Fall"/>
    <x v="4"/>
    <x v="23"/>
    <s v="SWVI"/>
    <s v="CK-31"/>
    <x v="2"/>
    <s v="M"/>
    <s v="H"/>
    <x v="33"/>
    <x v="55"/>
    <s v="CK-31"/>
    <s v="WEST VANCOUVER ISLAND-SOUTH_FA_0.x"/>
    <x v="0"/>
    <x v="669"/>
    <x v="4"/>
    <x v="452"/>
    <s v="19980610"/>
    <n v="9.6"/>
    <x v="0"/>
    <s v="N"/>
    <x v="0"/>
    <n v="1"/>
    <m/>
    <n v="0"/>
    <n v="0"/>
    <m/>
    <n v="0"/>
    <n v="0"/>
    <n v="275000"/>
    <n v="275000"/>
  </r>
  <r>
    <s v="CDP"/>
    <s v="San Juan R"/>
    <x v="0"/>
    <s v="Fall"/>
    <x v="5"/>
    <x v="23"/>
    <s v="SWVI"/>
    <s v="CK-31"/>
    <x v="2"/>
    <s v="M"/>
    <s v="H"/>
    <x v="33"/>
    <x v="57"/>
    <s v="CK-31"/>
    <s v="WEST VANCOUVER ISLAND-SOUTH_FA_0.x"/>
    <x v="0"/>
    <x v="670"/>
    <x v="5"/>
    <x v="395"/>
    <s v="199906"/>
    <n v="6.09"/>
    <x v="0"/>
    <s v="N"/>
    <x v="0"/>
    <n v="1"/>
    <m/>
    <n v="0"/>
    <n v="0"/>
    <m/>
    <n v="0"/>
    <n v="0"/>
    <n v="650000"/>
    <n v="650000"/>
  </r>
  <r>
    <s v="CDP"/>
    <s v="San Juan R"/>
    <x v="0"/>
    <s v="Fall"/>
    <x v="5"/>
    <x v="23"/>
    <s v="SWVI"/>
    <s v="CK-31"/>
    <x v="2"/>
    <s v="M"/>
    <s v="H"/>
    <x v="33"/>
    <x v="56"/>
    <m/>
    <m/>
    <x v="0"/>
    <x v="671"/>
    <x v="5"/>
    <x v="135"/>
    <s v="19990612"/>
    <n v="3.65"/>
    <x v="0"/>
    <s v="N"/>
    <x v="0"/>
    <n v="1"/>
    <m/>
    <n v="0"/>
    <n v="0"/>
    <m/>
    <n v="0"/>
    <n v="0"/>
    <n v="272000"/>
    <n v="272000"/>
  </r>
  <r>
    <s v="CDP"/>
    <s v="San Juan R"/>
    <x v="0"/>
    <s v="Fall"/>
    <x v="5"/>
    <x v="23"/>
    <s v="SWVI"/>
    <s v="CK-31"/>
    <x v="2"/>
    <s v="M"/>
    <s v="H"/>
    <x v="33"/>
    <x v="55"/>
    <s v="CK-31"/>
    <s v="WEST VANCOUVER ISLAND-SOUTH_FA_0.x"/>
    <x v="0"/>
    <x v="672"/>
    <x v="5"/>
    <x v="453"/>
    <s v="19990616"/>
    <n v="6"/>
    <x v="0"/>
    <s v="N"/>
    <x v="0"/>
    <n v="1"/>
    <m/>
    <n v="0"/>
    <n v="0"/>
    <m/>
    <n v="0"/>
    <n v="0"/>
    <n v="353000"/>
    <n v="353000"/>
  </r>
  <r>
    <s v="CDP"/>
    <s v="San Juan R"/>
    <x v="0"/>
    <s v="Fall"/>
    <x v="6"/>
    <x v="23"/>
    <s v="SWVI"/>
    <s v="CK-31"/>
    <x v="2"/>
    <s v="M"/>
    <s v="H"/>
    <x v="33"/>
    <x v="56"/>
    <m/>
    <m/>
    <x v="0"/>
    <x v="673"/>
    <x v="6"/>
    <x v="454"/>
    <s v="20000615"/>
    <n v="5.73"/>
    <x v="0"/>
    <s v="N"/>
    <x v="244"/>
    <n v="1"/>
    <s v="AD"/>
    <n v="25123"/>
    <n v="0"/>
    <m/>
    <n v="0"/>
    <n v="0"/>
    <n v="258086"/>
    <n v="283209"/>
  </r>
  <r>
    <s v="CDP"/>
    <s v="San Juan R"/>
    <x v="0"/>
    <s v="Fall"/>
    <x v="6"/>
    <x v="23"/>
    <s v="SWVI"/>
    <s v="CK-31"/>
    <x v="2"/>
    <s v="M"/>
    <s v="H"/>
    <x v="33"/>
    <x v="56"/>
    <m/>
    <m/>
    <x v="0"/>
    <x v="674"/>
    <x v="6"/>
    <x v="454"/>
    <s v="20000615"/>
    <n v="5.73"/>
    <x v="0"/>
    <s v="N"/>
    <x v="245"/>
    <n v="1"/>
    <s v="AD"/>
    <n v="24898"/>
    <n v="252"/>
    <m/>
    <n v="0"/>
    <n v="0"/>
    <n v="258364"/>
    <n v="283514"/>
  </r>
  <r>
    <s v="CDP"/>
    <s v="San Juan R"/>
    <x v="0"/>
    <s v="Fall"/>
    <x v="6"/>
    <x v="23"/>
    <s v="SWVI"/>
    <s v="CK-31"/>
    <x v="2"/>
    <s v="M"/>
    <s v="H"/>
    <x v="33"/>
    <x v="56"/>
    <m/>
    <m/>
    <x v="0"/>
    <x v="675"/>
    <x v="6"/>
    <x v="454"/>
    <s v="20000615"/>
    <n v="5.73"/>
    <x v="0"/>
    <s v="N"/>
    <x v="246"/>
    <n v="1"/>
    <s v="AD"/>
    <n v="25129"/>
    <n v="0"/>
    <m/>
    <n v="0"/>
    <n v="0"/>
    <n v="258148"/>
    <n v="283277"/>
  </r>
  <r>
    <s v="CDP"/>
    <s v="San Juan R"/>
    <x v="0"/>
    <s v="Fall"/>
    <x v="7"/>
    <x v="23"/>
    <s v="SWVI"/>
    <s v="CK-31"/>
    <x v="2"/>
    <s v="M"/>
    <s v="H"/>
    <x v="33"/>
    <x v="57"/>
    <s v="CK-31"/>
    <s v="WEST VANCOUVER ISLAND-SOUTH_FA_0.x"/>
    <x v="0"/>
    <x v="676"/>
    <x v="7"/>
    <x v="455"/>
    <s v="20010615"/>
    <n v="6.5"/>
    <x v="0"/>
    <s v="N"/>
    <x v="247"/>
    <n v="1"/>
    <s v="AD"/>
    <n v="25093"/>
    <n v="0"/>
    <m/>
    <n v="0"/>
    <n v="0"/>
    <n v="49600"/>
    <n v="74693"/>
  </r>
  <r>
    <s v="CDP"/>
    <s v="San Juan R"/>
    <x v="0"/>
    <s v="Fall"/>
    <x v="7"/>
    <x v="23"/>
    <s v="SWVI"/>
    <s v="CK-31"/>
    <x v="2"/>
    <s v="M"/>
    <s v="H"/>
    <x v="33"/>
    <x v="57"/>
    <s v="CK-31"/>
    <s v="WEST VANCOUVER ISLAND-SOUTH_FA_0.x"/>
    <x v="0"/>
    <x v="677"/>
    <x v="7"/>
    <x v="455"/>
    <s v="20010615"/>
    <n v="6.5"/>
    <x v="0"/>
    <s v="N"/>
    <x v="248"/>
    <n v="1"/>
    <s v="AD"/>
    <n v="25133"/>
    <n v="0"/>
    <m/>
    <n v="0"/>
    <n v="0"/>
    <n v="49600"/>
    <n v="74733"/>
  </r>
  <r>
    <s v="CDP"/>
    <s v="San Juan R"/>
    <x v="0"/>
    <s v="Fall"/>
    <x v="7"/>
    <x v="23"/>
    <s v="SWVI"/>
    <s v="CK-31"/>
    <x v="2"/>
    <s v="M"/>
    <s v="H"/>
    <x v="33"/>
    <x v="57"/>
    <s v="CK-31"/>
    <s v="WEST VANCOUVER ISLAND-SOUTH_FA_0.x"/>
    <x v="0"/>
    <x v="678"/>
    <x v="7"/>
    <x v="455"/>
    <s v="20010615"/>
    <n v="6.5"/>
    <x v="0"/>
    <s v="N"/>
    <x v="249"/>
    <n v="1"/>
    <s v="AD"/>
    <n v="25203"/>
    <n v="0"/>
    <m/>
    <n v="0"/>
    <n v="0"/>
    <n v="49800"/>
    <n v="75003"/>
  </r>
  <r>
    <s v="CDP"/>
    <s v="San Juan R"/>
    <x v="0"/>
    <s v="Fall"/>
    <x v="18"/>
    <x v="23"/>
    <s v="SWVI"/>
    <s v="CK-31"/>
    <x v="2"/>
    <s v="M"/>
    <s v="H"/>
    <x v="33"/>
    <x v="55"/>
    <s v="CK-31"/>
    <s v="WEST VANCOUVER ISLAND-SOUTH_FA_0.x"/>
    <x v="0"/>
    <x v="679"/>
    <x v="18"/>
    <x v="456"/>
    <s v="20020618"/>
    <n v="7.5"/>
    <x v="0"/>
    <s v="N"/>
    <x v="250"/>
    <n v="1"/>
    <s v="AD"/>
    <n v="25003"/>
    <n v="0"/>
    <m/>
    <n v="0"/>
    <n v="0"/>
    <n v="235853"/>
    <n v="260856"/>
  </r>
  <r>
    <s v="CDP"/>
    <s v="San Juan R"/>
    <x v="0"/>
    <s v="Fall"/>
    <x v="18"/>
    <x v="23"/>
    <s v="SWVI"/>
    <s v="CK-31"/>
    <x v="2"/>
    <s v="M"/>
    <s v="H"/>
    <x v="33"/>
    <x v="55"/>
    <s v="CK-31"/>
    <s v="WEST VANCOUVER ISLAND-SOUTH_FA_0.x"/>
    <x v="0"/>
    <x v="680"/>
    <x v="18"/>
    <x v="456"/>
    <s v="20020618"/>
    <n v="7.5"/>
    <x v="0"/>
    <s v="N"/>
    <x v="251"/>
    <n v="1"/>
    <s v="AD"/>
    <n v="25072"/>
    <n v="0"/>
    <m/>
    <n v="0"/>
    <n v="0"/>
    <n v="236504"/>
    <n v="261576"/>
  </r>
  <r>
    <s v="CDP"/>
    <s v="San Juan R"/>
    <x v="0"/>
    <s v="Fall"/>
    <x v="18"/>
    <x v="23"/>
    <s v="SWVI"/>
    <s v="CK-31"/>
    <x v="2"/>
    <s v="M"/>
    <s v="H"/>
    <x v="33"/>
    <x v="55"/>
    <s v="CK-31"/>
    <s v="WEST VANCOUVER ISLAND-SOUTH_FA_0.x"/>
    <x v="0"/>
    <x v="681"/>
    <x v="18"/>
    <x v="456"/>
    <s v="20020618"/>
    <n v="7.5"/>
    <x v="0"/>
    <s v="N"/>
    <x v="252"/>
    <n v="1"/>
    <s v="AD"/>
    <n v="25167"/>
    <n v="0"/>
    <m/>
    <n v="0"/>
    <n v="0"/>
    <n v="237401"/>
    <n v="262568"/>
  </r>
  <r>
    <s v="CDP"/>
    <s v="San Juan R"/>
    <x v="0"/>
    <s v="Fall"/>
    <x v="19"/>
    <x v="23"/>
    <s v="SWVI"/>
    <s v="CK-31"/>
    <x v="2"/>
    <s v="M"/>
    <s v="H"/>
    <x v="33"/>
    <x v="59"/>
    <s v="CK-31"/>
    <s v="WEST VANCOUVER ISLAND-SOUTH_FA_0.x"/>
    <x v="1"/>
    <x v="682"/>
    <x v="19"/>
    <x v="54"/>
    <s v="20030602"/>
    <n v="1.1000000000000001"/>
    <x v="1"/>
    <s v="N"/>
    <x v="253"/>
    <n v="1"/>
    <m/>
    <n v="0"/>
    <n v="0"/>
    <m/>
    <n v="0"/>
    <n v="0"/>
    <n v="1937"/>
    <n v="1937"/>
  </r>
  <r>
    <s v="CDP"/>
    <s v="San Juan R"/>
    <x v="0"/>
    <s v="Fall"/>
    <x v="19"/>
    <x v="23"/>
    <s v="SWVI"/>
    <s v="CK-31"/>
    <x v="2"/>
    <s v="M"/>
    <s v="H"/>
    <x v="33"/>
    <x v="56"/>
    <m/>
    <m/>
    <x v="1"/>
    <x v="683"/>
    <x v="19"/>
    <x v="54"/>
    <s v="20030602"/>
    <n v="1.7"/>
    <x v="1"/>
    <s v="N"/>
    <x v="0"/>
    <n v="1"/>
    <m/>
    <n v="0"/>
    <n v="0"/>
    <m/>
    <n v="0"/>
    <n v="0"/>
    <n v="24217"/>
    <n v="24217"/>
  </r>
  <r>
    <s v="CDP"/>
    <s v="San Juan R"/>
    <x v="0"/>
    <s v="Fall"/>
    <x v="19"/>
    <x v="23"/>
    <s v="SWVI"/>
    <s v="CK-31"/>
    <x v="2"/>
    <s v="M"/>
    <s v="H"/>
    <x v="33"/>
    <x v="55"/>
    <s v="CK-31"/>
    <s v="WEST VANCOUVER ISLAND-SOUTH_FA_0.x"/>
    <x v="0"/>
    <x v="684"/>
    <x v="19"/>
    <x v="457"/>
    <s v="20030614"/>
    <n v="9.17"/>
    <x v="0"/>
    <s v="N"/>
    <x v="0"/>
    <n v="1"/>
    <m/>
    <n v="0"/>
    <n v="0"/>
    <m/>
    <n v="0"/>
    <n v="0"/>
    <n v="745898"/>
    <n v="745898"/>
  </r>
  <r>
    <s v="CDP"/>
    <s v="San Juan R"/>
    <x v="0"/>
    <s v="Fall"/>
    <x v="20"/>
    <x v="23"/>
    <s v="SWVI"/>
    <s v="CK-31"/>
    <x v="2"/>
    <s v="M"/>
    <s v="H"/>
    <x v="34"/>
    <x v="60"/>
    <s v="CK-31"/>
    <s v="WEST VANCOUVER ISLAND-SOUTH_FA_0.x"/>
    <x v="3"/>
    <x v="685"/>
    <x v="20"/>
    <x v="458"/>
    <s v="20040712"/>
    <n v="11.3"/>
    <x v="1"/>
    <s v="N"/>
    <x v="0"/>
    <n v="1"/>
    <m/>
    <n v="0"/>
    <n v="0"/>
    <m/>
    <n v="0"/>
    <n v="0"/>
    <n v="10172"/>
    <n v="10172"/>
  </r>
  <r>
    <s v="CDP"/>
    <s v="San Juan R"/>
    <x v="0"/>
    <s v="Fall"/>
    <x v="20"/>
    <x v="23"/>
    <s v="SWVI"/>
    <s v="CK-31"/>
    <x v="2"/>
    <s v="M"/>
    <s v="H"/>
    <x v="33"/>
    <x v="55"/>
    <s v="CK-31"/>
    <s v="WEST VANCOUVER ISLAND-SOUTH_FA_0.x"/>
    <x v="0"/>
    <x v="686"/>
    <x v="20"/>
    <x v="242"/>
    <s v="20040602"/>
    <n v="6.66"/>
    <x v="0"/>
    <s v="N"/>
    <x v="0"/>
    <n v="1"/>
    <m/>
    <n v="0"/>
    <n v="0"/>
    <m/>
    <n v="0"/>
    <n v="0"/>
    <n v="1064000"/>
    <n v="1064000"/>
  </r>
  <r>
    <s v="CDP"/>
    <s v="San Juan R"/>
    <x v="0"/>
    <s v="Fall"/>
    <x v="21"/>
    <x v="23"/>
    <s v="SWVI"/>
    <s v="CK-31"/>
    <x v="2"/>
    <s v="M"/>
    <s v="H"/>
    <x v="34"/>
    <x v="60"/>
    <s v="CK-31"/>
    <s v="WEST VANCOUVER ISLAND-SOUTH_FA_0.x"/>
    <x v="3"/>
    <x v="687"/>
    <x v="21"/>
    <x v="459"/>
    <s v="20050630"/>
    <n v="11.5"/>
    <x v="1"/>
    <s v="N"/>
    <x v="0"/>
    <n v="1"/>
    <m/>
    <n v="0"/>
    <n v="0"/>
    <m/>
    <n v="0"/>
    <n v="0"/>
    <n v="20000"/>
    <n v="20000"/>
  </r>
  <r>
    <s v="CDP"/>
    <s v="San Juan R"/>
    <x v="0"/>
    <s v="Fall"/>
    <x v="21"/>
    <x v="23"/>
    <s v="SWVI"/>
    <s v="CK-31"/>
    <x v="2"/>
    <s v="M"/>
    <s v="H"/>
    <x v="33"/>
    <x v="55"/>
    <s v="CK-31"/>
    <s v="WEST VANCOUVER ISLAND-SOUTH_FA_0.x"/>
    <x v="0"/>
    <x v="688"/>
    <x v="21"/>
    <x v="460"/>
    <s v="20050616"/>
    <n v="6.9"/>
    <x v="0"/>
    <s v="N"/>
    <x v="0"/>
    <n v="1"/>
    <m/>
    <n v="0"/>
    <n v="0"/>
    <m/>
    <n v="0"/>
    <n v="0"/>
    <n v="980000"/>
    <n v="980000"/>
  </r>
  <r>
    <s v="CDP"/>
    <s v="San Juan R"/>
    <x v="0"/>
    <s v="Fall"/>
    <x v="22"/>
    <x v="23"/>
    <s v="SWVI"/>
    <s v="CK-31"/>
    <x v="2"/>
    <s v="M"/>
    <s v="H"/>
    <x v="34"/>
    <x v="60"/>
    <s v="CK-31"/>
    <s v="WEST VANCOUVER ISLAND-SOUTH_FA_0.x"/>
    <x v="3"/>
    <x v="689"/>
    <x v="22"/>
    <x v="461"/>
    <s v="20060710"/>
    <n v="8.6999999999999993"/>
    <x v="1"/>
    <s v="N"/>
    <x v="0"/>
    <n v="1"/>
    <m/>
    <n v="0"/>
    <n v="0"/>
    <m/>
    <n v="0"/>
    <n v="0"/>
    <n v="27775"/>
    <n v="27775"/>
  </r>
  <r>
    <s v="CDP"/>
    <s v="San Juan R"/>
    <x v="0"/>
    <s v="Fall"/>
    <x v="22"/>
    <x v="23"/>
    <s v="SWVI"/>
    <s v="CK-31"/>
    <x v="2"/>
    <s v="M"/>
    <s v="H"/>
    <x v="33"/>
    <x v="55"/>
    <s v="CK-31"/>
    <s v="WEST VANCOUVER ISLAND-SOUTH_FA_0.x"/>
    <x v="0"/>
    <x v="690"/>
    <x v="22"/>
    <x v="462"/>
    <s v="20060708"/>
    <n v="7.67"/>
    <x v="0"/>
    <s v="N"/>
    <x v="0"/>
    <n v="1"/>
    <m/>
    <n v="0"/>
    <n v="0"/>
    <m/>
    <n v="0"/>
    <n v="0"/>
    <n v="345500"/>
    <n v="345500"/>
  </r>
  <r>
    <s v="CDP"/>
    <s v="San Juan R"/>
    <x v="0"/>
    <s v="Fall"/>
    <x v="26"/>
    <x v="23"/>
    <s v="SWVI"/>
    <s v="CK-31"/>
    <x v="2"/>
    <s v="M"/>
    <s v="H"/>
    <x v="34"/>
    <x v="60"/>
    <s v="CK-31"/>
    <s v="WEST VANCOUVER ISLAND-SOUTH_FA_0.x"/>
    <x v="3"/>
    <x v="691"/>
    <x v="26"/>
    <x v="463"/>
    <s v="20070701"/>
    <n v="10.199999999999999"/>
    <x v="1"/>
    <s v="N"/>
    <x v="0"/>
    <n v="1"/>
    <m/>
    <n v="0"/>
    <n v="0"/>
    <m/>
    <n v="0"/>
    <n v="0"/>
    <n v="35253"/>
    <n v="35253"/>
  </r>
  <r>
    <s v="CDP"/>
    <s v="San Juan R"/>
    <x v="0"/>
    <s v="Fall"/>
    <x v="26"/>
    <x v="23"/>
    <s v="SWVI"/>
    <s v="CK-31"/>
    <x v="2"/>
    <s v="M"/>
    <s v="H"/>
    <x v="33"/>
    <x v="55"/>
    <s v="CK-31"/>
    <s v="WEST VANCOUVER ISLAND-SOUTH_FA_0.x"/>
    <x v="0"/>
    <x v="692"/>
    <x v="26"/>
    <x v="464"/>
    <s v="20070615"/>
    <n v="7.85"/>
    <x v="0"/>
    <s v="N"/>
    <x v="0"/>
    <n v="1"/>
    <m/>
    <n v="0"/>
    <n v="0"/>
    <m/>
    <n v="0"/>
    <n v="0"/>
    <n v="949902"/>
    <n v="949902"/>
  </r>
  <r>
    <s v="CDP"/>
    <s v="San Juan R"/>
    <x v="0"/>
    <s v="Fall"/>
    <x v="32"/>
    <x v="23"/>
    <s v="SWVI"/>
    <s v="CK-31"/>
    <x v="2"/>
    <s v="M"/>
    <s v="H"/>
    <x v="34"/>
    <x v="60"/>
    <s v="CK-31"/>
    <s v="WEST VANCOUVER ISLAND-SOUTH_FA_0.x"/>
    <x v="3"/>
    <x v="693"/>
    <x v="32"/>
    <x v="465"/>
    <s v="20080814"/>
    <n v="13"/>
    <x v="1"/>
    <s v="N"/>
    <x v="0"/>
    <n v="1"/>
    <m/>
    <n v="0"/>
    <n v="0"/>
    <m/>
    <n v="0"/>
    <n v="0"/>
    <n v="18510"/>
    <n v="18510"/>
  </r>
  <r>
    <s v="CDP"/>
    <s v="San Juan R"/>
    <x v="0"/>
    <s v="Fall"/>
    <x v="32"/>
    <x v="23"/>
    <s v="SWVI"/>
    <s v="CK-31"/>
    <x v="2"/>
    <s v="M"/>
    <s v="H"/>
    <x v="33"/>
    <x v="55"/>
    <s v="CK-31"/>
    <s v="WEST VANCOUVER ISLAND-SOUTH_FA_0.x"/>
    <x v="0"/>
    <x v="694"/>
    <x v="32"/>
    <x v="418"/>
    <s v="200806"/>
    <n v="5"/>
    <x v="0"/>
    <s v="N"/>
    <x v="254"/>
    <n v="1"/>
    <m/>
    <n v="0"/>
    <n v="0"/>
    <m/>
    <n v="0"/>
    <n v="0"/>
    <n v="500000"/>
    <n v="500000"/>
  </r>
  <r>
    <s v="CDP"/>
    <s v="San Juan R"/>
    <x v="0"/>
    <s v="Fall"/>
    <x v="27"/>
    <x v="23"/>
    <s v="SWVI"/>
    <s v="CK-31"/>
    <x v="2"/>
    <s v="M"/>
    <s v="H"/>
    <x v="34"/>
    <x v="60"/>
    <s v="CK-31"/>
    <s v="WEST VANCOUVER ISLAND-SOUTH_FA_0.x"/>
    <x v="3"/>
    <x v="695"/>
    <x v="27"/>
    <x v="466"/>
    <s v="20090702"/>
    <n v="10.9"/>
    <x v="1"/>
    <s v="N"/>
    <x v="0"/>
    <n v="1"/>
    <m/>
    <n v="0"/>
    <n v="0"/>
    <m/>
    <n v="0"/>
    <n v="0"/>
    <n v="39450"/>
    <n v="39450"/>
  </r>
  <r>
    <s v="CDP"/>
    <s v="San Juan R"/>
    <x v="0"/>
    <s v="Fall"/>
    <x v="27"/>
    <x v="23"/>
    <s v="SWVI"/>
    <s v="CK-31"/>
    <x v="2"/>
    <s v="M"/>
    <s v="H"/>
    <x v="33"/>
    <x v="55"/>
    <s v="CK-31"/>
    <s v="WEST VANCOUVER ISLAND-SOUTH_FA_0.x"/>
    <x v="0"/>
    <x v="696"/>
    <x v="27"/>
    <x v="144"/>
    <s v="200906"/>
    <n v="6.5"/>
    <x v="0"/>
    <s v="N"/>
    <x v="255"/>
    <n v="1"/>
    <m/>
    <n v="0"/>
    <n v="0"/>
    <m/>
    <n v="0"/>
    <n v="0"/>
    <n v="906200"/>
    <n v="906200"/>
  </r>
  <r>
    <s v="CDP"/>
    <s v="San Juan R"/>
    <x v="0"/>
    <s v="Fall"/>
    <x v="28"/>
    <x v="23"/>
    <s v="SWVI"/>
    <s v="CK-31"/>
    <x v="2"/>
    <s v="M"/>
    <s v="H"/>
    <x v="34"/>
    <x v="60"/>
    <s v="CK-31"/>
    <s v="WEST VANCOUVER ISLAND-SOUTH_FA_0.x"/>
    <x v="3"/>
    <x v="697"/>
    <x v="28"/>
    <x v="467"/>
    <s v="20100623"/>
    <n v="10.5"/>
    <x v="1"/>
    <s v="N"/>
    <x v="0"/>
    <n v="1"/>
    <m/>
    <n v="0"/>
    <n v="0"/>
    <m/>
    <n v="0"/>
    <n v="0"/>
    <n v="38800"/>
    <n v="38800"/>
  </r>
  <r>
    <s v="CDP"/>
    <s v="San Juan R"/>
    <x v="0"/>
    <s v="Fall"/>
    <x v="28"/>
    <x v="23"/>
    <s v="SWVI"/>
    <s v="CK-31"/>
    <x v="2"/>
    <s v="M"/>
    <s v="H"/>
    <x v="33"/>
    <x v="55"/>
    <s v="CK-31"/>
    <s v="WEST VANCOUVER ISLAND-SOUTH_FA_0.x"/>
    <x v="0"/>
    <x v="698"/>
    <x v="28"/>
    <x v="419"/>
    <s v="201004"/>
    <m/>
    <x v="0"/>
    <s v="N"/>
    <x v="0"/>
    <n v="1"/>
    <m/>
    <n v="0"/>
    <n v="0"/>
    <m/>
    <n v="0"/>
    <n v="0"/>
    <n v="1000000"/>
    <n v="1000000"/>
  </r>
  <r>
    <s v="CDP"/>
    <s v="San Juan R"/>
    <x v="0"/>
    <s v="Fall"/>
    <x v="33"/>
    <x v="23"/>
    <s v="SWVI"/>
    <s v="CK-31"/>
    <x v="2"/>
    <s v="M"/>
    <s v="H"/>
    <x v="34"/>
    <x v="60"/>
    <s v="CK-31"/>
    <s v="WEST VANCOUVER ISLAND-SOUTH_FA_0.x"/>
    <x v="3"/>
    <x v="699"/>
    <x v="33"/>
    <x v="468"/>
    <s v="20110707"/>
    <n v="10.8"/>
    <x v="1"/>
    <s v="N"/>
    <x v="0"/>
    <n v="1"/>
    <m/>
    <n v="0"/>
    <n v="0"/>
    <m/>
    <n v="0"/>
    <n v="0"/>
    <n v="40000"/>
    <n v="40000"/>
  </r>
  <r>
    <s v="CDP"/>
    <s v="San Juan R"/>
    <x v="0"/>
    <s v="Fall"/>
    <x v="33"/>
    <x v="23"/>
    <s v="SWVI"/>
    <s v="CK-31"/>
    <x v="2"/>
    <s v="M"/>
    <s v="H"/>
    <x v="33"/>
    <x v="55"/>
    <s v="CK-31"/>
    <s v="WEST VANCOUVER ISLAND-SOUTH_FA_0.x"/>
    <x v="0"/>
    <x v="700"/>
    <x v="33"/>
    <x v="469"/>
    <s v="20110615"/>
    <n v="7"/>
    <x v="0"/>
    <s v="N"/>
    <x v="0"/>
    <n v="1"/>
    <m/>
    <n v="0"/>
    <n v="0"/>
    <m/>
    <n v="0"/>
    <n v="0"/>
    <n v="800000"/>
    <n v="800000"/>
  </r>
  <r>
    <s v="CDP"/>
    <s v="San Juan R"/>
    <x v="0"/>
    <s v="Fall"/>
    <x v="34"/>
    <x v="23"/>
    <s v="SWVI"/>
    <s v="CK-31"/>
    <x v="2"/>
    <s v="M"/>
    <s v="H"/>
    <x v="34"/>
    <x v="60"/>
    <s v="CK-31"/>
    <s v="WEST VANCOUVER ISLAND-SOUTH_FA_0.x"/>
    <x v="3"/>
    <x v="701"/>
    <x v="34"/>
    <x v="470"/>
    <s v="20120730"/>
    <m/>
    <x v="1"/>
    <s v="N"/>
    <x v="0"/>
    <n v="1"/>
    <m/>
    <n v="0"/>
    <n v="0"/>
    <m/>
    <n v="0"/>
    <n v="0"/>
    <n v="10000"/>
    <n v="10000"/>
  </r>
  <r>
    <s v="CDP"/>
    <s v="San Juan R"/>
    <x v="0"/>
    <s v="Fall"/>
    <x v="34"/>
    <x v="23"/>
    <s v="SWVI"/>
    <s v="CK-31"/>
    <x v="2"/>
    <s v="M"/>
    <s v="H"/>
    <x v="33"/>
    <x v="55"/>
    <s v="CK-31"/>
    <s v="WEST VANCOUVER ISLAND-SOUTH_FA_0.x"/>
    <x v="0"/>
    <x v="702"/>
    <x v="34"/>
    <x v="471"/>
    <s v="20120615"/>
    <n v="7.16"/>
    <x v="0"/>
    <s v="N"/>
    <x v="0"/>
    <n v="1"/>
    <m/>
    <n v="0"/>
    <n v="0"/>
    <m/>
    <n v="0"/>
    <n v="0"/>
    <n v="235000"/>
    <n v="235000"/>
  </r>
  <r>
    <s v="CDP"/>
    <s v="San Juan R"/>
    <x v="0"/>
    <s v="Fall"/>
    <x v="23"/>
    <x v="23"/>
    <s v="SWVI"/>
    <s v="CK-31"/>
    <x v="2"/>
    <s v="M"/>
    <s v="H"/>
    <x v="34"/>
    <x v="61"/>
    <s v="CK-31"/>
    <s v="WEST VANCOUVER ISLAND-SOUTH_FA_0.x"/>
    <x v="3"/>
    <x v="703"/>
    <x v="23"/>
    <x v="472"/>
    <s v="20130621"/>
    <n v="11.38"/>
    <x v="1"/>
    <s v="N"/>
    <x v="0"/>
    <n v="1"/>
    <m/>
    <n v="0"/>
    <n v="0"/>
    <m/>
    <n v="0"/>
    <n v="0"/>
    <n v="41800"/>
    <n v="41800"/>
  </r>
  <r>
    <s v="CDP"/>
    <s v="San Juan R"/>
    <x v="0"/>
    <s v="Fall"/>
    <x v="23"/>
    <x v="23"/>
    <s v="SWVI"/>
    <s v="CK-31"/>
    <x v="2"/>
    <s v="M"/>
    <s v="H"/>
    <x v="33"/>
    <x v="55"/>
    <s v="CK-31"/>
    <s v="WEST VANCOUVER ISLAND-SOUTH_FA_0.x"/>
    <x v="0"/>
    <x v="704"/>
    <x v="23"/>
    <x v="473"/>
    <s v="20130607"/>
    <n v="7"/>
    <x v="0"/>
    <s v="N"/>
    <x v="0"/>
    <n v="1"/>
    <m/>
    <n v="0"/>
    <n v="0"/>
    <m/>
    <n v="0"/>
    <n v="0"/>
    <n v="990000"/>
    <n v="990000"/>
  </r>
  <r>
    <s v="CDP"/>
    <s v="San Juan R"/>
    <x v="0"/>
    <s v="Fall"/>
    <x v="35"/>
    <x v="23"/>
    <s v="SWVI"/>
    <s v="CK-31"/>
    <x v="2"/>
    <s v="M"/>
    <s v="H"/>
    <x v="33"/>
    <x v="56"/>
    <m/>
    <m/>
    <x v="0"/>
    <x v="705"/>
    <x v="35"/>
    <x v="474"/>
    <s v="201406"/>
    <n v="7.7"/>
    <x v="0"/>
    <s v="N"/>
    <x v="0"/>
    <n v="1"/>
    <m/>
    <n v="0"/>
    <n v="0"/>
    <m/>
    <n v="0"/>
    <n v="0"/>
    <n v="10000"/>
    <n v="10000"/>
  </r>
  <r>
    <s v="CDP"/>
    <s v="San Juan R"/>
    <x v="0"/>
    <s v="Fall"/>
    <x v="35"/>
    <x v="23"/>
    <s v="SWVI"/>
    <s v="CK-31"/>
    <x v="2"/>
    <s v="M"/>
    <s v="H"/>
    <x v="34"/>
    <x v="61"/>
    <s v="CK-31"/>
    <s v="WEST VANCOUVER ISLAND-SOUTH_FA_0.x"/>
    <x v="3"/>
    <x v="706"/>
    <x v="35"/>
    <x v="474"/>
    <s v="201406"/>
    <n v="9.9"/>
    <x v="1"/>
    <s v="N"/>
    <x v="256"/>
    <n v="1"/>
    <s v="AD"/>
    <n v="22500"/>
    <n v="0"/>
    <m/>
    <n v="0"/>
    <n v="0"/>
    <m/>
    <n v="22500"/>
  </r>
  <r>
    <s v="CDP"/>
    <s v="San Juan R"/>
    <x v="0"/>
    <s v="Fall"/>
    <x v="35"/>
    <x v="23"/>
    <s v="SWVI"/>
    <s v="CK-31"/>
    <x v="2"/>
    <s v="M"/>
    <s v="H"/>
    <x v="34"/>
    <x v="61"/>
    <s v="CK-31"/>
    <s v="WEST VANCOUVER ISLAND-SOUTH_FA_0.x"/>
    <x v="3"/>
    <x v="707"/>
    <x v="35"/>
    <x v="474"/>
    <s v="201406"/>
    <n v="9.9"/>
    <x v="1"/>
    <s v="N"/>
    <x v="0"/>
    <n v="1"/>
    <s v="AD"/>
    <n v="22500"/>
    <n v="0"/>
    <m/>
    <n v="0"/>
    <n v="0"/>
    <m/>
    <n v="22500"/>
  </r>
  <r>
    <s v="CDP"/>
    <s v="San Juan R"/>
    <x v="0"/>
    <s v="Fall"/>
    <x v="35"/>
    <x v="23"/>
    <s v="SWVI"/>
    <s v="CK-31"/>
    <x v="2"/>
    <s v="M"/>
    <s v="H"/>
    <x v="33"/>
    <x v="55"/>
    <s v="CK-31"/>
    <s v="WEST VANCOUVER ISLAND-SOUTH_FA_0.x"/>
    <x v="0"/>
    <x v="708"/>
    <x v="35"/>
    <x v="475"/>
    <s v="20140610"/>
    <n v="8"/>
    <x v="0"/>
    <s v="N"/>
    <x v="0"/>
    <n v="1"/>
    <m/>
    <n v="0"/>
    <n v="0"/>
    <m/>
    <n v="0"/>
    <n v="0"/>
    <n v="264000"/>
    <n v="264000"/>
  </r>
  <r>
    <s v="CDP"/>
    <s v="San Juan R"/>
    <x v="0"/>
    <s v="Fall"/>
    <x v="36"/>
    <x v="23"/>
    <s v="SWVI"/>
    <s v="CK-31"/>
    <x v="2"/>
    <s v="M"/>
    <s v="H"/>
    <x v="33"/>
    <x v="57"/>
    <s v="CK-31"/>
    <s v="WEST VANCOUVER ISLAND-SOUTH_FA_0.x"/>
    <x v="0"/>
    <x v="709"/>
    <x v="36"/>
    <x v="476"/>
    <s v="20150501"/>
    <n v="7"/>
    <x v="0"/>
    <s v="N"/>
    <x v="0"/>
    <n v="1"/>
    <m/>
    <n v="0"/>
    <n v="0"/>
    <m/>
    <n v="0"/>
    <n v="0"/>
    <n v="200000"/>
    <n v="200000"/>
  </r>
  <r>
    <s v="CDP"/>
    <s v="San Juan R"/>
    <x v="0"/>
    <s v="Fall"/>
    <x v="36"/>
    <x v="23"/>
    <s v="SWVI"/>
    <s v="CK-31"/>
    <x v="2"/>
    <s v="M"/>
    <s v="H"/>
    <x v="34"/>
    <x v="61"/>
    <s v="CK-31"/>
    <s v="WEST VANCOUVER ISLAND-SOUTH_FA_0.x"/>
    <x v="3"/>
    <x v="710"/>
    <x v="36"/>
    <x v="294"/>
    <s v="201506"/>
    <m/>
    <x v="1"/>
    <s v="N"/>
    <x v="257"/>
    <n v="1"/>
    <s v="AD"/>
    <n v="37410"/>
    <n v="0"/>
    <s v="AD"/>
    <n v="25"/>
    <n v="0"/>
    <m/>
    <n v="37435"/>
  </r>
  <r>
    <s v="CDP"/>
    <s v="San Juan R"/>
    <x v="0"/>
    <s v="Fall"/>
    <x v="37"/>
    <x v="23"/>
    <s v="SWVI"/>
    <s v="CK-31"/>
    <x v="2"/>
    <s v="M"/>
    <s v="H"/>
    <x v="33"/>
    <x v="57"/>
    <s v="CK-31"/>
    <s v="WEST VANCOUVER ISLAND-SOUTH_FA_0.x"/>
    <x v="0"/>
    <x v="711"/>
    <x v="37"/>
    <x v="424"/>
    <s v="20160520"/>
    <n v="7.5"/>
    <x v="0"/>
    <s v="N"/>
    <x v="0"/>
    <n v="1"/>
    <m/>
    <n v="0"/>
    <n v="0"/>
    <m/>
    <n v="0"/>
    <n v="0"/>
    <n v="174598"/>
    <n v="174598"/>
  </r>
  <r>
    <s v="CDP"/>
    <s v="San Juan R"/>
    <x v="0"/>
    <s v="Fall"/>
    <x v="37"/>
    <x v="23"/>
    <s v="SWVI"/>
    <s v="CK-31"/>
    <x v="2"/>
    <s v="M"/>
    <s v="H"/>
    <x v="34"/>
    <x v="61"/>
    <s v="CK-31"/>
    <s v="WEST VANCOUVER ISLAND-SOUTH_FA_0.x"/>
    <x v="3"/>
    <x v="712"/>
    <x v="37"/>
    <x v="477"/>
    <s v="20160601"/>
    <n v="8.42"/>
    <x v="1"/>
    <s v="N"/>
    <x v="0"/>
    <n v="1"/>
    <s v="AD"/>
    <n v="44486"/>
    <n v="268"/>
    <m/>
    <n v="0"/>
    <n v="0"/>
    <m/>
    <n v="44754"/>
  </r>
  <r>
    <s v="CDP"/>
    <s v="San Juan R"/>
    <x v="0"/>
    <s v="Fall"/>
    <x v="29"/>
    <x v="23"/>
    <s v="SWVI"/>
    <s v="CK-31"/>
    <x v="2"/>
    <s v="M"/>
    <s v="H"/>
    <x v="34"/>
    <x v="61"/>
    <s v="CK-31"/>
    <s v="WEST VANCOUVER ISLAND-SOUTH_FA_0.x"/>
    <x v="3"/>
    <x v="713"/>
    <x v="29"/>
    <x v="478"/>
    <s v="201706"/>
    <m/>
    <x v="1"/>
    <s v="N"/>
    <x v="0"/>
    <n v="1"/>
    <s v="AD"/>
    <n v="23876"/>
    <n v="0"/>
    <m/>
    <n v="0"/>
    <n v="0"/>
    <m/>
    <n v="23876"/>
  </r>
  <r>
    <s v="CDP"/>
    <s v="San Juan R"/>
    <x v="0"/>
    <s v="Fall"/>
    <x v="29"/>
    <x v="23"/>
    <s v="SWVI"/>
    <s v="CK-31"/>
    <x v="2"/>
    <s v="M"/>
    <s v="H"/>
    <x v="34"/>
    <x v="61"/>
    <s v="CK-31"/>
    <s v="WEST VANCOUVER ISLAND-SOUTH_FA_0.x"/>
    <x v="3"/>
    <x v="714"/>
    <x v="29"/>
    <x v="478"/>
    <s v="201706"/>
    <m/>
    <x v="1"/>
    <s v="N"/>
    <x v="0"/>
    <n v="1"/>
    <s v="AD"/>
    <n v="24535"/>
    <n v="0"/>
    <m/>
    <n v="0"/>
    <n v="0"/>
    <m/>
    <n v="24535"/>
  </r>
  <r>
    <s v="CDP"/>
    <s v="San Juan R"/>
    <x v="0"/>
    <s v="Fall"/>
    <x v="29"/>
    <x v="23"/>
    <s v="SWVI"/>
    <s v="CK-31"/>
    <x v="2"/>
    <s v="M"/>
    <s v="H"/>
    <x v="33"/>
    <x v="55"/>
    <s v="CK-31"/>
    <s v="WEST VANCOUVER ISLAND-SOUTH_FA_0.x"/>
    <x v="0"/>
    <x v="715"/>
    <x v="29"/>
    <x v="479"/>
    <s v="20170608"/>
    <n v="7.33"/>
    <x v="0"/>
    <s v="N"/>
    <x v="0"/>
    <n v="1"/>
    <m/>
    <n v="0"/>
    <n v="0"/>
    <m/>
    <n v="0"/>
    <n v="0"/>
    <n v="494445"/>
    <n v="494445"/>
  </r>
  <r>
    <s v="CDP"/>
    <s v="San Juan R"/>
    <x v="0"/>
    <s v="Fall"/>
    <x v="30"/>
    <x v="23"/>
    <s v="SWVI"/>
    <s v="CK-31"/>
    <x v="2"/>
    <s v="M"/>
    <s v="H"/>
    <x v="34"/>
    <x v="61"/>
    <s v="CK-31"/>
    <s v="WEST VANCOUVER ISLAND-SOUTH_FA_0.x"/>
    <x v="3"/>
    <x v="716"/>
    <x v="30"/>
    <x v="480"/>
    <s v="20180623"/>
    <n v="8.6999999999999993"/>
    <x v="1"/>
    <s v="N"/>
    <x v="258"/>
    <n v="1"/>
    <s v="AD"/>
    <n v="4033"/>
    <n v="40"/>
    <m/>
    <n v="0"/>
    <n v="0"/>
    <m/>
    <n v="4073"/>
  </r>
  <r>
    <s v="CDP"/>
    <s v="San Juan R"/>
    <x v="0"/>
    <s v="Fall"/>
    <x v="30"/>
    <x v="23"/>
    <s v="SWVI"/>
    <s v="CK-31"/>
    <x v="2"/>
    <s v="M"/>
    <s v="H"/>
    <x v="34"/>
    <x v="61"/>
    <s v="CK-31"/>
    <s v="WEST VANCOUVER ISLAND-SOUTH_FA_0.x"/>
    <x v="3"/>
    <x v="717"/>
    <x v="30"/>
    <x v="480"/>
    <s v="20180623"/>
    <n v="8.69"/>
    <x v="1"/>
    <s v="N"/>
    <x v="258"/>
    <n v="1"/>
    <s v="AD"/>
    <n v="10683"/>
    <n v="108"/>
    <m/>
    <n v="0"/>
    <n v="0"/>
    <m/>
    <n v="10791"/>
  </r>
  <r>
    <s v="CDP"/>
    <s v="San Juan R"/>
    <x v="0"/>
    <s v="Fall"/>
    <x v="30"/>
    <x v="23"/>
    <s v="SWVI"/>
    <s v="CK-31"/>
    <x v="2"/>
    <s v="M"/>
    <s v="H"/>
    <x v="34"/>
    <x v="61"/>
    <s v="CK-31"/>
    <s v="WEST VANCOUVER ISLAND-SOUTH_FA_0.x"/>
    <x v="3"/>
    <x v="718"/>
    <x v="30"/>
    <x v="480"/>
    <s v="20180623"/>
    <n v="8.69"/>
    <x v="1"/>
    <s v="N"/>
    <x v="258"/>
    <n v="1"/>
    <s v="AD"/>
    <n v="30359"/>
    <n v="306"/>
    <m/>
    <n v="0"/>
    <n v="0"/>
    <m/>
    <n v="30665"/>
  </r>
  <r>
    <s v="CDP"/>
    <s v="San Juan R"/>
    <x v="0"/>
    <s v="Fall"/>
    <x v="30"/>
    <x v="23"/>
    <s v="SWVI"/>
    <s v="CK-31"/>
    <x v="2"/>
    <s v="M"/>
    <s v="H"/>
    <x v="33"/>
    <x v="55"/>
    <s v="CK-31"/>
    <s v="WEST VANCOUVER ISLAND-SOUTH_FA_0.x"/>
    <x v="0"/>
    <x v="719"/>
    <x v="30"/>
    <x v="310"/>
    <s v="20180525"/>
    <n v="7.79"/>
    <x v="0"/>
    <s v="N"/>
    <x v="0"/>
    <n v="1"/>
    <m/>
    <n v="0"/>
    <n v="0"/>
    <m/>
    <n v="0"/>
    <n v="0"/>
    <n v="204370"/>
    <n v="204370"/>
  </r>
  <r>
    <s v="CDP"/>
    <s v="San Juan R"/>
    <x v="0"/>
    <s v="Fall"/>
    <x v="38"/>
    <x v="23"/>
    <s v="SWVI"/>
    <s v="CK-31"/>
    <x v="2"/>
    <s v="M"/>
    <s v="H"/>
    <x v="35"/>
    <x v="57"/>
    <s v="CK-31"/>
    <s v="WEST VANCOUVER ISLAND-SOUTH_FA_0.x"/>
    <x v="0"/>
    <x v="720"/>
    <x v="38"/>
    <x v="481"/>
    <s v="20190606"/>
    <n v="10.5"/>
    <x v="0"/>
    <s v="N"/>
    <x v="0"/>
    <n v="1"/>
    <m/>
    <n v="0"/>
    <n v="0"/>
    <m/>
    <n v="0"/>
    <n v="0"/>
    <n v="66794"/>
    <n v="66794"/>
  </r>
  <r>
    <s v="CDP"/>
    <s v="San Juan R"/>
    <x v="0"/>
    <s v="Fall"/>
    <x v="31"/>
    <x v="23"/>
    <s v="SWVI"/>
    <s v="CK-31"/>
    <x v="2"/>
    <s v="M"/>
    <s v="H"/>
    <x v="33"/>
    <x v="55"/>
    <s v="CK-31"/>
    <s v="WEST VANCOUVER ISLAND-SOUTH_FA_0.x"/>
    <x v="0"/>
    <x v="721"/>
    <x v="31"/>
    <x v="482"/>
    <s v="20200611"/>
    <n v="10.6"/>
    <x v="0"/>
    <s v="N"/>
    <x v="0"/>
    <n v="1"/>
    <m/>
    <n v="0"/>
    <n v="0"/>
    <m/>
    <n v="0"/>
    <n v="0"/>
    <n v="184597"/>
    <n v="184597"/>
  </r>
  <r>
    <s v="CDP"/>
    <s v="San Juan R"/>
    <x v="0"/>
    <s v="Fall"/>
    <x v="39"/>
    <x v="23"/>
    <s v="SWVI"/>
    <s v="CK-31"/>
    <x v="2"/>
    <s v="M"/>
    <s v="H"/>
    <x v="33"/>
    <x v="55"/>
    <s v="CK-31"/>
    <s v="WEST VANCOUVER ISLAND-SOUTH_FA_0.x"/>
    <x v="0"/>
    <x v="722"/>
    <x v="39"/>
    <x v="483"/>
    <s v="20210527"/>
    <n v="12"/>
    <x v="0"/>
    <s v="N"/>
    <x v="0"/>
    <n v="1"/>
    <m/>
    <n v="0"/>
    <n v="0"/>
    <m/>
    <n v="0"/>
    <n v="0"/>
    <n v="422512"/>
    <n v="422512"/>
  </r>
  <r>
    <s v="CDP"/>
    <s v="San Juan R"/>
    <x v="0"/>
    <s v="Fall"/>
    <x v="40"/>
    <x v="23"/>
    <s v="SWVI"/>
    <s v="CK-31"/>
    <x v="2"/>
    <s v="M"/>
    <s v="H"/>
    <x v="33"/>
    <x v="61"/>
    <s v="CK-31"/>
    <s v="WEST VANCOUVER ISLAND-SOUTH_FA_0.x"/>
    <x v="0"/>
    <x v="723"/>
    <x v="40"/>
    <x v="484"/>
    <s v="20220613"/>
    <n v="8"/>
    <x v="1"/>
    <s v="N"/>
    <x v="259"/>
    <n v="1"/>
    <s v="AD"/>
    <n v="37460"/>
    <n v="5774"/>
    <m/>
    <n v="0"/>
    <n v="0"/>
    <m/>
    <n v="43234"/>
  </r>
  <r>
    <s v="CDP"/>
    <s v="San Juan R"/>
    <x v="0"/>
    <s v="Fall"/>
    <x v="40"/>
    <x v="23"/>
    <s v="SWVI"/>
    <s v="CK-31"/>
    <x v="2"/>
    <s v="M"/>
    <s v="H"/>
    <x v="33"/>
    <x v="55"/>
    <s v="CK-31"/>
    <s v="WEST VANCOUVER ISLAND-SOUTH_FA_0.x"/>
    <x v="0"/>
    <x v="724"/>
    <x v="40"/>
    <x v="485"/>
    <s v="20220531"/>
    <n v="7"/>
    <x v="0"/>
    <s v="N"/>
    <x v="0"/>
    <n v="1"/>
    <m/>
    <n v="0"/>
    <n v="0"/>
    <m/>
    <n v="0"/>
    <n v="0"/>
    <n v="456805"/>
    <n v="456805"/>
  </r>
  <r>
    <s v="CDP"/>
    <s v="San Juan R"/>
    <x v="0"/>
    <s v="Fall"/>
    <x v="41"/>
    <x v="23"/>
    <s v="SWVI"/>
    <s v="CK-31"/>
    <x v="2"/>
    <s v="M"/>
    <s v="H"/>
    <x v="34"/>
    <x v="61"/>
    <s v="CK-31"/>
    <s v="WEST VANCOUVER ISLAND-SOUTH_FA_0.x"/>
    <x v="3"/>
    <x v="725"/>
    <x v="41"/>
    <x v="486"/>
    <s v="20230612"/>
    <n v="7.5"/>
    <x v="1"/>
    <s v="N"/>
    <x v="0"/>
    <n v="1"/>
    <s v="AD"/>
    <n v="8592"/>
    <n v="0"/>
    <m/>
    <n v="0"/>
    <n v="0"/>
    <m/>
    <n v="8592"/>
  </r>
  <r>
    <s v="CDP"/>
    <s v="San Juan R"/>
    <x v="0"/>
    <s v="Fall"/>
    <x v="41"/>
    <x v="23"/>
    <s v="SWVI"/>
    <s v="CK-31"/>
    <x v="2"/>
    <s v="M"/>
    <s v="H"/>
    <x v="34"/>
    <x v="61"/>
    <s v="CK-31"/>
    <s v="WEST VANCOUVER ISLAND-SOUTH_FA_0.x"/>
    <x v="3"/>
    <x v="726"/>
    <x v="41"/>
    <x v="486"/>
    <s v="20230612"/>
    <n v="7.5"/>
    <x v="1"/>
    <s v="N"/>
    <x v="0"/>
    <n v="1"/>
    <s v="AD"/>
    <n v="11418"/>
    <n v="0"/>
    <m/>
    <n v="0"/>
    <n v="0"/>
    <m/>
    <n v="11418"/>
  </r>
  <r>
    <s v="CDP"/>
    <s v="San Juan R"/>
    <x v="0"/>
    <s v="Fall"/>
    <x v="41"/>
    <x v="23"/>
    <s v="SWVI"/>
    <s v="CK-31"/>
    <x v="2"/>
    <s v="M"/>
    <s v="H"/>
    <x v="34"/>
    <x v="61"/>
    <s v="CK-31"/>
    <s v="WEST VANCOUVER ISLAND-SOUTH_FA_0.x"/>
    <x v="3"/>
    <x v="727"/>
    <x v="41"/>
    <x v="486"/>
    <s v="20230612"/>
    <n v="7.5"/>
    <x v="1"/>
    <s v="N"/>
    <x v="0"/>
    <n v="1"/>
    <s v="AD"/>
    <n v="11083"/>
    <n v="0"/>
    <m/>
    <n v="0"/>
    <n v="0"/>
    <m/>
    <n v="11083"/>
  </r>
  <r>
    <s v="CDP"/>
    <s v="San Juan R"/>
    <x v="0"/>
    <s v="Fall"/>
    <x v="41"/>
    <x v="23"/>
    <s v="SWVI"/>
    <s v="CK-31"/>
    <x v="2"/>
    <s v="M"/>
    <s v="H"/>
    <x v="34"/>
    <x v="61"/>
    <s v="CK-31"/>
    <s v="WEST VANCOUVER ISLAND-SOUTH_FA_0.x"/>
    <x v="3"/>
    <x v="728"/>
    <x v="41"/>
    <x v="486"/>
    <s v="20230612"/>
    <n v="7.5"/>
    <x v="1"/>
    <s v="N"/>
    <x v="0"/>
    <n v="1"/>
    <s v="AD"/>
    <n v="10370"/>
    <n v="0"/>
    <m/>
    <n v="0"/>
    <n v="0"/>
    <m/>
    <n v="10370"/>
  </r>
  <r>
    <s v="CDP"/>
    <s v="San Juan R"/>
    <x v="0"/>
    <s v="Fall"/>
    <x v="41"/>
    <x v="23"/>
    <s v="SWVI"/>
    <s v="CK-31"/>
    <x v="2"/>
    <s v="M"/>
    <s v="H"/>
    <x v="33"/>
    <x v="55"/>
    <s v="CK-31"/>
    <s v="WEST VANCOUVER ISLAND-SOUTH_FA_0.x"/>
    <x v="0"/>
    <x v="729"/>
    <x v="41"/>
    <x v="487"/>
    <s v="20230525"/>
    <n v="7.5"/>
    <x v="1"/>
    <s v="N"/>
    <x v="260"/>
    <n v="1"/>
    <s v="AD"/>
    <n v="10555"/>
    <n v="0"/>
    <m/>
    <n v="0"/>
    <n v="0"/>
    <m/>
    <n v="10555"/>
  </r>
  <r>
    <s v="CDP"/>
    <s v="San Juan R"/>
    <x v="0"/>
    <s v="Fall"/>
    <x v="41"/>
    <x v="23"/>
    <s v="SWVI"/>
    <s v="CK-31"/>
    <x v="2"/>
    <s v="M"/>
    <s v="H"/>
    <x v="33"/>
    <x v="55"/>
    <s v="CK-31"/>
    <s v="WEST VANCOUVER ISLAND-SOUTH_FA_0.x"/>
    <x v="0"/>
    <x v="730"/>
    <x v="41"/>
    <x v="487"/>
    <s v="20230525"/>
    <n v="7.5"/>
    <x v="1"/>
    <s v="N"/>
    <x v="261"/>
    <n v="1"/>
    <s v="AD"/>
    <n v="9163"/>
    <n v="0"/>
    <m/>
    <n v="0"/>
    <n v="0"/>
    <m/>
    <n v="9163"/>
  </r>
  <r>
    <s v="CDP"/>
    <s v="San Juan R"/>
    <x v="0"/>
    <s v="Fall"/>
    <x v="41"/>
    <x v="23"/>
    <s v="SWVI"/>
    <s v="CK-31"/>
    <x v="2"/>
    <s v="M"/>
    <s v="H"/>
    <x v="33"/>
    <x v="55"/>
    <s v="CK-31"/>
    <s v="WEST VANCOUVER ISLAND-SOUTH_FA_0.x"/>
    <x v="0"/>
    <x v="731"/>
    <x v="41"/>
    <x v="487"/>
    <s v="20230525"/>
    <n v="7.5"/>
    <x v="1"/>
    <s v="N"/>
    <x v="260"/>
    <n v="1"/>
    <s v="AD"/>
    <n v="10946"/>
    <n v="0"/>
    <m/>
    <n v="0"/>
    <n v="0"/>
    <m/>
    <n v="10946"/>
  </r>
  <r>
    <s v="CDP"/>
    <s v="San Juan R"/>
    <x v="0"/>
    <s v="Fall"/>
    <x v="41"/>
    <x v="23"/>
    <s v="SWVI"/>
    <s v="CK-31"/>
    <x v="2"/>
    <s v="M"/>
    <s v="H"/>
    <x v="33"/>
    <x v="55"/>
    <s v="CK-31"/>
    <s v="WEST VANCOUVER ISLAND-SOUTH_FA_0.x"/>
    <x v="0"/>
    <x v="732"/>
    <x v="41"/>
    <x v="487"/>
    <s v="20230525"/>
    <n v="7.5"/>
    <x v="1"/>
    <s v="N"/>
    <x v="262"/>
    <n v="1"/>
    <s v="AD"/>
    <n v="10940"/>
    <n v="0"/>
    <m/>
    <n v="0"/>
    <n v="0"/>
    <m/>
    <n v="10940"/>
  </r>
  <r>
    <s v="CDP"/>
    <s v="San Juan R"/>
    <x v="0"/>
    <s v="Fall"/>
    <x v="41"/>
    <x v="23"/>
    <s v="SWVI"/>
    <s v="CK-31"/>
    <x v="2"/>
    <s v="M"/>
    <s v="H"/>
    <x v="33"/>
    <x v="55"/>
    <s v="CK-31"/>
    <s v="WEST VANCOUVER ISLAND-SOUTH_FA_0.x"/>
    <x v="0"/>
    <x v="733"/>
    <x v="41"/>
    <x v="488"/>
    <s v="20230607"/>
    <n v="7.5"/>
    <x v="0"/>
    <s v="N"/>
    <x v="0"/>
    <n v="1"/>
    <m/>
    <n v="0"/>
    <n v="0"/>
    <m/>
    <n v="0"/>
    <n v="0"/>
    <n v="395157"/>
    <n v="395157"/>
  </r>
  <r>
    <s v="CDP"/>
    <s v="Thornton Cr"/>
    <x v="0"/>
    <s v="Fall"/>
    <x v="25"/>
    <x v="22"/>
    <s v="SWVI"/>
    <s v="CK-31"/>
    <x v="2"/>
    <s v="M"/>
    <s v="H"/>
    <x v="36"/>
    <x v="51"/>
    <s v="CK-31"/>
    <s v="WEST VANCOUVER ISLAND-SOUTH_FA_0.x"/>
    <x v="0"/>
    <x v="734"/>
    <x v="25"/>
    <x v="489"/>
    <s v="19830610"/>
    <n v="4.0199999999999996"/>
    <x v="0"/>
    <s v="N"/>
    <x v="0"/>
    <n v="1"/>
    <s v="AD"/>
    <n v="10040"/>
    <n v="0"/>
    <m/>
    <n v="0"/>
    <n v="0"/>
    <n v="2660"/>
    <n v="12700"/>
  </r>
  <r>
    <s v="CDP"/>
    <s v="Thornton Cr"/>
    <x v="0"/>
    <s v="Fall"/>
    <x v="25"/>
    <x v="21"/>
    <s v="SWVI"/>
    <s v="CK-31"/>
    <x v="2"/>
    <s v="M"/>
    <s v="H"/>
    <x v="36"/>
    <x v="62"/>
    <s v="CK-31"/>
    <s v="WEST VANCOUVER ISLAND-SOUTH_FA_0.x"/>
    <x v="0"/>
    <x v="735"/>
    <x v="25"/>
    <x v="489"/>
    <s v="19830606"/>
    <n v="4.8"/>
    <x v="1"/>
    <s v="Y"/>
    <x v="0"/>
    <n v="1"/>
    <s v="AD"/>
    <n v="25258"/>
    <n v="178"/>
    <m/>
    <n v="0"/>
    <n v="0"/>
    <n v="23639"/>
    <n v="49075"/>
  </r>
  <r>
    <s v="CDP"/>
    <s v="Thornton Cr"/>
    <x v="0"/>
    <s v="Fall"/>
    <x v="8"/>
    <x v="22"/>
    <s v="SWVI"/>
    <s v="CK-31"/>
    <x v="2"/>
    <s v="W"/>
    <s v="H"/>
    <x v="36"/>
    <x v="51"/>
    <s v="CK-31"/>
    <s v="WEST VANCOUVER ISLAND-SOUTH_FA_0.x"/>
    <x v="0"/>
    <x v="736"/>
    <x v="8"/>
    <x v="490"/>
    <s v="19840702"/>
    <n v="5.43"/>
    <x v="0"/>
    <s v="N"/>
    <x v="0"/>
    <n v="1"/>
    <s v="AD"/>
    <n v="17709"/>
    <n v="125"/>
    <m/>
    <n v="0"/>
    <n v="0"/>
    <m/>
    <n v="17834"/>
  </r>
  <r>
    <s v="CDP"/>
    <s v="Thornton Cr"/>
    <x v="0"/>
    <s v="Fall"/>
    <x v="8"/>
    <x v="21"/>
    <s v="SWVI"/>
    <s v="CK-31"/>
    <x v="2"/>
    <s v="M"/>
    <s v="H"/>
    <x v="36"/>
    <x v="63"/>
    <m/>
    <m/>
    <x v="0"/>
    <x v="737"/>
    <x v="8"/>
    <x v="491"/>
    <s v="19840630"/>
    <n v="5.3"/>
    <x v="1"/>
    <s v="Y"/>
    <x v="0"/>
    <n v="1"/>
    <m/>
    <n v="0"/>
    <n v="0"/>
    <m/>
    <n v="0"/>
    <n v="0"/>
    <n v="49178"/>
    <n v="49178"/>
  </r>
  <r>
    <s v="CDP"/>
    <s v="Thornton Cr"/>
    <x v="0"/>
    <s v="Fall"/>
    <x v="8"/>
    <x v="21"/>
    <s v="SWVI"/>
    <s v="CK-31"/>
    <x v="2"/>
    <s v="M"/>
    <s v="H"/>
    <x v="36"/>
    <x v="64"/>
    <s v="CK-31"/>
    <s v="WEST VANCOUVER ISLAND-SOUTH_FA_0.x"/>
    <x v="0"/>
    <x v="738"/>
    <x v="8"/>
    <x v="23"/>
    <s v="19840701"/>
    <n v="6.38"/>
    <x v="1"/>
    <s v="Y"/>
    <x v="0"/>
    <n v="1"/>
    <s v="AD"/>
    <n v="50060"/>
    <n v="201"/>
    <m/>
    <n v="0"/>
    <n v="0"/>
    <m/>
    <n v="50261"/>
  </r>
  <r>
    <s v="CDP"/>
    <s v="Thornton Cr"/>
    <x v="0"/>
    <s v="Fall"/>
    <x v="9"/>
    <x v="22"/>
    <s v="SWVI"/>
    <s v="CK-31"/>
    <x v="2"/>
    <s v="M"/>
    <s v="H"/>
    <x v="36"/>
    <x v="51"/>
    <s v="CK-31"/>
    <s v="WEST VANCOUVER ISLAND-SOUTH_FA_0.x"/>
    <x v="1"/>
    <x v="739"/>
    <x v="9"/>
    <x v="67"/>
    <s v="19850618"/>
    <n v="3.2"/>
    <x v="1"/>
    <s v="N"/>
    <x v="0"/>
    <n v="1"/>
    <m/>
    <n v="0"/>
    <n v="0"/>
    <m/>
    <n v="0"/>
    <n v="0"/>
    <n v="42777"/>
    <n v="42777"/>
  </r>
  <r>
    <s v="CDP"/>
    <s v="Thornton Cr"/>
    <x v="0"/>
    <s v="Fall"/>
    <x v="9"/>
    <x v="21"/>
    <s v="SWVI"/>
    <s v="CK-31"/>
    <x v="2"/>
    <s v="M"/>
    <s v="H"/>
    <x v="36"/>
    <x v="62"/>
    <s v="CK-31"/>
    <s v="WEST VANCOUVER ISLAND-SOUTH_FA_0.x"/>
    <x v="0"/>
    <x v="740"/>
    <x v="9"/>
    <x v="67"/>
    <s v="19850622"/>
    <n v="5.04"/>
    <x v="1"/>
    <s v="Y"/>
    <x v="0"/>
    <n v="1"/>
    <m/>
    <n v="0"/>
    <n v="0"/>
    <m/>
    <n v="0"/>
    <n v="0"/>
    <n v="37375"/>
    <n v="37375"/>
  </r>
  <r>
    <s v="CDP"/>
    <s v="Thornton Cr"/>
    <x v="0"/>
    <s v="Fall"/>
    <x v="10"/>
    <x v="24"/>
    <s v="SWVI"/>
    <s v="CK-31"/>
    <x v="2"/>
    <s v="M"/>
    <s v="H"/>
    <x v="36"/>
    <x v="64"/>
    <s v="CK-31"/>
    <s v="WEST VANCOUVER ISLAND-SOUTH_FA_0.x"/>
    <x v="0"/>
    <x v="741"/>
    <x v="10"/>
    <x v="25"/>
    <s v="19860618"/>
    <n v="7.4"/>
    <x v="1"/>
    <s v="N"/>
    <x v="263"/>
    <n v="1"/>
    <m/>
    <n v="0"/>
    <n v="0"/>
    <m/>
    <n v="0"/>
    <n v="0"/>
    <n v="44000"/>
    <n v="44000"/>
  </r>
  <r>
    <s v="CDP"/>
    <s v="Thornton Cr"/>
    <x v="0"/>
    <s v="Fall"/>
    <x v="11"/>
    <x v="24"/>
    <s v="SWVI"/>
    <s v="CK-31"/>
    <x v="2"/>
    <s v="M"/>
    <s v="H"/>
    <x v="36"/>
    <x v="64"/>
    <s v="CK-31"/>
    <s v="WEST VANCOUVER ISLAND-SOUTH_FA_0.x"/>
    <x v="0"/>
    <x v="742"/>
    <x v="11"/>
    <x v="26"/>
    <s v="19870521"/>
    <n v="6.63"/>
    <x v="0"/>
    <s v="N"/>
    <x v="0"/>
    <n v="1"/>
    <m/>
    <n v="0"/>
    <n v="0"/>
    <m/>
    <n v="0"/>
    <n v="0"/>
    <n v="74070"/>
    <n v="74070"/>
  </r>
  <r>
    <s v="CDP"/>
    <s v="Thornton Cr"/>
    <x v="0"/>
    <s v="Fall"/>
    <x v="0"/>
    <x v="24"/>
    <s v="SWVI"/>
    <s v="CK-31"/>
    <x v="2"/>
    <s v="M"/>
    <s v="H"/>
    <x v="36"/>
    <x v="64"/>
    <s v="CK-31"/>
    <s v="WEST VANCOUVER ISLAND-SOUTH_FA_0.x"/>
    <x v="0"/>
    <x v="743"/>
    <x v="0"/>
    <x v="28"/>
    <s v="19880514"/>
    <n v="3.5"/>
    <x v="1"/>
    <s v="N"/>
    <x v="264"/>
    <n v="1"/>
    <m/>
    <n v="0"/>
    <n v="0"/>
    <m/>
    <n v="0"/>
    <n v="0"/>
    <n v="105205"/>
    <n v="105205"/>
  </r>
  <r>
    <s v="CDP"/>
    <s v="Thornton Cr"/>
    <x v="0"/>
    <s v="Fall"/>
    <x v="1"/>
    <x v="24"/>
    <s v="SWVI"/>
    <s v="CK-31"/>
    <x v="2"/>
    <s v="M"/>
    <s v="H"/>
    <x v="36"/>
    <x v="64"/>
    <s v="CK-31"/>
    <s v="WEST VANCOUVER ISLAND-SOUTH_FA_0.x"/>
    <x v="0"/>
    <x v="744"/>
    <x v="1"/>
    <x v="1"/>
    <s v="19890605"/>
    <n v="4.9000000000000004"/>
    <x v="0"/>
    <s v="N"/>
    <x v="0"/>
    <n v="1"/>
    <m/>
    <n v="0"/>
    <n v="0"/>
    <m/>
    <n v="0"/>
    <n v="0"/>
    <n v="309506"/>
    <n v="309506"/>
  </r>
  <r>
    <s v="CDP"/>
    <s v="Thornton Cr"/>
    <x v="0"/>
    <s v="Fall"/>
    <x v="1"/>
    <x v="25"/>
    <s v="SWVI"/>
    <s v="CK-31"/>
    <x v="2"/>
    <s v="M"/>
    <s v="H"/>
    <x v="36"/>
    <x v="65"/>
    <s v="CK-31"/>
    <s v="WEST VANCOUVER ISLAND-SOUTH_FA_0.x"/>
    <x v="0"/>
    <x v="745"/>
    <x v="1"/>
    <x v="1"/>
    <s v="19890602"/>
    <n v="4.7699999999999996"/>
    <x v="0"/>
    <s v="N"/>
    <x v="0"/>
    <n v="1"/>
    <m/>
    <n v="0"/>
    <n v="0"/>
    <m/>
    <n v="0"/>
    <n v="0"/>
    <n v="10121"/>
    <n v="10121"/>
  </r>
  <r>
    <s v="CDP"/>
    <s v="Thornton Cr"/>
    <x v="0"/>
    <s v="Fall"/>
    <x v="2"/>
    <x v="24"/>
    <s v="SWVI"/>
    <s v="CK-31"/>
    <x v="2"/>
    <s v="M"/>
    <s v="H"/>
    <x v="36"/>
    <x v="64"/>
    <s v="CK-31"/>
    <s v="WEST VANCOUVER ISLAND-SOUTH_FA_0.x"/>
    <x v="0"/>
    <x v="746"/>
    <x v="2"/>
    <x v="492"/>
    <s v="19900611"/>
    <n v="6.3"/>
    <x v="0"/>
    <s v="N"/>
    <x v="0"/>
    <n v="1"/>
    <m/>
    <n v="0"/>
    <n v="0"/>
    <m/>
    <n v="0"/>
    <n v="0"/>
    <n v="298600"/>
    <n v="298600"/>
  </r>
  <r>
    <s v="CDP"/>
    <s v="Thornton Cr"/>
    <x v="0"/>
    <s v="Fall"/>
    <x v="12"/>
    <x v="26"/>
    <s v="SWVI"/>
    <s v="CK-31"/>
    <x v="2"/>
    <s v="M"/>
    <s v="H"/>
    <x v="36"/>
    <x v="66"/>
    <s v="CK-31"/>
    <s v="WEST VANCOUVER ISLAND-SOUTH_FA_0.x"/>
    <x v="0"/>
    <x v="747"/>
    <x v="12"/>
    <x v="493"/>
    <s v="19910531"/>
    <n v="4.04"/>
    <x v="1"/>
    <s v="Y"/>
    <x v="265"/>
    <n v="1"/>
    <m/>
    <n v="0"/>
    <n v="0"/>
    <m/>
    <n v="0"/>
    <n v="0"/>
    <n v="316150"/>
    <n v="316150"/>
  </r>
  <r>
    <s v="CDP"/>
    <s v="Thornton Cr"/>
    <x v="0"/>
    <s v="Fall"/>
    <x v="12"/>
    <x v="24"/>
    <s v="SWVI"/>
    <s v="CK-31"/>
    <x v="2"/>
    <s v="M"/>
    <s v="H"/>
    <x v="36"/>
    <x v="64"/>
    <s v="CK-31"/>
    <s v="WEST VANCOUVER ISLAND-SOUTH_FA_0.x"/>
    <x v="0"/>
    <x v="748"/>
    <x v="12"/>
    <x v="36"/>
    <s v="19910616"/>
    <n v="5"/>
    <x v="0"/>
    <s v="N"/>
    <x v="0"/>
    <n v="1"/>
    <m/>
    <n v="0"/>
    <n v="0"/>
    <m/>
    <n v="0"/>
    <n v="0"/>
    <n v="326706"/>
    <n v="326706"/>
  </r>
  <r>
    <s v="CDP"/>
    <s v="Thornton Cr"/>
    <x v="0"/>
    <s v="Fall"/>
    <x v="13"/>
    <x v="26"/>
    <s v="SWVI"/>
    <s v="CK-31"/>
    <x v="2"/>
    <s v="M"/>
    <s v="H"/>
    <x v="36"/>
    <x v="65"/>
    <s v="CK-31"/>
    <s v="WEST VANCOUVER ISLAND-SOUTH_FA_0.x"/>
    <x v="0"/>
    <x v="749"/>
    <x v="13"/>
    <x v="494"/>
    <s v="19920522"/>
    <n v="4.43"/>
    <x v="1"/>
    <s v="Y"/>
    <x v="0"/>
    <n v="1"/>
    <m/>
    <n v="0"/>
    <n v="0"/>
    <m/>
    <n v="0"/>
    <n v="0"/>
    <n v="296725"/>
    <n v="296725"/>
  </r>
  <r>
    <s v="CDP"/>
    <s v="Thornton Cr"/>
    <x v="0"/>
    <s v="Fall"/>
    <x v="13"/>
    <x v="24"/>
    <s v="SWVI"/>
    <s v="CK-31"/>
    <x v="2"/>
    <s v="M"/>
    <s v="H"/>
    <x v="36"/>
    <x v="64"/>
    <s v="CK-31"/>
    <s v="WEST VANCOUVER ISLAND-SOUTH_FA_0.x"/>
    <x v="0"/>
    <x v="750"/>
    <x v="13"/>
    <x v="495"/>
    <s v="19920607"/>
    <n v="4.9000000000000004"/>
    <x v="0"/>
    <s v="N"/>
    <x v="0"/>
    <n v="1"/>
    <m/>
    <n v="0"/>
    <n v="0"/>
    <m/>
    <n v="0"/>
    <n v="0"/>
    <n v="212619"/>
    <n v="212619"/>
  </r>
  <r>
    <s v="CDP"/>
    <s v="Thornton Cr"/>
    <x v="0"/>
    <s v="Fall"/>
    <x v="14"/>
    <x v="26"/>
    <s v="SWVI"/>
    <s v="CK-31"/>
    <x v="2"/>
    <s v="M"/>
    <s v="H"/>
    <x v="36"/>
    <x v="66"/>
    <s v="CK-31"/>
    <s v="WEST VANCOUVER ISLAND-SOUTH_FA_0.x"/>
    <x v="0"/>
    <x v="751"/>
    <x v="14"/>
    <x v="496"/>
    <s v="19930616"/>
    <n v="4"/>
    <x v="1"/>
    <s v="Y"/>
    <x v="0"/>
    <n v="1"/>
    <m/>
    <n v="0"/>
    <n v="0"/>
    <m/>
    <n v="0"/>
    <n v="0"/>
    <n v="286664"/>
    <n v="286664"/>
  </r>
  <r>
    <s v="CDP"/>
    <s v="Thornton Cr"/>
    <x v="0"/>
    <s v="Fall"/>
    <x v="14"/>
    <x v="24"/>
    <s v="SWVI"/>
    <s v="CK-31"/>
    <x v="2"/>
    <s v="M"/>
    <s v="H"/>
    <x v="36"/>
    <x v="64"/>
    <s v="CK-31"/>
    <s v="WEST VANCOUVER ISLAND-SOUTH_FA_0.x"/>
    <x v="0"/>
    <x v="752"/>
    <x v="14"/>
    <x v="497"/>
    <s v="19930619"/>
    <n v="5.5"/>
    <x v="0"/>
    <s v="N"/>
    <x v="0"/>
    <n v="1"/>
    <m/>
    <n v="0"/>
    <n v="0"/>
    <m/>
    <n v="0"/>
    <n v="0"/>
    <n v="320296"/>
    <n v="320296"/>
  </r>
  <r>
    <s v="CDP"/>
    <s v="Thornton Cr"/>
    <x v="0"/>
    <s v="Fall"/>
    <x v="15"/>
    <x v="26"/>
    <s v="SWVI"/>
    <s v="CK-31"/>
    <x v="2"/>
    <s v="M"/>
    <s v="H"/>
    <x v="36"/>
    <x v="66"/>
    <s v="CK-31"/>
    <s v="WEST VANCOUVER ISLAND-SOUTH_FA_0.x"/>
    <x v="0"/>
    <x v="753"/>
    <x v="15"/>
    <x v="498"/>
    <s v="19940601"/>
    <n v="5.54"/>
    <x v="1"/>
    <s v="Y"/>
    <x v="0"/>
    <n v="1"/>
    <m/>
    <n v="0"/>
    <n v="0"/>
    <m/>
    <n v="0"/>
    <n v="0"/>
    <n v="295005"/>
    <n v="295005"/>
  </r>
  <r>
    <s v="CDP"/>
    <s v="Thornton Cr"/>
    <x v="0"/>
    <s v="Fall"/>
    <x v="15"/>
    <x v="24"/>
    <s v="SWVI"/>
    <s v="CK-31"/>
    <x v="2"/>
    <s v="M"/>
    <s v="H"/>
    <x v="36"/>
    <x v="64"/>
    <s v="CK-31"/>
    <s v="WEST VANCOUVER ISLAND-SOUTH_FA_0.x"/>
    <x v="0"/>
    <x v="754"/>
    <x v="15"/>
    <x v="499"/>
    <s v="19940608"/>
    <n v="5.9"/>
    <x v="0"/>
    <s v="N"/>
    <x v="0"/>
    <n v="1"/>
    <m/>
    <n v="0"/>
    <n v="0"/>
    <m/>
    <n v="0"/>
    <n v="0"/>
    <n v="324153"/>
    <n v="324153"/>
  </r>
  <r>
    <s v="CDP"/>
    <s v="Thornton Cr"/>
    <x v="0"/>
    <s v="Fall"/>
    <x v="16"/>
    <x v="26"/>
    <s v="SWVI"/>
    <s v="CK-31"/>
    <x v="2"/>
    <s v="M"/>
    <s v="H"/>
    <x v="36"/>
    <x v="66"/>
    <s v="CK-31"/>
    <s v="WEST VANCOUVER ISLAND-SOUTH_FA_0.x"/>
    <x v="0"/>
    <x v="755"/>
    <x v="16"/>
    <x v="43"/>
    <s v="19950601"/>
    <n v="5.4"/>
    <x v="1"/>
    <s v="Y"/>
    <x v="266"/>
    <n v="1"/>
    <m/>
    <n v="0"/>
    <n v="0"/>
    <m/>
    <n v="0"/>
    <n v="0"/>
    <n v="395416"/>
    <n v="395416"/>
  </r>
  <r>
    <s v="CDP"/>
    <s v="Thornton Cr"/>
    <x v="0"/>
    <s v="Fall"/>
    <x v="16"/>
    <x v="24"/>
    <s v="SWVI"/>
    <s v="CK-31"/>
    <x v="2"/>
    <s v="M"/>
    <s v="H"/>
    <x v="36"/>
    <x v="64"/>
    <s v="CK-31"/>
    <s v="WEST VANCOUVER ISLAND-SOUTH_FA_0.x"/>
    <x v="0"/>
    <x v="756"/>
    <x v="16"/>
    <x v="500"/>
    <s v="19950611"/>
    <n v="5.97"/>
    <x v="0"/>
    <s v="N"/>
    <x v="0"/>
    <n v="1"/>
    <m/>
    <n v="0"/>
    <n v="0"/>
    <m/>
    <n v="0"/>
    <n v="0"/>
    <n v="317588"/>
    <n v="317588"/>
  </r>
  <r>
    <s v="CDP"/>
    <s v="Thornton Cr"/>
    <x v="0"/>
    <s v="Fall"/>
    <x v="16"/>
    <x v="25"/>
    <s v="SWVI"/>
    <s v="CK-31"/>
    <x v="2"/>
    <s v="M"/>
    <s v="H"/>
    <x v="36"/>
    <x v="66"/>
    <s v="CK-31"/>
    <s v="WEST VANCOUVER ISLAND-SOUTH_FA_0.x"/>
    <x v="0"/>
    <x v="757"/>
    <x v="16"/>
    <x v="501"/>
    <s v="19950607"/>
    <n v="4.93"/>
    <x v="0"/>
    <s v="N"/>
    <x v="0"/>
    <n v="1"/>
    <m/>
    <n v="0"/>
    <n v="0"/>
    <m/>
    <n v="0"/>
    <n v="0"/>
    <n v="75208"/>
    <n v="75208"/>
  </r>
  <r>
    <s v="CDP"/>
    <s v="Thornton Cr"/>
    <x v="0"/>
    <s v="Fall"/>
    <x v="17"/>
    <x v="26"/>
    <s v="SWVI"/>
    <s v="CK-31"/>
    <x v="2"/>
    <s v="M"/>
    <s v="H"/>
    <x v="37"/>
    <x v="67"/>
    <s v="CK-31"/>
    <s v="WEST VANCOUVER ISLAND-SOUTH_FA_0.x"/>
    <x v="3"/>
    <x v="758"/>
    <x v="17"/>
    <x v="502"/>
    <s v="19960620"/>
    <n v="7.71"/>
    <x v="1"/>
    <s v="Y"/>
    <x v="267"/>
    <n v="1"/>
    <m/>
    <n v="0"/>
    <n v="0"/>
    <m/>
    <n v="0"/>
    <n v="0"/>
    <n v="5000"/>
    <n v="5000"/>
  </r>
  <r>
    <s v="CDP"/>
    <s v="Thornton Cr"/>
    <x v="0"/>
    <s v="Fall"/>
    <x v="17"/>
    <x v="26"/>
    <s v="SWVI"/>
    <s v="CK-31"/>
    <x v="2"/>
    <s v="M"/>
    <s v="H"/>
    <x v="36"/>
    <x v="66"/>
    <s v="CK-31"/>
    <s v="WEST VANCOUVER ISLAND-SOUTH_FA_0.x"/>
    <x v="0"/>
    <x v="759"/>
    <x v="17"/>
    <x v="503"/>
    <s v="19960531"/>
    <n v="4.1100000000000003"/>
    <x v="1"/>
    <s v="Y"/>
    <x v="0"/>
    <n v="1"/>
    <m/>
    <n v="0"/>
    <n v="0"/>
    <m/>
    <n v="0"/>
    <n v="0"/>
    <n v="89677"/>
    <n v="89677"/>
  </r>
  <r>
    <s v="CDP"/>
    <s v="Thornton Cr"/>
    <x v="0"/>
    <s v="Fall"/>
    <x v="17"/>
    <x v="24"/>
    <s v="SWVI"/>
    <s v="CK-31"/>
    <x v="2"/>
    <s v="M"/>
    <s v="H"/>
    <x v="36"/>
    <x v="64"/>
    <s v="CK-31"/>
    <s v="WEST VANCOUVER ISLAND-SOUTH_FA_0.x"/>
    <x v="0"/>
    <x v="760"/>
    <x v="17"/>
    <x v="504"/>
    <s v="19960602"/>
    <n v="5.09"/>
    <x v="0"/>
    <s v="N"/>
    <x v="0"/>
    <n v="1"/>
    <m/>
    <n v="0"/>
    <n v="0"/>
    <m/>
    <n v="0"/>
    <n v="0"/>
    <n v="283987"/>
    <n v="283987"/>
  </r>
  <r>
    <s v="CDP"/>
    <s v="Thornton Cr"/>
    <x v="0"/>
    <s v="Fall"/>
    <x v="17"/>
    <x v="25"/>
    <s v="SWVI"/>
    <s v="CK-31"/>
    <x v="2"/>
    <s v="M"/>
    <s v="H"/>
    <x v="37"/>
    <x v="67"/>
    <s v="CK-31"/>
    <s v="WEST VANCOUVER ISLAND-SOUTH_FA_0.x"/>
    <x v="3"/>
    <x v="761"/>
    <x v="17"/>
    <x v="502"/>
    <s v="19960620"/>
    <n v="7.11"/>
    <x v="1"/>
    <s v="N"/>
    <x v="267"/>
    <n v="1"/>
    <m/>
    <n v="0"/>
    <n v="0"/>
    <m/>
    <n v="0"/>
    <n v="0"/>
    <n v="25051"/>
    <n v="25051"/>
  </r>
  <r>
    <s v="CDP"/>
    <s v="Thornton Cr"/>
    <x v="0"/>
    <s v="Fall"/>
    <x v="3"/>
    <x v="26"/>
    <s v="SWVI"/>
    <s v="CK-31"/>
    <x v="2"/>
    <s v="M"/>
    <s v="H"/>
    <x v="36"/>
    <x v="65"/>
    <s v="CK-31"/>
    <s v="WEST VANCOUVER ISLAND-SOUTH_FA_0.x"/>
    <x v="1"/>
    <x v="762"/>
    <x v="3"/>
    <x v="505"/>
    <s v="19970313"/>
    <n v="1"/>
    <x v="1"/>
    <s v="Y"/>
    <x v="268"/>
    <n v="1"/>
    <m/>
    <n v="0"/>
    <n v="0"/>
    <m/>
    <n v="0"/>
    <n v="0"/>
    <n v="45600"/>
    <n v="45600"/>
  </r>
  <r>
    <s v="CDP"/>
    <s v="Thornton Cr"/>
    <x v="0"/>
    <s v="Fall"/>
    <x v="3"/>
    <x v="26"/>
    <s v="SWVI"/>
    <s v="CK-31"/>
    <x v="2"/>
    <s v="M"/>
    <s v="H"/>
    <x v="36"/>
    <x v="65"/>
    <s v="CK-31"/>
    <s v="WEST VANCOUVER ISLAND-SOUTH_FA_0.x"/>
    <x v="0"/>
    <x v="763"/>
    <x v="3"/>
    <x v="209"/>
    <s v="19970526"/>
    <n v="3.39"/>
    <x v="1"/>
    <s v="Y"/>
    <x v="0"/>
    <n v="1"/>
    <m/>
    <n v="0"/>
    <n v="0"/>
    <m/>
    <n v="0"/>
    <n v="0"/>
    <n v="296366"/>
    <n v="296366"/>
  </r>
  <r>
    <s v="CDP"/>
    <s v="Thornton Cr"/>
    <x v="0"/>
    <s v="Fall"/>
    <x v="3"/>
    <x v="24"/>
    <s v="SWVI"/>
    <s v="CK-31"/>
    <x v="2"/>
    <s v="M"/>
    <s v="H"/>
    <x v="36"/>
    <x v="64"/>
    <s v="CK-31"/>
    <s v="WEST VANCOUVER ISLAND-SOUTH_FA_0.x"/>
    <x v="0"/>
    <x v="764"/>
    <x v="3"/>
    <x v="337"/>
    <s v="19970601"/>
    <n v="3.47"/>
    <x v="0"/>
    <s v="N"/>
    <x v="0"/>
    <n v="1"/>
    <m/>
    <n v="0"/>
    <n v="0"/>
    <m/>
    <n v="0"/>
    <n v="0"/>
    <n v="311150"/>
    <n v="311150"/>
  </r>
  <r>
    <s v="CDP"/>
    <s v="Thornton Cr"/>
    <x v="0"/>
    <s v="Fall"/>
    <x v="3"/>
    <x v="25"/>
    <s v="SWVI"/>
    <s v="CK-31"/>
    <x v="2"/>
    <s v="M"/>
    <s v="H"/>
    <x v="36"/>
    <x v="66"/>
    <s v="CK-31"/>
    <s v="WEST VANCOUVER ISLAND-SOUTH_FA_0.x"/>
    <x v="0"/>
    <x v="765"/>
    <x v="3"/>
    <x v="209"/>
    <s v="19970526"/>
    <n v="2.95"/>
    <x v="1"/>
    <s v="N"/>
    <x v="0"/>
    <n v="1"/>
    <s v="AD"/>
    <n v="50128"/>
    <n v="0"/>
    <m/>
    <n v="0"/>
    <n v="0"/>
    <n v="191882"/>
    <n v="242010"/>
  </r>
  <r>
    <s v="CDP"/>
    <s v="Thornton Cr"/>
    <x v="0"/>
    <s v="Fall"/>
    <x v="4"/>
    <x v="26"/>
    <s v="SWVI"/>
    <s v="CK-31"/>
    <x v="2"/>
    <s v="M"/>
    <s v="H"/>
    <x v="36"/>
    <x v="65"/>
    <s v="CK-31"/>
    <s v="WEST VANCOUVER ISLAND-SOUTH_FA_0.x"/>
    <x v="0"/>
    <x v="766"/>
    <x v="4"/>
    <x v="506"/>
    <s v="19980509"/>
    <n v="3.63"/>
    <x v="1"/>
    <s v="Y"/>
    <x v="269"/>
    <n v="1"/>
    <m/>
    <n v="0"/>
    <n v="0"/>
    <m/>
    <n v="0"/>
    <n v="0"/>
    <n v="279741"/>
    <n v="279741"/>
  </r>
  <r>
    <s v="CDP"/>
    <s v="Thornton Cr"/>
    <x v="0"/>
    <s v="Fall"/>
    <x v="4"/>
    <x v="24"/>
    <s v="SWVI"/>
    <s v="CK-31"/>
    <x v="2"/>
    <s v="M"/>
    <s v="H"/>
    <x v="36"/>
    <x v="64"/>
    <s v="CK-31"/>
    <s v="WEST VANCOUVER ISLAND-SOUTH_FA_0.x"/>
    <x v="0"/>
    <x v="767"/>
    <x v="4"/>
    <x v="507"/>
    <s v="19980510"/>
    <n v="3.6"/>
    <x v="0"/>
    <s v="N"/>
    <x v="270"/>
    <n v="1"/>
    <m/>
    <n v="0"/>
    <n v="0"/>
    <m/>
    <n v="0"/>
    <n v="0"/>
    <n v="286974"/>
    <n v="286974"/>
  </r>
  <r>
    <s v="CDP"/>
    <s v="Thornton Cr"/>
    <x v="0"/>
    <s v="Fall"/>
    <x v="4"/>
    <x v="25"/>
    <s v="SWVI"/>
    <s v="CK-31"/>
    <x v="2"/>
    <s v="M"/>
    <s v="H"/>
    <x v="36"/>
    <x v="65"/>
    <s v="CK-31"/>
    <s v="WEST VANCOUVER ISLAND-SOUTH_FA_0.x"/>
    <x v="0"/>
    <x v="768"/>
    <x v="4"/>
    <x v="508"/>
    <s v="19980509"/>
    <n v="2.92"/>
    <x v="1"/>
    <s v="N"/>
    <x v="271"/>
    <n v="1"/>
    <s v="AD"/>
    <n v="50312"/>
    <n v="0"/>
    <m/>
    <n v="0"/>
    <n v="0"/>
    <n v="150086"/>
    <n v="200398"/>
  </r>
  <r>
    <s v="CDP"/>
    <s v="Thornton Cr"/>
    <x v="0"/>
    <s v="Fall"/>
    <x v="5"/>
    <x v="24"/>
    <s v="SWVI"/>
    <s v="CK-31"/>
    <x v="2"/>
    <s v="M"/>
    <s v="H"/>
    <x v="36"/>
    <x v="64"/>
    <s v="CK-31"/>
    <s v="WEST VANCOUVER ISLAND-SOUTH_FA_0.x"/>
    <x v="0"/>
    <x v="769"/>
    <x v="5"/>
    <x v="509"/>
    <s v="19990606"/>
    <n v="5.45"/>
    <x v="0"/>
    <s v="N"/>
    <x v="0"/>
    <n v="1"/>
    <m/>
    <n v="0"/>
    <n v="0"/>
    <m/>
    <n v="0"/>
    <n v="0"/>
    <n v="311735"/>
    <n v="311735"/>
  </r>
  <r>
    <s v="CDP"/>
    <s v="Thornton Cr"/>
    <x v="0"/>
    <s v="Fall"/>
    <x v="5"/>
    <x v="25"/>
    <s v="SWVI"/>
    <s v="CK-31"/>
    <x v="2"/>
    <s v="M"/>
    <s v="H"/>
    <x v="36"/>
    <x v="65"/>
    <s v="CK-31"/>
    <s v="WEST VANCOUVER ISLAND-SOUTH_FA_0.x"/>
    <x v="0"/>
    <x v="770"/>
    <x v="5"/>
    <x v="510"/>
    <s v="19990618"/>
    <n v="6"/>
    <x v="0"/>
    <s v="N"/>
    <x v="0"/>
    <n v="1"/>
    <s v="AD"/>
    <n v="49737"/>
    <n v="503"/>
    <m/>
    <n v="0"/>
    <n v="0"/>
    <n v="358501"/>
    <n v="408741"/>
  </r>
  <r>
    <s v="CDP"/>
    <s v="Thornton Cr"/>
    <x v="0"/>
    <s v="Fall"/>
    <x v="6"/>
    <x v="26"/>
    <s v="SWVI"/>
    <s v="CK-31"/>
    <x v="2"/>
    <s v="M"/>
    <s v="H"/>
    <x v="36"/>
    <x v="65"/>
    <s v="CK-31"/>
    <s v="WEST VANCOUVER ISLAND-SOUTH_FA_0.x"/>
    <x v="0"/>
    <x v="771"/>
    <x v="6"/>
    <x v="223"/>
    <s v="20000529"/>
    <n v="6.4"/>
    <x v="1"/>
    <s v="Y"/>
    <x v="272"/>
    <n v="1"/>
    <m/>
    <n v="0"/>
    <n v="0"/>
    <m/>
    <n v="0"/>
    <n v="0"/>
    <n v="360752"/>
    <n v="360752"/>
  </r>
  <r>
    <s v="CDP"/>
    <s v="Thornton Cr"/>
    <x v="0"/>
    <s v="Fall"/>
    <x v="6"/>
    <x v="24"/>
    <s v="SWVI"/>
    <s v="CK-31"/>
    <x v="2"/>
    <s v="M"/>
    <s v="H"/>
    <x v="36"/>
    <x v="64"/>
    <s v="CK-31"/>
    <s v="WEST VANCOUVER ISLAND-SOUTH_FA_0.x"/>
    <x v="0"/>
    <x v="772"/>
    <x v="6"/>
    <x v="356"/>
    <s v="20000613"/>
    <n v="6"/>
    <x v="0"/>
    <s v="N"/>
    <x v="0"/>
    <n v="1"/>
    <m/>
    <n v="0"/>
    <n v="0"/>
    <m/>
    <n v="0"/>
    <n v="0"/>
    <n v="305113"/>
    <n v="305113"/>
  </r>
  <r>
    <s v="CDP"/>
    <s v="Thornton Cr"/>
    <x v="0"/>
    <s v="Fall"/>
    <x v="7"/>
    <x v="26"/>
    <s v="SWVI"/>
    <s v="CK-31"/>
    <x v="2"/>
    <s v="M"/>
    <s v="H"/>
    <x v="37"/>
    <x v="67"/>
    <s v="CK-31"/>
    <s v="WEST VANCOUVER ISLAND-SOUTH_FA_0.x"/>
    <x v="3"/>
    <x v="773"/>
    <x v="7"/>
    <x v="397"/>
    <s v="200106"/>
    <n v="12"/>
    <x v="1"/>
    <s v="Y"/>
    <x v="273"/>
    <n v="1"/>
    <m/>
    <n v="0"/>
    <n v="0"/>
    <m/>
    <n v="0"/>
    <n v="0"/>
    <n v="34964"/>
    <n v="34964"/>
  </r>
  <r>
    <s v="CDP"/>
    <s v="Thornton Cr"/>
    <x v="0"/>
    <s v="Fall"/>
    <x v="7"/>
    <x v="26"/>
    <s v="SWVI"/>
    <s v="CK-31"/>
    <x v="2"/>
    <s v="M"/>
    <s v="H"/>
    <x v="36"/>
    <x v="65"/>
    <s v="CK-31"/>
    <s v="WEST VANCOUVER ISLAND-SOUTH_FA_0.x"/>
    <x v="0"/>
    <x v="774"/>
    <x v="7"/>
    <x v="397"/>
    <s v="200106"/>
    <n v="6.3"/>
    <x v="1"/>
    <s v="Y"/>
    <x v="274"/>
    <n v="1"/>
    <m/>
    <n v="0"/>
    <n v="0"/>
    <m/>
    <n v="0"/>
    <n v="0"/>
    <n v="208402"/>
    <n v="208402"/>
  </r>
  <r>
    <s v="CDP"/>
    <s v="Thornton Cr"/>
    <x v="0"/>
    <s v="Fall"/>
    <x v="7"/>
    <x v="24"/>
    <s v="SWVI"/>
    <s v="CK-31"/>
    <x v="2"/>
    <s v="M"/>
    <s v="H"/>
    <x v="36"/>
    <x v="64"/>
    <s v="CK-31"/>
    <s v="WEST VANCOUVER ISLAND-SOUTH_FA_0.x"/>
    <x v="0"/>
    <x v="775"/>
    <x v="7"/>
    <x v="397"/>
    <s v="200106"/>
    <n v="6.03"/>
    <x v="0"/>
    <s v="N"/>
    <x v="0"/>
    <n v="1"/>
    <m/>
    <n v="0"/>
    <n v="0"/>
    <m/>
    <n v="0"/>
    <n v="0"/>
    <n v="246854"/>
    <n v="246854"/>
  </r>
  <r>
    <s v="CDP"/>
    <s v="Thornton Cr"/>
    <x v="0"/>
    <s v="Fall"/>
    <x v="7"/>
    <x v="24"/>
    <s v="SWVI"/>
    <s v="CK-31"/>
    <x v="2"/>
    <s v="M"/>
    <s v="H"/>
    <x v="38"/>
    <x v="62"/>
    <s v="CK-31"/>
    <s v="WEST VANCOUVER ISLAND-SOUTH_FA_0.x"/>
    <x v="3"/>
    <x v="776"/>
    <x v="7"/>
    <x v="397"/>
    <s v="200106"/>
    <n v="12"/>
    <x v="1"/>
    <s v="N"/>
    <x v="0"/>
    <n v="1"/>
    <m/>
    <n v="0"/>
    <n v="0"/>
    <m/>
    <n v="0"/>
    <n v="0"/>
    <n v="40645"/>
    <n v="40645"/>
  </r>
  <r>
    <s v="CDP"/>
    <s v="Thornton Cr"/>
    <x v="0"/>
    <s v="Fall"/>
    <x v="18"/>
    <x v="26"/>
    <s v="SWVI"/>
    <s v="CK-31"/>
    <x v="2"/>
    <s v="M"/>
    <s v="H"/>
    <x v="37"/>
    <x v="67"/>
    <s v="CK-31"/>
    <s v="WEST VANCOUVER ISLAND-SOUTH_FA_0.x"/>
    <x v="3"/>
    <x v="777"/>
    <x v="18"/>
    <x v="511"/>
    <s v="20020616"/>
    <n v="9.73"/>
    <x v="1"/>
    <s v="Y"/>
    <x v="0"/>
    <n v="1"/>
    <m/>
    <n v="0"/>
    <n v="0"/>
    <m/>
    <n v="0"/>
    <n v="0"/>
    <n v="43886"/>
    <n v="43886"/>
  </r>
  <r>
    <s v="CDP"/>
    <s v="Thornton Cr"/>
    <x v="0"/>
    <s v="Fall"/>
    <x v="18"/>
    <x v="26"/>
    <s v="SWVI"/>
    <s v="CK-31"/>
    <x v="2"/>
    <s v="M"/>
    <s v="H"/>
    <x v="36"/>
    <x v="65"/>
    <s v="CK-31"/>
    <s v="WEST VANCOUVER ISLAND-SOUTH_FA_0.x"/>
    <x v="0"/>
    <x v="778"/>
    <x v="18"/>
    <x v="512"/>
    <s v="20020630"/>
    <n v="6.22"/>
    <x v="1"/>
    <s v="Y"/>
    <x v="0"/>
    <n v="1"/>
    <m/>
    <n v="0"/>
    <n v="0"/>
    <m/>
    <n v="0"/>
    <n v="0"/>
    <n v="195711"/>
    <n v="195711"/>
  </r>
  <r>
    <s v="CDP"/>
    <s v="Thornton Cr"/>
    <x v="0"/>
    <s v="Fall"/>
    <x v="18"/>
    <x v="24"/>
    <s v="SWVI"/>
    <s v="CK-31"/>
    <x v="2"/>
    <s v="M"/>
    <s v="H"/>
    <x v="36"/>
    <x v="64"/>
    <s v="CK-31"/>
    <s v="WEST VANCOUVER ISLAND-SOUTH_FA_0.x"/>
    <x v="0"/>
    <x v="779"/>
    <x v="18"/>
    <x v="513"/>
    <s v="20020613"/>
    <n v="6.18"/>
    <x v="0"/>
    <s v="N"/>
    <x v="275"/>
    <n v="1"/>
    <m/>
    <n v="0"/>
    <n v="0"/>
    <m/>
    <n v="0"/>
    <n v="0"/>
    <n v="292875"/>
    <n v="292875"/>
  </r>
  <r>
    <s v="CDP"/>
    <s v="Thornton Cr"/>
    <x v="0"/>
    <s v="Fall"/>
    <x v="18"/>
    <x v="25"/>
    <s v="SWVI"/>
    <s v="CK-31"/>
    <x v="2"/>
    <s v="M"/>
    <s v="H"/>
    <x v="36"/>
    <x v="65"/>
    <s v="CK-31"/>
    <s v="WEST VANCOUVER ISLAND-SOUTH_FA_0.x"/>
    <x v="0"/>
    <x v="780"/>
    <x v="18"/>
    <x v="415"/>
    <s v="20020601"/>
    <n v="4.22"/>
    <x v="0"/>
    <s v="N"/>
    <x v="0"/>
    <n v="1"/>
    <m/>
    <n v="0"/>
    <n v="0"/>
    <m/>
    <n v="0"/>
    <n v="0"/>
    <n v="8666"/>
    <n v="8666"/>
  </r>
  <r>
    <s v="CDP"/>
    <s v="Thornton Cr"/>
    <x v="0"/>
    <s v="Fall"/>
    <x v="18"/>
    <x v="25"/>
    <s v="SWVI"/>
    <s v="CK-31"/>
    <x v="2"/>
    <s v="M"/>
    <s v="H"/>
    <x v="36"/>
    <x v="65"/>
    <s v="CK-31"/>
    <s v="WEST VANCOUVER ISLAND-SOUTH_FA_0.x"/>
    <x v="0"/>
    <x v="781"/>
    <x v="18"/>
    <x v="514"/>
    <s v="20020606"/>
    <n v="7.62"/>
    <x v="0"/>
    <s v="N"/>
    <x v="0"/>
    <n v="1"/>
    <m/>
    <n v="0"/>
    <n v="0"/>
    <m/>
    <n v="0"/>
    <n v="0"/>
    <n v="61072"/>
    <n v="61072"/>
  </r>
  <r>
    <s v="CDP"/>
    <s v="Thornton Cr"/>
    <x v="0"/>
    <s v="Fall"/>
    <x v="19"/>
    <x v="24"/>
    <s v="SWVI"/>
    <s v="CK-31"/>
    <x v="2"/>
    <s v="M"/>
    <s v="H"/>
    <x v="36"/>
    <x v="64"/>
    <s v="CK-31"/>
    <s v="WEST VANCOUVER ISLAND-SOUTH_FA_0.x"/>
    <x v="0"/>
    <x v="782"/>
    <x v="19"/>
    <x v="515"/>
    <s v="20030618"/>
    <n v="6.67"/>
    <x v="0"/>
    <s v="N"/>
    <x v="276"/>
    <n v="1"/>
    <m/>
    <n v="0"/>
    <n v="0"/>
    <m/>
    <n v="0"/>
    <n v="0"/>
    <n v="281318"/>
    <n v="281318"/>
  </r>
  <r>
    <s v="CDP"/>
    <s v="Thornton Cr"/>
    <x v="0"/>
    <s v="Fall"/>
    <x v="19"/>
    <x v="25"/>
    <s v="SWVI"/>
    <s v="CK-31"/>
    <x v="2"/>
    <s v="M"/>
    <s v="H"/>
    <x v="36"/>
    <x v="65"/>
    <s v="CK-31"/>
    <s v="WEST VANCOUVER ISLAND-SOUTH_FA_0.x"/>
    <x v="0"/>
    <x v="783"/>
    <x v="19"/>
    <x v="516"/>
    <s v="20030508"/>
    <n v="3.81"/>
    <x v="1"/>
    <s v="N"/>
    <x v="277"/>
    <n v="1"/>
    <m/>
    <n v="0"/>
    <n v="0"/>
    <m/>
    <n v="0"/>
    <n v="0"/>
    <n v="48898"/>
    <n v="48898"/>
  </r>
  <r>
    <s v="CDP"/>
    <s v="Thornton Cr"/>
    <x v="0"/>
    <s v="Fall"/>
    <x v="19"/>
    <x v="25"/>
    <s v="SWVI"/>
    <s v="CK-31"/>
    <x v="2"/>
    <s v="M"/>
    <s v="H"/>
    <x v="36"/>
    <x v="65"/>
    <s v="CK-31"/>
    <s v="WEST VANCOUVER ISLAND-SOUTH_FA_0.x"/>
    <x v="0"/>
    <x v="784"/>
    <x v="19"/>
    <x v="52"/>
    <s v="20030606"/>
    <n v="7.48"/>
    <x v="1"/>
    <s v="N"/>
    <x v="278"/>
    <n v="1"/>
    <m/>
    <n v="0"/>
    <n v="0"/>
    <m/>
    <n v="0"/>
    <n v="0"/>
    <n v="280867"/>
    <n v="280867"/>
  </r>
  <r>
    <s v="CDP"/>
    <s v="Thornton Cr"/>
    <x v="0"/>
    <s v="Fall"/>
    <x v="20"/>
    <x v="24"/>
    <s v="SWVI"/>
    <s v="CK-31"/>
    <x v="2"/>
    <s v="M"/>
    <s v="H"/>
    <x v="36"/>
    <x v="64"/>
    <s v="CK-31"/>
    <s v="WEST VANCOUVER ISLAND-SOUTH_FA_0.x"/>
    <x v="0"/>
    <x v="785"/>
    <x v="20"/>
    <x v="517"/>
    <s v="20040528"/>
    <n v="5.7"/>
    <x v="0"/>
    <s v="N"/>
    <x v="0"/>
    <n v="1"/>
    <m/>
    <n v="0"/>
    <n v="0"/>
    <m/>
    <n v="0"/>
    <n v="0"/>
    <n v="292542"/>
    <n v="292542"/>
  </r>
  <r>
    <s v="CDP"/>
    <s v="Thornton Cr"/>
    <x v="0"/>
    <s v="Fall"/>
    <x v="20"/>
    <x v="25"/>
    <s v="SWVI"/>
    <s v="CK-31"/>
    <x v="2"/>
    <s v="M"/>
    <s v="H"/>
    <x v="36"/>
    <x v="66"/>
    <s v="CK-31"/>
    <s v="WEST VANCOUVER ISLAND-SOUTH_FA_0.x"/>
    <x v="0"/>
    <x v="786"/>
    <x v="20"/>
    <x v="518"/>
    <s v="20040526"/>
    <n v="5.7"/>
    <x v="0"/>
    <s v="N"/>
    <x v="0"/>
    <n v="1"/>
    <m/>
    <n v="0"/>
    <n v="0"/>
    <m/>
    <n v="0"/>
    <n v="0"/>
    <n v="235558"/>
    <n v="235558"/>
  </r>
  <r>
    <s v="CDP"/>
    <s v="Thornton Cr"/>
    <x v="0"/>
    <s v="Fall"/>
    <x v="21"/>
    <x v="24"/>
    <s v="SWVI"/>
    <s v="CK-31"/>
    <x v="2"/>
    <s v="M"/>
    <s v="H"/>
    <x v="36"/>
    <x v="64"/>
    <s v="CK-31"/>
    <s v="WEST VANCOUVER ISLAND-SOUTH_FA_0.x"/>
    <x v="0"/>
    <x v="787"/>
    <x v="21"/>
    <x v="519"/>
    <s v="20050529"/>
    <n v="5.95"/>
    <x v="0"/>
    <s v="N"/>
    <x v="0"/>
    <n v="1"/>
    <m/>
    <n v="0"/>
    <n v="0"/>
    <m/>
    <n v="0"/>
    <n v="0"/>
    <n v="292360"/>
    <n v="292360"/>
  </r>
  <r>
    <s v="CDP"/>
    <s v="Thornton Cr"/>
    <x v="0"/>
    <s v="Fall"/>
    <x v="21"/>
    <x v="25"/>
    <s v="SWVI"/>
    <s v="CK-31"/>
    <x v="2"/>
    <s v="M"/>
    <s v="H"/>
    <x v="36"/>
    <x v="66"/>
    <s v="CK-31"/>
    <s v="WEST VANCOUVER ISLAND-SOUTH_FA_0.x"/>
    <x v="0"/>
    <x v="788"/>
    <x v="21"/>
    <x v="520"/>
    <s v="20050601"/>
    <n v="6.26"/>
    <x v="0"/>
    <s v="N"/>
    <x v="0"/>
    <n v="1"/>
    <m/>
    <n v="0"/>
    <n v="0"/>
    <m/>
    <n v="0"/>
    <n v="0"/>
    <n v="281216"/>
    <n v="281216"/>
  </r>
  <r>
    <s v="CDP"/>
    <s v="Thornton Cr"/>
    <x v="0"/>
    <s v="Fall"/>
    <x v="22"/>
    <x v="24"/>
    <s v="SWVI"/>
    <s v="CK-31"/>
    <x v="2"/>
    <s v="M"/>
    <s v="H"/>
    <x v="36"/>
    <x v="64"/>
    <s v="CK-31"/>
    <s v="WEST VANCOUVER ISLAND-SOUTH_FA_0.x"/>
    <x v="0"/>
    <x v="789"/>
    <x v="22"/>
    <x v="521"/>
    <s v="20060604"/>
    <n v="6.35"/>
    <x v="0"/>
    <s v="N"/>
    <x v="0"/>
    <n v="1"/>
    <m/>
    <n v="0"/>
    <n v="0"/>
    <m/>
    <n v="0"/>
    <n v="0"/>
    <n v="273318"/>
    <n v="273318"/>
  </r>
  <r>
    <s v="CDP"/>
    <s v="Thornton Cr"/>
    <x v="0"/>
    <s v="Fall"/>
    <x v="22"/>
    <x v="25"/>
    <s v="SWVI"/>
    <s v="CK-31"/>
    <x v="2"/>
    <s v="M"/>
    <s v="H"/>
    <x v="36"/>
    <x v="66"/>
    <s v="CK-31"/>
    <s v="WEST VANCOUVER ISLAND-SOUTH_FA_0.x"/>
    <x v="0"/>
    <x v="790"/>
    <x v="22"/>
    <x v="522"/>
    <s v="20060601"/>
    <n v="5.57"/>
    <x v="0"/>
    <s v="N"/>
    <x v="0"/>
    <n v="1"/>
    <m/>
    <n v="0"/>
    <n v="0"/>
    <m/>
    <n v="0"/>
    <n v="0"/>
    <n v="200148"/>
    <n v="200148"/>
  </r>
  <r>
    <s v="CDP"/>
    <s v="Thornton Cr"/>
    <x v="0"/>
    <s v="Fall"/>
    <x v="26"/>
    <x v="24"/>
    <s v="SWVI"/>
    <s v="CK-31"/>
    <x v="2"/>
    <s v="M"/>
    <s v="H"/>
    <x v="36"/>
    <x v="64"/>
    <s v="CK-31"/>
    <s v="WEST VANCOUVER ISLAND-SOUTH_FA_0.x"/>
    <x v="0"/>
    <x v="791"/>
    <x v="26"/>
    <x v="523"/>
    <s v="20070609"/>
    <n v="6.21"/>
    <x v="0"/>
    <s v="N"/>
    <x v="0"/>
    <n v="1"/>
    <m/>
    <n v="0"/>
    <n v="0"/>
    <m/>
    <n v="0"/>
    <n v="0"/>
    <n v="281388"/>
    <n v="281388"/>
  </r>
  <r>
    <s v="CDP"/>
    <s v="Thornton Cr"/>
    <x v="0"/>
    <s v="Fall"/>
    <x v="26"/>
    <x v="25"/>
    <s v="SWVI"/>
    <s v="CK-31"/>
    <x v="2"/>
    <s v="M"/>
    <s v="H"/>
    <x v="36"/>
    <x v="66"/>
    <s v="CK-31"/>
    <s v="WEST VANCOUVER ISLAND-SOUTH_FA_0.x"/>
    <x v="0"/>
    <x v="792"/>
    <x v="26"/>
    <x v="524"/>
    <s v="20070611"/>
    <n v="5.88"/>
    <x v="0"/>
    <s v="N"/>
    <x v="279"/>
    <n v="1"/>
    <m/>
    <n v="0"/>
    <n v="0"/>
    <m/>
    <n v="0"/>
    <n v="0"/>
    <n v="215385"/>
    <n v="215385"/>
  </r>
  <r>
    <s v="CDP"/>
    <s v="Thornton Cr"/>
    <x v="0"/>
    <s v="Fall"/>
    <x v="32"/>
    <x v="24"/>
    <s v="SWVI"/>
    <s v="CK-31"/>
    <x v="2"/>
    <s v="M"/>
    <s v="H"/>
    <x v="36"/>
    <x v="64"/>
    <s v="CK-31"/>
    <s v="WEST VANCOUVER ISLAND-SOUTH_FA_0.x"/>
    <x v="0"/>
    <x v="793"/>
    <x v="32"/>
    <x v="525"/>
    <s v="20080609"/>
    <n v="5.17"/>
    <x v="0"/>
    <s v="N"/>
    <x v="280"/>
    <n v="1"/>
    <m/>
    <n v="0"/>
    <n v="0"/>
    <m/>
    <n v="0"/>
    <n v="0"/>
    <n v="285989"/>
    <n v="285989"/>
  </r>
  <r>
    <s v="CDP"/>
    <s v="Thornton Cr"/>
    <x v="0"/>
    <s v="Fall"/>
    <x v="32"/>
    <x v="25"/>
    <s v="SWVI"/>
    <s v="CK-31"/>
    <x v="2"/>
    <s v="M"/>
    <s v="H"/>
    <x v="36"/>
    <x v="66"/>
    <s v="CK-31"/>
    <s v="WEST VANCOUVER ISLAND-SOUTH_FA_0.x"/>
    <x v="0"/>
    <x v="794"/>
    <x v="32"/>
    <x v="526"/>
    <s v="20080614"/>
    <n v="5.18"/>
    <x v="0"/>
    <s v="N"/>
    <x v="281"/>
    <n v="1"/>
    <m/>
    <n v="0"/>
    <n v="0"/>
    <m/>
    <n v="0"/>
    <n v="0"/>
    <n v="205298"/>
    <n v="205298"/>
  </r>
  <r>
    <s v="CDP"/>
    <s v="Thornton Cr"/>
    <x v="0"/>
    <s v="Fall"/>
    <x v="27"/>
    <x v="24"/>
    <s v="SWVI"/>
    <s v="CK-31"/>
    <x v="2"/>
    <s v="M"/>
    <s v="H"/>
    <x v="36"/>
    <x v="64"/>
    <s v="CK-31"/>
    <s v="WEST VANCOUVER ISLAND-SOUTH_FA_0.x"/>
    <x v="0"/>
    <x v="795"/>
    <x v="27"/>
    <x v="527"/>
    <s v="20090611"/>
    <n v="5.05"/>
    <x v="0"/>
    <s v="N"/>
    <x v="0"/>
    <n v="1"/>
    <m/>
    <n v="0"/>
    <n v="0"/>
    <m/>
    <n v="0"/>
    <n v="0"/>
    <n v="304357"/>
    <n v="304357"/>
  </r>
  <r>
    <s v="CDP"/>
    <s v="Thornton Cr"/>
    <x v="0"/>
    <s v="Fall"/>
    <x v="27"/>
    <x v="25"/>
    <s v="SWVI"/>
    <s v="CK-31"/>
    <x v="2"/>
    <s v="M"/>
    <s v="H"/>
    <x v="36"/>
    <x v="66"/>
    <s v="CK-31"/>
    <s v="WEST VANCOUVER ISLAND-SOUTH_FA_0.x"/>
    <x v="0"/>
    <x v="796"/>
    <x v="27"/>
    <x v="528"/>
    <s v="20090613"/>
    <n v="5.5"/>
    <x v="0"/>
    <s v="N"/>
    <x v="282"/>
    <n v="1"/>
    <m/>
    <n v="0"/>
    <n v="0"/>
    <m/>
    <n v="0"/>
    <n v="0"/>
    <n v="210138"/>
    <n v="210138"/>
  </r>
  <r>
    <s v="CDP"/>
    <s v="Thornton Cr"/>
    <x v="0"/>
    <s v="Fall"/>
    <x v="28"/>
    <x v="24"/>
    <s v="SWVI"/>
    <s v="CK-31"/>
    <x v="2"/>
    <s v="M"/>
    <s v="H"/>
    <x v="36"/>
    <x v="64"/>
    <s v="CK-31"/>
    <s v="WEST VANCOUVER ISLAND-SOUTH_FA_0.x"/>
    <x v="0"/>
    <x v="797"/>
    <x v="28"/>
    <x v="529"/>
    <s v="20100606"/>
    <n v="5.1100000000000003"/>
    <x v="0"/>
    <s v="N"/>
    <x v="0"/>
    <n v="1"/>
    <m/>
    <n v="0"/>
    <n v="0"/>
    <m/>
    <n v="0"/>
    <n v="0"/>
    <n v="284885"/>
    <n v="284885"/>
  </r>
  <r>
    <s v="CDP"/>
    <s v="Thornton Cr"/>
    <x v="0"/>
    <s v="Fall"/>
    <x v="28"/>
    <x v="25"/>
    <s v="SWVI"/>
    <s v="CK-31"/>
    <x v="2"/>
    <s v="M"/>
    <s v="H"/>
    <x v="36"/>
    <x v="66"/>
    <s v="CK-31"/>
    <s v="WEST VANCOUVER ISLAND-SOUTH_FA_0.x"/>
    <x v="0"/>
    <x v="798"/>
    <x v="28"/>
    <x v="530"/>
    <s v="20100608"/>
    <n v="5.21"/>
    <x v="0"/>
    <s v="N"/>
    <x v="0"/>
    <n v="1"/>
    <m/>
    <n v="0"/>
    <n v="0"/>
    <m/>
    <n v="0"/>
    <n v="0"/>
    <n v="209684"/>
    <n v="209684"/>
  </r>
  <r>
    <s v="CDP"/>
    <s v="Thornton Cr"/>
    <x v="0"/>
    <s v="Fall"/>
    <x v="33"/>
    <x v="24"/>
    <s v="SWVI"/>
    <s v="CK-31"/>
    <x v="2"/>
    <s v="M"/>
    <s v="H"/>
    <x v="36"/>
    <x v="64"/>
    <s v="CK-31"/>
    <s v="WEST VANCOUVER ISLAND-SOUTH_FA_0.x"/>
    <x v="0"/>
    <x v="799"/>
    <x v="33"/>
    <x v="531"/>
    <s v="20110615"/>
    <n v="6.3"/>
    <x v="0"/>
    <s v="N"/>
    <x v="0"/>
    <n v="1"/>
    <m/>
    <n v="0"/>
    <n v="0"/>
    <m/>
    <n v="0"/>
    <n v="0"/>
    <n v="279339"/>
    <n v="279339"/>
  </r>
  <r>
    <s v="CDP"/>
    <s v="Thornton Cr"/>
    <x v="0"/>
    <s v="Fall"/>
    <x v="33"/>
    <x v="25"/>
    <s v="SWVI"/>
    <s v="CK-31"/>
    <x v="2"/>
    <s v="M"/>
    <s v="H"/>
    <x v="36"/>
    <x v="66"/>
    <s v="CK-31"/>
    <s v="WEST VANCOUVER ISLAND-SOUTH_FA_0.x"/>
    <x v="0"/>
    <x v="800"/>
    <x v="33"/>
    <x v="532"/>
    <s v="20110619"/>
    <n v="5.74"/>
    <x v="0"/>
    <s v="N"/>
    <x v="0"/>
    <n v="1"/>
    <m/>
    <n v="0"/>
    <n v="0"/>
    <m/>
    <n v="0"/>
    <n v="0"/>
    <n v="207832"/>
    <n v="207832"/>
  </r>
  <r>
    <s v="CDP"/>
    <s v="Thornton Cr"/>
    <x v="0"/>
    <s v="Fall"/>
    <x v="34"/>
    <x v="24"/>
    <s v="SWVI"/>
    <s v="CK-31"/>
    <x v="2"/>
    <s v="M"/>
    <s v="H"/>
    <x v="36"/>
    <x v="64"/>
    <s v="CK-31"/>
    <s v="WEST VANCOUVER ISLAND-SOUTH_FA_0.x"/>
    <x v="0"/>
    <x v="801"/>
    <x v="34"/>
    <x v="533"/>
    <s v="20120617"/>
    <n v="6.29"/>
    <x v="0"/>
    <s v="N"/>
    <x v="0"/>
    <n v="1"/>
    <m/>
    <n v="0"/>
    <n v="0"/>
    <m/>
    <n v="0"/>
    <n v="0"/>
    <n v="280938"/>
    <n v="280938"/>
  </r>
  <r>
    <s v="CDP"/>
    <s v="Thornton Cr"/>
    <x v="0"/>
    <s v="Fall"/>
    <x v="34"/>
    <x v="25"/>
    <s v="SWVI"/>
    <s v="CK-31"/>
    <x v="2"/>
    <s v="M"/>
    <s v="H"/>
    <x v="36"/>
    <x v="66"/>
    <s v="CK-31"/>
    <s v="WEST VANCOUVER ISLAND-SOUTH_FA_0.x"/>
    <x v="0"/>
    <x v="802"/>
    <x v="34"/>
    <x v="533"/>
    <s v="20120619"/>
    <n v="5.22"/>
    <x v="0"/>
    <s v="N"/>
    <x v="0"/>
    <n v="1"/>
    <m/>
    <n v="0"/>
    <n v="0"/>
    <m/>
    <n v="0"/>
    <n v="0"/>
    <n v="211188"/>
    <n v="211188"/>
  </r>
  <r>
    <s v="CDP"/>
    <s v="Thornton Cr"/>
    <x v="0"/>
    <s v="Fall"/>
    <x v="23"/>
    <x v="24"/>
    <s v="SWVI"/>
    <s v="CK-31"/>
    <x v="2"/>
    <s v="M"/>
    <s v="H"/>
    <x v="36"/>
    <x v="64"/>
    <s v="CK-31"/>
    <s v="WEST VANCOUVER ISLAND-SOUTH_FA_0.x"/>
    <x v="0"/>
    <x v="803"/>
    <x v="23"/>
    <x v="534"/>
    <s v="20130608"/>
    <n v="6.02"/>
    <x v="0"/>
    <s v="N"/>
    <x v="0"/>
    <n v="1"/>
    <m/>
    <n v="0"/>
    <n v="0"/>
    <m/>
    <n v="0"/>
    <n v="0"/>
    <n v="281912"/>
    <n v="281912"/>
  </r>
  <r>
    <s v="CDP"/>
    <s v="Thornton Cr"/>
    <x v="0"/>
    <s v="Fall"/>
    <x v="23"/>
    <x v="25"/>
    <s v="SWVI"/>
    <s v="CK-31"/>
    <x v="2"/>
    <s v="M"/>
    <s v="H"/>
    <x v="36"/>
    <x v="66"/>
    <s v="CK-31"/>
    <s v="WEST VANCOUVER ISLAND-SOUTH_FA_0.x"/>
    <x v="0"/>
    <x v="804"/>
    <x v="23"/>
    <x v="535"/>
    <s v="20130607"/>
    <n v="6.04"/>
    <x v="0"/>
    <s v="N"/>
    <x v="0"/>
    <n v="1"/>
    <m/>
    <n v="0"/>
    <n v="0"/>
    <m/>
    <n v="0"/>
    <n v="0"/>
    <n v="212905"/>
    <n v="212905"/>
  </r>
  <r>
    <s v="CDP"/>
    <s v="Thornton Cr"/>
    <x v="0"/>
    <s v="Fall"/>
    <x v="35"/>
    <x v="24"/>
    <s v="SWVI"/>
    <s v="CK-31"/>
    <x v="2"/>
    <s v="M"/>
    <s v="H"/>
    <x v="36"/>
    <x v="64"/>
    <s v="CK-31"/>
    <s v="WEST VANCOUVER ISLAND-SOUTH_FA_0.x"/>
    <x v="0"/>
    <x v="805"/>
    <x v="35"/>
    <x v="536"/>
    <s v="20140609"/>
    <n v="5.85"/>
    <x v="0"/>
    <s v="N"/>
    <x v="0"/>
    <n v="1"/>
    <m/>
    <n v="0"/>
    <n v="0"/>
    <m/>
    <n v="0"/>
    <n v="0"/>
    <n v="290976"/>
    <n v="290976"/>
  </r>
  <r>
    <s v="CDP"/>
    <s v="Thornton Cr"/>
    <x v="0"/>
    <s v="Fall"/>
    <x v="35"/>
    <x v="25"/>
    <s v="SWVI"/>
    <s v="CK-31"/>
    <x v="2"/>
    <s v="M"/>
    <s v="H"/>
    <x v="36"/>
    <x v="66"/>
    <s v="CK-31"/>
    <s v="WEST VANCOUVER ISLAND-SOUTH_FA_0.x"/>
    <x v="0"/>
    <x v="806"/>
    <x v="35"/>
    <x v="475"/>
    <s v="20140611"/>
    <n v="5.75"/>
    <x v="0"/>
    <s v="N"/>
    <x v="0"/>
    <n v="1"/>
    <m/>
    <n v="0"/>
    <n v="0"/>
    <m/>
    <n v="0"/>
    <n v="0"/>
    <n v="130153"/>
    <n v="130153"/>
  </r>
  <r>
    <s v="CDP"/>
    <s v="Thornton Cr"/>
    <x v="0"/>
    <s v="Fall"/>
    <x v="36"/>
    <x v="24"/>
    <s v="SWVI"/>
    <s v="CK-31"/>
    <x v="2"/>
    <s v="M"/>
    <s v="H"/>
    <x v="36"/>
    <x v="64"/>
    <s v="CK-31"/>
    <s v="WEST VANCOUVER ISLAND-SOUTH_FA_0.x"/>
    <x v="0"/>
    <x v="807"/>
    <x v="36"/>
    <x v="537"/>
    <s v="20150530"/>
    <n v="6.5"/>
    <x v="0"/>
    <s v="N"/>
    <x v="0"/>
    <n v="1"/>
    <m/>
    <n v="0"/>
    <n v="0"/>
    <m/>
    <n v="0"/>
    <n v="0"/>
    <n v="298541"/>
    <n v="298541"/>
  </r>
  <r>
    <s v="CDP"/>
    <s v="Thornton Cr"/>
    <x v="0"/>
    <s v="Fall"/>
    <x v="36"/>
    <x v="25"/>
    <s v="SWVI"/>
    <s v="CK-31"/>
    <x v="2"/>
    <s v="M"/>
    <s v="H"/>
    <x v="36"/>
    <x v="66"/>
    <s v="CK-31"/>
    <s v="WEST VANCOUVER ISLAND-SOUTH_FA_0.x"/>
    <x v="0"/>
    <x v="808"/>
    <x v="36"/>
    <x v="538"/>
    <s v="20150523"/>
    <n v="6.5"/>
    <x v="0"/>
    <s v="N"/>
    <x v="0"/>
    <n v="1"/>
    <m/>
    <n v="0"/>
    <n v="0"/>
    <m/>
    <n v="0"/>
    <n v="0"/>
    <n v="135329"/>
    <n v="135329"/>
  </r>
  <r>
    <s v="CDP"/>
    <s v="Thornton Cr"/>
    <x v="0"/>
    <s v="Fall"/>
    <x v="37"/>
    <x v="24"/>
    <s v="SWVI"/>
    <s v="CK-31"/>
    <x v="2"/>
    <s v="M"/>
    <s v="H"/>
    <x v="36"/>
    <x v="64"/>
    <s v="CK-31"/>
    <s v="WEST VANCOUVER ISLAND-SOUTH_FA_0.x"/>
    <x v="0"/>
    <x v="809"/>
    <x v="37"/>
    <x v="539"/>
    <s v="20160612"/>
    <n v="6.52"/>
    <x v="0"/>
    <s v="N"/>
    <x v="0"/>
    <n v="1"/>
    <m/>
    <n v="0"/>
    <n v="0"/>
    <m/>
    <n v="0"/>
    <n v="0"/>
    <n v="276027"/>
    <n v="276027"/>
  </r>
  <r>
    <s v="CDP"/>
    <s v="Thornton Cr"/>
    <x v="0"/>
    <s v="Fall"/>
    <x v="37"/>
    <x v="25"/>
    <s v="SWVI"/>
    <s v="CK-31"/>
    <x v="2"/>
    <s v="M"/>
    <s v="H"/>
    <x v="36"/>
    <x v="66"/>
    <s v="CK-31"/>
    <s v="WEST VANCOUVER ISLAND-SOUTH_FA_0.x"/>
    <x v="0"/>
    <x v="810"/>
    <x v="37"/>
    <x v="540"/>
    <s v="20160612"/>
    <n v="5.43"/>
    <x v="0"/>
    <s v="N"/>
    <x v="0"/>
    <n v="1"/>
    <m/>
    <n v="0"/>
    <n v="0"/>
    <m/>
    <n v="0"/>
    <n v="0"/>
    <n v="34698"/>
    <n v="34698"/>
  </r>
  <r>
    <s v="CDP"/>
    <s v="Thornton Cr"/>
    <x v="0"/>
    <s v="Fall"/>
    <x v="29"/>
    <x v="24"/>
    <s v="SWVI"/>
    <s v="CK-31"/>
    <x v="2"/>
    <s v="M"/>
    <s v="H"/>
    <x v="36"/>
    <x v="64"/>
    <s v="CK-31"/>
    <s v="WEST VANCOUVER ISLAND-SOUTH_FA_0.x"/>
    <x v="0"/>
    <x v="811"/>
    <x v="29"/>
    <x v="541"/>
    <s v="20170620"/>
    <n v="5.19"/>
    <x v="0"/>
    <s v="N"/>
    <x v="0"/>
    <n v="1"/>
    <m/>
    <n v="0"/>
    <n v="0"/>
    <m/>
    <n v="0"/>
    <n v="0"/>
    <n v="97963"/>
    <n v="97963"/>
  </r>
  <r>
    <s v="CDP"/>
    <s v="Thornton Cr"/>
    <x v="0"/>
    <s v="Fall"/>
    <x v="30"/>
    <x v="24"/>
    <s v="SWVI"/>
    <s v="CK-31"/>
    <x v="2"/>
    <s v="M"/>
    <s v="H"/>
    <x v="36"/>
    <x v="64"/>
    <s v="CK-31"/>
    <s v="WEST VANCOUVER ISLAND-SOUTH_FA_0.x"/>
    <x v="0"/>
    <x v="812"/>
    <x v="30"/>
    <x v="542"/>
    <s v="20180619"/>
    <n v="5.03"/>
    <x v="0"/>
    <s v="N"/>
    <x v="283"/>
    <n v="1"/>
    <m/>
    <n v="0"/>
    <n v="0"/>
    <m/>
    <n v="0"/>
    <n v="0"/>
    <n v="114640"/>
    <n v="114640"/>
  </r>
  <r>
    <s v="CDP"/>
    <s v="Thornton Cr"/>
    <x v="0"/>
    <s v="Fall"/>
    <x v="30"/>
    <x v="25"/>
    <s v="SWVI"/>
    <s v="CK-31"/>
    <x v="2"/>
    <s v="M"/>
    <s v="H"/>
    <x v="36"/>
    <x v="66"/>
    <s v="CK-31"/>
    <s v="WEST VANCOUVER ISLAND-SOUTH_FA_0.x"/>
    <x v="0"/>
    <x v="813"/>
    <x v="30"/>
    <x v="543"/>
    <s v="20180615"/>
    <n v="5"/>
    <x v="0"/>
    <s v="N"/>
    <x v="284"/>
    <n v="1"/>
    <m/>
    <n v="0"/>
    <n v="0"/>
    <m/>
    <n v="0"/>
    <n v="0"/>
    <n v="30757"/>
    <n v="30757"/>
  </r>
  <r>
    <s v="CDP"/>
    <s v="Thornton Cr"/>
    <x v="0"/>
    <s v="Fall"/>
    <x v="38"/>
    <x v="24"/>
    <s v="SWVI"/>
    <s v="CK-31"/>
    <x v="2"/>
    <s v="M"/>
    <s v="H"/>
    <x v="36"/>
    <x v="64"/>
    <s v="CK-31"/>
    <s v="WEST VANCOUVER ISLAND-SOUTH_FA_0.x"/>
    <x v="0"/>
    <x v="814"/>
    <x v="38"/>
    <x v="544"/>
    <s v="20190609"/>
    <n v="4"/>
    <x v="0"/>
    <s v="N"/>
    <x v="0"/>
    <n v="1"/>
    <m/>
    <n v="0"/>
    <n v="0"/>
    <m/>
    <n v="0"/>
    <n v="0"/>
    <n v="97290"/>
    <n v="97290"/>
  </r>
  <r>
    <s v="CDP"/>
    <s v="Thornton Cr"/>
    <x v="0"/>
    <s v="Fall"/>
    <x v="38"/>
    <x v="25"/>
    <s v="SWVI"/>
    <s v="CK-31"/>
    <x v="2"/>
    <s v="M"/>
    <s v="H"/>
    <x v="36"/>
    <x v="65"/>
    <s v="CK-31"/>
    <s v="WEST VANCOUVER ISLAND-SOUTH_FA_0.x"/>
    <x v="0"/>
    <x v="815"/>
    <x v="38"/>
    <x v="544"/>
    <s v="20190611"/>
    <n v="4"/>
    <x v="0"/>
    <s v="N"/>
    <x v="0"/>
    <n v="1"/>
    <m/>
    <n v="0"/>
    <n v="0"/>
    <m/>
    <n v="0"/>
    <n v="0"/>
    <n v="31415"/>
    <n v="31415"/>
  </r>
  <r>
    <s v="CDP"/>
    <s v="Thornton Cr"/>
    <x v="0"/>
    <s v="Fall"/>
    <x v="31"/>
    <x v="24"/>
    <s v="SWVI"/>
    <s v="CK-31"/>
    <x v="2"/>
    <s v="M"/>
    <s v="H"/>
    <x v="36"/>
    <x v="64"/>
    <s v="CK-31"/>
    <s v="WEST VANCOUVER ISLAND-SOUTH_FA_0.x"/>
    <x v="0"/>
    <x v="816"/>
    <x v="31"/>
    <x v="545"/>
    <s v="20200614"/>
    <n v="4.5"/>
    <x v="0"/>
    <s v="N"/>
    <x v="0"/>
    <n v="1"/>
    <m/>
    <n v="0"/>
    <n v="0"/>
    <m/>
    <n v="0"/>
    <n v="0"/>
    <n v="78593"/>
    <n v="78593"/>
  </r>
  <r>
    <s v="CDP"/>
    <s v="Thornton Cr"/>
    <x v="0"/>
    <s v="Fall"/>
    <x v="31"/>
    <x v="25"/>
    <s v="SWVI"/>
    <s v="CK-31"/>
    <x v="2"/>
    <s v="M"/>
    <s v="H"/>
    <x v="36"/>
    <x v="65"/>
    <s v="CK-31"/>
    <s v="WEST VANCOUVER ISLAND-SOUTH_FA_0.x"/>
    <x v="0"/>
    <x v="817"/>
    <x v="31"/>
    <x v="546"/>
    <s v="20200609"/>
    <n v="5"/>
    <x v="0"/>
    <s v="N"/>
    <x v="0"/>
    <n v="1"/>
    <m/>
    <n v="0"/>
    <n v="0"/>
    <m/>
    <n v="0"/>
    <n v="0"/>
    <n v="2594"/>
    <n v="2594"/>
  </r>
  <r>
    <s v="CDP"/>
    <s v="Thornton Cr"/>
    <x v="0"/>
    <s v="Fall"/>
    <x v="39"/>
    <x v="24"/>
    <s v="SWVI"/>
    <s v="CK-31"/>
    <x v="2"/>
    <s v="M"/>
    <s v="H"/>
    <x v="36"/>
    <x v="64"/>
    <s v="CK-31"/>
    <s v="WEST VANCOUVER ISLAND-SOUTH_FA_0.x"/>
    <x v="0"/>
    <x v="818"/>
    <x v="39"/>
    <x v="547"/>
    <s v="20210613"/>
    <n v="4.8"/>
    <x v="0"/>
    <s v="N"/>
    <x v="0"/>
    <n v="1"/>
    <m/>
    <n v="0"/>
    <n v="0"/>
    <m/>
    <n v="0"/>
    <n v="0"/>
    <n v="109242"/>
    <n v="109242"/>
  </r>
  <r>
    <s v="CDP"/>
    <s v="Thornton Cr"/>
    <x v="0"/>
    <s v="Fall"/>
    <x v="39"/>
    <x v="25"/>
    <s v="SWVI"/>
    <s v="CK-31"/>
    <x v="2"/>
    <s v="M"/>
    <s v="H"/>
    <x v="36"/>
    <x v="66"/>
    <s v="CK-31"/>
    <s v="WEST VANCOUVER ISLAND-SOUTH_FA_0.x"/>
    <x v="0"/>
    <x v="819"/>
    <x v="39"/>
    <x v="548"/>
    <s v="20210619"/>
    <n v="5"/>
    <x v="0"/>
    <s v="N"/>
    <x v="0"/>
    <n v="1"/>
    <s v="AD"/>
    <n v="36520"/>
    <n v="365"/>
    <m/>
    <n v="0"/>
    <n v="0"/>
    <m/>
    <n v="36885"/>
  </r>
  <r>
    <s v="CDP"/>
    <s v="Thornton Cr"/>
    <x v="0"/>
    <s v="Fall"/>
    <x v="40"/>
    <x v="22"/>
    <s v="SWVI"/>
    <s v="CK-31"/>
    <x v="2"/>
    <s v="M"/>
    <s v="H"/>
    <x v="36"/>
    <x v="51"/>
    <s v="CK-31"/>
    <s v="WEST VANCOUVER ISLAND-SOUTH_FA_0.x"/>
    <x v="1"/>
    <x v="820"/>
    <x v="40"/>
    <x v="549"/>
    <s v="20220617"/>
    <n v="3.25"/>
    <x v="0"/>
    <s v="N"/>
    <x v="0"/>
    <n v="1"/>
    <s v="AD"/>
    <n v="1479"/>
    <n v="0"/>
    <m/>
    <n v="0"/>
    <n v="0"/>
    <m/>
    <n v="1479"/>
  </r>
  <r>
    <s v="CDP"/>
    <s v="Thornton Cr"/>
    <x v="0"/>
    <s v="Fall"/>
    <x v="40"/>
    <x v="24"/>
    <s v="SWVI"/>
    <s v="CK-31"/>
    <x v="2"/>
    <s v="M"/>
    <s v="H"/>
    <x v="36"/>
    <x v="64"/>
    <s v="CK-31"/>
    <s v="WEST VANCOUVER ISLAND-SOUTH_FA_0.x"/>
    <x v="0"/>
    <x v="821"/>
    <x v="40"/>
    <x v="550"/>
    <s v="20220620"/>
    <n v="4.2"/>
    <x v="0"/>
    <s v="N"/>
    <x v="0"/>
    <n v="1"/>
    <m/>
    <n v="0"/>
    <n v="0"/>
    <m/>
    <n v="0"/>
    <n v="0"/>
    <n v="81307"/>
    <n v="81307"/>
  </r>
  <r>
    <s v="CDP"/>
    <s v="Thornton Cr"/>
    <x v="0"/>
    <s v="Fall"/>
    <x v="40"/>
    <x v="25"/>
    <s v="SWVI"/>
    <s v="CK-31"/>
    <x v="2"/>
    <s v="M"/>
    <s v="H"/>
    <x v="36"/>
    <x v="65"/>
    <s v="CK-31"/>
    <s v="WEST VANCOUVER ISLAND-SOUTH_FA_0.x"/>
    <x v="1"/>
    <x v="822"/>
    <x v="40"/>
    <x v="551"/>
    <s v="20220616"/>
    <n v="3.66"/>
    <x v="0"/>
    <s v="N"/>
    <x v="0"/>
    <n v="1"/>
    <s v="AD"/>
    <n v="2653"/>
    <n v="0"/>
    <m/>
    <n v="0"/>
    <n v="0"/>
    <m/>
    <n v="2653"/>
  </r>
  <r>
    <s v="CDP"/>
    <s v="Thornton Cr"/>
    <x v="0"/>
    <s v="Fall"/>
    <x v="41"/>
    <x v="24"/>
    <s v="SWVI"/>
    <s v="CK-31"/>
    <x v="2"/>
    <s v="M"/>
    <s v="H"/>
    <x v="36"/>
    <x v="64"/>
    <s v="CK-31"/>
    <s v="WEST VANCOUVER ISLAND-SOUTH_FA_0.x"/>
    <x v="1"/>
    <x v="823"/>
    <x v="41"/>
    <x v="552"/>
    <s v="20230620"/>
    <n v="4.03"/>
    <x v="0"/>
    <s v="N"/>
    <x v="0"/>
    <n v="1"/>
    <m/>
    <n v="0"/>
    <n v="0"/>
    <m/>
    <n v="0"/>
    <n v="0"/>
    <n v="37892"/>
    <n v="37892"/>
  </r>
  <r>
    <s v="DPI"/>
    <s v="Esquimalt Hb"/>
    <x v="0"/>
    <s v="Fall"/>
    <x v="14"/>
    <x v="26"/>
    <s v="SWVI"/>
    <s v="CK-31"/>
    <x v="2"/>
    <s v="M"/>
    <s v="H"/>
    <x v="39"/>
    <x v="68"/>
    <m/>
    <m/>
    <x v="3"/>
    <x v="824"/>
    <x v="14"/>
    <x v="553"/>
    <s v="19930728"/>
    <n v="0"/>
    <x v="1"/>
    <s v="Y"/>
    <x v="0"/>
    <n v="1"/>
    <m/>
    <n v="0"/>
    <n v="0"/>
    <m/>
    <n v="0"/>
    <n v="0"/>
    <n v="102700"/>
    <n v="102700"/>
  </r>
  <r>
    <s v="DPI"/>
    <s v="Esquimalt Hb"/>
    <x v="0"/>
    <s v="Fall"/>
    <x v="15"/>
    <x v="26"/>
    <s v="SWVI"/>
    <s v="CK-31"/>
    <x v="2"/>
    <s v="M"/>
    <s v="H"/>
    <x v="39"/>
    <x v="68"/>
    <m/>
    <m/>
    <x v="3"/>
    <x v="825"/>
    <x v="15"/>
    <x v="554"/>
    <s v="19940723"/>
    <n v="12"/>
    <x v="1"/>
    <s v="Y"/>
    <x v="285"/>
    <n v="1"/>
    <m/>
    <n v="0"/>
    <n v="0"/>
    <m/>
    <n v="0"/>
    <n v="0"/>
    <n v="97000"/>
    <n v="97000"/>
  </r>
  <r>
    <s v="DPI"/>
    <s v="Esquimalt Hb"/>
    <x v="0"/>
    <s v="Fall"/>
    <x v="16"/>
    <x v="26"/>
    <s v="SWVI"/>
    <s v="CK-31"/>
    <x v="2"/>
    <s v="M"/>
    <s v="H"/>
    <x v="39"/>
    <x v="68"/>
    <m/>
    <m/>
    <x v="3"/>
    <x v="826"/>
    <x v="16"/>
    <x v="335"/>
    <s v="199507"/>
    <n v="0"/>
    <x v="1"/>
    <s v="Y"/>
    <x v="0"/>
    <n v="1"/>
    <m/>
    <n v="0"/>
    <n v="0"/>
    <m/>
    <n v="0"/>
    <n v="0"/>
    <n v="95766"/>
    <n v="95766"/>
  </r>
  <r>
    <s v="DPI"/>
    <s v="Esquimalt Hb"/>
    <x v="0"/>
    <s v="Fall"/>
    <x v="17"/>
    <x v="26"/>
    <s v="SWVI"/>
    <s v="CK-31"/>
    <x v="2"/>
    <s v="M"/>
    <s v="H"/>
    <x v="39"/>
    <x v="68"/>
    <m/>
    <m/>
    <x v="3"/>
    <x v="827"/>
    <x v="17"/>
    <x v="555"/>
    <s v="19960725"/>
    <n v="11"/>
    <x v="1"/>
    <s v="Y"/>
    <x v="0"/>
    <n v="1"/>
    <m/>
    <n v="0"/>
    <n v="0"/>
    <m/>
    <n v="0"/>
    <n v="0"/>
    <n v="64276"/>
    <n v="64276"/>
  </r>
  <r>
    <s v="DPI"/>
    <s v="Esquimalt Hb"/>
    <x v="0"/>
    <s v="Fall"/>
    <x v="3"/>
    <x v="26"/>
    <s v="SWVI"/>
    <s v="CK-31"/>
    <x v="2"/>
    <s v="M"/>
    <s v="H"/>
    <x v="39"/>
    <x v="68"/>
    <m/>
    <m/>
    <x v="3"/>
    <x v="828"/>
    <x v="3"/>
    <x v="131"/>
    <s v="19970707"/>
    <n v="7.6"/>
    <x v="1"/>
    <s v="Y"/>
    <x v="286"/>
    <n v="1"/>
    <s v="AD"/>
    <n v="18439"/>
    <n v="0"/>
    <m/>
    <n v="0"/>
    <n v="0"/>
    <n v="1508"/>
    <n v="19947"/>
  </r>
  <r>
    <s v="DPI"/>
    <s v="Esquimalt Hb"/>
    <x v="0"/>
    <s v="Fall"/>
    <x v="4"/>
    <x v="26"/>
    <s v="SWVI"/>
    <s v="CK-31"/>
    <x v="2"/>
    <s v="M"/>
    <s v="H"/>
    <x v="39"/>
    <x v="68"/>
    <m/>
    <m/>
    <x v="3"/>
    <x v="829"/>
    <x v="4"/>
    <x v="354"/>
    <s v="19980624"/>
    <n v="16.600000000000001"/>
    <x v="1"/>
    <s v="Y"/>
    <x v="0"/>
    <n v="1"/>
    <m/>
    <n v="0"/>
    <n v="0"/>
    <m/>
    <n v="0"/>
    <n v="0"/>
    <n v="81743"/>
    <n v="81743"/>
  </r>
  <r>
    <s v="DPI"/>
    <s v="Esquimalt Hb"/>
    <x v="0"/>
    <s v="Fall"/>
    <x v="5"/>
    <x v="26"/>
    <s v="SWVI"/>
    <s v="CK-31"/>
    <x v="2"/>
    <s v="M"/>
    <s v="H"/>
    <x v="39"/>
    <x v="68"/>
    <m/>
    <m/>
    <x v="3"/>
    <x v="830"/>
    <x v="5"/>
    <x v="355"/>
    <s v="19990719"/>
    <n v="14"/>
    <x v="1"/>
    <s v="Y"/>
    <x v="287"/>
    <n v="1"/>
    <m/>
    <n v="0"/>
    <n v="0"/>
    <m/>
    <n v="0"/>
    <n v="0"/>
    <n v="93257"/>
    <n v="93257"/>
  </r>
  <r>
    <s v="DPI"/>
    <s v="Esquimalt Hb"/>
    <x v="0"/>
    <s v="Fall"/>
    <x v="6"/>
    <x v="26"/>
    <s v="SWVI"/>
    <s v="CK-31"/>
    <x v="2"/>
    <s v="M"/>
    <s v="H"/>
    <x v="39"/>
    <x v="68"/>
    <m/>
    <m/>
    <x v="3"/>
    <x v="831"/>
    <x v="6"/>
    <x v="556"/>
    <s v="20000628"/>
    <n v="4.8"/>
    <x v="1"/>
    <s v="Y"/>
    <x v="0"/>
    <n v="1"/>
    <m/>
    <n v="0"/>
    <n v="0"/>
    <m/>
    <n v="0"/>
    <n v="0"/>
    <n v="90000"/>
    <n v="90000"/>
  </r>
  <r>
    <s v="DPI"/>
    <s v="Esquimalt Hb"/>
    <x v="0"/>
    <s v="Fall"/>
    <x v="7"/>
    <x v="26"/>
    <s v="SWVI"/>
    <s v="CK-31"/>
    <x v="2"/>
    <s v="M"/>
    <s v="H"/>
    <x v="39"/>
    <x v="68"/>
    <m/>
    <m/>
    <x v="3"/>
    <x v="832"/>
    <x v="7"/>
    <x v="557"/>
    <s v="20010627"/>
    <n v="7"/>
    <x v="1"/>
    <s v="Y"/>
    <x v="288"/>
    <n v="1"/>
    <m/>
    <n v="0"/>
    <n v="0"/>
    <m/>
    <n v="0"/>
    <n v="0"/>
    <n v="122000"/>
    <n v="122000"/>
  </r>
  <r>
    <s v="DPI"/>
    <s v="Esquimalt Hb"/>
    <x v="0"/>
    <s v="Fall"/>
    <x v="18"/>
    <x v="26"/>
    <s v="SWVI"/>
    <s v="CK-31"/>
    <x v="2"/>
    <s v="M"/>
    <s v="H"/>
    <x v="39"/>
    <x v="68"/>
    <m/>
    <m/>
    <x v="3"/>
    <x v="833"/>
    <x v="18"/>
    <x v="558"/>
    <s v="20020715"/>
    <n v="7"/>
    <x v="1"/>
    <s v="Y"/>
    <x v="289"/>
    <n v="1"/>
    <m/>
    <n v="0"/>
    <n v="0"/>
    <m/>
    <n v="0"/>
    <n v="0"/>
    <n v="149000"/>
    <n v="149000"/>
  </r>
  <r>
    <s v="DPI"/>
    <s v="Esquimalt Hb"/>
    <x v="0"/>
    <s v="Fall"/>
    <x v="19"/>
    <x v="26"/>
    <s v="SWVI"/>
    <s v="CK-31"/>
    <x v="2"/>
    <s v="M"/>
    <s v="H"/>
    <x v="39"/>
    <x v="68"/>
    <m/>
    <m/>
    <x v="0"/>
    <x v="834"/>
    <x v="19"/>
    <x v="559"/>
    <s v="20030627"/>
    <n v="7.3"/>
    <x v="1"/>
    <s v="Y"/>
    <x v="290"/>
    <n v="1"/>
    <m/>
    <n v="0"/>
    <n v="0"/>
    <m/>
    <n v="0"/>
    <n v="0"/>
    <n v="225898"/>
    <n v="225898"/>
  </r>
  <r>
    <s v="DPI"/>
    <s v="Esquimalt Hb"/>
    <x v="0"/>
    <s v="Fall"/>
    <x v="20"/>
    <x v="26"/>
    <s v="SWVI"/>
    <s v="CK-31"/>
    <x v="2"/>
    <s v="M"/>
    <s v="H"/>
    <x v="39"/>
    <x v="68"/>
    <m/>
    <m/>
    <x v="3"/>
    <x v="835"/>
    <x v="20"/>
    <x v="560"/>
    <s v="20040619"/>
    <n v="5.5"/>
    <x v="1"/>
    <s v="Y"/>
    <x v="0"/>
    <n v="1"/>
    <m/>
    <n v="0"/>
    <n v="0"/>
    <m/>
    <n v="0"/>
    <n v="0"/>
    <n v="237937"/>
    <n v="237937"/>
  </r>
  <r>
    <s v="DPI"/>
    <s v="Esquimalt Hb"/>
    <x v="0"/>
    <s v="Fall"/>
    <x v="21"/>
    <x v="26"/>
    <s v="SWVI"/>
    <s v="CK-31"/>
    <x v="2"/>
    <s v="M"/>
    <s v="H"/>
    <x v="39"/>
    <x v="68"/>
    <m/>
    <m/>
    <x v="3"/>
    <x v="836"/>
    <x v="21"/>
    <x v="561"/>
    <s v="200507"/>
    <n v="8"/>
    <x v="1"/>
    <s v="Y"/>
    <x v="291"/>
    <n v="1"/>
    <m/>
    <n v="0"/>
    <n v="0"/>
    <m/>
    <n v="0"/>
    <n v="0"/>
    <n v="240000"/>
    <n v="240000"/>
  </r>
  <r>
    <s v="DPI"/>
    <s v="Esquimalt Hb"/>
    <x v="0"/>
    <s v="Fall"/>
    <x v="22"/>
    <x v="26"/>
    <s v="SWVI"/>
    <s v="CK-31"/>
    <x v="2"/>
    <s v="M"/>
    <s v="H"/>
    <x v="39"/>
    <x v="68"/>
    <m/>
    <m/>
    <x v="3"/>
    <x v="837"/>
    <x v="22"/>
    <x v="100"/>
    <s v="20060623"/>
    <n v="5.5"/>
    <x v="1"/>
    <s v="Y"/>
    <x v="0"/>
    <n v="1"/>
    <m/>
    <n v="0"/>
    <n v="0"/>
    <m/>
    <n v="0"/>
    <n v="0"/>
    <n v="238600"/>
    <n v="238600"/>
  </r>
  <r>
    <s v="DPI"/>
    <s v="Esquimalt Hb"/>
    <x v="0"/>
    <s v="Fall"/>
    <x v="26"/>
    <x v="26"/>
    <s v="SWVI"/>
    <s v="CK-31"/>
    <x v="2"/>
    <s v="M"/>
    <s v="H"/>
    <x v="39"/>
    <x v="68"/>
    <m/>
    <m/>
    <x v="3"/>
    <x v="838"/>
    <x v="26"/>
    <x v="464"/>
    <s v="20070617"/>
    <n v="5.5"/>
    <x v="1"/>
    <s v="Y"/>
    <x v="292"/>
    <n v="1"/>
    <m/>
    <n v="0"/>
    <n v="0"/>
    <m/>
    <n v="0"/>
    <n v="0"/>
    <n v="197100"/>
    <n v="197100"/>
  </r>
  <r>
    <s v="DPI"/>
    <s v="Esquimalt Hb"/>
    <x v="0"/>
    <s v="Fall"/>
    <x v="27"/>
    <x v="26"/>
    <s v="SWVI"/>
    <s v="CK-31"/>
    <x v="2"/>
    <s v="M"/>
    <s v="H"/>
    <x v="39"/>
    <x v="68"/>
    <m/>
    <m/>
    <x v="3"/>
    <x v="839"/>
    <x v="27"/>
    <x v="144"/>
    <s v="200906"/>
    <n v="5.5"/>
    <x v="1"/>
    <s v="Y"/>
    <x v="293"/>
    <n v="1"/>
    <m/>
    <n v="0"/>
    <n v="0"/>
    <m/>
    <n v="0"/>
    <n v="0"/>
    <n v="95426"/>
    <n v="95426"/>
  </r>
  <r>
    <s v="DPI"/>
    <s v="Esquimalt Hb"/>
    <x v="0"/>
    <s v="Fall"/>
    <x v="28"/>
    <x v="26"/>
    <s v="SWVI"/>
    <s v="CK-31"/>
    <x v="2"/>
    <s v="M"/>
    <s v="H"/>
    <x v="39"/>
    <x v="68"/>
    <m/>
    <m/>
    <x v="3"/>
    <x v="840"/>
    <x v="28"/>
    <x v="562"/>
    <s v="20100625"/>
    <n v="6"/>
    <x v="1"/>
    <s v="Y"/>
    <x v="0"/>
    <n v="1"/>
    <m/>
    <n v="0"/>
    <n v="0"/>
    <m/>
    <n v="0"/>
    <n v="0"/>
    <n v="225993"/>
    <n v="225993"/>
  </r>
  <r>
    <s v="DPI"/>
    <s v="Esquimalt Hb"/>
    <x v="0"/>
    <s v="Fall"/>
    <x v="33"/>
    <x v="26"/>
    <s v="SWVI"/>
    <s v="CK-31"/>
    <x v="2"/>
    <s v="M"/>
    <s v="H"/>
    <x v="39"/>
    <x v="68"/>
    <m/>
    <m/>
    <x v="3"/>
    <x v="841"/>
    <x v="33"/>
    <x v="563"/>
    <s v="20110627"/>
    <n v="5.3"/>
    <x v="1"/>
    <s v="Y"/>
    <x v="0"/>
    <n v="1"/>
    <m/>
    <n v="0"/>
    <n v="0"/>
    <m/>
    <n v="0"/>
    <n v="0"/>
    <n v="81883"/>
    <n v="81883"/>
  </r>
  <r>
    <s v="DPI"/>
    <s v="Esquimalt Hb"/>
    <x v="0"/>
    <s v="Fall"/>
    <x v="34"/>
    <x v="26"/>
    <s v="SWVI"/>
    <s v="CK-31"/>
    <x v="2"/>
    <s v="M"/>
    <s v="H"/>
    <x v="39"/>
    <x v="68"/>
    <m/>
    <m/>
    <x v="3"/>
    <x v="842"/>
    <x v="34"/>
    <x v="564"/>
    <s v="20120629"/>
    <n v="5.7"/>
    <x v="1"/>
    <s v="Y"/>
    <x v="294"/>
    <n v="1"/>
    <m/>
    <n v="0"/>
    <n v="0"/>
    <m/>
    <n v="0"/>
    <n v="0"/>
    <n v="112663"/>
    <n v="112663"/>
  </r>
  <r>
    <s v="DPI"/>
    <s v="Goldstream R"/>
    <x v="0"/>
    <s v="Fall"/>
    <x v="13"/>
    <x v="26"/>
    <s v="SWVI"/>
    <s v="CK-31"/>
    <x v="2"/>
    <s v="M"/>
    <s v="H"/>
    <x v="39"/>
    <x v="68"/>
    <m/>
    <m/>
    <x v="3"/>
    <x v="843"/>
    <x v="13"/>
    <x v="565"/>
    <s v="19920526"/>
    <n v="6"/>
    <x v="1"/>
    <s v="Y"/>
    <x v="0"/>
    <n v="1"/>
    <m/>
    <n v="0"/>
    <n v="0"/>
    <m/>
    <n v="0"/>
    <n v="0"/>
    <n v="4200"/>
    <n v="4200"/>
  </r>
  <r>
    <s v="DPI"/>
    <s v="Goldstream R"/>
    <x v="0"/>
    <s v="Fall"/>
    <x v="3"/>
    <x v="26"/>
    <s v="SWVI"/>
    <s v="CK-31"/>
    <x v="2"/>
    <s v="M"/>
    <s v="H"/>
    <x v="40"/>
    <x v="69"/>
    <m/>
    <m/>
    <x v="0"/>
    <x v="844"/>
    <x v="3"/>
    <x v="132"/>
    <s v="19970709"/>
    <n v="7.6"/>
    <x v="1"/>
    <s v="Y"/>
    <x v="295"/>
    <n v="1"/>
    <s v="AD"/>
    <n v="25102"/>
    <n v="0"/>
    <m/>
    <n v="0"/>
    <n v="0"/>
    <n v="73414"/>
    <n v="98516"/>
  </r>
  <r>
    <s v="DPI"/>
    <s v="Goldstream R"/>
    <x v="0"/>
    <s v="Fall"/>
    <x v="4"/>
    <x v="26"/>
    <s v="SWVI"/>
    <s v="CK-31"/>
    <x v="2"/>
    <s v="M"/>
    <s v="H"/>
    <x v="41"/>
    <x v="69"/>
    <m/>
    <m/>
    <x v="3"/>
    <x v="845"/>
    <x v="4"/>
    <x v="566"/>
    <s v="19980519"/>
    <n v="6.8"/>
    <x v="1"/>
    <s v="Y"/>
    <x v="0"/>
    <n v="1"/>
    <m/>
    <n v="0"/>
    <n v="0"/>
    <m/>
    <n v="0"/>
    <n v="0"/>
    <n v="102672"/>
    <n v="102672"/>
  </r>
  <r>
    <s v="DPI"/>
    <s v="Goldstream R"/>
    <x v="0"/>
    <s v="Fall"/>
    <x v="5"/>
    <x v="26"/>
    <s v="SWVI"/>
    <s v="CK-31"/>
    <x v="2"/>
    <s v="M"/>
    <s v="H"/>
    <x v="40"/>
    <x v="69"/>
    <m/>
    <m/>
    <x v="0"/>
    <x v="846"/>
    <x v="5"/>
    <x v="567"/>
    <s v="19990622"/>
    <n v="6.6"/>
    <x v="1"/>
    <s v="Y"/>
    <x v="0"/>
    <n v="1"/>
    <m/>
    <n v="0"/>
    <n v="0"/>
    <m/>
    <n v="0"/>
    <n v="0"/>
    <n v="86387"/>
    <n v="86387"/>
  </r>
  <r>
    <s v="DPI"/>
    <s v="Goldstream R"/>
    <x v="0"/>
    <s v="Fall"/>
    <x v="6"/>
    <x v="26"/>
    <s v="SWVI"/>
    <s v="CK-31"/>
    <x v="2"/>
    <s v="M"/>
    <s v="H"/>
    <x v="40"/>
    <x v="69"/>
    <m/>
    <m/>
    <x v="0"/>
    <x v="847"/>
    <x v="6"/>
    <x v="556"/>
    <s v="20000628"/>
    <n v="4.8"/>
    <x v="1"/>
    <s v="Y"/>
    <x v="0"/>
    <n v="1"/>
    <m/>
    <n v="0"/>
    <n v="0"/>
    <m/>
    <n v="0"/>
    <n v="0"/>
    <n v="41475"/>
    <n v="41475"/>
  </r>
  <r>
    <s v="DPI"/>
    <s v="Goldstream R"/>
    <x v="0"/>
    <s v="Fall"/>
    <x v="7"/>
    <x v="26"/>
    <s v="SWVI"/>
    <s v="CK-31"/>
    <x v="2"/>
    <s v="M"/>
    <s v="H"/>
    <x v="40"/>
    <x v="69"/>
    <m/>
    <m/>
    <x v="0"/>
    <x v="848"/>
    <x v="7"/>
    <x v="568"/>
    <s v="20010613"/>
    <n v="5.3"/>
    <x v="0"/>
    <s v="Y"/>
    <x v="296"/>
    <n v="1"/>
    <m/>
    <n v="0"/>
    <n v="0"/>
    <m/>
    <n v="0"/>
    <n v="0"/>
    <n v="36691"/>
    <n v="36691"/>
  </r>
  <r>
    <s v="DPI"/>
    <s v="Goldstream R"/>
    <x v="0"/>
    <s v="Fall"/>
    <x v="23"/>
    <x v="26"/>
    <s v="SWVI"/>
    <s v="CK-31"/>
    <x v="2"/>
    <s v="M"/>
    <s v="H"/>
    <x v="40"/>
    <x v="68"/>
    <m/>
    <m/>
    <x v="0"/>
    <x v="849"/>
    <x v="23"/>
    <x v="569"/>
    <s v="20130617"/>
    <n v="5.2"/>
    <x v="1"/>
    <s v="Y"/>
    <x v="0"/>
    <n v="1"/>
    <m/>
    <n v="0"/>
    <n v="0"/>
    <m/>
    <n v="0"/>
    <n v="0"/>
    <n v="82196"/>
    <n v="82196"/>
  </r>
  <r>
    <s v="DPI"/>
    <s v="Goldstream R"/>
    <x v="0"/>
    <s v="Fall"/>
    <x v="35"/>
    <x v="26"/>
    <s v="SWVI"/>
    <s v="CK-31"/>
    <x v="2"/>
    <s v="M"/>
    <s v="H"/>
    <x v="40"/>
    <x v="68"/>
    <m/>
    <m/>
    <x v="0"/>
    <x v="850"/>
    <x v="35"/>
    <x v="570"/>
    <s v="20140622"/>
    <n v="5.6"/>
    <x v="1"/>
    <s v="Y"/>
    <x v="0"/>
    <n v="1"/>
    <m/>
    <n v="0"/>
    <n v="0"/>
    <m/>
    <n v="0"/>
    <n v="0"/>
    <n v="75808"/>
    <n v="75808"/>
  </r>
  <r>
    <s v="DPI"/>
    <s v="Goldstream R"/>
    <x v="0"/>
    <s v="Fall"/>
    <x v="36"/>
    <x v="26"/>
    <s v="SWVI"/>
    <s v="CK-31"/>
    <x v="2"/>
    <s v="M"/>
    <s v="H"/>
    <x v="40"/>
    <x v="68"/>
    <m/>
    <m/>
    <x v="0"/>
    <x v="851"/>
    <x v="36"/>
    <x v="571"/>
    <s v="20150615"/>
    <n v="5.2"/>
    <x v="1"/>
    <s v="Y"/>
    <x v="0"/>
    <n v="1"/>
    <m/>
    <n v="0"/>
    <n v="0"/>
    <m/>
    <n v="0"/>
    <n v="0"/>
    <n v="93101"/>
    <n v="93101"/>
  </r>
  <r>
    <s v="DPI"/>
    <s v="Goldstream R"/>
    <x v="0"/>
    <s v="Fall"/>
    <x v="37"/>
    <x v="26"/>
    <s v="SWVI"/>
    <s v="CK-31"/>
    <x v="2"/>
    <s v="M"/>
    <s v="H"/>
    <x v="40"/>
    <x v="68"/>
    <m/>
    <m/>
    <x v="0"/>
    <x v="852"/>
    <x v="37"/>
    <x v="477"/>
    <s v="20160601"/>
    <n v="5.2"/>
    <x v="1"/>
    <s v="Y"/>
    <x v="0"/>
    <n v="1"/>
    <m/>
    <n v="0"/>
    <n v="0"/>
    <m/>
    <n v="0"/>
    <n v="0"/>
    <n v="105869"/>
    <n v="105869"/>
  </r>
  <r>
    <s v="DPI"/>
    <s v="Goldstream R"/>
    <x v="0"/>
    <s v="Fall"/>
    <x v="29"/>
    <x v="26"/>
    <s v="SWVI"/>
    <s v="CK-31"/>
    <x v="2"/>
    <s v="M"/>
    <s v="H"/>
    <x v="40"/>
    <x v="70"/>
    <s v="CK-31"/>
    <s v="WEST VANCOUVER ISLAND-SOUTH_FA_0.x"/>
    <x v="1"/>
    <x v="853"/>
    <x v="29"/>
    <x v="572"/>
    <s v="20170614"/>
    <n v="3.8"/>
    <x v="1"/>
    <s v="Y"/>
    <x v="0"/>
    <n v="1"/>
    <m/>
    <n v="0"/>
    <n v="0"/>
    <m/>
    <n v="0"/>
    <n v="0"/>
    <n v="95841"/>
    <n v="95841"/>
  </r>
  <r>
    <s v="DPI"/>
    <s v="Sooke R"/>
    <x v="0"/>
    <s v="Fall"/>
    <x v="43"/>
    <x v="26"/>
    <s v="SWVI"/>
    <s v="CK-31"/>
    <x v="2"/>
    <s v="M"/>
    <s v="H"/>
    <x v="42"/>
    <x v="70"/>
    <s v="CK-31"/>
    <s v="WEST VANCOUVER ISLAND-SOUTH_FA_0.x"/>
    <x v="1"/>
    <x v="854"/>
    <x v="43"/>
    <x v="573"/>
    <s v="19810607"/>
    <n v="0"/>
    <x v="1"/>
    <s v="Y"/>
    <x v="0"/>
    <n v="1"/>
    <m/>
    <n v="0"/>
    <n v="0"/>
    <m/>
    <n v="0"/>
    <n v="0"/>
    <n v="34000"/>
    <n v="34000"/>
  </r>
  <r>
    <s v="DPI"/>
    <s v="Sooke R"/>
    <x v="0"/>
    <s v="Fall"/>
    <x v="24"/>
    <x v="26"/>
    <s v="SWVI"/>
    <s v="CK-31"/>
    <x v="2"/>
    <s v="M"/>
    <s v="H"/>
    <x v="42"/>
    <x v="70"/>
    <s v="CK-31"/>
    <s v="WEST VANCOUVER ISLAND-SOUTH_FA_0.x"/>
    <x v="1"/>
    <x v="855"/>
    <x v="24"/>
    <x v="574"/>
    <s v="19820603"/>
    <n v="1.8"/>
    <x v="1"/>
    <s v="Y"/>
    <x v="0"/>
    <n v="1"/>
    <s v="AD"/>
    <n v="32901"/>
    <n v="332"/>
    <m/>
    <n v="0"/>
    <n v="0"/>
    <n v="4805"/>
    <n v="38038"/>
  </r>
  <r>
    <s v="DPI"/>
    <s v="Sooke R"/>
    <x v="0"/>
    <s v="Fall"/>
    <x v="25"/>
    <x v="26"/>
    <s v="SWVI"/>
    <s v="CK-31"/>
    <x v="2"/>
    <s v="M"/>
    <s v="H"/>
    <x v="42"/>
    <x v="70"/>
    <s v="CK-31"/>
    <s v="WEST VANCOUVER ISLAND-SOUTH_FA_0.x"/>
    <x v="0"/>
    <x v="856"/>
    <x v="25"/>
    <x v="489"/>
    <s v="19830610"/>
    <n v="4.5"/>
    <x v="1"/>
    <s v="Y"/>
    <x v="0"/>
    <n v="1"/>
    <m/>
    <n v="0"/>
    <n v="0"/>
    <m/>
    <n v="0"/>
    <n v="0"/>
    <n v="38450"/>
    <n v="38450"/>
  </r>
  <r>
    <s v="DPI"/>
    <s v="Sooke R"/>
    <x v="0"/>
    <s v="Fall"/>
    <x v="8"/>
    <x v="26"/>
    <s v="SWVI"/>
    <s v="CK-31"/>
    <x v="2"/>
    <s v="M"/>
    <s v="H"/>
    <x v="42"/>
    <x v="70"/>
    <s v="CK-31"/>
    <s v="WEST VANCOUVER ISLAND-SOUTH_FA_0.x"/>
    <x v="1"/>
    <x v="857"/>
    <x v="8"/>
    <x v="22"/>
    <s v="19840609"/>
    <n v="2.73"/>
    <x v="1"/>
    <s v="Y"/>
    <x v="0"/>
    <n v="1"/>
    <m/>
    <n v="0"/>
    <n v="0"/>
    <m/>
    <n v="0"/>
    <n v="0"/>
    <n v="52298"/>
    <n v="52298"/>
  </r>
  <r>
    <s v="DPI"/>
    <s v="Sooke R"/>
    <x v="0"/>
    <s v="Fall"/>
    <x v="9"/>
    <x v="26"/>
    <s v="SWVI"/>
    <s v="CK-31"/>
    <x v="2"/>
    <s v="M"/>
    <s v="H"/>
    <x v="42"/>
    <x v="70"/>
    <s v="CK-31"/>
    <s v="WEST VANCOUVER ISLAND-SOUTH_FA_0.x"/>
    <x v="1"/>
    <x v="858"/>
    <x v="9"/>
    <x v="575"/>
    <s v="19850620"/>
    <n v="2.5"/>
    <x v="1"/>
    <s v="Y"/>
    <x v="0"/>
    <n v="1"/>
    <m/>
    <n v="0"/>
    <n v="0"/>
    <m/>
    <n v="0"/>
    <n v="0"/>
    <n v="45761"/>
    <n v="45761"/>
  </r>
  <r>
    <s v="DPI"/>
    <s v="Sooke R"/>
    <x v="0"/>
    <s v="Fall"/>
    <x v="10"/>
    <x v="27"/>
    <s v="SWVI"/>
    <s v="CK-31"/>
    <x v="2"/>
    <s v="M"/>
    <s v="H"/>
    <x v="42"/>
    <x v="70"/>
    <s v="CK-31"/>
    <s v="WEST VANCOUVER ISLAND-SOUTH_FA_0.x"/>
    <x v="0"/>
    <x v="859"/>
    <x v="10"/>
    <x v="576"/>
    <s v="19860627"/>
    <n v="3.75"/>
    <x v="0"/>
    <s v="N"/>
    <x v="0"/>
    <n v="1"/>
    <m/>
    <n v="0"/>
    <n v="0"/>
    <m/>
    <n v="0"/>
    <n v="0"/>
    <n v="85064"/>
    <n v="85064"/>
  </r>
  <r>
    <s v="DPI"/>
    <s v="Sooke R"/>
    <x v="0"/>
    <s v="Fall"/>
    <x v="11"/>
    <x v="27"/>
    <s v="SWVI"/>
    <s v="CK-31"/>
    <x v="2"/>
    <s v="M"/>
    <s v="H"/>
    <x v="42"/>
    <x v="70"/>
    <s v="CK-31"/>
    <s v="WEST VANCOUVER ISLAND-SOUTH_FA_0.x"/>
    <x v="0"/>
    <x v="860"/>
    <x v="11"/>
    <x v="27"/>
    <s v="19870603"/>
    <n v="3"/>
    <x v="0"/>
    <s v="N"/>
    <x v="0"/>
    <n v="1"/>
    <m/>
    <n v="0"/>
    <n v="0"/>
    <m/>
    <n v="0"/>
    <n v="0"/>
    <n v="92205"/>
    <n v="92205"/>
  </r>
  <r>
    <s v="DPI"/>
    <s v="Sooke R"/>
    <x v="0"/>
    <s v="Fall"/>
    <x v="0"/>
    <x v="26"/>
    <s v="SWVI"/>
    <s v="CK-31"/>
    <x v="2"/>
    <s v="M"/>
    <s v="H"/>
    <x v="42"/>
    <x v="70"/>
    <s v="CK-31"/>
    <s v="WEST VANCOUVER ISLAND-SOUTH_FA_0.x"/>
    <x v="1"/>
    <x v="861"/>
    <x v="0"/>
    <x v="0"/>
    <s v="19880620"/>
    <n v="3.2"/>
    <x v="1"/>
    <s v="Y"/>
    <x v="297"/>
    <n v="1"/>
    <m/>
    <n v="0"/>
    <n v="0"/>
    <m/>
    <n v="0"/>
    <n v="0"/>
    <n v="251000"/>
    <n v="251000"/>
  </r>
  <r>
    <s v="DPI"/>
    <s v="Sooke R"/>
    <x v="0"/>
    <s v="Fall"/>
    <x v="0"/>
    <x v="27"/>
    <s v="SWVI"/>
    <s v="CK-31"/>
    <x v="2"/>
    <s v="M"/>
    <s v="H"/>
    <x v="42"/>
    <x v="70"/>
    <s v="CK-31"/>
    <s v="WEST VANCOUVER ISLAND-SOUTH_FA_0.x"/>
    <x v="1"/>
    <x v="862"/>
    <x v="0"/>
    <x v="0"/>
    <s v="19880620"/>
    <n v="3.2"/>
    <x v="1"/>
    <s v="N"/>
    <x v="0"/>
    <n v="1"/>
    <m/>
    <n v="0"/>
    <n v="0"/>
    <m/>
    <n v="0"/>
    <n v="0"/>
    <n v="48700"/>
    <n v="48700"/>
  </r>
  <r>
    <s v="DPI"/>
    <s v="Sooke R"/>
    <x v="0"/>
    <s v="Fall"/>
    <x v="1"/>
    <x v="26"/>
    <s v="SWVI"/>
    <s v="CK-31"/>
    <x v="2"/>
    <s v="M"/>
    <s v="H"/>
    <x v="42"/>
    <x v="70"/>
    <s v="CK-31"/>
    <s v="WEST VANCOUVER ISLAND-SOUTH_FA_0.x"/>
    <x v="1"/>
    <x v="863"/>
    <x v="1"/>
    <x v="577"/>
    <s v="19890530"/>
    <n v="0"/>
    <x v="1"/>
    <s v="Y"/>
    <x v="0"/>
    <n v="1"/>
    <m/>
    <n v="0"/>
    <n v="0"/>
    <m/>
    <n v="0"/>
    <n v="0"/>
    <n v="110000"/>
    <n v="110000"/>
  </r>
  <r>
    <s v="DPI"/>
    <s v="Sooke R"/>
    <x v="0"/>
    <s v="Fall"/>
    <x v="1"/>
    <x v="26"/>
    <s v="SWVI"/>
    <s v="CK-31"/>
    <x v="2"/>
    <s v="M"/>
    <s v="H"/>
    <x v="42"/>
    <x v="70"/>
    <s v="CK-31"/>
    <s v="WEST VANCOUVER ISLAND-SOUTH_FA_0.x"/>
    <x v="0"/>
    <x v="864"/>
    <x v="1"/>
    <x v="578"/>
    <s v="19890630"/>
    <n v="0"/>
    <x v="1"/>
    <s v="Y"/>
    <x v="0"/>
    <n v="1"/>
    <m/>
    <n v="0"/>
    <n v="0"/>
    <m/>
    <n v="0"/>
    <n v="0"/>
    <n v="140000"/>
    <n v="140000"/>
  </r>
  <r>
    <s v="DPI"/>
    <s v="Sooke R"/>
    <x v="0"/>
    <s v="Fall"/>
    <x v="1"/>
    <x v="27"/>
    <s v="SWVI"/>
    <s v="CK-31"/>
    <x v="2"/>
    <s v="M"/>
    <s v="H"/>
    <x v="42"/>
    <x v="70"/>
    <s v="CK-31"/>
    <s v="WEST VANCOUVER ISLAND-SOUTH_FA_0.x"/>
    <x v="1"/>
    <x v="865"/>
    <x v="1"/>
    <x v="579"/>
    <s v="19890419"/>
    <n v="0"/>
    <x v="1"/>
    <s v="N"/>
    <x v="0"/>
    <n v="1"/>
    <m/>
    <n v="0"/>
    <n v="0"/>
    <m/>
    <n v="0"/>
    <n v="0"/>
    <n v="57700"/>
    <n v="57700"/>
  </r>
  <r>
    <s v="DPI"/>
    <s v="Sooke R"/>
    <x v="0"/>
    <s v="Fall"/>
    <x v="1"/>
    <x v="27"/>
    <s v="SWVI"/>
    <s v="CK-31"/>
    <x v="2"/>
    <s v="M"/>
    <s v="H"/>
    <x v="42"/>
    <x v="70"/>
    <s v="CK-31"/>
    <s v="WEST VANCOUVER ISLAND-SOUTH_FA_0.x"/>
    <x v="1"/>
    <x v="866"/>
    <x v="1"/>
    <x v="30"/>
    <s v="19890523"/>
    <n v="0"/>
    <x v="1"/>
    <s v="N"/>
    <x v="0"/>
    <n v="1"/>
    <m/>
    <n v="0"/>
    <n v="0"/>
    <m/>
    <n v="0"/>
    <n v="0"/>
    <n v="13000"/>
    <n v="13000"/>
  </r>
  <r>
    <s v="DPI"/>
    <s v="Sooke R"/>
    <x v="0"/>
    <s v="Fall"/>
    <x v="2"/>
    <x v="26"/>
    <s v="SWVI"/>
    <s v="CK-31"/>
    <x v="2"/>
    <s v="M"/>
    <s v="H"/>
    <x v="42"/>
    <x v="70"/>
    <s v="CK-31"/>
    <s v="WEST VANCOUVER ISLAND-SOUTH_FA_0.x"/>
    <x v="1"/>
    <x v="867"/>
    <x v="2"/>
    <x v="580"/>
    <s v="19900425"/>
    <n v="0.97"/>
    <x v="1"/>
    <s v="Y"/>
    <x v="0"/>
    <n v="1"/>
    <m/>
    <n v="0"/>
    <n v="0"/>
    <m/>
    <n v="0"/>
    <n v="0"/>
    <n v="340942"/>
    <n v="340942"/>
  </r>
  <r>
    <s v="DPI"/>
    <s v="Sooke R"/>
    <x v="0"/>
    <s v="Fall"/>
    <x v="2"/>
    <x v="26"/>
    <s v="SWVI"/>
    <s v="CK-31"/>
    <x v="2"/>
    <s v="M"/>
    <s v="H"/>
    <x v="42"/>
    <x v="70"/>
    <s v="CK-31"/>
    <s v="WEST VANCOUVER ISLAND-SOUTH_FA_0.x"/>
    <x v="0"/>
    <x v="868"/>
    <x v="2"/>
    <x v="581"/>
    <s v="19900615"/>
    <n v="4.9000000000000004"/>
    <x v="1"/>
    <s v="Y"/>
    <x v="0"/>
    <n v="1"/>
    <m/>
    <n v="0"/>
    <n v="0"/>
    <m/>
    <n v="0"/>
    <n v="0"/>
    <n v="54084"/>
    <n v="54084"/>
  </r>
  <r>
    <s v="DPI"/>
    <s v="Sooke R"/>
    <x v="0"/>
    <s v="Fall"/>
    <x v="2"/>
    <x v="27"/>
    <s v="SWVI"/>
    <s v="CK-31"/>
    <x v="2"/>
    <s v="M"/>
    <s v="H"/>
    <x v="42"/>
    <x v="70"/>
    <s v="CK-31"/>
    <s v="WEST VANCOUVER ISLAND-SOUTH_FA_0.x"/>
    <x v="0"/>
    <x v="869"/>
    <x v="2"/>
    <x v="581"/>
    <s v="19900615"/>
    <n v="4.9000000000000004"/>
    <x v="0"/>
    <s v="N"/>
    <x v="298"/>
    <n v="1"/>
    <s v="AD"/>
    <n v="24563"/>
    <n v="248"/>
    <m/>
    <n v="0"/>
    <n v="0"/>
    <m/>
    <n v="24811"/>
  </r>
  <r>
    <s v="DPI"/>
    <s v="Sooke R"/>
    <x v="0"/>
    <s v="Fall"/>
    <x v="2"/>
    <x v="27"/>
    <s v="SWVI"/>
    <s v="CK-31"/>
    <x v="2"/>
    <s v="M"/>
    <s v="H"/>
    <x v="42"/>
    <x v="70"/>
    <s v="CK-31"/>
    <s v="WEST VANCOUVER ISLAND-SOUTH_FA_0.x"/>
    <x v="0"/>
    <x v="870"/>
    <x v="2"/>
    <x v="581"/>
    <s v="19900615"/>
    <n v="4.9000000000000004"/>
    <x v="0"/>
    <s v="N"/>
    <x v="299"/>
    <n v="1"/>
    <s v="AD"/>
    <n v="25595"/>
    <n v="259"/>
    <m/>
    <n v="0"/>
    <n v="0"/>
    <m/>
    <n v="25854"/>
  </r>
  <r>
    <s v="DPI"/>
    <s v="Sooke R"/>
    <x v="0"/>
    <s v="Fall"/>
    <x v="2"/>
    <x v="27"/>
    <s v="SWVI"/>
    <s v="CK-31"/>
    <x v="2"/>
    <s v="M"/>
    <s v="H"/>
    <x v="42"/>
    <x v="70"/>
    <s v="CK-31"/>
    <s v="WEST VANCOUVER ISLAND-SOUTH_FA_0.x"/>
    <x v="0"/>
    <x v="871"/>
    <x v="2"/>
    <x v="581"/>
    <s v="19900615"/>
    <n v="4.9000000000000004"/>
    <x v="0"/>
    <s v="N"/>
    <x v="300"/>
    <n v="1"/>
    <s v="AD"/>
    <n v="10098"/>
    <n v="102"/>
    <m/>
    <n v="0"/>
    <n v="0"/>
    <m/>
    <n v="10200"/>
  </r>
  <r>
    <s v="DPI"/>
    <s v="Sooke R"/>
    <x v="0"/>
    <s v="Fall"/>
    <x v="12"/>
    <x v="26"/>
    <s v="SWVI"/>
    <s v="CK-31"/>
    <x v="2"/>
    <s v="M"/>
    <s v="H"/>
    <x v="42"/>
    <x v="70"/>
    <s v="CK-31"/>
    <s v="WEST VANCOUVER ISLAND-SOUTH_FA_0.x"/>
    <x v="1"/>
    <x v="872"/>
    <x v="12"/>
    <x v="582"/>
    <s v="19910328"/>
    <n v="0.7"/>
    <x v="1"/>
    <s v="Y"/>
    <x v="0"/>
    <n v="1"/>
    <m/>
    <n v="0"/>
    <n v="0"/>
    <m/>
    <n v="0"/>
    <n v="0"/>
    <n v="233530"/>
    <n v="233530"/>
  </r>
  <r>
    <s v="DPI"/>
    <s v="Sooke R"/>
    <x v="0"/>
    <s v="Fall"/>
    <x v="12"/>
    <x v="27"/>
    <s v="SWVI"/>
    <s v="CK-31"/>
    <x v="2"/>
    <s v="M"/>
    <s v="H"/>
    <x v="42"/>
    <x v="70"/>
    <s v="CK-31"/>
    <s v="WEST VANCOUVER ISLAND-SOUTH_FA_0.x"/>
    <x v="0"/>
    <x v="873"/>
    <x v="12"/>
    <x v="35"/>
    <s v="19910604"/>
    <n v="2.85"/>
    <x v="1"/>
    <s v="N"/>
    <x v="301"/>
    <n v="1"/>
    <s v="AD"/>
    <n v="20421"/>
    <n v="1303"/>
    <m/>
    <n v="0"/>
    <n v="0"/>
    <m/>
    <n v="21724"/>
  </r>
  <r>
    <s v="DPI"/>
    <s v="Sooke R"/>
    <x v="0"/>
    <s v="Fall"/>
    <x v="12"/>
    <x v="27"/>
    <s v="SWVI"/>
    <s v="CK-31"/>
    <x v="2"/>
    <s v="M"/>
    <s v="H"/>
    <x v="42"/>
    <x v="70"/>
    <s v="CK-31"/>
    <s v="WEST VANCOUVER ISLAND-SOUTH_FA_0.x"/>
    <x v="0"/>
    <x v="874"/>
    <x v="12"/>
    <x v="35"/>
    <s v="19910604"/>
    <n v="2.85"/>
    <x v="1"/>
    <s v="N"/>
    <x v="302"/>
    <n v="1"/>
    <s v="AD"/>
    <n v="20830"/>
    <n v="105"/>
    <m/>
    <n v="0"/>
    <n v="0"/>
    <m/>
    <n v="20935"/>
  </r>
  <r>
    <s v="DPI"/>
    <s v="Sooke R"/>
    <x v="0"/>
    <s v="Fall"/>
    <x v="12"/>
    <x v="27"/>
    <s v="SWVI"/>
    <s v="CK-31"/>
    <x v="2"/>
    <s v="M"/>
    <s v="H"/>
    <x v="42"/>
    <x v="70"/>
    <s v="CK-31"/>
    <s v="WEST VANCOUVER ISLAND-SOUTH_FA_0.x"/>
    <x v="0"/>
    <x v="875"/>
    <x v="12"/>
    <x v="583"/>
    <s v="19910614"/>
    <n v="3.5"/>
    <x v="1"/>
    <s v="N"/>
    <x v="303"/>
    <n v="1"/>
    <s v="AD"/>
    <n v="20968"/>
    <n v="319"/>
    <m/>
    <n v="0"/>
    <n v="0"/>
    <m/>
    <n v="21287"/>
  </r>
  <r>
    <s v="DPI"/>
    <s v="Sooke R"/>
    <x v="0"/>
    <s v="Fall"/>
    <x v="12"/>
    <x v="27"/>
    <s v="SWVI"/>
    <s v="CK-31"/>
    <x v="2"/>
    <s v="M"/>
    <s v="H"/>
    <x v="42"/>
    <x v="70"/>
    <s v="CK-31"/>
    <s v="WEST VANCOUVER ISLAND-SOUTH_FA_0.x"/>
    <x v="0"/>
    <x v="876"/>
    <x v="12"/>
    <x v="583"/>
    <s v="19910614"/>
    <n v="3.5"/>
    <x v="1"/>
    <s v="N"/>
    <x v="304"/>
    <n v="1"/>
    <s v="AD"/>
    <n v="21262"/>
    <n v="215"/>
    <m/>
    <n v="0"/>
    <n v="0"/>
    <m/>
    <n v="21477"/>
  </r>
  <r>
    <s v="DPI"/>
    <s v="Sooke R"/>
    <x v="0"/>
    <s v="Fall"/>
    <x v="12"/>
    <x v="27"/>
    <s v="SWVI"/>
    <s v="CK-31"/>
    <x v="2"/>
    <s v="M"/>
    <s v="H"/>
    <x v="42"/>
    <x v="70"/>
    <s v="CK-31"/>
    <s v="WEST VANCOUVER ISLAND-SOUTH_FA_0.x"/>
    <x v="1"/>
    <x v="877"/>
    <x v="12"/>
    <x v="584"/>
    <s v="19910422"/>
    <n v="0.95"/>
    <x v="1"/>
    <s v="N"/>
    <x v="0"/>
    <n v="1"/>
    <m/>
    <n v="0"/>
    <n v="0"/>
    <m/>
    <n v="0"/>
    <n v="0"/>
    <n v="21000"/>
    <n v="21000"/>
  </r>
  <r>
    <s v="DPI"/>
    <s v="Sooke R"/>
    <x v="0"/>
    <s v="Fall"/>
    <x v="12"/>
    <x v="27"/>
    <s v="SWVI"/>
    <s v="CK-31"/>
    <x v="2"/>
    <s v="M"/>
    <s v="H"/>
    <x v="42"/>
    <x v="70"/>
    <s v="CK-31"/>
    <s v="WEST VANCOUVER ISLAND-SOUTH_FA_0.x"/>
    <x v="1"/>
    <x v="878"/>
    <x v="12"/>
    <x v="585"/>
    <s v="19910524"/>
    <n v="2"/>
    <x v="1"/>
    <s v="N"/>
    <x v="0"/>
    <n v="1"/>
    <m/>
    <n v="0"/>
    <n v="0"/>
    <m/>
    <n v="0"/>
    <n v="0"/>
    <n v="78190"/>
    <n v="78190"/>
  </r>
  <r>
    <s v="DPI"/>
    <s v="Sooke R"/>
    <x v="0"/>
    <s v="Fall"/>
    <x v="12"/>
    <x v="27"/>
    <s v="SWVI"/>
    <s v="CK-31"/>
    <x v="2"/>
    <s v="M"/>
    <s v="H"/>
    <x v="42"/>
    <x v="70"/>
    <s v="CK-31"/>
    <s v="WEST VANCOUVER ISLAND-SOUTH_FA_0.x"/>
    <x v="1"/>
    <x v="879"/>
    <x v="12"/>
    <x v="586"/>
    <s v="19910606"/>
    <n v="2.66"/>
    <x v="1"/>
    <s v="N"/>
    <x v="0"/>
    <n v="1"/>
    <m/>
    <n v="0"/>
    <n v="0"/>
    <m/>
    <n v="0"/>
    <n v="0"/>
    <n v="121786"/>
    <n v="121786"/>
  </r>
  <r>
    <s v="DPI"/>
    <s v="Sooke R"/>
    <x v="0"/>
    <s v="Fall"/>
    <x v="13"/>
    <x v="26"/>
    <s v="SWVI"/>
    <s v="CK-31"/>
    <x v="2"/>
    <s v="M"/>
    <s v="H"/>
    <x v="42"/>
    <x v="70"/>
    <s v="CK-31"/>
    <s v="WEST VANCOUVER ISLAND-SOUTH_FA_0.x"/>
    <x v="1"/>
    <x v="880"/>
    <x v="13"/>
    <x v="587"/>
    <s v="19920312"/>
    <n v="0.59"/>
    <x v="1"/>
    <s v="Y"/>
    <x v="0"/>
    <n v="1"/>
    <m/>
    <n v="0"/>
    <n v="0"/>
    <m/>
    <n v="0"/>
    <n v="0"/>
    <n v="180182"/>
    <n v="180182"/>
  </r>
  <r>
    <s v="DPI"/>
    <s v="Sooke R"/>
    <x v="0"/>
    <s v="Fall"/>
    <x v="13"/>
    <x v="26"/>
    <s v="SWVI"/>
    <s v="CK-31"/>
    <x v="2"/>
    <s v="M"/>
    <s v="H"/>
    <x v="42"/>
    <x v="70"/>
    <s v="CK-31"/>
    <s v="WEST VANCOUVER ISLAND-SOUTH_FA_0.x"/>
    <x v="1"/>
    <x v="881"/>
    <x v="13"/>
    <x v="588"/>
    <s v="19920521"/>
    <n v="2.7"/>
    <x v="1"/>
    <s v="Y"/>
    <x v="0"/>
    <n v="1"/>
    <m/>
    <n v="0"/>
    <n v="0"/>
    <m/>
    <n v="0"/>
    <n v="0"/>
    <n v="19638"/>
    <n v="19638"/>
  </r>
  <r>
    <s v="DPI"/>
    <s v="Sooke R"/>
    <x v="0"/>
    <s v="Fall"/>
    <x v="13"/>
    <x v="27"/>
    <s v="SWVI"/>
    <s v="CK-31"/>
    <x v="2"/>
    <s v="M"/>
    <s v="H"/>
    <x v="42"/>
    <x v="70"/>
    <s v="CK-31"/>
    <s v="WEST VANCOUVER ISLAND-SOUTH_FA_0.x"/>
    <x v="1"/>
    <x v="882"/>
    <x v="13"/>
    <x v="589"/>
    <s v="19920521"/>
    <n v="2.13"/>
    <x v="1"/>
    <s v="N"/>
    <x v="305"/>
    <n v="1"/>
    <s v="AD"/>
    <n v="27063"/>
    <n v="0"/>
    <m/>
    <n v="0"/>
    <n v="0"/>
    <n v="26556"/>
    <n v="53619"/>
  </r>
  <r>
    <s v="DPI"/>
    <s v="Sooke R"/>
    <x v="0"/>
    <s v="Fall"/>
    <x v="13"/>
    <x v="27"/>
    <s v="SWVI"/>
    <s v="CK-31"/>
    <x v="2"/>
    <s v="M"/>
    <s v="H"/>
    <x v="42"/>
    <x v="70"/>
    <s v="CK-31"/>
    <s v="WEST VANCOUVER ISLAND-SOUTH_FA_0.x"/>
    <x v="1"/>
    <x v="883"/>
    <x v="13"/>
    <x v="589"/>
    <s v="19920521"/>
    <n v="2.13"/>
    <x v="1"/>
    <s v="N"/>
    <x v="306"/>
    <n v="1"/>
    <s v="AD"/>
    <n v="26980"/>
    <n v="0"/>
    <m/>
    <n v="0"/>
    <n v="0"/>
    <n v="26555"/>
    <n v="53535"/>
  </r>
  <r>
    <s v="DPI"/>
    <s v="Sooke R"/>
    <x v="0"/>
    <s v="Fall"/>
    <x v="13"/>
    <x v="27"/>
    <s v="SWVI"/>
    <s v="CK-31"/>
    <x v="2"/>
    <s v="M"/>
    <s v="H"/>
    <x v="42"/>
    <x v="70"/>
    <s v="CK-31"/>
    <s v="WEST VANCOUVER ISLAND-SOUTH_FA_0.x"/>
    <x v="1"/>
    <x v="884"/>
    <x v="13"/>
    <x v="590"/>
    <s v="19920608"/>
    <n v="2.59"/>
    <x v="1"/>
    <s v="N"/>
    <x v="307"/>
    <n v="1"/>
    <s v="AD"/>
    <n v="26740"/>
    <n v="546"/>
    <m/>
    <n v="0"/>
    <n v="0"/>
    <n v="25643"/>
    <n v="52929"/>
  </r>
  <r>
    <s v="DPI"/>
    <s v="Sooke R"/>
    <x v="0"/>
    <s v="Fall"/>
    <x v="13"/>
    <x v="27"/>
    <s v="SWVI"/>
    <s v="CK-31"/>
    <x v="2"/>
    <s v="M"/>
    <s v="H"/>
    <x v="42"/>
    <x v="70"/>
    <s v="CK-31"/>
    <s v="WEST VANCOUVER ISLAND-SOUTH_FA_0.x"/>
    <x v="1"/>
    <x v="885"/>
    <x v="13"/>
    <x v="590"/>
    <s v="19920608"/>
    <n v="2.59"/>
    <x v="1"/>
    <s v="N"/>
    <x v="308"/>
    <n v="1"/>
    <s v="AD"/>
    <n v="26616"/>
    <n v="543"/>
    <m/>
    <n v="0"/>
    <n v="0"/>
    <n v="25642"/>
    <n v="52801"/>
  </r>
  <r>
    <s v="DPI"/>
    <s v="Sooke R"/>
    <x v="0"/>
    <s v="Fall"/>
    <x v="14"/>
    <x v="26"/>
    <s v="SWVI"/>
    <s v="CK-31"/>
    <x v="2"/>
    <s v="M"/>
    <s v="H"/>
    <x v="43"/>
    <x v="71"/>
    <s v="CK-31"/>
    <s v="WEST VANCOUVER ISLAND-SOUTH_FA_0.x"/>
    <x v="3"/>
    <x v="886"/>
    <x v="14"/>
    <x v="591"/>
    <s v="19930604"/>
    <n v="5.2"/>
    <x v="1"/>
    <s v="Y"/>
    <x v="0"/>
    <n v="1"/>
    <m/>
    <n v="0"/>
    <n v="0"/>
    <m/>
    <n v="0"/>
    <n v="0"/>
    <n v="10000"/>
    <n v="10000"/>
  </r>
  <r>
    <s v="DPI"/>
    <s v="Sooke R"/>
    <x v="0"/>
    <s v="Fall"/>
    <x v="14"/>
    <x v="26"/>
    <s v="SWVI"/>
    <s v="CK-31"/>
    <x v="2"/>
    <s v="M"/>
    <s v="H"/>
    <x v="42"/>
    <x v="70"/>
    <s v="CK-31"/>
    <s v="WEST VANCOUVER ISLAND-SOUTH_FA_0.x"/>
    <x v="0"/>
    <x v="887"/>
    <x v="14"/>
    <x v="591"/>
    <s v="19930604"/>
    <n v="0"/>
    <x v="1"/>
    <s v="Y"/>
    <x v="0"/>
    <n v="1"/>
    <m/>
    <n v="0"/>
    <n v="0"/>
    <m/>
    <n v="0"/>
    <n v="0"/>
    <n v="140030"/>
    <n v="140030"/>
  </r>
  <r>
    <s v="DPI"/>
    <s v="Sooke R"/>
    <x v="0"/>
    <s v="Fall"/>
    <x v="14"/>
    <x v="26"/>
    <s v="SWVI"/>
    <s v="CK-31"/>
    <x v="2"/>
    <s v="M"/>
    <s v="H"/>
    <x v="42"/>
    <x v="70"/>
    <s v="CK-31"/>
    <s v="WEST VANCOUVER ISLAND-SOUTH_FA_0.x"/>
    <x v="1"/>
    <x v="888"/>
    <x v="14"/>
    <x v="592"/>
    <s v="19930331"/>
    <n v="0.8"/>
    <x v="1"/>
    <s v="Y"/>
    <x v="0"/>
    <n v="1"/>
    <m/>
    <n v="0"/>
    <n v="0"/>
    <m/>
    <n v="0"/>
    <n v="0"/>
    <n v="117095"/>
    <n v="117095"/>
  </r>
  <r>
    <s v="DPI"/>
    <s v="Sooke R"/>
    <x v="0"/>
    <s v="Fall"/>
    <x v="14"/>
    <x v="27"/>
    <s v="SWVI"/>
    <s v="CK-31"/>
    <x v="2"/>
    <s v="M"/>
    <s v="H"/>
    <x v="43"/>
    <x v="71"/>
    <s v="CK-31"/>
    <s v="WEST VANCOUVER ISLAND-SOUTH_FA_0.x"/>
    <x v="3"/>
    <x v="889"/>
    <x v="14"/>
    <x v="593"/>
    <s v="19930624"/>
    <n v="3.24"/>
    <x v="1"/>
    <s v="N"/>
    <x v="0"/>
    <n v="1"/>
    <m/>
    <n v="0"/>
    <n v="0"/>
    <m/>
    <n v="0"/>
    <n v="0"/>
    <n v="10200"/>
    <n v="10200"/>
  </r>
  <r>
    <s v="DPI"/>
    <s v="Sooke R"/>
    <x v="0"/>
    <s v="Fall"/>
    <x v="14"/>
    <x v="27"/>
    <s v="SWVI"/>
    <s v="CK-31"/>
    <x v="2"/>
    <s v="M"/>
    <s v="H"/>
    <x v="42"/>
    <x v="70"/>
    <s v="CK-31"/>
    <s v="WEST VANCOUVER ISLAND-SOUTH_FA_0.x"/>
    <x v="1"/>
    <x v="890"/>
    <x v="14"/>
    <x v="591"/>
    <s v="19930604"/>
    <n v="3"/>
    <x v="1"/>
    <s v="N"/>
    <x v="0"/>
    <n v="1"/>
    <m/>
    <n v="0"/>
    <n v="0"/>
    <m/>
    <n v="0"/>
    <n v="0"/>
    <n v="80274"/>
    <n v="80274"/>
  </r>
  <r>
    <s v="DPI"/>
    <s v="Sooke R"/>
    <x v="0"/>
    <s v="Fall"/>
    <x v="15"/>
    <x v="26"/>
    <s v="SWVI"/>
    <s v="CK-31"/>
    <x v="2"/>
    <s v="M"/>
    <s v="H"/>
    <x v="43"/>
    <x v="71"/>
    <s v="CK-31"/>
    <s v="WEST VANCOUVER ISLAND-SOUTH_FA_0.x"/>
    <x v="3"/>
    <x v="891"/>
    <x v="15"/>
    <x v="594"/>
    <s v="199406"/>
    <n v="0"/>
    <x v="1"/>
    <s v="Y"/>
    <x v="0"/>
    <n v="1"/>
    <m/>
    <n v="0"/>
    <n v="0"/>
    <m/>
    <n v="0"/>
    <n v="0"/>
    <n v="9948"/>
    <n v="9948"/>
  </r>
  <r>
    <s v="DPI"/>
    <s v="Sooke R"/>
    <x v="0"/>
    <s v="Fall"/>
    <x v="15"/>
    <x v="26"/>
    <s v="SWVI"/>
    <s v="CK-31"/>
    <x v="2"/>
    <s v="M"/>
    <s v="H"/>
    <x v="42"/>
    <x v="70"/>
    <s v="CK-31"/>
    <s v="WEST VANCOUVER ISLAND-SOUTH_FA_0.x"/>
    <x v="1"/>
    <x v="892"/>
    <x v="15"/>
    <x v="595"/>
    <s v="19940531"/>
    <n v="0.59"/>
    <x v="1"/>
    <s v="Y"/>
    <x v="0"/>
    <n v="1"/>
    <m/>
    <n v="0"/>
    <n v="0"/>
    <m/>
    <n v="0"/>
    <n v="0"/>
    <n v="381734"/>
    <n v="381734"/>
  </r>
  <r>
    <s v="DPI"/>
    <s v="Sooke R"/>
    <x v="0"/>
    <s v="Fall"/>
    <x v="15"/>
    <x v="27"/>
    <s v="SWVI"/>
    <s v="CK-31"/>
    <x v="2"/>
    <s v="M"/>
    <s v="H"/>
    <x v="42"/>
    <x v="70"/>
    <s v="CK-31"/>
    <s v="WEST VANCOUVER ISLAND-SOUTH_FA_0.x"/>
    <x v="1"/>
    <x v="893"/>
    <x v="15"/>
    <x v="596"/>
    <s v="19940524"/>
    <n v="1"/>
    <x v="1"/>
    <s v="N"/>
    <x v="0"/>
    <n v="1"/>
    <m/>
    <n v="0"/>
    <n v="0"/>
    <m/>
    <n v="0"/>
    <n v="0"/>
    <n v="10271"/>
    <n v="10271"/>
  </r>
  <r>
    <s v="DPI"/>
    <s v="Sooke R"/>
    <x v="0"/>
    <s v="Fall"/>
    <x v="16"/>
    <x v="26"/>
    <s v="SWVI"/>
    <s v="CK-31"/>
    <x v="2"/>
    <s v="M"/>
    <s v="H"/>
    <x v="43"/>
    <x v="71"/>
    <s v="CK-31"/>
    <s v="WEST VANCOUVER ISLAND-SOUTH_FA_0.x"/>
    <x v="3"/>
    <x v="894"/>
    <x v="16"/>
    <x v="201"/>
    <s v="199506"/>
    <n v="0"/>
    <x v="1"/>
    <s v="Y"/>
    <x v="0"/>
    <n v="1"/>
    <m/>
    <n v="0"/>
    <n v="0"/>
    <m/>
    <n v="0"/>
    <n v="0"/>
    <n v="38455"/>
    <n v="38455"/>
  </r>
  <r>
    <s v="DPI"/>
    <s v="Sooke R"/>
    <x v="0"/>
    <s v="Fall"/>
    <x v="16"/>
    <x v="26"/>
    <s v="SWVI"/>
    <s v="CK-31"/>
    <x v="2"/>
    <s v="M"/>
    <s v="H"/>
    <x v="42"/>
    <x v="70"/>
    <s v="CK-31"/>
    <s v="WEST VANCOUVER ISLAND-SOUTH_FA_0.x"/>
    <x v="1"/>
    <x v="895"/>
    <x v="16"/>
    <x v="597"/>
    <s v="199503"/>
    <n v="0"/>
    <x v="1"/>
    <s v="Y"/>
    <x v="309"/>
    <n v="1"/>
    <m/>
    <n v="0"/>
    <n v="0"/>
    <m/>
    <n v="0"/>
    <n v="0"/>
    <n v="6974"/>
    <n v="6974"/>
  </r>
  <r>
    <s v="DPI"/>
    <s v="Sooke R"/>
    <x v="0"/>
    <s v="Fall"/>
    <x v="16"/>
    <x v="26"/>
    <s v="SWVI"/>
    <s v="CK-31"/>
    <x v="2"/>
    <s v="M"/>
    <s v="H"/>
    <x v="42"/>
    <x v="70"/>
    <s v="CK-31"/>
    <s v="WEST VANCOUVER ISLAND-SOUTH_FA_0.x"/>
    <x v="1"/>
    <x v="896"/>
    <x v="16"/>
    <x v="350"/>
    <s v="199506"/>
    <n v="0"/>
    <x v="1"/>
    <s v="Y"/>
    <x v="0"/>
    <n v="1"/>
    <m/>
    <n v="0"/>
    <n v="0"/>
    <m/>
    <n v="0"/>
    <n v="0"/>
    <n v="231024"/>
    <n v="231024"/>
  </r>
  <r>
    <s v="DPI"/>
    <s v="Sooke R"/>
    <x v="0"/>
    <s v="Fall"/>
    <x v="17"/>
    <x v="26"/>
    <s v="SWVI"/>
    <s v="CK-31"/>
    <x v="2"/>
    <s v="M"/>
    <s v="H"/>
    <x v="42"/>
    <x v="70"/>
    <s v="CK-31"/>
    <s v="WEST VANCOUVER ISLAND-SOUTH_FA_0.x"/>
    <x v="0"/>
    <x v="897"/>
    <x v="17"/>
    <x v="598"/>
    <s v="19960618"/>
    <n v="3.3"/>
    <x v="1"/>
    <s v="Y"/>
    <x v="0"/>
    <n v="1"/>
    <m/>
    <n v="0"/>
    <n v="0"/>
    <m/>
    <n v="0"/>
    <n v="0"/>
    <n v="94969"/>
    <n v="94969"/>
  </r>
  <r>
    <s v="DPI"/>
    <s v="Sooke R"/>
    <x v="0"/>
    <s v="Fall"/>
    <x v="17"/>
    <x v="27"/>
    <s v="SWVI"/>
    <s v="CK-31"/>
    <x v="2"/>
    <s v="M"/>
    <s v="H"/>
    <x v="42"/>
    <x v="70"/>
    <s v="CK-31"/>
    <s v="WEST VANCOUVER ISLAND-SOUTH_FA_0.x"/>
    <x v="0"/>
    <x v="898"/>
    <x v="17"/>
    <x v="598"/>
    <s v="19960618"/>
    <n v="3.3"/>
    <x v="0"/>
    <s v="N"/>
    <x v="0"/>
    <n v="1"/>
    <m/>
    <n v="0"/>
    <n v="0"/>
    <m/>
    <n v="0"/>
    <n v="0"/>
    <n v="21374"/>
    <n v="21374"/>
  </r>
  <r>
    <s v="DPI"/>
    <s v="Sooke R"/>
    <x v="0"/>
    <s v="Fall"/>
    <x v="3"/>
    <x v="26"/>
    <s v="SWVI"/>
    <s v="CK-31"/>
    <x v="2"/>
    <s v="M"/>
    <s v="H"/>
    <x v="43"/>
    <x v="71"/>
    <s v="CK-31"/>
    <s v="WEST VANCOUVER ISLAND-SOUTH_FA_0.x"/>
    <x v="3"/>
    <x v="899"/>
    <x v="3"/>
    <x v="599"/>
    <s v="19970617"/>
    <n v="3.71"/>
    <x v="1"/>
    <s v="Y"/>
    <x v="0"/>
    <n v="1"/>
    <m/>
    <n v="0"/>
    <n v="0"/>
    <m/>
    <n v="0"/>
    <n v="0"/>
    <n v="23000"/>
    <n v="23000"/>
  </r>
  <r>
    <s v="DPI"/>
    <s v="Sooke R"/>
    <x v="0"/>
    <s v="Fall"/>
    <x v="3"/>
    <x v="26"/>
    <s v="SWVI"/>
    <s v="CK-31"/>
    <x v="2"/>
    <s v="M"/>
    <s v="H"/>
    <x v="42"/>
    <x v="70"/>
    <s v="CK-31"/>
    <s v="WEST VANCOUVER ISLAND-SOUTH_FA_0.x"/>
    <x v="1"/>
    <x v="900"/>
    <x v="3"/>
    <x v="600"/>
    <s v="19970603"/>
    <n v="2.4300000000000002"/>
    <x v="1"/>
    <s v="Y"/>
    <x v="0"/>
    <n v="1"/>
    <m/>
    <n v="0"/>
    <n v="0"/>
    <m/>
    <n v="0"/>
    <n v="0"/>
    <n v="218040"/>
    <n v="218040"/>
  </r>
  <r>
    <s v="DPI"/>
    <s v="Sooke R"/>
    <x v="0"/>
    <s v="Fall"/>
    <x v="3"/>
    <x v="27"/>
    <s v="SWVI"/>
    <s v="CK-31"/>
    <x v="2"/>
    <s v="M"/>
    <s v="H"/>
    <x v="43"/>
    <x v="71"/>
    <s v="CK-31"/>
    <s v="WEST VANCOUVER ISLAND-SOUTH_FA_0.x"/>
    <x v="3"/>
    <x v="901"/>
    <x v="3"/>
    <x v="601"/>
    <s v="19970615"/>
    <n v="3.35"/>
    <x v="1"/>
    <s v="N"/>
    <x v="310"/>
    <n v="1"/>
    <s v="AD"/>
    <n v="24698"/>
    <n v="504"/>
    <m/>
    <n v="0"/>
    <n v="0"/>
    <m/>
    <n v="25202"/>
  </r>
  <r>
    <s v="DPI"/>
    <s v="Sooke R"/>
    <x v="0"/>
    <s v="Fall"/>
    <x v="3"/>
    <x v="27"/>
    <s v="SWVI"/>
    <s v="CK-31"/>
    <x v="2"/>
    <s v="M"/>
    <s v="H"/>
    <x v="42"/>
    <x v="70"/>
    <s v="CK-31"/>
    <s v="WEST VANCOUVER ISLAND-SOUTH_FA_0.x"/>
    <x v="1"/>
    <x v="902"/>
    <x v="3"/>
    <x v="602"/>
    <s v="19970602"/>
    <n v="2.38"/>
    <x v="1"/>
    <s v="N"/>
    <x v="311"/>
    <n v="1"/>
    <s v="AD"/>
    <n v="25176"/>
    <n v="0"/>
    <m/>
    <n v="0"/>
    <n v="0"/>
    <n v="35845"/>
    <n v="61021"/>
  </r>
  <r>
    <s v="DPI"/>
    <s v="Sooke R"/>
    <x v="0"/>
    <s v="Fall"/>
    <x v="4"/>
    <x v="26"/>
    <s v="SWVI"/>
    <s v="CK-31"/>
    <x v="2"/>
    <s v="M"/>
    <s v="H"/>
    <x v="42"/>
    <x v="70"/>
    <s v="CK-31"/>
    <s v="WEST VANCOUVER ISLAND-SOUTH_FA_0.x"/>
    <x v="1"/>
    <x v="903"/>
    <x v="4"/>
    <x v="603"/>
    <s v="19980517"/>
    <n v="3"/>
    <x v="1"/>
    <s v="Y"/>
    <x v="0"/>
    <n v="1"/>
    <m/>
    <n v="0"/>
    <n v="0"/>
    <m/>
    <n v="0"/>
    <n v="0"/>
    <n v="244459"/>
    <n v="244459"/>
  </r>
  <r>
    <s v="DPI"/>
    <s v="Sooke R"/>
    <x v="0"/>
    <s v="Fall"/>
    <x v="4"/>
    <x v="27"/>
    <s v="SWVI"/>
    <s v="CK-31"/>
    <x v="2"/>
    <s v="M"/>
    <s v="H"/>
    <x v="43"/>
    <x v="71"/>
    <s v="CK-31"/>
    <s v="WEST VANCOUVER ISLAND-SOUTH_FA_0.x"/>
    <x v="3"/>
    <x v="904"/>
    <x v="4"/>
    <x v="604"/>
    <s v="19980619"/>
    <n v="12"/>
    <x v="1"/>
    <s v="N"/>
    <x v="0"/>
    <n v="1"/>
    <s v="AD"/>
    <n v="25080"/>
    <n v="0"/>
    <m/>
    <n v="0"/>
    <n v="0"/>
    <m/>
    <n v="25080"/>
  </r>
  <r>
    <s v="DPI"/>
    <s v="Sooke R"/>
    <x v="0"/>
    <s v="Fall"/>
    <x v="4"/>
    <x v="27"/>
    <s v="SWVI"/>
    <s v="CK-31"/>
    <x v="2"/>
    <s v="M"/>
    <s v="H"/>
    <x v="42"/>
    <x v="70"/>
    <s v="CK-31"/>
    <s v="WEST VANCOUVER ISLAND-SOUTH_FA_0.x"/>
    <x v="0"/>
    <x v="905"/>
    <x v="4"/>
    <x v="605"/>
    <s v="19980528"/>
    <n v="3.5"/>
    <x v="0"/>
    <s v="N"/>
    <x v="312"/>
    <n v="1"/>
    <s v="AD"/>
    <n v="24920"/>
    <n v="0"/>
    <m/>
    <n v="0"/>
    <n v="0"/>
    <n v="79620"/>
    <n v="104540"/>
  </r>
  <r>
    <s v="DPI"/>
    <s v="Sooke R"/>
    <x v="0"/>
    <s v="Fall"/>
    <x v="5"/>
    <x v="27"/>
    <s v="SWVI"/>
    <s v="CK-31"/>
    <x v="2"/>
    <s v="M"/>
    <s v="H"/>
    <x v="43"/>
    <x v="71"/>
    <s v="CK-31"/>
    <s v="WEST VANCOUVER ISLAND-SOUTH_FA_0.x"/>
    <x v="3"/>
    <x v="906"/>
    <x v="5"/>
    <x v="606"/>
    <s v="19990701"/>
    <n v="7.7"/>
    <x v="1"/>
    <s v="N"/>
    <x v="313"/>
    <n v="1"/>
    <s v="AD"/>
    <n v="25014"/>
    <n v="0"/>
    <m/>
    <n v="0"/>
    <n v="0"/>
    <n v="99759"/>
    <n v="124773"/>
  </r>
  <r>
    <s v="DPI"/>
    <s v="Sooke R"/>
    <x v="0"/>
    <s v="Fall"/>
    <x v="5"/>
    <x v="27"/>
    <s v="SWVI"/>
    <s v="CK-31"/>
    <x v="2"/>
    <s v="M"/>
    <s v="H"/>
    <x v="42"/>
    <x v="70"/>
    <s v="CK-31"/>
    <s v="WEST VANCOUVER ISLAND-SOUTH_FA_0.x"/>
    <x v="0"/>
    <x v="907"/>
    <x v="5"/>
    <x v="607"/>
    <s v="19990530"/>
    <n v="5.0999999999999996"/>
    <x v="1"/>
    <s v="N"/>
    <x v="314"/>
    <n v="1"/>
    <s v="AD"/>
    <n v="24926"/>
    <n v="252"/>
    <m/>
    <n v="0"/>
    <n v="0"/>
    <n v="206281"/>
    <n v="231459"/>
  </r>
  <r>
    <s v="DPI"/>
    <s v="Sooke R"/>
    <x v="0"/>
    <s v="Fall"/>
    <x v="6"/>
    <x v="26"/>
    <s v="SWVI"/>
    <s v="CK-31"/>
    <x v="2"/>
    <s v="M"/>
    <s v="H"/>
    <x v="42"/>
    <x v="70"/>
    <s v="CK-31"/>
    <s v="WEST VANCOUVER ISLAND-SOUTH_FA_0.x"/>
    <x v="0"/>
    <x v="908"/>
    <x v="6"/>
    <x v="608"/>
    <s v="20000630"/>
    <n v="4.5"/>
    <x v="1"/>
    <s v="Y"/>
    <x v="315"/>
    <n v="1"/>
    <m/>
    <n v="0"/>
    <n v="0"/>
    <m/>
    <n v="0"/>
    <n v="0"/>
    <n v="236159"/>
    <n v="236159"/>
  </r>
  <r>
    <s v="DPI"/>
    <s v="Sooke R"/>
    <x v="0"/>
    <s v="Fall"/>
    <x v="6"/>
    <x v="27"/>
    <s v="SWVI"/>
    <s v="CK-31"/>
    <x v="2"/>
    <s v="M"/>
    <s v="H"/>
    <x v="42"/>
    <x v="70"/>
    <s v="CK-31"/>
    <s v="WEST VANCOUVER ISLAND-SOUTH_FA_0.x"/>
    <x v="0"/>
    <x v="909"/>
    <x v="6"/>
    <x v="608"/>
    <s v="20000630"/>
    <n v="4.5"/>
    <x v="0"/>
    <s v="N"/>
    <x v="315"/>
    <n v="1"/>
    <m/>
    <n v="0"/>
    <n v="0"/>
    <m/>
    <n v="0"/>
    <n v="0"/>
    <n v="236692"/>
    <n v="236692"/>
  </r>
  <r>
    <s v="DPI"/>
    <s v="Sooke R"/>
    <x v="0"/>
    <s v="Fall"/>
    <x v="7"/>
    <x v="26"/>
    <s v="SWVI"/>
    <s v="CK-31"/>
    <x v="2"/>
    <s v="M"/>
    <s v="H"/>
    <x v="42"/>
    <x v="70"/>
    <s v="CK-31"/>
    <s v="WEST VANCOUVER ISLAND-SOUTH_FA_0.x"/>
    <x v="0"/>
    <x v="910"/>
    <x v="7"/>
    <x v="609"/>
    <s v="20010702"/>
    <n v="4.5"/>
    <x v="1"/>
    <s v="Y"/>
    <x v="316"/>
    <n v="1"/>
    <m/>
    <n v="0"/>
    <n v="0"/>
    <m/>
    <n v="0"/>
    <n v="0"/>
    <n v="243125"/>
    <n v="243125"/>
  </r>
  <r>
    <s v="DPI"/>
    <s v="Sooke R"/>
    <x v="0"/>
    <s v="Fall"/>
    <x v="7"/>
    <x v="27"/>
    <s v="SWVI"/>
    <s v="CK-31"/>
    <x v="2"/>
    <s v="M"/>
    <s v="H"/>
    <x v="42"/>
    <x v="70"/>
    <s v="CK-31"/>
    <s v="WEST VANCOUVER ISLAND-SOUTH_FA_0.x"/>
    <x v="0"/>
    <x v="911"/>
    <x v="7"/>
    <x v="609"/>
    <s v="20010702"/>
    <n v="4.5"/>
    <x v="0"/>
    <s v="N"/>
    <x v="317"/>
    <n v="1"/>
    <m/>
    <n v="0"/>
    <n v="0"/>
    <m/>
    <n v="0"/>
    <n v="0"/>
    <n v="249138"/>
    <n v="249138"/>
  </r>
  <r>
    <s v="DPI"/>
    <s v="Sooke R"/>
    <x v="0"/>
    <s v="Fall"/>
    <x v="19"/>
    <x v="26"/>
    <s v="SWVI"/>
    <s v="CK-31"/>
    <x v="2"/>
    <s v="M"/>
    <s v="H"/>
    <x v="42"/>
    <x v="70"/>
    <s v="CK-31"/>
    <s v="WEST VANCOUVER ISLAND-SOUTH_FA_0.x"/>
    <x v="1"/>
    <x v="912"/>
    <x v="19"/>
    <x v="610"/>
    <s v="20030522"/>
    <n v="2.75"/>
    <x v="1"/>
    <s v="Y"/>
    <x v="0"/>
    <n v="1"/>
    <m/>
    <n v="0"/>
    <n v="0"/>
    <m/>
    <n v="0"/>
    <n v="0"/>
    <n v="257000"/>
    <n v="257000"/>
  </r>
  <r>
    <s v="DPI"/>
    <s v="Sooke R"/>
    <x v="0"/>
    <s v="Fall"/>
    <x v="19"/>
    <x v="27"/>
    <s v="SWVI"/>
    <s v="CK-31"/>
    <x v="2"/>
    <s v="M"/>
    <s v="H"/>
    <x v="43"/>
    <x v="71"/>
    <s v="CK-31"/>
    <s v="WEST VANCOUVER ISLAND-SOUTH_FA_0.x"/>
    <x v="3"/>
    <x v="913"/>
    <x v="19"/>
    <x v="611"/>
    <s v="20030718"/>
    <n v="13"/>
    <x v="1"/>
    <s v="N"/>
    <x v="318"/>
    <n v="1"/>
    <s v="AD"/>
    <n v="15210"/>
    <n v="0"/>
    <m/>
    <n v="0"/>
    <n v="0"/>
    <m/>
    <n v="15210"/>
  </r>
  <r>
    <s v="DPI"/>
    <s v="Sooke R"/>
    <x v="0"/>
    <s v="Fall"/>
    <x v="19"/>
    <x v="27"/>
    <s v="SWVI"/>
    <s v="CK-31"/>
    <x v="2"/>
    <s v="M"/>
    <s v="H"/>
    <x v="42"/>
    <x v="70"/>
    <s v="CK-31"/>
    <s v="WEST VANCOUVER ISLAND-SOUTH_FA_0.x"/>
    <x v="0"/>
    <x v="914"/>
    <x v="19"/>
    <x v="612"/>
    <s v="20030602"/>
    <n v="3.14"/>
    <x v="0"/>
    <s v="N"/>
    <x v="319"/>
    <n v="1"/>
    <s v="AD"/>
    <n v="25042"/>
    <n v="0"/>
    <m/>
    <n v="0"/>
    <n v="0"/>
    <n v="25149"/>
    <n v="50191"/>
  </r>
  <r>
    <s v="DPI"/>
    <s v="Sooke R"/>
    <x v="0"/>
    <s v="Fall"/>
    <x v="19"/>
    <x v="27"/>
    <s v="SWVI"/>
    <s v="CK-31"/>
    <x v="2"/>
    <s v="M"/>
    <s v="H"/>
    <x v="42"/>
    <x v="70"/>
    <s v="CK-31"/>
    <s v="WEST VANCOUVER ISLAND-SOUTH_FA_0.x"/>
    <x v="0"/>
    <x v="915"/>
    <x v="19"/>
    <x v="613"/>
    <s v="20030701"/>
    <n v="4.2"/>
    <x v="0"/>
    <s v="N"/>
    <x v="320"/>
    <n v="1"/>
    <s v="AD"/>
    <n v="25050"/>
    <n v="0"/>
    <m/>
    <n v="0"/>
    <n v="0"/>
    <n v="15601"/>
    <n v="40651"/>
  </r>
  <r>
    <s v="DPI"/>
    <s v="Sooke R"/>
    <x v="0"/>
    <s v="Fall"/>
    <x v="19"/>
    <x v="27"/>
    <s v="SWVI"/>
    <s v="CK-31"/>
    <x v="2"/>
    <s v="M"/>
    <s v="H"/>
    <x v="42"/>
    <x v="70"/>
    <s v="CK-31"/>
    <s v="WEST VANCOUVER ISLAND-SOUTH_FA_0.x"/>
    <x v="1"/>
    <x v="916"/>
    <x v="19"/>
    <x v="614"/>
    <s v="20030515"/>
    <n v="1.3"/>
    <x v="1"/>
    <s v="N"/>
    <x v="0"/>
    <n v="1"/>
    <m/>
    <n v="0"/>
    <n v="0"/>
    <m/>
    <n v="0"/>
    <n v="0"/>
    <n v="94367"/>
    <n v="94367"/>
  </r>
  <r>
    <s v="DPI"/>
    <s v="Sooke R"/>
    <x v="0"/>
    <s v="Fall"/>
    <x v="19"/>
    <x v="27"/>
    <s v="SWVI"/>
    <s v="CK-31"/>
    <x v="2"/>
    <s v="M"/>
    <s v="H"/>
    <x v="42"/>
    <x v="72"/>
    <m/>
    <m/>
    <x v="0"/>
    <x v="917"/>
    <x v="19"/>
    <x v="615"/>
    <s v="20030712"/>
    <n v="6.23"/>
    <x v="0"/>
    <s v="N"/>
    <x v="0"/>
    <n v="1"/>
    <m/>
    <n v="0"/>
    <n v="0"/>
    <m/>
    <n v="0"/>
    <n v="0"/>
    <n v="11000"/>
    <n v="11000"/>
  </r>
  <r>
    <s v="DPI"/>
    <s v="Sooke R"/>
    <x v="0"/>
    <s v="Fall"/>
    <x v="20"/>
    <x v="26"/>
    <s v="SWVI"/>
    <s v="CK-31"/>
    <x v="2"/>
    <s v="M"/>
    <s v="H"/>
    <x v="43"/>
    <x v="71"/>
    <s v="CK-31"/>
    <s v="WEST VANCOUVER ISLAND-SOUTH_FA_0.x"/>
    <x v="3"/>
    <x v="918"/>
    <x v="20"/>
    <x v="616"/>
    <s v="20040612"/>
    <n v="13.86"/>
    <x v="1"/>
    <s v="Y"/>
    <x v="0"/>
    <n v="1"/>
    <m/>
    <n v="0"/>
    <n v="0"/>
    <m/>
    <n v="0"/>
    <n v="0"/>
    <n v="65308"/>
    <n v="65308"/>
  </r>
  <r>
    <s v="DPI"/>
    <s v="Sooke R"/>
    <x v="0"/>
    <s v="Fall"/>
    <x v="20"/>
    <x v="26"/>
    <s v="SWVI"/>
    <s v="CK-31"/>
    <x v="2"/>
    <s v="M"/>
    <s v="H"/>
    <x v="42"/>
    <x v="70"/>
    <s v="CK-31"/>
    <s v="WEST VANCOUVER ISLAND-SOUTH_FA_0.x"/>
    <x v="1"/>
    <x v="919"/>
    <x v="20"/>
    <x v="617"/>
    <s v="20040520"/>
    <n v="2.8"/>
    <x v="1"/>
    <s v="Y"/>
    <x v="321"/>
    <n v="1"/>
    <m/>
    <n v="0"/>
    <n v="0"/>
    <m/>
    <n v="0"/>
    <n v="0"/>
    <n v="214000"/>
    <n v="214000"/>
  </r>
  <r>
    <s v="DPI"/>
    <s v="Sooke R"/>
    <x v="0"/>
    <s v="Fall"/>
    <x v="20"/>
    <x v="27"/>
    <s v="SWVI"/>
    <s v="CK-31"/>
    <x v="2"/>
    <s v="M"/>
    <s v="H"/>
    <x v="42"/>
    <x v="70"/>
    <s v="CK-31"/>
    <s v="WEST VANCOUVER ISLAND-SOUTH_FA_0.x"/>
    <x v="1"/>
    <x v="920"/>
    <x v="20"/>
    <x v="617"/>
    <s v="20040520"/>
    <n v="2.8"/>
    <x v="1"/>
    <s v="N"/>
    <x v="322"/>
    <n v="1"/>
    <m/>
    <n v="0"/>
    <n v="0"/>
    <m/>
    <n v="0"/>
    <n v="0"/>
    <n v="395945"/>
    <n v="395945"/>
  </r>
  <r>
    <s v="DPI"/>
    <s v="Sooke R"/>
    <x v="0"/>
    <s v="Fall"/>
    <x v="20"/>
    <x v="27"/>
    <s v="SWVI"/>
    <s v="CK-31"/>
    <x v="2"/>
    <s v="M"/>
    <s v="H"/>
    <x v="42"/>
    <x v="70"/>
    <s v="CK-31"/>
    <s v="WEST VANCOUVER ISLAND-SOUTH_FA_0.x"/>
    <x v="0"/>
    <x v="921"/>
    <x v="20"/>
    <x v="243"/>
    <s v="20040526"/>
    <n v="4.25"/>
    <x v="0"/>
    <s v="N"/>
    <x v="0"/>
    <n v="1"/>
    <m/>
    <n v="0"/>
    <n v="0"/>
    <m/>
    <n v="0"/>
    <n v="0"/>
    <n v="55023"/>
    <n v="55023"/>
  </r>
  <r>
    <s v="DPI"/>
    <s v="Sooke R"/>
    <x v="0"/>
    <s v="Fall"/>
    <x v="21"/>
    <x v="26"/>
    <s v="SWVI"/>
    <s v="CK-31"/>
    <x v="2"/>
    <s v="M"/>
    <s v="H"/>
    <x v="42"/>
    <x v="70"/>
    <s v="CK-31"/>
    <s v="WEST VANCOUVER ISLAND-SOUTH_FA_0.x"/>
    <x v="1"/>
    <x v="922"/>
    <x v="21"/>
    <x v="618"/>
    <s v="20050430"/>
    <n v="2.5"/>
    <x v="1"/>
    <s v="Y"/>
    <x v="323"/>
    <n v="1"/>
    <m/>
    <n v="0"/>
    <n v="0"/>
    <m/>
    <n v="0"/>
    <n v="0"/>
    <n v="135000"/>
    <n v="135000"/>
  </r>
  <r>
    <s v="DPI"/>
    <s v="Sooke R"/>
    <x v="0"/>
    <s v="Fall"/>
    <x v="21"/>
    <x v="26"/>
    <s v="SWVI"/>
    <s v="CK-31"/>
    <x v="2"/>
    <s v="M"/>
    <s v="H"/>
    <x v="42"/>
    <x v="70"/>
    <s v="CK-31"/>
    <s v="WEST VANCOUVER ISLAND-SOUTH_FA_0.x"/>
    <x v="0"/>
    <x v="923"/>
    <x v="21"/>
    <x v="619"/>
    <s v="20050526"/>
    <n v="3.7"/>
    <x v="1"/>
    <s v="Y"/>
    <x v="324"/>
    <n v="1"/>
    <m/>
    <n v="0"/>
    <n v="0"/>
    <m/>
    <n v="0"/>
    <n v="0"/>
    <n v="106806"/>
    <n v="106806"/>
  </r>
  <r>
    <s v="DPI"/>
    <s v="Sooke R"/>
    <x v="0"/>
    <s v="Fall"/>
    <x v="21"/>
    <x v="27"/>
    <s v="SWVI"/>
    <s v="CK-31"/>
    <x v="2"/>
    <s v="M"/>
    <s v="H"/>
    <x v="42"/>
    <x v="70"/>
    <s v="CK-31"/>
    <s v="WEST VANCOUVER ISLAND-SOUTH_FA_0.x"/>
    <x v="1"/>
    <x v="924"/>
    <x v="21"/>
    <x v="620"/>
    <s v="20050430"/>
    <n v="2"/>
    <x v="1"/>
    <s v="N"/>
    <x v="323"/>
    <n v="1"/>
    <m/>
    <n v="0"/>
    <n v="0"/>
    <m/>
    <n v="0"/>
    <n v="0"/>
    <n v="160000"/>
    <n v="160000"/>
  </r>
  <r>
    <s v="DPI"/>
    <s v="Sooke R"/>
    <x v="0"/>
    <s v="Fall"/>
    <x v="21"/>
    <x v="27"/>
    <s v="SWVI"/>
    <s v="CK-31"/>
    <x v="2"/>
    <s v="M"/>
    <s v="H"/>
    <x v="42"/>
    <x v="70"/>
    <s v="CK-31"/>
    <s v="WEST VANCOUVER ISLAND-SOUTH_FA_0.x"/>
    <x v="0"/>
    <x v="925"/>
    <x v="21"/>
    <x v="619"/>
    <s v="20050528"/>
    <n v="4"/>
    <x v="0"/>
    <s v="N"/>
    <x v="323"/>
    <n v="1"/>
    <m/>
    <n v="0"/>
    <n v="0"/>
    <m/>
    <n v="0"/>
    <n v="0"/>
    <n v="118070"/>
    <n v="118070"/>
  </r>
  <r>
    <s v="DPI"/>
    <s v="Sooke R"/>
    <x v="0"/>
    <s v="Fall"/>
    <x v="22"/>
    <x v="26"/>
    <s v="SWVI"/>
    <s v="CK-31"/>
    <x v="2"/>
    <s v="M"/>
    <s v="H"/>
    <x v="42"/>
    <x v="70"/>
    <s v="CK-31"/>
    <s v="WEST VANCOUVER ISLAND-SOUTH_FA_0.x"/>
    <x v="1"/>
    <x v="926"/>
    <x v="22"/>
    <x v="621"/>
    <s v="200605"/>
    <n v="3"/>
    <x v="1"/>
    <s v="Y"/>
    <x v="325"/>
    <n v="1"/>
    <m/>
    <n v="0"/>
    <n v="0"/>
    <m/>
    <n v="0"/>
    <n v="0"/>
    <n v="318230"/>
    <n v="318230"/>
  </r>
  <r>
    <s v="DPI"/>
    <s v="Sooke R"/>
    <x v="0"/>
    <s v="Fall"/>
    <x v="22"/>
    <x v="27"/>
    <s v="SWVI"/>
    <s v="CK-31"/>
    <x v="2"/>
    <s v="M"/>
    <s v="H"/>
    <x v="42"/>
    <x v="70"/>
    <s v="CK-31"/>
    <s v="WEST VANCOUVER ISLAND-SOUTH_FA_0.x"/>
    <x v="1"/>
    <x v="927"/>
    <x v="22"/>
    <x v="622"/>
    <s v="20060528"/>
    <n v="2.5"/>
    <x v="1"/>
    <s v="N"/>
    <x v="0"/>
    <n v="1"/>
    <m/>
    <n v="0"/>
    <n v="0"/>
    <m/>
    <n v="0"/>
    <n v="0"/>
    <n v="92648"/>
    <n v="92648"/>
  </r>
  <r>
    <s v="DPI"/>
    <s v="Sooke R"/>
    <x v="0"/>
    <s v="Fall"/>
    <x v="26"/>
    <x v="26"/>
    <s v="SWVI"/>
    <s v="CK-31"/>
    <x v="2"/>
    <s v="M"/>
    <s v="H"/>
    <x v="42"/>
    <x v="70"/>
    <s v="CK-31"/>
    <s v="WEST VANCOUVER ISLAND-SOUTH_FA_0.x"/>
    <x v="1"/>
    <x v="928"/>
    <x v="26"/>
    <x v="623"/>
    <s v="20070519"/>
    <n v="1.47"/>
    <x v="1"/>
    <s v="Y"/>
    <x v="326"/>
    <n v="1"/>
    <m/>
    <n v="0"/>
    <n v="0"/>
    <m/>
    <n v="0"/>
    <n v="0"/>
    <n v="135000"/>
    <n v="135000"/>
  </r>
  <r>
    <s v="DPI"/>
    <s v="Sooke R"/>
    <x v="0"/>
    <s v="Fall"/>
    <x v="26"/>
    <x v="26"/>
    <s v="SWVI"/>
    <s v="CK-31"/>
    <x v="2"/>
    <s v="M"/>
    <s v="H"/>
    <x v="42"/>
    <x v="70"/>
    <s v="CK-31"/>
    <s v="WEST VANCOUVER ISLAND-SOUTH_FA_0.x"/>
    <x v="0"/>
    <x v="929"/>
    <x v="26"/>
    <x v="624"/>
    <s v="20070607"/>
    <n v="4.5"/>
    <x v="0"/>
    <s v="Y"/>
    <x v="0"/>
    <n v="1"/>
    <m/>
    <n v="0"/>
    <n v="0"/>
    <m/>
    <n v="0"/>
    <n v="0"/>
    <n v="17000"/>
    <n v="17000"/>
  </r>
  <r>
    <s v="DPI"/>
    <s v="Sooke R"/>
    <x v="0"/>
    <s v="Fall"/>
    <x v="26"/>
    <x v="27"/>
    <s v="SWVI"/>
    <s v="CK-31"/>
    <x v="2"/>
    <s v="M"/>
    <s v="H"/>
    <x v="42"/>
    <x v="70"/>
    <s v="CK-31"/>
    <s v="WEST VANCOUVER ISLAND-SOUTH_FA_0.x"/>
    <x v="1"/>
    <x v="930"/>
    <x v="26"/>
    <x v="625"/>
    <s v="20070524"/>
    <n v="1.83"/>
    <x v="1"/>
    <s v="N"/>
    <x v="327"/>
    <n v="1"/>
    <m/>
    <n v="0"/>
    <n v="0"/>
    <m/>
    <n v="0"/>
    <n v="0"/>
    <n v="196166"/>
    <n v="196166"/>
  </r>
  <r>
    <s v="DPI"/>
    <s v="Sooke R"/>
    <x v="0"/>
    <s v="Fall"/>
    <x v="26"/>
    <x v="27"/>
    <s v="SWVI"/>
    <s v="CK-31"/>
    <x v="2"/>
    <s v="M"/>
    <s v="H"/>
    <x v="42"/>
    <x v="70"/>
    <s v="CK-31"/>
    <s v="WEST VANCOUVER ISLAND-SOUTH_FA_0.x"/>
    <x v="0"/>
    <x v="931"/>
    <x v="26"/>
    <x v="626"/>
    <s v="20070607"/>
    <n v="3.18"/>
    <x v="0"/>
    <s v="N"/>
    <x v="327"/>
    <n v="1"/>
    <m/>
    <n v="0"/>
    <n v="0"/>
    <m/>
    <n v="0"/>
    <n v="0"/>
    <n v="73509"/>
    <n v="73509"/>
  </r>
  <r>
    <s v="DPI"/>
    <s v="Sooke R"/>
    <x v="0"/>
    <s v="Fall"/>
    <x v="32"/>
    <x v="27"/>
    <s v="SWVI"/>
    <s v="CK-31"/>
    <x v="2"/>
    <s v="M"/>
    <s v="H"/>
    <x v="42"/>
    <x v="70"/>
    <s v="CK-31"/>
    <s v="WEST VANCOUVER ISLAND-SOUTH_FA_0.x"/>
    <x v="0"/>
    <x v="932"/>
    <x v="32"/>
    <x v="627"/>
    <s v="200805"/>
    <n v="4"/>
    <x v="0"/>
    <s v="N"/>
    <x v="0"/>
    <n v="1"/>
    <m/>
    <n v="0"/>
    <n v="0"/>
    <m/>
    <n v="0"/>
    <n v="0"/>
    <n v="29600"/>
    <n v="29600"/>
  </r>
  <r>
    <s v="DPI"/>
    <s v="Sooke R"/>
    <x v="0"/>
    <s v="Fall"/>
    <x v="27"/>
    <x v="27"/>
    <s v="SWVI"/>
    <s v="CK-31"/>
    <x v="2"/>
    <s v="M"/>
    <s v="H"/>
    <x v="42"/>
    <x v="70"/>
    <s v="CK-31"/>
    <s v="WEST VANCOUVER ISLAND-SOUTH_FA_0.x"/>
    <x v="1"/>
    <x v="933"/>
    <x v="27"/>
    <x v="361"/>
    <s v="200906"/>
    <n v="1.75"/>
    <x v="0"/>
    <s v="N"/>
    <x v="0"/>
    <n v="1"/>
    <m/>
    <n v="0"/>
    <n v="0"/>
    <m/>
    <n v="0"/>
    <n v="0"/>
    <n v="431745"/>
    <n v="431745"/>
  </r>
  <r>
    <s v="DPI"/>
    <s v="Sooke R"/>
    <x v="0"/>
    <s v="Fall"/>
    <x v="28"/>
    <x v="26"/>
    <s v="SWVI"/>
    <s v="CK-31"/>
    <x v="2"/>
    <s v="M"/>
    <s v="H"/>
    <x v="42"/>
    <x v="70"/>
    <s v="CK-31"/>
    <s v="WEST VANCOUVER ISLAND-SOUTH_FA_0.x"/>
    <x v="1"/>
    <x v="934"/>
    <x v="28"/>
    <x v="628"/>
    <s v="201005"/>
    <n v="2"/>
    <x v="0"/>
    <s v="Y"/>
    <x v="328"/>
    <n v="1"/>
    <m/>
    <n v="0"/>
    <n v="0"/>
    <m/>
    <n v="0"/>
    <n v="0"/>
    <n v="241945"/>
    <n v="241945"/>
  </r>
  <r>
    <s v="DPI"/>
    <s v="Sooke R"/>
    <x v="0"/>
    <s v="Fall"/>
    <x v="28"/>
    <x v="27"/>
    <s v="SWVI"/>
    <s v="CK-31"/>
    <x v="2"/>
    <s v="M"/>
    <s v="H"/>
    <x v="42"/>
    <x v="70"/>
    <s v="CK-31"/>
    <s v="WEST VANCOUVER ISLAND-SOUTH_FA_0.x"/>
    <x v="0"/>
    <x v="935"/>
    <x v="28"/>
    <x v="419"/>
    <s v="201006"/>
    <n v="3"/>
    <x v="0"/>
    <s v="N"/>
    <x v="206"/>
    <n v="1"/>
    <m/>
    <n v="0"/>
    <n v="0"/>
    <m/>
    <n v="0"/>
    <n v="0"/>
    <n v="263210"/>
    <n v="263210"/>
  </r>
  <r>
    <s v="DPI"/>
    <s v="Sooke R"/>
    <x v="0"/>
    <s v="Fall"/>
    <x v="33"/>
    <x v="26"/>
    <s v="SWVI"/>
    <s v="CK-31"/>
    <x v="2"/>
    <s v="M"/>
    <s v="H"/>
    <x v="42"/>
    <x v="70"/>
    <s v="CK-31"/>
    <s v="WEST VANCOUVER ISLAND-SOUTH_FA_0.x"/>
    <x v="1"/>
    <x v="936"/>
    <x v="33"/>
    <x v="629"/>
    <s v="201106"/>
    <n v="4"/>
    <x v="0"/>
    <s v="Y"/>
    <x v="329"/>
    <n v="1"/>
    <m/>
    <n v="0"/>
    <n v="0"/>
    <m/>
    <n v="0"/>
    <n v="0"/>
    <n v="240000"/>
    <n v="240000"/>
  </r>
  <r>
    <s v="DPI"/>
    <s v="Sooke R"/>
    <x v="0"/>
    <s v="Fall"/>
    <x v="33"/>
    <x v="27"/>
    <s v="SWVI"/>
    <s v="CK-31"/>
    <x v="2"/>
    <s v="M"/>
    <s v="H"/>
    <x v="42"/>
    <x v="70"/>
    <s v="CK-31"/>
    <s v="WEST VANCOUVER ISLAND-SOUTH_FA_0.x"/>
    <x v="0"/>
    <x v="937"/>
    <x v="33"/>
    <x v="629"/>
    <s v="201106"/>
    <n v="4"/>
    <x v="0"/>
    <s v="N"/>
    <x v="0"/>
    <n v="1"/>
    <m/>
    <n v="0"/>
    <n v="0"/>
    <m/>
    <n v="0"/>
    <n v="0"/>
    <n v="9700"/>
    <n v="9700"/>
  </r>
  <r>
    <s v="DPI"/>
    <s v="Sooke R"/>
    <x v="0"/>
    <s v="Fall"/>
    <x v="34"/>
    <x v="26"/>
    <s v="SWVI"/>
    <s v="CK-31"/>
    <x v="2"/>
    <s v="M"/>
    <s v="H"/>
    <x v="43"/>
    <x v="71"/>
    <s v="CK-31"/>
    <s v="WEST VANCOUVER ISLAND-SOUTH_FA_0.x"/>
    <x v="3"/>
    <x v="938"/>
    <x v="34"/>
    <x v="630"/>
    <s v="20120614"/>
    <n v="10.61"/>
    <x v="1"/>
    <s v="Y"/>
    <x v="0"/>
    <n v="1"/>
    <m/>
    <n v="0"/>
    <n v="0"/>
    <m/>
    <n v="0"/>
    <n v="0"/>
    <n v="68200"/>
    <n v="68200"/>
  </r>
  <r>
    <s v="DPI"/>
    <s v="Sooke R"/>
    <x v="0"/>
    <s v="Fall"/>
    <x v="34"/>
    <x v="26"/>
    <s v="SWVI"/>
    <s v="CK-31"/>
    <x v="2"/>
    <s v="M"/>
    <s v="H"/>
    <x v="42"/>
    <x v="70"/>
    <s v="CK-31"/>
    <s v="WEST VANCOUVER ISLAND-SOUTH_FA_0.x"/>
    <x v="1"/>
    <x v="939"/>
    <x v="34"/>
    <x v="631"/>
    <s v="20120530"/>
    <n v="2.5099999999999998"/>
    <x v="1"/>
    <s v="Y"/>
    <x v="0"/>
    <n v="1"/>
    <m/>
    <n v="0"/>
    <n v="0"/>
    <m/>
    <n v="0"/>
    <n v="0"/>
    <n v="100000"/>
    <n v="100000"/>
  </r>
  <r>
    <s v="DPI"/>
    <s v="Sooke R"/>
    <x v="0"/>
    <s v="Fall"/>
    <x v="34"/>
    <x v="26"/>
    <s v="SWVI"/>
    <s v="CK-31"/>
    <x v="2"/>
    <s v="M"/>
    <s v="H"/>
    <x v="42"/>
    <x v="70"/>
    <s v="CK-31"/>
    <s v="WEST VANCOUVER ISLAND-SOUTH_FA_0.x"/>
    <x v="1"/>
    <x v="940"/>
    <x v="34"/>
    <x v="632"/>
    <s v="20120609"/>
    <n v="3.19"/>
    <x v="1"/>
    <s v="Y"/>
    <x v="0"/>
    <n v="1"/>
    <m/>
    <n v="0"/>
    <n v="0"/>
    <m/>
    <n v="0"/>
    <n v="0"/>
    <n v="110000"/>
    <n v="110000"/>
  </r>
  <r>
    <s v="DPI"/>
    <s v="Sooke R"/>
    <x v="0"/>
    <s v="Fall"/>
    <x v="34"/>
    <x v="26"/>
    <s v="SWVI"/>
    <s v="CK-31"/>
    <x v="2"/>
    <s v="M"/>
    <s v="H"/>
    <x v="42"/>
    <x v="70"/>
    <s v="CK-31"/>
    <s v="WEST VANCOUVER ISLAND-SOUTH_FA_0.x"/>
    <x v="1"/>
    <x v="941"/>
    <x v="34"/>
    <x v="149"/>
    <s v="20120519"/>
    <n v="1.99"/>
    <x v="1"/>
    <s v="Y"/>
    <x v="0"/>
    <n v="1"/>
    <m/>
    <n v="0"/>
    <n v="0"/>
    <m/>
    <n v="0"/>
    <n v="0"/>
    <n v="36000"/>
    <n v="36000"/>
  </r>
  <r>
    <s v="DPI"/>
    <s v="Sooke R"/>
    <x v="0"/>
    <s v="Fall"/>
    <x v="34"/>
    <x v="27"/>
    <s v="SWVI"/>
    <s v="CK-31"/>
    <x v="2"/>
    <s v="M"/>
    <s v="H"/>
    <x v="42"/>
    <x v="70"/>
    <s v="CK-31"/>
    <s v="WEST VANCOUVER ISLAND-SOUTH_FA_0.x"/>
    <x v="1"/>
    <x v="942"/>
    <x v="34"/>
    <x v="633"/>
    <s v="20120615"/>
    <m/>
    <x v="1"/>
    <s v="N"/>
    <x v="0"/>
    <n v="1"/>
    <m/>
    <n v="0"/>
    <n v="0"/>
    <m/>
    <n v="0"/>
    <n v="0"/>
    <n v="88900"/>
    <n v="88900"/>
  </r>
  <r>
    <s v="DPI"/>
    <s v="Sooke R"/>
    <x v="0"/>
    <s v="Fall"/>
    <x v="23"/>
    <x v="26"/>
    <s v="SWVI"/>
    <s v="CK-31"/>
    <x v="2"/>
    <s v="M"/>
    <s v="H"/>
    <x v="43"/>
    <x v="71"/>
    <s v="CK-31"/>
    <s v="WEST VANCOUVER ISLAND-SOUTH_FA_0.x"/>
    <x v="3"/>
    <x v="943"/>
    <x v="23"/>
    <x v="287"/>
    <s v="20130529"/>
    <n v="9.1"/>
    <x v="1"/>
    <s v="Y"/>
    <x v="0"/>
    <n v="1"/>
    <m/>
    <n v="0"/>
    <n v="0"/>
    <m/>
    <n v="0"/>
    <n v="0"/>
    <n v="60506"/>
    <n v="60506"/>
  </r>
  <r>
    <s v="DPI"/>
    <s v="Sooke R"/>
    <x v="0"/>
    <s v="Fall"/>
    <x v="23"/>
    <x v="26"/>
    <s v="SWVI"/>
    <s v="CK-31"/>
    <x v="2"/>
    <s v="M"/>
    <s v="H"/>
    <x v="42"/>
    <x v="70"/>
    <s v="CK-31"/>
    <s v="WEST VANCOUVER ISLAND-SOUTH_FA_0.x"/>
    <x v="0"/>
    <x v="944"/>
    <x v="23"/>
    <x v="634"/>
    <s v="20130529"/>
    <n v="5.4"/>
    <x v="0"/>
    <s v="Y"/>
    <x v="0"/>
    <n v="1"/>
    <m/>
    <n v="0"/>
    <n v="0"/>
    <m/>
    <n v="0"/>
    <n v="0"/>
    <n v="230614"/>
    <n v="230614"/>
  </r>
  <r>
    <s v="DPI"/>
    <s v="Sooke R"/>
    <x v="0"/>
    <s v="Fall"/>
    <x v="23"/>
    <x v="27"/>
    <s v="SWVI"/>
    <s v="CK-31"/>
    <x v="2"/>
    <s v="M"/>
    <s v="H"/>
    <x v="42"/>
    <x v="70"/>
    <s v="CK-31"/>
    <s v="WEST VANCOUVER ISLAND-SOUTH_FA_0.x"/>
    <x v="0"/>
    <x v="945"/>
    <x v="23"/>
    <x v="634"/>
    <s v="20130529"/>
    <n v="5.4"/>
    <x v="0"/>
    <s v="N"/>
    <x v="330"/>
    <n v="1"/>
    <m/>
    <n v="0"/>
    <n v="0"/>
    <m/>
    <n v="0"/>
    <n v="0"/>
    <n v="29000"/>
    <n v="29000"/>
  </r>
  <r>
    <s v="DPI"/>
    <s v="Sooke R"/>
    <x v="0"/>
    <s v="Fall"/>
    <x v="35"/>
    <x v="26"/>
    <s v="SWVI"/>
    <s v="CK-31"/>
    <x v="2"/>
    <s v="M"/>
    <s v="H"/>
    <x v="43"/>
    <x v="71"/>
    <s v="CK-31"/>
    <s v="WEST VANCOUVER ISLAND-SOUTH_FA_0.x"/>
    <x v="3"/>
    <x v="946"/>
    <x v="35"/>
    <x v="635"/>
    <s v="20140517"/>
    <n v="9"/>
    <x v="1"/>
    <s v="Y"/>
    <x v="0"/>
    <n v="1"/>
    <m/>
    <n v="0"/>
    <n v="0"/>
    <m/>
    <n v="0"/>
    <n v="0"/>
    <n v="60425"/>
    <n v="60425"/>
  </r>
  <r>
    <s v="DPI"/>
    <s v="Sooke R"/>
    <x v="0"/>
    <s v="Fall"/>
    <x v="35"/>
    <x v="26"/>
    <s v="SWVI"/>
    <s v="CK-31"/>
    <x v="2"/>
    <s v="M"/>
    <s v="H"/>
    <x v="42"/>
    <x v="70"/>
    <s v="CK-31"/>
    <s v="WEST VANCOUVER ISLAND-SOUTH_FA_0.x"/>
    <x v="1"/>
    <x v="947"/>
    <x v="35"/>
    <x v="636"/>
    <s v="20140426"/>
    <n v="1.96"/>
    <x v="1"/>
    <s v="Y"/>
    <x v="0"/>
    <n v="1"/>
    <m/>
    <n v="0"/>
    <n v="0"/>
    <m/>
    <n v="0"/>
    <n v="0"/>
    <n v="30000"/>
    <n v="30000"/>
  </r>
  <r>
    <s v="DPI"/>
    <s v="Sooke R"/>
    <x v="0"/>
    <s v="Fall"/>
    <x v="35"/>
    <x v="26"/>
    <s v="SWVI"/>
    <s v="CK-31"/>
    <x v="2"/>
    <s v="M"/>
    <s v="H"/>
    <x v="42"/>
    <x v="70"/>
    <s v="CK-31"/>
    <s v="WEST VANCOUVER ISLAND-SOUTH_FA_0.x"/>
    <x v="0"/>
    <x v="948"/>
    <x v="35"/>
    <x v="635"/>
    <s v="20140605"/>
    <n v="4.7"/>
    <x v="0"/>
    <s v="Y"/>
    <x v="0"/>
    <n v="1"/>
    <m/>
    <n v="0"/>
    <n v="0"/>
    <m/>
    <n v="0"/>
    <n v="0"/>
    <n v="232448"/>
    <n v="232448"/>
  </r>
  <r>
    <s v="DPI"/>
    <s v="Sooke R"/>
    <x v="0"/>
    <s v="Fall"/>
    <x v="35"/>
    <x v="27"/>
    <s v="SWVI"/>
    <s v="CK-31"/>
    <x v="2"/>
    <s v="M"/>
    <s v="H"/>
    <x v="42"/>
    <x v="70"/>
    <s v="CK-31"/>
    <s v="WEST VANCOUVER ISLAND-SOUTH_FA_0.x"/>
    <x v="1"/>
    <x v="949"/>
    <x v="35"/>
    <x v="370"/>
    <s v="201404"/>
    <m/>
    <x v="1"/>
    <s v="N"/>
    <x v="331"/>
    <n v="1"/>
    <m/>
    <n v="0"/>
    <n v="0"/>
    <m/>
    <n v="0"/>
    <n v="0"/>
    <n v="49627"/>
    <n v="49627"/>
  </r>
  <r>
    <s v="DPI"/>
    <s v="Sooke R"/>
    <x v="0"/>
    <s v="Fall"/>
    <x v="36"/>
    <x v="26"/>
    <s v="SWVI"/>
    <s v="CK-31"/>
    <x v="2"/>
    <s v="M"/>
    <s v="H"/>
    <x v="43"/>
    <x v="71"/>
    <s v="CK-31"/>
    <s v="WEST VANCOUVER ISLAND-SOUTH_FA_0.x"/>
    <x v="3"/>
    <x v="950"/>
    <x v="36"/>
    <x v="637"/>
    <s v="20150506"/>
    <n v="6.4"/>
    <x v="1"/>
    <s v="Y"/>
    <x v="0"/>
    <n v="1"/>
    <m/>
    <n v="0"/>
    <n v="0"/>
    <m/>
    <n v="0"/>
    <n v="0"/>
    <n v="74316"/>
    <n v="74316"/>
  </r>
  <r>
    <s v="DPI"/>
    <s v="Sooke R"/>
    <x v="0"/>
    <s v="Fall"/>
    <x v="36"/>
    <x v="26"/>
    <s v="SWVI"/>
    <s v="CK-31"/>
    <x v="2"/>
    <s v="M"/>
    <s v="H"/>
    <x v="42"/>
    <x v="70"/>
    <s v="CK-31"/>
    <s v="WEST VANCOUVER ISLAND-SOUTH_FA_0.x"/>
    <x v="0"/>
    <x v="951"/>
    <x v="36"/>
    <x v="638"/>
    <s v="20150525"/>
    <n v="6.1"/>
    <x v="0"/>
    <s v="Y"/>
    <x v="0"/>
    <n v="1"/>
    <m/>
    <n v="0"/>
    <n v="0"/>
    <m/>
    <n v="0"/>
    <n v="0"/>
    <n v="210267"/>
    <n v="210267"/>
  </r>
  <r>
    <s v="DPI"/>
    <s v="Sooke R"/>
    <x v="0"/>
    <s v="Fall"/>
    <x v="36"/>
    <x v="27"/>
    <s v="SWVI"/>
    <s v="CK-31"/>
    <x v="2"/>
    <s v="M"/>
    <s v="H"/>
    <x v="42"/>
    <x v="70"/>
    <s v="CK-31"/>
    <s v="WEST VANCOUVER ISLAND-SOUTH_FA_0.x"/>
    <x v="0"/>
    <x v="952"/>
    <x v="36"/>
    <x v="638"/>
    <s v="20150525"/>
    <n v="6.1"/>
    <x v="0"/>
    <s v="N"/>
    <x v="0"/>
    <n v="1"/>
    <m/>
    <n v="0"/>
    <n v="0"/>
    <m/>
    <n v="0"/>
    <n v="0"/>
    <n v="185733"/>
    <n v="185733"/>
  </r>
  <r>
    <s v="DPI"/>
    <s v="Sooke R"/>
    <x v="0"/>
    <s v="Fall"/>
    <x v="37"/>
    <x v="26"/>
    <s v="SWVI"/>
    <s v="CK-31"/>
    <x v="2"/>
    <s v="M"/>
    <s v="H"/>
    <x v="42"/>
    <x v="70"/>
    <s v="CK-31"/>
    <s v="WEST VANCOUVER ISLAND-SOUTH_FA_0.x"/>
    <x v="1"/>
    <x v="953"/>
    <x v="37"/>
    <x v="639"/>
    <s v="201604"/>
    <n v="3.15"/>
    <x v="1"/>
    <s v="Y"/>
    <x v="0"/>
    <n v="1"/>
    <m/>
    <n v="0"/>
    <n v="0"/>
    <m/>
    <n v="0"/>
    <n v="0"/>
    <n v="104431"/>
    <n v="104431"/>
  </r>
  <r>
    <s v="DPI"/>
    <s v="Sooke R"/>
    <x v="0"/>
    <s v="Fall"/>
    <x v="37"/>
    <x v="27"/>
    <s v="SWVI"/>
    <s v="CK-31"/>
    <x v="2"/>
    <s v="M"/>
    <s v="H"/>
    <x v="42"/>
    <x v="70"/>
    <s v="CK-31"/>
    <s v="WEST VANCOUVER ISLAND-SOUTH_FA_0.x"/>
    <x v="1"/>
    <x v="954"/>
    <x v="37"/>
    <x v="640"/>
    <s v="20160430"/>
    <n v="2.44"/>
    <x v="1"/>
    <s v="N"/>
    <x v="0"/>
    <n v="1"/>
    <m/>
    <n v="0"/>
    <n v="0"/>
    <m/>
    <n v="0"/>
    <n v="0"/>
    <n v="326198"/>
    <n v="326198"/>
  </r>
  <r>
    <s v="DPI"/>
    <s v="Sooke R"/>
    <x v="0"/>
    <s v="Fall"/>
    <x v="29"/>
    <x v="26"/>
    <s v="SWVI"/>
    <s v="CK-31"/>
    <x v="2"/>
    <s v="M"/>
    <s v="H"/>
    <x v="43"/>
    <x v="71"/>
    <s v="CK-31"/>
    <s v="WEST VANCOUVER ISLAND-SOUTH_FA_0.x"/>
    <x v="3"/>
    <x v="955"/>
    <x v="29"/>
    <x v="572"/>
    <s v="20170614"/>
    <n v="4.4000000000000004"/>
    <x v="1"/>
    <s v="Y"/>
    <x v="0"/>
    <n v="1"/>
    <m/>
    <n v="0"/>
    <n v="0"/>
    <m/>
    <n v="0"/>
    <n v="0"/>
    <n v="60000"/>
    <n v="60000"/>
  </r>
  <r>
    <s v="DPI"/>
    <s v="Sooke R"/>
    <x v="0"/>
    <s v="Fall"/>
    <x v="29"/>
    <x v="26"/>
    <s v="SWVI"/>
    <s v="CK-31"/>
    <x v="2"/>
    <s v="M"/>
    <s v="H"/>
    <x v="42"/>
    <x v="70"/>
    <s v="CK-31"/>
    <s v="WEST VANCOUVER ISLAND-SOUTH_FA_0.x"/>
    <x v="1"/>
    <x v="956"/>
    <x v="29"/>
    <x v="641"/>
    <s v="20170422"/>
    <n v="1.31"/>
    <x v="1"/>
    <s v="Y"/>
    <x v="0"/>
    <n v="1"/>
    <m/>
    <n v="0"/>
    <n v="0"/>
    <m/>
    <n v="0"/>
    <n v="0"/>
    <n v="44000"/>
    <n v="44000"/>
  </r>
  <r>
    <s v="DPI"/>
    <s v="Sooke R"/>
    <x v="0"/>
    <s v="Fall"/>
    <x v="29"/>
    <x v="26"/>
    <s v="SWVI"/>
    <s v="CK-31"/>
    <x v="2"/>
    <s v="M"/>
    <s v="H"/>
    <x v="42"/>
    <x v="70"/>
    <s v="CK-31"/>
    <s v="WEST VANCOUVER ISLAND-SOUTH_FA_0.x"/>
    <x v="1"/>
    <x v="957"/>
    <x v="29"/>
    <x v="642"/>
    <s v="20170429"/>
    <n v="1.6"/>
    <x v="1"/>
    <s v="Y"/>
    <x v="0"/>
    <n v="1"/>
    <m/>
    <n v="0"/>
    <n v="0"/>
    <m/>
    <n v="0"/>
    <n v="0"/>
    <n v="60000"/>
    <n v="60000"/>
  </r>
  <r>
    <s v="DPI"/>
    <s v="Sooke R"/>
    <x v="0"/>
    <s v="Fall"/>
    <x v="29"/>
    <x v="26"/>
    <s v="SWVI"/>
    <s v="CK-31"/>
    <x v="2"/>
    <s v="M"/>
    <s v="H"/>
    <x v="42"/>
    <x v="70"/>
    <s v="CK-31"/>
    <s v="WEST VANCOUVER ISLAND-SOUTH_FA_0.x"/>
    <x v="1"/>
    <x v="958"/>
    <x v="29"/>
    <x v="643"/>
    <s v="20170506"/>
    <n v="1.9"/>
    <x v="1"/>
    <s v="Y"/>
    <x v="0"/>
    <n v="1"/>
    <m/>
    <n v="0"/>
    <n v="0"/>
    <m/>
    <n v="0"/>
    <n v="0"/>
    <n v="87450"/>
    <n v="87450"/>
  </r>
  <r>
    <s v="DPI"/>
    <s v="Sooke R"/>
    <x v="0"/>
    <s v="Fall"/>
    <x v="29"/>
    <x v="26"/>
    <s v="SWVI"/>
    <s v="CK-31"/>
    <x v="2"/>
    <s v="M"/>
    <s v="H"/>
    <x v="42"/>
    <x v="70"/>
    <s v="CK-31"/>
    <s v="WEST VANCOUVER ISLAND-SOUTH_FA_0.x"/>
    <x v="1"/>
    <x v="959"/>
    <x v="29"/>
    <x v="644"/>
    <s v="20170513"/>
    <n v="2.37"/>
    <x v="1"/>
    <s v="Y"/>
    <x v="0"/>
    <n v="1"/>
    <m/>
    <n v="0"/>
    <n v="0"/>
    <m/>
    <n v="0"/>
    <n v="0"/>
    <n v="35000"/>
    <n v="35000"/>
  </r>
  <r>
    <s v="DPI"/>
    <s v="Sooke R"/>
    <x v="0"/>
    <s v="Fall"/>
    <x v="29"/>
    <x v="27"/>
    <s v="SWVI"/>
    <s v="CK-31"/>
    <x v="2"/>
    <s v="M"/>
    <s v="H"/>
    <x v="42"/>
    <x v="70"/>
    <s v="CK-31"/>
    <s v="WEST VANCOUVER ISLAND-SOUTH_FA_0.x"/>
    <x v="0"/>
    <x v="960"/>
    <x v="29"/>
    <x v="645"/>
    <s v="20170603"/>
    <n v="4"/>
    <x v="0"/>
    <s v="N"/>
    <x v="0"/>
    <n v="1"/>
    <m/>
    <n v="0"/>
    <n v="0"/>
    <m/>
    <n v="0"/>
    <n v="0"/>
    <n v="183681"/>
    <n v="183681"/>
  </r>
  <r>
    <s v="DPI"/>
    <s v="Sooke R"/>
    <x v="0"/>
    <s v="Fall"/>
    <x v="30"/>
    <x v="26"/>
    <s v="SWVI"/>
    <s v="CK-31"/>
    <x v="2"/>
    <s v="M"/>
    <s v="H"/>
    <x v="43"/>
    <x v="71"/>
    <s v="CK-31"/>
    <s v="WEST VANCOUVER ISLAND-SOUTH_FA_0.x"/>
    <x v="3"/>
    <x v="961"/>
    <x v="30"/>
    <x v="646"/>
    <s v="20180518"/>
    <n v="8.6"/>
    <x v="1"/>
    <s v="Y"/>
    <x v="0"/>
    <n v="1"/>
    <m/>
    <n v="0"/>
    <n v="0"/>
    <m/>
    <n v="0"/>
    <n v="0"/>
    <n v="83102"/>
    <n v="83102"/>
  </r>
  <r>
    <s v="DPI"/>
    <s v="Sooke R"/>
    <x v="0"/>
    <s v="Fall"/>
    <x v="30"/>
    <x v="26"/>
    <s v="SWVI"/>
    <s v="CK-31"/>
    <x v="2"/>
    <s v="M"/>
    <s v="H"/>
    <x v="42"/>
    <x v="70"/>
    <s v="CK-31"/>
    <s v="WEST VANCOUVER ISLAND-SOUTH_FA_0.x"/>
    <x v="1"/>
    <x v="962"/>
    <x v="30"/>
    <x v="647"/>
    <s v="20180526"/>
    <n v="3.2"/>
    <x v="1"/>
    <s v="Y"/>
    <x v="0"/>
    <n v="1"/>
    <m/>
    <n v="0"/>
    <n v="0"/>
    <m/>
    <n v="0"/>
    <n v="0"/>
    <n v="188000"/>
    <n v="188000"/>
  </r>
  <r>
    <s v="DPI"/>
    <s v="Sooke R"/>
    <x v="0"/>
    <s v="Fall"/>
    <x v="30"/>
    <x v="27"/>
    <s v="SWVI"/>
    <s v="CK-31"/>
    <x v="2"/>
    <s v="M"/>
    <s v="H"/>
    <x v="42"/>
    <x v="70"/>
    <s v="CK-31"/>
    <s v="WEST VANCOUVER ISLAND-SOUTH_FA_0.x"/>
    <x v="1"/>
    <x v="963"/>
    <x v="30"/>
    <x v="647"/>
    <s v="20180526"/>
    <n v="2.9"/>
    <x v="1"/>
    <s v="N"/>
    <x v="0"/>
    <n v="1"/>
    <m/>
    <n v="0"/>
    <n v="0"/>
    <m/>
    <n v="0"/>
    <n v="0"/>
    <n v="132652"/>
    <n v="132652"/>
  </r>
  <r>
    <s v="DPI"/>
    <s v="Sooke R"/>
    <x v="0"/>
    <s v="Fall"/>
    <x v="38"/>
    <x v="26"/>
    <s v="SWVI"/>
    <s v="CK-31"/>
    <x v="2"/>
    <s v="M"/>
    <s v="H"/>
    <x v="43"/>
    <x v="71"/>
    <s v="CK-31"/>
    <s v="WEST VANCOUVER ISLAND-SOUTH_FA_0.x"/>
    <x v="3"/>
    <x v="964"/>
    <x v="38"/>
    <x v="648"/>
    <s v="20190518"/>
    <n v="7.2"/>
    <x v="1"/>
    <s v="Y"/>
    <x v="0"/>
    <n v="1"/>
    <m/>
    <n v="0"/>
    <n v="0"/>
    <m/>
    <n v="0"/>
    <n v="0"/>
    <n v="77381"/>
    <n v="77381"/>
  </r>
  <r>
    <s v="DPI"/>
    <s v="Sooke R"/>
    <x v="0"/>
    <s v="Fall"/>
    <x v="38"/>
    <x v="26"/>
    <s v="SWVI"/>
    <s v="CK-31"/>
    <x v="2"/>
    <s v="M"/>
    <s v="H"/>
    <x v="42"/>
    <x v="70"/>
    <s v="CK-31"/>
    <s v="WEST VANCOUVER ISLAND-SOUTH_FA_0.x"/>
    <x v="1"/>
    <x v="965"/>
    <x v="38"/>
    <x v="649"/>
    <s v="20190518"/>
    <n v="2.7"/>
    <x v="1"/>
    <s v="Y"/>
    <x v="0"/>
    <n v="1"/>
    <m/>
    <n v="0"/>
    <n v="0"/>
    <m/>
    <n v="0"/>
    <n v="0"/>
    <n v="248178"/>
    <n v="248178"/>
  </r>
  <r>
    <s v="DPI"/>
    <s v="Sooke R"/>
    <x v="0"/>
    <s v="Fall"/>
    <x v="38"/>
    <x v="27"/>
    <s v="SWVI"/>
    <s v="CK-31"/>
    <x v="2"/>
    <s v="M"/>
    <s v="H"/>
    <x v="42"/>
    <x v="70"/>
    <s v="CK-31"/>
    <s v="WEST VANCOUVER ISLAND-SOUTH_FA_0.x"/>
    <x v="1"/>
    <x v="966"/>
    <x v="38"/>
    <x v="649"/>
    <s v="20190518"/>
    <n v="3"/>
    <x v="1"/>
    <s v="N"/>
    <x v="0"/>
    <n v="1"/>
    <m/>
    <n v="0"/>
    <n v="0"/>
    <m/>
    <n v="0"/>
    <n v="0"/>
    <n v="233000"/>
    <n v="233000"/>
  </r>
  <r>
    <s v="DPI"/>
    <s v="Sooke R"/>
    <x v="0"/>
    <s v="Fall"/>
    <x v="31"/>
    <x v="26"/>
    <s v="SWVI"/>
    <s v="CK-31"/>
    <x v="2"/>
    <s v="M"/>
    <s v="H"/>
    <x v="42"/>
    <x v="70"/>
    <s v="CK-31"/>
    <s v="WEST VANCOUVER ISLAND-SOUTH_FA_0.x"/>
    <x v="1"/>
    <x v="967"/>
    <x v="31"/>
    <x v="650"/>
    <s v="20200404"/>
    <n v="1.9"/>
    <x v="1"/>
    <s v="Y"/>
    <x v="0"/>
    <n v="1"/>
    <m/>
    <n v="0"/>
    <n v="0"/>
    <m/>
    <n v="0"/>
    <n v="0"/>
    <n v="250150"/>
    <n v="250150"/>
  </r>
  <r>
    <s v="DPI"/>
    <s v="Sooke R"/>
    <x v="0"/>
    <s v="Fall"/>
    <x v="31"/>
    <x v="27"/>
    <s v="SWVI"/>
    <s v="CK-31"/>
    <x v="2"/>
    <s v="M"/>
    <s v="H"/>
    <x v="42"/>
    <x v="70"/>
    <s v="CK-31"/>
    <s v="WEST VANCOUVER ISLAND-SOUTH_FA_0.x"/>
    <x v="1"/>
    <x v="968"/>
    <x v="31"/>
    <x v="650"/>
    <s v="20200404"/>
    <n v="1.9"/>
    <x v="1"/>
    <s v="N"/>
    <x v="0"/>
    <n v="1"/>
    <m/>
    <n v="0"/>
    <n v="0"/>
    <m/>
    <n v="0"/>
    <n v="0"/>
    <n v="266560"/>
    <n v="266560"/>
  </r>
  <r>
    <s v="DPI"/>
    <s v="Sooke R"/>
    <x v="0"/>
    <s v="Fall"/>
    <x v="39"/>
    <x v="26"/>
    <s v="SWVI"/>
    <s v="CK-31"/>
    <x v="2"/>
    <s v="M"/>
    <s v="H"/>
    <x v="42"/>
    <x v="70"/>
    <s v="CK-31"/>
    <s v="WEST VANCOUVER ISLAND-SOUTH_FA_0.x"/>
    <x v="0"/>
    <x v="969"/>
    <x v="39"/>
    <x v="323"/>
    <s v="20210524"/>
    <n v="4.5"/>
    <x v="0"/>
    <s v="Y"/>
    <x v="0"/>
    <n v="1"/>
    <m/>
    <n v="0"/>
    <n v="0"/>
    <m/>
    <n v="0"/>
    <n v="0"/>
    <n v="204056"/>
    <n v="204056"/>
  </r>
  <r>
    <s v="DPI"/>
    <s v="Sooke R"/>
    <x v="0"/>
    <s v="Fall"/>
    <x v="39"/>
    <x v="27"/>
    <s v="SWVI"/>
    <s v="CK-31"/>
    <x v="2"/>
    <s v="M"/>
    <s v="H"/>
    <x v="42"/>
    <x v="70"/>
    <s v="CK-31"/>
    <s v="WEST VANCOUVER ISLAND-SOUTH_FA_0.x"/>
    <x v="0"/>
    <x v="970"/>
    <x v="39"/>
    <x v="323"/>
    <s v="20210524"/>
    <n v="5"/>
    <x v="0"/>
    <s v="N"/>
    <x v="0"/>
    <n v="1"/>
    <m/>
    <n v="0"/>
    <n v="0"/>
    <m/>
    <n v="0"/>
    <n v="0"/>
    <n v="46044"/>
    <n v="46044"/>
  </r>
  <r>
    <s v="DPI"/>
    <s v="Sooke R"/>
    <x v="0"/>
    <s v="Fall"/>
    <x v="40"/>
    <x v="26"/>
    <s v="SWVI"/>
    <s v="CK-31"/>
    <x v="2"/>
    <s v="M"/>
    <s v="H"/>
    <x v="42"/>
    <x v="70"/>
    <s v="CK-31"/>
    <s v="WEST VANCOUVER ISLAND-SOUTH_FA_0.x"/>
    <x v="1"/>
    <x v="971"/>
    <x v="40"/>
    <x v="651"/>
    <s v="20220525"/>
    <n v="3.85"/>
    <x v="0"/>
    <s v="Y"/>
    <x v="0"/>
    <n v="1"/>
    <m/>
    <n v="0"/>
    <n v="0"/>
    <m/>
    <n v="0"/>
    <n v="0"/>
    <n v="241277"/>
    <n v="241277"/>
  </r>
  <r>
    <s v="DPI"/>
    <s v="Sooke R"/>
    <x v="0"/>
    <s v="Fall"/>
    <x v="40"/>
    <x v="27"/>
    <s v="SWVI"/>
    <s v="CK-31"/>
    <x v="2"/>
    <s v="M"/>
    <s v="H"/>
    <x v="42"/>
    <x v="70"/>
    <s v="CK-31"/>
    <s v="WEST VANCOUVER ISLAND-SOUTH_FA_0.x"/>
    <x v="1"/>
    <x v="972"/>
    <x v="40"/>
    <x v="651"/>
    <s v="20220525"/>
    <n v="5.22"/>
    <x v="0"/>
    <s v="N"/>
    <x v="0"/>
    <n v="1"/>
    <m/>
    <n v="0"/>
    <n v="0"/>
    <m/>
    <n v="0"/>
    <n v="0"/>
    <n v="48796"/>
    <n v="48796"/>
  </r>
  <r>
    <s v="DPI"/>
    <s v="Sooke R"/>
    <x v="0"/>
    <s v="Fall"/>
    <x v="41"/>
    <x v="26"/>
    <s v="SWVI"/>
    <s v="CK-31"/>
    <x v="2"/>
    <s v="M"/>
    <s v="H"/>
    <x v="42"/>
    <x v="70"/>
    <s v="CK-31"/>
    <s v="WEST VANCOUVER ISLAND-SOUTH_FA_0.x"/>
    <x v="1"/>
    <x v="973"/>
    <x v="41"/>
    <x v="652"/>
    <s v="20230531"/>
    <n v="2.7"/>
    <x v="0"/>
    <s v="Y"/>
    <x v="0"/>
    <n v="1"/>
    <m/>
    <n v="0"/>
    <n v="0"/>
    <m/>
    <n v="0"/>
    <n v="0"/>
    <n v="265421"/>
    <n v="265421"/>
  </r>
  <r>
    <s v="DPI"/>
    <s v="Sooke R"/>
    <x v="0"/>
    <s v="Fall"/>
    <x v="41"/>
    <x v="27"/>
    <s v="SWVI"/>
    <s v="CK-31"/>
    <x v="2"/>
    <s v="M"/>
    <s v="H"/>
    <x v="42"/>
    <x v="70"/>
    <s v="CK-31"/>
    <s v="WEST VANCOUVER ISLAND-SOUTH_FA_0.x"/>
    <x v="1"/>
    <x v="974"/>
    <x v="41"/>
    <x v="652"/>
    <s v="20230531"/>
    <n v="3.7"/>
    <x v="0"/>
    <s v="N"/>
    <x v="0"/>
    <n v="1"/>
    <m/>
    <n v="0"/>
    <n v="0"/>
    <m/>
    <n v="0"/>
    <n v="0"/>
    <n v="68281"/>
    <n v="68281"/>
  </r>
  <r>
    <s v="DPI"/>
    <s v="Tofino"/>
    <x v="0"/>
    <s v="Fall"/>
    <x v="2"/>
    <x v="28"/>
    <s v="SWVI"/>
    <s v="CK-31"/>
    <x v="2"/>
    <s v="W"/>
    <s v="H"/>
    <x v="44"/>
    <x v="73"/>
    <s v="CK-31"/>
    <s v="WEST VANCOUVER ISLAND-SOUTH_FA_0.x"/>
    <x v="0"/>
    <x v="975"/>
    <x v="2"/>
    <x v="653"/>
    <s v="19900512"/>
    <n v="4"/>
    <x v="0"/>
    <s v="N"/>
    <x v="0"/>
    <n v="1"/>
    <m/>
    <n v="0"/>
    <n v="0"/>
    <m/>
    <n v="0"/>
    <n v="0"/>
    <n v="11000"/>
    <n v="11000"/>
  </r>
  <r>
    <s v="DPI"/>
    <s v="Tofino"/>
    <x v="0"/>
    <s v="Fall"/>
    <x v="12"/>
    <x v="29"/>
    <s v="SWVI"/>
    <s v="CK-31"/>
    <x v="2"/>
    <s v="W"/>
    <s v="H"/>
    <x v="44"/>
    <x v="74"/>
    <s v="CK-31"/>
    <s v="WEST VANCOUVER ISLAND-SOUTH_FA_0.x"/>
    <x v="0"/>
    <x v="976"/>
    <x v="12"/>
    <x v="493"/>
    <s v="19910531"/>
    <n v="4"/>
    <x v="0"/>
    <s v="N"/>
    <x v="0"/>
    <n v="1"/>
    <m/>
    <n v="0"/>
    <n v="0"/>
    <m/>
    <n v="0"/>
    <n v="0"/>
    <n v="54000"/>
    <n v="54000"/>
  </r>
  <r>
    <s v="DPI"/>
    <s v="Tofino"/>
    <x v="0"/>
    <s v="Fall"/>
    <x v="13"/>
    <x v="28"/>
    <s v="SWVI"/>
    <s v="CK-31"/>
    <x v="2"/>
    <s v="M"/>
    <s v="H"/>
    <x v="44"/>
    <x v="74"/>
    <s v="CK-31"/>
    <s v="WEST VANCOUVER ISLAND-SOUTH_FA_0.x"/>
    <x v="0"/>
    <x v="977"/>
    <x v="13"/>
    <x v="654"/>
    <s v="19920515"/>
    <n v="4.3"/>
    <x v="1"/>
    <s v="Y"/>
    <x v="0"/>
    <n v="1"/>
    <m/>
    <n v="0"/>
    <n v="0"/>
    <m/>
    <n v="0"/>
    <n v="0"/>
    <n v="20000"/>
    <n v="20000"/>
  </r>
  <r>
    <s v="DPI"/>
    <s v="Tofino"/>
    <x v="0"/>
    <s v="Fall"/>
    <x v="13"/>
    <x v="28"/>
    <s v="SWVI"/>
    <s v="CK-31"/>
    <x v="2"/>
    <s v="M"/>
    <s v="H"/>
    <x v="45"/>
    <x v="75"/>
    <s v="CK-31"/>
    <s v="WEST VANCOUVER ISLAND-SOUTH_FA_0.x"/>
    <x v="3"/>
    <x v="978"/>
    <x v="13"/>
    <x v="655"/>
    <s v="19920609"/>
    <n v="15"/>
    <x v="1"/>
    <s v="Y"/>
    <x v="0"/>
    <n v="1"/>
    <m/>
    <n v="0"/>
    <n v="0"/>
    <m/>
    <n v="0"/>
    <n v="0"/>
    <n v="21000"/>
    <n v="21000"/>
  </r>
  <r>
    <s v="DPI"/>
    <s v="Tofino"/>
    <x v="0"/>
    <s v="Fall"/>
    <x v="13"/>
    <x v="29"/>
    <s v="SWVI"/>
    <s v="CK-31"/>
    <x v="2"/>
    <s v="M"/>
    <s v="H"/>
    <x v="44"/>
    <x v="74"/>
    <s v="CK-31"/>
    <s v="WEST VANCOUVER ISLAND-SOUTH_FA_0.x"/>
    <x v="0"/>
    <x v="979"/>
    <x v="13"/>
    <x v="654"/>
    <s v="19920515"/>
    <n v="4.2"/>
    <x v="0"/>
    <s v="N"/>
    <x v="0"/>
    <n v="1"/>
    <m/>
    <n v="0"/>
    <n v="0"/>
    <m/>
    <n v="0"/>
    <n v="0"/>
    <n v="54000"/>
    <n v="54000"/>
  </r>
  <r>
    <s v="DPI"/>
    <s v="Tofino"/>
    <x v="0"/>
    <s v="Fall"/>
    <x v="14"/>
    <x v="29"/>
    <s v="SWVI"/>
    <s v="CK-31"/>
    <x v="2"/>
    <s v="M"/>
    <s v="H"/>
    <x v="44"/>
    <x v="74"/>
    <s v="CK-31"/>
    <s v="WEST VANCOUVER ISLAND-SOUTH_FA_0.x"/>
    <x v="0"/>
    <x v="980"/>
    <x v="14"/>
    <x v="656"/>
    <s v="19930520"/>
    <n v="5"/>
    <x v="0"/>
    <s v="N"/>
    <x v="0"/>
    <n v="1"/>
    <m/>
    <n v="0"/>
    <n v="0"/>
    <m/>
    <n v="0"/>
    <n v="0"/>
    <n v="46000"/>
    <n v="46000"/>
  </r>
  <r>
    <s v="DPI"/>
    <s v="Tofino"/>
    <x v="0"/>
    <s v="Fall"/>
    <x v="14"/>
    <x v="29"/>
    <s v="SWVI"/>
    <s v="CK-31"/>
    <x v="2"/>
    <s v="M"/>
    <s v="H"/>
    <x v="45"/>
    <x v="75"/>
    <s v="CK-31"/>
    <s v="WEST VANCOUVER ISLAND-SOUTH_FA_0.x"/>
    <x v="3"/>
    <x v="981"/>
    <x v="14"/>
    <x v="657"/>
    <s v="19930610"/>
    <n v="11"/>
    <x v="1"/>
    <s v="N"/>
    <x v="0"/>
    <n v="1"/>
    <m/>
    <n v="0"/>
    <n v="0"/>
    <m/>
    <n v="0"/>
    <n v="0"/>
    <n v="40000"/>
    <n v="40000"/>
  </r>
  <r>
    <s v="DPI"/>
    <s v="Tofino"/>
    <x v="0"/>
    <s v="Fall"/>
    <x v="15"/>
    <x v="29"/>
    <s v="SWVI"/>
    <s v="CK-31"/>
    <x v="2"/>
    <s v="M"/>
    <s v="H"/>
    <x v="44"/>
    <x v="73"/>
    <s v="CK-31"/>
    <s v="WEST VANCOUVER ISLAND-SOUTH_FA_0.x"/>
    <x v="0"/>
    <x v="982"/>
    <x v="15"/>
    <x v="658"/>
    <s v="19940614"/>
    <n v="6.6"/>
    <x v="1"/>
    <s v="Y"/>
    <x v="0"/>
    <n v="1"/>
    <m/>
    <n v="0"/>
    <n v="0"/>
    <m/>
    <n v="0"/>
    <n v="0"/>
    <n v="19000"/>
    <n v="19000"/>
  </r>
  <r>
    <s v="DPI"/>
    <s v="Tofino"/>
    <x v="0"/>
    <s v="Fall"/>
    <x v="15"/>
    <x v="29"/>
    <s v="SWVI"/>
    <s v="CK-31"/>
    <x v="2"/>
    <s v="M"/>
    <s v="H"/>
    <x v="44"/>
    <x v="74"/>
    <s v="CK-31"/>
    <s v="WEST VANCOUVER ISLAND-SOUTH_FA_0.x"/>
    <x v="0"/>
    <x v="983"/>
    <x v="15"/>
    <x v="659"/>
    <s v="19940603"/>
    <n v="4.5"/>
    <x v="0"/>
    <s v="N"/>
    <x v="0"/>
    <n v="1"/>
    <m/>
    <n v="0"/>
    <n v="0"/>
    <m/>
    <n v="0"/>
    <n v="0"/>
    <n v="38000"/>
    <n v="38000"/>
  </r>
  <r>
    <s v="DPI"/>
    <s v="Tofino"/>
    <x v="0"/>
    <s v="Fall"/>
    <x v="15"/>
    <x v="29"/>
    <s v="SWVI"/>
    <s v="CK-31"/>
    <x v="2"/>
    <s v="M"/>
    <s v="H"/>
    <x v="45"/>
    <x v="75"/>
    <s v="CK-31"/>
    <s v="WEST VANCOUVER ISLAND-SOUTH_FA_0.x"/>
    <x v="3"/>
    <x v="984"/>
    <x v="15"/>
    <x v="658"/>
    <s v="19940614"/>
    <n v="11"/>
    <x v="1"/>
    <s v="N"/>
    <x v="0"/>
    <n v="1"/>
    <m/>
    <n v="0"/>
    <n v="0"/>
    <m/>
    <n v="0"/>
    <n v="0"/>
    <n v="61000"/>
    <n v="61000"/>
  </r>
  <r>
    <s v="DPI"/>
    <s v="Tofino"/>
    <x v="0"/>
    <s v="Fall"/>
    <x v="16"/>
    <x v="29"/>
    <s v="SWVI"/>
    <s v="CK-31"/>
    <x v="2"/>
    <s v="M"/>
    <s v="H"/>
    <x v="44"/>
    <x v="73"/>
    <s v="CK-31"/>
    <s v="WEST VANCOUVER ISLAND-SOUTH_FA_0.x"/>
    <x v="0"/>
    <x v="985"/>
    <x v="16"/>
    <x v="660"/>
    <s v="19950602"/>
    <n v="5.5"/>
    <x v="1"/>
    <s v="Y"/>
    <x v="0"/>
    <n v="1"/>
    <m/>
    <n v="0"/>
    <n v="0"/>
    <m/>
    <n v="0"/>
    <n v="0"/>
    <n v="20000"/>
    <n v="20000"/>
  </r>
  <r>
    <s v="DPI"/>
    <s v="Tofino"/>
    <x v="0"/>
    <s v="Fall"/>
    <x v="16"/>
    <x v="29"/>
    <s v="SWVI"/>
    <s v="CK-31"/>
    <x v="2"/>
    <s v="M"/>
    <s v="H"/>
    <x v="44"/>
    <x v="74"/>
    <s v="CK-31"/>
    <s v="WEST VANCOUVER ISLAND-SOUTH_FA_0.x"/>
    <x v="0"/>
    <x v="986"/>
    <x v="16"/>
    <x v="448"/>
    <s v="19950530"/>
    <n v="5.5"/>
    <x v="0"/>
    <s v="N"/>
    <x v="0"/>
    <n v="1"/>
    <m/>
    <n v="0"/>
    <n v="0"/>
    <m/>
    <n v="0"/>
    <n v="0"/>
    <n v="80000"/>
    <n v="80000"/>
  </r>
  <r>
    <s v="DPI"/>
    <s v="Tofino"/>
    <x v="0"/>
    <s v="Fall"/>
    <x v="16"/>
    <x v="29"/>
    <s v="SWVI"/>
    <s v="CK-31"/>
    <x v="2"/>
    <s v="M"/>
    <s v="H"/>
    <x v="45"/>
    <x v="75"/>
    <s v="CK-31"/>
    <s v="WEST VANCOUVER ISLAND-SOUTH_FA_0.x"/>
    <x v="3"/>
    <x v="987"/>
    <x v="16"/>
    <x v="448"/>
    <s v="19950530"/>
    <n v="5.5"/>
    <x v="1"/>
    <s v="N"/>
    <x v="0"/>
    <n v="1"/>
    <m/>
    <n v="0"/>
    <n v="0"/>
    <m/>
    <n v="0"/>
    <n v="0"/>
    <n v="85000"/>
    <n v="85000"/>
  </r>
  <r>
    <s v="DPI"/>
    <s v="Tofino"/>
    <x v="0"/>
    <s v="Fall"/>
    <x v="17"/>
    <x v="29"/>
    <s v="SWVI"/>
    <s v="CK-31"/>
    <x v="2"/>
    <s v="M"/>
    <s v="H"/>
    <x v="44"/>
    <x v="74"/>
    <s v="CK-31"/>
    <s v="WEST VANCOUVER ISLAND-SOUTH_FA_0.x"/>
    <x v="0"/>
    <x v="988"/>
    <x v="17"/>
    <x v="661"/>
    <s v="19960529"/>
    <n v="5.8"/>
    <x v="0"/>
    <s v="N"/>
    <x v="0"/>
    <n v="1"/>
    <m/>
    <n v="0"/>
    <n v="0"/>
    <m/>
    <n v="0"/>
    <n v="0"/>
    <n v="44000"/>
    <n v="44000"/>
  </r>
  <r>
    <s v="DPI"/>
    <s v="Tofino"/>
    <x v="0"/>
    <s v="Fall"/>
    <x v="17"/>
    <x v="29"/>
    <s v="SWVI"/>
    <s v="CK-31"/>
    <x v="2"/>
    <s v="M"/>
    <s v="H"/>
    <x v="45"/>
    <x v="75"/>
    <s v="CK-31"/>
    <s v="WEST VANCOUVER ISLAND-SOUTH_FA_0.x"/>
    <x v="3"/>
    <x v="989"/>
    <x v="17"/>
    <x v="662"/>
    <s v="19960619"/>
    <n v="10"/>
    <x v="1"/>
    <s v="N"/>
    <x v="23"/>
    <n v="1"/>
    <s v="AD"/>
    <n v="50229"/>
    <n v="0"/>
    <m/>
    <n v="0"/>
    <n v="0"/>
    <m/>
    <n v="50229"/>
  </r>
  <r>
    <s v="DPI"/>
    <s v="Tofino"/>
    <x v="0"/>
    <s v="Fall"/>
    <x v="3"/>
    <x v="29"/>
    <s v="SWVI"/>
    <s v="CK-31"/>
    <x v="2"/>
    <s v="M"/>
    <s v="H"/>
    <x v="44"/>
    <x v="73"/>
    <s v="CK-31"/>
    <s v="WEST VANCOUVER ISLAND-SOUTH_FA_0.x"/>
    <x v="0"/>
    <x v="990"/>
    <x v="3"/>
    <x v="663"/>
    <s v="19970429"/>
    <n v="4.2"/>
    <x v="1"/>
    <s v="Y"/>
    <x v="0"/>
    <n v="1"/>
    <m/>
    <n v="0"/>
    <n v="0"/>
    <m/>
    <n v="0"/>
    <n v="0"/>
    <n v="34000"/>
    <n v="34000"/>
  </r>
  <r>
    <s v="DPI"/>
    <s v="Tofino"/>
    <x v="0"/>
    <s v="Fall"/>
    <x v="3"/>
    <x v="29"/>
    <s v="SWVI"/>
    <s v="CK-31"/>
    <x v="2"/>
    <s v="M"/>
    <s v="H"/>
    <x v="44"/>
    <x v="74"/>
    <s v="CK-31"/>
    <s v="WEST VANCOUVER ISLAND-SOUTH_FA_0.x"/>
    <x v="0"/>
    <x v="991"/>
    <x v="3"/>
    <x v="664"/>
    <s v="19970501"/>
    <n v="4.3"/>
    <x v="0"/>
    <s v="N"/>
    <x v="0"/>
    <n v="1"/>
    <m/>
    <n v="0"/>
    <n v="0"/>
    <m/>
    <n v="0"/>
    <n v="0"/>
    <n v="53000"/>
    <n v="53000"/>
  </r>
  <r>
    <s v="DPI"/>
    <s v="Tofino"/>
    <x v="0"/>
    <s v="Fall"/>
    <x v="3"/>
    <x v="29"/>
    <s v="SWVI"/>
    <s v="CK-31"/>
    <x v="2"/>
    <s v="M"/>
    <s v="H"/>
    <x v="45"/>
    <x v="75"/>
    <s v="CK-31"/>
    <s v="WEST VANCOUVER ISLAND-SOUTH_FA_0.x"/>
    <x v="3"/>
    <x v="992"/>
    <x v="3"/>
    <x v="665"/>
    <s v="19970630"/>
    <n v="9.6"/>
    <x v="1"/>
    <s v="N"/>
    <x v="0"/>
    <n v="1"/>
    <s v="AD"/>
    <n v="50106"/>
    <n v="0"/>
    <m/>
    <n v="0"/>
    <n v="0"/>
    <n v="35894"/>
    <n v="86000"/>
  </r>
  <r>
    <s v="DPI"/>
    <s v="Tofino"/>
    <x v="0"/>
    <s v="Fall"/>
    <x v="4"/>
    <x v="29"/>
    <s v="SWVI"/>
    <s v="CK-31"/>
    <x v="2"/>
    <s v="M"/>
    <s v="H"/>
    <x v="46"/>
    <x v="76"/>
    <s v="CK-31"/>
    <s v="WEST VANCOUVER ISLAND-SOUTH_FA_0.x"/>
    <x v="3"/>
    <x v="993"/>
    <x v="4"/>
    <x v="666"/>
    <s v="19980611"/>
    <n v="11.6"/>
    <x v="1"/>
    <s v="Y"/>
    <x v="0"/>
    <n v="1"/>
    <m/>
    <n v="0"/>
    <n v="0"/>
    <m/>
    <n v="0"/>
    <n v="0"/>
    <n v="60000"/>
    <n v="60000"/>
  </r>
  <r>
    <s v="DPI"/>
    <s v="Tofino"/>
    <x v="0"/>
    <s v="Fall"/>
    <x v="4"/>
    <x v="29"/>
    <s v="SWVI"/>
    <s v="CK-31"/>
    <x v="2"/>
    <s v="M"/>
    <s v="H"/>
    <x v="44"/>
    <x v="74"/>
    <s v="CK-31"/>
    <s v="WEST VANCOUVER ISLAND-SOUTH_FA_0.x"/>
    <x v="0"/>
    <x v="994"/>
    <x v="4"/>
    <x v="508"/>
    <s v="19980508"/>
    <n v="4.5"/>
    <x v="0"/>
    <s v="N"/>
    <x v="0"/>
    <n v="1"/>
    <m/>
    <n v="0"/>
    <n v="0"/>
    <m/>
    <n v="0"/>
    <n v="0"/>
    <n v="74101"/>
    <n v="74101"/>
  </r>
  <r>
    <s v="DPI"/>
    <s v="Tofino"/>
    <x v="0"/>
    <s v="Fall"/>
    <x v="4"/>
    <x v="29"/>
    <s v="SWVI"/>
    <s v="CK-31"/>
    <x v="2"/>
    <s v="M"/>
    <s v="H"/>
    <x v="45"/>
    <x v="75"/>
    <s v="CK-31"/>
    <s v="WEST VANCOUVER ISLAND-SOUTH_FA_0.x"/>
    <x v="3"/>
    <x v="995"/>
    <x v="4"/>
    <x v="667"/>
    <s v="19980529"/>
    <n v="9"/>
    <x v="1"/>
    <s v="N"/>
    <x v="0"/>
    <n v="1"/>
    <s v="AD"/>
    <n v="50121"/>
    <n v="0"/>
    <m/>
    <n v="0"/>
    <n v="0"/>
    <n v="54629"/>
    <n v="104750"/>
  </r>
  <r>
    <s v="DPI"/>
    <s v="Tofino"/>
    <x v="0"/>
    <s v="Fall"/>
    <x v="5"/>
    <x v="29"/>
    <s v="SWVI"/>
    <s v="CK-31"/>
    <x v="2"/>
    <s v="M"/>
    <s v="H"/>
    <x v="46"/>
    <x v="76"/>
    <s v="CK-31"/>
    <s v="WEST VANCOUVER ISLAND-SOUTH_FA_0.x"/>
    <x v="3"/>
    <x v="996"/>
    <x v="5"/>
    <x v="376"/>
    <s v="19990705"/>
    <n v="9.5"/>
    <x v="1"/>
    <s v="Y"/>
    <x v="0"/>
    <n v="1"/>
    <m/>
    <n v="0"/>
    <n v="0"/>
    <m/>
    <n v="0"/>
    <n v="0"/>
    <n v="59988"/>
    <n v="59988"/>
  </r>
  <r>
    <s v="DPI"/>
    <s v="Tofino"/>
    <x v="0"/>
    <s v="Fall"/>
    <x v="5"/>
    <x v="29"/>
    <s v="SWVI"/>
    <s v="CK-31"/>
    <x v="2"/>
    <s v="M"/>
    <s v="H"/>
    <x v="44"/>
    <x v="74"/>
    <s v="CK-31"/>
    <s v="WEST VANCOUVER ISLAND-SOUTH_FA_0.x"/>
    <x v="0"/>
    <x v="997"/>
    <x v="5"/>
    <x v="607"/>
    <s v="19990530"/>
    <n v="5.6"/>
    <x v="0"/>
    <s v="N"/>
    <x v="332"/>
    <n v="1"/>
    <s v="AD"/>
    <n v="25539"/>
    <n v="0"/>
    <m/>
    <n v="0"/>
    <n v="0"/>
    <n v="16333"/>
    <n v="41872"/>
  </r>
  <r>
    <s v="DPI"/>
    <s v="Tofino"/>
    <x v="0"/>
    <s v="Fall"/>
    <x v="5"/>
    <x v="29"/>
    <s v="SWVI"/>
    <s v="CK-31"/>
    <x v="2"/>
    <s v="M"/>
    <s v="H"/>
    <x v="44"/>
    <x v="74"/>
    <s v="CK-31"/>
    <s v="WEST VANCOUVER ISLAND-SOUTH_FA_0.x"/>
    <x v="0"/>
    <x v="998"/>
    <x v="5"/>
    <x v="607"/>
    <s v="19990530"/>
    <n v="5.6"/>
    <x v="0"/>
    <s v="N"/>
    <x v="333"/>
    <n v="1"/>
    <s v="AD"/>
    <n v="26779"/>
    <n v="271"/>
    <m/>
    <n v="0"/>
    <n v="0"/>
    <n v="17299"/>
    <n v="44349"/>
  </r>
  <r>
    <s v="DPI"/>
    <s v="Tofino"/>
    <x v="0"/>
    <s v="Fall"/>
    <x v="5"/>
    <x v="29"/>
    <s v="SWVI"/>
    <s v="CK-31"/>
    <x v="2"/>
    <s v="M"/>
    <s v="H"/>
    <x v="45"/>
    <x v="75"/>
    <s v="CK-31"/>
    <s v="WEST VANCOUVER ISLAND-SOUTH_FA_0.x"/>
    <x v="3"/>
    <x v="999"/>
    <x v="5"/>
    <x v="668"/>
    <s v="19990628"/>
    <n v="12.3"/>
    <x v="1"/>
    <s v="N"/>
    <x v="0"/>
    <n v="1"/>
    <m/>
    <n v="0"/>
    <n v="0"/>
    <m/>
    <n v="0"/>
    <n v="0"/>
    <n v="73248"/>
    <n v="73248"/>
  </r>
  <r>
    <s v="DPI"/>
    <s v="Tofino"/>
    <x v="0"/>
    <s v="Fall"/>
    <x v="6"/>
    <x v="29"/>
    <s v="SWVI"/>
    <s v="CK-31"/>
    <x v="2"/>
    <s v="M"/>
    <s v="H"/>
    <x v="46"/>
    <x v="76"/>
    <s v="CK-31"/>
    <s v="WEST VANCOUVER ISLAND-SOUTH_FA_0.x"/>
    <x v="3"/>
    <x v="1000"/>
    <x v="6"/>
    <x v="669"/>
    <s v="20000703"/>
    <n v="9.6999999999999993"/>
    <x v="1"/>
    <s v="Y"/>
    <x v="0"/>
    <n v="1"/>
    <m/>
    <n v="0"/>
    <n v="0"/>
    <m/>
    <n v="0"/>
    <n v="0"/>
    <n v="100000"/>
    <n v="100000"/>
  </r>
  <r>
    <s v="DPI"/>
    <s v="Tofino"/>
    <x v="0"/>
    <s v="Fall"/>
    <x v="6"/>
    <x v="29"/>
    <s v="SWVI"/>
    <s v="CK-31"/>
    <x v="2"/>
    <s v="M"/>
    <s v="H"/>
    <x v="44"/>
    <x v="74"/>
    <s v="CK-31"/>
    <s v="WEST VANCOUVER ISLAND-SOUTH_FA_0.x"/>
    <x v="0"/>
    <x v="1001"/>
    <x v="6"/>
    <x v="670"/>
    <s v="20000527"/>
    <n v="5.5"/>
    <x v="0"/>
    <s v="N"/>
    <x v="0"/>
    <n v="1"/>
    <m/>
    <n v="0"/>
    <n v="0"/>
    <m/>
    <n v="0"/>
    <n v="0"/>
    <n v="71130"/>
    <n v="71130"/>
  </r>
  <r>
    <s v="DPI"/>
    <s v="Tofino"/>
    <x v="0"/>
    <s v="Fall"/>
    <x v="6"/>
    <x v="29"/>
    <s v="SWVI"/>
    <s v="CK-31"/>
    <x v="2"/>
    <s v="M"/>
    <s v="H"/>
    <x v="45"/>
    <x v="75"/>
    <s v="CK-31"/>
    <s v="WEST VANCOUVER ISLAND-SOUTH_FA_0.x"/>
    <x v="3"/>
    <x v="1002"/>
    <x v="6"/>
    <x v="671"/>
    <s v="20000627"/>
    <n v="12.7"/>
    <x v="1"/>
    <s v="N"/>
    <x v="0"/>
    <n v="1"/>
    <m/>
    <n v="0"/>
    <n v="0"/>
    <m/>
    <n v="0"/>
    <n v="0"/>
    <n v="68000"/>
    <n v="68000"/>
  </r>
  <r>
    <s v="DPI"/>
    <s v="Tofino"/>
    <x v="0"/>
    <s v="Fall"/>
    <x v="7"/>
    <x v="28"/>
    <s v="SWVI"/>
    <s v="CK-31"/>
    <x v="2"/>
    <s v="M"/>
    <s v="H"/>
    <x v="46"/>
    <x v="76"/>
    <s v="CK-31"/>
    <s v="WEST VANCOUVER ISLAND-SOUTH_FA_0.x"/>
    <x v="3"/>
    <x v="1003"/>
    <x v="7"/>
    <x v="672"/>
    <s v="20010626"/>
    <n v="10.5"/>
    <x v="1"/>
    <s v="N"/>
    <x v="0"/>
    <n v="1"/>
    <m/>
    <n v="0"/>
    <n v="0"/>
    <m/>
    <n v="0"/>
    <n v="0"/>
    <n v="60000"/>
    <n v="60000"/>
  </r>
  <r>
    <s v="DPI"/>
    <s v="Tofino"/>
    <x v="0"/>
    <s v="Fall"/>
    <x v="7"/>
    <x v="28"/>
    <s v="SWVI"/>
    <s v="CK-31"/>
    <x v="2"/>
    <s v="M"/>
    <s v="H"/>
    <x v="44"/>
    <x v="73"/>
    <s v="CK-31"/>
    <s v="WEST VANCOUVER ISLAND-SOUTH_FA_0.x"/>
    <x v="0"/>
    <x v="1004"/>
    <x v="7"/>
    <x v="20"/>
    <s v="20010515"/>
    <n v="4"/>
    <x v="0"/>
    <s v="N"/>
    <x v="0"/>
    <n v="1"/>
    <m/>
    <n v="0"/>
    <n v="0"/>
    <m/>
    <n v="0"/>
    <n v="0"/>
    <n v="31775"/>
    <n v="31775"/>
  </r>
  <r>
    <s v="DPI"/>
    <s v="Tofino"/>
    <x v="0"/>
    <s v="Fall"/>
    <x v="7"/>
    <x v="29"/>
    <s v="SWVI"/>
    <s v="CK-31"/>
    <x v="2"/>
    <s v="M"/>
    <s v="H"/>
    <x v="44"/>
    <x v="74"/>
    <s v="CK-31"/>
    <s v="WEST VANCOUVER ISLAND-SOUTH_FA_0.x"/>
    <x v="0"/>
    <x v="1005"/>
    <x v="7"/>
    <x v="673"/>
    <s v="20010519"/>
    <n v="4.5"/>
    <x v="0"/>
    <s v="N"/>
    <x v="0"/>
    <n v="1"/>
    <m/>
    <n v="0"/>
    <n v="0"/>
    <m/>
    <n v="0"/>
    <n v="0"/>
    <n v="67060"/>
    <n v="67060"/>
  </r>
  <r>
    <s v="DPI"/>
    <s v="Tofino"/>
    <x v="0"/>
    <s v="Fall"/>
    <x v="7"/>
    <x v="29"/>
    <s v="SWVI"/>
    <s v="CK-31"/>
    <x v="2"/>
    <s v="M"/>
    <s v="H"/>
    <x v="45"/>
    <x v="75"/>
    <s v="CK-31"/>
    <s v="WEST VANCOUVER ISLAND-SOUTH_FA_0.x"/>
    <x v="3"/>
    <x v="1006"/>
    <x v="7"/>
    <x v="674"/>
    <s v="20010622"/>
    <n v="11.5"/>
    <x v="1"/>
    <s v="N"/>
    <x v="0"/>
    <n v="1"/>
    <m/>
    <n v="0"/>
    <n v="0"/>
    <m/>
    <n v="0"/>
    <n v="0"/>
    <n v="65000"/>
    <n v="65000"/>
  </r>
  <r>
    <s v="DPI"/>
    <s v="Tofino"/>
    <x v="0"/>
    <s v="Fall"/>
    <x v="18"/>
    <x v="28"/>
    <s v="SWVI"/>
    <s v="CK-31"/>
    <x v="2"/>
    <s v="M"/>
    <s v="H"/>
    <x v="46"/>
    <x v="76"/>
    <s v="CK-31"/>
    <s v="WEST VANCOUVER ISLAND-SOUTH_FA_0.x"/>
    <x v="3"/>
    <x v="1007"/>
    <x v="18"/>
    <x v="675"/>
    <s v="20020621"/>
    <n v="9.3000000000000007"/>
    <x v="1"/>
    <s v="N"/>
    <x v="334"/>
    <n v="1"/>
    <m/>
    <n v="0"/>
    <n v="0"/>
    <m/>
    <n v="0"/>
    <n v="0"/>
    <n v="100000"/>
    <n v="100000"/>
  </r>
  <r>
    <s v="DPI"/>
    <s v="Tofino"/>
    <x v="0"/>
    <s v="Fall"/>
    <x v="18"/>
    <x v="28"/>
    <s v="SWVI"/>
    <s v="CK-31"/>
    <x v="2"/>
    <s v="M"/>
    <s v="H"/>
    <x v="44"/>
    <x v="73"/>
    <s v="CK-31"/>
    <s v="WEST VANCOUVER ISLAND-SOUTH_FA_0.x"/>
    <x v="0"/>
    <x v="1008"/>
    <x v="18"/>
    <x v="676"/>
    <s v="20020523"/>
    <n v="4.5999999999999996"/>
    <x v="0"/>
    <s v="N"/>
    <x v="0"/>
    <n v="1"/>
    <m/>
    <n v="0"/>
    <n v="0"/>
    <m/>
    <n v="0"/>
    <n v="0"/>
    <n v="85236"/>
    <n v="85236"/>
  </r>
  <r>
    <s v="DPI"/>
    <s v="Tofino"/>
    <x v="0"/>
    <s v="Fall"/>
    <x v="19"/>
    <x v="28"/>
    <s v="SWVI"/>
    <s v="CK-31"/>
    <x v="2"/>
    <s v="M"/>
    <s v="H"/>
    <x v="46"/>
    <x v="76"/>
    <s v="CK-31"/>
    <s v="WEST VANCOUVER ISLAND-SOUTH_FA_0.x"/>
    <x v="3"/>
    <x v="1009"/>
    <x v="19"/>
    <x v="677"/>
    <s v="20030620"/>
    <n v="9"/>
    <x v="1"/>
    <s v="N"/>
    <x v="0"/>
    <n v="1"/>
    <m/>
    <n v="0"/>
    <n v="0"/>
    <m/>
    <n v="0"/>
    <n v="0"/>
    <n v="65300"/>
    <n v="65300"/>
  </r>
  <r>
    <s v="DPI"/>
    <s v="Tofino"/>
    <x v="0"/>
    <s v="Fall"/>
    <x v="19"/>
    <x v="28"/>
    <s v="SWVI"/>
    <s v="CK-31"/>
    <x v="2"/>
    <s v="M"/>
    <s v="H"/>
    <x v="44"/>
    <x v="73"/>
    <s v="CK-31"/>
    <s v="WEST VANCOUVER ISLAND-SOUTH_FA_0.x"/>
    <x v="0"/>
    <x v="1010"/>
    <x v="19"/>
    <x v="678"/>
    <s v="20030514"/>
    <n v="4"/>
    <x v="0"/>
    <s v="N"/>
    <x v="335"/>
    <n v="1"/>
    <m/>
    <n v="0"/>
    <n v="0"/>
    <m/>
    <n v="0"/>
    <n v="0"/>
    <n v="41200"/>
    <n v="41200"/>
  </r>
  <r>
    <s v="DPI"/>
    <s v="Tofino"/>
    <x v="0"/>
    <s v="Fall"/>
    <x v="19"/>
    <x v="29"/>
    <s v="SWVI"/>
    <s v="CK-31"/>
    <x v="2"/>
    <s v="M"/>
    <s v="H"/>
    <x v="44"/>
    <x v="74"/>
    <s v="CK-31"/>
    <s v="WEST VANCOUVER ISLAND-SOUTH_FA_0.x"/>
    <x v="0"/>
    <x v="1011"/>
    <x v="19"/>
    <x v="238"/>
    <s v="20030530"/>
    <n v="5.5"/>
    <x v="0"/>
    <s v="N"/>
    <x v="0"/>
    <n v="1"/>
    <m/>
    <n v="0"/>
    <n v="0"/>
    <m/>
    <n v="0"/>
    <n v="0"/>
    <n v="59150"/>
    <n v="59150"/>
  </r>
  <r>
    <s v="DPI"/>
    <s v="Tofino"/>
    <x v="0"/>
    <s v="Fall"/>
    <x v="19"/>
    <x v="29"/>
    <s v="SWVI"/>
    <s v="CK-31"/>
    <x v="2"/>
    <s v="M"/>
    <s v="H"/>
    <x v="45"/>
    <x v="75"/>
    <s v="CK-31"/>
    <s v="WEST VANCOUVER ISLAND-SOUTH_FA_0.x"/>
    <x v="3"/>
    <x v="1012"/>
    <x v="19"/>
    <x v="96"/>
    <s v="20030607"/>
    <n v="7.5"/>
    <x v="1"/>
    <s v="N"/>
    <x v="0"/>
    <n v="1"/>
    <m/>
    <n v="0"/>
    <n v="0"/>
    <m/>
    <n v="0"/>
    <n v="0"/>
    <n v="42000"/>
    <n v="42000"/>
  </r>
  <r>
    <s v="DPI"/>
    <s v="Tofino"/>
    <x v="0"/>
    <s v="Fall"/>
    <x v="20"/>
    <x v="28"/>
    <s v="SWVI"/>
    <s v="CK-31"/>
    <x v="2"/>
    <s v="M"/>
    <s v="H"/>
    <x v="46"/>
    <x v="76"/>
    <s v="CK-31"/>
    <s v="WEST VANCOUVER ISLAND-SOUTH_FA_0.x"/>
    <x v="3"/>
    <x v="1013"/>
    <x v="20"/>
    <x v="679"/>
    <s v="20040614"/>
    <n v="9.1999999999999993"/>
    <x v="1"/>
    <s v="N"/>
    <x v="0"/>
    <n v="1"/>
    <m/>
    <n v="0"/>
    <n v="0"/>
    <m/>
    <n v="0"/>
    <n v="0"/>
    <n v="95800"/>
    <n v="95800"/>
  </r>
  <r>
    <s v="DPI"/>
    <s v="Tofino"/>
    <x v="0"/>
    <s v="Fall"/>
    <x v="20"/>
    <x v="28"/>
    <s v="SWVI"/>
    <s v="CK-31"/>
    <x v="2"/>
    <s v="M"/>
    <s v="H"/>
    <x v="44"/>
    <x v="73"/>
    <s v="CK-31"/>
    <s v="WEST VANCOUVER ISLAND-SOUTH_FA_0.x"/>
    <x v="0"/>
    <x v="1014"/>
    <x v="20"/>
    <x v="680"/>
    <s v="20040516"/>
    <n v="4.5"/>
    <x v="0"/>
    <s v="N"/>
    <x v="0"/>
    <n v="1"/>
    <m/>
    <n v="0"/>
    <n v="0"/>
    <m/>
    <n v="0"/>
    <n v="0"/>
    <n v="87284"/>
    <n v="87284"/>
  </r>
  <r>
    <s v="DPI"/>
    <s v="Tofino"/>
    <x v="0"/>
    <s v="Fall"/>
    <x v="21"/>
    <x v="28"/>
    <s v="SWVI"/>
    <s v="CK-31"/>
    <x v="2"/>
    <s v="M"/>
    <s v="H"/>
    <x v="46"/>
    <x v="76"/>
    <s v="CK-31"/>
    <s v="WEST VANCOUVER ISLAND-SOUTH_FA_0.x"/>
    <x v="3"/>
    <x v="1015"/>
    <x v="21"/>
    <x v="681"/>
    <s v="20050615"/>
    <n v="11.6"/>
    <x v="1"/>
    <s v="N"/>
    <x v="0"/>
    <n v="1"/>
    <m/>
    <n v="0"/>
    <n v="0"/>
    <m/>
    <n v="0"/>
    <n v="0"/>
    <n v="80654"/>
    <n v="80654"/>
  </r>
  <r>
    <s v="DPI"/>
    <s v="Tofino"/>
    <x v="0"/>
    <s v="Fall"/>
    <x v="21"/>
    <x v="28"/>
    <s v="SWVI"/>
    <s v="CK-31"/>
    <x v="2"/>
    <s v="M"/>
    <s v="H"/>
    <x v="44"/>
    <x v="73"/>
    <s v="CK-31"/>
    <s v="WEST VANCOUVER ISLAND-SOUTH_FA_0.x"/>
    <x v="0"/>
    <x v="1016"/>
    <x v="21"/>
    <x v="682"/>
    <s v="20050523"/>
    <n v="6.6"/>
    <x v="0"/>
    <s v="N"/>
    <x v="0"/>
    <n v="1"/>
    <m/>
    <n v="0"/>
    <n v="0"/>
    <m/>
    <n v="0"/>
    <n v="0"/>
    <n v="74455"/>
    <n v="74455"/>
  </r>
  <r>
    <s v="DPI"/>
    <s v="Tofino"/>
    <x v="0"/>
    <s v="Fall"/>
    <x v="22"/>
    <x v="28"/>
    <s v="SWVI"/>
    <s v="CK-31"/>
    <x v="2"/>
    <s v="M"/>
    <s v="H"/>
    <x v="46"/>
    <x v="76"/>
    <s v="CK-31"/>
    <s v="WEST VANCOUVER ISLAND-SOUTH_FA_0.x"/>
    <x v="3"/>
    <x v="1017"/>
    <x v="22"/>
    <x v="683"/>
    <s v="20060623"/>
    <n v="12"/>
    <x v="1"/>
    <s v="N"/>
    <x v="0"/>
    <n v="1"/>
    <m/>
    <n v="0"/>
    <n v="0"/>
    <m/>
    <n v="0"/>
    <n v="0"/>
    <n v="62200"/>
    <n v="62200"/>
  </r>
  <r>
    <s v="DPI"/>
    <s v="Tofino"/>
    <x v="0"/>
    <s v="Fall"/>
    <x v="26"/>
    <x v="28"/>
    <s v="SWVI"/>
    <s v="CK-31"/>
    <x v="2"/>
    <s v="M"/>
    <s v="H"/>
    <x v="44"/>
    <x v="73"/>
    <s v="CK-31"/>
    <s v="WEST VANCOUVER ISLAND-SOUTH_FA_0.x"/>
    <x v="0"/>
    <x v="1018"/>
    <x v="26"/>
    <x v="684"/>
    <s v="20070708"/>
    <n v="14"/>
    <x v="0"/>
    <s v="N"/>
    <x v="0"/>
    <n v="1"/>
    <m/>
    <n v="0"/>
    <n v="0"/>
    <m/>
    <n v="0"/>
    <n v="0"/>
    <n v="66846"/>
    <n v="66846"/>
  </r>
  <r>
    <s v="DPI"/>
    <s v="Tofino"/>
    <x v="0"/>
    <s v="Fall"/>
    <x v="32"/>
    <x v="28"/>
    <s v="SWVI"/>
    <s v="CK-31"/>
    <x v="2"/>
    <s v="M"/>
    <s v="H"/>
    <x v="46"/>
    <x v="76"/>
    <s v="CK-31"/>
    <s v="WEST VANCOUVER ISLAND-SOUTH_FA_0.x"/>
    <x v="3"/>
    <x v="1019"/>
    <x v="32"/>
    <x v="685"/>
    <s v="20080708"/>
    <n v="12.5"/>
    <x v="1"/>
    <s v="N"/>
    <x v="336"/>
    <n v="1"/>
    <m/>
    <n v="0"/>
    <n v="0"/>
    <m/>
    <n v="0"/>
    <n v="0"/>
    <n v="63794"/>
    <n v="63794"/>
  </r>
  <r>
    <s v="DPI"/>
    <s v="Tofino"/>
    <x v="0"/>
    <s v="Fall"/>
    <x v="32"/>
    <x v="28"/>
    <s v="SWVI"/>
    <s v="CK-31"/>
    <x v="2"/>
    <s v="M"/>
    <s v="H"/>
    <x v="44"/>
    <x v="73"/>
    <s v="CK-31"/>
    <s v="WEST VANCOUVER ISLAND-SOUTH_FA_0.x"/>
    <x v="0"/>
    <x v="1020"/>
    <x v="32"/>
    <x v="686"/>
    <s v="20080614"/>
    <n v="5.25"/>
    <x v="0"/>
    <s v="N"/>
    <x v="0"/>
    <n v="1"/>
    <m/>
    <n v="0"/>
    <n v="0"/>
    <m/>
    <n v="0"/>
    <n v="0"/>
    <n v="57749"/>
    <n v="57749"/>
  </r>
  <r>
    <s v="DPI"/>
    <s v="Tofino"/>
    <x v="0"/>
    <s v="Fall"/>
    <x v="27"/>
    <x v="30"/>
    <s v="SWVI"/>
    <s v="CK-31"/>
    <x v="2"/>
    <s v="M"/>
    <s v="H"/>
    <x v="44"/>
    <x v="77"/>
    <s v="CK-31"/>
    <s v="WEST VANCOUVER ISLAND-SOUTH_FA_0.x"/>
    <x v="0"/>
    <x v="1021"/>
    <x v="27"/>
    <x v="106"/>
    <s v="200907"/>
    <n v="10"/>
    <x v="1"/>
    <s v="N"/>
    <x v="0"/>
    <n v="1"/>
    <s v="AD"/>
    <n v="23647"/>
    <n v="0"/>
    <m/>
    <n v="0"/>
    <n v="0"/>
    <m/>
    <n v="23647"/>
  </r>
  <r>
    <s v="DPI"/>
    <s v="Tofino"/>
    <x v="0"/>
    <s v="Fall"/>
    <x v="27"/>
    <x v="28"/>
    <s v="SWVI"/>
    <s v="CK-31"/>
    <x v="2"/>
    <s v="M"/>
    <s v="H"/>
    <x v="46"/>
    <x v="76"/>
    <s v="CK-31"/>
    <s v="WEST VANCOUVER ISLAND-SOUTH_FA_0.x"/>
    <x v="3"/>
    <x v="1022"/>
    <x v="27"/>
    <x v="106"/>
    <s v="200907"/>
    <n v="12"/>
    <x v="1"/>
    <s v="N"/>
    <x v="168"/>
    <n v="1"/>
    <m/>
    <n v="0"/>
    <n v="0"/>
    <m/>
    <n v="0"/>
    <n v="0"/>
    <n v="64200"/>
    <n v="64200"/>
  </r>
  <r>
    <s v="DPI"/>
    <s v="Tofino"/>
    <x v="0"/>
    <s v="Fall"/>
    <x v="27"/>
    <x v="28"/>
    <s v="SWVI"/>
    <s v="CK-31"/>
    <x v="2"/>
    <s v="M"/>
    <s v="H"/>
    <x v="44"/>
    <x v="73"/>
    <s v="CK-31"/>
    <s v="WEST VANCOUVER ISLAND-SOUTH_FA_0.x"/>
    <x v="0"/>
    <x v="1023"/>
    <x v="27"/>
    <x v="144"/>
    <s v="200906"/>
    <n v="5"/>
    <x v="0"/>
    <s v="N"/>
    <x v="0"/>
    <n v="1"/>
    <m/>
    <n v="0"/>
    <n v="0"/>
    <m/>
    <n v="0"/>
    <n v="0"/>
    <n v="88633"/>
    <n v="88633"/>
  </r>
  <r>
    <s v="DPI"/>
    <s v="Tofino"/>
    <x v="0"/>
    <s v="Fall"/>
    <x v="27"/>
    <x v="29"/>
    <s v="SWVI"/>
    <s v="CK-31"/>
    <x v="2"/>
    <s v="M"/>
    <s v="H"/>
    <x v="44"/>
    <x v="74"/>
    <s v="CK-31"/>
    <s v="WEST VANCOUVER ISLAND-SOUTH_FA_0.x"/>
    <x v="0"/>
    <x v="1024"/>
    <x v="27"/>
    <x v="144"/>
    <s v="200906"/>
    <n v="5"/>
    <x v="0"/>
    <s v="N"/>
    <x v="0"/>
    <n v="1"/>
    <m/>
    <n v="0"/>
    <n v="0"/>
    <m/>
    <n v="0"/>
    <n v="0"/>
    <n v="23640"/>
    <n v="23640"/>
  </r>
  <r>
    <s v="DPI"/>
    <s v="Tofino"/>
    <x v="0"/>
    <s v="Fall"/>
    <x v="28"/>
    <x v="30"/>
    <s v="SWVI"/>
    <s v="CK-31"/>
    <x v="2"/>
    <s v="M"/>
    <s v="H"/>
    <x v="44"/>
    <x v="77"/>
    <s v="CK-31"/>
    <s v="WEST VANCOUVER ISLAND-SOUTH_FA_0.x"/>
    <x v="0"/>
    <x v="1025"/>
    <x v="28"/>
    <x v="687"/>
    <s v="20100611"/>
    <n v="7.5"/>
    <x v="0"/>
    <s v="N"/>
    <x v="0"/>
    <n v="1"/>
    <s v="AD"/>
    <n v="11620"/>
    <n v="0"/>
    <m/>
    <n v="0"/>
    <n v="0"/>
    <m/>
    <n v="11620"/>
  </r>
  <r>
    <s v="DPI"/>
    <s v="Tofino"/>
    <x v="0"/>
    <s v="Fall"/>
    <x v="28"/>
    <x v="28"/>
    <s v="SWVI"/>
    <s v="CK-31"/>
    <x v="2"/>
    <s v="M"/>
    <s v="H"/>
    <x v="46"/>
    <x v="76"/>
    <s v="CK-31"/>
    <s v="WEST VANCOUVER ISLAND-SOUTH_FA_0.x"/>
    <x v="3"/>
    <x v="1026"/>
    <x v="28"/>
    <x v="688"/>
    <s v="20100613"/>
    <n v="13.5"/>
    <x v="1"/>
    <s v="N"/>
    <x v="0"/>
    <n v="1"/>
    <m/>
    <n v="0"/>
    <n v="0"/>
    <m/>
    <n v="0"/>
    <n v="0"/>
    <n v="62400"/>
    <n v="62400"/>
  </r>
  <r>
    <s v="DPI"/>
    <s v="Tofino"/>
    <x v="0"/>
    <s v="Fall"/>
    <x v="28"/>
    <x v="28"/>
    <s v="SWVI"/>
    <s v="CK-31"/>
    <x v="2"/>
    <s v="M"/>
    <s v="H"/>
    <x v="44"/>
    <x v="73"/>
    <s v="CK-31"/>
    <s v="WEST VANCOUVER ISLAND-SOUTH_FA_0.x"/>
    <x v="0"/>
    <x v="1027"/>
    <x v="28"/>
    <x v="689"/>
    <s v="20100515"/>
    <n v="6.2"/>
    <x v="0"/>
    <s v="N"/>
    <x v="0"/>
    <n v="1"/>
    <m/>
    <n v="0"/>
    <n v="0"/>
    <m/>
    <n v="0"/>
    <n v="0"/>
    <n v="114307"/>
    <n v="114307"/>
  </r>
  <r>
    <s v="DPI"/>
    <s v="Tofino"/>
    <x v="0"/>
    <s v="Fall"/>
    <x v="28"/>
    <x v="29"/>
    <s v="SWVI"/>
    <s v="CK-31"/>
    <x v="2"/>
    <s v="M"/>
    <s v="H"/>
    <x v="44"/>
    <x v="74"/>
    <s v="CK-31"/>
    <s v="WEST VANCOUVER ISLAND-SOUTH_FA_0.x"/>
    <x v="0"/>
    <x v="1028"/>
    <x v="28"/>
    <x v="690"/>
    <s v="20100609"/>
    <n v="5.3"/>
    <x v="0"/>
    <s v="N"/>
    <x v="0"/>
    <n v="1"/>
    <m/>
    <n v="0"/>
    <n v="0"/>
    <m/>
    <n v="0"/>
    <n v="0"/>
    <n v="78620"/>
    <n v="78620"/>
  </r>
  <r>
    <s v="DPI"/>
    <s v="Tofino"/>
    <x v="0"/>
    <s v="Fall"/>
    <x v="33"/>
    <x v="30"/>
    <s v="SWVI"/>
    <s v="CK-31"/>
    <x v="2"/>
    <s v="M"/>
    <s v="H"/>
    <x v="44"/>
    <x v="77"/>
    <s v="CK-31"/>
    <s v="WEST VANCOUVER ISLAND-SOUTH_FA_0.x"/>
    <x v="0"/>
    <x v="1029"/>
    <x v="33"/>
    <x v="691"/>
    <s v="201106"/>
    <n v="5.0999999999999996"/>
    <x v="0"/>
    <s v="N"/>
    <x v="337"/>
    <n v="1"/>
    <s v="AD"/>
    <n v="13770"/>
    <n v="140"/>
    <m/>
    <n v="0"/>
    <n v="0"/>
    <m/>
    <n v="13910"/>
  </r>
  <r>
    <s v="DPI"/>
    <s v="Tofino"/>
    <x v="0"/>
    <s v="Fall"/>
    <x v="33"/>
    <x v="28"/>
    <s v="SWVI"/>
    <s v="CK-31"/>
    <x v="2"/>
    <s v="M"/>
    <s v="H"/>
    <x v="44"/>
    <x v="73"/>
    <s v="CK-31"/>
    <s v="WEST VANCOUVER ISLAND-SOUTH_FA_0.x"/>
    <x v="0"/>
    <x v="1030"/>
    <x v="33"/>
    <x v="691"/>
    <s v="201106"/>
    <n v="5.0999999999999996"/>
    <x v="0"/>
    <s v="N"/>
    <x v="0"/>
    <n v="1"/>
    <m/>
    <n v="0"/>
    <n v="0"/>
    <m/>
    <n v="0"/>
    <n v="0"/>
    <n v="145000"/>
    <n v="145000"/>
  </r>
  <r>
    <s v="DPI"/>
    <s v="Tofino"/>
    <x v="0"/>
    <s v="Fall"/>
    <x v="33"/>
    <x v="29"/>
    <s v="SWVI"/>
    <s v="CK-31"/>
    <x v="2"/>
    <s v="M"/>
    <s v="H"/>
    <x v="44"/>
    <x v="74"/>
    <s v="CK-31"/>
    <s v="WEST VANCOUVER ISLAND-SOUTH_FA_0.x"/>
    <x v="0"/>
    <x v="1031"/>
    <x v="33"/>
    <x v="691"/>
    <s v="201106"/>
    <n v="5.0999999999999996"/>
    <x v="0"/>
    <s v="N"/>
    <x v="0"/>
    <n v="1"/>
    <m/>
    <n v="0"/>
    <n v="0"/>
    <m/>
    <n v="0"/>
    <n v="0"/>
    <n v="40000"/>
    <n v="40000"/>
  </r>
  <r>
    <s v="DPI"/>
    <s v="Tofino"/>
    <x v="0"/>
    <s v="Fall"/>
    <x v="34"/>
    <x v="30"/>
    <s v="SWVI"/>
    <s v="CK-31"/>
    <x v="2"/>
    <s v="M"/>
    <s v="H"/>
    <x v="44"/>
    <x v="77"/>
    <s v="CK-31"/>
    <s v="WEST VANCOUVER ISLAND-SOUTH_FA_0.x"/>
    <x v="0"/>
    <x v="1032"/>
    <x v="34"/>
    <x v="282"/>
    <s v="201206"/>
    <m/>
    <x v="0"/>
    <s v="N"/>
    <x v="0"/>
    <n v="1"/>
    <s v="AD"/>
    <n v="4333"/>
    <n v="0"/>
    <m/>
    <n v="0"/>
    <n v="0"/>
    <m/>
    <n v="4333"/>
  </r>
  <r>
    <s v="DPI"/>
    <s v="Tofino"/>
    <x v="0"/>
    <s v="Fall"/>
    <x v="34"/>
    <x v="30"/>
    <s v="SWVI"/>
    <s v="CK-31"/>
    <x v="2"/>
    <s v="M"/>
    <s v="H"/>
    <x v="44"/>
    <x v="77"/>
    <s v="CK-31"/>
    <s v="WEST VANCOUVER ISLAND-SOUTH_FA_0.x"/>
    <x v="0"/>
    <x v="1033"/>
    <x v="34"/>
    <x v="282"/>
    <s v="201206"/>
    <m/>
    <x v="0"/>
    <s v="N"/>
    <x v="0"/>
    <n v="1"/>
    <s v="AD"/>
    <n v="4333"/>
    <n v="0"/>
    <m/>
    <n v="0"/>
    <n v="0"/>
    <m/>
    <n v="4333"/>
  </r>
  <r>
    <s v="DPI"/>
    <s v="Tofino"/>
    <x v="0"/>
    <s v="Fall"/>
    <x v="34"/>
    <x v="30"/>
    <s v="SWVI"/>
    <s v="CK-31"/>
    <x v="2"/>
    <s v="M"/>
    <s v="H"/>
    <x v="44"/>
    <x v="77"/>
    <s v="CK-31"/>
    <s v="WEST VANCOUVER ISLAND-SOUTH_FA_0.x"/>
    <x v="0"/>
    <x v="1034"/>
    <x v="34"/>
    <x v="282"/>
    <s v="201206"/>
    <m/>
    <x v="0"/>
    <s v="N"/>
    <x v="0"/>
    <n v="1"/>
    <s v="AD"/>
    <n v="4333"/>
    <n v="0"/>
    <m/>
    <n v="0"/>
    <n v="0"/>
    <m/>
    <n v="4333"/>
  </r>
  <r>
    <s v="DPI"/>
    <s v="Tofino"/>
    <x v="0"/>
    <s v="Fall"/>
    <x v="34"/>
    <x v="28"/>
    <s v="SWVI"/>
    <s v="CK-31"/>
    <x v="2"/>
    <s v="M"/>
    <s v="H"/>
    <x v="46"/>
    <x v="76"/>
    <s v="CK-31"/>
    <s v="WEST VANCOUVER ISLAND-SOUTH_FA_0.x"/>
    <x v="3"/>
    <x v="1035"/>
    <x v="34"/>
    <x v="282"/>
    <s v="201206"/>
    <n v="12.4"/>
    <x v="1"/>
    <s v="N"/>
    <x v="0"/>
    <n v="1"/>
    <m/>
    <n v="0"/>
    <n v="0"/>
    <m/>
    <n v="0"/>
    <n v="0"/>
    <n v="62090"/>
    <n v="62090"/>
  </r>
  <r>
    <s v="DPI"/>
    <s v="Tofino"/>
    <x v="0"/>
    <s v="Fall"/>
    <x v="34"/>
    <x v="28"/>
    <s v="SWVI"/>
    <s v="CK-31"/>
    <x v="2"/>
    <s v="M"/>
    <s v="H"/>
    <x v="44"/>
    <x v="73"/>
    <s v="CK-31"/>
    <s v="WEST VANCOUVER ISLAND-SOUTH_FA_0.x"/>
    <x v="0"/>
    <x v="1036"/>
    <x v="34"/>
    <x v="283"/>
    <s v="20120519"/>
    <n v="3.3"/>
    <x v="0"/>
    <s v="N"/>
    <x v="0"/>
    <n v="1"/>
    <m/>
    <n v="0"/>
    <n v="0"/>
    <m/>
    <n v="0"/>
    <n v="0"/>
    <n v="50000"/>
    <n v="50000"/>
  </r>
  <r>
    <s v="DPI"/>
    <s v="Tofino"/>
    <x v="0"/>
    <s v="Fall"/>
    <x v="34"/>
    <x v="28"/>
    <s v="SWVI"/>
    <s v="CK-31"/>
    <x v="2"/>
    <s v="M"/>
    <s v="H"/>
    <x v="44"/>
    <x v="73"/>
    <s v="CK-31"/>
    <s v="WEST VANCOUVER ISLAND-SOUTH_FA_0.x"/>
    <x v="0"/>
    <x v="1037"/>
    <x v="34"/>
    <x v="692"/>
    <s v="20120526"/>
    <n v="3.6"/>
    <x v="0"/>
    <s v="N"/>
    <x v="0"/>
    <n v="1"/>
    <m/>
    <n v="0"/>
    <n v="0"/>
    <m/>
    <n v="0"/>
    <n v="0"/>
    <n v="22200"/>
    <n v="22200"/>
  </r>
  <r>
    <s v="DPI"/>
    <s v="Tofino"/>
    <x v="0"/>
    <s v="Fall"/>
    <x v="34"/>
    <x v="28"/>
    <s v="SWVI"/>
    <s v="CK-31"/>
    <x v="2"/>
    <s v="M"/>
    <s v="H"/>
    <x v="44"/>
    <x v="73"/>
    <s v="CK-31"/>
    <s v="WEST VANCOUVER ISLAND-SOUTH_FA_0.x"/>
    <x v="0"/>
    <x v="1038"/>
    <x v="34"/>
    <x v="693"/>
    <s v="20120610"/>
    <n v="6.02"/>
    <x v="0"/>
    <s v="N"/>
    <x v="0"/>
    <n v="1"/>
    <m/>
    <n v="0"/>
    <n v="0"/>
    <m/>
    <n v="0"/>
    <n v="0"/>
    <n v="94236"/>
    <n v="94236"/>
  </r>
  <r>
    <s v="DPI"/>
    <s v="Tofino"/>
    <x v="0"/>
    <s v="Fall"/>
    <x v="23"/>
    <x v="30"/>
    <s v="SWVI"/>
    <s v="CK-31"/>
    <x v="2"/>
    <s v="M"/>
    <s v="H"/>
    <x v="44"/>
    <x v="77"/>
    <s v="CK-31"/>
    <s v="WEST VANCOUVER ISLAND-SOUTH_FA_0.x"/>
    <x v="0"/>
    <x v="1039"/>
    <x v="23"/>
    <x v="694"/>
    <s v="20130610"/>
    <n v="6.6"/>
    <x v="0"/>
    <s v="N"/>
    <x v="0"/>
    <n v="1"/>
    <s v="AD"/>
    <n v="5284"/>
    <n v="0"/>
    <m/>
    <n v="0"/>
    <n v="0"/>
    <n v="20"/>
    <n v="5304"/>
  </r>
  <r>
    <s v="DPI"/>
    <s v="Tofino"/>
    <x v="0"/>
    <s v="Fall"/>
    <x v="23"/>
    <x v="30"/>
    <s v="SWVI"/>
    <s v="CK-31"/>
    <x v="2"/>
    <s v="M"/>
    <s v="H"/>
    <x v="44"/>
    <x v="77"/>
    <s v="CK-31"/>
    <s v="WEST VANCOUVER ISLAND-SOUTH_FA_0.x"/>
    <x v="0"/>
    <x v="1040"/>
    <x v="23"/>
    <x v="694"/>
    <s v="20130610"/>
    <n v="6.6"/>
    <x v="0"/>
    <s v="N"/>
    <x v="0"/>
    <n v="1"/>
    <s v="AD"/>
    <n v="10588"/>
    <n v="0"/>
    <m/>
    <n v="0"/>
    <n v="0"/>
    <n v="40"/>
    <n v="10628"/>
  </r>
  <r>
    <s v="DPI"/>
    <s v="Tofino"/>
    <x v="0"/>
    <s v="Fall"/>
    <x v="23"/>
    <x v="30"/>
    <s v="SWVI"/>
    <s v="CK-31"/>
    <x v="2"/>
    <s v="M"/>
    <s v="H"/>
    <x v="44"/>
    <x v="77"/>
    <s v="CK-31"/>
    <s v="WEST VANCOUVER ISLAND-SOUTH_FA_0.x"/>
    <x v="0"/>
    <x v="1041"/>
    <x v="23"/>
    <x v="694"/>
    <s v="20130610"/>
    <n v="6.6"/>
    <x v="0"/>
    <s v="N"/>
    <x v="0"/>
    <n v="1"/>
    <s v="AD"/>
    <n v="10588"/>
    <n v="0"/>
    <m/>
    <n v="0"/>
    <n v="0"/>
    <n v="40"/>
    <n v="10628"/>
  </r>
  <r>
    <s v="DPI"/>
    <s v="Tofino"/>
    <x v="0"/>
    <s v="Fall"/>
    <x v="23"/>
    <x v="28"/>
    <s v="SWVI"/>
    <s v="CK-31"/>
    <x v="2"/>
    <s v="M"/>
    <s v="H"/>
    <x v="46"/>
    <x v="76"/>
    <s v="CK-31"/>
    <s v="WEST VANCOUVER ISLAND-SOUTH_FA_0.x"/>
    <x v="3"/>
    <x v="1042"/>
    <x v="23"/>
    <x v="695"/>
    <s v="20130628"/>
    <n v="15.3"/>
    <x v="1"/>
    <s v="N"/>
    <x v="0"/>
    <n v="1"/>
    <m/>
    <n v="0"/>
    <n v="0"/>
    <m/>
    <n v="0"/>
    <n v="0"/>
    <n v="57000"/>
    <n v="57000"/>
  </r>
  <r>
    <s v="DPI"/>
    <s v="Tofino"/>
    <x v="0"/>
    <s v="Fall"/>
    <x v="23"/>
    <x v="28"/>
    <s v="SWVI"/>
    <s v="CK-31"/>
    <x v="2"/>
    <s v="M"/>
    <s v="H"/>
    <x v="44"/>
    <x v="73"/>
    <s v="CK-31"/>
    <s v="WEST VANCOUVER ISLAND-SOUTH_FA_0.x"/>
    <x v="0"/>
    <x v="1043"/>
    <x v="23"/>
    <x v="287"/>
    <s v="20130531"/>
    <n v="6"/>
    <x v="0"/>
    <s v="N"/>
    <x v="0"/>
    <n v="1"/>
    <m/>
    <n v="0"/>
    <n v="0"/>
    <m/>
    <n v="0"/>
    <n v="0"/>
    <n v="72117"/>
    <n v="72117"/>
  </r>
  <r>
    <s v="DPI"/>
    <s v="Tofino"/>
    <x v="0"/>
    <s v="Fall"/>
    <x v="23"/>
    <x v="29"/>
    <s v="SWVI"/>
    <s v="CK-31"/>
    <x v="2"/>
    <s v="M"/>
    <s v="H"/>
    <x v="44"/>
    <x v="74"/>
    <s v="CK-31"/>
    <s v="WEST VANCOUVER ISLAND-SOUTH_FA_0.x"/>
    <x v="0"/>
    <x v="1044"/>
    <x v="23"/>
    <x v="696"/>
    <s v="20130524"/>
    <n v="5"/>
    <x v="0"/>
    <s v="N"/>
    <x v="0"/>
    <n v="1"/>
    <m/>
    <n v="0"/>
    <n v="0"/>
    <m/>
    <n v="0"/>
    <n v="0"/>
    <n v="24918"/>
    <n v="24918"/>
  </r>
  <r>
    <s v="DPI"/>
    <s v="Tofino"/>
    <x v="0"/>
    <s v="Fall"/>
    <x v="35"/>
    <x v="30"/>
    <s v="SWVI"/>
    <s v="CK-31"/>
    <x v="2"/>
    <s v="M"/>
    <s v="H"/>
    <x v="47"/>
    <x v="78"/>
    <s v="CK-31"/>
    <s v="WEST VANCOUVER ISLAND-SOUTH_FA_0.x"/>
    <x v="3"/>
    <x v="1045"/>
    <x v="35"/>
    <x v="697"/>
    <s v="20140710"/>
    <n v="19"/>
    <x v="1"/>
    <s v="N"/>
    <x v="338"/>
    <n v="1"/>
    <s v="AD"/>
    <n v="22829"/>
    <n v="114"/>
    <m/>
    <n v="0"/>
    <n v="0"/>
    <n v="171"/>
    <n v="23114"/>
  </r>
  <r>
    <s v="DPI"/>
    <s v="Tofino"/>
    <x v="0"/>
    <s v="Fall"/>
    <x v="35"/>
    <x v="30"/>
    <s v="SWVI"/>
    <s v="CK-31"/>
    <x v="2"/>
    <s v="M"/>
    <s v="H"/>
    <x v="47"/>
    <x v="78"/>
    <s v="CK-31"/>
    <s v="WEST VANCOUVER ISLAND-SOUTH_FA_0.x"/>
    <x v="3"/>
    <x v="1046"/>
    <x v="35"/>
    <x v="697"/>
    <s v="20140710"/>
    <n v="19"/>
    <x v="1"/>
    <s v="N"/>
    <x v="339"/>
    <n v="1"/>
    <s v="AD"/>
    <n v="15470"/>
    <n v="0"/>
    <m/>
    <n v="0"/>
    <n v="0"/>
    <n v="116"/>
    <n v="15586"/>
  </r>
  <r>
    <s v="DPI"/>
    <s v="Tofino"/>
    <x v="0"/>
    <s v="Fall"/>
    <x v="35"/>
    <x v="28"/>
    <s v="SWVI"/>
    <s v="CK-31"/>
    <x v="2"/>
    <s v="M"/>
    <s v="H"/>
    <x v="44"/>
    <x v="73"/>
    <s v="CK-31"/>
    <s v="WEST VANCOUVER ISLAND-SOUTH_FA_0.x"/>
    <x v="0"/>
    <x v="1047"/>
    <x v="35"/>
    <x v="698"/>
    <s v="20140620"/>
    <n v="8"/>
    <x v="0"/>
    <s v="N"/>
    <x v="0"/>
    <n v="1"/>
    <m/>
    <n v="0"/>
    <n v="0"/>
    <m/>
    <n v="0"/>
    <n v="0"/>
    <n v="92373"/>
    <n v="92373"/>
  </r>
  <r>
    <s v="DPI"/>
    <s v="Tofino"/>
    <x v="0"/>
    <s v="Fall"/>
    <x v="35"/>
    <x v="29"/>
    <s v="SWVI"/>
    <s v="CK-31"/>
    <x v="2"/>
    <s v="M"/>
    <s v="H"/>
    <x v="44"/>
    <x v="74"/>
    <s v="CK-31"/>
    <s v="WEST VANCOUVER ISLAND-SOUTH_FA_0.x"/>
    <x v="0"/>
    <x v="1048"/>
    <x v="35"/>
    <x v="699"/>
    <s v="20140525"/>
    <n v="4"/>
    <x v="0"/>
    <s v="N"/>
    <x v="0"/>
    <n v="1"/>
    <m/>
    <n v="0"/>
    <n v="0"/>
    <m/>
    <n v="0"/>
    <n v="0"/>
    <n v="52446"/>
    <n v="52446"/>
  </r>
  <r>
    <s v="DPI"/>
    <s v="Tofino"/>
    <x v="0"/>
    <s v="Fall"/>
    <x v="37"/>
    <x v="30"/>
    <s v="SWVI"/>
    <s v="CK-31"/>
    <x v="2"/>
    <s v="M"/>
    <s v="H"/>
    <x v="44"/>
    <x v="77"/>
    <s v="CK-31"/>
    <s v="WEST VANCOUVER ISLAND-SOUTH_FA_0.x"/>
    <x v="0"/>
    <x v="1049"/>
    <x v="37"/>
    <x v="700"/>
    <s v="20160530"/>
    <n v="5.45"/>
    <x v="0"/>
    <s v="N"/>
    <x v="0"/>
    <n v="1"/>
    <s v="AD"/>
    <n v="11642"/>
    <n v="0"/>
    <m/>
    <n v="0"/>
    <n v="0"/>
    <m/>
    <n v="11642"/>
  </r>
  <r>
    <s v="DPI"/>
    <s v="Tofino"/>
    <x v="0"/>
    <s v="Fall"/>
    <x v="37"/>
    <x v="30"/>
    <s v="SWVI"/>
    <s v="CK-31"/>
    <x v="2"/>
    <s v="M"/>
    <s v="H"/>
    <x v="44"/>
    <x v="77"/>
    <s v="CK-31"/>
    <s v="WEST VANCOUVER ISLAND-SOUTH_FA_0.x"/>
    <x v="0"/>
    <x v="1050"/>
    <x v="37"/>
    <x v="700"/>
    <s v="20160530"/>
    <n v="5.45"/>
    <x v="0"/>
    <s v="N"/>
    <x v="0"/>
    <n v="1"/>
    <s v="AD"/>
    <n v="23480"/>
    <n v="118"/>
    <m/>
    <n v="0"/>
    <n v="0"/>
    <m/>
    <n v="23598"/>
  </r>
  <r>
    <s v="DPI"/>
    <s v="Tofino"/>
    <x v="0"/>
    <s v="Fall"/>
    <x v="37"/>
    <x v="28"/>
    <s v="SWVI"/>
    <s v="CK-31"/>
    <x v="2"/>
    <s v="M"/>
    <s v="H"/>
    <x v="44"/>
    <x v="73"/>
    <s v="CK-31"/>
    <s v="WEST VANCOUVER ISLAND-SOUTH_FA_0.x"/>
    <x v="0"/>
    <x v="1051"/>
    <x v="37"/>
    <x v="299"/>
    <s v="20160524"/>
    <n v="4.0999999999999996"/>
    <x v="0"/>
    <s v="N"/>
    <x v="0"/>
    <n v="1"/>
    <m/>
    <n v="0"/>
    <n v="0"/>
    <m/>
    <n v="0"/>
    <n v="0"/>
    <n v="88344"/>
    <n v="88344"/>
  </r>
  <r>
    <s v="DPI"/>
    <s v="Tofino"/>
    <x v="0"/>
    <s v="Fall"/>
    <x v="29"/>
    <x v="30"/>
    <s v="SWVI"/>
    <s v="CK-31"/>
    <x v="2"/>
    <s v="M"/>
    <s v="H"/>
    <x v="44"/>
    <x v="77"/>
    <s v="CK-31"/>
    <s v="WEST VANCOUVER ISLAND-SOUTH_FA_0.x"/>
    <x v="0"/>
    <x v="1052"/>
    <x v="29"/>
    <x v="701"/>
    <s v="20170617"/>
    <n v="6.36"/>
    <x v="0"/>
    <s v="N"/>
    <x v="0"/>
    <n v="1"/>
    <s v="AD"/>
    <n v="9751"/>
    <n v="0"/>
    <m/>
    <n v="0"/>
    <n v="0"/>
    <m/>
    <n v="9751"/>
  </r>
  <r>
    <s v="DPI"/>
    <s v="Tofino"/>
    <x v="0"/>
    <s v="Fall"/>
    <x v="29"/>
    <x v="29"/>
    <s v="SWVI"/>
    <s v="CK-31"/>
    <x v="2"/>
    <s v="M"/>
    <s v="H"/>
    <x v="45"/>
    <x v="75"/>
    <s v="CK-31"/>
    <s v="WEST VANCOUVER ISLAND-SOUTH_FA_0.x"/>
    <x v="3"/>
    <x v="1053"/>
    <x v="29"/>
    <x v="702"/>
    <s v="20170530"/>
    <n v="5.2"/>
    <x v="1"/>
    <s v="N"/>
    <x v="0"/>
    <n v="1"/>
    <m/>
    <n v="0"/>
    <n v="0"/>
    <m/>
    <n v="0"/>
    <n v="0"/>
    <n v="4400"/>
    <n v="4400"/>
  </r>
  <r>
    <s v="DPI"/>
    <s v="Tofino"/>
    <x v="0"/>
    <s v="Fall"/>
    <x v="30"/>
    <x v="30"/>
    <s v="SWVI"/>
    <s v="CK-31"/>
    <x v="2"/>
    <s v="M"/>
    <s v="H"/>
    <x v="44"/>
    <x v="77"/>
    <s v="CK-31"/>
    <s v="WEST VANCOUVER ISLAND-SOUTH_FA_0.x"/>
    <x v="0"/>
    <x v="1054"/>
    <x v="30"/>
    <x v="310"/>
    <s v="20180526"/>
    <n v="5.6"/>
    <x v="0"/>
    <s v="N"/>
    <x v="0"/>
    <n v="1"/>
    <s v="AD"/>
    <n v="5326"/>
    <n v="0"/>
    <m/>
    <n v="0"/>
    <n v="0"/>
    <m/>
    <n v="5326"/>
  </r>
  <r>
    <s v="DPI"/>
    <s v="Tofino"/>
    <x v="0"/>
    <s v="Fall"/>
    <x v="30"/>
    <x v="30"/>
    <s v="SWVI"/>
    <s v="CK-31"/>
    <x v="2"/>
    <s v="M"/>
    <s v="H"/>
    <x v="44"/>
    <x v="77"/>
    <s v="CK-31"/>
    <s v="WEST VANCOUVER ISLAND-SOUTH_FA_0.x"/>
    <x v="0"/>
    <x v="1055"/>
    <x v="30"/>
    <x v="310"/>
    <s v="20180526"/>
    <n v="5.6"/>
    <x v="0"/>
    <s v="N"/>
    <x v="0"/>
    <n v="1"/>
    <s v="AD"/>
    <n v="7394"/>
    <n v="0"/>
    <m/>
    <n v="0"/>
    <n v="0"/>
    <m/>
    <n v="7394"/>
  </r>
  <r>
    <s v="DPI"/>
    <s v="Tofino"/>
    <x v="0"/>
    <s v="Fall"/>
    <x v="30"/>
    <x v="30"/>
    <s v="SWVI"/>
    <s v="CK-31"/>
    <x v="2"/>
    <s v="M"/>
    <s v="H"/>
    <x v="44"/>
    <x v="77"/>
    <s v="CK-31"/>
    <s v="WEST VANCOUVER ISLAND-SOUTH_FA_0.x"/>
    <x v="0"/>
    <x v="1056"/>
    <x v="30"/>
    <x v="310"/>
    <s v="20180526"/>
    <n v="5.6"/>
    <x v="0"/>
    <s v="N"/>
    <x v="0"/>
    <n v="1"/>
    <s v="AD"/>
    <n v="18734"/>
    <n v="189"/>
    <m/>
    <n v="0"/>
    <n v="0"/>
    <m/>
    <n v="18923"/>
  </r>
  <r>
    <s v="DPI"/>
    <s v="Tofino"/>
    <x v="0"/>
    <s v="Fall"/>
    <x v="30"/>
    <x v="30"/>
    <s v="SWVI"/>
    <s v="CK-31"/>
    <x v="2"/>
    <s v="M"/>
    <s v="H"/>
    <x v="44"/>
    <x v="77"/>
    <s v="CK-31"/>
    <s v="WEST VANCOUVER ISLAND-SOUTH_FA_0.x"/>
    <x v="0"/>
    <x v="1057"/>
    <x v="30"/>
    <x v="310"/>
    <s v="20180526"/>
    <n v="5.6"/>
    <x v="0"/>
    <s v="N"/>
    <x v="0"/>
    <n v="1"/>
    <s v="AD"/>
    <n v="15352"/>
    <n v="155"/>
    <m/>
    <n v="0"/>
    <n v="0"/>
    <m/>
    <n v="15507"/>
  </r>
  <r>
    <s v="DPI"/>
    <s v="Tofino"/>
    <x v="0"/>
    <s v="Fall"/>
    <x v="30"/>
    <x v="30"/>
    <s v="SWVI"/>
    <s v="CK-31"/>
    <x v="2"/>
    <s v="M"/>
    <s v="H"/>
    <x v="44"/>
    <x v="77"/>
    <s v="CK-31"/>
    <s v="WEST VANCOUVER ISLAND-SOUTH_FA_0.x"/>
    <x v="0"/>
    <x v="1058"/>
    <x v="30"/>
    <x v="310"/>
    <s v="20180526"/>
    <n v="3"/>
    <x v="1"/>
    <s v="N"/>
    <x v="340"/>
    <n v="1"/>
    <m/>
    <n v="0"/>
    <n v="0"/>
    <m/>
    <n v="0"/>
    <n v="0"/>
    <n v="890"/>
    <n v="890"/>
  </r>
  <r>
    <s v="DPI"/>
    <s v="Tofino"/>
    <x v="0"/>
    <s v="Fall"/>
    <x v="30"/>
    <x v="29"/>
    <s v="SWVI"/>
    <s v="CK-31"/>
    <x v="2"/>
    <s v="M"/>
    <s v="H"/>
    <x v="44"/>
    <x v="74"/>
    <s v="CK-31"/>
    <s v="WEST VANCOUVER ISLAND-SOUTH_FA_0.x"/>
    <x v="0"/>
    <x v="1059"/>
    <x v="30"/>
    <x v="703"/>
    <s v="201805"/>
    <n v="6.7"/>
    <x v="0"/>
    <s v="N"/>
    <x v="0"/>
    <n v="1"/>
    <m/>
    <n v="0"/>
    <n v="0"/>
    <m/>
    <n v="0"/>
    <n v="0"/>
    <n v="44900"/>
    <n v="44900"/>
  </r>
  <r>
    <s v="DPI"/>
    <s v="Tofino"/>
    <x v="0"/>
    <s v="Fall"/>
    <x v="38"/>
    <x v="30"/>
    <s v="SWVI"/>
    <s v="CK-31"/>
    <x v="2"/>
    <s v="M"/>
    <s v="H"/>
    <x v="44"/>
    <x v="77"/>
    <s v="CK-31"/>
    <s v="WEST VANCOUVER ISLAND-SOUTH_FA_0.x"/>
    <x v="0"/>
    <x v="1060"/>
    <x v="38"/>
    <x v="704"/>
    <s v="20190528"/>
    <n v="5.6"/>
    <x v="0"/>
    <s v="N"/>
    <x v="0"/>
    <n v="1"/>
    <s v="AD"/>
    <n v="17744"/>
    <n v="0"/>
    <m/>
    <n v="0"/>
    <n v="0"/>
    <m/>
    <n v="17744"/>
  </r>
  <r>
    <s v="DPI"/>
    <s v="Tofino"/>
    <x v="0"/>
    <s v="Fall"/>
    <x v="38"/>
    <x v="30"/>
    <s v="SWVI"/>
    <s v="CK-31"/>
    <x v="2"/>
    <s v="M"/>
    <s v="H"/>
    <x v="44"/>
    <x v="77"/>
    <s v="CK-31"/>
    <s v="WEST VANCOUVER ISLAND-SOUTH_FA_0.x"/>
    <x v="0"/>
    <x v="1061"/>
    <x v="38"/>
    <x v="704"/>
    <s v="20190528"/>
    <n v="5.6"/>
    <x v="0"/>
    <s v="N"/>
    <x v="0"/>
    <n v="1"/>
    <s v="AD"/>
    <n v="17308"/>
    <n v="0"/>
    <m/>
    <n v="0"/>
    <n v="0"/>
    <m/>
    <n v="17308"/>
  </r>
  <r>
    <s v="DPI"/>
    <s v="Tofino"/>
    <x v="0"/>
    <s v="Fall"/>
    <x v="38"/>
    <x v="30"/>
    <s v="SWVI"/>
    <s v="CK-31"/>
    <x v="2"/>
    <s v="M"/>
    <s v="H"/>
    <x v="44"/>
    <x v="77"/>
    <s v="CK-31"/>
    <s v="WEST VANCOUVER ISLAND-SOUTH_FA_0.x"/>
    <x v="0"/>
    <x v="1062"/>
    <x v="38"/>
    <x v="704"/>
    <s v="20190528"/>
    <n v="5.8"/>
    <x v="0"/>
    <s v="N"/>
    <x v="0"/>
    <n v="1"/>
    <s v="AD"/>
    <n v="5404"/>
    <n v="0"/>
    <m/>
    <n v="0"/>
    <n v="0"/>
    <m/>
    <n v="5404"/>
  </r>
  <r>
    <s v="DPI"/>
    <s v="Tofino"/>
    <x v="0"/>
    <s v="Fall"/>
    <x v="38"/>
    <x v="29"/>
    <s v="SWVI"/>
    <s v="CK-31"/>
    <x v="2"/>
    <s v="M"/>
    <s v="H"/>
    <x v="44"/>
    <x v="74"/>
    <s v="CK-31"/>
    <s v="WEST VANCOUVER ISLAND-SOUTH_FA_0.x"/>
    <x v="0"/>
    <x v="1063"/>
    <x v="38"/>
    <x v="705"/>
    <s v="20190514"/>
    <n v="5.26"/>
    <x v="0"/>
    <s v="N"/>
    <x v="341"/>
    <n v="1"/>
    <m/>
    <n v="0"/>
    <n v="0"/>
    <m/>
    <n v="0"/>
    <n v="0"/>
    <n v="41544"/>
    <n v="41544"/>
  </r>
  <r>
    <s v="DPI"/>
    <s v="Tofino"/>
    <x v="0"/>
    <s v="Fall"/>
    <x v="31"/>
    <x v="30"/>
    <s v="SWVI"/>
    <s v="CK-31"/>
    <x v="2"/>
    <s v="M"/>
    <s v="H"/>
    <x v="44"/>
    <x v="78"/>
    <s v="CK-31"/>
    <s v="WEST VANCOUVER ISLAND-SOUTH_FA_0.x"/>
    <x v="0"/>
    <x v="1064"/>
    <x v="31"/>
    <x v="706"/>
    <s v="20200531"/>
    <n v="6.25"/>
    <x v="0"/>
    <s v="N"/>
    <x v="0"/>
    <n v="1"/>
    <m/>
    <n v="0"/>
    <n v="0"/>
    <m/>
    <n v="0"/>
    <n v="0"/>
    <n v="35252"/>
    <n v="35252"/>
  </r>
  <r>
    <s v="DPI"/>
    <s v="Tofino"/>
    <x v="0"/>
    <s v="Fall"/>
    <x v="40"/>
    <x v="29"/>
    <s v="SWVI"/>
    <s v="CK-31"/>
    <x v="2"/>
    <s v="M"/>
    <s v="H"/>
    <x v="44"/>
    <x v="74"/>
    <s v="CK-31"/>
    <s v="WEST VANCOUVER ISLAND-SOUTH_FA_0.x"/>
    <x v="1"/>
    <x v="1065"/>
    <x v="40"/>
    <x v="707"/>
    <s v="20220603"/>
    <n v="4.16"/>
    <x v="0"/>
    <s v="N"/>
    <x v="0"/>
    <n v="1"/>
    <s v="AD"/>
    <n v="10612"/>
    <n v="38"/>
    <m/>
    <n v="0"/>
    <n v="0"/>
    <m/>
    <n v="10650"/>
  </r>
  <r>
    <s v="NA"/>
    <s v="Barkley Sd Rndtbl S1 Sbct"/>
    <x v="0"/>
    <s v="Fall"/>
    <x v="37"/>
    <x v="21"/>
    <s v="SWVI"/>
    <s v="CK-31"/>
    <x v="2"/>
    <s v="M"/>
    <s v="H"/>
    <x v="48"/>
    <x v="79"/>
    <m/>
    <m/>
    <x v="4"/>
    <x v="1066"/>
    <x v="29"/>
    <x v="708"/>
    <s v="20170504"/>
    <n v="14"/>
    <x v="1"/>
    <s v="N"/>
    <x v="0"/>
    <n v="1"/>
    <s v="AD"/>
    <n v="38421"/>
    <n v="381"/>
    <m/>
    <n v="0"/>
    <n v="0"/>
    <m/>
    <n v="38802"/>
  </r>
  <r>
    <s v="NA"/>
    <s v="Barkley Sd Rndtbl S1 Sbct"/>
    <x v="0"/>
    <s v="Fall"/>
    <x v="37"/>
    <x v="21"/>
    <s v="SWVI"/>
    <s v="CK-31"/>
    <x v="2"/>
    <s v="M"/>
    <s v="H"/>
    <x v="48"/>
    <x v="79"/>
    <m/>
    <m/>
    <x v="4"/>
    <x v="1067"/>
    <x v="29"/>
    <x v="708"/>
    <s v="20170504"/>
    <n v="16"/>
    <x v="1"/>
    <s v="N"/>
    <x v="0"/>
    <n v="1"/>
    <s v="AD"/>
    <n v="38717"/>
    <n v="0"/>
    <m/>
    <n v="0"/>
    <n v="0"/>
    <m/>
    <n v="38717"/>
  </r>
  <r>
    <s v="NA"/>
    <s v="Barkley Sd Rndtbl S1 Sbct"/>
    <x v="0"/>
    <s v="Fall"/>
    <x v="30"/>
    <x v="21"/>
    <s v="SWVI"/>
    <s v="CK-31"/>
    <x v="2"/>
    <s v="M"/>
    <s v="H"/>
    <x v="48"/>
    <x v="79"/>
    <m/>
    <m/>
    <x v="4"/>
    <x v="1068"/>
    <x v="38"/>
    <x v="318"/>
    <s v="20190508"/>
    <n v="20"/>
    <x v="1"/>
    <s v="N"/>
    <x v="0"/>
    <n v="1"/>
    <s v="AD"/>
    <n v="49705"/>
    <n v="171"/>
    <m/>
    <n v="0"/>
    <n v="0"/>
    <n v="1203"/>
    <n v="51079"/>
  </r>
  <r>
    <s v="NA"/>
    <s v="Barkley Sd Rndtbl S1 Sbct"/>
    <x v="0"/>
    <s v="Fall"/>
    <x v="30"/>
    <x v="21"/>
    <s v="SWVI"/>
    <s v="CK-31"/>
    <x v="2"/>
    <s v="M"/>
    <s v="H"/>
    <x v="48"/>
    <x v="79"/>
    <m/>
    <m/>
    <x v="4"/>
    <x v="1069"/>
    <x v="38"/>
    <x v="318"/>
    <s v="20190508"/>
    <n v="20"/>
    <x v="1"/>
    <s v="N"/>
    <x v="0"/>
    <n v="1"/>
    <s v="AD"/>
    <n v="51628"/>
    <n v="198"/>
    <m/>
    <n v="0"/>
    <n v="0"/>
    <n v="340"/>
    <n v="52166"/>
  </r>
  <r>
    <s v="NA"/>
    <s v="Barkley Sd Rndtbl S1 Sbct"/>
    <x v="0"/>
    <s v="Fall"/>
    <x v="38"/>
    <x v="21"/>
    <s v="SWVI"/>
    <s v="CK-31"/>
    <x v="2"/>
    <s v="M"/>
    <s v="H"/>
    <x v="48"/>
    <x v="80"/>
    <m/>
    <m/>
    <x v="4"/>
    <x v="1070"/>
    <x v="31"/>
    <x v="709"/>
    <s v="20200428"/>
    <n v="20.3"/>
    <x v="1"/>
    <s v="N"/>
    <x v="342"/>
    <n v="1"/>
    <s v="AD"/>
    <n v="27430"/>
    <n v="511"/>
    <m/>
    <n v="0"/>
    <n v="0"/>
    <n v="98"/>
    <n v="28039"/>
  </r>
  <r>
    <s v="NA"/>
    <s v="Barkley Sd Rndtbl S1 Sbct"/>
    <x v="0"/>
    <s v="Fall"/>
    <x v="38"/>
    <x v="21"/>
    <s v="SWVI"/>
    <s v="CK-31"/>
    <x v="2"/>
    <s v="M"/>
    <s v="H"/>
    <x v="48"/>
    <x v="80"/>
    <m/>
    <m/>
    <x v="4"/>
    <x v="1071"/>
    <x v="31"/>
    <x v="319"/>
    <s v="20200427"/>
    <n v="20.3"/>
    <x v="1"/>
    <s v="N"/>
    <x v="342"/>
    <n v="1"/>
    <s v="AD"/>
    <n v="27547"/>
    <n v="1073"/>
    <m/>
    <n v="0"/>
    <n v="0"/>
    <n v="98"/>
    <n v="28718"/>
  </r>
  <r>
    <s v="NA"/>
    <s v="Barkley Sd Rndtbl S1 Sbct"/>
    <x v="0"/>
    <s v="Fall"/>
    <x v="38"/>
    <x v="21"/>
    <s v="SWVI"/>
    <s v="CK-31"/>
    <x v="2"/>
    <s v="M"/>
    <s v="H"/>
    <x v="48"/>
    <x v="80"/>
    <m/>
    <m/>
    <x v="4"/>
    <x v="1072"/>
    <x v="31"/>
    <x v="115"/>
    <s v="20200426"/>
    <n v="20.3"/>
    <x v="1"/>
    <s v="N"/>
    <x v="342"/>
    <n v="1"/>
    <s v="AD"/>
    <n v="25115"/>
    <n v="994"/>
    <m/>
    <n v="0"/>
    <n v="0"/>
    <n v="98"/>
    <n v="26207"/>
  </r>
  <r>
    <s v="NA"/>
    <s v="Barkley Sd Rndtbl S1 Sbct"/>
    <x v="0"/>
    <s v="Fall"/>
    <x v="38"/>
    <x v="21"/>
    <s v="SWVI"/>
    <s v="CK-31"/>
    <x v="2"/>
    <s v="M"/>
    <s v="H"/>
    <x v="48"/>
    <x v="80"/>
    <m/>
    <m/>
    <x v="4"/>
    <x v="1073"/>
    <x v="31"/>
    <x v="710"/>
    <s v="20200425"/>
    <n v="20.3"/>
    <x v="1"/>
    <s v="N"/>
    <x v="342"/>
    <n v="1"/>
    <s v="AD"/>
    <n v="24528"/>
    <n v="1506"/>
    <m/>
    <n v="0"/>
    <n v="0"/>
    <n v="98"/>
    <n v="26132"/>
  </r>
  <r>
    <s v="NA"/>
    <s v="Omega Pacific Hatchery"/>
    <x v="0"/>
    <s v="Fall"/>
    <x v="28"/>
    <x v="31"/>
    <s v="SWVI"/>
    <s v="CK-31"/>
    <x v="2"/>
    <s v="M"/>
    <s v="H"/>
    <x v="48"/>
    <x v="81"/>
    <s v="CK-31"/>
    <s v="WEST VANCOUVER ISLAND-SOUTH_FA_0.x"/>
    <x v="4"/>
    <x v="1074"/>
    <x v="33"/>
    <x v="711"/>
    <s v="20110407"/>
    <n v="17.600000000000001"/>
    <x v="1"/>
    <s v="N"/>
    <x v="0"/>
    <n v="1"/>
    <s v="AD"/>
    <n v="1954"/>
    <n v="0"/>
    <m/>
    <n v="0"/>
    <n v="0"/>
    <n v="1"/>
    <n v="1955"/>
  </r>
  <r>
    <s v="OPS"/>
    <s v="Nitinat R"/>
    <x v="0"/>
    <s v="Fall"/>
    <x v="11"/>
    <x v="18"/>
    <s v="SWVI"/>
    <s v="CK-31"/>
    <x v="2"/>
    <s v="M"/>
    <s v="H"/>
    <x v="29"/>
    <x v="48"/>
    <s v="CK-31"/>
    <s v="WEST VANCOUVER ISLAND-SOUTH_FA_0.x"/>
    <x v="0"/>
    <x v="1075"/>
    <x v="11"/>
    <x v="712"/>
    <s v="19870520"/>
    <n v="4.8"/>
    <x v="0"/>
    <s v="N"/>
    <x v="0"/>
    <n v="1"/>
    <m/>
    <n v="0"/>
    <n v="0"/>
    <m/>
    <n v="0"/>
    <n v="0"/>
    <n v="96619"/>
    <n v="96619"/>
  </r>
  <r>
    <s v="OPS"/>
    <s v="Nitinat R"/>
    <x v="0"/>
    <s v="Fall"/>
    <x v="0"/>
    <x v="18"/>
    <s v="SWVI"/>
    <s v="CK-31"/>
    <x v="2"/>
    <s v="M"/>
    <s v="H"/>
    <x v="29"/>
    <x v="48"/>
    <s v="CK-31"/>
    <s v="WEST VANCOUVER ISLAND-SOUTH_FA_0.x"/>
    <x v="0"/>
    <x v="1076"/>
    <x v="0"/>
    <x v="713"/>
    <s v="19880510"/>
    <n v="5.4"/>
    <x v="0"/>
    <s v="N"/>
    <x v="0"/>
    <n v="1"/>
    <m/>
    <n v="0"/>
    <n v="0"/>
    <m/>
    <n v="0"/>
    <n v="0"/>
    <n v="80664"/>
    <n v="80664"/>
  </r>
  <r>
    <s v="NA"/>
    <s v="Omega Pacific Hatchery"/>
    <x v="0"/>
    <s v="Fall"/>
    <x v="33"/>
    <x v="31"/>
    <s v="SWVI"/>
    <s v="CK-31"/>
    <x v="2"/>
    <s v="M"/>
    <s v="H"/>
    <x v="48"/>
    <x v="81"/>
    <s v="CK-31"/>
    <s v="WEST VANCOUVER ISLAND-SOUTH_FA_0.x"/>
    <x v="4"/>
    <x v="1077"/>
    <x v="34"/>
    <x v="714"/>
    <s v="20120515"/>
    <n v="21"/>
    <x v="1"/>
    <s v="N"/>
    <x v="343"/>
    <n v="1"/>
    <s v="NOMK"/>
    <n v="4566"/>
    <n v="0"/>
    <m/>
    <n v="0"/>
    <n v="0"/>
    <m/>
    <n v="4566"/>
  </r>
  <r>
    <s v="NA"/>
    <s v="Omega Pacific Hatchery"/>
    <x v="0"/>
    <s v="Fall"/>
    <x v="34"/>
    <x v="21"/>
    <s v="SWVI"/>
    <s v="CK-31"/>
    <x v="2"/>
    <s v="M"/>
    <s v="H"/>
    <x v="48"/>
    <x v="82"/>
    <s v="CK-31"/>
    <s v="WEST VANCOUVER ISLAND-SOUTH_FA_0.x"/>
    <x v="4"/>
    <x v="1078"/>
    <x v="23"/>
    <x v="715"/>
    <s v="201307"/>
    <n v="6"/>
    <x v="2"/>
    <s v="Y"/>
    <x v="344"/>
    <n v="1"/>
    <m/>
    <n v="0"/>
    <n v="0"/>
    <m/>
    <n v="0"/>
    <n v="0"/>
    <n v="65000"/>
    <n v="65000"/>
  </r>
  <r>
    <s v="NA"/>
    <s v="Omega Pacific Hatchery"/>
    <x v="0"/>
    <s v="Fall"/>
    <x v="29"/>
    <x v="21"/>
    <s v="SWVI"/>
    <s v="CK-31"/>
    <x v="2"/>
    <s v="M"/>
    <s v="H"/>
    <x v="48"/>
    <x v="83"/>
    <s v="CK-31"/>
    <s v="WEST VANCOUVER ISLAND-SOUTH_FA_0.x"/>
    <x v="4"/>
    <x v="1079"/>
    <x v="30"/>
    <x v="716"/>
    <s v="20180423"/>
    <n v="18"/>
    <x v="1"/>
    <s v="N"/>
    <x v="0"/>
    <n v="1"/>
    <s v="AD"/>
    <n v="25484"/>
    <n v="127"/>
    <s v="AD"/>
    <n v="1700"/>
    <n v="0"/>
    <m/>
    <n v="27311"/>
  </r>
  <r>
    <s v="NA"/>
    <s v="Omega Pacific Hatchery"/>
    <x v="0"/>
    <s v="Fall"/>
    <x v="29"/>
    <x v="21"/>
    <s v="SWVI"/>
    <s v="CK-31"/>
    <x v="2"/>
    <s v="M"/>
    <s v="H"/>
    <x v="48"/>
    <x v="83"/>
    <s v="CK-31"/>
    <s v="WEST VANCOUVER ISLAND-SOUTH_FA_0.x"/>
    <x v="4"/>
    <x v="1080"/>
    <x v="30"/>
    <x v="716"/>
    <s v="20180423"/>
    <n v="18"/>
    <x v="1"/>
    <s v="N"/>
    <x v="0"/>
    <n v="1"/>
    <s v="AD"/>
    <n v="11974"/>
    <n v="0"/>
    <s v="AD"/>
    <n v="840"/>
    <n v="0"/>
    <m/>
    <n v="12814"/>
  </r>
  <r>
    <s v="NA"/>
    <s v="Omega Pacific Hatchery"/>
    <x v="0"/>
    <s v="Fall"/>
    <x v="29"/>
    <x v="21"/>
    <s v="SWVI"/>
    <s v="CK-31"/>
    <x v="2"/>
    <s v="M"/>
    <s v="H"/>
    <x v="48"/>
    <x v="83"/>
    <s v="CK-31"/>
    <s v="WEST VANCOUVER ISLAND-SOUTH_FA_0.x"/>
    <x v="4"/>
    <x v="1081"/>
    <x v="30"/>
    <x v="716"/>
    <s v="20180423"/>
    <n v="18"/>
    <x v="1"/>
    <s v="N"/>
    <x v="0"/>
    <n v="1"/>
    <s v="AD"/>
    <n v="26090"/>
    <n v="0"/>
    <s v="AD"/>
    <n v="1800"/>
    <n v="0"/>
    <m/>
    <n v="27890"/>
  </r>
  <r>
    <s v="OPS"/>
    <s v="Nitinat R"/>
    <x v="0"/>
    <s v="Fall"/>
    <x v="43"/>
    <x v="26"/>
    <s v="SWVI"/>
    <s v="CK-31"/>
    <x v="2"/>
    <s v="W"/>
    <s v="H"/>
    <x v="29"/>
    <x v="84"/>
    <m/>
    <m/>
    <x v="0"/>
    <x v="1082"/>
    <x v="43"/>
    <x v="166"/>
    <s v="19810504"/>
    <n v="5.0999999999999996"/>
    <x v="0"/>
    <s v="N"/>
    <x v="0"/>
    <n v="1"/>
    <s v="AD"/>
    <n v="78857"/>
    <n v="2272"/>
    <m/>
    <n v="0"/>
    <n v="0"/>
    <m/>
    <n v="81129"/>
  </r>
  <r>
    <s v="OPS"/>
    <s v="Nitinat R"/>
    <x v="0"/>
    <s v="Fall"/>
    <x v="24"/>
    <x v="26"/>
    <s v="SWVI"/>
    <s v="CK-31"/>
    <x v="2"/>
    <s v="W"/>
    <s v="H"/>
    <x v="29"/>
    <x v="85"/>
    <s v="CK-31"/>
    <s v="WEST VANCOUVER ISLAND-SOUTH_FA_0.x"/>
    <x v="0"/>
    <x v="1083"/>
    <x v="24"/>
    <x v="717"/>
    <s v="19820619"/>
    <n v="5.3"/>
    <x v="0"/>
    <s v="N"/>
    <x v="0"/>
    <n v="1"/>
    <s v="AD"/>
    <n v="86435"/>
    <n v="1109"/>
    <m/>
    <n v="0"/>
    <n v="0"/>
    <n v="404080"/>
    <n v="491624"/>
  </r>
  <r>
    <s v="OPS"/>
    <s v="Nitinat R"/>
    <x v="0"/>
    <s v="Fall"/>
    <x v="25"/>
    <x v="26"/>
    <s v="SWVI"/>
    <s v="CK-31"/>
    <x v="2"/>
    <s v="M"/>
    <s v="H"/>
    <x v="29"/>
    <x v="85"/>
    <s v="CK-31"/>
    <s v="WEST VANCOUVER ISLAND-SOUTH_FA_0.x"/>
    <x v="0"/>
    <x v="1084"/>
    <x v="25"/>
    <x v="718"/>
    <s v="19830507"/>
    <n v="5.6"/>
    <x v="1"/>
    <s v="N"/>
    <x v="345"/>
    <n v="1"/>
    <s v="AD"/>
    <n v="26348"/>
    <n v="648"/>
    <m/>
    <n v="0"/>
    <n v="0"/>
    <n v="531715"/>
    <n v="558711"/>
  </r>
  <r>
    <s v="OPS"/>
    <s v="Nitinat R"/>
    <x v="0"/>
    <s v="Fall"/>
    <x v="25"/>
    <x v="26"/>
    <s v="SWVI"/>
    <s v="CK-31"/>
    <x v="2"/>
    <s v="M"/>
    <s v="H"/>
    <x v="29"/>
    <x v="85"/>
    <s v="CK-31"/>
    <s v="WEST VANCOUVER ISLAND-SOUTH_FA_0.x"/>
    <x v="0"/>
    <x v="1085"/>
    <x v="25"/>
    <x v="719"/>
    <s v="19830514"/>
    <n v="6.1"/>
    <x v="1"/>
    <s v="N"/>
    <x v="346"/>
    <n v="1"/>
    <s v="AD"/>
    <n v="26254"/>
    <n v="616"/>
    <m/>
    <n v="0"/>
    <n v="0"/>
    <n v="531978"/>
    <n v="558848"/>
  </r>
  <r>
    <s v="OPS"/>
    <s v="Nitinat R"/>
    <x v="0"/>
    <s v="Fall"/>
    <x v="25"/>
    <x v="26"/>
    <s v="SWVI"/>
    <s v="CK-31"/>
    <x v="2"/>
    <s v="M"/>
    <s v="H"/>
    <x v="29"/>
    <x v="85"/>
    <s v="CK-31"/>
    <s v="WEST VANCOUVER ISLAND-SOUTH_FA_0.x"/>
    <x v="0"/>
    <x v="1086"/>
    <x v="25"/>
    <x v="720"/>
    <s v="19830517"/>
    <n v="5.8"/>
    <x v="1"/>
    <s v="N"/>
    <x v="347"/>
    <n v="1"/>
    <s v="AD"/>
    <n v="29376"/>
    <n v="496"/>
    <m/>
    <n v="0"/>
    <n v="0"/>
    <n v="1273841"/>
    <n v="1303713"/>
  </r>
  <r>
    <s v="OPS"/>
    <s v="Nitinat R"/>
    <x v="0"/>
    <s v="Fall"/>
    <x v="8"/>
    <x v="26"/>
    <s v="SWVI"/>
    <s v="CK-31"/>
    <x v="2"/>
    <s v="M"/>
    <s v="H"/>
    <x v="29"/>
    <x v="85"/>
    <s v="CK-31"/>
    <s v="WEST VANCOUVER ISLAND-SOUTH_FA_0.x"/>
    <x v="0"/>
    <x v="1087"/>
    <x v="8"/>
    <x v="721"/>
    <s v="19840520"/>
    <n v="5.9"/>
    <x v="1"/>
    <s v="N"/>
    <x v="348"/>
    <n v="1"/>
    <s v="AD"/>
    <n v="26607"/>
    <n v="269"/>
    <m/>
    <n v="0"/>
    <n v="0"/>
    <n v="602044"/>
    <n v="628920"/>
  </r>
  <r>
    <s v="OPS"/>
    <s v="Nitinat R"/>
    <x v="0"/>
    <s v="Fall"/>
    <x v="8"/>
    <x v="26"/>
    <s v="SWVI"/>
    <s v="CK-31"/>
    <x v="2"/>
    <s v="M"/>
    <s v="H"/>
    <x v="29"/>
    <x v="85"/>
    <s v="CK-31"/>
    <s v="WEST VANCOUVER ISLAND-SOUTH_FA_0.x"/>
    <x v="0"/>
    <x v="1088"/>
    <x v="8"/>
    <x v="721"/>
    <s v="19840520"/>
    <n v="3.3"/>
    <x v="1"/>
    <s v="N"/>
    <x v="349"/>
    <n v="1"/>
    <s v="AD"/>
    <n v="27023"/>
    <n v="0"/>
    <m/>
    <n v="0"/>
    <n v="0"/>
    <n v="630864"/>
    <n v="657887"/>
  </r>
  <r>
    <s v="OPS"/>
    <s v="Nitinat R"/>
    <x v="0"/>
    <s v="Fall"/>
    <x v="8"/>
    <x v="26"/>
    <s v="SWVI"/>
    <s v="CK-31"/>
    <x v="2"/>
    <s v="M"/>
    <s v="H"/>
    <x v="29"/>
    <x v="85"/>
    <s v="CK-31"/>
    <s v="WEST VANCOUVER ISLAND-SOUTH_FA_0.x"/>
    <x v="0"/>
    <x v="1089"/>
    <x v="8"/>
    <x v="722"/>
    <s v="19840603"/>
    <n v="5.9"/>
    <x v="1"/>
    <s v="N"/>
    <x v="350"/>
    <n v="1"/>
    <s v="AD"/>
    <n v="26879"/>
    <n v="184"/>
    <m/>
    <n v="0"/>
    <n v="0"/>
    <n v="613711"/>
    <n v="640774"/>
  </r>
  <r>
    <s v="OPS"/>
    <s v="Nitinat R"/>
    <x v="0"/>
    <s v="Fall"/>
    <x v="8"/>
    <x v="26"/>
    <s v="SWVI"/>
    <s v="CK-31"/>
    <x v="2"/>
    <s v="M"/>
    <s v="H"/>
    <x v="29"/>
    <x v="85"/>
    <s v="CK-31"/>
    <s v="WEST VANCOUVER ISLAND-SOUTH_FA_0.x"/>
    <x v="0"/>
    <x v="1090"/>
    <x v="8"/>
    <x v="723"/>
    <s v="19840612"/>
    <n v="6"/>
    <x v="1"/>
    <s v="N"/>
    <x v="351"/>
    <n v="1"/>
    <s v="AD"/>
    <n v="26869"/>
    <n v="67"/>
    <m/>
    <n v="0"/>
    <n v="0"/>
    <n v="615659"/>
    <n v="642595"/>
  </r>
  <r>
    <s v="OPS"/>
    <s v="Nitinat R"/>
    <x v="0"/>
    <s v="Fall"/>
    <x v="9"/>
    <x v="26"/>
    <s v="SWVI"/>
    <s v="CK-31"/>
    <x v="2"/>
    <s v="M"/>
    <s v="H"/>
    <x v="29"/>
    <x v="85"/>
    <s v="CK-31"/>
    <s v="WEST VANCOUVER ISLAND-SOUTH_FA_0.x"/>
    <x v="0"/>
    <x v="1091"/>
    <x v="9"/>
    <x v="724"/>
    <s v="19850520"/>
    <n v="4.3"/>
    <x v="1"/>
    <s v="N"/>
    <x v="352"/>
    <n v="1"/>
    <s v="AD"/>
    <n v="36699"/>
    <n v="371"/>
    <m/>
    <n v="0"/>
    <n v="0"/>
    <n v="709963"/>
    <n v="747033"/>
  </r>
  <r>
    <s v="OPS"/>
    <s v="Nitinat R"/>
    <x v="0"/>
    <s v="Fall"/>
    <x v="9"/>
    <x v="26"/>
    <s v="SWVI"/>
    <s v="CK-31"/>
    <x v="2"/>
    <s v="M"/>
    <s v="H"/>
    <x v="29"/>
    <x v="85"/>
    <s v="CK-31"/>
    <s v="WEST VANCOUVER ISLAND-SOUTH_FA_0.x"/>
    <x v="0"/>
    <x v="1092"/>
    <x v="9"/>
    <x v="434"/>
    <s v="19850530"/>
    <n v="4.8"/>
    <x v="1"/>
    <s v="N"/>
    <x v="353"/>
    <n v="1"/>
    <s v="AD"/>
    <n v="37900"/>
    <n v="538"/>
    <m/>
    <n v="0"/>
    <n v="0"/>
    <n v="726900"/>
    <n v="765338"/>
  </r>
  <r>
    <s v="OPS"/>
    <s v="Nitinat R"/>
    <x v="0"/>
    <s v="Fall"/>
    <x v="9"/>
    <x v="26"/>
    <s v="SWVI"/>
    <s v="CK-31"/>
    <x v="2"/>
    <s v="M"/>
    <s v="H"/>
    <x v="29"/>
    <x v="85"/>
    <s v="CK-31"/>
    <s v="WEST VANCOUVER ISLAND-SOUTH_FA_0.x"/>
    <x v="0"/>
    <x v="1093"/>
    <x v="9"/>
    <x v="725"/>
    <s v="19850610"/>
    <n v="4.8"/>
    <x v="1"/>
    <s v="N"/>
    <x v="354"/>
    <n v="1"/>
    <s v="AD"/>
    <n v="37464"/>
    <n v="532"/>
    <m/>
    <n v="0"/>
    <n v="0"/>
    <n v="723497"/>
    <n v="761493"/>
  </r>
  <r>
    <s v="OPS"/>
    <s v="Nitinat R"/>
    <x v="0"/>
    <s v="Fall"/>
    <x v="1"/>
    <x v="18"/>
    <s v="SWVI"/>
    <s v="CK-31"/>
    <x v="2"/>
    <s v="M"/>
    <s v="H"/>
    <x v="29"/>
    <x v="48"/>
    <s v="CK-31"/>
    <s v="WEST VANCOUVER ISLAND-SOUTH_FA_0.x"/>
    <x v="0"/>
    <x v="1094"/>
    <x v="1"/>
    <x v="726"/>
    <s v="19890528"/>
    <n v="4.8"/>
    <x v="0"/>
    <s v="N"/>
    <x v="0"/>
    <n v="1"/>
    <m/>
    <n v="0"/>
    <n v="0"/>
    <m/>
    <n v="0"/>
    <n v="0"/>
    <n v="43001"/>
    <n v="43001"/>
  </r>
  <r>
    <s v="OPS"/>
    <s v="Nitinat R"/>
    <x v="0"/>
    <s v="Fall"/>
    <x v="10"/>
    <x v="26"/>
    <s v="SWVI"/>
    <s v="CK-31"/>
    <x v="2"/>
    <s v="M"/>
    <s v="H"/>
    <x v="29"/>
    <x v="85"/>
    <s v="CK-31"/>
    <s v="WEST VANCOUVER ISLAND-SOUTH_FA_0.x"/>
    <x v="0"/>
    <x v="1095"/>
    <x v="10"/>
    <x v="727"/>
    <s v="19860512"/>
    <n v="4.7"/>
    <x v="1"/>
    <s v="N"/>
    <x v="355"/>
    <n v="1"/>
    <s v="AD"/>
    <n v="25848"/>
    <n v="391"/>
    <m/>
    <n v="0"/>
    <n v="0"/>
    <n v="1010068"/>
    <n v="1036307"/>
  </r>
  <r>
    <s v="OPS"/>
    <s v="Nitinat R"/>
    <x v="0"/>
    <s v="Fall"/>
    <x v="10"/>
    <x v="26"/>
    <s v="SWVI"/>
    <s v="CK-31"/>
    <x v="2"/>
    <s v="M"/>
    <s v="H"/>
    <x v="29"/>
    <x v="85"/>
    <s v="CK-31"/>
    <s v="WEST VANCOUVER ISLAND-SOUTH_FA_0.x"/>
    <x v="0"/>
    <x v="1096"/>
    <x v="10"/>
    <x v="728"/>
    <s v="19860525"/>
    <n v="5.4"/>
    <x v="1"/>
    <s v="N"/>
    <x v="356"/>
    <n v="1"/>
    <s v="AD"/>
    <n v="27661"/>
    <n v="0"/>
    <m/>
    <n v="0"/>
    <n v="0"/>
    <n v="2025948"/>
    <n v="2053609"/>
  </r>
  <r>
    <s v="OPS"/>
    <s v="Nitinat R"/>
    <x v="0"/>
    <s v="Fall"/>
    <x v="10"/>
    <x v="26"/>
    <s v="SWVI"/>
    <s v="CK-31"/>
    <x v="2"/>
    <s v="M"/>
    <s v="H"/>
    <x v="29"/>
    <x v="85"/>
    <s v="CK-31"/>
    <s v="WEST VANCOUVER ISLAND-SOUTH_FA_0.x"/>
    <x v="0"/>
    <x v="1097"/>
    <x v="10"/>
    <x v="729"/>
    <s v="19860608"/>
    <n v="6.9"/>
    <x v="1"/>
    <s v="N"/>
    <x v="357"/>
    <n v="1"/>
    <s v="AD"/>
    <n v="25839"/>
    <n v="874"/>
    <m/>
    <n v="0"/>
    <n v="0"/>
    <n v="936502"/>
    <n v="963215"/>
  </r>
  <r>
    <s v="OPS"/>
    <s v="Nitinat R"/>
    <x v="0"/>
    <s v="Fall"/>
    <x v="10"/>
    <x v="26"/>
    <s v="SWVI"/>
    <s v="CK-31"/>
    <x v="2"/>
    <s v="M"/>
    <s v="H"/>
    <x v="29"/>
    <x v="85"/>
    <s v="CK-31"/>
    <s v="WEST VANCOUVER ISLAND-SOUTH_FA_0.x"/>
    <x v="1"/>
    <x v="1098"/>
    <x v="10"/>
    <x v="730"/>
    <s v="19860522"/>
    <n v="2.5"/>
    <x v="1"/>
    <s v="N"/>
    <x v="358"/>
    <n v="1"/>
    <s v="AD"/>
    <n v="26238"/>
    <n v="306"/>
    <m/>
    <n v="0"/>
    <n v="0"/>
    <n v="82556"/>
    <n v="109100"/>
  </r>
  <r>
    <s v="OPS"/>
    <s v="Nitinat R"/>
    <x v="0"/>
    <s v="Fall"/>
    <x v="10"/>
    <x v="26"/>
    <s v="SWVI"/>
    <s v="CK-31"/>
    <x v="2"/>
    <s v="M"/>
    <s v="H"/>
    <x v="29"/>
    <x v="85"/>
    <s v="CK-31"/>
    <s v="WEST VANCOUVER ISLAND-SOUTH_FA_0.x"/>
    <x v="1"/>
    <x v="1099"/>
    <x v="10"/>
    <x v="730"/>
    <s v="19860522"/>
    <n v="2.6"/>
    <x v="1"/>
    <s v="N"/>
    <x v="359"/>
    <n v="1"/>
    <s v="AD"/>
    <n v="26324"/>
    <n v="278"/>
    <m/>
    <n v="0"/>
    <n v="0"/>
    <n v="83163"/>
    <n v="109765"/>
  </r>
  <r>
    <s v="OPS"/>
    <s v="Nitinat R"/>
    <x v="0"/>
    <s v="Fall"/>
    <x v="2"/>
    <x v="18"/>
    <s v="SWVI"/>
    <s v="CK-31"/>
    <x v="2"/>
    <s v="M"/>
    <s v="H"/>
    <x v="29"/>
    <x v="48"/>
    <s v="CK-31"/>
    <s v="WEST VANCOUVER ISLAND-SOUTH_FA_0.x"/>
    <x v="1"/>
    <x v="1100"/>
    <x v="2"/>
    <x v="731"/>
    <s v="19900521"/>
    <n v="3.9"/>
    <x v="0"/>
    <s v="N"/>
    <x v="0"/>
    <n v="1"/>
    <m/>
    <n v="0"/>
    <n v="0"/>
    <m/>
    <n v="0"/>
    <n v="0"/>
    <n v="143056"/>
    <n v="143056"/>
  </r>
  <r>
    <s v="OPS"/>
    <s v="Nitinat R"/>
    <x v="0"/>
    <s v="Fall"/>
    <x v="11"/>
    <x v="26"/>
    <s v="SWVI"/>
    <s v="CK-31"/>
    <x v="2"/>
    <s v="M"/>
    <s v="H"/>
    <x v="29"/>
    <x v="85"/>
    <s v="CK-31"/>
    <s v="WEST VANCOUVER ISLAND-SOUTH_FA_0.x"/>
    <x v="0"/>
    <x v="1101"/>
    <x v="11"/>
    <x v="732"/>
    <s v="19870519"/>
    <n v="6.5"/>
    <x v="1"/>
    <s v="N"/>
    <x v="360"/>
    <n v="1"/>
    <s v="AD"/>
    <n v="26000"/>
    <n v="139"/>
    <m/>
    <n v="0"/>
    <n v="0"/>
    <n v="1008881"/>
    <n v="1035020"/>
  </r>
  <r>
    <s v="OPS"/>
    <s v="Nitinat R"/>
    <x v="0"/>
    <s v="Fall"/>
    <x v="11"/>
    <x v="26"/>
    <s v="SWVI"/>
    <s v="CK-31"/>
    <x v="2"/>
    <s v="M"/>
    <s v="H"/>
    <x v="29"/>
    <x v="85"/>
    <s v="CK-31"/>
    <s v="WEST VANCOUVER ISLAND-SOUTH_FA_0.x"/>
    <x v="0"/>
    <x v="1102"/>
    <x v="11"/>
    <x v="732"/>
    <s v="19870519"/>
    <n v="6.5"/>
    <x v="1"/>
    <s v="N"/>
    <x v="361"/>
    <n v="1"/>
    <s v="AD"/>
    <n v="26710"/>
    <n v="91"/>
    <m/>
    <n v="0"/>
    <n v="0"/>
    <n v="1036431"/>
    <n v="1063232"/>
  </r>
  <r>
    <s v="OPS"/>
    <s v="Nitinat R"/>
    <x v="0"/>
    <s v="Fall"/>
    <x v="11"/>
    <x v="26"/>
    <s v="SWVI"/>
    <s v="CK-31"/>
    <x v="2"/>
    <s v="M"/>
    <s v="H"/>
    <x v="29"/>
    <x v="85"/>
    <s v="CK-31"/>
    <s v="WEST VANCOUVER ISLAND-SOUTH_FA_0.x"/>
    <x v="0"/>
    <x v="1103"/>
    <x v="11"/>
    <x v="177"/>
    <s v="19870604"/>
    <n v="8.6"/>
    <x v="1"/>
    <s v="N"/>
    <x v="362"/>
    <n v="1"/>
    <s v="AD"/>
    <n v="26779"/>
    <n v="65"/>
    <m/>
    <n v="0"/>
    <n v="0"/>
    <n v="959752"/>
    <n v="986596"/>
  </r>
  <r>
    <s v="OPS"/>
    <s v="Nitinat R"/>
    <x v="0"/>
    <s v="Fall"/>
    <x v="11"/>
    <x v="26"/>
    <s v="SWVI"/>
    <s v="CK-31"/>
    <x v="2"/>
    <s v="M"/>
    <s v="H"/>
    <x v="29"/>
    <x v="85"/>
    <s v="CK-31"/>
    <s v="WEST VANCOUVER ISLAND-SOUTH_FA_0.x"/>
    <x v="0"/>
    <x v="1104"/>
    <x v="11"/>
    <x v="177"/>
    <s v="19870604"/>
    <n v="8.6"/>
    <x v="1"/>
    <s v="N"/>
    <x v="363"/>
    <n v="1"/>
    <s v="AD"/>
    <n v="25824"/>
    <n v="274"/>
    <m/>
    <n v="0"/>
    <n v="0"/>
    <n v="925526"/>
    <n v="951624"/>
  </r>
  <r>
    <s v="OPS"/>
    <s v="Nitinat R"/>
    <x v="0"/>
    <s v="Fall"/>
    <x v="11"/>
    <x v="26"/>
    <s v="SWVI"/>
    <s v="CK-31"/>
    <x v="2"/>
    <s v="M"/>
    <s v="H"/>
    <x v="29"/>
    <x v="85"/>
    <s v="CK-31"/>
    <s v="WEST VANCOUVER ISLAND-SOUTH_FA_0.x"/>
    <x v="1"/>
    <x v="1105"/>
    <x v="11"/>
    <x v="26"/>
    <s v="19870511"/>
    <n v="3.9"/>
    <x v="1"/>
    <s v="N"/>
    <x v="364"/>
    <n v="1"/>
    <m/>
    <n v="0"/>
    <n v="0"/>
    <m/>
    <n v="0"/>
    <n v="0"/>
    <n v="164999"/>
    <n v="164999"/>
  </r>
  <r>
    <s v="OPS"/>
    <s v="Nitinat R"/>
    <x v="0"/>
    <s v="Fall"/>
    <x v="12"/>
    <x v="18"/>
    <s v="SWVI"/>
    <s v="CK-31"/>
    <x v="2"/>
    <s v="M"/>
    <s v="H"/>
    <x v="29"/>
    <x v="48"/>
    <s v="CK-31"/>
    <s v="WEST VANCOUVER ISLAND-SOUTH_FA_0.x"/>
    <x v="0"/>
    <x v="1106"/>
    <x v="12"/>
    <x v="186"/>
    <s v="19910524"/>
    <n v="5"/>
    <x v="0"/>
    <s v="N"/>
    <x v="0"/>
    <n v="1"/>
    <m/>
    <n v="0"/>
    <n v="0"/>
    <m/>
    <n v="0"/>
    <n v="0"/>
    <n v="116419"/>
    <n v="116419"/>
  </r>
  <r>
    <s v="OPS"/>
    <s v="Nitinat R"/>
    <x v="0"/>
    <s v="Fall"/>
    <x v="0"/>
    <x v="26"/>
    <s v="SWVI"/>
    <s v="CK-31"/>
    <x v="2"/>
    <s v="M"/>
    <s v="H"/>
    <x v="29"/>
    <x v="85"/>
    <s v="CK-31"/>
    <s v="WEST VANCOUVER ISLAND-SOUTH_FA_0.x"/>
    <x v="0"/>
    <x v="1107"/>
    <x v="0"/>
    <x v="0"/>
    <s v="19880528"/>
    <n v="7.1"/>
    <x v="1"/>
    <s v="N"/>
    <x v="365"/>
    <n v="1"/>
    <s v="AD"/>
    <n v="52730"/>
    <n v="0"/>
    <m/>
    <n v="0"/>
    <n v="0"/>
    <n v="2172046"/>
    <n v="2224776"/>
  </r>
  <r>
    <s v="OPS"/>
    <s v="Nitinat R"/>
    <x v="0"/>
    <s v="Fall"/>
    <x v="0"/>
    <x v="26"/>
    <s v="SWVI"/>
    <s v="CK-31"/>
    <x v="2"/>
    <s v="M"/>
    <s v="H"/>
    <x v="29"/>
    <x v="85"/>
    <s v="CK-31"/>
    <s v="WEST VANCOUVER ISLAND-SOUTH_FA_0.x"/>
    <x v="0"/>
    <x v="1108"/>
    <x v="0"/>
    <x v="28"/>
    <s v="19880506"/>
    <n v="3.2"/>
    <x v="1"/>
    <s v="N"/>
    <x v="366"/>
    <n v="1"/>
    <s v="AD"/>
    <n v="52054"/>
    <n v="552"/>
    <m/>
    <n v="0"/>
    <n v="0"/>
    <n v="700452"/>
    <n v="753058"/>
  </r>
  <r>
    <s v="OPS"/>
    <s v="Nitinat R"/>
    <x v="0"/>
    <s v="Fall"/>
    <x v="0"/>
    <x v="26"/>
    <s v="SWVI"/>
    <s v="CK-31"/>
    <x v="2"/>
    <s v="M"/>
    <s v="H"/>
    <x v="29"/>
    <x v="85"/>
    <s v="CK-31"/>
    <s v="WEST VANCOUVER ISLAND-SOUTH_FA_0.x"/>
    <x v="0"/>
    <x v="1109"/>
    <x v="0"/>
    <x v="28"/>
    <s v="19880505"/>
    <n v="4.8"/>
    <x v="1"/>
    <s v="N"/>
    <x v="348"/>
    <n v="1"/>
    <s v="AD"/>
    <n v="53081"/>
    <n v="162"/>
    <m/>
    <n v="0"/>
    <n v="0"/>
    <n v="2047877"/>
    <n v="2101120"/>
  </r>
  <r>
    <s v="OPS"/>
    <s v="Nitinat R"/>
    <x v="0"/>
    <s v="Fall"/>
    <x v="0"/>
    <x v="26"/>
    <s v="SWVI"/>
    <s v="CK-31"/>
    <x v="2"/>
    <s v="M"/>
    <s v="H"/>
    <x v="29"/>
    <x v="85"/>
    <s v="CK-31"/>
    <s v="WEST VANCOUVER ISLAND-SOUTH_FA_0.x"/>
    <x v="1"/>
    <x v="1110"/>
    <x v="0"/>
    <x v="733"/>
    <s v="19880412"/>
    <n v="1.7"/>
    <x v="0"/>
    <s v="N"/>
    <x v="367"/>
    <n v="1"/>
    <m/>
    <n v="0"/>
    <n v="0"/>
    <m/>
    <n v="0"/>
    <n v="0"/>
    <n v="450000"/>
    <n v="450000"/>
  </r>
  <r>
    <s v="OPS"/>
    <s v="Nitinat R"/>
    <x v="0"/>
    <s v="Fall"/>
    <x v="0"/>
    <x v="26"/>
    <s v="SWVI"/>
    <s v="CK-31"/>
    <x v="2"/>
    <s v="M"/>
    <s v="H"/>
    <x v="29"/>
    <x v="86"/>
    <s v="CK-31"/>
    <s v="WEST VANCOUVER ISLAND-SOUTH_FA_0.x"/>
    <x v="1"/>
    <x v="1111"/>
    <x v="0"/>
    <x v="734"/>
    <s v="19880416"/>
    <n v="0.82"/>
    <x v="1"/>
    <s v="N"/>
    <x v="368"/>
    <n v="1"/>
    <m/>
    <n v="0"/>
    <n v="0"/>
    <m/>
    <n v="0"/>
    <n v="0"/>
    <n v="1521605"/>
    <n v="1521605"/>
  </r>
  <r>
    <s v="OPS"/>
    <s v="Nitinat R"/>
    <x v="0"/>
    <s v="Fall"/>
    <x v="13"/>
    <x v="18"/>
    <s v="SWVI"/>
    <s v="CK-31"/>
    <x v="2"/>
    <s v="M"/>
    <s v="H"/>
    <x v="29"/>
    <x v="48"/>
    <s v="CK-31"/>
    <s v="WEST VANCOUVER ISLAND-SOUTH_FA_0.x"/>
    <x v="0"/>
    <x v="1112"/>
    <x v="13"/>
    <x v="735"/>
    <s v="19920506"/>
    <n v="4.4000000000000004"/>
    <x v="0"/>
    <s v="N"/>
    <x v="0"/>
    <n v="1"/>
    <m/>
    <n v="0"/>
    <n v="0"/>
    <m/>
    <n v="0"/>
    <n v="0"/>
    <n v="187334"/>
    <n v="187334"/>
  </r>
  <r>
    <s v="OPS"/>
    <s v="Nitinat R"/>
    <x v="0"/>
    <s v="Fall"/>
    <x v="1"/>
    <x v="26"/>
    <s v="SWVI"/>
    <s v="CK-31"/>
    <x v="2"/>
    <s v="M"/>
    <s v="H"/>
    <x v="29"/>
    <x v="85"/>
    <s v="CK-31"/>
    <s v="WEST VANCOUVER ISLAND-SOUTH_FA_0.x"/>
    <x v="0"/>
    <x v="1113"/>
    <x v="1"/>
    <x v="30"/>
    <s v="19890505"/>
    <n v="4.5"/>
    <x v="1"/>
    <s v="N"/>
    <x v="369"/>
    <n v="1"/>
    <s v="AD"/>
    <n v="24080"/>
    <n v="170"/>
    <m/>
    <n v="0"/>
    <n v="0"/>
    <n v="965778"/>
    <n v="990028"/>
  </r>
  <r>
    <s v="OPS"/>
    <s v="Nitinat R"/>
    <x v="0"/>
    <s v="Fall"/>
    <x v="1"/>
    <x v="26"/>
    <s v="SWVI"/>
    <s v="CK-31"/>
    <x v="2"/>
    <s v="M"/>
    <s v="H"/>
    <x v="29"/>
    <x v="85"/>
    <s v="CK-31"/>
    <s v="WEST VANCOUVER ISLAND-SOUTH_FA_0.x"/>
    <x v="0"/>
    <x v="1114"/>
    <x v="1"/>
    <x v="30"/>
    <s v="19890505"/>
    <n v="4.5"/>
    <x v="1"/>
    <s v="N"/>
    <x v="370"/>
    <n v="1"/>
    <s v="AD"/>
    <n v="26348"/>
    <n v="101"/>
    <m/>
    <n v="0"/>
    <n v="0"/>
    <n v="1056741"/>
    <n v="1083190"/>
  </r>
  <r>
    <s v="OPS"/>
    <s v="Nitinat R"/>
    <x v="0"/>
    <s v="Fall"/>
    <x v="1"/>
    <x v="26"/>
    <s v="SWVI"/>
    <s v="CK-31"/>
    <x v="2"/>
    <s v="M"/>
    <s v="H"/>
    <x v="29"/>
    <x v="85"/>
    <s v="CK-31"/>
    <s v="WEST VANCOUVER ISLAND-SOUTH_FA_0.x"/>
    <x v="0"/>
    <x v="1115"/>
    <x v="1"/>
    <x v="1"/>
    <s v="19890602"/>
    <n v="7.1"/>
    <x v="1"/>
    <s v="N"/>
    <x v="371"/>
    <n v="1"/>
    <s v="AD"/>
    <n v="26521"/>
    <n v="111"/>
    <m/>
    <n v="0"/>
    <n v="0"/>
    <n v="1007529"/>
    <n v="1034161"/>
  </r>
  <r>
    <s v="OPS"/>
    <s v="Nitinat R"/>
    <x v="0"/>
    <s v="Fall"/>
    <x v="1"/>
    <x v="26"/>
    <s v="SWVI"/>
    <s v="CK-31"/>
    <x v="2"/>
    <s v="M"/>
    <s v="H"/>
    <x v="29"/>
    <x v="85"/>
    <s v="CK-31"/>
    <s v="WEST VANCOUVER ISLAND-SOUTH_FA_0.x"/>
    <x v="0"/>
    <x v="1116"/>
    <x v="1"/>
    <x v="1"/>
    <s v="19890602"/>
    <n v="7.1"/>
    <x v="1"/>
    <s v="N"/>
    <x v="372"/>
    <n v="1"/>
    <s v="AD"/>
    <n v="26677"/>
    <n v="117"/>
    <m/>
    <n v="0"/>
    <n v="0"/>
    <n v="1013456"/>
    <n v="1040250"/>
  </r>
  <r>
    <s v="OPS"/>
    <s v="Nitinat R"/>
    <x v="0"/>
    <s v="Fall"/>
    <x v="1"/>
    <x v="26"/>
    <s v="SWVI"/>
    <s v="CK-31"/>
    <x v="2"/>
    <s v="M"/>
    <s v="H"/>
    <x v="29"/>
    <x v="85"/>
    <s v="CK-31"/>
    <s v="WEST VANCOUVER ISLAND-SOUTH_FA_0.x"/>
    <x v="1"/>
    <x v="1117"/>
    <x v="1"/>
    <x v="736"/>
    <s v="19890306"/>
    <n v="0.64"/>
    <x v="1"/>
    <s v="N"/>
    <x v="373"/>
    <n v="1"/>
    <m/>
    <n v="0"/>
    <n v="0"/>
    <m/>
    <n v="0"/>
    <n v="0"/>
    <n v="1881877"/>
    <n v="1881877"/>
  </r>
  <r>
    <s v="OPS"/>
    <s v="Nitinat R"/>
    <x v="0"/>
    <s v="Fall"/>
    <x v="1"/>
    <x v="26"/>
    <s v="SWVI"/>
    <s v="CK-31"/>
    <x v="2"/>
    <s v="M"/>
    <s v="H"/>
    <x v="29"/>
    <x v="85"/>
    <s v="CK-31"/>
    <s v="WEST VANCOUVER ISLAND-SOUTH_FA_0.x"/>
    <x v="1"/>
    <x v="1118"/>
    <x v="1"/>
    <x v="579"/>
    <s v="19890416"/>
    <n v="0.72"/>
    <x v="1"/>
    <s v="N"/>
    <x v="373"/>
    <n v="1"/>
    <m/>
    <n v="0"/>
    <n v="0"/>
    <m/>
    <n v="0"/>
    <n v="0"/>
    <n v="1201071"/>
    <n v="1201071"/>
  </r>
  <r>
    <s v="OPS"/>
    <s v="Nitinat R"/>
    <x v="0"/>
    <s v="Fall"/>
    <x v="1"/>
    <x v="26"/>
    <s v="SWVI"/>
    <s v="CK-31"/>
    <x v="2"/>
    <s v="M"/>
    <s v="H"/>
    <x v="29"/>
    <x v="85"/>
    <s v="CK-31"/>
    <s v="WEST VANCOUVER ISLAND-SOUTH_FA_0.x"/>
    <x v="1"/>
    <x v="1119"/>
    <x v="1"/>
    <x v="30"/>
    <s v="19890530"/>
    <n v="1.9"/>
    <x v="1"/>
    <s v="N"/>
    <x v="374"/>
    <n v="1"/>
    <m/>
    <n v="0"/>
    <n v="0"/>
    <m/>
    <n v="0"/>
    <n v="0"/>
    <n v="844077"/>
    <n v="844077"/>
  </r>
  <r>
    <s v="OPS"/>
    <s v="Nitinat R"/>
    <x v="0"/>
    <s v="Fall"/>
    <x v="14"/>
    <x v="18"/>
    <s v="SWVI"/>
    <s v="CK-31"/>
    <x v="2"/>
    <s v="M"/>
    <s v="H"/>
    <x v="29"/>
    <x v="48"/>
    <s v="CK-31"/>
    <s v="WEST VANCOUVER ISLAND-SOUTH_FA_0.x"/>
    <x v="0"/>
    <x v="1120"/>
    <x v="14"/>
    <x v="737"/>
    <s v="19930513"/>
    <n v="3.9"/>
    <x v="1"/>
    <s v="N"/>
    <x v="0"/>
    <n v="1"/>
    <m/>
    <n v="0"/>
    <n v="0"/>
    <m/>
    <n v="0"/>
    <n v="0"/>
    <n v="156632"/>
    <n v="156632"/>
  </r>
  <r>
    <s v="OPS"/>
    <s v="Nitinat R"/>
    <x v="0"/>
    <s v="Fall"/>
    <x v="2"/>
    <x v="26"/>
    <s v="SWVI"/>
    <s v="CK-31"/>
    <x v="2"/>
    <s v="M"/>
    <s v="H"/>
    <x v="29"/>
    <x v="85"/>
    <s v="CK-31"/>
    <s v="WEST VANCOUVER ISLAND-SOUTH_FA_0.x"/>
    <x v="0"/>
    <x v="1121"/>
    <x v="2"/>
    <x v="738"/>
    <s v="19900519"/>
    <n v="5.4"/>
    <x v="1"/>
    <s v="N"/>
    <x v="375"/>
    <n v="1"/>
    <s v="AD"/>
    <n v="27145"/>
    <n v="656"/>
    <m/>
    <n v="0"/>
    <n v="0"/>
    <n v="543829"/>
    <n v="571630"/>
  </r>
  <r>
    <s v="OPS"/>
    <s v="Nitinat R"/>
    <x v="0"/>
    <s v="Fall"/>
    <x v="2"/>
    <x v="26"/>
    <s v="SWVI"/>
    <s v="CK-31"/>
    <x v="2"/>
    <s v="M"/>
    <s v="H"/>
    <x v="29"/>
    <x v="85"/>
    <s v="CK-31"/>
    <s v="WEST VANCOUVER ISLAND-SOUTH_FA_0.x"/>
    <x v="0"/>
    <x v="1122"/>
    <x v="2"/>
    <x v="738"/>
    <s v="19900519"/>
    <n v="5.2"/>
    <x v="1"/>
    <s v="N"/>
    <x v="376"/>
    <n v="1"/>
    <s v="AD"/>
    <n v="28208"/>
    <n v="110"/>
    <m/>
    <n v="0"/>
    <n v="0"/>
    <n v="556998"/>
    <n v="585316"/>
  </r>
  <r>
    <s v="OPS"/>
    <s v="Nitinat R"/>
    <x v="0"/>
    <s v="Fall"/>
    <x v="2"/>
    <x v="26"/>
    <s v="SWVI"/>
    <s v="CK-31"/>
    <x v="2"/>
    <s v="M"/>
    <s v="H"/>
    <x v="29"/>
    <x v="85"/>
    <s v="CK-31"/>
    <s v="WEST VANCOUVER ISLAND-SOUTH_FA_0.x"/>
    <x v="0"/>
    <x v="1123"/>
    <x v="2"/>
    <x v="738"/>
    <s v="19900519"/>
    <n v="5.0999999999999996"/>
    <x v="1"/>
    <s v="N"/>
    <x v="377"/>
    <n v="1"/>
    <s v="AD"/>
    <n v="27134"/>
    <n v="282"/>
    <m/>
    <n v="0"/>
    <n v="0"/>
    <n v="575522"/>
    <n v="602938"/>
  </r>
  <r>
    <s v="OPS"/>
    <s v="Nitinat R"/>
    <x v="0"/>
    <s v="Fall"/>
    <x v="2"/>
    <x v="26"/>
    <s v="SWVI"/>
    <s v="CK-31"/>
    <x v="2"/>
    <s v="M"/>
    <s v="H"/>
    <x v="29"/>
    <x v="85"/>
    <s v="CK-31"/>
    <s v="WEST VANCOUVER ISLAND-SOUTH_FA_0.x"/>
    <x v="0"/>
    <x v="1124"/>
    <x v="2"/>
    <x v="738"/>
    <s v="19900519"/>
    <n v="5.0999999999999996"/>
    <x v="1"/>
    <s v="N"/>
    <x v="378"/>
    <n v="1"/>
    <s v="AD"/>
    <n v="25576"/>
    <n v="180"/>
    <m/>
    <n v="0"/>
    <n v="0"/>
    <n v="2148957"/>
    <n v="2174713"/>
  </r>
  <r>
    <s v="OPS"/>
    <s v="Nitinat R"/>
    <x v="0"/>
    <s v="Fall"/>
    <x v="2"/>
    <x v="26"/>
    <s v="SWVI"/>
    <s v="CK-31"/>
    <x v="2"/>
    <s v="M"/>
    <s v="H"/>
    <x v="29"/>
    <x v="85"/>
    <s v="CK-31"/>
    <s v="WEST VANCOUVER ISLAND-SOUTH_FA_0.x"/>
    <x v="0"/>
    <x v="1125"/>
    <x v="2"/>
    <x v="739"/>
    <s v="19900512"/>
    <n v="5.4"/>
    <x v="1"/>
    <s v="N"/>
    <x v="379"/>
    <n v="1"/>
    <s v="AD"/>
    <n v="25189"/>
    <n v="601"/>
    <m/>
    <n v="0"/>
    <n v="0"/>
    <n v="1901145"/>
    <n v="1926935"/>
  </r>
  <r>
    <s v="OPS"/>
    <s v="Nitinat R"/>
    <x v="0"/>
    <s v="Fall"/>
    <x v="2"/>
    <x v="26"/>
    <s v="SWVI"/>
    <s v="CK-31"/>
    <x v="2"/>
    <s v="M"/>
    <s v="H"/>
    <x v="29"/>
    <x v="85"/>
    <s v="CK-31"/>
    <s v="WEST VANCOUVER ISLAND-SOUTH_FA_0.x"/>
    <x v="0"/>
    <x v="1126"/>
    <x v="2"/>
    <x v="740"/>
    <s v="19900602"/>
    <n v="6"/>
    <x v="1"/>
    <s v="N"/>
    <x v="380"/>
    <n v="1"/>
    <s v="AD"/>
    <n v="28457"/>
    <n v="413"/>
    <m/>
    <n v="0"/>
    <n v="0"/>
    <n v="1223354"/>
    <n v="1252224"/>
  </r>
  <r>
    <s v="OPS"/>
    <s v="Nitinat R"/>
    <x v="0"/>
    <s v="Fall"/>
    <x v="2"/>
    <x v="26"/>
    <s v="SWVI"/>
    <s v="CK-31"/>
    <x v="2"/>
    <s v="M"/>
    <s v="H"/>
    <x v="29"/>
    <x v="85"/>
    <s v="CK-31"/>
    <s v="WEST VANCOUVER ISLAND-SOUTH_FA_0.x"/>
    <x v="0"/>
    <x v="1127"/>
    <x v="2"/>
    <x v="740"/>
    <s v="19900602"/>
    <n v="6"/>
    <x v="1"/>
    <s v="N"/>
    <x v="381"/>
    <n v="1"/>
    <s v="AD"/>
    <n v="28458"/>
    <n v="413"/>
    <m/>
    <n v="0"/>
    <n v="0"/>
    <n v="1223355"/>
    <n v="1252226"/>
  </r>
  <r>
    <s v="OPS"/>
    <s v="Nitinat R"/>
    <x v="0"/>
    <s v="Fall"/>
    <x v="2"/>
    <x v="26"/>
    <s v="SWVI"/>
    <s v="CK-31"/>
    <x v="2"/>
    <s v="M"/>
    <s v="H"/>
    <x v="29"/>
    <x v="85"/>
    <s v="CK-31"/>
    <s v="WEST VANCOUVER ISLAND-SOUTH_FA_0.x"/>
    <x v="1"/>
    <x v="1128"/>
    <x v="2"/>
    <x v="741"/>
    <s v="19900327"/>
    <n v="0.61"/>
    <x v="1"/>
    <s v="N"/>
    <x v="382"/>
    <n v="1"/>
    <m/>
    <n v="0"/>
    <n v="0"/>
    <m/>
    <n v="0"/>
    <n v="0"/>
    <n v="862104"/>
    <n v="862104"/>
  </r>
  <r>
    <s v="OPS"/>
    <s v="Nitinat R"/>
    <x v="0"/>
    <s v="Fall"/>
    <x v="2"/>
    <x v="26"/>
    <s v="SWVI"/>
    <s v="CK-31"/>
    <x v="2"/>
    <s v="M"/>
    <s v="H"/>
    <x v="29"/>
    <x v="85"/>
    <s v="CK-31"/>
    <s v="WEST VANCOUVER ISLAND-SOUTH_FA_0.x"/>
    <x v="1"/>
    <x v="1129"/>
    <x v="2"/>
    <x v="739"/>
    <s v="19900511"/>
    <n v="1.64"/>
    <x v="1"/>
    <s v="N"/>
    <x v="383"/>
    <n v="1"/>
    <m/>
    <n v="0"/>
    <n v="0"/>
    <m/>
    <n v="0"/>
    <n v="0"/>
    <n v="400000"/>
    <n v="400000"/>
  </r>
  <r>
    <s v="OPS"/>
    <s v="Nitinat R"/>
    <x v="0"/>
    <s v="Fall"/>
    <x v="2"/>
    <x v="26"/>
    <s v="SWVI"/>
    <s v="CK-31"/>
    <x v="2"/>
    <s v="M"/>
    <s v="H"/>
    <x v="29"/>
    <x v="85"/>
    <s v="CK-31"/>
    <s v="WEST VANCOUVER ISLAND-SOUTH_FA_0.x"/>
    <x v="1"/>
    <x v="1130"/>
    <x v="2"/>
    <x v="742"/>
    <s v="19900602"/>
    <n v="4.3"/>
    <x v="1"/>
    <s v="N"/>
    <x v="384"/>
    <n v="1"/>
    <m/>
    <n v="0"/>
    <n v="0"/>
    <m/>
    <n v="0"/>
    <n v="0"/>
    <n v="481694"/>
    <n v="481694"/>
  </r>
  <r>
    <s v="OPS"/>
    <s v="Nitinat R"/>
    <x v="0"/>
    <s v="Fall"/>
    <x v="15"/>
    <x v="18"/>
    <s v="SWVI"/>
    <s v="CK-31"/>
    <x v="2"/>
    <s v="M"/>
    <s v="H"/>
    <x v="29"/>
    <x v="48"/>
    <s v="CK-31"/>
    <s v="WEST VANCOUVER ISLAND-SOUTH_FA_0.x"/>
    <x v="0"/>
    <x v="1131"/>
    <x v="15"/>
    <x v="743"/>
    <s v="19940510"/>
    <n v="4.0999999999999996"/>
    <x v="1"/>
    <s v="N"/>
    <x v="385"/>
    <n v="1"/>
    <m/>
    <n v="0"/>
    <n v="0"/>
    <m/>
    <n v="0"/>
    <n v="0"/>
    <n v="210776"/>
    <n v="210776"/>
  </r>
  <r>
    <s v="OPS"/>
    <s v="Nitinat R"/>
    <x v="0"/>
    <s v="Fall"/>
    <x v="12"/>
    <x v="26"/>
    <s v="SWVI"/>
    <s v="CK-31"/>
    <x v="2"/>
    <s v="M"/>
    <s v="H"/>
    <x v="49"/>
    <x v="87"/>
    <s v="CK-31"/>
    <s v="WEST VANCOUVER ISLAND-SOUTH_FA_0.x"/>
    <x v="3"/>
    <x v="1132"/>
    <x v="12"/>
    <x v="583"/>
    <s v="19910614"/>
    <n v="10.8"/>
    <x v="1"/>
    <s v="N"/>
    <x v="386"/>
    <n v="1"/>
    <s v="AD"/>
    <n v="5471"/>
    <n v="73"/>
    <m/>
    <n v="0"/>
    <n v="0"/>
    <n v="5440"/>
    <n v="10984"/>
  </r>
  <r>
    <s v="OPS"/>
    <s v="Nitinat R"/>
    <x v="0"/>
    <s v="Fall"/>
    <x v="12"/>
    <x v="26"/>
    <s v="SWVI"/>
    <s v="CK-31"/>
    <x v="2"/>
    <s v="M"/>
    <s v="H"/>
    <x v="49"/>
    <x v="87"/>
    <s v="CK-31"/>
    <s v="WEST VANCOUVER ISLAND-SOUTH_FA_0.x"/>
    <x v="3"/>
    <x v="1133"/>
    <x v="12"/>
    <x v="583"/>
    <s v="19910614"/>
    <n v="10.8"/>
    <x v="1"/>
    <s v="N"/>
    <x v="387"/>
    <n v="1"/>
    <s v="AD"/>
    <n v="5509"/>
    <n v="34"/>
    <m/>
    <n v="0"/>
    <n v="0"/>
    <n v="5439"/>
    <n v="10982"/>
  </r>
  <r>
    <s v="OPS"/>
    <s v="Nitinat R"/>
    <x v="0"/>
    <s v="Fall"/>
    <x v="12"/>
    <x v="26"/>
    <s v="SWVI"/>
    <s v="CK-31"/>
    <x v="2"/>
    <s v="M"/>
    <s v="H"/>
    <x v="49"/>
    <x v="87"/>
    <s v="CK-31"/>
    <s v="WEST VANCOUVER ISLAND-SOUTH_FA_0.x"/>
    <x v="3"/>
    <x v="1134"/>
    <x v="12"/>
    <x v="583"/>
    <s v="19910614"/>
    <n v="10.8"/>
    <x v="1"/>
    <s v="N"/>
    <x v="388"/>
    <n v="1"/>
    <s v="AD"/>
    <n v="5455"/>
    <n v="75"/>
    <m/>
    <n v="0"/>
    <n v="0"/>
    <n v="5425"/>
    <n v="10955"/>
  </r>
  <r>
    <s v="OPS"/>
    <s v="Nitinat R"/>
    <x v="0"/>
    <s v="Fall"/>
    <x v="12"/>
    <x v="26"/>
    <s v="SWVI"/>
    <s v="CK-31"/>
    <x v="2"/>
    <s v="M"/>
    <s v="H"/>
    <x v="49"/>
    <x v="87"/>
    <s v="CK-31"/>
    <s v="WEST VANCOUVER ISLAND-SOUTH_FA_0.x"/>
    <x v="3"/>
    <x v="1135"/>
    <x v="12"/>
    <x v="744"/>
    <s v="19910613"/>
    <n v="11.7"/>
    <x v="1"/>
    <s v="N"/>
    <x v="389"/>
    <n v="1"/>
    <s v="AD"/>
    <n v="5653"/>
    <n v="0"/>
    <m/>
    <n v="0"/>
    <n v="0"/>
    <n v="2705"/>
    <n v="8358"/>
  </r>
  <r>
    <s v="OPS"/>
    <s v="Nitinat R"/>
    <x v="0"/>
    <s v="Fall"/>
    <x v="12"/>
    <x v="26"/>
    <s v="SWVI"/>
    <s v="CK-31"/>
    <x v="2"/>
    <s v="M"/>
    <s v="H"/>
    <x v="49"/>
    <x v="87"/>
    <s v="CK-31"/>
    <s v="WEST VANCOUVER ISLAND-SOUTH_FA_0.x"/>
    <x v="3"/>
    <x v="1136"/>
    <x v="12"/>
    <x v="744"/>
    <s v="19910613"/>
    <n v="11.7"/>
    <x v="1"/>
    <s v="N"/>
    <x v="390"/>
    <n v="1"/>
    <s v="AD"/>
    <n v="5542"/>
    <n v="0"/>
    <m/>
    <n v="0"/>
    <n v="0"/>
    <n v="2652"/>
    <n v="8194"/>
  </r>
  <r>
    <s v="OPS"/>
    <s v="Nitinat R"/>
    <x v="0"/>
    <s v="Fall"/>
    <x v="12"/>
    <x v="26"/>
    <s v="SWVI"/>
    <s v="CK-31"/>
    <x v="2"/>
    <s v="M"/>
    <s v="H"/>
    <x v="49"/>
    <x v="87"/>
    <s v="CK-31"/>
    <s v="WEST VANCOUVER ISLAND-SOUTH_FA_0.x"/>
    <x v="3"/>
    <x v="1137"/>
    <x v="12"/>
    <x v="744"/>
    <s v="19910613"/>
    <n v="11.7"/>
    <x v="1"/>
    <s v="N"/>
    <x v="391"/>
    <n v="1"/>
    <s v="AD"/>
    <n v="5541"/>
    <n v="0"/>
    <m/>
    <n v="0"/>
    <n v="0"/>
    <n v="2652"/>
    <n v="8193"/>
  </r>
  <r>
    <s v="OPS"/>
    <s v="Nitinat R"/>
    <x v="0"/>
    <s v="Fall"/>
    <x v="12"/>
    <x v="26"/>
    <s v="SWVI"/>
    <s v="CK-31"/>
    <x v="2"/>
    <s v="M"/>
    <s v="H"/>
    <x v="49"/>
    <x v="87"/>
    <s v="CK-31"/>
    <s v="WEST VANCOUVER ISLAND-SOUTH_FA_0.x"/>
    <x v="3"/>
    <x v="1138"/>
    <x v="12"/>
    <x v="583"/>
    <s v="19910614"/>
    <n v="11.2"/>
    <x v="1"/>
    <s v="N"/>
    <x v="392"/>
    <n v="1"/>
    <s v="AD"/>
    <n v="5558"/>
    <n v="0"/>
    <m/>
    <n v="0"/>
    <n v="0"/>
    <n v="5385"/>
    <n v="10943"/>
  </r>
  <r>
    <s v="OPS"/>
    <s v="Nitinat R"/>
    <x v="0"/>
    <s v="Fall"/>
    <x v="12"/>
    <x v="26"/>
    <s v="SWVI"/>
    <s v="CK-31"/>
    <x v="2"/>
    <s v="M"/>
    <s v="H"/>
    <x v="49"/>
    <x v="87"/>
    <s v="CK-31"/>
    <s v="WEST VANCOUVER ISLAND-SOUTH_FA_0.x"/>
    <x v="3"/>
    <x v="1139"/>
    <x v="12"/>
    <x v="744"/>
    <s v="19910613"/>
    <n v="11.7"/>
    <x v="1"/>
    <s v="N"/>
    <x v="393"/>
    <n v="1"/>
    <s v="AD"/>
    <n v="5530"/>
    <n v="0"/>
    <m/>
    <n v="0"/>
    <n v="0"/>
    <n v="2648"/>
    <n v="8178"/>
  </r>
  <r>
    <s v="OPS"/>
    <s v="Nitinat R"/>
    <x v="0"/>
    <s v="Fall"/>
    <x v="12"/>
    <x v="26"/>
    <s v="SWVI"/>
    <s v="CK-31"/>
    <x v="2"/>
    <s v="M"/>
    <s v="H"/>
    <x v="49"/>
    <x v="87"/>
    <s v="CK-31"/>
    <s v="WEST VANCOUVER ISLAND-SOUTH_FA_0.x"/>
    <x v="3"/>
    <x v="1140"/>
    <x v="12"/>
    <x v="583"/>
    <s v="19910614"/>
    <n v="11.2"/>
    <x v="1"/>
    <s v="N"/>
    <x v="394"/>
    <n v="1"/>
    <s v="AD"/>
    <n v="5461"/>
    <n v="80"/>
    <m/>
    <n v="0"/>
    <n v="0"/>
    <n v="5368"/>
    <n v="10909"/>
  </r>
  <r>
    <s v="OPS"/>
    <s v="Nitinat R"/>
    <x v="0"/>
    <s v="Fall"/>
    <x v="12"/>
    <x v="26"/>
    <s v="SWVI"/>
    <s v="CK-31"/>
    <x v="2"/>
    <s v="M"/>
    <s v="H"/>
    <x v="49"/>
    <x v="87"/>
    <s v="CK-31"/>
    <s v="WEST VANCOUVER ISLAND-SOUTH_FA_0.x"/>
    <x v="3"/>
    <x v="1141"/>
    <x v="12"/>
    <x v="583"/>
    <s v="19910614"/>
    <n v="11.2"/>
    <x v="1"/>
    <s v="N"/>
    <x v="395"/>
    <n v="1"/>
    <s v="AD"/>
    <n v="5497"/>
    <n v="0"/>
    <m/>
    <n v="0"/>
    <n v="0"/>
    <n v="5325"/>
    <n v="10822"/>
  </r>
  <r>
    <s v="OPS"/>
    <s v="Nitinat R"/>
    <x v="0"/>
    <s v="Fall"/>
    <x v="12"/>
    <x v="26"/>
    <s v="SWVI"/>
    <s v="CK-31"/>
    <x v="2"/>
    <s v="M"/>
    <s v="H"/>
    <x v="29"/>
    <x v="85"/>
    <s v="CK-31"/>
    <s v="WEST VANCOUVER ISLAND-SOUTH_FA_0.x"/>
    <x v="0"/>
    <x v="1142"/>
    <x v="12"/>
    <x v="745"/>
    <s v="19910512"/>
    <n v="5"/>
    <x v="1"/>
    <s v="N"/>
    <x v="396"/>
    <n v="1"/>
    <s v="AD"/>
    <n v="26078"/>
    <n v="42"/>
    <m/>
    <n v="0"/>
    <n v="0"/>
    <n v="558767"/>
    <n v="584887"/>
  </r>
  <r>
    <s v="OPS"/>
    <s v="Nitinat R"/>
    <x v="0"/>
    <s v="Fall"/>
    <x v="12"/>
    <x v="26"/>
    <s v="SWVI"/>
    <s v="CK-31"/>
    <x v="2"/>
    <s v="M"/>
    <s v="H"/>
    <x v="29"/>
    <x v="85"/>
    <s v="CK-31"/>
    <s v="WEST VANCOUVER ISLAND-SOUTH_FA_0.x"/>
    <x v="0"/>
    <x v="1143"/>
    <x v="12"/>
    <x v="745"/>
    <s v="19910512"/>
    <n v="5.5"/>
    <x v="1"/>
    <s v="N"/>
    <x v="397"/>
    <n v="1"/>
    <s v="AD"/>
    <n v="27164"/>
    <n v="467"/>
    <m/>
    <n v="0"/>
    <n v="0"/>
    <n v="546856"/>
    <n v="574487"/>
  </r>
  <r>
    <s v="OPS"/>
    <s v="Nitinat R"/>
    <x v="0"/>
    <s v="Fall"/>
    <x v="12"/>
    <x v="26"/>
    <s v="SWVI"/>
    <s v="CK-31"/>
    <x v="2"/>
    <s v="M"/>
    <s v="H"/>
    <x v="29"/>
    <x v="85"/>
    <s v="CK-31"/>
    <s v="WEST VANCOUVER ISLAND-SOUTH_FA_0.x"/>
    <x v="0"/>
    <x v="1144"/>
    <x v="12"/>
    <x v="745"/>
    <s v="19910512"/>
    <n v="5.2"/>
    <x v="1"/>
    <s v="N"/>
    <x v="398"/>
    <n v="1"/>
    <s v="AD"/>
    <n v="27738"/>
    <n v="86"/>
    <m/>
    <n v="0"/>
    <n v="0"/>
    <n v="565143"/>
    <n v="592967"/>
  </r>
  <r>
    <s v="OPS"/>
    <s v="Nitinat R"/>
    <x v="0"/>
    <s v="Fall"/>
    <x v="12"/>
    <x v="26"/>
    <s v="SWVI"/>
    <s v="CK-31"/>
    <x v="2"/>
    <s v="M"/>
    <s v="H"/>
    <x v="29"/>
    <x v="85"/>
    <s v="CK-31"/>
    <s v="WEST VANCOUVER ISLAND-SOUTH_FA_0.x"/>
    <x v="0"/>
    <x v="1145"/>
    <x v="12"/>
    <x v="746"/>
    <s v="19910611"/>
    <n v="10.4"/>
    <x v="1"/>
    <s v="N"/>
    <x v="399"/>
    <n v="1"/>
    <s v="AD"/>
    <n v="55109"/>
    <n v="122"/>
    <m/>
    <n v="0"/>
    <n v="0"/>
    <n v="1465005"/>
    <n v="1520236"/>
  </r>
  <r>
    <s v="OPS"/>
    <s v="Nitinat R"/>
    <x v="0"/>
    <s v="Fall"/>
    <x v="12"/>
    <x v="26"/>
    <s v="SWVI"/>
    <s v="CK-31"/>
    <x v="2"/>
    <s v="M"/>
    <s v="H"/>
    <x v="29"/>
    <x v="85"/>
    <s v="CK-31"/>
    <s v="WEST VANCOUVER ISLAND-SOUTH_FA_0.x"/>
    <x v="0"/>
    <x v="1146"/>
    <x v="12"/>
    <x v="747"/>
    <s v="19910527"/>
    <n v="5.7"/>
    <x v="1"/>
    <s v="N"/>
    <x v="400"/>
    <n v="1"/>
    <s v="AD"/>
    <n v="54724"/>
    <n v="148"/>
    <m/>
    <n v="0"/>
    <n v="0"/>
    <n v="2082155"/>
    <n v="2137027"/>
  </r>
  <r>
    <s v="OPS"/>
    <s v="Nitinat R"/>
    <x v="0"/>
    <s v="Fall"/>
    <x v="12"/>
    <x v="26"/>
    <s v="SWVI"/>
    <s v="CK-31"/>
    <x v="2"/>
    <s v="M"/>
    <s v="H"/>
    <x v="29"/>
    <x v="85"/>
    <s v="CK-31"/>
    <s v="WEST VANCOUVER ISLAND-SOUTH_FA_0.x"/>
    <x v="1"/>
    <x v="1147"/>
    <x v="12"/>
    <x v="748"/>
    <s v="19910509"/>
    <n v="2.5"/>
    <x v="1"/>
    <s v="N"/>
    <x v="401"/>
    <n v="1"/>
    <s v="AD"/>
    <n v="52645"/>
    <n v="227"/>
    <m/>
    <n v="0"/>
    <n v="0"/>
    <n v="2041273"/>
    <n v="2094145"/>
  </r>
  <r>
    <s v="OPS"/>
    <s v="Nitinat R"/>
    <x v="0"/>
    <s v="Fall"/>
    <x v="12"/>
    <x v="26"/>
    <s v="SWVI"/>
    <s v="CK-31"/>
    <x v="2"/>
    <s v="M"/>
    <s v="H"/>
    <x v="29"/>
    <x v="85"/>
    <s v="CK-31"/>
    <s v="WEST VANCOUVER ISLAND-SOUTH_FA_0.x"/>
    <x v="0"/>
    <x v="1148"/>
    <x v="12"/>
    <x v="72"/>
    <s v="19910613"/>
    <n v="12.1"/>
    <x v="1"/>
    <s v="N"/>
    <x v="402"/>
    <n v="1"/>
    <m/>
    <n v="0"/>
    <n v="0"/>
    <m/>
    <n v="0"/>
    <n v="0"/>
    <n v="33249"/>
    <n v="33249"/>
  </r>
  <r>
    <s v="OPS"/>
    <s v="Nitinat R"/>
    <x v="0"/>
    <s v="Fall"/>
    <x v="16"/>
    <x v="18"/>
    <s v="SWVI"/>
    <s v="CK-31"/>
    <x v="2"/>
    <s v="M"/>
    <s v="H"/>
    <x v="29"/>
    <x v="48"/>
    <s v="CK-31"/>
    <s v="WEST VANCOUVER ISLAND-SOUTH_FA_0.x"/>
    <x v="0"/>
    <x v="1149"/>
    <x v="16"/>
    <x v="201"/>
    <s v="19950515"/>
    <n v="5.3"/>
    <x v="1"/>
    <s v="N"/>
    <x v="403"/>
    <n v="1"/>
    <s v="AD"/>
    <n v="22306"/>
    <n v="63"/>
    <m/>
    <n v="0"/>
    <n v="0"/>
    <n v="114774"/>
    <n v="137143"/>
  </r>
  <r>
    <s v="OPS"/>
    <s v="Nitinat R"/>
    <x v="0"/>
    <s v="Fall"/>
    <x v="13"/>
    <x v="26"/>
    <s v="SWVI"/>
    <s v="CK-31"/>
    <x v="2"/>
    <s v="M"/>
    <s v="H"/>
    <x v="49"/>
    <x v="87"/>
    <s v="CK-31"/>
    <s v="WEST VANCOUVER ISLAND-SOUTH_FA_0.x"/>
    <x v="3"/>
    <x v="1150"/>
    <x v="13"/>
    <x v="749"/>
    <s v="19920515"/>
    <n v="8.8000000000000007"/>
    <x v="1"/>
    <s v="N"/>
    <x v="235"/>
    <n v="1"/>
    <s v="AD"/>
    <n v="32704"/>
    <n v="0"/>
    <m/>
    <n v="0"/>
    <n v="0"/>
    <n v="105596"/>
    <n v="138300"/>
  </r>
  <r>
    <s v="OPS"/>
    <s v="Nitinat R"/>
    <x v="0"/>
    <s v="Fall"/>
    <x v="13"/>
    <x v="26"/>
    <s v="SWVI"/>
    <s v="CK-31"/>
    <x v="2"/>
    <s v="M"/>
    <s v="H"/>
    <x v="49"/>
    <x v="87"/>
    <s v="CK-31"/>
    <s v="WEST VANCOUVER ISLAND-SOUTH_FA_0.x"/>
    <x v="3"/>
    <x v="1151"/>
    <x v="13"/>
    <x v="749"/>
    <s v="19920515"/>
    <n v="8.3000000000000007"/>
    <x v="1"/>
    <s v="N"/>
    <x v="235"/>
    <n v="1"/>
    <s v="AD"/>
    <n v="32097"/>
    <n v="0"/>
    <m/>
    <n v="0"/>
    <n v="0"/>
    <n v="102362"/>
    <n v="134459"/>
  </r>
  <r>
    <s v="OPS"/>
    <s v="Nitinat R"/>
    <x v="0"/>
    <s v="Fall"/>
    <x v="13"/>
    <x v="26"/>
    <s v="SWVI"/>
    <s v="CK-31"/>
    <x v="2"/>
    <s v="M"/>
    <s v="H"/>
    <x v="29"/>
    <x v="85"/>
    <s v="CK-31"/>
    <s v="WEST VANCOUVER ISLAND-SOUTH_FA_0.x"/>
    <x v="0"/>
    <x v="1152"/>
    <x v="13"/>
    <x v="190"/>
    <s v="19920505"/>
    <n v="5.4"/>
    <x v="1"/>
    <s v="N"/>
    <x v="404"/>
    <n v="1"/>
    <s v="AD"/>
    <n v="22998"/>
    <n v="0"/>
    <m/>
    <n v="0"/>
    <n v="0"/>
    <n v="840143"/>
    <n v="863141"/>
  </r>
  <r>
    <s v="OPS"/>
    <s v="Nitinat R"/>
    <x v="0"/>
    <s v="Fall"/>
    <x v="13"/>
    <x v="26"/>
    <s v="SWVI"/>
    <s v="CK-31"/>
    <x v="2"/>
    <s v="M"/>
    <s v="H"/>
    <x v="29"/>
    <x v="85"/>
    <s v="CK-31"/>
    <s v="WEST VANCOUVER ISLAND-SOUTH_FA_0.x"/>
    <x v="0"/>
    <x v="1153"/>
    <x v="13"/>
    <x v="190"/>
    <s v="19920505"/>
    <n v="5.4"/>
    <x v="1"/>
    <s v="N"/>
    <x v="405"/>
    <n v="1"/>
    <s v="AD"/>
    <n v="31410"/>
    <n v="0"/>
    <m/>
    <n v="0"/>
    <n v="0"/>
    <n v="1147444"/>
    <n v="1178854"/>
  </r>
  <r>
    <s v="OPS"/>
    <s v="Nitinat R"/>
    <x v="0"/>
    <s v="Fall"/>
    <x v="13"/>
    <x v="26"/>
    <s v="SWVI"/>
    <s v="CK-31"/>
    <x v="2"/>
    <s v="M"/>
    <s v="H"/>
    <x v="29"/>
    <x v="85"/>
    <s v="CK-31"/>
    <s v="WEST VANCOUVER ISLAND-SOUTH_FA_0.x"/>
    <x v="0"/>
    <x v="1154"/>
    <x v="13"/>
    <x v="190"/>
    <s v="19920515"/>
    <n v="6.7"/>
    <x v="1"/>
    <s v="N"/>
    <x v="406"/>
    <n v="1"/>
    <s v="AD"/>
    <n v="29265"/>
    <n v="0"/>
    <m/>
    <n v="0"/>
    <n v="0"/>
    <n v="1400573"/>
    <n v="1429838"/>
  </r>
  <r>
    <s v="OPS"/>
    <s v="Nitinat R"/>
    <x v="0"/>
    <s v="Fall"/>
    <x v="13"/>
    <x v="26"/>
    <s v="SWVI"/>
    <s v="CK-31"/>
    <x v="2"/>
    <s v="M"/>
    <s v="H"/>
    <x v="29"/>
    <x v="85"/>
    <s v="CK-31"/>
    <s v="WEST VANCOUVER ISLAND-SOUTH_FA_0.x"/>
    <x v="0"/>
    <x v="1155"/>
    <x v="13"/>
    <x v="190"/>
    <s v="19920515"/>
    <n v="6.7"/>
    <x v="1"/>
    <s v="N"/>
    <x v="407"/>
    <n v="1"/>
    <s v="AD"/>
    <n v="23881"/>
    <n v="0"/>
    <m/>
    <n v="0"/>
    <n v="0"/>
    <n v="1142903"/>
    <n v="1166784"/>
  </r>
  <r>
    <s v="OPS"/>
    <s v="Nitinat R"/>
    <x v="0"/>
    <s v="Fall"/>
    <x v="13"/>
    <x v="26"/>
    <s v="SWVI"/>
    <s v="CK-31"/>
    <x v="2"/>
    <s v="M"/>
    <s v="H"/>
    <x v="29"/>
    <x v="85"/>
    <s v="CK-31"/>
    <s v="WEST VANCOUVER ISLAND-SOUTH_FA_0.x"/>
    <x v="0"/>
    <x v="1156"/>
    <x v="13"/>
    <x v="190"/>
    <s v="19920526"/>
    <n v="8.1"/>
    <x v="1"/>
    <s v="N"/>
    <x v="408"/>
    <n v="1"/>
    <s v="AD"/>
    <n v="26142"/>
    <n v="0"/>
    <m/>
    <n v="0"/>
    <n v="0"/>
    <n v="481846"/>
    <n v="507988"/>
  </r>
  <r>
    <s v="OPS"/>
    <s v="Nitinat R"/>
    <x v="0"/>
    <s v="Fall"/>
    <x v="13"/>
    <x v="26"/>
    <s v="SWVI"/>
    <s v="CK-31"/>
    <x v="2"/>
    <s v="M"/>
    <s v="H"/>
    <x v="29"/>
    <x v="85"/>
    <s v="CK-31"/>
    <s v="WEST VANCOUVER ISLAND-SOUTH_FA_0.x"/>
    <x v="0"/>
    <x v="1157"/>
    <x v="13"/>
    <x v="190"/>
    <s v="19920526"/>
    <n v="8.1"/>
    <x v="1"/>
    <s v="N"/>
    <x v="409"/>
    <n v="1"/>
    <s v="AD"/>
    <n v="23927"/>
    <n v="0"/>
    <m/>
    <n v="0"/>
    <n v="0"/>
    <n v="441020"/>
    <n v="464947"/>
  </r>
  <r>
    <s v="OPS"/>
    <s v="Nitinat R"/>
    <x v="0"/>
    <s v="Fall"/>
    <x v="16"/>
    <x v="18"/>
    <s v="SWVI"/>
    <s v="CK-31"/>
    <x v="2"/>
    <s v="M"/>
    <s v="H"/>
    <x v="29"/>
    <x v="48"/>
    <s v="CK-31"/>
    <s v="WEST VANCOUVER ISLAND-SOUTH_FA_0.x"/>
    <x v="0"/>
    <x v="1158"/>
    <x v="16"/>
    <x v="201"/>
    <s v="19950529"/>
    <n v="6.4"/>
    <x v="1"/>
    <s v="N"/>
    <x v="410"/>
    <n v="1"/>
    <s v="AD"/>
    <n v="22441"/>
    <n v="158"/>
    <m/>
    <n v="0"/>
    <n v="0"/>
    <n v="78237"/>
    <n v="100836"/>
  </r>
  <r>
    <s v="OPS"/>
    <s v="Nitinat R"/>
    <x v="0"/>
    <s v="Fall"/>
    <x v="14"/>
    <x v="26"/>
    <s v="SWVI"/>
    <s v="CK-31"/>
    <x v="2"/>
    <s v="M"/>
    <s v="H"/>
    <x v="49"/>
    <x v="87"/>
    <s v="CK-31"/>
    <s v="WEST VANCOUVER ISLAND-SOUTH_FA_0.x"/>
    <x v="3"/>
    <x v="1159"/>
    <x v="14"/>
    <x v="750"/>
    <s v="19930519"/>
    <n v="5.2"/>
    <x v="1"/>
    <s v="N"/>
    <x v="411"/>
    <n v="1"/>
    <s v="AD"/>
    <n v="32276"/>
    <n v="162"/>
    <m/>
    <n v="0"/>
    <n v="0"/>
    <n v="499825"/>
    <n v="532263"/>
  </r>
  <r>
    <s v="OPS"/>
    <s v="Nitinat R"/>
    <x v="0"/>
    <s v="Fall"/>
    <x v="14"/>
    <x v="26"/>
    <s v="SWVI"/>
    <s v="CK-31"/>
    <x v="2"/>
    <s v="M"/>
    <s v="H"/>
    <x v="49"/>
    <x v="87"/>
    <s v="CK-31"/>
    <s v="WEST VANCOUVER ISLAND-SOUTH_FA_0.x"/>
    <x v="3"/>
    <x v="1160"/>
    <x v="14"/>
    <x v="193"/>
    <s v="19930527"/>
    <n v="7.1"/>
    <x v="1"/>
    <s v="N"/>
    <x v="412"/>
    <n v="1"/>
    <s v="AD"/>
    <n v="32427"/>
    <n v="107"/>
    <m/>
    <n v="0"/>
    <n v="0"/>
    <n v="343496"/>
    <n v="376030"/>
  </r>
  <r>
    <s v="OPS"/>
    <s v="Nitinat R"/>
    <x v="0"/>
    <s v="Fall"/>
    <x v="14"/>
    <x v="26"/>
    <s v="SWVI"/>
    <s v="CK-31"/>
    <x v="2"/>
    <s v="M"/>
    <s v="H"/>
    <x v="29"/>
    <x v="85"/>
    <s v="CK-31"/>
    <s v="WEST VANCOUVER ISLAND-SOUTH_FA_0.x"/>
    <x v="0"/>
    <x v="1161"/>
    <x v="14"/>
    <x v="751"/>
    <s v="19930518"/>
    <n v="4.3"/>
    <x v="0"/>
    <s v="N"/>
    <x v="413"/>
    <n v="1"/>
    <s v="AD"/>
    <n v="27484"/>
    <n v="0"/>
    <m/>
    <n v="0"/>
    <n v="0"/>
    <n v="2609684"/>
    <n v="2637168"/>
  </r>
  <r>
    <s v="OPS"/>
    <s v="Nitinat R"/>
    <x v="0"/>
    <s v="Fall"/>
    <x v="14"/>
    <x v="26"/>
    <s v="SWVI"/>
    <s v="CK-31"/>
    <x v="2"/>
    <s v="M"/>
    <s v="H"/>
    <x v="29"/>
    <x v="85"/>
    <s v="CK-31"/>
    <s v="WEST VANCOUVER ISLAND-SOUTH_FA_0.x"/>
    <x v="0"/>
    <x v="1162"/>
    <x v="14"/>
    <x v="751"/>
    <s v="19930518"/>
    <n v="4.3"/>
    <x v="0"/>
    <s v="N"/>
    <x v="414"/>
    <n v="1"/>
    <s v="AD"/>
    <n v="9977"/>
    <n v="0"/>
    <m/>
    <n v="0"/>
    <n v="0"/>
    <n v="947344"/>
    <n v="957321"/>
  </r>
  <r>
    <s v="OPS"/>
    <s v="Nitinat R"/>
    <x v="0"/>
    <s v="Fall"/>
    <x v="14"/>
    <x v="26"/>
    <s v="SWVI"/>
    <s v="CK-31"/>
    <x v="2"/>
    <s v="M"/>
    <s v="H"/>
    <x v="29"/>
    <x v="85"/>
    <s v="CK-31"/>
    <s v="WEST VANCOUVER ISLAND-SOUTH_FA_0.x"/>
    <x v="0"/>
    <x v="1163"/>
    <x v="14"/>
    <x v="193"/>
    <s v="19930528"/>
    <n v="4"/>
    <x v="0"/>
    <s v="N"/>
    <x v="415"/>
    <n v="1"/>
    <s v="AD"/>
    <n v="23395"/>
    <n v="94"/>
    <m/>
    <n v="0"/>
    <n v="0"/>
    <n v="772393"/>
    <n v="795882"/>
  </r>
  <r>
    <s v="OPS"/>
    <s v="Nitinat R"/>
    <x v="0"/>
    <s v="Fall"/>
    <x v="14"/>
    <x v="26"/>
    <s v="SWVI"/>
    <s v="CK-31"/>
    <x v="2"/>
    <s v="M"/>
    <s v="H"/>
    <x v="29"/>
    <x v="85"/>
    <s v="CK-31"/>
    <s v="WEST VANCOUVER ISLAND-SOUTH_FA_0.x"/>
    <x v="0"/>
    <x v="1164"/>
    <x v="14"/>
    <x v="193"/>
    <s v="19930528"/>
    <n v="4"/>
    <x v="0"/>
    <s v="N"/>
    <x v="416"/>
    <n v="1"/>
    <s v="AD"/>
    <n v="29141"/>
    <n v="0"/>
    <m/>
    <n v="0"/>
    <n v="0"/>
    <n v="962099"/>
    <n v="991240"/>
  </r>
  <r>
    <s v="OPS"/>
    <s v="Nitinat R"/>
    <x v="0"/>
    <s v="Fall"/>
    <x v="14"/>
    <x v="26"/>
    <s v="SWVI"/>
    <s v="CK-31"/>
    <x v="2"/>
    <s v="M"/>
    <s v="H"/>
    <x v="29"/>
    <x v="88"/>
    <m/>
    <m/>
    <x v="0"/>
    <x v="1165"/>
    <x v="14"/>
    <x v="752"/>
    <s v="19930519"/>
    <n v="4"/>
    <x v="1"/>
    <s v="N"/>
    <x v="417"/>
    <n v="1"/>
    <m/>
    <n v="0"/>
    <n v="0"/>
    <m/>
    <n v="0"/>
    <n v="0"/>
    <n v="503942"/>
    <n v="503942"/>
  </r>
  <r>
    <s v="OPS"/>
    <s v="Nitinat R"/>
    <x v="0"/>
    <s v="Fall"/>
    <x v="17"/>
    <x v="18"/>
    <s v="SWVI"/>
    <s v="CK-31"/>
    <x v="2"/>
    <s v="M"/>
    <s v="H"/>
    <x v="29"/>
    <x v="48"/>
    <s v="CK-31"/>
    <s v="WEST VANCOUVER ISLAND-SOUTH_FA_0.x"/>
    <x v="0"/>
    <x v="1166"/>
    <x v="17"/>
    <x v="753"/>
    <s v="19960607"/>
    <n v="8"/>
    <x v="0"/>
    <s v="N"/>
    <x v="0"/>
    <n v="1"/>
    <m/>
    <n v="0"/>
    <n v="0"/>
    <m/>
    <n v="0"/>
    <n v="0"/>
    <n v="7086"/>
    <n v="7086"/>
  </r>
  <r>
    <s v="OPS"/>
    <s v="Nitinat R"/>
    <x v="0"/>
    <s v="Fall"/>
    <x v="15"/>
    <x v="26"/>
    <s v="SWVI"/>
    <s v="CK-31"/>
    <x v="2"/>
    <s v="M"/>
    <s v="H"/>
    <x v="49"/>
    <x v="87"/>
    <s v="CK-31"/>
    <s v="WEST VANCOUVER ISLAND-SOUTH_FA_0.x"/>
    <x v="3"/>
    <x v="1167"/>
    <x v="15"/>
    <x v="196"/>
    <s v="19940512"/>
    <n v="4.8"/>
    <x v="1"/>
    <s v="N"/>
    <x v="418"/>
    <n v="1"/>
    <s v="AD"/>
    <n v="25908"/>
    <n v="494"/>
    <m/>
    <n v="0"/>
    <n v="0"/>
    <n v="791962"/>
    <n v="818364"/>
  </r>
  <r>
    <s v="OPS"/>
    <s v="Nitinat R"/>
    <x v="0"/>
    <s v="Fall"/>
    <x v="15"/>
    <x v="26"/>
    <s v="SWVI"/>
    <s v="CK-31"/>
    <x v="2"/>
    <s v="M"/>
    <s v="H"/>
    <x v="49"/>
    <x v="87"/>
    <s v="CK-31"/>
    <s v="WEST VANCOUVER ISLAND-SOUTH_FA_0.x"/>
    <x v="3"/>
    <x v="1168"/>
    <x v="15"/>
    <x v="196"/>
    <s v="19940512"/>
    <n v="5.6"/>
    <x v="1"/>
    <s v="N"/>
    <x v="419"/>
    <n v="1"/>
    <s v="AD"/>
    <n v="25597"/>
    <n v="654"/>
    <m/>
    <n v="0"/>
    <n v="0"/>
    <n v="1144031"/>
    <n v="1170282"/>
  </r>
  <r>
    <s v="OPS"/>
    <s v="Nitinat R"/>
    <x v="0"/>
    <s v="Fall"/>
    <x v="15"/>
    <x v="26"/>
    <s v="SWVI"/>
    <s v="CK-31"/>
    <x v="2"/>
    <s v="M"/>
    <s v="H"/>
    <x v="29"/>
    <x v="85"/>
    <s v="CK-31"/>
    <s v="WEST VANCOUVER ISLAND-SOUTH_FA_0.x"/>
    <x v="0"/>
    <x v="1169"/>
    <x v="15"/>
    <x v="498"/>
    <s v="19940526"/>
    <n v="7"/>
    <x v="1"/>
    <s v="N"/>
    <x v="420"/>
    <n v="1"/>
    <s v="AD"/>
    <n v="51827"/>
    <n v="725"/>
    <m/>
    <n v="0"/>
    <n v="0"/>
    <n v="2613805"/>
    <n v="2666357"/>
  </r>
  <r>
    <s v="OPS"/>
    <s v="Nitinat R"/>
    <x v="0"/>
    <s v="Fall"/>
    <x v="15"/>
    <x v="26"/>
    <s v="SWVI"/>
    <s v="CK-31"/>
    <x v="2"/>
    <s v="M"/>
    <s v="H"/>
    <x v="29"/>
    <x v="85"/>
    <s v="CK-31"/>
    <s v="WEST VANCOUVER ISLAND-SOUTH_FA_0.x"/>
    <x v="0"/>
    <x v="1170"/>
    <x v="15"/>
    <x v="196"/>
    <s v="19940513"/>
    <n v="5.0999999999999996"/>
    <x v="1"/>
    <s v="N"/>
    <x v="182"/>
    <n v="1"/>
    <s v="AD"/>
    <n v="36802"/>
    <n v="353"/>
    <m/>
    <n v="0"/>
    <n v="0"/>
    <n v="1502964"/>
    <n v="1540119"/>
  </r>
  <r>
    <s v="OPS"/>
    <s v="Nitinat R"/>
    <x v="0"/>
    <s v="Fall"/>
    <x v="3"/>
    <x v="18"/>
    <s v="SWVI"/>
    <s v="CK-31"/>
    <x v="2"/>
    <s v="M"/>
    <s v="H"/>
    <x v="29"/>
    <x v="48"/>
    <s v="CK-31"/>
    <s v="WEST VANCOUVER ISLAND-SOUTH_FA_0.x"/>
    <x v="0"/>
    <x v="1171"/>
    <x v="3"/>
    <x v="210"/>
    <s v="19970602"/>
    <n v="8.3000000000000007"/>
    <x v="0"/>
    <s v="N"/>
    <x v="421"/>
    <n v="1"/>
    <s v="AD"/>
    <n v="27425"/>
    <n v="110"/>
    <m/>
    <n v="0"/>
    <n v="0"/>
    <n v="1476"/>
    <n v="29011"/>
  </r>
  <r>
    <s v="OPS"/>
    <s v="Nitinat R"/>
    <x v="0"/>
    <s v="Fall"/>
    <x v="16"/>
    <x v="26"/>
    <s v="SWVI"/>
    <s v="CK-31"/>
    <x v="2"/>
    <s v="M"/>
    <s v="H"/>
    <x v="49"/>
    <x v="87"/>
    <s v="CK-31"/>
    <s v="WEST VANCOUVER ISLAND-SOUTH_FA_0.x"/>
    <x v="3"/>
    <x v="1172"/>
    <x v="16"/>
    <x v="660"/>
    <s v="19950602"/>
    <n v="5.3"/>
    <x v="1"/>
    <s v="N"/>
    <x v="422"/>
    <n v="1"/>
    <s v="AD"/>
    <n v="22138"/>
    <n v="173"/>
    <m/>
    <n v="0"/>
    <n v="0"/>
    <n v="201285"/>
    <n v="223596"/>
  </r>
  <r>
    <s v="OPS"/>
    <s v="Nitinat R"/>
    <x v="0"/>
    <s v="Fall"/>
    <x v="16"/>
    <x v="26"/>
    <s v="SWVI"/>
    <s v="CK-31"/>
    <x v="2"/>
    <s v="M"/>
    <s v="H"/>
    <x v="49"/>
    <x v="87"/>
    <s v="CK-31"/>
    <s v="WEST VANCOUVER ISLAND-SOUTH_FA_0.x"/>
    <x v="3"/>
    <x v="1173"/>
    <x v="16"/>
    <x v="754"/>
    <s v="19950512"/>
    <n v="4.7"/>
    <x v="1"/>
    <s v="N"/>
    <x v="423"/>
    <n v="1"/>
    <s v="AD"/>
    <n v="21056"/>
    <n v="155"/>
    <m/>
    <n v="0"/>
    <n v="0"/>
    <n v="1001507"/>
    <n v="1022718"/>
  </r>
  <r>
    <s v="OPS"/>
    <s v="Nitinat R"/>
    <x v="0"/>
    <s v="Fall"/>
    <x v="16"/>
    <x v="26"/>
    <s v="SWVI"/>
    <s v="CK-31"/>
    <x v="2"/>
    <s v="M"/>
    <s v="H"/>
    <x v="49"/>
    <x v="87"/>
    <s v="CK-31"/>
    <s v="WEST VANCOUVER ISLAND-SOUTH_FA_0.x"/>
    <x v="3"/>
    <x v="1174"/>
    <x v="16"/>
    <x v="755"/>
    <s v="19950524"/>
    <n v="4.9000000000000004"/>
    <x v="1"/>
    <s v="N"/>
    <x v="424"/>
    <n v="1"/>
    <s v="AD"/>
    <n v="22479"/>
    <n v="170"/>
    <m/>
    <n v="0"/>
    <n v="0"/>
    <n v="1283903"/>
    <n v="1306552"/>
  </r>
  <r>
    <s v="OPS"/>
    <s v="Nitinat R"/>
    <x v="0"/>
    <s v="Fall"/>
    <x v="16"/>
    <x v="26"/>
    <s v="SWVI"/>
    <s v="CK-31"/>
    <x v="2"/>
    <s v="M"/>
    <s v="H"/>
    <x v="49"/>
    <x v="87"/>
    <s v="CK-31"/>
    <s v="WEST VANCOUVER ISLAND-SOUTH_FA_0.x"/>
    <x v="3"/>
    <x v="1175"/>
    <x v="16"/>
    <x v="754"/>
    <s v="19950512"/>
    <n v="6.7"/>
    <x v="1"/>
    <s v="N"/>
    <x v="425"/>
    <n v="1"/>
    <s v="AD"/>
    <n v="21778"/>
    <n v="151"/>
    <m/>
    <n v="0"/>
    <n v="0"/>
    <n v="488034"/>
    <n v="509963"/>
  </r>
  <r>
    <s v="OPS"/>
    <s v="Nitinat R"/>
    <x v="0"/>
    <s v="Fall"/>
    <x v="16"/>
    <x v="26"/>
    <s v="SWVI"/>
    <s v="CK-31"/>
    <x v="2"/>
    <s v="M"/>
    <s v="H"/>
    <x v="29"/>
    <x v="85"/>
    <s v="CK-31"/>
    <s v="WEST VANCOUVER ISLAND-SOUTH_FA_0.x"/>
    <x v="0"/>
    <x v="1176"/>
    <x v="16"/>
    <x v="756"/>
    <s v="19950526"/>
    <n v="6.2"/>
    <x v="1"/>
    <s v="N"/>
    <x v="426"/>
    <n v="1"/>
    <s v="AD"/>
    <n v="36427"/>
    <n v="0"/>
    <m/>
    <n v="0"/>
    <n v="0"/>
    <n v="1775419"/>
    <n v="1811846"/>
  </r>
  <r>
    <s v="OPS"/>
    <s v="Nitinat R"/>
    <x v="0"/>
    <s v="Fall"/>
    <x v="16"/>
    <x v="26"/>
    <s v="SWVI"/>
    <s v="CK-31"/>
    <x v="2"/>
    <s v="M"/>
    <s v="H"/>
    <x v="29"/>
    <x v="85"/>
    <s v="CK-31"/>
    <s v="WEST VANCOUVER ISLAND-SOUTH_FA_0.x"/>
    <x v="0"/>
    <x v="1177"/>
    <x v="16"/>
    <x v="757"/>
    <s v="19950610"/>
    <n v="6.3"/>
    <x v="1"/>
    <s v="N"/>
    <x v="427"/>
    <n v="1"/>
    <s v="AD"/>
    <n v="32642"/>
    <n v="192"/>
    <m/>
    <n v="0"/>
    <n v="0"/>
    <n v="1446016"/>
    <n v="1478850"/>
  </r>
  <r>
    <s v="OPS"/>
    <s v="Nitinat R"/>
    <x v="0"/>
    <s v="Fall"/>
    <x v="3"/>
    <x v="18"/>
    <s v="SWVI"/>
    <s v="CK-31"/>
    <x v="2"/>
    <s v="M"/>
    <s v="H"/>
    <x v="29"/>
    <x v="48"/>
    <s v="CK-31"/>
    <s v="WEST VANCOUVER ISLAND-SOUTH_FA_0.x"/>
    <x v="0"/>
    <x v="1178"/>
    <x v="3"/>
    <x v="211"/>
    <s v="19970520"/>
    <n v="6"/>
    <x v="0"/>
    <s v="N"/>
    <x v="428"/>
    <n v="1"/>
    <s v="AD"/>
    <n v="27785"/>
    <n v="0"/>
    <m/>
    <n v="0"/>
    <n v="0"/>
    <n v="1673"/>
    <n v="29458"/>
  </r>
  <r>
    <s v="OPS"/>
    <s v="Nitinat R"/>
    <x v="0"/>
    <s v="Fall"/>
    <x v="4"/>
    <x v="18"/>
    <s v="SWVI"/>
    <s v="CK-31"/>
    <x v="2"/>
    <s v="M"/>
    <s v="H"/>
    <x v="50"/>
    <x v="89"/>
    <s v="CK-31"/>
    <s v="WEST VANCOUVER ISLAND-SOUTH_FA_0.x"/>
    <x v="3"/>
    <x v="1179"/>
    <x v="4"/>
    <x v="758"/>
    <s v="19980527"/>
    <n v="9.6"/>
    <x v="1"/>
    <s v="N"/>
    <x v="429"/>
    <n v="1"/>
    <s v="AD"/>
    <n v="26758"/>
    <n v="28"/>
    <m/>
    <n v="0"/>
    <n v="0"/>
    <n v="24220"/>
    <n v="51006"/>
  </r>
  <r>
    <s v="OPS"/>
    <s v="Nitinat R"/>
    <x v="0"/>
    <s v="Fall"/>
    <x v="17"/>
    <x v="26"/>
    <s v="SWVI"/>
    <s v="CK-31"/>
    <x v="2"/>
    <s v="M"/>
    <s v="H"/>
    <x v="49"/>
    <x v="87"/>
    <s v="CK-31"/>
    <s v="WEST VANCOUVER ISLAND-SOUTH_FA_0.x"/>
    <x v="3"/>
    <x v="1180"/>
    <x v="17"/>
    <x v="759"/>
    <s v="19960504"/>
    <n v="6.6"/>
    <x v="1"/>
    <s v="N"/>
    <x v="430"/>
    <n v="1"/>
    <s v="AD"/>
    <n v="27741"/>
    <n v="238"/>
    <m/>
    <n v="0"/>
    <n v="0"/>
    <n v="498990"/>
    <n v="526969"/>
  </r>
  <r>
    <s v="OPS"/>
    <s v="Nitinat R"/>
    <x v="0"/>
    <s v="Fall"/>
    <x v="17"/>
    <x v="26"/>
    <s v="SWVI"/>
    <s v="CK-31"/>
    <x v="2"/>
    <s v="M"/>
    <s v="H"/>
    <x v="49"/>
    <x v="87"/>
    <s v="CK-31"/>
    <s v="WEST VANCOUVER ISLAND-SOUTH_FA_0.x"/>
    <x v="3"/>
    <x v="1181"/>
    <x v="17"/>
    <x v="661"/>
    <s v="19960602"/>
    <n v="11.6"/>
    <x v="0"/>
    <s v="N"/>
    <x v="431"/>
    <n v="1"/>
    <s v="AD"/>
    <n v="28070"/>
    <n v="104"/>
    <m/>
    <n v="0"/>
    <n v="0"/>
    <n v="806348"/>
    <n v="834522"/>
  </r>
  <r>
    <s v="OPS"/>
    <s v="Nitinat R"/>
    <x v="0"/>
    <s v="Fall"/>
    <x v="17"/>
    <x v="26"/>
    <s v="SWVI"/>
    <s v="CK-31"/>
    <x v="2"/>
    <s v="M"/>
    <s v="H"/>
    <x v="49"/>
    <x v="87"/>
    <s v="CK-31"/>
    <s v="WEST VANCOUVER ISLAND-SOUTH_FA_0.x"/>
    <x v="3"/>
    <x v="1182"/>
    <x v="17"/>
    <x v="760"/>
    <s v="19960606"/>
    <n v="10.6"/>
    <x v="1"/>
    <s v="N"/>
    <x v="432"/>
    <n v="1"/>
    <s v="AD"/>
    <n v="27723"/>
    <n v="267"/>
    <m/>
    <n v="0"/>
    <n v="0"/>
    <n v="878152"/>
    <n v="906142"/>
  </r>
  <r>
    <s v="OPS"/>
    <s v="Nitinat R"/>
    <x v="0"/>
    <s v="Fall"/>
    <x v="17"/>
    <x v="26"/>
    <s v="SWVI"/>
    <s v="CK-31"/>
    <x v="2"/>
    <s v="M"/>
    <s v="H"/>
    <x v="29"/>
    <x v="85"/>
    <s v="CK-31"/>
    <s v="WEST VANCOUVER ISLAND-SOUTH_FA_0.x"/>
    <x v="0"/>
    <x v="1183"/>
    <x v="17"/>
    <x v="761"/>
    <s v="19960612"/>
    <n v="8.6"/>
    <x v="0"/>
    <s v="N"/>
    <x v="0"/>
    <n v="1"/>
    <s v="AD"/>
    <n v="26435"/>
    <n v="66"/>
    <m/>
    <n v="0"/>
    <n v="0"/>
    <n v="864694"/>
    <n v="891195"/>
  </r>
  <r>
    <s v="OPS"/>
    <s v="Nitinat R"/>
    <x v="0"/>
    <s v="Fall"/>
    <x v="17"/>
    <x v="26"/>
    <s v="SWVI"/>
    <s v="CK-31"/>
    <x v="2"/>
    <s v="M"/>
    <s v="H"/>
    <x v="29"/>
    <x v="85"/>
    <s v="CK-31"/>
    <s v="WEST VANCOUVER ISLAND-SOUTH_FA_0.x"/>
    <x v="0"/>
    <x v="1184"/>
    <x v="17"/>
    <x v="761"/>
    <s v="19960612"/>
    <n v="8.6"/>
    <x v="0"/>
    <s v="N"/>
    <x v="0"/>
    <n v="1"/>
    <s v="AD"/>
    <n v="27123"/>
    <n v="109"/>
    <m/>
    <n v="0"/>
    <n v="0"/>
    <n v="887199"/>
    <n v="914431"/>
  </r>
  <r>
    <s v="OPS"/>
    <s v="Nitinat R"/>
    <x v="0"/>
    <s v="Fall"/>
    <x v="4"/>
    <x v="18"/>
    <s v="SWVI"/>
    <s v="CK-31"/>
    <x v="2"/>
    <s v="M"/>
    <s v="H"/>
    <x v="29"/>
    <x v="48"/>
    <s v="CK-31"/>
    <s v="WEST VANCOUVER ISLAND-SOUTH_FA_0.x"/>
    <x v="0"/>
    <x v="1185"/>
    <x v="4"/>
    <x v="762"/>
    <s v="19980528"/>
    <n v="6"/>
    <x v="1"/>
    <s v="N"/>
    <x v="433"/>
    <n v="1"/>
    <s v="AD"/>
    <n v="27876"/>
    <n v="0"/>
    <m/>
    <n v="0"/>
    <n v="0"/>
    <n v="229118"/>
    <n v="256994"/>
  </r>
  <r>
    <s v="OPS"/>
    <s v="Nitinat R"/>
    <x v="0"/>
    <s v="Fall"/>
    <x v="3"/>
    <x v="26"/>
    <s v="SWVI"/>
    <s v="CK-31"/>
    <x v="2"/>
    <s v="M"/>
    <s v="H"/>
    <x v="49"/>
    <x v="87"/>
    <s v="CK-31"/>
    <s v="WEST VANCOUVER ISLAND-SOUTH_FA_0.x"/>
    <x v="3"/>
    <x v="1186"/>
    <x v="3"/>
    <x v="763"/>
    <s v="19970611"/>
    <n v="9.6999999999999993"/>
    <x v="1"/>
    <s v="N"/>
    <x v="434"/>
    <n v="1"/>
    <s v="AD"/>
    <n v="22116"/>
    <n v="0"/>
    <m/>
    <n v="0"/>
    <n v="0"/>
    <n v="199929"/>
    <n v="222045"/>
  </r>
  <r>
    <s v="OPS"/>
    <s v="Nitinat R"/>
    <x v="0"/>
    <s v="Fall"/>
    <x v="3"/>
    <x v="26"/>
    <s v="SWVI"/>
    <s v="CK-31"/>
    <x v="2"/>
    <s v="M"/>
    <s v="H"/>
    <x v="49"/>
    <x v="87"/>
    <s v="CK-31"/>
    <s v="WEST VANCOUVER ISLAND-SOUTH_FA_0.x"/>
    <x v="3"/>
    <x v="1187"/>
    <x v="3"/>
    <x v="764"/>
    <s v="19970511"/>
    <n v="4.5999999999999996"/>
    <x v="1"/>
    <s v="N"/>
    <x v="435"/>
    <n v="1"/>
    <s v="AD"/>
    <n v="21747"/>
    <n v="28"/>
    <m/>
    <n v="0"/>
    <n v="0"/>
    <n v="2731959"/>
    <n v="2753734"/>
  </r>
  <r>
    <s v="OPS"/>
    <s v="Nitinat R"/>
    <x v="0"/>
    <s v="Fall"/>
    <x v="3"/>
    <x v="26"/>
    <s v="SWVI"/>
    <s v="CK-31"/>
    <x v="2"/>
    <s v="M"/>
    <s v="H"/>
    <x v="49"/>
    <x v="87"/>
    <s v="CK-31"/>
    <s v="WEST VANCOUVER ISLAND-SOUTH_FA_0.x"/>
    <x v="3"/>
    <x v="1188"/>
    <x v="3"/>
    <x v="763"/>
    <s v="19970611"/>
    <n v="10.199999999999999"/>
    <x v="1"/>
    <s v="N"/>
    <x v="436"/>
    <n v="1"/>
    <s v="AD"/>
    <n v="22142"/>
    <n v="62"/>
    <m/>
    <n v="0"/>
    <n v="0"/>
    <n v="215930"/>
    <n v="238134"/>
  </r>
  <r>
    <s v="OPS"/>
    <s v="Nitinat R"/>
    <x v="0"/>
    <s v="Fall"/>
    <x v="3"/>
    <x v="26"/>
    <s v="SWVI"/>
    <s v="CK-31"/>
    <x v="2"/>
    <s v="M"/>
    <s v="H"/>
    <x v="49"/>
    <x v="87"/>
    <s v="CK-31"/>
    <s v="WEST VANCOUVER ISLAND-SOUTH_FA_0.x"/>
    <x v="3"/>
    <x v="1189"/>
    <x v="3"/>
    <x v="763"/>
    <s v="19970611"/>
    <n v="10.6"/>
    <x v="1"/>
    <s v="N"/>
    <x v="437"/>
    <n v="1"/>
    <s v="AD"/>
    <n v="22114"/>
    <n v="0"/>
    <m/>
    <n v="0"/>
    <n v="0"/>
    <n v="1668104"/>
    <n v="1690218"/>
  </r>
  <r>
    <s v="OPS"/>
    <s v="Nitinat R"/>
    <x v="0"/>
    <s v="Fall"/>
    <x v="3"/>
    <x v="26"/>
    <s v="SWVI"/>
    <s v="CK-31"/>
    <x v="2"/>
    <s v="M"/>
    <s v="H"/>
    <x v="49"/>
    <x v="87"/>
    <s v="CK-31"/>
    <s v="WEST VANCOUVER ISLAND-SOUTH_FA_0.x"/>
    <x v="3"/>
    <x v="1190"/>
    <x v="3"/>
    <x v="45"/>
    <s v="19970605"/>
    <n v="6.3"/>
    <x v="1"/>
    <s v="N"/>
    <x v="431"/>
    <n v="1"/>
    <s v="AD"/>
    <n v="21315"/>
    <n v="0"/>
    <m/>
    <n v="0"/>
    <n v="0"/>
    <n v="408530"/>
    <n v="429845"/>
  </r>
  <r>
    <s v="OPS"/>
    <s v="Nitinat R"/>
    <x v="0"/>
    <s v="Fall"/>
    <x v="3"/>
    <x v="26"/>
    <s v="SWVI"/>
    <s v="CK-31"/>
    <x v="2"/>
    <s v="M"/>
    <s v="H"/>
    <x v="29"/>
    <x v="85"/>
    <s v="CK-31"/>
    <s v="WEST VANCOUVER ISLAND-SOUTH_FA_0.x"/>
    <x v="0"/>
    <x v="1191"/>
    <x v="3"/>
    <x v="765"/>
    <s v="19970608"/>
    <n v="7.1"/>
    <x v="0"/>
    <s v="N"/>
    <x v="438"/>
    <n v="1"/>
    <s v="AD"/>
    <n v="44271"/>
    <n v="173"/>
    <m/>
    <n v="0"/>
    <n v="0"/>
    <n v="1809856"/>
    <n v="1854300"/>
  </r>
  <r>
    <s v="OPS"/>
    <s v="Nitinat R"/>
    <x v="0"/>
    <s v="Fall"/>
    <x v="3"/>
    <x v="26"/>
    <s v="SWVI"/>
    <s v="CK-31"/>
    <x v="2"/>
    <s v="M"/>
    <s v="H"/>
    <x v="43"/>
    <x v="71"/>
    <s v="CK-31"/>
    <s v="WEST VANCOUVER ISLAND-SOUTH_FA_0.x"/>
    <x v="3"/>
    <x v="1192"/>
    <x v="3"/>
    <x v="766"/>
    <s v="19970602"/>
    <n v="7"/>
    <x v="1"/>
    <s v="Y"/>
    <x v="0"/>
    <n v="1"/>
    <s v="AD"/>
    <n v="24253"/>
    <n v="88"/>
    <m/>
    <n v="0"/>
    <n v="0"/>
    <n v="29302"/>
    <n v="53643"/>
  </r>
  <r>
    <s v="OPS"/>
    <s v="Nitinat R"/>
    <x v="0"/>
    <s v="Fall"/>
    <x v="3"/>
    <x v="26"/>
    <s v="SWVI"/>
    <s v="CK-31"/>
    <x v="2"/>
    <s v="M"/>
    <s v="H"/>
    <x v="43"/>
    <x v="71"/>
    <s v="CK-31"/>
    <s v="WEST VANCOUVER ISLAND-SOUTH_FA_0.x"/>
    <x v="3"/>
    <x v="1193"/>
    <x v="3"/>
    <x v="767"/>
    <s v="19970612"/>
    <n v="10.3"/>
    <x v="1"/>
    <s v="Y"/>
    <x v="0"/>
    <n v="1"/>
    <s v="AD"/>
    <n v="26969"/>
    <n v="0"/>
    <m/>
    <n v="0"/>
    <n v="0"/>
    <n v="57019"/>
    <n v="83988"/>
  </r>
  <r>
    <s v="OPS"/>
    <s v="Nitinat R"/>
    <x v="0"/>
    <s v="Fall"/>
    <x v="3"/>
    <x v="26"/>
    <s v="SWVI"/>
    <s v="CK-31"/>
    <x v="2"/>
    <s v="M"/>
    <s v="H"/>
    <x v="43"/>
    <x v="71"/>
    <s v="CK-31"/>
    <s v="WEST VANCOUVER ISLAND-SOUTH_FA_0.x"/>
    <x v="3"/>
    <x v="1194"/>
    <x v="3"/>
    <x v="768"/>
    <s v="19970625"/>
    <n v="17.100000000000001"/>
    <x v="1"/>
    <s v="Y"/>
    <x v="0"/>
    <n v="1"/>
    <s v="AD"/>
    <n v="26980"/>
    <n v="0"/>
    <m/>
    <n v="0"/>
    <n v="0"/>
    <n v="57071"/>
    <n v="84051"/>
  </r>
  <r>
    <s v="OPS"/>
    <s v="Nitinat R"/>
    <x v="0"/>
    <s v="Fall"/>
    <x v="3"/>
    <x v="26"/>
    <s v="SWVI"/>
    <s v="CK-31"/>
    <x v="2"/>
    <s v="M"/>
    <s v="H"/>
    <x v="29"/>
    <x v="70"/>
    <s v="CK-31"/>
    <s v="WEST VANCOUVER ISLAND-SOUTH_FA_0.x"/>
    <x v="0"/>
    <x v="1195"/>
    <x v="3"/>
    <x v="211"/>
    <s v="19970527"/>
    <n v="4.4000000000000004"/>
    <x v="1"/>
    <s v="Y"/>
    <x v="0"/>
    <n v="1"/>
    <s v="AD"/>
    <n v="27300"/>
    <n v="88"/>
    <m/>
    <n v="0"/>
    <n v="0"/>
    <n v="36887"/>
    <n v="64275"/>
  </r>
  <r>
    <s v="OPS"/>
    <s v="Nitinat R"/>
    <x v="0"/>
    <s v="Fall"/>
    <x v="4"/>
    <x v="26"/>
    <s v="SWVI"/>
    <s v="CK-31"/>
    <x v="2"/>
    <s v="M"/>
    <s v="H"/>
    <x v="49"/>
    <x v="87"/>
    <s v="CK-31"/>
    <s v="WEST VANCOUVER ISLAND-SOUTH_FA_0.x"/>
    <x v="3"/>
    <x v="1196"/>
    <x v="4"/>
    <x v="769"/>
    <s v="19980503"/>
    <n v="6.6"/>
    <x v="1"/>
    <s v="N"/>
    <x v="439"/>
    <n v="1"/>
    <s v="AD"/>
    <n v="21522"/>
    <n v="164"/>
    <m/>
    <n v="0"/>
    <n v="0"/>
    <n v="2377122"/>
    <n v="2398808"/>
  </r>
  <r>
    <s v="OPS"/>
    <s v="Nitinat R"/>
    <x v="0"/>
    <s v="Fall"/>
    <x v="4"/>
    <x v="26"/>
    <s v="SWVI"/>
    <s v="CK-31"/>
    <x v="2"/>
    <s v="M"/>
    <s v="H"/>
    <x v="49"/>
    <x v="87"/>
    <s v="CK-31"/>
    <s v="WEST VANCOUVER ISLAND-SOUTH_FA_0.x"/>
    <x v="3"/>
    <x v="1197"/>
    <x v="4"/>
    <x v="770"/>
    <s v="19980526"/>
    <n v="7.5"/>
    <x v="1"/>
    <s v="N"/>
    <x v="440"/>
    <n v="1"/>
    <s v="AD"/>
    <n v="21516"/>
    <n v="0"/>
    <m/>
    <n v="0"/>
    <n v="0"/>
    <n v="208557"/>
    <n v="230073"/>
  </r>
  <r>
    <s v="OPS"/>
    <s v="Nitinat R"/>
    <x v="0"/>
    <s v="Fall"/>
    <x v="4"/>
    <x v="26"/>
    <s v="SWVI"/>
    <s v="CK-31"/>
    <x v="2"/>
    <s v="M"/>
    <s v="H"/>
    <x v="49"/>
    <x v="87"/>
    <s v="CK-31"/>
    <s v="WEST VANCOUVER ISLAND-SOUTH_FA_0.x"/>
    <x v="3"/>
    <x v="1198"/>
    <x v="4"/>
    <x v="771"/>
    <s v="19980516"/>
    <n v="6.8"/>
    <x v="1"/>
    <s v="N"/>
    <x v="441"/>
    <n v="1"/>
    <s v="AD"/>
    <n v="22309"/>
    <n v="0"/>
    <m/>
    <n v="0"/>
    <n v="0"/>
    <n v="1554669"/>
    <n v="1576978"/>
  </r>
  <r>
    <s v="OPS"/>
    <s v="Nitinat R"/>
    <x v="0"/>
    <s v="Fall"/>
    <x v="4"/>
    <x v="26"/>
    <s v="SWVI"/>
    <s v="CK-31"/>
    <x v="2"/>
    <s v="M"/>
    <s v="H"/>
    <x v="49"/>
    <x v="87"/>
    <s v="CK-31"/>
    <s v="WEST VANCOUVER ISLAND-SOUTH_FA_0.x"/>
    <x v="3"/>
    <x v="1199"/>
    <x v="4"/>
    <x v="771"/>
    <s v="19980516"/>
    <n v="6.9"/>
    <x v="1"/>
    <s v="N"/>
    <x v="442"/>
    <n v="1"/>
    <s v="AD"/>
    <n v="22362"/>
    <n v="0"/>
    <m/>
    <n v="0"/>
    <n v="0"/>
    <n v="212566"/>
    <n v="234928"/>
  </r>
  <r>
    <s v="OPS"/>
    <s v="Nitinat R"/>
    <x v="0"/>
    <s v="Fall"/>
    <x v="4"/>
    <x v="26"/>
    <s v="SWVI"/>
    <s v="CK-31"/>
    <x v="2"/>
    <s v="M"/>
    <s v="H"/>
    <x v="29"/>
    <x v="85"/>
    <s v="CK-31"/>
    <s v="WEST VANCOUVER ISLAND-SOUTH_FA_0.x"/>
    <x v="0"/>
    <x v="1200"/>
    <x v="4"/>
    <x v="772"/>
    <s v="19980420"/>
    <n v="5"/>
    <x v="0"/>
    <s v="N"/>
    <x v="443"/>
    <n v="1"/>
    <s v="AD"/>
    <n v="21005"/>
    <n v="152"/>
    <m/>
    <n v="0"/>
    <n v="0"/>
    <n v="380054"/>
    <n v="401211"/>
  </r>
  <r>
    <s v="OPS"/>
    <s v="Nitinat R"/>
    <x v="0"/>
    <s v="Fall"/>
    <x v="4"/>
    <x v="26"/>
    <s v="SWVI"/>
    <s v="CK-31"/>
    <x v="2"/>
    <s v="M"/>
    <s v="H"/>
    <x v="29"/>
    <x v="85"/>
    <s v="CK-31"/>
    <s v="WEST VANCOUVER ISLAND-SOUTH_FA_0.x"/>
    <x v="0"/>
    <x v="1201"/>
    <x v="4"/>
    <x v="369"/>
    <s v="19980522"/>
    <n v="8"/>
    <x v="0"/>
    <s v="N"/>
    <x v="444"/>
    <n v="1"/>
    <s v="AD"/>
    <n v="22305"/>
    <n v="0"/>
    <m/>
    <n v="0"/>
    <n v="0"/>
    <n v="1035435"/>
    <n v="1057740"/>
  </r>
  <r>
    <s v="OPS"/>
    <s v="Nitinat R"/>
    <x v="0"/>
    <s v="Fall"/>
    <x v="4"/>
    <x v="26"/>
    <s v="SWVI"/>
    <s v="CK-31"/>
    <x v="2"/>
    <s v="M"/>
    <s v="H"/>
    <x v="29"/>
    <x v="85"/>
    <s v="CK-31"/>
    <s v="WEST VANCOUVER ISLAND-SOUTH_FA_0.x"/>
    <x v="0"/>
    <x v="1202"/>
    <x v="4"/>
    <x v="666"/>
    <s v="19980613"/>
    <n v="10.4"/>
    <x v="0"/>
    <s v="N"/>
    <x v="445"/>
    <n v="1"/>
    <s v="AD"/>
    <n v="21907"/>
    <n v="48"/>
    <m/>
    <n v="0"/>
    <n v="0"/>
    <n v="223514"/>
    <n v="245469"/>
  </r>
  <r>
    <s v="OPS"/>
    <s v="Nitinat R"/>
    <x v="0"/>
    <s v="Fall"/>
    <x v="4"/>
    <x v="26"/>
    <s v="SWVI"/>
    <s v="CK-31"/>
    <x v="2"/>
    <s v="M"/>
    <s v="H"/>
    <x v="43"/>
    <x v="71"/>
    <s v="CK-31"/>
    <s v="WEST VANCOUVER ISLAND-SOUTH_FA_0.x"/>
    <x v="3"/>
    <x v="1203"/>
    <x v="4"/>
    <x v="508"/>
    <s v="19980508"/>
    <n v="10.4"/>
    <x v="1"/>
    <s v="Y"/>
    <x v="446"/>
    <n v="1"/>
    <s v="AD"/>
    <n v="24507"/>
    <n v="134"/>
    <m/>
    <n v="0"/>
    <n v="0"/>
    <n v="19484"/>
    <n v="44125"/>
  </r>
  <r>
    <s v="OPS"/>
    <s v="Nitinat R"/>
    <x v="0"/>
    <s v="Fall"/>
    <x v="4"/>
    <x v="26"/>
    <s v="SWVI"/>
    <s v="CK-31"/>
    <x v="2"/>
    <s v="M"/>
    <s v="H"/>
    <x v="43"/>
    <x v="71"/>
    <s v="CK-31"/>
    <s v="WEST VANCOUVER ISLAND-SOUTH_FA_0.x"/>
    <x v="3"/>
    <x v="1204"/>
    <x v="4"/>
    <x v="566"/>
    <s v="19980519"/>
    <n v="14.3"/>
    <x v="1"/>
    <s v="Y"/>
    <x v="447"/>
    <n v="1"/>
    <s v="AD"/>
    <n v="26751"/>
    <n v="241"/>
    <m/>
    <n v="0"/>
    <n v="0"/>
    <n v="123594"/>
    <n v="150586"/>
  </r>
  <r>
    <s v="OPS"/>
    <s v="Nitinat R"/>
    <x v="0"/>
    <s v="Fall"/>
    <x v="5"/>
    <x v="18"/>
    <s v="SWVI"/>
    <s v="CK-31"/>
    <x v="2"/>
    <s v="M"/>
    <s v="H"/>
    <x v="50"/>
    <x v="89"/>
    <s v="CK-31"/>
    <s v="WEST VANCOUVER ISLAND-SOUTH_FA_0.x"/>
    <x v="3"/>
    <x v="1205"/>
    <x v="5"/>
    <x v="773"/>
    <s v="19990602"/>
    <n v="10.4"/>
    <x v="1"/>
    <s v="N"/>
    <x v="448"/>
    <n v="1"/>
    <s v="AD"/>
    <n v="26853"/>
    <n v="0"/>
    <m/>
    <n v="0"/>
    <n v="0"/>
    <n v="81312"/>
    <n v="108165"/>
  </r>
  <r>
    <s v="OPS"/>
    <s v="Nitinat R"/>
    <x v="0"/>
    <s v="Fall"/>
    <x v="5"/>
    <x v="18"/>
    <s v="SWVI"/>
    <s v="CK-31"/>
    <x v="2"/>
    <s v="M"/>
    <s v="H"/>
    <x v="29"/>
    <x v="48"/>
    <s v="CK-31"/>
    <s v="WEST VANCOUVER ISLAND-SOUTH_FA_0.x"/>
    <x v="0"/>
    <x v="1206"/>
    <x v="5"/>
    <x v="774"/>
    <s v="19990602"/>
    <n v="5.4"/>
    <x v="0"/>
    <s v="N"/>
    <x v="449"/>
    <n v="1"/>
    <s v="AD"/>
    <n v="28636"/>
    <n v="23"/>
    <m/>
    <n v="0"/>
    <n v="0"/>
    <n v="325341"/>
    <n v="354000"/>
  </r>
  <r>
    <s v="OPS"/>
    <s v="Nitinat R"/>
    <x v="0"/>
    <s v="Fall"/>
    <x v="5"/>
    <x v="26"/>
    <s v="SWVI"/>
    <s v="CK-31"/>
    <x v="2"/>
    <s v="M"/>
    <s v="H"/>
    <x v="49"/>
    <x v="87"/>
    <s v="CK-31"/>
    <s v="WEST VANCOUVER ISLAND-SOUTH_FA_0.x"/>
    <x v="3"/>
    <x v="1207"/>
    <x v="5"/>
    <x v="47"/>
    <s v="19990520"/>
    <n v="5.3"/>
    <x v="1"/>
    <s v="N"/>
    <x v="450"/>
    <n v="1"/>
    <s v="AD"/>
    <n v="22609"/>
    <n v="0"/>
    <m/>
    <n v="0"/>
    <n v="0"/>
    <n v="1475298"/>
    <n v="1497907"/>
  </r>
  <r>
    <s v="OPS"/>
    <s v="Nitinat R"/>
    <x v="0"/>
    <s v="Fall"/>
    <x v="5"/>
    <x v="26"/>
    <s v="SWVI"/>
    <s v="CK-31"/>
    <x v="2"/>
    <s v="M"/>
    <s v="H"/>
    <x v="49"/>
    <x v="87"/>
    <s v="CK-31"/>
    <s v="WEST VANCOUVER ISLAND-SOUTH_FA_0.x"/>
    <x v="3"/>
    <x v="1208"/>
    <x v="5"/>
    <x v="775"/>
    <s v="19990609"/>
    <n v="7.4"/>
    <x v="1"/>
    <s v="N"/>
    <x v="451"/>
    <n v="1"/>
    <s v="AD"/>
    <n v="21467"/>
    <n v="95"/>
    <m/>
    <n v="0"/>
    <n v="0"/>
    <n v="1125783"/>
    <n v="1147345"/>
  </r>
  <r>
    <s v="OPS"/>
    <s v="Nitinat R"/>
    <x v="0"/>
    <s v="Fall"/>
    <x v="5"/>
    <x v="26"/>
    <s v="SWVI"/>
    <s v="CK-31"/>
    <x v="2"/>
    <s v="M"/>
    <s v="H"/>
    <x v="29"/>
    <x v="85"/>
    <s v="CK-31"/>
    <s v="WEST VANCOUVER ISLAND-SOUTH_FA_0.x"/>
    <x v="0"/>
    <x v="1209"/>
    <x v="5"/>
    <x v="47"/>
    <s v="19990521"/>
    <n v="4.7"/>
    <x v="0"/>
    <s v="N"/>
    <x v="426"/>
    <n v="1"/>
    <s v="AD"/>
    <n v="28377"/>
    <n v="63"/>
    <m/>
    <n v="0"/>
    <n v="0"/>
    <n v="437800"/>
    <n v="466240"/>
  </r>
  <r>
    <s v="OPS"/>
    <s v="Nitinat R"/>
    <x v="0"/>
    <s v="Fall"/>
    <x v="5"/>
    <x v="26"/>
    <s v="SWVI"/>
    <s v="CK-31"/>
    <x v="2"/>
    <s v="M"/>
    <s v="H"/>
    <x v="29"/>
    <x v="85"/>
    <s v="CK-31"/>
    <s v="WEST VANCOUVER ISLAND-SOUTH_FA_0.x"/>
    <x v="0"/>
    <x v="1210"/>
    <x v="5"/>
    <x v="776"/>
    <s v="19990624"/>
    <n v="8.3000000000000007"/>
    <x v="0"/>
    <s v="N"/>
    <x v="427"/>
    <n v="1"/>
    <s v="AD"/>
    <n v="27107"/>
    <n v="246"/>
    <m/>
    <n v="0"/>
    <n v="0"/>
    <n v="697075"/>
    <n v="724428"/>
  </r>
  <r>
    <s v="OPS"/>
    <s v="Nitinat R"/>
    <x v="0"/>
    <s v="Fall"/>
    <x v="5"/>
    <x v="26"/>
    <s v="SWVI"/>
    <s v="CK-31"/>
    <x v="2"/>
    <s v="M"/>
    <s v="H"/>
    <x v="29"/>
    <x v="85"/>
    <s v="CK-31"/>
    <s v="WEST VANCOUVER ISLAND-SOUTH_FA_0.x"/>
    <x v="0"/>
    <x v="1211"/>
    <x v="5"/>
    <x v="777"/>
    <s v="19990611"/>
    <n v="7.8"/>
    <x v="0"/>
    <s v="N"/>
    <x v="452"/>
    <n v="1"/>
    <s v="AD"/>
    <n v="27008"/>
    <n v="106"/>
    <m/>
    <n v="0"/>
    <n v="0"/>
    <n v="1045193"/>
    <n v="1072307"/>
  </r>
  <r>
    <s v="OPS"/>
    <s v="Nitinat R"/>
    <x v="0"/>
    <s v="Fall"/>
    <x v="6"/>
    <x v="18"/>
    <s v="SWVI"/>
    <s v="CK-31"/>
    <x v="2"/>
    <s v="M"/>
    <s v="H"/>
    <x v="50"/>
    <x v="89"/>
    <s v="CK-31"/>
    <s v="WEST VANCOUVER ISLAND-SOUTH_FA_0.x"/>
    <x v="3"/>
    <x v="1212"/>
    <x v="6"/>
    <x v="778"/>
    <s v="20000531"/>
    <n v="11.6"/>
    <x v="1"/>
    <s v="N"/>
    <x v="453"/>
    <n v="1"/>
    <s v="AD"/>
    <n v="27653"/>
    <n v="90"/>
    <m/>
    <n v="0"/>
    <n v="0"/>
    <n v="54223"/>
    <n v="81966"/>
  </r>
  <r>
    <s v="OPS"/>
    <s v="Nitinat R"/>
    <x v="0"/>
    <s v="Fall"/>
    <x v="6"/>
    <x v="18"/>
    <s v="SWVI"/>
    <s v="CK-31"/>
    <x v="2"/>
    <s v="M"/>
    <s v="H"/>
    <x v="29"/>
    <x v="48"/>
    <s v="CK-31"/>
    <s v="WEST VANCOUVER ISLAND-SOUTH_FA_0.x"/>
    <x v="0"/>
    <x v="1213"/>
    <x v="6"/>
    <x v="779"/>
    <s v="20000605"/>
    <n v="5.45"/>
    <x v="0"/>
    <s v="N"/>
    <x v="454"/>
    <n v="1"/>
    <s v="AD"/>
    <n v="27715"/>
    <n v="0"/>
    <m/>
    <n v="0"/>
    <n v="0"/>
    <n v="338096"/>
    <n v="365811"/>
  </r>
  <r>
    <s v="OPS"/>
    <s v="Nitinat R"/>
    <x v="0"/>
    <s v="Fall"/>
    <x v="6"/>
    <x v="26"/>
    <s v="SWVI"/>
    <s v="CK-31"/>
    <x v="2"/>
    <s v="M"/>
    <s v="H"/>
    <x v="49"/>
    <x v="87"/>
    <s v="CK-31"/>
    <s v="WEST VANCOUVER ISLAND-SOUTH_FA_0.x"/>
    <x v="3"/>
    <x v="1214"/>
    <x v="6"/>
    <x v="780"/>
    <s v="20000517"/>
    <n v="5.35"/>
    <x v="1"/>
    <s v="N"/>
    <x v="455"/>
    <n v="1"/>
    <s v="AD"/>
    <n v="34214"/>
    <n v="0"/>
    <m/>
    <n v="0"/>
    <n v="0"/>
    <n v="1489839"/>
    <n v="1524053"/>
  </r>
  <r>
    <s v="OPS"/>
    <s v="Nitinat R"/>
    <x v="0"/>
    <s v="Fall"/>
    <x v="6"/>
    <x v="26"/>
    <s v="SWVI"/>
    <s v="CK-31"/>
    <x v="2"/>
    <s v="M"/>
    <s v="H"/>
    <x v="49"/>
    <x v="87"/>
    <s v="CK-31"/>
    <s v="WEST VANCOUVER ISLAND-SOUTH_FA_0.x"/>
    <x v="3"/>
    <x v="1215"/>
    <x v="6"/>
    <x v="781"/>
    <s v="20000607"/>
    <n v="8.9600000000000009"/>
    <x v="1"/>
    <s v="N"/>
    <x v="456"/>
    <n v="1"/>
    <s v="AD"/>
    <n v="33962"/>
    <n v="82"/>
    <m/>
    <n v="0"/>
    <n v="0"/>
    <n v="831243"/>
    <n v="865287"/>
  </r>
  <r>
    <s v="OPS"/>
    <s v="Nitinat R"/>
    <x v="0"/>
    <s v="Fall"/>
    <x v="6"/>
    <x v="26"/>
    <s v="SWVI"/>
    <s v="CK-31"/>
    <x v="2"/>
    <s v="M"/>
    <s v="H"/>
    <x v="29"/>
    <x v="85"/>
    <s v="CK-31"/>
    <s v="WEST VANCOUVER ISLAND-SOUTH_FA_0.x"/>
    <x v="0"/>
    <x v="1216"/>
    <x v="6"/>
    <x v="782"/>
    <s v="20000607"/>
    <n v="7.85"/>
    <x v="0"/>
    <s v="N"/>
    <x v="438"/>
    <n v="1"/>
    <s v="AD"/>
    <n v="46159"/>
    <n v="0"/>
    <m/>
    <n v="0"/>
    <n v="0"/>
    <n v="1077961"/>
    <n v="1124120"/>
  </r>
  <r>
    <s v="OPS"/>
    <s v="Nitinat R"/>
    <x v="0"/>
    <s v="Fall"/>
    <x v="7"/>
    <x v="18"/>
    <s v="SWVI"/>
    <s v="CK-31"/>
    <x v="2"/>
    <s v="M"/>
    <s v="H"/>
    <x v="50"/>
    <x v="89"/>
    <s v="CK-31"/>
    <s v="WEST VANCOUVER ISLAND-SOUTH_FA_0.x"/>
    <x v="3"/>
    <x v="1217"/>
    <x v="7"/>
    <x v="783"/>
    <s v="20010606"/>
    <n v="14.6"/>
    <x v="1"/>
    <s v="N"/>
    <x v="457"/>
    <n v="1"/>
    <s v="AD"/>
    <n v="27047"/>
    <n v="0"/>
    <m/>
    <n v="0"/>
    <n v="0"/>
    <n v="22680"/>
    <n v="49727"/>
  </r>
  <r>
    <s v="OPS"/>
    <s v="Nitinat R"/>
    <x v="0"/>
    <s v="Fall"/>
    <x v="7"/>
    <x v="18"/>
    <s v="SWVI"/>
    <s v="CK-31"/>
    <x v="2"/>
    <s v="M"/>
    <s v="H"/>
    <x v="29"/>
    <x v="48"/>
    <s v="CK-31"/>
    <s v="WEST VANCOUVER ISLAND-SOUTH_FA_0.x"/>
    <x v="0"/>
    <x v="1218"/>
    <x v="7"/>
    <x v="784"/>
    <s v="20010605"/>
    <n v="7.5"/>
    <x v="1"/>
    <s v="N"/>
    <x v="458"/>
    <n v="1"/>
    <s v="AD"/>
    <n v="28275"/>
    <n v="151"/>
    <m/>
    <n v="0"/>
    <n v="0"/>
    <n v="97043"/>
    <n v="125469"/>
  </r>
  <r>
    <s v="OPS"/>
    <s v="Nitinat R"/>
    <x v="0"/>
    <s v="Fall"/>
    <x v="7"/>
    <x v="26"/>
    <s v="SWVI"/>
    <s v="CK-31"/>
    <x v="2"/>
    <s v="M"/>
    <s v="H"/>
    <x v="49"/>
    <x v="87"/>
    <s v="CK-31"/>
    <s v="WEST VANCOUVER ISLAND-SOUTH_FA_0.x"/>
    <x v="3"/>
    <x v="1219"/>
    <x v="7"/>
    <x v="15"/>
    <s v="20010518"/>
    <n v="6.3"/>
    <x v="1"/>
    <s v="N"/>
    <x v="459"/>
    <n v="1"/>
    <s v="AD"/>
    <n v="28235"/>
    <n v="0"/>
    <m/>
    <n v="0"/>
    <n v="0"/>
    <n v="888660"/>
    <n v="916895"/>
  </r>
  <r>
    <s v="OPS"/>
    <s v="Nitinat R"/>
    <x v="0"/>
    <s v="Fall"/>
    <x v="7"/>
    <x v="26"/>
    <s v="SWVI"/>
    <s v="CK-31"/>
    <x v="2"/>
    <s v="M"/>
    <s v="H"/>
    <x v="49"/>
    <x v="87"/>
    <s v="CK-31"/>
    <s v="WEST VANCOUVER ISLAND-SOUTH_FA_0.x"/>
    <x v="3"/>
    <x v="1220"/>
    <x v="7"/>
    <x v="783"/>
    <s v="20010606"/>
    <n v="9.6999999999999993"/>
    <x v="1"/>
    <s v="N"/>
    <x v="460"/>
    <n v="1"/>
    <s v="AD"/>
    <n v="28023"/>
    <n v="54"/>
    <m/>
    <n v="0"/>
    <n v="0"/>
    <n v="733734"/>
    <n v="761811"/>
  </r>
  <r>
    <s v="OPS"/>
    <s v="Nitinat R"/>
    <x v="0"/>
    <s v="Fall"/>
    <x v="7"/>
    <x v="26"/>
    <s v="SWVI"/>
    <s v="CK-31"/>
    <x v="2"/>
    <s v="M"/>
    <s v="H"/>
    <x v="29"/>
    <x v="85"/>
    <s v="CK-31"/>
    <s v="WEST VANCOUVER ISLAND-SOUTH_FA_0.x"/>
    <x v="0"/>
    <x v="1221"/>
    <x v="7"/>
    <x v="783"/>
    <s v="20010609"/>
    <n v="9.4"/>
    <x v="1"/>
    <s v="N"/>
    <x v="461"/>
    <n v="1"/>
    <s v="AD"/>
    <n v="28454"/>
    <n v="163"/>
    <m/>
    <n v="0"/>
    <n v="0"/>
    <n v="876678"/>
    <n v="905295"/>
  </r>
  <r>
    <s v="OPS"/>
    <s v="Nitinat R"/>
    <x v="0"/>
    <s v="Fall"/>
    <x v="7"/>
    <x v="26"/>
    <s v="SWVI"/>
    <s v="CK-31"/>
    <x v="2"/>
    <s v="M"/>
    <s v="H"/>
    <x v="29"/>
    <x v="85"/>
    <s v="CK-31"/>
    <s v="WEST VANCOUVER ISLAND-SOUTH_FA_0.x"/>
    <x v="0"/>
    <x v="1222"/>
    <x v="7"/>
    <x v="674"/>
    <s v="20010624"/>
    <n v="10.3"/>
    <x v="1"/>
    <s v="N"/>
    <x v="462"/>
    <n v="1"/>
    <s v="AD"/>
    <n v="27421"/>
    <n v="33"/>
    <m/>
    <n v="0"/>
    <n v="0"/>
    <n v="709711"/>
    <n v="737165"/>
  </r>
  <r>
    <s v="OPS"/>
    <s v="Nitinat R"/>
    <x v="0"/>
    <s v="Fall"/>
    <x v="18"/>
    <x v="18"/>
    <s v="SWVI"/>
    <s v="CK-31"/>
    <x v="2"/>
    <s v="M"/>
    <s v="H"/>
    <x v="50"/>
    <x v="89"/>
    <s v="CK-31"/>
    <s v="WEST VANCOUVER ISLAND-SOUTH_FA_0.x"/>
    <x v="3"/>
    <x v="1223"/>
    <x v="18"/>
    <x v="785"/>
    <s v="20020604"/>
    <n v="10.9"/>
    <x v="1"/>
    <s v="N"/>
    <x v="0"/>
    <n v="1"/>
    <m/>
    <n v="0"/>
    <n v="0"/>
    <m/>
    <n v="0"/>
    <n v="0"/>
    <n v="86869"/>
    <n v="86869"/>
  </r>
  <r>
    <s v="OPS"/>
    <s v="Nitinat R"/>
    <x v="0"/>
    <s v="Fall"/>
    <x v="18"/>
    <x v="26"/>
    <s v="SWVI"/>
    <s v="CK-31"/>
    <x v="2"/>
    <s v="M"/>
    <s v="H"/>
    <x v="49"/>
    <x v="87"/>
    <s v="CK-31"/>
    <s v="WEST VANCOUVER ISLAND-SOUTH_FA_0.x"/>
    <x v="3"/>
    <x v="1224"/>
    <x v="18"/>
    <x v="786"/>
    <s v="20020523"/>
    <n v="6.8"/>
    <x v="1"/>
    <s v="N"/>
    <x v="463"/>
    <n v="1"/>
    <s v="AD"/>
    <n v="30033"/>
    <n v="0"/>
    <m/>
    <n v="0"/>
    <n v="0"/>
    <n v="861562"/>
    <n v="891595"/>
  </r>
  <r>
    <s v="OPS"/>
    <s v="Nitinat R"/>
    <x v="0"/>
    <s v="Fall"/>
    <x v="18"/>
    <x v="26"/>
    <s v="SWVI"/>
    <s v="CK-31"/>
    <x v="2"/>
    <s v="M"/>
    <s v="H"/>
    <x v="49"/>
    <x v="87"/>
    <s v="CK-31"/>
    <s v="WEST VANCOUVER ISLAND-SOUTH_FA_0.x"/>
    <x v="3"/>
    <x v="1225"/>
    <x v="18"/>
    <x v="92"/>
    <s v="20020627"/>
    <n v="10.7"/>
    <x v="1"/>
    <s v="N"/>
    <x v="464"/>
    <n v="1"/>
    <s v="AD"/>
    <n v="28779"/>
    <n v="82"/>
    <m/>
    <n v="0"/>
    <n v="0"/>
    <n v="444577"/>
    <n v="473438"/>
  </r>
  <r>
    <s v="OPS"/>
    <s v="Nitinat R"/>
    <x v="0"/>
    <s v="Fall"/>
    <x v="18"/>
    <x v="26"/>
    <s v="SWVI"/>
    <s v="CK-31"/>
    <x v="2"/>
    <s v="M"/>
    <s v="H"/>
    <x v="29"/>
    <x v="85"/>
    <s v="CK-31"/>
    <s v="WEST VANCOUVER ISLAND-SOUTH_FA_0.x"/>
    <x v="0"/>
    <x v="1226"/>
    <x v="18"/>
    <x v="787"/>
    <s v="20020613"/>
    <n v="9.3000000000000007"/>
    <x v="1"/>
    <s v="N"/>
    <x v="465"/>
    <n v="1"/>
    <s v="AD"/>
    <n v="39832"/>
    <n v="320"/>
    <m/>
    <n v="0"/>
    <n v="0"/>
    <n v="782886"/>
    <n v="823038"/>
  </r>
  <r>
    <s v="OPS"/>
    <s v="Nitinat R"/>
    <x v="0"/>
    <s v="Fall"/>
    <x v="18"/>
    <x v="26"/>
    <s v="SWVI"/>
    <s v="CK-31"/>
    <x v="2"/>
    <s v="M"/>
    <s v="H"/>
    <x v="29"/>
    <x v="85"/>
    <s v="CK-31"/>
    <s v="WEST VANCOUVER ISLAND-SOUTH_FA_0.x"/>
    <x v="0"/>
    <x v="1227"/>
    <x v="18"/>
    <x v="787"/>
    <s v="20020614"/>
    <n v="8"/>
    <x v="1"/>
    <s v="N"/>
    <x v="466"/>
    <n v="1"/>
    <s v="AD"/>
    <n v="30585"/>
    <n v="88"/>
    <m/>
    <n v="0"/>
    <n v="0"/>
    <n v="1317352"/>
    <n v="1348025"/>
  </r>
  <r>
    <s v="OPS"/>
    <s v="Nitinat R"/>
    <x v="0"/>
    <s v="Fall"/>
    <x v="18"/>
    <x v="26"/>
    <s v="SWVI"/>
    <s v="CK-31"/>
    <x v="2"/>
    <s v="M"/>
    <s v="H"/>
    <x v="43"/>
    <x v="71"/>
    <s v="CK-31"/>
    <s v="WEST VANCOUVER ISLAND-SOUTH_FA_0.x"/>
    <x v="3"/>
    <x v="1228"/>
    <x v="18"/>
    <x v="788"/>
    <s v="20020520"/>
    <n v="5.8"/>
    <x v="1"/>
    <s v="Y"/>
    <x v="0"/>
    <n v="1"/>
    <m/>
    <n v="0"/>
    <n v="0"/>
    <m/>
    <n v="0"/>
    <n v="0"/>
    <n v="38000"/>
    <n v="38000"/>
  </r>
  <r>
    <s v="OPS"/>
    <s v="Nitinat R"/>
    <x v="0"/>
    <s v="Fall"/>
    <x v="18"/>
    <x v="26"/>
    <s v="SWVI"/>
    <s v="CK-31"/>
    <x v="2"/>
    <s v="M"/>
    <s v="H"/>
    <x v="43"/>
    <x v="71"/>
    <s v="CK-31"/>
    <s v="WEST VANCOUVER ISLAND-SOUTH_FA_0.x"/>
    <x v="3"/>
    <x v="1229"/>
    <x v="18"/>
    <x v="789"/>
    <s v="20020707"/>
    <n v="14.2"/>
    <x v="1"/>
    <s v="Y"/>
    <x v="0"/>
    <n v="1"/>
    <m/>
    <n v="0"/>
    <n v="0"/>
    <m/>
    <n v="0"/>
    <n v="0"/>
    <n v="9157"/>
    <n v="9157"/>
  </r>
  <r>
    <s v="OPS"/>
    <s v="Nitinat R"/>
    <x v="0"/>
    <s v="Fall"/>
    <x v="18"/>
    <x v="18"/>
    <s v="SWVI"/>
    <s v="CK-31"/>
    <x v="2"/>
    <s v="M"/>
    <s v="H"/>
    <x v="29"/>
    <x v="48"/>
    <s v="CK-31"/>
    <s v="WEST VANCOUVER ISLAND-SOUTH_FA_0.x"/>
    <x v="0"/>
    <x v="1230"/>
    <x v="18"/>
    <x v="790"/>
    <s v="20020531"/>
    <n v="6.84"/>
    <x v="0"/>
    <s v="N"/>
    <x v="0"/>
    <n v="1"/>
    <m/>
    <n v="0"/>
    <n v="0"/>
    <m/>
    <n v="0"/>
    <n v="0"/>
    <n v="59943"/>
    <n v="59943"/>
  </r>
  <r>
    <s v="OPS"/>
    <s v="Nitinat R"/>
    <x v="0"/>
    <s v="Fall"/>
    <x v="19"/>
    <x v="18"/>
    <s v="SWVI"/>
    <s v="CK-31"/>
    <x v="2"/>
    <s v="M"/>
    <s v="H"/>
    <x v="50"/>
    <x v="89"/>
    <s v="CK-31"/>
    <s v="WEST VANCOUVER ISLAND-SOUTH_FA_0.x"/>
    <x v="3"/>
    <x v="1231"/>
    <x v="19"/>
    <x v="791"/>
    <s v="20030531"/>
    <n v="10.73"/>
    <x v="1"/>
    <s v="N"/>
    <x v="467"/>
    <n v="1"/>
    <m/>
    <n v="0"/>
    <n v="0"/>
    <m/>
    <n v="0"/>
    <n v="0"/>
    <n v="157529"/>
    <n v="157529"/>
  </r>
  <r>
    <s v="OPS"/>
    <s v="Nitinat R"/>
    <x v="0"/>
    <s v="Fall"/>
    <x v="19"/>
    <x v="26"/>
    <s v="SWVI"/>
    <s v="CK-31"/>
    <x v="2"/>
    <s v="M"/>
    <s v="H"/>
    <x v="49"/>
    <x v="87"/>
    <s v="CK-31"/>
    <s v="WEST VANCOUVER ISLAND-SOUTH_FA_0.x"/>
    <x v="3"/>
    <x v="1232"/>
    <x v="19"/>
    <x v="792"/>
    <s v="20030514"/>
    <n v="5.8"/>
    <x v="1"/>
    <s v="N"/>
    <x v="0"/>
    <n v="1"/>
    <s v="AD"/>
    <n v="29162"/>
    <n v="0"/>
    <m/>
    <n v="0"/>
    <n v="0"/>
    <n v="1015921"/>
    <n v="1045083"/>
  </r>
  <r>
    <s v="OPS"/>
    <s v="Nitinat R"/>
    <x v="0"/>
    <s v="Fall"/>
    <x v="19"/>
    <x v="26"/>
    <s v="SWVI"/>
    <s v="CK-31"/>
    <x v="2"/>
    <s v="M"/>
    <s v="H"/>
    <x v="49"/>
    <x v="87"/>
    <s v="CK-31"/>
    <s v="WEST VANCOUVER ISLAND-SOUTH_FA_0.x"/>
    <x v="3"/>
    <x v="1233"/>
    <x v="19"/>
    <x v="793"/>
    <s v="20030523"/>
    <n v="7.3"/>
    <x v="1"/>
    <s v="N"/>
    <x v="0"/>
    <n v="1"/>
    <s v="AD"/>
    <n v="29653"/>
    <n v="100"/>
    <m/>
    <n v="0"/>
    <n v="0"/>
    <n v="406882"/>
    <n v="436635"/>
  </r>
  <r>
    <s v="OPS"/>
    <s v="Nitinat R"/>
    <x v="0"/>
    <s v="Fall"/>
    <x v="19"/>
    <x v="26"/>
    <s v="SWVI"/>
    <s v="CK-31"/>
    <x v="2"/>
    <s v="M"/>
    <s v="H"/>
    <x v="29"/>
    <x v="85"/>
    <s v="CK-31"/>
    <s v="WEST VANCOUVER ISLAND-SOUTH_FA_0.x"/>
    <x v="0"/>
    <x v="1234"/>
    <x v="19"/>
    <x v="793"/>
    <s v="20030525"/>
    <n v="6.8"/>
    <x v="0"/>
    <s v="N"/>
    <x v="468"/>
    <n v="1"/>
    <s v="AD"/>
    <n v="29102"/>
    <n v="48"/>
    <m/>
    <n v="0"/>
    <n v="0"/>
    <n v="1211348"/>
    <n v="1240498"/>
  </r>
  <r>
    <s v="OPS"/>
    <s v="Nitinat R"/>
    <x v="0"/>
    <s v="Fall"/>
    <x v="19"/>
    <x v="26"/>
    <s v="SWVI"/>
    <s v="CK-31"/>
    <x v="2"/>
    <s v="M"/>
    <s v="H"/>
    <x v="29"/>
    <x v="85"/>
    <s v="CK-31"/>
    <s v="WEST VANCOUVER ISLAND-SOUTH_FA_0.x"/>
    <x v="0"/>
    <x v="1235"/>
    <x v="19"/>
    <x v="794"/>
    <s v="20030605"/>
    <n v="7.8"/>
    <x v="0"/>
    <s v="N"/>
    <x v="469"/>
    <n v="1"/>
    <s v="AD"/>
    <n v="29015"/>
    <n v="62"/>
    <m/>
    <n v="0"/>
    <n v="0"/>
    <n v="503994"/>
    <n v="533071"/>
  </r>
  <r>
    <s v="OPS"/>
    <s v="Nitinat R"/>
    <x v="0"/>
    <s v="Fall"/>
    <x v="19"/>
    <x v="26"/>
    <s v="SWVI"/>
    <s v="CK-31"/>
    <x v="2"/>
    <s v="M"/>
    <s v="H"/>
    <x v="43"/>
    <x v="71"/>
    <s v="CK-31"/>
    <s v="WEST VANCOUVER ISLAND-SOUTH_FA_0.x"/>
    <x v="3"/>
    <x v="1236"/>
    <x v="19"/>
    <x v="379"/>
    <s v="20030621"/>
    <n v="16.399999999999999"/>
    <x v="1"/>
    <s v="Y"/>
    <x v="0"/>
    <n v="1"/>
    <m/>
    <n v="0"/>
    <n v="0"/>
    <m/>
    <n v="0"/>
    <n v="0"/>
    <n v="59429"/>
    <n v="59429"/>
  </r>
  <r>
    <s v="OPS"/>
    <s v="Nitinat R"/>
    <x v="0"/>
    <s v="Fall"/>
    <x v="19"/>
    <x v="18"/>
    <s v="SWVI"/>
    <s v="CK-31"/>
    <x v="2"/>
    <s v="M"/>
    <s v="H"/>
    <x v="29"/>
    <x v="48"/>
    <s v="CK-31"/>
    <s v="WEST VANCOUVER ISLAND-SOUTH_FA_0.x"/>
    <x v="0"/>
    <x v="1237"/>
    <x v="19"/>
    <x v="795"/>
    <s v="20030526"/>
    <n v="5.8"/>
    <x v="0"/>
    <s v="N"/>
    <x v="470"/>
    <n v="1"/>
    <m/>
    <n v="0"/>
    <n v="0"/>
    <m/>
    <n v="0"/>
    <n v="0"/>
    <n v="334234"/>
    <n v="334234"/>
  </r>
  <r>
    <s v="OPS"/>
    <s v="Nitinat R"/>
    <x v="0"/>
    <s v="Fall"/>
    <x v="20"/>
    <x v="18"/>
    <s v="SWVI"/>
    <s v="CK-31"/>
    <x v="2"/>
    <s v="M"/>
    <s v="H"/>
    <x v="50"/>
    <x v="89"/>
    <s v="CK-31"/>
    <s v="WEST VANCOUVER ISLAND-SOUTH_FA_0.x"/>
    <x v="3"/>
    <x v="1238"/>
    <x v="20"/>
    <x v="796"/>
    <s v="20040503"/>
    <n v="5.66"/>
    <x v="1"/>
    <s v="N"/>
    <x v="471"/>
    <n v="1"/>
    <m/>
    <n v="0"/>
    <n v="0"/>
    <m/>
    <n v="0"/>
    <n v="0"/>
    <n v="92297"/>
    <n v="92297"/>
  </r>
  <r>
    <s v="OPS"/>
    <s v="Nitinat R"/>
    <x v="0"/>
    <s v="Fall"/>
    <x v="20"/>
    <x v="26"/>
    <s v="SWVI"/>
    <s v="CK-31"/>
    <x v="2"/>
    <s v="M"/>
    <s v="H"/>
    <x v="49"/>
    <x v="87"/>
    <s v="CK-31"/>
    <s v="WEST VANCOUVER ISLAND-SOUTH_FA_0.x"/>
    <x v="3"/>
    <x v="1239"/>
    <x v="20"/>
    <x v="796"/>
    <s v="20040504"/>
    <n v="6.09"/>
    <x v="0"/>
    <s v="N"/>
    <x v="472"/>
    <n v="1"/>
    <m/>
    <n v="0"/>
    <n v="0"/>
    <m/>
    <n v="0"/>
    <n v="0"/>
    <n v="1099507"/>
    <n v="1099507"/>
  </r>
  <r>
    <s v="OPS"/>
    <s v="Nitinat R"/>
    <x v="0"/>
    <s v="Fall"/>
    <x v="20"/>
    <x v="26"/>
    <s v="SWVI"/>
    <s v="CK-31"/>
    <x v="2"/>
    <s v="M"/>
    <s v="H"/>
    <x v="49"/>
    <x v="87"/>
    <s v="CK-31"/>
    <s v="WEST VANCOUVER ISLAND-SOUTH_FA_0.x"/>
    <x v="3"/>
    <x v="1240"/>
    <x v="20"/>
    <x v="417"/>
    <s v="20040517"/>
    <n v="5.96"/>
    <x v="0"/>
    <s v="N"/>
    <x v="473"/>
    <n v="1"/>
    <m/>
    <n v="0"/>
    <n v="0"/>
    <m/>
    <n v="0"/>
    <n v="0"/>
    <n v="1323809"/>
    <n v="1323809"/>
  </r>
  <r>
    <s v="OPS"/>
    <s v="Nitinat R"/>
    <x v="0"/>
    <s v="Fall"/>
    <x v="20"/>
    <x v="26"/>
    <s v="SWVI"/>
    <s v="CK-31"/>
    <x v="2"/>
    <s v="M"/>
    <s v="H"/>
    <x v="29"/>
    <x v="85"/>
    <s v="CK-31"/>
    <s v="WEST VANCOUVER ISLAND-SOUTH_FA_0.x"/>
    <x v="0"/>
    <x v="1241"/>
    <x v="20"/>
    <x v="242"/>
    <s v="20040528"/>
    <n v="8.1999999999999993"/>
    <x v="0"/>
    <s v="N"/>
    <x v="474"/>
    <n v="1"/>
    <m/>
    <n v="0"/>
    <n v="0"/>
    <m/>
    <n v="0"/>
    <n v="0"/>
    <n v="867381"/>
    <n v="867381"/>
  </r>
  <r>
    <s v="OPS"/>
    <s v="Nitinat R"/>
    <x v="0"/>
    <s v="Fall"/>
    <x v="20"/>
    <x v="26"/>
    <s v="SWVI"/>
    <s v="CK-31"/>
    <x v="2"/>
    <s v="M"/>
    <s v="H"/>
    <x v="29"/>
    <x v="85"/>
    <s v="CK-31"/>
    <s v="WEST VANCOUVER ISLAND-SOUTH_FA_0.x"/>
    <x v="0"/>
    <x v="1242"/>
    <x v="20"/>
    <x v="242"/>
    <s v="20040528"/>
    <n v="6.66"/>
    <x v="0"/>
    <s v="N"/>
    <x v="475"/>
    <n v="1"/>
    <m/>
    <n v="0"/>
    <n v="0"/>
    <m/>
    <n v="0"/>
    <n v="0"/>
    <n v="198812"/>
    <n v="198812"/>
  </r>
  <r>
    <s v="OPS"/>
    <s v="Nitinat R"/>
    <x v="0"/>
    <s v="Fall"/>
    <x v="20"/>
    <x v="26"/>
    <s v="SWVI"/>
    <s v="CK-31"/>
    <x v="2"/>
    <s v="M"/>
    <s v="H"/>
    <x v="43"/>
    <x v="71"/>
    <s v="CK-31"/>
    <s v="WEST VANCOUVER ISLAND-SOUTH_FA_0.x"/>
    <x v="3"/>
    <x v="1243"/>
    <x v="20"/>
    <x v="616"/>
    <s v="20040612"/>
    <n v="13.86"/>
    <x v="1"/>
    <s v="Y"/>
    <x v="476"/>
    <n v="1"/>
    <m/>
    <n v="0"/>
    <n v="0"/>
    <m/>
    <n v="0"/>
    <n v="0"/>
    <n v="65308"/>
    <n v="65308"/>
  </r>
  <r>
    <s v="OPS"/>
    <s v="Nitinat R"/>
    <x v="0"/>
    <s v="Fall"/>
    <x v="20"/>
    <x v="18"/>
    <s v="SWVI"/>
    <s v="CK-31"/>
    <x v="2"/>
    <s v="M"/>
    <s v="H"/>
    <x v="50"/>
    <x v="89"/>
    <s v="CK-31"/>
    <s v="WEST VANCOUVER ISLAND-SOUTH_FA_0.x"/>
    <x v="3"/>
    <x v="1244"/>
    <x v="20"/>
    <x v="517"/>
    <s v="20040514"/>
    <n v="10"/>
    <x v="1"/>
    <s v="N"/>
    <x v="477"/>
    <n v="1"/>
    <m/>
    <n v="0"/>
    <n v="0"/>
    <m/>
    <n v="0"/>
    <n v="0"/>
    <n v="72621"/>
    <n v="72621"/>
  </r>
  <r>
    <s v="OPS"/>
    <s v="Nitinat R"/>
    <x v="0"/>
    <s v="Fall"/>
    <x v="20"/>
    <x v="18"/>
    <s v="SWVI"/>
    <s v="CK-31"/>
    <x v="2"/>
    <s v="M"/>
    <s v="H"/>
    <x v="29"/>
    <x v="48"/>
    <s v="CK-31"/>
    <s v="WEST VANCOUVER ISLAND-SOUTH_FA_0.x"/>
    <x v="0"/>
    <x v="1245"/>
    <x v="20"/>
    <x v="797"/>
    <s v="20040518"/>
    <n v="7.1"/>
    <x v="0"/>
    <s v="N"/>
    <x v="0"/>
    <n v="1"/>
    <m/>
    <n v="0"/>
    <n v="0"/>
    <m/>
    <n v="0"/>
    <n v="0"/>
    <n v="424788"/>
    <n v="424788"/>
  </r>
  <r>
    <s v="OPS"/>
    <s v="Nitinat R"/>
    <x v="0"/>
    <s v="Fall"/>
    <x v="21"/>
    <x v="18"/>
    <s v="SWVI"/>
    <s v="CK-31"/>
    <x v="2"/>
    <s v="M"/>
    <s v="H"/>
    <x v="50"/>
    <x v="89"/>
    <s v="CK-31"/>
    <s v="WEST VANCOUVER ISLAND-SOUTH_FA_0.x"/>
    <x v="3"/>
    <x v="1246"/>
    <x v="21"/>
    <x v="798"/>
    <s v="20050601"/>
    <n v="13.3"/>
    <x v="1"/>
    <s v="N"/>
    <x v="180"/>
    <n v="1"/>
    <m/>
    <n v="0"/>
    <n v="0"/>
    <m/>
    <n v="0"/>
    <n v="0"/>
    <n v="56310"/>
    <n v="56310"/>
  </r>
  <r>
    <s v="OPS"/>
    <s v="Nitinat R"/>
    <x v="0"/>
    <s v="Fall"/>
    <x v="21"/>
    <x v="26"/>
    <s v="SWVI"/>
    <s v="CK-31"/>
    <x v="2"/>
    <s v="M"/>
    <s v="H"/>
    <x v="49"/>
    <x v="87"/>
    <s v="CK-31"/>
    <s v="WEST VANCOUVER ISLAND-SOUTH_FA_0.x"/>
    <x v="3"/>
    <x v="1247"/>
    <x v="21"/>
    <x v="246"/>
    <s v="20050609"/>
    <n v="11.4"/>
    <x v="0"/>
    <s v="N"/>
    <x v="424"/>
    <n v="1"/>
    <m/>
    <n v="0"/>
    <n v="0"/>
    <m/>
    <n v="0"/>
    <n v="0"/>
    <n v="997273"/>
    <n v="997273"/>
  </r>
  <r>
    <s v="OPS"/>
    <s v="Nitinat R"/>
    <x v="0"/>
    <s v="Fall"/>
    <x v="21"/>
    <x v="26"/>
    <s v="SWVI"/>
    <s v="CK-31"/>
    <x v="2"/>
    <s v="M"/>
    <s v="H"/>
    <x v="49"/>
    <x v="87"/>
    <s v="CK-31"/>
    <s v="WEST VANCOUVER ISLAND-SOUTH_FA_0.x"/>
    <x v="3"/>
    <x v="1248"/>
    <x v="21"/>
    <x v="249"/>
    <s v="20050509"/>
    <n v="6.6"/>
    <x v="0"/>
    <s v="N"/>
    <x v="478"/>
    <n v="1"/>
    <m/>
    <n v="0"/>
    <n v="0"/>
    <m/>
    <n v="0"/>
    <n v="0"/>
    <n v="799616"/>
    <n v="799616"/>
  </r>
  <r>
    <s v="OPS"/>
    <s v="Nitinat R"/>
    <x v="0"/>
    <s v="Fall"/>
    <x v="21"/>
    <x v="26"/>
    <s v="SWVI"/>
    <s v="CK-31"/>
    <x v="2"/>
    <s v="M"/>
    <s v="H"/>
    <x v="49"/>
    <x v="87"/>
    <s v="CK-31"/>
    <s v="WEST VANCOUVER ISLAND-SOUTH_FA_0.x"/>
    <x v="3"/>
    <x v="1249"/>
    <x v="21"/>
    <x v="799"/>
    <s v="20050623"/>
    <n v="24.6"/>
    <x v="0"/>
    <s v="N"/>
    <x v="479"/>
    <n v="1"/>
    <m/>
    <n v="0"/>
    <n v="0"/>
    <m/>
    <n v="0"/>
    <n v="0"/>
    <n v="69796"/>
    <n v="69796"/>
  </r>
  <r>
    <s v="OPS"/>
    <s v="Nitinat R"/>
    <x v="0"/>
    <s v="Fall"/>
    <x v="21"/>
    <x v="26"/>
    <s v="SWVI"/>
    <s v="CK-31"/>
    <x v="2"/>
    <s v="M"/>
    <s v="H"/>
    <x v="49"/>
    <x v="87"/>
    <s v="CK-31"/>
    <s v="WEST VANCOUVER ISLAND-SOUTH_FA_0.x"/>
    <x v="3"/>
    <x v="1250"/>
    <x v="21"/>
    <x v="246"/>
    <s v="20050527"/>
    <n v="5.9"/>
    <x v="0"/>
    <s v="N"/>
    <x v="480"/>
    <n v="1"/>
    <m/>
    <n v="0"/>
    <n v="0"/>
    <m/>
    <n v="0"/>
    <n v="0"/>
    <n v="425638"/>
    <n v="425638"/>
  </r>
  <r>
    <s v="OPS"/>
    <s v="Nitinat R"/>
    <x v="0"/>
    <s v="Fall"/>
    <x v="21"/>
    <x v="26"/>
    <s v="SWVI"/>
    <s v="CK-31"/>
    <x v="2"/>
    <s v="M"/>
    <s v="H"/>
    <x v="43"/>
    <x v="71"/>
    <s v="CK-31"/>
    <s v="WEST VANCOUVER ISLAND-SOUTH_FA_0.x"/>
    <x v="3"/>
    <x v="1251"/>
    <x v="21"/>
    <x v="799"/>
    <s v="20050623"/>
    <n v="26.1"/>
    <x v="1"/>
    <s v="Y"/>
    <x v="0"/>
    <n v="1"/>
    <m/>
    <n v="0"/>
    <n v="0"/>
    <m/>
    <n v="0"/>
    <n v="0"/>
    <n v="48779"/>
    <n v="48779"/>
  </r>
  <r>
    <s v="OPS"/>
    <s v="Nitinat R"/>
    <x v="0"/>
    <s v="Fall"/>
    <x v="21"/>
    <x v="18"/>
    <s v="SWVI"/>
    <s v="CK-31"/>
    <x v="2"/>
    <s v="M"/>
    <s v="H"/>
    <x v="50"/>
    <x v="89"/>
    <s v="CK-31"/>
    <s v="WEST VANCOUVER ISLAND-SOUTH_FA_0.x"/>
    <x v="3"/>
    <x v="1252"/>
    <x v="21"/>
    <x v="800"/>
    <s v="20050516"/>
    <n v="9.3000000000000007"/>
    <x v="1"/>
    <s v="N"/>
    <x v="178"/>
    <n v="1"/>
    <m/>
    <n v="0"/>
    <n v="0"/>
    <m/>
    <n v="0"/>
    <n v="0"/>
    <n v="81259"/>
    <n v="81259"/>
  </r>
  <r>
    <s v="OPS"/>
    <s v="Nitinat R"/>
    <x v="0"/>
    <s v="Fall"/>
    <x v="21"/>
    <x v="18"/>
    <s v="SWVI"/>
    <s v="CK-31"/>
    <x v="2"/>
    <s v="M"/>
    <s v="H"/>
    <x v="29"/>
    <x v="48"/>
    <s v="CK-31"/>
    <s v="WEST VANCOUVER ISLAND-SOUTH_FA_0.x"/>
    <x v="0"/>
    <x v="1253"/>
    <x v="21"/>
    <x v="801"/>
    <s v="20050525"/>
    <n v="7.1"/>
    <x v="0"/>
    <s v="N"/>
    <x v="481"/>
    <n v="1"/>
    <m/>
    <n v="0"/>
    <n v="0"/>
    <m/>
    <n v="0"/>
    <n v="0"/>
    <n v="123948"/>
    <n v="123948"/>
  </r>
  <r>
    <s v="OPS"/>
    <s v="Nitinat R"/>
    <x v="0"/>
    <s v="Fall"/>
    <x v="22"/>
    <x v="18"/>
    <s v="SWVI"/>
    <s v="CK-31"/>
    <x v="2"/>
    <s v="M"/>
    <s v="H"/>
    <x v="50"/>
    <x v="89"/>
    <s v="CK-31"/>
    <s v="WEST VANCOUVER ISLAND-SOUTH_FA_0.x"/>
    <x v="3"/>
    <x v="1254"/>
    <x v="22"/>
    <x v="252"/>
    <s v="20060615"/>
    <n v="8.34"/>
    <x v="1"/>
    <s v="N"/>
    <x v="482"/>
    <n v="1"/>
    <m/>
    <n v="0"/>
    <n v="0"/>
    <m/>
    <n v="0"/>
    <n v="0"/>
    <n v="226161"/>
    <n v="226161"/>
  </r>
  <r>
    <s v="OPS"/>
    <s v="Nitinat R"/>
    <x v="0"/>
    <s v="Fall"/>
    <x v="22"/>
    <x v="26"/>
    <s v="SWVI"/>
    <s v="CK-31"/>
    <x v="2"/>
    <s v="M"/>
    <s v="H"/>
    <x v="29"/>
    <x v="90"/>
    <m/>
    <m/>
    <x v="0"/>
    <x v="1255"/>
    <x v="22"/>
    <x v="253"/>
    <s v="20060529"/>
    <n v="4.51"/>
    <x v="0"/>
    <s v="Y"/>
    <x v="0"/>
    <n v="1"/>
    <m/>
    <n v="0"/>
    <n v="0"/>
    <m/>
    <n v="0"/>
    <n v="0"/>
    <n v="155556"/>
    <n v="155556"/>
  </r>
  <r>
    <s v="OPS"/>
    <s v="Nitinat R"/>
    <x v="0"/>
    <s v="Fall"/>
    <x v="22"/>
    <x v="26"/>
    <s v="SWVI"/>
    <s v="CK-31"/>
    <x v="2"/>
    <s v="M"/>
    <s v="H"/>
    <x v="49"/>
    <x v="87"/>
    <s v="CK-31"/>
    <s v="WEST VANCOUVER ISLAND-SOUTH_FA_0.x"/>
    <x v="3"/>
    <x v="1256"/>
    <x v="22"/>
    <x v="802"/>
    <s v="20060531"/>
    <n v="5.48"/>
    <x v="0"/>
    <s v="N"/>
    <x v="0"/>
    <n v="1"/>
    <m/>
    <n v="0"/>
    <n v="0"/>
    <m/>
    <n v="0"/>
    <n v="0"/>
    <n v="1880257"/>
    <n v="1880257"/>
  </r>
  <r>
    <s v="OPS"/>
    <s v="Nitinat R"/>
    <x v="0"/>
    <s v="Fall"/>
    <x v="22"/>
    <x v="26"/>
    <s v="SWVI"/>
    <s v="CK-31"/>
    <x v="2"/>
    <s v="M"/>
    <s v="H"/>
    <x v="49"/>
    <x v="87"/>
    <s v="CK-31"/>
    <s v="WEST VANCOUVER ISLAND-SOUTH_FA_0.x"/>
    <x v="3"/>
    <x v="1257"/>
    <x v="22"/>
    <x v="803"/>
    <s v="20060531"/>
    <n v="2.67"/>
    <x v="0"/>
    <s v="N"/>
    <x v="483"/>
    <n v="1"/>
    <m/>
    <n v="0"/>
    <n v="0"/>
    <m/>
    <n v="0"/>
    <n v="0"/>
    <n v="686166"/>
    <n v="686166"/>
  </r>
  <r>
    <s v="OPS"/>
    <s v="Nitinat R"/>
    <x v="0"/>
    <s v="Fall"/>
    <x v="22"/>
    <x v="26"/>
    <s v="SWVI"/>
    <s v="CK-31"/>
    <x v="2"/>
    <s v="M"/>
    <s v="H"/>
    <x v="49"/>
    <x v="87"/>
    <s v="CK-31"/>
    <s v="WEST VANCOUVER ISLAND-SOUTH_FA_0.x"/>
    <x v="3"/>
    <x v="1258"/>
    <x v="22"/>
    <x v="804"/>
    <s v="20060603"/>
    <n v="10.96"/>
    <x v="0"/>
    <s v="N"/>
    <x v="484"/>
    <n v="1"/>
    <m/>
    <n v="0"/>
    <n v="0"/>
    <m/>
    <n v="0"/>
    <n v="0"/>
    <n v="63375"/>
    <n v="63375"/>
  </r>
  <r>
    <s v="OPS"/>
    <s v="Nitinat R"/>
    <x v="0"/>
    <s v="Fall"/>
    <x v="22"/>
    <x v="26"/>
    <s v="SWVI"/>
    <s v="CK-31"/>
    <x v="2"/>
    <s v="M"/>
    <s v="H"/>
    <x v="43"/>
    <x v="71"/>
    <s v="CK-31"/>
    <s v="WEST VANCOUVER ISLAND-SOUTH_FA_0.x"/>
    <x v="3"/>
    <x v="1259"/>
    <x v="22"/>
    <x v="805"/>
    <s v="20060629"/>
    <n v="12"/>
    <x v="1"/>
    <s v="Y"/>
    <x v="0"/>
    <n v="1"/>
    <m/>
    <n v="0"/>
    <n v="0"/>
    <m/>
    <n v="0"/>
    <n v="0"/>
    <n v="59600"/>
    <n v="59600"/>
  </r>
  <r>
    <s v="OPS"/>
    <s v="Nitinat R"/>
    <x v="0"/>
    <s v="Fall"/>
    <x v="26"/>
    <x v="18"/>
    <s v="SWVI"/>
    <s v="CK-31"/>
    <x v="2"/>
    <s v="M"/>
    <s v="H"/>
    <x v="50"/>
    <x v="89"/>
    <s v="CK-31"/>
    <s v="WEST VANCOUVER ISLAND-SOUTH_FA_0.x"/>
    <x v="3"/>
    <x v="1260"/>
    <x v="26"/>
    <x v="806"/>
    <s v="20070605"/>
    <n v="8.8000000000000007"/>
    <x v="1"/>
    <s v="N"/>
    <x v="485"/>
    <n v="1"/>
    <m/>
    <n v="0"/>
    <n v="0"/>
    <m/>
    <n v="0"/>
    <n v="0"/>
    <n v="584379"/>
    <n v="584379"/>
  </r>
  <r>
    <s v="OPS"/>
    <s v="Nitinat R"/>
    <x v="0"/>
    <s v="Fall"/>
    <x v="26"/>
    <x v="26"/>
    <s v="SWVI"/>
    <s v="CK-31"/>
    <x v="2"/>
    <s v="M"/>
    <s v="H"/>
    <x v="49"/>
    <x v="90"/>
    <m/>
    <m/>
    <x v="0"/>
    <x v="1261"/>
    <x v="26"/>
    <x v="807"/>
    <s v="20070530"/>
    <n v="6"/>
    <x v="0"/>
    <s v="Y"/>
    <x v="486"/>
    <n v="1"/>
    <m/>
    <n v="0"/>
    <n v="0"/>
    <m/>
    <n v="0"/>
    <n v="0"/>
    <n v="218161"/>
    <n v="218161"/>
  </r>
  <r>
    <s v="OPS"/>
    <s v="Nitinat R"/>
    <x v="0"/>
    <s v="Fall"/>
    <x v="26"/>
    <x v="26"/>
    <s v="SWVI"/>
    <s v="CK-31"/>
    <x v="2"/>
    <s v="M"/>
    <s v="H"/>
    <x v="49"/>
    <x v="87"/>
    <s v="CK-31"/>
    <s v="WEST VANCOUVER ISLAND-SOUTH_FA_0.x"/>
    <x v="3"/>
    <x v="1262"/>
    <x v="26"/>
    <x v="256"/>
    <s v="20070601"/>
    <n v="6.38"/>
    <x v="0"/>
    <s v="N"/>
    <x v="487"/>
    <n v="1"/>
    <m/>
    <n v="0"/>
    <n v="0"/>
    <m/>
    <n v="0"/>
    <n v="0"/>
    <n v="757331"/>
    <n v="757331"/>
  </r>
  <r>
    <s v="OPS"/>
    <s v="Nitinat R"/>
    <x v="0"/>
    <s v="Fall"/>
    <x v="26"/>
    <x v="26"/>
    <s v="SWVI"/>
    <s v="CK-31"/>
    <x v="2"/>
    <s v="M"/>
    <s v="H"/>
    <x v="49"/>
    <x v="87"/>
    <s v="CK-31"/>
    <s v="WEST VANCOUVER ISLAND-SOUTH_FA_0.x"/>
    <x v="3"/>
    <x v="1263"/>
    <x v="26"/>
    <x v="808"/>
    <s v="20070608"/>
    <n v="6.5"/>
    <x v="0"/>
    <s v="N"/>
    <x v="0"/>
    <n v="1"/>
    <m/>
    <n v="0"/>
    <n v="0"/>
    <m/>
    <n v="0"/>
    <n v="0"/>
    <n v="80463"/>
    <n v="80463"/>
  </r>
  <r>
    <s v="OPS"/>
    <s v="Nitinat R"/>
    <x v="0"/>
    <s v="Fall"/>
    <x v="26"/>
    <x v="26"/>
    <s v="SWVI"/>
    <s v="CK-31"/>
    <x v="2"/>
    <s v="M"/>
    <s v="H"/>
    <x v="49"/>
    <x v="87"/>
    <s v="CK-31"/>
    <s v="WEST VANCOUVER ISLAND-SOUTH_FA_0.x"/>
    <x v="3"/>
    <x v="1264"/>
    <x v="26"/>
    <x v="259"/>
    <s v="20070516"/>
    <n v="6.7"/>
    <x v="0"/>
    <s v="N"/>
    <x v="488"/>
    <n v="1"/>
    <m/>
    <n v="0"/>
    <n v="0"/>
    <m/>
    <n v="0"/>
    <n v="0"/>
    <n v="1268630"/>
    <n v="1268630"/>
  </r>
  <r>
    <s v="OPS"/>
    <s v="Nitinat R"/>
    <x v="0"/>
    <s v="Fall"/>
    <x v="26"/>
    <x v="26"/>
    <s v="SWVI"/>
    <s v="CK-31"/>
    <x v="2"/>
    <s v="M"/>
    <s v="H"/>
    <x v="49"/>
    <x v="87"/>
    <s v="CK-31"/>
    <s v="WEST VANCOUVER ISLAND-SOUTH_FA_0.x"/>
    <x v="3"/>
    <x v="1265"/>
    <x v="26"/>
    <x v="256"/>
    <s v="20070601"/>
    <n v="1.99"/>
    <x v="0"/>
    <s v="N"/>
    <x v="489"/>
    <n v="1"/>
    <m/>
    <n v="0"/>
    <n v="0"/>
    <m/>
    <n v="0"/>
    <n v="0"/>
    <n v="699847"/>
    <n v="699847"/>
  </r>
  <r>
    <s v="OPS"/>
    <s v="Nitinat R"/>
    <x v="0"/>
    <s v="Fall"/>
    <x v="26"/>
    <x v="26"/>
    <s v="SWVI"/>
    <s v="CK-31"/>
    <x v="2"/>
    <s v="M"/>
    <s v="H"/>
    <x v="43"/>
    <x v="71"/>
    <s v="CK-31"/>
    <s v="WEST VANCOUVER ISLAND-SOUTH_FA_0.x"/>
    <x v="3"/>
    <x v="1266"/>
    <x v="26"/>
    <x v="809"/>
    <s v="20070618"/>
    <n v="12.5"/>
    <x v="1"/>
    <s v="Y"/>
    <x v="0"/>
    <n v="1"/>
    <m/>
    <n v="0"/>
    <n v="0"/>
    <m/>
    <n v="0"/>
    <n v="0"/>
    <n v="84238"/>
    <n v="84238"/>
  </r>
  <r>
    <s v="OPS"/>
    <s v="Nitinat R"/>
    <x v="0"/>
    <s v="Fall"/>
    <x v="32"/>
    <x v="18"/>
    <s v="SWVI"/>
    <s v="CK-31"/>
    <x v="2"/>
    <s v="M"/>
    <s v="H"/>
    <x v="50"/>
    <x v="89"/>
    <s v="CK-31"/>
    <s v="WEST VANCOUVER ISLAND-SOUTH_FA_0.x"/>
    <x v="3"/>
    <x v="1267"/>
    <x v="32"/>
    <x v="810"/>
    <s v="20080616"/>
    <n v="10"/>
    <x v="1"/>
    <s v="N"/>
    <x v="490"/>
    <n v="1"/>
    <m/>
    <n v="0"/>
    <n v="0"/>
    <m/>
    <n v="0"/>
    <n v="0"/>
    <n v="101898"/>
    <n v="101898"/>
  </r>
  <r>
    <s v="OPS"/>
    <s v="Nitinat R"/>
    <x v="0"/>
    <s v="Fall"/>
    <x v="32"/>
    <x v="26"/>
    <s v="SWVI"/>
    <s v="CK-31"/>
    <x v="2"/>
    <s v="M"/>
    <s v="H"/>
    <x v="49"/>
    <x v="87"/>
    <s v="CK-31"/>
    <s v="WEST VANCOUVER ISLAND-SOUTH_FA_0.x"/>
    <x v="5"/>
    <x v="1268"/>
    <x v="27"/>
    <x v="811"/>
    <s v="20090515"/>
    <n v="18"/>
    <x v="1"/>
    <s v="N"/>
    <x v="0"/>
    <n v="1"/>
    <m/>
    <n v="0"/>
    <n v="0"/>
    <m/>
    <n v="0"/>
    <n v="0"/>
    <n v="456"/>
    <n v="456"/>
  </r>
  <r>
    <s v="OPS"/>
    <s v="Nitinat R"/>
    <x v="0"/>
    <s v="Fall"/>
    <x v="32"/>
    <x v="26"/>
    <s v="SWVI"/>
    <s v="CK-31"/>
    <x v="2"/>
    <s v="M"/>
    <s v="H"/>
    <x v="49"/>
    <x v="87"/>
    <s v="CK-31"/>
    <s v="WEST VANCOUVER ISLAND-SOUTH_FA_0.x"/>
    <x v="3"/>
    <x v="1269"/>
    <x v="32"/>
    <x v="264"/>
    <s v="20080520"/>
    <n v="9"/>
    <x v="0"/>
    <s v="N"/>
    <x v="0"/>
    <n v="1"/>
    <m/>
    <n v="0"/>
    <n v="0"/>
    <m/>
    <n v="0"/>
    <n v="0"/>
    <n v="375655"/>
    <n v="375655"/>
  </r>
  <r>
    <s v="OPS"/>
    <s v="Nitinat R"/>
    <x v="0"/>
    <s v="Fall"/>
    <x v="32"/>
    <x v="26"/>
    <s v="SWVI"/>
    <s v="CK-31"/>
    <x v="2"/>
    <s v="M"/>
    <s v="H"/>
    <x v="49"/>
    <x v="87"/>
    <s v="CK-31"/>
    <s v="WEST VANCOUVER ISLAND-SOUTH_FA_0.x"/>
    <x v="3"/>
    <x v="1270"/>
    <x v="32"/>
    <x v="812"/>
    <s v="20080626"/>
    <n v="10.199999999999999"/>
    <x v="0"/>
    <s v="N"/>
    <x v="0"/>
    <n v="1"/>
    <m/>
    <n v="0"/>
    <n v="0"/>
    <m/>
    <n v="0"/>
    <n v="0"/>
    <n v="969472"/>
    <n v="969472"/>
  </r>
  <r>
    <s v="OPS"/>
    <s v="Nitinat R"/>
    <x v="0"/>
    <s v="Fall"/>
    <x v="32"/>
    <x v="26"/>
    <s v="SWVI"/>
    <s v="CK-31"/>
    <x v="2"/>
    <s v="M"/>
    <s v="H"/>
    <x v="49"/>
    <x v="87"/>
    <s v="CK-31"/>
    <s v="WEST VANCOUVER ISLAND-SOUTH_FA_0.x"/>
    <x v="3"/>
    <x v="1271"/>
    <x v="32"/>
    <x v="264"/>
    <s v="20080613"/>
    <n v="2.58"/>
    <x v="0"/>
    <s v="N"/>
    <x v="491"/>
    <n v="1"/>
    <m/>
    <n v="0"/>
    <n v="0"/>
    <m/>
    <n v="0"/>
    <n v="0"/>
    <n v="570418"/>
    <n v="570418"/>
  </r>
  <r>
    <s v="OPS"/>
    <s v="Nitinat R"/>
    <x v="0"/>
    <s v="Fall"/>
    <x v="32"/>
    <x v="26"/>
    <s v="SWVI"/>
    <s v="CK-31"/>
    <x v="2"/>
    <s v="M"/>
    <s v="H"/>
    <x v="49"/>
    <x v="85"/>
    <s v="CK-31"/>
    <s v="WEST VANCOUVER ISLAND-SOUTH_FA_0.x"/>
    <x v="0"/>
    <x v="1272"/>
    <x v="32"/>
    <x v="813"/>
    <s v="20080704"/>
    <n v="5.8"/>
    <x v="0"/>
    <s v="N"/>
    <x v="0"/>
    <n v="1"/>
    <m/>
    <n v="0"/>
    <n v="0"/>
    <m/>
    <n v="0"/>
    <n v="0"/>
    <n v="144"/>
    <n v="144"/>
  </r>
  <r>
    <s v="OPS"/>
    <s v="Nitinat R"/>
    <x v="0"/>
    <s v="Fall"/>
    <x v="32"/>
    <x v="26"/>
    <s v="SWVI"/>
    <s v="CK-31"/>
    <x v="2"/>
    <s v="M"/>
    <s v="H"/>
    <x v="43"/>
    <x v="71"/>
    <s v="CK-31"/>
    <s v="WEST VANCOUVER ISLAND-SOUTH_FA_0.x"/>
    <x v="3"/>
    <x v="1273"/>
    <x v="32"/>
    <x v="812"/>
    <s v="20080613"/>
    <n v="12"/>
    <x v="1"/>
    <s v="Y"/>
    <x v="168"/>
    <n v="1"/>
    <m/>
    <n v="0"/>
    <n v="0"/>
    <m/>
    <n v="0"/>
    <n v="0"/>
    <n v="79379"/>
    <n v="79379"/>
  </r>
  <r>
    <s v="OPS"/>
    <s v="Nitinat R"/>
    <x v="0"/>
    <s v="Fall"/>
    <x v="32"/>
    <x v="18"/>
    <s v="SWVI"/>
    <s v="CK-31"/>
    <x v="2"/>
    <s v="M"/>
    <s v="H"/>
    <x v="50"/>
    <x v="89"/>
    <s v="CK-31"/>
    <s v="WEST VANCOUVER ISLAND-SOUTH_FA_0.x"/>
    <x v="3"/>
    <x v="1274"/>
    <x v="32"/>
    <x v="814"/>
    <s v="20080602"/>
    <n v="10"/>
    <x v="1"/>
    <s v="N"/>
    <x v="492"/>
    <n v="1"/>
    <m/>
    <n v="0"/>
    <n v="0"/>
    <m/>
    <n v="0"/>
    <n v="0"/>
    <n v="128989"/>
    <n v="128989"/>
  </r>
  <r>
    <s v="OPS"/>
    <s v="Nitinat R"/>
    <x v="0"/>
    <s v="Fall"/>
    <x v="32"/>
    <x v="18"/>
    <s v="SWVI"/>
    <s v="CK-31"/>
    <x v="2"/>
    <s v="M"/>
    <s v="H"/>
    <x v="50"/>
    <x v="89"/>
    <s v="CK-31"/>
    <s v="WEST VANCOUVER ISLAND-SOUTH_FA_0.x"/>
    <x v="3"/>
    <x v="1275"/>
    <x v="32"/>
    <x v="815"/>
    <s v="20080523"/>
    <n v="5.9"/>
    <x v="1"/>
    <s v="N"/>
    <x v="493"/>
    <n v="1"/>
    <m/>
    <n v="0"/>
    <n v="0"/>
    <m/>
    <n v="0"/>
    <n v="0"/>
    <n v="167684"/>
    <n v="167684"/>
  </r>
  <r>
    <s v="OPS"/>
    <s v="Nitinat R"/>
    <x v="0"/>
    <s v="Fall"/>
    <x v="27"/>
    <x v="18"/>
    <s v="SWVI"/>
    <s v="CK-31"/>
    <x v="2"/>
    <s v="M"/>
    <s v="H"/>
    <x v="50"/>
    <x v="89"/>
    <s v="CK-31"/>
    <s v="WEST VANCOUVER ISLAND-SOUTH_FA_0.x"/>
    <x v="3"/>
    <x v="1276"/>
    <x v="27"/>
    <x v="267"/>
    <s v="20090608"/>
    <n v="7.55"/>
    <x v="1"/>
    <s v="N"/>
    <x v="0"/>
    <n v="1"/>
    <m/>
    <n v="0"/>
    <n v="0"/>
    <m/>
    <n v="0"/>
    <n v="0"/>
    <n v="262699"/>
    <n v="262699"/>
  </r>
  <r>
    <s v="OPS"/>
    <s v="Nitinat R"/>
    <x v="0"/>
    <s v="Fall"/>
    <x v="27"/>
    <x v="26"/>
    <s v="SWVI"/>
    <s v="CK-31"/>
    <x v="2"/>
    <s v="M"/>
    <s v="H"/>
    <x v="49"/>
    <x v="87"/>
    <s v="CK-31"/>
    <s v="WEST VANCOUVER ISLAND-SOUTH_FA_0.x"/>
    <x v="3"/>
    <x v="1277"/>
    <x v="27"/>
    <x v="816"/>
    <s v="20090515"/>
    <n v="6.1"/>
    <x v="0"/>
    <s v="N"/>
    <x v="0"/>
    <n v="1"/>
    <m/>
    <n v="0"/>
    <n v="0"/>
    <m/>
    <n v="0"/>
    <n v="0"/>
    <n v="815754"/>
    <n v="815754"/>
  </r>
  <r>
    <s v="OPS"/>
    <s v="Nitinat R"/>
    <x v="0"/>
    <s v="Fall"/>
    <x v="27"/>
    <x v="26"/>
    <s v="SWVI"/>
    <s v="CK-31"/>
    <x v="2"/>
    <s v="M"/>
    <s v="H"/>
    <x v="49"/>
    <x v="87"/>
    <s v="CK-31"/>
    <s v="WEST VANCOUVER ISLAND-SOUTH_FA_0.x"/>
    <x v="3"/>
    <x v="1278"/>
    <x v="27"/>
    <x v="817"/>
    <s v="20090526"/>
    <n v="4.9000000000000004"/>
    <x v="0"/>
    <s v="N"/>
    <x v="0"/>
    <n v="1"/>
    <m/>
    <n v="0"/>
    <n v="0"/>
    <m/>
    <n v="0"/>
    <n v="0"/>
    <n v="26158"/>
    <n v="26158"/>
  </r>
  <r>
    <s v="OPS"/>
    <s v="Nitinat R"/>
    <x v="0"/>
    <s v="Fall"/>
    <x v="27"/>
    <x v="26"/>
    <s v="SWVI"/>
    <s v="CK-31"/>
    <x v="2"/>
    <s v="M"/>
    <s v="H"/>
    <x v="49"/>
    <x v="87"/>
    <s v="CK-31"/>
    <s v="WEST VANCOUVER ISLAND-SOUTH_FA_0.x"/>
    <x v="3"/>
    <x v="1279"/>
    <x v="27"/>
    <x v="818"/>
    <s v="20090603"/>
    <n v="9.8000000000000007"/>
    <x v="0"/>
    <s v="N"/>
    <x v="0"/>
    <n v="1"/>
    <m/>
    <n v="0"/>
    <n v="0"/>
    <m/>
    <n v="0"/>
    <n v="0"/>
    <n v="622575"/>
    <n v="622575"/>
  </r>
  <r>
    <s v="OPS"/>
    <s v="Nitinat R"/>
    <x v="0"/>
    <s v="Fall"/>
    <x v="27"/>
    <x v="26"/>
    <s v="SWVI"/>
    <s v="CK-31"/>
    <x v="2"/>
    <s v="M"/>
    <s v="H"/>
    <x v="49"/>
    <x v="87"/>
    <s v="CK-31"/>
    <s v="WEST VANCOUVER ISLAND-SOUTH_FA_0.x"/>
    <x v="3"/>
    <x v="1280"/>
    <x v="27"/>
    <x v="811"/>
    <s v="20090603"/>
    <n v="3.25"/>
    <x v="0"/>
    <s v="N"/>
    <x v="0"/>
    <n v="1"/>
    <m/>
    <n v="0"/>
    <n v="0"/>
    <m/>
    <n v="0"/>
    <n v="0"/>
    <n v="799557"/>
    <n v="799557"/>
  </r>
  <r>
    <s v="OPS"/>
    <s v="Nitinat R"/>
    <x v="0"/>
    <s v="Fall"/>
    <x v="27"/>
    <x v="26"/>
    <s v="SWVI"/>
    <s v="CK-31"/>
    <x v="2"/>
    <s v="M"/>
    <s v="H"/>
    <x v="49"/>
    <x v="87"/>
    <s v="CK-31"/>
    <s v="WEST VANCOUVER ISLAND-SOUTH_FA_0.x"/>
    <x v="3"/>
    <x v="1281"/>
    <x v="27"/>
    <x v="811"/>
    <s v="20090603"/>
    <n v="2.6"/>
    <x v="0"/>
    <s v="N"/>
    <x v="0"/>
    <n v="1"/>
    <m/>
    <n v="0"/>
    <n v="0"/>
    <m/>
    <n v="0"/>
    <n v="0"/>
    <n v="789579"/>
    <n v="789579"/>
  </r>
  <r>
    <s v="OPS"/>
    <s v="Nitinat R"/>
    <x v="0"/>
    <s v="Fall"/>
    <x v="27"/>
    <x v="26"/>
    <s v="SWVI"/>
    <s v="CK-31"/>
    <x v="2"/>
    <s v="M"/>
    <s v="H"/>
    <x v="49"/>
    <x v="87"/>
    <s v="CK-31"/>
    <s v="WEST VANCOUVER ISLAND-SOUTH_FA_0.x"/>
    <x v="5"/>
    <x v="1282"/>
    <x v="28"/>
    <x v="819"/>
    <s v="20100523"/>
    <n v="29.7"/>
    <x v="2"/>
    <s v="N"/>
    <x v="494"/>
    <n v="1"/>
    <m/>
    <n v="0"/>
    <n v="0"/>
    <m/>
    <n v="0"/>
    <n v="0"/>
    <n v="12926"/>
    <n v="12926"/>
  </r>
  <r>
    <s v="OPS"/>
    <s v="Nitinat R"/>
    <x v="0"/>
    <s v="Fall"/>
    <x v="27"/>
    <x v="26"/>
    <s v="SWVI"/>
    <s v="CK-31"/>
    <x v="2"/>
    <s v="M"/>
    <s v="H"/>
    <x v="43"/>
    <x v="71"/>
    <s v="CK-31"/>
    <s v="WEST VANCOUVER ISLAND-SOUTH_FA_0.x"/>
    <x v="3"/>
    <x v="1283"/>
    <x v="27"/>
    <x v="820"/>
    <s v="20090615"/>
    <n v="12.7"/>
    <x v="1"/>
    <s v="Y"/>
    <x v="0"/>
    <n v="1"/>
    <m/>
    <n v="0"/>
    <n v="0"/>
    <m/>
    <n v="0"/>
    <n v="0"/>
    <n v="93641"/>
    <n v="93641"/>
  </r>
  <r>
    <s v="OPS"/>
    <s v="Nitinat R"/>
    <x v="0"/>
    <s v="Fall"/>
    <x v="27"/>
    <x v="18"/>
    <s v="SWVI"/>
    <s v="CK-31"/>
    <x v="2"/>
    <s v="M"/>
    <s v="H"/>
    <x v="50"/>
    <x v="89"/>
    <s v="CK-31"/>
    <s v="WEST VANCOUVER ISLAND-SOUTH_FA_0.x"/>
    <x v="3"/>
    <x v="1284"/>
    <x v="27"/>
    <x v="821"/>
    <s v="20090514"/>
    <n v="4.3"/>
    <x v="1"/>
    <s v="N"/>
    <x v="0"/>
    <n v="1"/>
    <m/>
    <n v="0"/>
    <n v="0"/>
    <m/>
    <n v="0"/>
    <n v="0"/>
    <n v="142986"/>
    <n v="142986"/>
  </r>
  <r>
    <s v="OPS"/>
    <s v="Nitinat R"/>
    <x v="0"/>
    <s v="Fall"/>
    <x v="27"/>
    <x v="18"/>
    <s v="SWVI"/>
    <s v="CK-31"/>
    <x v="2"/>
    <s v="M"/>
    <s v="H"/>
    <x v="29"/>
    <x v="48"/>
    <s v="CK-31"/>
    <s v="WEST VANCOUVER ISLAND-SOUTH_FA_0.x"/>
    <x v="0"/>
    <x v="1285"/>
    <x v="27"/>
    <x v="822"/>
    <s v="20090525"/>
    <n v="5"/>
    <x v="0"/>
    <s v="N"/>
    <x v="0"/>
    <n v="1"/>
    <m/>
    <n v="0"/>
    <n v="0"/>
    <m/>
    <n v="0"/>
    <n v="0"/>
    <n v="100600"/>
    <n v="100600"/>
  </r>
  <r>
    <s v="NA"/>
    <s v="Omega Pacific Hatchery"/>
    <x v="0"/>
    <s v="Fall"/>
    <x v="28"/>
    <x v="18"/>
    <s v="SWVI"/>
    <s v="CK-31"/>
    <x v="2"/>
    <s v="M"/>
    <s v="H"/>
    <x v="48"/>
    <x v="48"/>
    <s v="CK-31"/>
    <s v="WEST VANCOUVER ISLAND-SOUTH_FA_0.x"/>
    <x v="4"/>
    <x v="1286"/>
    <x v="33"/>
    <x v="823"/>
    <s v="20110406"/>
    <n v="11.9"/>
    <x v="1"/>
    <s v="N"/>
    <x v="0"/>
    <n v="1"/>
    <s v="AD"/>
    <n v="23156"/>
    <n v="1"/>
    <m/>
    <n v="0"/>
    <n v="0"/>
    <m/>
    <n v="23157"/>
  </r>
  <r>
    <s v="OPS"/>
    <s v="Nitinat R"/>
    <x v="0"/>
    <s v="Fall"/>
    <x v="28"/>
    <x v="26"/>
    <s v="SWVI"/>
    <s v="CK-31"/>
    <x v="2"/>
    <s v="M"/>
    <s v="H"/>
    <x v="49"/>
    <x v="87"/>
    <s v="CK-31"/>
    <s v="WEST VANCOUVER ISLAND-SOUTH_FA_0.x"/>
    <x v="5"/>
    <x v="1287"/>
    <x v="33"/>
    <x v="824"/>
    <s v="20110511"/>
    <m/>
    <x v="1"/>
    <s v="N"/>
    <x v="0"/>
    <n v="1"/>
    <m/>
    <n v="0"/>
    <n v="0"/>
    <m/>
    <n v="0"/>
    <n v="0"/>
    <n v="18300"/>
    <n v="18300"/>
  </r>
  <r>
    <s v="OPS"/>
    <s v="Nitinat R"/>
    <x v="0"/>
    <s v="Fall"/>
    <x v="28"/>
    <x v="26"/>
    <s v="SWVI"/>
    <s v="CK-31"/>
    <x v="2"/>
    <s v="M"/>
    <s v="H"/>
    <x v="49"/>
    <x v="87"/>
    <s v="CK-31"/>
    <s v="WEST VANCOUVER ISLAND-SOUTH_FA_0.x"/>
    <x v="3"/>
    <x v="1288"/>
    <x v="28"/>
    <x v="270"/>
    <s v="20100610"/>
    <n v="8.6"/>
    <x v="0"/>
    <s v="N"/>
    <x v="0"/>
    <n v="1"/>
    <m/>
    <n v="0"/>
    <n v="0"/>
    <m/>
    <n v="0"/>
    <n v="0"/>
    <n v="1346124"/>
    <n v="1346124"/>
  </r>
  <r>
    <s v="OPS"/>
    <s v="Nitinat R"/>
    <x v="0"/>
    <s v="Fall"/>
    <x v="28"/>
    <x v="26"/>
    <s v="SWVI"/>
    <s v="CK-31"/>
    <x v="2"/>
    <s v="M"/>
    <s v="H"/>
    <x v="49"/>
    <x v="87"/>
    <s v="CK-31"/>
    <s v="WEST VANCOUVER ISLAND-SOUTH_FA_0.x"/>
    <x v="3"/>
    <x v="1289"/>
    <x v="28"/>
    <x v="270"/>
    <s v="20100528"/>
    <n v="2.6"/>
    <x v="0"/>
    <s v="N"/>
    <x v="0"/>
    <n v="1"/>
    <m/>
    <n v="0"/>
    <n v="0"/>
    <m/>
    <n v="0"/>
    <n v="0"/>
    <n v="823772"/>
    <n v="823772"/>
  </r>
  <r>
    <s v="OPS"/>
    <s v="Nitinat R"/>
    <x v="0"/>
    <s v="Fall"/>
    <x v="28"/>
    <x v="26"/>
    <s v="SWVI"/>
    <s v="CK-31"/>
    <x v="2"/>
    <s v="M"/>
    <s v="H"/>
    <x v="49"/>
    <x v="87"/>
    <s v="CK-31"/>
    <s v="WEST VANCOUVER ISLAND-SOUTH_FA_0.x"/>
    <x v="3"/>
    <x v="1290"/>
    <x v="28"/>
    <x v="270"/>
    <s v="20100528"/>
    <n v="2.2999999999999998"/>
    <x v="0"/>
    <s v="N"/>
    <x v="0"/>
    <n v="1"/>
    <m/>
    <n v="0"/>
    <n v="0"/>
    <m/>
    <n v="0"/>
    <n v="0"/>
    <n v="805970"/>
    <n v="805970"/>
  </r>
  <r>
    <s v="OPS"/>
    <s v="Nitinat R"/>
    <x v="0"/>
    <s v="Fall"/>
    <x v="28"/>
    <x v="26"/>
    <s v="SWVI"/>
    <s v="CK-31"/>
    <x v="2"/>
    <s v="M"/>
    <s v="H"/>
    <x v="43"/>
    <x v="71"/>
    <s v="CK-31"/>
    <s v="WEST VANCOUVER ISLAND-SOUTH_FA_0.x"/>
    <x v="3"/>
    <x v="1291"/>
    <x v="28"/>
    <x v="825"/>
    <s v="20100605"/>
    <n v="11.3"/>
    <x v="1"/>
    <s v="Y"/>
    <x v="0"/>
    <n v="1"/>
    <m/>
    <n v="0"/>
    <n v="0"/>
    <m/>
    <n v="0"/>
    <n v="0"/>
    <n v="61638"/>
    <n v="61638"/>
  </r>
  <r>
    <s v="NA"/>
    <s v="Omega Pacific Hatchery"/>
    <x v="0"/>
    <s v="Fall"/>
    <x v="28"/>
    <x v="18"/>
    <s v="SWVI"/>
    <s v="CK-31"/>
    <x v="2"/>
    <s v="M"/>
    <s v="H"/>
    <x v="48"/>
    <x v="48"/>
    <s v="CK-31"/>
    <s v="WEST VANCOUVER ISLAND-SOUTH_FA_0.x"/>
    <x v="4"/>
    <x v="1292"/>
    <x v="33"/>
    <x v="823"/>
    <s v="20110406"/>
    <n v="12.3"/>
    <x v="1"/>
    <s v="N"/>
    <x v="0"/>
    <n v="1"/>
    <s v="AD"/>
    <n v="25289"/>
    <n v="1"/>
    <m/>
    <n v="0"/>
    <n v="0"/>
    <n v="13"/>
    <n v="25303"/>
  </r>
  <r>
    <s v="OPS"/>
    <s v="Nitinat R"/>
    <x v="0"/>
    <s v="Fall"/>
    <x v="28"/>
    <x v="18"/>
    <s v="SWVI"/>
    <s v="CK-31"/>
    <x v="2"/>
    <s v="M"/>
    <s v="H"/>
    <x v="50"/>
    <x v="89"/>
    <s v="CK-31"/>
    <s v="WEST VANCOUVER ISLAND-SOUTH_FA_0.x"/>
    <x v="3"/>
    <x v="1293"/>
    <x v="28"/>
    <x v="826"/>
    <s v="20100525"/>
    <n v="6.68"/>
    <x v="1"/>
    <s v="N"/>
    <x v="0"/>
    <n v="1"/>
    <m/>
    <n v="0"/>
    <n v="0"/>
    <m/>
    <n v="0"/>
    <n v="0"/>
    <n v="129818"/>
    <n v="129818"/>
  </r>
  <r>
    <s v="OPS"/>
    <s v="Nitinat R"/>
    <x v="0"/>
    <s v="Fall"/>
    <x v="28"/>
    <x v="18"/>
    <s v="SWVI"/>
    <s v="CK-31"/>
    <x v="2"/>
    <s v="M"/>
    <s v="H"/>
    <x v="50"/>
    <x v="89"/>
    <s v="CK-31"/>
    <s v="WEST VANCOUVER ISLAND-SOUTH_FA_0.x"/>
    <x v="3"/>
    <x v="1294"/>
    <x v="28"/>
    <x v="826"/>
    <s v="20100525"/>
    <n v="2.74"/>
    <x v="1"/>
    <s v="N"/>
    <x v="0"/>
    <n v="1"/>
    <m/>
    <n v="0"/>
    <n v="0"/>
    <m/>
    <n v="0"/>
    <n v="0"/>
    <n v="99657"/>
    <n v="99657"/>
  </r>
  <r>
    <s v="OPS"/>
    <s v="Nitinat R"/>
    <x v="0"/>
    <s v="Fall"/>
    <x v="28"/>
    <x v="18"/>
    <s v="SWVI"/>
    <s v="CK-31"/>
    <x v="2"/>
    <s v="M"/>
    <s v="H"/>
    <x v="29"/>
    <x v="48"/>
    <s v="CK-31"/>
    <s v="WEST VANCOUVER ISLAND-SOUTH_FA_0.x"/>
    <x v="0"/>
    <x v="1295"/>
    <x v="28"/>
    <x v="827"/>
    <s v="20100601"/>
    <n v="7.62"/>
    <x v="0"/>
    <s v="N"/>
    <x v="0"/>
    <n v="1"/>
    <m/>
    <n v="0"/>
    <n v="0"/>
    <m/>
    <n v="0"/>
    <n v="0"/>
    <n v="59868"/>
    <n v="59868"/>
  </r>
  <r>
    <s v="OPS"/>
    <s v="Nitinat R"/>
    <x v="0"/>
    <s v="Fall"/>
    <x v="33"/>
    <x v="26"/>
    <s v="SWVI"/>
    <s v="CK-31"/>
    <x v="2"/>
    <s v="M"/>
    <s v="H"/>
    <x v="49"/>
    <x v="87"/>
    <s v="CK-31"/>
    <s v="WEST VANCOUVER ISLAND-SOUTH_FA_0.x"/>
    <x v="3"/>
    <x v="1296"/>
    <x v="33"/>
    <x v="828"/>
    <s v="20110531"/>
    <n v="2.2999999999999998"/>
    <x v="0"/>
    <s v="N"/>
    <x v="0"/>
    <n v="1"/>
    <m/>
    <n v="0"/>
    <n v="0"/>
    <m/>
    <n v="0"/>
    <n v="0"/>
    <n v="736036"/>
    <n v="736036"/>
  </r>
  <r>
    <s v="OPS"/>
    <s v="Nitinat R"/>
    <x v="0"/>
    <s v="Fall"/>
    <x v="33"/>
    <x v="26"/>
    <s v="SWVI"/>
    <s v="CK-31"/>
    <x v="2"/>
    <s v="M"/>
    <s v="H"/>
    <x v="49"/>
    <x v="87"/>
    <s v="CK-31"/>
    <s v="WEST VANCOUVER ISLAND-SOUTH_FA_0.x"/>
    <x v="3"/>
    <x v="1297"/>
    <x v="33"/>
    <x v="828"/>
    <s v="20110531"/>
    <n v="2.1"/>
    <x v="0"/>
    <s v="N"/>
    <x v="0"/>
    <n v="1"/>
    <m/>
    <n v="0"/>
    <n v="0"/>
    <m/>
    <n v="0"/>
    <n v="0"/>
    <n v="728610"/>
    <n v="728610"/>
  </r>
  <r>
    <s v="OPS"/>
    <s v="Nitinat R"/>
    <x v="0"/>
    <s v="Fall"/>
    <x v="33"/>
    <x v="26"/>
    <s v="SWVI"/>
    <s v="CK-31"/>
    <x v="2"/>
    <s v="M"/>
    <s v="H"/>
    <x v="49"/>
    <x v="87"/>
    <s v="CK-31"/>
    <s v="WEST VANCOUVER ISLAND-SOUTH_FA_0.x"/>
    <x v="3"/>
    <x v="1298"/>
    <x v="33"/>
    <x v="828"/>
    <s v="20110611"/>
    <n v="7.2"/>
    <x v="0"/>
    <s v="N"/>
    <x v="0"/>
    <n v="1"/>
    <m/>
    <n v="0"/>
    <n v="0"/>
    <m/>
    <n v="0"/>
    <n v="0"/>
    <n v="1512793"/>
    <n v="1512793"/>
  </r>
  <r>
    <s v="OPS"/>
    <s v="Nitinat R"/>
    <x v="0"/>
    <s v="Fall"/>
    <x v="33"/>
    <x v="26"/>
    <s v="SWVI"/>
    <s v="CK-31"/>
    <x v="2"/>
    <s v="M"/>
    <s v="H"/>
    <x v="49"/>
    <x v="87"/>
    <s v="CK-31"/>
    <s v="WEST VANCOUVER ISLAND-SOUTH_FA_0.x"/>
    <x v="5"/>
    <x v="1299"/>
    <x v="34"/>
    <x v="283"/>
    <s v="20120516"/>
    <n v="15"/>
    <x v="2"/>
    <s v="N"/>
    <x v="0"/>
    <n v="1"/>
    <m/>
    <n v="0"/>
    <n v="0"/>
    <m/>
    <n v="0"/>
    <n v="0"/>
    <n v="2133"/>
    <n v="2133"/>
  </r>
  <r>
    <s v="OPS"/>
    <s v="Nitinat R"/>
    <x v="0"/>
    <s v="Fall"/>
    <x v="33"/>
    <x v="26"/>
    <s v="SWVI"/>
    <s v="CK-31"/>
    <x v="2"/>
    <s v="M"/>
    <s v="H"/>
    <x v="43"/>
    <x v="71"/>
    <s v="CK-31"/>
    <s v="WEST VANCOUVER ISLAND-SOUTH_FA_0.x"/>
    <x v="3"/>
    <x v="1300"/>
    <x v="33"/>
    <x v="829"/>
    <s v="20110612"/>
    <n v="13.2"/>
    <x v="1"/>
    <s v="Y"/>
    <x v="0"/>
    <n v="1"/>
    <m/>
    <n v="0"/>
    <n v="0"/>
    <m/>
    <n v="0"/>
    <n v="0"/>
    <n v="69830"/>
    <n v="69830"/>
  </r>
  <r>
    <s v="OPS"/>
    <s v="Nitinat R"/>
    <x v="0"/>
    <s v="Fall"/>
    <x v="28"/>
    <x v="18"/>
    <s v="SWVI"/>
    <s v="CK-31"/>
    <x v="2"/>
    <s v="M"/>
    <s v="H"/>
    <x v="29"/>
    <x v="48"/>
    <s v="CK-31"/>
    <s v="WEST VANCOUVER ISLAND-SOUTH_FA_0.x"/>
    <x v="0"/>
    <x v="1301"/>
    <x v="28"/>
    <x v="827"/>
    <s v="20100601"/>
    <n v="2.93"/>
    <x v="0"/>
    <s v="N"/>
    <x v="495"/>
    <n v="1"/>
    <m/>
    <n v="0"/>
    <n v="0"/>
    <m/>
    <n v="0"/>
    <n v="0"/>
    <n v="47600"/>
    <n v="47600"/>
  </r>
  <r>
    <s v="OPS"/>
    <s v="Nitinat R"/>
    <x v="0"/>
    <s v="Fall"/>
    <x v="33"/>
    <x v="18"/>
    <s v="SWVI"/>
    <s v="CK-31"/>
    <x v="2"/>
    <s v="M"/>
    <s v="H"/>
    <x v="50"/>
    <x v="89"/>
    <s v="CK-31"/>
    <s v="WEST VANCOUVER ISLAND-SOUTH_FA_0.x"/>
    <x v="3"/>
    <x v="1302"/>
    <x v="33"/>
    <x v="280"/>
    <s v="20110526"/>
    <n v="5.9"/>
    <x v="1"/>
    <s v="N"/>
    <x v="0"/>
    <n v="1"/>
    <m/>
    <n v="0"/>
    <n v="0"/>
    <m/>
    <n v="0"/>
    <n v="0"/>
    <n v="99886"/>
    <n v="99886"/>
  </r>
  <r>
    <s v="OPS"/>
    <s v="Nitinat R"/>
    <x v="0"/>
    <s v="Fall"/>
    <x v="33"/>
    <x v="18"/>
    <s v="SWVI"/>
    <s v="CK-31"/>
    <x v="2"/>
    <s v="M"/>
    <s v="H"/>
    <x v="50"/>
    <x v="89"/>
    <s v="CK-31"/>
    <s v="WEST VANCOUVER ISLAND-SOUTH_FA_0.x"/>
    <x v="3"/>
    <x v="1303"/>
    <x v="33"/>
    <x v="280"/>
    <s v="20110526"/>
    <n v="2.5"/>
    <x v="1"/>
    <s v="N"/>
    <x v="0"/>
    <n v="1"/>
    <m/>
    <n v="0"/>
    <n v="0"/>
    <m/>
    <n v="0"/>
    <n v="0"/>
    <n v="99599"/>
    <n v="99599"/>
  </r>
  <r>
    <s v="OPS"/>
    <s v="Nitinat R"/>
    <x v="0"/>
    <s v="Fall"/>
    <x v="33"/>
    <x v="18"/>
    <s v="SWVI"/>
    <s v="CK-31"/>
    <x v="2"/>
    <s v="M"/>
    <s v="H"/>
    <x v="29"/>
    <x v="48"/>
    <s v="CK-31"/>
    <s v="WEST VANCOUVER ISLAND-SOUTH_FA_0.x"/>
    <x v="0"/>
    <x v="1304"/>
    <x v="33"/>
    <x v="279"/>
    <s v="20110601"/>
    <n v="5.2"/>
    <x v="0"/>
    <s v="N"/>
    <x v="0"/>
    <n v="1"/>
    <m/>
    <n v="0"/>
    <n v="0"/>
    <m/>
    <n v="0"/>
    <n v="0"/>
    <n v="55671"/>
    <n v="55671"/>
  </r>
  <r>
    <s v="OPS"/>
    <s v="Nitinat R"/>
    <x v="0"/>
    <s v="Fall"/>
    <x v="34"/>
    <x v="26"/>
    <s v="SWVI"/>
    <s v="CK-31"/>
    <x v="2"/>
    <s v="M"/>
    <s v="H"/>
    <x v="49"/>
    <x v="87"/>
    <s v="CK-31"/>
    <s v="WEST VANCOUVER ISLAND-SOUTH_FA_0.x"/>
    <x v="3"/>
    <x v="1305"/>
    <x v="34"/>
    <x v="283"/>
    <s v="20120516"/>
    <n v="1.88"/>
    <x v="0"/>
    <s v="N"/>
    <x v="0"/>
    <n v="1"/>
    <m/>
    <n v="0"/>
    <n v="0"/>
    <m/>
    <n v="0"/>
    <n v="0"/>
    <n v="239859"/>
    <n v="239859"/>
  </r>
  <r>
    <s v="OPS"/>
    <s v="Nitinat R"/>
    <x v="0"/>
    <s v="Fall"/>
    <x v="34"/>
    <x v="26"/>
    <s v="SWVI"/>
    <s v="CK-31"/>
    <x v="2"/>
    <s v="M"/>
    <s v="H"/>
    <x v="49"/>
    <x v="87"/>
    <s v="CK-31"/>
    <s v="WEST VANCOUVER ISLAND-SOUTH_FA_0.x"/>
    <x v="3"/>
    <x v="1306"/>
    <x v="34"/>
    <x v="283"/>
    <s v="20120516"/>
    <n v="2.08"/>
    <x v="0"/>
    <s v="N"/>
    <x v="0"/>
    <n v="1"/>
    <m/>
    <n v="0"/>
    <n v="0"/>
    <m/>
    <n v="0"/>
    <n v="0"/>
    <n v="239819"/>
    <n v="239819"/>
  </r>
  <r>
    <s v="OPS"/>
    <s v="Nitinat R"/>
    <x v="0"/>
    <s v="Fall"/>
    <x v="34"/>
    <x v="26"/>
    <s v="SWVI"/>
    <s v="CK-31"/>
    <x v="2"/>
    <s v="M"/>
    <s v="H"/>
    <x v="49"/>
    <x v="87"/>
    <s v="CK-31"/>
    <s v="WEST VANCOUVER ISLAND-SOUTH_FA_0.x"/>
    <x v="3"/>
    <x v="1307"/>
    <x v="34"/>
    <x v="283"/>
    <s v="20120516"/>
    <n v="5.52"/>
    <x v="0"/>
    <s v="N"/>
    <x v="0"/>
    <n v="1"/>
    <m/>
    <n v="0"/>
    <n v="0"/>
    <m/>
    <n v="0"/>
    <n v="0"/>
    <n v="519845"/>
    <n v="519845"/>
  </r>
  <r>
    <s v="OPS"/>
    <s v="Nitinat R"/>
    <x v="0"/>
    <s v="Fall"/>
    <x v="34"/>
    <x v="26"/>
    <s v="SWVI"/>
    <s v="CK-31"/>
    <x v="2"/>
    <s v="M"/>
    <s v="H"/>
    <x v="49"/>
    <x v="87"/>
    <s v="CK-31"/>
    <s v="WEST VANCOUVER ISLAND-SOUTH_FA_0.x"/>
    <x v="3"/>
    <x v="1308"/>
    <x v="34"/>
    <x v="830"/>
    <s v="20120529"/>
    <n v="2.57"/>
    <x v="0"/>
    <s v="N"/>
    <x v="0"/>
    <n v="1"/>
    <m/>
    <n v="0"/>
    <n v="0"/>
    <m/>
    <n v="0"/>
    <n v="0"/>
    <n v="871936"/>
    <n v="871936"/>
  </r>
  <r>
    <s v="OPS"/>
    <s v="Nitinat R"/>
    <x v="0"/>
    <s v="Fall"/>
    <x v="34"/>
    <x v="26"/>
    <s v="SWVI"/>
    <s v="CK-31"/>
    <x v="2"/>
    <s v="M"/>
    <s v="H"/>
    <x v="49"/>
    <x v="87"/>
    <s v="CK-31"/>
    <s v="WEST VANCOUVER ISLAND-SOUTH_FA_0.x"/>
    <x v="3"/>
    <x v="1309"/>
    <x v="34"/>
    <x v="830"/>
    <s v="20120529"/>
    <n v="2.1800000000000002"/>
    <x v="0"/>
    <s v="N"/>
    <x v="0"/>
    <n v="1"/>
    <m/>
    <n v="0"/>
    <n v="0"/>
    <m/>
    <n v="0"/>
    <n v="0"/>
    <n v="890848"/>
    <n v="890848"/>
  </r>
  <r>
    <s v="OPS"/>
    <s v="Nitinat R"/>
    <x v="0"/>
    <s v="Fall"/>
    <x v="34"/>
    <x v="26"/>
    <s v="SWVI"/>
    <s v="CK-31"/>
    <x v="2"/>
    <s v="M"/>
    <s v="H"/>
    <x v="49"/>
    <x v="87"/>
    <s v="CK-31"/>
    <s v="WEST VANCOUVER ISLAND-SOUTH_FA_0.x"/>
    <x v="3"/>
    <x v="1310"/>
    <x v="34"/>
    <x v="830"/>
    <s v="20120529"/>
    <n v="6.11"/>
    <x v="0"/>
    <s v="N"/>
    <x v="0"/>
    <n v="1"/>
    <m/>
    <n v="0"/>
    <n v="0"/>
    <m/>
    <n v="0"/>
    <n v="0"/>
    <n v="1778405"/>
    <n v="1778405"/>
  </r>
  <r>
    <s v="OPS"/>
    <s v="Nitinat R"/>
    <x v="0"/>
    <s v="Fall"/>
    <x v="34"/>
    <x v="26"/>
    <s v="SWVI"/>
    <s v="CK-31"/>
    <x v="2"/>
    <s v="M"/>
    <s v="H"/>
    <x v="49"/>
    <x v="87"/>
    <s v="CK-31"/>
    <s v="WEST VANCOUVER ISLAND-SOUTH_FA_0.x"/>
    <x v="5"/>
    <x v="1311"/>
    <x v="23"/>
    <x v="288"/>
    <s v="20130523"/>
    <n v="21.23"/>
    <x v="1"/>
    <s v="N"/>
    <x v="0"/>
    <n v="1"/>
    <m/>
    <n v="0"/>
    <n v="0"/>
    <m/>
    <n v="0"/>
    <n v="0"/>
    <n v="2133"/>
    <n v="2133"/>
  </r>
  <r>
    <s v="OPS"/>
    <s v="Nitinat R"/>
    <x v="0"/>
    <s v="Fall"/>
    <x v="33"/>
    <x v="18"/>
    <s v="SWVI"/>
    <s v="CK-31"/>
    <x v="2"/>
    <s v="M"/>
    <s v="H"/>
    <x v="29"/>
    <x v="48"/>
    <s v="CK-31"/>
    <s v="WEST VANCOUVER ISLAND-SOUTH_FA_0.x"/>
    <x v="0"/>
    <x v="1312"/>
    <x v="33"/>
    <x v="279"/>
    <s v="20110601"/>
    <n v="2.2000000000000002"/>
    <x v="0"/>
    <s v="N"/>
    <x v="0"/>
    <n v="1"/>
    <m/>
    <n v="0"/>
    <n v="0"/>
    <m/>
    <n v="0"/>
    <n v="0"/>
    <n v="54483"/>
    <n v="54483"/>
  </r>
  <r>
    <s v="OPS"/>
    <s v="Nitinat R"/>
    <x v="0"/>
    <s v="Fall"/>
    <x v="34"/>
    <x v="18"/>
    <s v="SWVI"/>
    <s v="CK-31"/>
    <x v="2"/>
    <s v="M"/>
    <s v="H"/>
    <x v="50"/>
    <x v="89"/>
    <s v="CK-31"/>
    <s v="WEST VANCOUVER ISLAND-SOUTH_FA_0.x"/>
    <x v="3"/>
    <x v="1313"/>
    <x v="34"/>
    <x v="831"/>
    <s v="20120528"/>
    <n v="5.31"/>
    <x v="1"/>
    <s v="N"/>
    <x v="0"/>
    <n v="1"/>
    <m/>
    <n v="0"/>
    <n v="0"/>
    <m/>
    <n v="0"/>
    <n v="0"/>
    <n v="70314"/>
    <n v="70314"/>
  </r>
  <r>
    <s v="OPS"/>
    <s v="Nitinat R"/>
    <x v="0"/>
    <s v="Fall"/>
    <x v="34"/>
    <x v="18"/>
    <s v="SWVI"/>
    <s v="CK-31"/>
    <x v="2"/>
    <s v="M"/>
    <s v="H"/>
    <x v="50"/>
    <x v="89"/>
    <s v="CK-31"/>
    <s v="WEST VANCOUVER ISLAND-SOUTH_FA_0.x"/>
    <x v="3"/>
    <x v="1314"/>
    <x v="34"/>
    <x v="831"/>
    <s v="20120528"/>
    <n v="1.95"/>
    <x v="1"/>
    <s v="N"/>
    <x v="0"/>
    <n v="1"/>
    <m/>
    <n v="0"/>
    <n v="0"/>
    <m/>
    <n v="0"/>
    <n v="0"/>
    <n v="71942"/>
    <n v="71942"/>
  </r>
  <r>
    <s v="OPS"/>
    <s v="Nitinat R"/>
    <x v="0"/>
    <s v="Fall"/>
    <x v="34"/>
    <x v="18"/>
    <s v="SWVI"/>
    <s v="CK-31"/>
    <x v="2"/>
    <s v="M"/>
    <s v="H"/>
    <x v="29"/>
    <x v="48"/>
    <s v="CK-31"/>
    <s v="WEST VANCOUVER ISLAND-SOUTH_FA_0.x"/>
    <x v="0"/>
    <x v="1315"/>
    <x v="34"/>
    <x v="714"/>
    <s v="20120515"/>
    <n v="4.4000000000000004"/>
    <x v="0"/>
    <s v="N"/>
    <x v="0"/>
    <n v="1"/>
    <m/>
    <n v="0"/>
    <n v="0"/>
    <m/>
    <n v="0"/>
    <n v="0"/>
    <n v="71900"/>
    <n v="71900"/>
  </r>
  <r>
    <s v="OPS"/>
    <s v="Nitinat R"/>
    <x v="0"/>
    <s v="Fall"/>
    <x v="34"/>
    <x v="18"/>
    <s v="SWVI"/>
    <s v="CK-31"/>
    <x v="2"/>
    <s v="M"/>
    <s v="H"/>
    <x v="29"/>
    <x v="48"/>
    <s v="CK-31"/>
    <s v="WEST VANCOUVER ISLAND-SOUTH_FA_0.x"/>
    <x v="0"/>
    <x v="1316"/>
    <x v="34"/>
    <x v="831"/>
    <s v="20120528"/>
    <n v="5.31"/>
    <x v="0"/>
    <s v="N"/>
    <x v="0"/>
    <n v="1"/>
    <m/>
    <n v="0"/>
    <n v="0"/>
    <m/>
    <n v="0"/>
    <n v="0"/>
    <n v="89777"/>
    <n v="89777"/>
  </r>
  <r>
    <s v="OPS"/>
    <s v="Nitinat R"/>
    <x v="0"/>
    <s v="Fall"/>
    <x v="34"/>
    <x v="18"/>
    <s v="SWVI"/>
    <s v="CK-31"/>
    <x v="2"/>
    <s v="M"/>
    <s v="H"/>
    <x v="29"/>
    <x v="48"/>
    <s v="CK-31"/>
    <s v="WEST VANCOUVER ISLAND-SOUTH_FA_0.x"/>
    <x v="0"/>
    <x v="1317"/>
    <x v="34"/>
    <x v="714"/>
    <s v="20120515"/>
    <n v="1.61"/>
    <x v="0"/>
    <s v="N"/>
    <x v="0"/>
    <n v="1"/>
    <m/>
    <n v="0"/>
    <n v="0"/>
    <m/>
    <n v="0"/>
    <n v="0"/>
    <n v="75000"/>
    <n v="75000"/>
  </r>
  <r>
    <s v="OPS"/>
    <s v="Nitinat R"/>
    <x v="0"/>
    <s v="Fall"/>
    <x v="23"/>
    <x v="26"/>
    <s v="SWVI"/>
    <s v="CK-31"/>
    <x v="2"/>
    <s v="M"/>
    <s v="H"/>
    <x v="49"/>
    <x v="87"/>
    <s v="CK-31"/>
    <s v="WEST VANCOUVER ISLAND-SOUTH_FA_0.x"/>
    <x v="3"/>
    <x v="1318"/>
    <x v="23"/>
    <x v="832"/>
    <s v="20130606"/>
    <n v="2.64"/>
    <x v="0"/>
    <s v="N"/>
    <x v="496"/>
    <n v="1"/>
    <m/>
    <n v="0"/>
    <n v="0"/>
    <m/>
    <n v="0"/>
    <n v="0"/>
    <n v="1305282"/>
    <n v="1305282"/>
  </r>
  <r>
    <s v="OPS"/>
    <s v="Nitinat R"/>
    <x v="0"/>
    <s v="Fall"/>
    <x v="23"/>
    <x v="26"/>
    <s v="SWVI"/>
    <s v="CK-31"/>
    <x v="2"/>
    <s v="M"/>
    <s v="H"/>
    <x v="49"/>
    <x v="87"/>
    <s v="CK-31"/>
    <s v="WEST VANCOUVER ISLAND-SOUTH_FA_0.x"/>
    <x v="3"/>
    <x v="1319"/>
    <x v="23"/>
    <x v="833"/>
    <s v="20130606"/>
    <n v="2.63"/>
    <x v="0"/>
    <s v="N"/>
    <x v="497"/>
    <n v="1"/>
    <m/>
    <n v="0"/>
    <n v="0"/>
    <m/>
    <n v="0"/>
    <n v="0"/>
    <n v="1292389"/>
    <n v="1292389"/>
  </r>
  <r>
    <s v="OPS"/>
    <s v="Nitinat R"/>
    <x v="0"/>
    <s v="Fall"/>
    <x v="23"/>
    <x v="26"/>
    <s v="SWVI"/>
    <s v="CK-31"/>
    <x v="2"/>
    <s v="M"/>
    <s v="H"/>
    <x v="49"/>
    <x v="87"/>
    <s v="CK-31"/>
    <s v="WEST VANCOUVER ISLAND-SOUTH_FA_0.x"/>
    <x v="3"/>
    <x v="1320"/>
    <x v="23"/>
    <x v="833"/>
    <s v="20130606"/>
    <n v="7.31"/>
    <x v="0"/>
    <s v="N"/>
    <x v="0"/>
    <n v="1"/>
    <m/>
    <n v="0"/>
    <n v="0"/>
    <m/>
    <n v="0"/>
    <n v="0"/>
    <n v="1276910"/>
    <n v="1276910"/>
  </r>
  <r>
    <s v="OPS"/>
    <s v="Nitinat R"/>
    <x v="0"/>
    <s v="Fall"/>
    <x v="34"/>
    <x v="18"/>
    <s v="SWVI"/>
    <s v="CK-31"/>
    <x v="2"/>
    <s v="M"/>
    <s v="H"/>
    <x v="29"/>
    <x v="48"/>
    <s v="CK-31"/>
    <s v="WEST VANCOUVER ISLAND-SOUTH_FA_0.x"/>
    <x v="0"/>
    <x v="1321"/>
    <x v="34"/>
    <x v="831"/>
    <s v="20120528"/>
    <n v="1.95"/>
    <x v="0"/>
    <s v="N"/>
    <x v="0"/>
    <n v="1"/>
    <m/>
    <n v="0"/>
    <n v="0"/>
    <m/>
    <n v="0"/>
    <n v="0"/>
    <n v="89726"/>
    <n v="89726"/>
  </r>
  <r>
    <s v="OPS"/>
    <s v="Nitinat R"/>
    <x v="0"/>
    <s v="Fall"/>
    <x v="23"/>
    <x v="18"/>
    <s v="SWVI"/>
    <s v="CK-31"/>
    <x v="2"/>
    <s v="M"/>
    <s v="H"/>
    <x v="29"/>
    <x v="48"/>
    <s v="CK-31"/>
    <s v="WEST VANCOUVER ISLAND-SOUTH_FA_0.x"/>
    <x v="0"/>
    <x v="1322"/>
    <x v="23"/>
    <x v="834"/>
    <s v="20130527"/>
    <n v="5.78"/>
    <x v="0"/>
    <s v="N"/>
    <x v="0"/>
    <n v="1"/>
    <m/>
    <n v="0"/>
    <n v="0"/>
    <m/>
    <n v="0"/>
    <n v="0"/>
    <n v="171708"/>
    <n v="171708"/>
  </r>
  <r>
    <s v="OPS"/>
    <s v="Nitinat R"/>
    <x v="0"/>
    <s v="Fall"/>
    <x v="23"/>
    <x v="18"/>
    <s v="SWVI"/>
    <s v="CK-31"/>
    <x v="2"/>
    <s v="M"/>
    <s v="H"/>
    <x v="29"/>
    <x v="48"/>
    <s v="CK-31"/>
    <s v="WEST VANCOUVER ISLAND-SOUTH_FA_0.x"/>
    <x v="0"/>
    <x v="1323"/>
    <x v="23"/>
    <x v="834"/>
    <s v="20130527"/>
    <n v="2.62"/>
    <x v="0"/>
    <s v="N"/>
    <x v="0"/>
    <n v="1"/>
    <m/>
    <n v="0"/>
    <n v="0"/>
    <m/>
    <n v="0"/>
    <n v="0"/>
    <n v="169001"/>
    <n v="169001"/>
  </r>
  <r>
    <s v="OPS"/>
    <s v="Nitinat R"/>
    <x v="0"/>
    <s v="Fall"/>
    <x v="35"/>
    <x v="26"/>
    <s v="SWVI"/>
    <s v="CK-31"/>
    <x v="2"/>
    <s v="M"/>
    <s v="H"/>
    <x v="49"/>
    <x v="87"/>
    <s v="CK-31"/>
    <s v="WEST VANCOUVER ISLAND-SOUTH_FA_0.x"/>
    <x v="3"/>
    <x v="1324"/>
    <x v="35"/>
    <x v="291"/>
    <s v="20140526"/>
    <n v="2.5"/>
    <x v="0"/>
    <s v="N"/>
    <x v="0"/>
    <n v="1"/>
    <m/>
    <n v="0"/>
    <n v="0"/>
    <m/>
    <n v="0"/>
    <n v="0"/>
    <n v="1083531"/>
    <n v="1083531"/>
  </r>
  <r>
    <s v="OPS"/>
    <s v="Nitinat R"/>
    <x v="0"/>
    <s v="Fall"/>
    <x v="35"/>
    <x v="26"/>
    <s v="SWVI"/>
    <s v="CK-31"/>
    <x v="2"/>
    <s v="M"/>
    <s v="H"/>
    <x v="49"/>
    <x v="87"/>
    <s v="CK-31"/>
    <s v="WEST VANCOUVER ISLAND-SOUTH_FA_0.x"/>
    <x v="3"/>
    <x v="1325"/>
    <x v="35"/>
    <x v="291"/>
    <s v="20140526"/>
    <n v="2.5"/>
    <x v="0"/>
    <s v="N"/>
    <x v="0"/>
    <n v="1"/>
    <m/>
    <n v="0"/>
    <n v="0"/>
    <m/>
    <n v="0"/>
    <n v="0"/>
    <n v="336991"/>
    <n v="336991"/>
  </r>
  <r>
    <s v="OPS"/>
    <s v="Nitinat R"/>
    <x v="0"/>
    <s v="Fall"/>
    <x v="35"/>
    <x v="26"/>
    <s v="SWVI"/>
    <s v="CK-31"/>
    <x v="2"/>
    <s v="M"/>
    <s v="H"/>
    <x v="49"/>
    <x v="87"/>
    <s v="CK-31"/>
    <s v="WEST VANCOUVER ISLAND-SOUTH_FA_0.x"/>
    <x v="3"/>
    <x v="1326"/>
    <x v="35"/>
    <x v="291"/>
    <s v="20140526"/>
    <n v="2.23"/>
    <x v="0"/>
    <s v="N"/>
    <x v="0"/>
    <n v="1"/>
    <m/>
    <n v="0"/>
    <n v="0"/>
    <m/>
    <n v="0"/>
    <n v="0"/>
    <n v="330466"/>
    <n v="330466"/>
  </r>
  <r>
    <s v="OPS"/>
    <s v="Nitinat R"/>
    <x v="0"/>
    <s v="Fall"/>
    <x v="35"/>
    <x v="26"/>
    <s v="SWVI"/>
    <s v="CK-31"/>
    <x v="2"/>
    <s v="M"/>
    <s v="H"/>
    <x v="49"/>
    <x v="87"/>
    <s v="CK-31"/>
    <s v="WEST VANCOUVER ISLAND-SOUTH_FA_0.x"/>
    <x v="3"/>
    <x v="1327"/>
    <x v="35"/>
    <x v="291"/>
    <s v="20140526"/>
    <n v="2.23"/>
    <x v="0"/>
    <s v="N"/>
    <x v="0"/>
    <n v="1"/>
    <m/>
    <n v="0"/>
    <n v="0"/>
    <m/>
    <n v="0"/>
    <n v="0"/>
    <n v="1082985"/>
    <n v="1082985"/>
  </r>
  <r>
    <s v="OPS"/>
    <s v="Nitinat R"/>
    <x v="0"/>
    <s v="Fall"/>
    <x v="35"/>
    <x v="26"/>
    <s v="SWVI"/>
    <s v="CK-31"/>
    <x v="2"/>
    <s v="M"/>
    <s v="H"/>
    <x v="49"/>
    <x v="87"/>
    <s v="CK-31"/>
    <s v="WEST VANCOUVER ISLAND-SOUTH_FA_0.x"/>
    <x v="3"/>
    <x v="1328"/>
    <x v="35"/>
    <x v="291"/>
    <s v="20140526"/>
    <n v="7.3"/>
    <x v="0"/>
    <s v="N"/>
    <x v="0"/>
    <n v="1"/>
    <m/>
    <n v="0"/>
    <n v="0"/>
    <m/>
    <n v="0"/>
    <n v="0"/>
    <n v="1346264"/>
    <n v="1346264"/>
  </r>
  <r>
    <s v="OPS"/>
    <s v="Nitinat R"/>
    <x v="0"/>
    <s v="Fall"/>
    <x v="23"/>
    <x v="18"/>
    <s v="SWVI"/>
    <s v="CK-31"/>
    <x v="2"/>
    <s v="M"/>
    <s v="H"/>
    <x v="29"/>
    <x v="48"/>
    <s v="CK-31"/>
    <s v="WEST VANCOUVER ISLAND-SOUTH_FA_0.x"/>
    <x v="0"/>
    <x v="1329"/>
    <x v="23"/>
    <x v="834"/>
    <s v="20130527"/>
    <n v="2.73"/>
    <x v="0"/>
    <s v="N"/>
    <x v="498"/>
    <n v="1"/>
    <m/>
    <n v="0"/>
    <n v="0"/>
    <m/>
    <n v="0"/>
    <n v="0"/>
    <n v="166863"/>
    <n v="166863"/>
  </r>
  <r>
    <s v="OPS"/>
    <s v="Nitinat R"/>
    <x v="0"/>
    <s v="Fall"/>
    <x v="35"/>
    <x v="18"/>
    <s v="SWVI"/>
    <s v="CK-31"/>
    <x v="2"/>
    <s v="M"/>
    <s v="H"/>
    <x v="29"/>
    <x v="48"/>
    <s v="CK-31"/>
    <s v="WEST VANCOUVER ISLAND-SOUTH_FA_0.x"/>
    <x v="0"/>
    <x v="1330"/>
    <x v="35"/>
    <x v="152"/>
    <s v="20140527"/>
    <n v="7.2"/>
    <x v="0"/>
    <s v="N"/>
    <x v="0"/>
    <n v="1"/>
    <m/>
    <n v="0"/>
    <n v="0"/>
    <m/>
    <n v="0"/>
    <n v="0"/>
    <n v="103307"/>
    <n v="103307"/>
  </r>
  <r>
    <s v="OPS"/>
    <s v="Nitinat R"/>
    <x v="0"/>
    <s v="Fall"/>
    <x v="35"/>
    <x v="18"/>
    <s v="SWVI"/>
    <s v="CK-31"/>
    <x v="2"/>
    <s v="M"/>
    <s v="H"/>
    <x v="29"/>
    <x v="48"/>
    <s v="CK-31"/>
    <s v="WEST VANCOUVER ISLAND-SOUTH_FA_0.x"/>
    <x v="0"/>
    <x v="1331"/>
    <x v="35"/>
    <x v="152"/>
    <s v="20140527"/>
    <n v="3.15"/>
    <x v="0"/>
    <s v="N"/>
    <x v="0"/>
    <n v="1"/>
    <m/>
    <n v="0"/>
    <n v="0"/>
    <m/>
    <n v="0"/>
    <n v="0"/>
    <n v="101638"/>
    <n v="101638"/>
  </r>
  <r>
    <s v="OPS"/>
    <s v="Nitinat R"/>
    <x v="0"/>
    <s v="Fall"/>
    <x v="36"/>
    <x v="26"/>
    <s v="SWVI"/>
    <s v="CK-31"/>
    <x v="2"/>
    <s v="M"/>
    <s v="H"/>
    <x v="49"/>
    <x v="87"/>
    <s v="CK-31"/>
    <s v="WEST VANCOUVER ISLAND-SOUTH_FA_0.x"/>
    <x v="6"/>
    <x v="1332"/>
    <x v="36"/>
    <x v="835"/>
    <s v="20150426"/>
    <n v="1.61"/>
    <x v="0"/>
    <s v="N"/>
    <x v="0"/>
    <n v="1"/>
    <m/>
    <n v="0"/>
    <n v="0"/>
    <m/>
    <n v="0"/>
    <n v="0"/>
    <n v="1142511"/>
    <n v="1142511"/>
  </r>
  <r>
    <s v="OPS"/>
    <s v="Nitinat R"/>
    <x v="0"/>
    <s v="Fall"/>
    <x v="36"/>
    <x v="26"/>
    <s v="SWVI"/>
    <s v="CK-31"/>
    <x v="2"/>
    <s v="M"/>
    <s v="H"/>
    <x v="49"/>
    <x v="87"/>
    <s v="CK-31"/>
    <s v="WEST VANCOUVER ISLAND-SOUTH_FA_0.x"/>
    <x v="6"/>
    <x v="1333"/>
    <x v="36"/>
    <x v="835"/>
    <s v="20150426"/>
    <n v="1.76"/>
    <x v="0"/>
    <s v="N"/>
    <x v="0"/>
    <n v="1"/>
    <m/>
    <n v="0"/>
    <n v="0"/>
    <m/>
    <n v="0"/>
    <n v="0"/>
    <n v="1139057"/>
    <n v="1139057"/>
  </r>
  <r>
    <s v="OPS"/>
    <s v="Nitinat R"/>
    <x v="0"/>
    <s v="Fall"/>
    <x v="36"/>
    <x v="26"/>
    <s v="SWVI"/>
    <s v="CK-31"/>
    <x v="2"/>
    <s v="M"/>
    <s v="H"/>
    <x v="49"/>
    <x v="87"/>
    <s v="CK-31"/>
    <s v="WEST VANCOUVER ISLAND-SOUTH_FA_0.x"/>
    <x v="3"/>
    <x v="1334"/>
    <x v="36"/>
    <x v="835"/>
    <s v="20150426"/>
    <n v="5.31"/>
    <x v="0"/>
    <s v="N"/>
    <x v="0"/>
    <n v="1"/>
    <m/>
    <n v="0"/>
    <n v="0"/>
    <m/>
    <n v="0"/>
    <n v="0"/>
    <n v="1178947"/>
    <n v="1178947"/>
  </r>
  <r>
    <s v="OPS"/>
    <s v="Nitinat R"/>
    <x v="0"/>
    <s v="Fall"/>
    <x v="35"/>
    <x v="18"/>
    <s v="SWVI"/>
    <s v="CK-31"/>
    <x v="2"/>
    <s v="M"/>
    <s v="H"/>
    <x v="29"/>
    <x v="48"/>
    <s v="CK-31"/>
    <s v="WEST VANCOUVER ISLAND-SOUTH_FA_0.x"/>
    <x v="0"/>
    <x v="1335"/>
    <x v="35"/>
    <x v="152"/>
    <s v="20140527"/>
    <n v="2.8"/>
    <x v="0"/>
    <s v="N"/>
    <x v="0"/>
    <n v="1"/>
    <m/>
    <n v="0"/>
    <n v="0"/>
    <m/>
    <n v="0"/>
    <n v="0"/>
    <n v="101145"/>
    <n v="101145"/>
  </r>
  <r>
    <s v="OPS"/>
    <s v="Nitinat R"/>
    <x v="0"/>
    <s v="Fall"/>
    <x v="36"/>
    <x v="18"/>
    <s v="SWVI"/>
    <s v="CK-31"/>
    <x v="2"/>
    <s v="M"/>
    <s v="H"/>
    <x v="29"/>
    <x v="48"/>
    <s v="CK-31"/>
    <s v="WEST VANCOUVER ISLAND-SOUTH_FA_0.x"/>
    <x v="0"/>
    <x v="1336"/>
    <x v="36"/>
    <x v="836"/>
    <s v="20150520"/>
    <n v="7.67"/>
    <x v="0"/>
    <s v="N"/>
    <x v="0"/>
    <n v="1"/>
    <m/>
    <n v="0"/>
    <n v="0"/>
    <m/>
    <n v="0"/>
    <n v="0"/>
    <n v="46146"/>
    <n v="46146"/>
  </r>
  <r>
    <s v="OPS"/>
    <s v="Nitinat R"/>
    <x v="0"/>
    <s v="Fall"/>
    <x v="36"/>
    <x v="18"/>
    <s v="SWVI"/>
    <s v="CK-31"/>
    <x v="2"/>
    <s v="M"/>
    <s v="H"/>
    <x v="29"/>
    <x v="48"/>
    <s v="CK-31"/>
    <s v="WEST VANCOUVER ISLAND-SOUTH_FA_0.x"/>
    <x v="0"/>
    <x v="1337"/>
    <x v="36"/>
    <x v="836"/>
    <s v="20150520"/>
    <n v="3.98"/>
    <x v="0"/>
    <s v="N"/>
    <x v="0"/>
    <n v="1"/>
    <m/>
    <n v="0"/>
    <n v="0"/>
    <m/>
    <n v="0"/>
    <n v="0"/>
    <n v="46250"/>
    <n v="46250"/>
  </r>
  <r>
    <s v="OPS"/>
    <s v="Nitinat R"/>
    <x v="0"/>
    <s v="Fall"/>
    <x v="37"/>
    <x v="26"/>
    <s v="SWVI"/>
    <s v="CK-31"/>
    <x v="2"/>
    <s v="M"/>
    <s v="H"/>
    <x v="49"/>
    <x v="87"/>
    <s v="CK-31"/>
    <s v="WEST VANCOUVER ISLAND-SOUTH_FA_0.x"/>
    <x v="3"/>
    <x v="1338"/>
    <x v="37"/>
    <x v="837"/>
    <s v="20160503"/>
    <n v="5.89"/>
    <x v="0"/>
    <s v="N"/>
    <x v="499"/>
    <n v="1"/>
    <m/>
    <n v="0"/>
    <n v="0"/>
    <m/>
    <n v="0"/>
    <n v="0"/>
    <n v="860886"/>
    <n v="860886"/>
  </r>
  <r>
    <s v="OPS"/>
    <s v="Nitinat R"/>
    <x v="0"/>
    <s v="Fall"/>
    <x v="37"/>
    <x v="26"/>
    <s v="SWVI"/>
    <s v="CK-31"/>
    <x v="2"/>
    <s v="M"/>
    <s v="H"/>
    <x v="49"/>
    <x v="87"/>
    <s v="CK-31"/>
    <s v="WEST VANCOUVER ISLAND-SOUTH_FA_0.x"/>
    <x v="6"/>
    <x v="1339"/>
    <x v="37"/>
    <x v="837"/>
    <s v="20160503"/>
    <n v="1.74"/>
    <x v="1"/>
    <s v="N"/>
    <x v="0"/>
    <n v="1"/>
    <m/>
    <n v="0"/>
    <n v="0"/>
    <m/>
    <n v="0"/>
    <n v="0"/>
    <n v="857520"/>
    <n v="857520"/>
  </r>
  <r>
    <s v="OPS"/>
    <s v="Nitinat R"/>
    <x v="0"/>
    <s v="Fall"/>
    <x v="37"/>
    <x v="26"/>
    <s v="SWVI"/>
    <s v="CK-31"/>
    <x v="2"/>
    <s v="M"/>
    <s v="H"/>
    <x v="49"/>
    <x v="87"/>
    <s v="CK-31"/>
    <s v="WEST VANCOUVER ISLAND-SOUTH_FA_0.x"/>
    <x v="3"/>
    <x v="1340"/>
    <x v="37"/>
    <x v="837"/>
    <s v="20160503"/>
    <n v="6.02"/>
    <x v="0"/>
    <s v="N"/>
    <x v="500"/>
    <n v="1"/>
    <m/>
    <n v="0"/>
    <n v="0"/>
    <m/>
    <n v="0"/>
    <n v="0"/>
    <n v="859816"/>
    <n v="859816"/>
  </r>
  <r>
    <s v="OPS"/>
    <s v="Nitinat R"/>
    <x v="0"/>
    <s v="Fall"/>
    <x v="37"/>
    <x v="26"/>
    <s v="SWVI"/>
    <s v="CK-31"/>
    <x v="2"/>
    <s v="M"/>
    <s v="H"/>
    <x v="49"/>
    <x v="87"/>
    <s v="CK-31"/>
    <s v="WEST VANCOUVER ISLAND-SOUTH_FA_0.x"/>
    <x v="6"/>
    <x v="1341"/>
    <x v="37"/>
    <x v="837"/>
    <s v="20160503"/>
    <n v="1.86"/>
    <x v="1"/>
    <s v="N"/>
    <x v="0"/>
    <n v="1"/>
    <m/>
    <n v="0"/>
    <n v="0"/>
    <m/>
    <n v="0"/>
    <n v="0"/>
    <n v="855873"/>
    <n v="855873"/>
  </r>
  <r>
    <s v="OPS"/>
    <s v="Nitinat R"/>
    <x v="0"/>
    <s v="Fall"/>
    <x v="37"/>
    <x v="26"/>
    <s v="SWVI"/>
    <s v="CK-31"/>
    <x v="2"/>
    <s v="M"/>
    <s v="H"/>
    <x v="43"/>
    <x v="71"/>
    <s v="CK-31"/>
    <s v="WEST VANCOUVER ISLAND-SOUTH_FA_0.x"/>
    <x v="3"/>
    <x v="1342"/>
    <x v="37"/>
    <x v="838"/>
    <s v="201606"/>
    <n v="9.6"/>
    <x v="1"/>
    <s v="Y"/>
    <x v="0"/>
    <n v="1"/>
    <m/>
    <n v="0"/>
    <n v="0"/>
    <m/>
    <n v="0"/>
    <n v="0"/>
    <n v="82556"/>
    <n v="82556"/>
  </r>
  <r>
    <s v="OPS"/>
    <s v="Nitinat R"/>
    <x v="0"/>
    <s v="Fall"/>
    <x v="36"/>
    <x v="18"/>
    <s v="SWVI"/>
    <s v="CK-31"/>
    <x v="2"/>
    <s v="M"/>
    <s v="H"/>
    <x v="29"/>
    <x v="48"/>
    <s v="CK-31"/>
    <s v="WEST VANCOUVER ISLAND-SOUTH_FA_0.x"/>
    <x v="0"/>
    <x v="1343"/>
    <x v="36"/>
    <x v="836"/>
    <s v="20150520"/>
    <n v="3.76"/>
    <x v="0"/>
    <s v="N"/>
    <x v="0"/>
    <n v="1"/>
    <m/>
    <n v="0"/>
    <n v="0"/>
    <m/>
    <n v="0"/>
    <n v="0"/>
    <n v="46934"/>
    <n v="46934"/>
  </r>
  <r>
    <s v="OPS"/>
    <s v="Nitinat R"/>
    <x v="0"/>
    <s v="Fall"/>
    <x v="37"/>
    <x v="18"/>
    <s v="SWVI"/>
    <s v="CK-31"/>
    <x v="2"/>
    <s v="M"/>
    <s v="H"/>
    <x v="29"/>
    <x v="48"/>
    <s v="CK-31"/>
    <s v="WEST VANCOUVER ISLAND-SOUTH_FA_0.x"/>
    <x v="0"/>
    <x v="1344"/>
    <x v="37"/>
    <x v="839"/>
    <s v="20160505"/>
    <n v="2.2999999999999998"/>
    <x v="1"/>
    <s v="N"/>
    <x v="501"/>
    <n v="1"/>
    <m/>
    <n v="0"/>
    <n v="0"/>
    <m/>
    <n v="0"/>
    <n v="0"/>
    <n v="80346"/>
    <n v="80346"/>
  </r>
  <r>
    <s v="OPS"/>
    <s v="Nitinat R"/>
    <x v="0"/>
    <s v="Fall"/>
    <x v="37"/>
    <x v="18"/>
    <s v="SWVI"/>
    <s v="CK-31"/>
    <x v="2"/>
    <s v="M"/>
    <s v="H"/>
    <x v="29"/>
    <x v="48"/>
    <s v="CK-31"/>
    <s v="WEST VANCOUVER ISLAND-SOUTH_FA_0.x"/>
    <x v="0"/>
    <x v="1345"/>
    <x v="37"/>
    <x v="839"/>
    <s v="20160505"/>
    <n v="7.93"/>
    <x v="0"/>
    <s v="N"/>
    <x v="499"/>
    <n v="1"/>
    <m/>
    <n v="0"/>
    <n v="0"/>
    <m/>
    <n v="0"/>
    <n v="0"/>
    <n v="85706"/>
    <n v="85706"/>
  </r>
  <r>
    <s v="OPS"/>
    <s v="Nitinat R"/>
    <x v="0"/>
    <s v="Fall"/>
    <x v="37"/>
    <x v="18"/>
    <s v="SWVI"/>
    <s v="CK-31"/>
    <x v="2"/>
    <s v="M"/>
    <s v="H"/>
    <x v="29"/>
    <x v="48"/>
    <s v="CK-31"/>
    <s v="WEST VANCOUVER ISLAND-SOUTH_FA_0.x"/>
    <x v="0"/>
    <x v="1346"/>
    <x v="37"/>
    <x v="840"/>
    <s v="20160506"/>
    <n v="2.14"/>
    <x v="1"/>
    <s v="N"/>
    <x v="502"/>
    <n v="1"/>
    <m/>
    <n v="0"/>
    <n v="0"/>
    <m/>
    <n v="0"/>
    <n v="0"/>
    <n v="84941"/>
    <n v="84941"/>
  </r>
  <r>
    <s v="OPS"/>
    <s v="Nitinat R"/>
    <x v="0"/>
    <s v="Fall"/>
    <x v="29"/>
    <x v="26"/>
    <s v="SWVI"/>
    <s v="CK-31"/>
    <x v="2"/>
    <s v="M"/>
    <s v="H"/>
    <x v="29"/>
    <x v="87"/>
    <s v="CK-31"/>
    <s v="WEST VANCOUVER ISLAND-SOUTH_FA_0.x"/>
    <x v="4"/>
    <x v="1347"/>
    <x v="30"/>
    <x v="841"/>
    <s v="20180503"/>
    <n v="30.5"/>
    <x v="1"/>
    <s v="N"/>
    <x v="0"/>
    <n v="1"/>
    <s v="AD"/>
    <n v="11192"/>
    <n v="1715"/>
    <s v="AD"/>
    <n v="0"/>
    <n v="0"/>
    <m/>
    <n v="12907"/>
  </r>
  <r>
    <s v="OPS"/>
    <s v="Nitinat R"/>
    <x v="0"/>
    <s v="Fall"/>
    <x v="29"/>
    <x v="26"/>
    <s v="SWVI"/>
    <s v="CK-31"/>
    <x v="2"/>
    <s v="M"/>
    <s v="H"/>
    <x v="49"/>
    <x v="87"/>
    <s v="CK-31"/>
    <s v="WEST VANCOUVER ISLAND-SOUTH_FA_0.x"/>
    <x v="3"/>
    <x v="1348"/>
    <x v="29"/>
    <x v="842"/>
    <s v="20170525"/>
    <n v="7.51"/>
    <x v="0"/>
    <s v="N"/>
    <x v="0"/>
    <n v="1"/>
    <m/>
    <n v="0"/>
    <n v="0"/>
    <m/>
    <n v="0"/>
    <n v="0"/>
    <n v="593506"/>
    <n v="593506"/>
  </r>
  <r>
    <s v="OPS"/>
    <s v="Nitinat R"/>
    <x v="0"/>
    <s v="Fall"/>
    <x v="29"/>
    <x v="26"/>
    <s v="SWVI"/>
    <s v="CK-31"/>
    <x v="2"/>
    <s v="M"/>
    <s v="H"/>
    <x v="49"/>
    <x v="87"/>
    <s v="CK-31"/>
    <s v="WEST VANCOUVER ISLAND-SOUTH_FA_0.x"/>
    <x v="6"/>
    <x v="1349"/>
    <x v="29"/>
    <x v="842"/>
    <s v="20170525"/>
    <n v="2.42"/>
    <x v="1"/>
    <s v="N"/>
    <x v="0"/>
    <n v="1"/>
    <m/>
    <n v="0"/>
    <n v="0"/>
    <m/>
    <n v="0"/>
    <n v="0"/>
    <n v="582214"/>
    <n v="582214"/>
  </r>
  <r>
    <s v="OPS"/>
    <s v="Nitinat R"/>
    <x v="0"/>
    <s v="Fall"/>
    <x v="29"/>
    <x v="26"/>
    <s v="SWVI"/>
    <s v="CK-31"/>
    <x v="2"/>
    <s v="M"/>
    <s v="H"/>
    <x v="49"/>
    <x v="87"/>
    <s v="CK-31"/>
    <s v="WEST VANCOUVER ISLAND-SOUTH_FA_0.x"/>
    <x v="3"/>
    <x v="1350"/>
    <x v="29"/>
    <x v="842"/>
    <s v="20170525"/>
    <n v="6.44"/>
    <x v="0"/>
    <s v="N"/>
    <x v="0"/>
    <n v="1"/>
    <m/>
    <n v="0"/>
    <n v="0"/>
    <m/>
    <n v="0"/>
    <n v="0"/>
    <n v="692501"/>
    <n v="692501"/>
  </r>
  <r>
    <s v="OPS"/>
    <s v="Nitinat R"/>
    <x v="0"/>
    <s v="Fall"/>
    <x v="29"/>
    <x v="26"/>
    <s v="SWVI"/>
    <s v="CK-31"/>
    <x v="2"/>
    <s v="M"/>
    <s v="H"/>
    <x v="49"/>
    <x v="87"/>
    <s v="CK-31"/>
    <s v="WEST VANCOUVER ISLAND-SOUTH_FA_0.x"/>
    <x v="6"/>
    <x v="1351"/>
    <x v="29"/>
    <x v="842"/>
    <s v="20170525"/>
    <n v="2.5499999999999998"/>
    <x v="1"/>
    <s v="N"/>
    <x v="0"/>
    <n v="1"/>
    <m/>
    <n v="0"/>
    <n v="0"/>
    <m/>
    <n v="0"/>
    <n v="0"/>
    <n v="692352"/>
    <n v="692352"/>
  </r>
  <r>
    <s v="OPS"/>
    <s v="Nitinat R"/>
    <x v="0"/>
    <s v="Fall"/>
    <x v="29"/>
    <x v="26"/>
    <s v="SWVI"/>
    <s v="CK-31"/>
    <x v="2"/>
    <s v="M"/>
    <s v="H"/>
    <x v="43"/>
    <x v="71"/>
    <s v="CK-31"/>
    <s v="WEST VANCOUVER ISLAND-SOUTH_FA_0.x"/>
    <x v="3"/>
    <x v="1352"/>
    <x v="29"/>
    <x v="305"/>
    <s v="20170526"/>
    <n v="6.5"/>
    <x v="1"/>
    <s v="Y"/>
    <x v="0"/>
    <n v="1"/>
    <s v="AD"/>
    <n v="24525"/>
    <n v="125"/>
    <m/>
    <n v="0"/>
    <n v="0"/>
    <n v="25399"/>
    <n v="50049"/>
  </r>
  <r>
    <s v="OPS"/>
    <s v="Nitinat R"/>
    <x v="0"/>
    <s v="Fall"/>
    <x v="29"/>
    <x v="26"/>
    <s v="SWVI"/>
    <s v="CK-31"/>
    <x v="2"/>
    <s v="M"/>
    <s v="H"/>
    <x v="43"/>
    <x v="71"/>
    <s v="CK-31"/>
    <s v="WEST VANCOUVER ISLAND-SOUTH_FA_0.x"/>
    <x v="3"/>
    <x v="1353"/>
    <x v="29"/>
    <x v="305"/>
    <s v="20170526"/>
    <n v="6.5"/>
    <x v="1"/>
    <s v="Y"/>
    <x v="0"/>
    <n v="1"/>
    <s v="AD"/>
    <n v="26394"/>
    <n v="134"/>
    <m/>
    <n v="0"/>
    <n v="0"/>
    <n v="27334"/>
    <n v="53862"/>
  </r>
  <r>
    <s v="OPS"/>
    <s v="Nitinat R"/>
    <x v="0"/>
    <s v="Fall"/>
    <x v="29"/>
    <x v="26"/>
    <s v="SWVI"/>
    <s v="CK-31"/>
    <x v="2"/>
    <s v="M"/>
    <s v="H"/>
    <x v="43"/>
    <x v="71"/>
    <s v="CK-31"/>
    <s v="WEST VANCOUVER ISLAND-SOUTH_FA_0.x"/>
    <x v="3"/>
    <x v="1354"/>
    <x v="29"/>
    <x v="305"/>
    <s v="20170526"/>
    <n v="6.5"/>
    <x v="1"/>
    <s v="Y"/>
    <x v="0"/>
    <n v="1"/>
    <s v="AD"/>
    <n v="25565"/>
    <n v="130"/>
    <m/>
    <n v="0"/>
    <n v="0"/>
    <n v="26476"/>
    <n v="52171"/>
  </r>
  <r>
    <s v="OPS"/>
    <s v="Nitinat R"/>
    <x v="0"/>
    <s v="Fall"/>
    <x v="29"/>
    <x v="26"/>
    <s v="SWVI"/>
    <s v="CK-31"/>
    <x v="2"/>
    <s v="M"/>
    <s v="H"/>
    <x v="43"/>
    <x v="71"/>
    <s v="CK-31"/>
    <s v="WEST VANCOUVER ISLAND-SOUTH_FA_0.x"/>
    <x v="3"/>
    <x v="1355"/>
    <x v="29"/>
    <x v="305"/>
    <s v="20170526"/>
    <n v="6.5"/>
    <x v="1"/>
    <s v="Y"/>
    <x v="0"/>
    <n v="1"/>
    <s v="AD"/>
    <n v="23210"/>
    <n v="118"/>
    <m/>
    <n v="0"/>
    <n v="0"/>
    <n v="24038"/>
    <n v="47366"/>
  </r>
  <r>
    <s v="OPS"/>
    <s v="Nitinat R"/>
    <x v="0"/>
    <s v="Fall"/>
    <x v="37"/>
    <x v="18"/>
    <s v="SWVI"/>
    <s v="CK-31"/>
    <x v="2"/>
    <s v="M"/>
    <s v="H"/>
    <x v="29"/>
    <x v="48"/>
    <s v="CK-31"/>
    <s v="WEST VANCOUVER ISLAND-SOUTH_FA_0.x"/>
    <x v="0"/>
    <x v="1356"/>
    <x v="37"/>
    <x v="839"/>
    <s v="20160505"/>
    <n v="7.47"/>
    <x v="0"/>
    <s v="N"/>
    <x v="0"/>
    <n v="1"/>
    <m/>
    <n v="0"/>
    <n v="0"/>
    <m/>
    <n v="0"/>
    <n v="0"/>
    <n v="86249"/>
    <n v="86249"/>
  </r>
  <r>
    <s v="OPS"/>
    <s v="Nitinat R"/>
    <x v="0"/>
    <s v="Fall"/>
    <x v="29"/>
    <x v="18"/>
    <s v="SWVI"/>
    <s v="CK-31"/>
    <x v="2"/>
    <s v="M"/>
    <s v="H"/>
    <x v="29"/>
    <x v="48"/>
    <s v="CK-31"/>
    <s v="WEST VANCOUVER ISLAND-SOUTH_FA_0.x"/>
    <x v="1"/>
    <x v="1357"/>
    <x v="29"/>
    <x v="843"/>
    <s v="20170523"/>
    <n v="2.13"/>
    <x v="1"/>
    <s v="N"/>
    <x v="502"/>
    <n v="1"/>
    <m/>
    <n v="0"/>
    <n v="0"/>
    <m/>
    <n v="0"/>
    <n v="0"/>
    <n v="96323"/>
    <n v="96323"/>
  </r>
  <r>
    <s v="OPS"/>
    <s v="Nitinat R"/>
    <x v="0"/>
    <s v="Fall"/>
    <x v="29"/>
    <x v="18"/>
    <s v="SWVI"/>
    <s v="CK-31"/>
    <x v="2"/>
    <s v="M"/>
    <s v="H"/>
    <x v="29"/>
    <x v="48"/>
    <s v="CK-31"/>
    <s v="WEST VANCOUVER ISLAND-SOUTH_FA_0.x"/>
    <x v="1"/>
    <x v="1358"/>
    <x v="29"/>
    <x v="843"/>
    <s v="20170523"/>
    <n v="2.15"/>
    <x v="1"/>
    <s v="N"/>
    <x v="0"/>
    <n v="1"/>
    <m/>
    <n v="0"/>
    <n v="0"/>
    <m/>
    <n v="0"/>
    <n v="0"/>
    <n v="94439"/>
    <n v="94439"/>
  </r>
  <r>
    <s v="OPS"/>
    <s v="Nitinat R"/>
    <x v="0"/>
    <s v="Fall"/>
    <x v="29"/>
    <x v="18"/>
    <s v="SWVI"/>
    <s v="CK-31"/>
    <x v="2"/>
    <s v="M"/>
    <s v="H"/>
    <x v="29"/>
    <x v="48"/>
    <s v="CK-31"/>
    <s v="WEST VANCOUVER ISLAND-SOUTH_FA_0.x"/>
    <x v="0"/>
    <x v="1359"/>
    <x v="29"/>
    <x v="843"/>
    <s v="20170523"/>
    <n v="7.19"/>
    <x v="0"/>
    <s v="N"/>
    <x v="499"/>
    <n v="1"/>
    <m/>
    <n v="0"/>
    <n v="0"/>
    <m/>
    <n v="0"/>
    <n v="0"/>
    <n v="97914"/>
    <n v="97914"/>
  </r>
  <r>
    <s v="OPS"/>
    <s v="Nitinat R"/>
    <x v="0"/>
    <s v="Fall"/>
    <x v="30"/>
    <x v="26"/>
    <s v="SWVI"/>
    <s v="CK-31"/>
    <x v="2"/>
    <s v="M"/>
    <s v="H"/>
    <x v="49"/>
    <x v="87"/>
    <s v="CK-31"/>
    <s v="WEST VANCOUVER ISLAND-SOUTH_FA_0.x"/>
    <x v="3"/>
    <x v="1360"/>
    <x v="30"/>
    <x v="844"/>
    <s v="20180525"/>
    <n v="8"/>
    <x v="1"/>
    <s v="N"/>
    <x v="0"/>
    <n v="1"/>
    <m/>
    <n v="0"/>
    <n v="0"/>
    <m/>
    <n v="0"/>
    <n v="0"/>
    <n v="635951"/>
    <n v="635951"/>
  </r>
  <r>
    <s v="OPS"/>
    <s v="Nitinat R"/>
    <x v="0"/>
    <s v="Fall"/>
    <x v="30"/>
    <x v="26"/>
    <s v="SWVI"/>
    <s v="CK-31"/>
    <x v="2"/>
    <s v="M"/>
    <s v="H"/>
    <x v="49"/>
    <x v="87"/>
    <s v="CK-31"/>
    <s v="WEST VANCOUVER ISLAND-SOUTH_FA_0.x"/>
    <x v="3"/>
    <x v="1361"/>
    <x v="30"/>
    <x v="844"/>
    <s v="20180525"/>
    <n v="3.26"/>
    <x v="1"/>
    <s v="N"/>
    <x v="0"/>
    <n v="1"/>
    <m/>
    <n v="0"/>
    <n v="0"/>
    <m/>
    <n v="0"/>
    <n v="0"/>
    <n v="666635"/>
    <n v="666635"/>
  </r>
  <r>
    <s v="OPS"/>
    <s v="Nitinat R"/>
    <x v="0"/>
    <s v="Fall"/>
    <x v="30"/>
    <x v="26"/>
    <s v="SWVI"/>
    <s v="CK-31"/>
    <x v="2"/>
    <s v="M"/>
    <s v="H"/>
    <x v="49"/>
    <x v="87"/>
    <s v="CK-31"/>
    <s v="WEST VANCOUVER ISLAND-SOUTH_FA_0.x"/>
    <x v="3"/>
    <x v="1362"/>
    <x v="30"/>
    <x v="844"/>
    <s v="20180525"/>
    <n v="8"/>
    <x v="0"/>
    <s v="N"/>
    <x v="0"/>
    <n v="1"/>
    <m/>
    <n v="0"/>
    <n v="0"/>
    <m/>
    <n v="0"/>
    <n v="0"/>
    <n v="634926"/>
    <n v="634926"/>
  </r>
  <r>
    <s v="OPS"/>
    <s v="Nitinat R"/>
    <x v="0"/>
    <s v="Fall"/>
    <x v="30"/>
    <x v="26"/>
    <s v="SWVI"/>
    <s v="CK-31"/>
    <x v="2"/>
    <s v="M"/>
    <s v="H"/>
    <x v="49"/>
    <x v="87"/>
    <s v="CK-31"/>
    <s v="WEST VANCOUVER ISLAND-SOUTH_FA_0.x"/>
    <x v="3"/>
    <x v="1363"/>
    <x v="30"/>
    <x v="844"/>
    <s v="20180525"/>
    <n v="3.3"/>
    <x v="1"/>
    <s v="N"/>
    <x v="0"/>
    <n v="1"/>
    <m/>
    <n v="0"/>
    <n v="0"/>
    <m/>
    <n v="0"/>
    <n v="0"/>
    <n v="670794"/>
    <n v="670794"/>
  </r>
  <r>
    <s v="OPS"/>
    <s v="Nitinat R"/>
    <x v="0"/>
    <s v="Fall"/>
    <x v="30"/>
    <x v="26"/>
    <s v="SWVI"/>
    <s v="CK-31"/>
    <x v="2"/>
    <s v="M"/>
    <s v="H"/>
    <x v="43"/>
    <x v="71"/>
    <s v="CK-31"/>
    <s v="WEST VANCOUVER ISLAND-SOUTH_FA_0.x"/>
    <x v="3"/>
    <x v="1364"/>
    <x v="30"/>
    <x v="845"/>
    <s v="20180511"/>
    <n v="6.5"/>
    <x v="1"/>
    <s v="Y"/>
    <x v="0"/>
    <n v="1"/>
    <s v="AD"/>
    <n v="50209"/>
    <n v="386"/>
    <m/>
    <n v="0"/>
    <n v="0"/>
    <n v="168347"/>
    <n v="218942"/>
  </r>
  <r>
    <s v="OPS"/>
    <s v="Nitinat R"/>
    <x v="0"/>
    <s v="Fall"/>
    <x v="30"/>
    <x v="26"/>
    <s v="SWVI"/>
    <s v="CK-31"/>
    <x v="2"/>
    <s v="M"/>
    <s v="H"/>
    <x v="43"/>
    <x v="71"/>
    <s v="CK-31"/>
    <s v="WEST VANCOUVER ISLAND-SOUTH_FA_0.x"/>
    <x v="3"/>
    <x v="1365"/>
    <x v="30"/>
    <x v="846"/>
    <s v="20180601"/>
    <n v="8.4"/>
    <x v="1"/>
    <s v="Y"/>
    <x v="0"/>
    <n v="1"/>
    <s v="AD"/>
    <n v="51272"/>
    <n v="510"/>
    <m/>
    <n v="0"/>
    <n v="0"/>
    <n v="237919"/>
    <n v="289701"/>
  </r>
  <r>
    <s v="OPS"/>
    <s v="Nitinat R"/>
    <x v="0"/>
    <s v="Fall"/>
    <x v="29"/>
    <x v="18"/>
    <s v="SWVI"/>
    <s v="CK-31"/>
    <x v="2"/>
    <s v="M"/>
    <s v="H"/>
    <x v="29"/>
    <x v="48"/>
    <s v="CK-31"/>
    <s v="WEST VANCOUVER ISLAND-SOUTH_FA_0.x"/>
    <x v="0"/>
    <x v="1366"/>
    <x v="29"/>
    <x v="843"/>
    <s v="20170523"/>
    <n v="7.05"/>
    <x v="0"/>
    <s v="N"/>
    <x v="0"/>
    <n v="1"/>
    <m/>
    <n v="0"/>
    <n v="0"/>
    <m/>
    <n v="0"/>
    <n v="0"/>
    <n v="96657"/>
    <n v="96657"/>
  </r>
  <r>
    <s v="OPS"/>
    <s v="Nitinat R"/>
    <x v="0"/>
    <s v="Fall"/>
    <x v="30"/>
    <x v="18"/>
    <s v="SWVI"/>
    <s v="CK-31"/>
    <x v="2"/>
    <s v="M"/>
    <s v="H"/>
    <x v="29"/>
    <x v="48"/>
    <s v="CK-31"/>
    <s v="WEST VANCOUVER ISLAND-SOUTH_FA_0.x"/>
    <x v="0"/>
    <x v="1367"/>
    <x v="30"/>
    <x v="306"/>
    <s v="20180522"/>
    <n v="6.32"/>
    <x v="0"/>
    <s v="N"/>
    <x v="0"/>
    <n v="1"/>
    <s v="AD"/>
    <n v="55846"/>
    <n v="422"/>
    <m/>
    <n v="0"/>
    <n v="0"/>
    <n v="81178"/>
    <n v="137446"/>
  </r>
  <r>
    <s v="OPS"/>
    <s v="Nitinat R"/>
    <x v="0"/>
    <s v="Fall"/>
    <x v="30"/>
    <x v="18"/>
    <s v="SWVI"/>
    <s v="CK-31"/>
    <x v="2"/>
    <s v="M"/>
    <s v="H"/>
    <x v="29"/>
    <x v="48"/>
    <s v="CK-31"/>
    <s v="WEST VANCOUVER ISLAND-SOUTH_FA_0.x"/>
    <x v="0"/>
    <x v="1368"/>
    <x v="30"/>
    <x v="306"/>
    <s v="20180522"/>
    <n v="6.32"/>
    <x v="0"/>
    <s v="N"/>
    <x v="0"/>
    <n v="1"/>
    <s v="AD"/>
    <n v="43813"/>
    <n v="220"/>
    <m/>
    <n v="0"/>
    <n v="0"/>
    <n v="63527"/>
    <n v="107560"/>
  </r>
  <r>
    <s v="OPS"/>
    <s v="Nitinat R"/>
    <x v="0"/>
    <s v="Fall"/>
    <x v="30"/>
    <x v="18"/>
    <s v="SWVI"/>
    <s v="CK-31"/>
    <x v="2"/>
    <s v="M"/>
    <s v="H"/>
    <x v="29"/>
    <x v="48"/>
    <s v="CK-31"/>
    <s v="WEST VANCOUVER ISLAND-SOUTH_FA_0.x"/>
    <x v="1"/>
    <x v="1369"/>
    <x v="30"/>
    <x v="847"/>
    <s v="20180523"/>
    <n v="3.03"/>
    <x v="1"/>
    <s v="N"/>
    <x v="0"/>
    <n v="1"/>
    <s v="AD"/>
    <n v="49906"/>
    <n v="251"/>
    <m/>
    <n v="0"/>
    <n v="0"/>
    <n v="82705"/>
    <n v="132862"/>
  </r>
  <r>
    <s v="OPS"/>
    <s v="Nitinat R"/>
    <x v="0"/>
    <s v="Fall"/>
    <x v="38"/>
    <x v="31"/>
    <s v="SWVI"/>
    <s v="CK-31"/>
    <x v="2"/>
    <s v="M"/>
    <s v="H"/>
    <x v="29"/>
    <x v="81"/>
    <s v="CK-31"/>
    <s v="WEST VANCOUVER ISLAND-SOUTH_FA_0.x"/>
    <x v="4"/>
    <x v="1370"/>
    <x v="31"/>
    <x v="848"/>
    <s v="20200401"/>
    <n v="27.93"/>
    <x v="1"/>
    <s v="N"/>
    <x v="503"/>
    <n v="1"/>
    <s v="AD"/>
    <n v="7118"/>
    <n v="110"/>
    <m/>
    <n v="0"/>
    <n v="0"/>
    <m/>
    <n v="7228"/>
  </r>
  <r>
    <s v="OPS"/>
    <s v="Nitinat R"/>
    <x v="0"/>
    <s v="Fall"/>
    <x v="38"/>
    <x v="26"/>
    <s v="SWVI"/>
    <s v="CK-31"/>
    <x v="2"/>
    <s v="M"/>
    <s v="H"/>
    <x v="49"/>
    <x v="87"/>
    <s v="CK-31"/>
    <s v="WEST VANCOUVER ISLAND-SOUTH_FA_0.x"/>
    <x v="6"/>
    <x v="1371"/>
    <x v="38"/>
    <x v="849"/>
    <s v="20190521"/>
    <n v="2.2999999999999998"/>
    <x v="1"/>
    <s v="N"/>
    <x v="0"/>
    <n v="1"/>
    <m/>
    <n v="0"/>
    <n v="0"/>
    <m/>
    <n v="0"/>
    <n v="0"/>
    <n v="966118"/>
    <n v="966118"/>
  </r>
  <r>
    <s v="OPS"/>
    <s v="Nitinat R"/>
    <x v="0"/>
    <s v="Fall"/>
    <x v="38"/>
    <x v="26"/>
    <s v="SWVI"/>
    <s v="CK-31"/>
    <x v="2"/>
    <s v="M"/>
    <s v="H"/>
    <x v="49"/>
    <x v="87"/>
    <s v="CK-31"/>
    <s v="WEST VANCOUVER ISLAND-SOUTH_FA_0.x"/>
    <x v="3"/>
    <x v="1372"/>
    <x v="38"/>
    <x v="849"/>
    <s v="20190521"/>
    <n v="5.7"/>
    <x v="0"/>
    <s v="N"/>
    <x v="0"/>
    <n v="1"/>
    <m/>
    <n v="0"/>
    <n v="0"/>
    <m/>
    <n v="0"/>
    <n v="0"/>
    <n v="930994"/>
    <n v="930994"/>
  </r>
  <r>
    <s v="OPS"/>
    <s v="Nitinat R"/>
    <x v="0"/>
    <s v="Fall"/>
    <x v="38"/>
    <x v="26"/>
    <s v="SWVI"/>
    <s v="CK-31"/>
    <x v="2"/>
    <s v="M"/>
    <s v="H"/>
    <x v="49"/>
    <x v="87"/>
    <s v="CK-31"/>
    <s v="WEST VANCOUVER ISLAND-SOUTH_FA_0.x"/>
    <x v="3"/>
    <x v="1373"/>
    <x v="38"/>
    <x v="544"/>
    <s v="20190520"/>
    <n v="4.28"/>
    <x v="0"/>
    <s v="N"/>
    <x v="0"/>
    <n v="1"/>
    <m/>
    <n v="0"/>
    <n v="0"/>
    <m/>
    <n v="0"/>
    <n v="0"/>
    <n v="100220"/>
    <n v="100220"/>
  </r>
  <r>
    <s v="OPS"/>
    <s v="Nitinat R"/>
    <x v="0"/>
    <s v="Fall"/>
    <x v="38"/>
    <x v="26"/>
    <s v="SWVI"/>
    <s v="CK-31"/>
    <x v="2"/>
    <s v="M"/>
    <s v="H"/>
    <x v="49"/>
    <x v="87"/>
    <s v="CK-31"/>
    <s v="WEST VANCOUVER ISLAND-SOUTH_FA_0.x"/>
    <x v="6"/>
    <x v="1374"/>
    <x v="38"/>
    <x v="850"/>
    <s v="20190521"/>
    <n v="2.5"/>
    <x v="1"/>
    <s v="N"/>
    <x v="502"/>
    <n v="1"/>
    <m/>
    <n v="0"/>
    <n v="0"/>
    <m/>
    <n v="0"/>
    <n v="0"/>
    <n v="974345"/>
    <n v="974345"/>
  </r>
  <r>
    <s v="OPS"/>
    <s v="Nitinat R"/>
    <x v="0"/>
    <s v="Fall"/>
    <x v="38"/>
    <x v="26"/>
    <s v="SWVI"/>
    <s v="CK-31"/>
    <x v="2"/>
    <s v="M"/>
    <s v="H"/>
    <x v="49"/>
    <x v="87"/>
    <s v="CK-31"/>
    <s v="WEST VANCOUVER ISLAND-SOUTH_FA_0.x"/>
    <x v="6"/>
    <x v="1375"/>
    <x v="38"/>
    <x v="544"/>
    <s v="20190520"/>
    <n v="1.85"/>
    <x v="1"/>
    <s v="N"/>
    <x v="0"/>
    <n v="1"/>
    <m/>
    <n v="0"/>
    <n v="0"/>
    <m/>
    <n v="0"/>
    <n v="0"/>
    <n v="101549"/>
    <n v="101549"/>
  </r>
  <r>
    <s v="OPS"/>
    <s v="Nitinat R"/>
    <x v="0"/>
    <s v="Fall"/>
    <x v="38"/>
    <x v="26"/>
    <s v="SWVI"/>
    <s v="CK-31"/>
    <x v="2"/>
    <s v="M"/>
    <s v="H"/>
    <x v="49"/>
    <x v="87"/>
    <s v="CK-31"/>
    <s v="WEST VANCOUVER ISLAND-SOUTH_FA_0.x"/>
    <x v="3"/>
    <x v="1376"/>
    <x v="38"/>
    <x v="849"/>
    <s v="20190521"/>
    <n v="5.69"/>
    <x v="0"/>
    <s v="N"/>
    <x v="504"/>
    <n v="1"/>
    <m/>
    <n v="0"/>
    <n v="0"/>
    <m/>
    <n v="0"/>
    <n v="0"/>
    <n v="940180"/>
    <n v="940180"/>
  </r>
  <r>
    <s v="OPS"/>
    <s v="Nitinat R"/>
    <x v="0"/>
    <s v="Fall"/>
    <x v="38"/>
    <x v="26"/>
    <s v="SWVI"/>
    <s v="CK-31"/>
    <x v="2"/>
    <s v="M"/>
    <s v="H"/>
    <x v="43"/>
    <x v="71"/>
    <s v="CK-31"/>
    <s v="WEST VANCOUVER ISLAND-SOUTH_FA_0.x"/>
    <x v="3"/>
    <x v="1377"/>
    <x v="38"/>
    <x v="851"/>
    <s v="20190505"/>
    <n v="6.41"/>
    <x v="1"/>
    <s v="Y"/>
    <x v="0"/>
    <n v="1"/>
    <s v="AD"/>
    <n v="25486"/>
    <n v="520"/>
    <m/>
    <n v="0"/>
    <n v="0"/>
    <n v="230369"/>
    <n v="256375"/>
  </r>
  <r>
    <s v="OPS"/>
    <s v="Nitinat R"/>
    <x v="0"/>
    <s v="Fall"/>
    <x v="38"/>
    <x v="26"/>
    <s v="SWVI"/>
    <s v="CK-31"/>
    <x v="2"/>
    <s v="M"/>
    <s v="H"/>
    <x v="43"/>
    <x v="71"/>
    <s v="CK-31"/>
    <s v="WEST VANCOUVER ISLAND-SOUTH_FA_0.x"/>
    <x v="3"/>
    <x v="1378"/>
    <x v="38"/>
    <x v="544"/>
    <s v="20190520"/>
    <n v="8.93"/>
    <x v="1"/>
    <s v="Y"/>
    <x v="0"/>
    <n v="1"/>
    <s v="AD"/>
    <n v="24974"/>
    <n v="125"/>
    <m/>
    <n v="0"/>
    <n v="0"/>
    <n v="249140"/>
    <n v="274239"/>
  </r>
  <r>
    <s v="OPS"/>
    <s v="Nitinat R"/>
    <x v="0"/>
    <s v="Fall"/>
    <x v="30"/>
    <x v="18"/>
    <s v="SWVI"/>
    <s v="CK-31"/>
    <x v="2"/>
    <s v="M"/>
    <s v="H"/>
    <x v="29"/>
    <x v="48"/>
    <s v="CK-31"/>
    <s v="WEST VANCOUVER ISLAND-SOUTH_FA_0.x"/>
    <x v="1"/>
    <x v="1379"/>
    <x v="30"/>
    <x v="847"/>
    <s v="20180523"/>
    <n v="3.03"/>
    <x v="1"/>
    <s v="N"/>
    <x v="0"/>
    <n v="1"/>
    <s v="AD"/>
    <n v="49929"/>
    <n v="125"/>
    <m/>
    <n v="0"/>
    <n v="0"/>
    <n v="82537"/>
    <n v="132591"/>
  </r>
  <r>
    <s v="OPS"/>
    <s v="Nitinat R"/>
    <x v="0"/>
    <s v="Fall"/>
    <x v="38"/>
    <x v="18"/>
    <s v="SWVI"/>
    <s v="CK-31"/>
    <x v="2"/>
    <s v="M"/>
    <s v="H"/>
    <x v="29"/>
    <x v="48"/>
    <s v="CK-31"/>
    <s v="WEST VANCOUVER ISLAND-SOUTH_FA_0.x"/>
    <x v="0"/>
    <x v="1380"/>
    <x v="38"/>
    <x v="852"/>
    <s v="20190510"/>
    <n v="5.91"/>
    <x v="0"/>
    <s v="N"/>
    <x v="0"/>
    <n v="1"/>
    <s v="AD"/>
    <n v="49934"/>
    <n v="0"/>
    <s v="AD"/>
    <n v="41871"/>
    <n v="0"/>
    <m/>
    <n v="91805"/>
  </r>
  <r>
    <s v="OPS"/>
    <s v="Nitinat R"/>
    <x v="0"/>
    <s v="Fall"/>
    <x v="38"/>
    <x v="18"/>
    <s v="SWVI"/>
    <s v="CK-31"/>
    <x v="2"/>
    <s v="M"/>
    <s v="H"/>
    <x v="29"/>
    <x v="48"/>
    <s v="CK-31"/>
    <s v="WEST VANCOUVER ISLAND-SOUTH_FA_0.x"/>
    <x v="0"/>
    <x v="1381"/>
    <x v="38"/>
    <x v="853"/>
    <s v="20190528"/>
    <n v="6.72"/>
    <x v="0"/>
    <s v="N"/>
    <x v="0"/>
    <n v="1"/>
    <s v="AD"/>
    <n v="50112"/>
    <n v="126"/>
    <m/>
    <n v="0"/>
    <n v="0"/>
    <m/>
    <n v="50238"/>
  </r>
  <r>
    <s v="OPS"/>
    <s v="Nitinat R"/>
    <x v="0"/>
    <s v="Fall"/>
    <x v="38"/>
    <x v="18"/>
    <s v="SWVI"/>
    <s v="CK-31"/>
    <x v="2"/>
    <s v="M"/>
    <s v="H"/>
    <x v="29"/>
    <x v="48"/>
    <s v="CK-31"/>
    <s v="WEST VANCOUVER ISLAND-SOUTH_FA_0.x"/>
    <x v="1"/>
    <x v="1382"/>
    <x v="38"/>
    <x v="852"/>
    <s v="20190510"/>
    <n v="2.44"/>
    <x v="1"/>
    <s v="N"/>
    <x v="0"/>
    <n v="1"/>
    <s v="AD"/>
    <n v="50143"/>
    <n v="252"/>
    <m/>
    <n v="0"/>
    <n v="0"/>
    <m/>
    <n v="50395"/>
  </r>
  <r>
    <s v="OPS"/>
    <s v="Nitinat R"/>
    <x v="0"/>
    <s v="Fall"/>
    <x v="31"/>
    <x v="31"/>
    <s v="SWVI"/>
    <s v="CK-31"/>
    <x v="2"/>
    <s v="M"/>
    <s v="H"/>
    <x v="29"/>
    <x v="81"/>
    <s v="CK-31"/>
    <s v="WEST VANCOUVER ISLAND-SOUTH_FA_0.x"/>
    <x v="1"/>
    <x v="1383"/>
    <x v="31"/>
    <x v="848"/>
    <s v="20200401"/>
    <n v="3.11"/>
    <x v="1"/>
    <s v="N"/>
    <x v="505"/>
    <n v="1"/>
    <m/>
    <n v="0"/>
    <n v="0"/>
    <m/>
    <n v="0"/>
    <n v="0"/>
    <n v="9840"/>
    <n v="9840"/>
  </r>
  <r>
    <s v="OPS"/>
    <s v="Nitinat R"/>
    <x v="0"/>
    <s v="Fall"/>
    <x v="31"/>
    <x v="26"/>
    <s v="SWVI"/>
    <s v="CK-31"/>
    <x v="2"/>
    <s v="M"/>
    <s v="H"/>
    <x v="29"/>
    <x v="85"/>
    <s v="CK-31"/>
    <s v="WEST VANCOUVER ISLAND-SOUTH_FA_0.x"/>
    <x v="0"/>
    <x v="1384"/>
    <x v="31"/>
    <x v="854"/>
    <s v="20200504"/>
    <n v="5.42"/>
    <x v="0"/>
    <s v="N"/>
    <x v="0"/>
    <n v="1"/>
    <m/>
    <n v="0"/>
    <n v="0"/>
    <m/>
    <n v="0"/>
    <n v="0"/>
    <n v="831162"/>
    <n v="831162"/>
  </r>
  <r>
    <s v="OPS"/>
    <s v="Nitinat R"/>
    <x v="0"/>
    <s v="Fall"/>
    <x v="31"/>
    <x v="26"/>
    <s v="SWVI"/>
    <s v="CK-31"/>
    <x v="2"/>
    <s v="M"/>
    <s v="H"/>
    <x v="29"/>
    <x v="85"/>
    <s v="CK-31"/>
    <s v="WEST VANCOUVER ISLAND-SOUTH_FA_0.x"/>
    <x v="1"/>
    <x v="1385"/>
    <x v="31"/>
    <x v="854"/>
    <s v="20200504"/>
    <n v="2.35"/>
    <x v="1"/>
    <s v="N"/>
    <x v="0"/>
    <n v="1"/>
    <m/>
    <n v="0"/>
    <n v="0"/>
    <m/>
    <n v="0"/>
    <n v="0"/>
    <n v="851963"/>
    <n v="851963"/>
  </r>
  <r>
    <s v="OPS"/>
    <s v="Nitinat R"/>
    <x v="0"/>
    <s v="Fall"/>
    <x v="31"/>
    <x v="26"/>
    <s v="SWVI"/>
    <s v="CK-31"/>
    <x v="2"/>
    <s v="M"/>
    <s v="H"/>
    <x v="29"/>
    <x v="85"/>
    <s v="CK-31"/>
    <s v="WEST VANCOUVER ISLAND-SOUTH_FA_0.x"/>
    <x v="0"/>
    <x v="1386"/>
    <x v="31"/>
    <x v="855"/>
    <s v="20200517"/>
    <n v="7.01"/>
    <x v="0"/>
    <s v="N"/>
    <x v="0"/>
    <n v="1"/>
    <m/>
    <n v="0"/>
    <n v="0"/>
    <m/>
    <n v="0"/>
    <n v="0"/>
    <n v="844475"/>
    <n v="844475"/>
  </r>
  <r>
    <s v="OPS"/>
    <s v="Nitinat R"/>
    <x v="0"/>
    <s v="Fall"/>
    <x v="31"/>
    <x v="26"/>
    <s v="SWVI"/>
    <s v="CK-31"/>
    <x v="2"/>
    <s v="M"/>
    <s v="H"/>
    <x v="29"/>
    <x v="85"/>
    <s v="CK-31"/>
    <s v="WEST VANCOUVER ISLAND-SOUTH_FA_0.x"/>
    <x v="1"/>
    <x v="1387"/>
    <x v="31"/>
    <x v="856"/>
    <s v="20200518"/>
    <n v="3.23"/>
    <x v="1"/>
    <s v="N"/>
    <x v="0"/>
    <n v="1"/>
    <m/>
    <n v="0"/>
    <n v="0"/>
    <m/>
    <n v="0"/>
    <n v="0"/>
    <n v="849231"/>
    <n v="849231"/>
  </r>
  <r>
    <s v="OPS"/>
    <s v="Nitinat R"/>
    <x v="0"/>
    <s v="Fall"/>
    <x v="31"/>
    <x v="26"/>
    <s v="SWVI"/>
    <s v="CK-31"/>
    <x v="2"/>
    <s v="M"/>
    <s v="H"/>
    <x v="43"/>
    <x v="71"/>
    <s v="CK-31"/>
    <s v="WEST VANCOUVER ISLAND-SOUTH_FA_0.x"/>
    <x v="3"/>
    <x v="1388"/>
    <x v="31"/>
    <x v="857"/>
    <s v="20200501"/>
    <n v="6.36"/>
    <x v="1"/>
    <s v="Y"/>
    <x v="0"/>
    <n v="1"/>
    <s v="AD"/>
    <n v="49973"/>
    <n v="0"/>
    <m/>
    <n v="0"/>
    <n v="0"/>
    <n v="370770"/>
    <n v="420743"/>
  </r>
  <r>
    <s v="OPS"/>
    <s v="Nitinat R"/>
    <x v="0"/>
    <s v="Fall"/>
    <x v="31"/>
    <x v="26"/>
    <s v="SWVI"/>
    <s v="CK-31"/>
    <x v="2"/>
    <s v="M"/>
    <s v="H"/>
    <x v="43"/>
    <x v="71"/>
    <s v="CK-31"/>
    <s v="WEST VANCOUVER ISLAND-SOUTH_FA_0.x"/>
    <x v="3"/>
    <x v="1389"/>
    <x v="31"/>
    <x v="858"/>
    <s v="20200520"/>
    <n v="10"/>
    <x v="1"/>
    <s v="Y"/>
    <x v="0"/>
    <n v="1"/>
    <s v="AD"/>
    <n v="49963"/>
    <n v="0"/>
    <m/>
    <n v="0"/>
    <n v="0"/>
    <n v="162372"/>
    <n v="212335"/>
  </r>
  <r>
    <s v="OPS"/>
    <s v="Nitinat R"/>
    <x v="0"/>
    <s v="Fall"/>
    <x v="38"/>
    <x v="18"/>
    <s v="SWVI"/>
    <s v="CK-31"/>
    <x v="2"/>
    <s v="M"/>
    <s v="H"/>
    <x v="29"/>
    <x v="48"/>
    <s v="CK-31"/>
    <s v="WEST VANCOUVER ISLAND-SOUTH_FA_0.x"/>
    <x v="1"/>
    <x v="1390"/>
    <x v="38"/>
    <x v="853"/>
    <s v="20190528"/>
    <n v="2.65"/>
    <x v="1"/>
    <s v="N"/>
    <x v="0"/>
    <n v="1"/>
    <s v="AD"/>
    <n v="49727"/>
    <n v="125"/>
    <s v="AD"/>
    <n v="61875"/>
    <n v="0"/>
    <m/>
    <n v="111727"/>
  </r>
  <r>
    <s v="OPS"/>
    <s v="Nitinat R"/>
    <x v="0"/>
    <s v="Fall"/>
    <x v="31"/>
    <x v="18"/>
    <s v="SWVI"/>
    <s v="CK-31"/>
    <x v="2"/>
    <s v="M"/>
    <s v="H"/>
    <x v="29"/>
    <x v="48"/>
    <s v="CK-31"/>
    <s v="WEST VANCOUVER ISLAND-SOUTH_FA_0.x"/>
    <x v="0"/>
    <x v="1391"/>
    <x v="31"/>
    <x v="859"/>
    <s v="20200511"/>
    <n v="7.9"/>
    <x v="0"/>
    <s v="N"/>
    <x v="0"/>
    <n v="1"/>
    <s v="AD"/>
    <n v="24886"/>
    <n v="96"/>
    <s v="AD"/>
    <n v="23503"/>
    <n v="0"/>
    <n v="14999"/>
    <n v="63484"/>
  </r>
  <r>
    <s v="OPS"/>
    <s v="Nitinat R"/>
    <x v="0"/>
    <s v="Fall"/>
    <x v="31"/>
    <x v="18"/>
    <s v="SWVI"/>
    <s v="CK-31"/>
    <x v="2"/>
    <s v="M"/>
    <s v="H"/>
    <x v="29"/>
    <x v="48"/>
    <s v="CK-31"/>
    <s v="WEST VANCOUVER ISLAND-SOUTH_FA_0.x"/>
    <x v="0"/>
    <x v="1392"/>
    <x v="31"/>
    <x v="859"/>
    <s v="20200511"/>
    <n v="7.9"/>
    <x v="0"/>
    <s v="N"/>
    <x v="0"/>
    <n v="1"/>
    <s v="AD"/>
    <n v="24863"/>
    <n v="128"/>
    <s v="AD"/>
    <n v="23481"/>
    <n v="0"/>
    <n v="14985"/>
    <n v="63457"/>
  </r>
  <r>
    <s v="OPS"/>
    <s v="Nitinat R"/>
    <x v="0"/>
    <s v="Fall"/>
    <x v="31"/>
    <x v="18"/>
    <s v="SWVI"/>
    <s v="CK-31"/>
    <x v="2"/>
    <s v="M"/>
    <s v="H"/>
    <x v="29"/>
    <x v="48"/>
    <s v="CK-31"/>
    <s v="WEST VANCOUVER ISLAND-SOUTH_FA_0.x"/>
    <x v="0"/>
    <x v="1393"/>
    <x v="31"/>
    <x v="859"/>
    <s v="20200511"/>
    <n v="7.9"/>
    <x v="0"/>
    <s v="N"/>
    <x v="0"/>
    <n v="1"/>
    <s v="AD"/>
    <n v="25004"/>
    <n v="0"/>
    <s v="AD"/>
    <n v="23614"/>
    <n v="0"/>
    <n v="15070"/>
    <n v="63688"/>
  </r>
  <r>
    <s v="OPS"/>
    <s v="Nitinat R"/>
    <x v="0"/>
    <s v="Fall"/>
    <x v="31"/>
    <x v="18"/>
    <s v="SWVI"/>
    <s v="CK-31"/>
    <x v="2"/>
    <s v="M"/>
    <s v="H"/>
    <x v="29"/>
    <x v="48"/>
    <s v="CK-31"/>
    <s v="WEST VANCOUVER ISLAND-SOUTH_FA_0.x"/>
    <x v="0"/>
    <x v="1394"/>
    <x v="31"/>
    <x v="859"/>
    <s v="20200511"/>
    <n v="7.9"/>
    <x v="0"/>
    <s v="N"/>
    <x v="0"/>
    <n v="1"/>
    <s v="AD"/>
    <n v="24935"/>
    <n v="86"/>
    <s v="AD"/>
    <n v="23549"/>
    <n v="0"/>
    <n v="15028"/>
    <n v="63598"/>
  </r>
  <r>
    <s v="OPS"/>
    <s v="Nitinat R"/>
    <x v="0"/>
    <s v="Fall"/>
    <x v="39"/>
    <x v="31"/>
    <s v="SWVI"/>
    <s v="CK-31"/>
    <x v="2"/>
    <s v="M"/>
    <s v="H"/>
    <x v="29"/>
    <x v="81"/>
    <s v="CK-31"/>
    <s v="WEST VANCOUVER ISLAND-SOUTH_FA_0.x"/>
    <x v="4"/>
    <x v="1395"/>
    <x v="40"/>
    <x v="860"/>
    <s v="20220323"/>
    <n v="22.62"/>
    <x v="1"/>
    <s v="N"/>
    <x v="0"/>
    <n v="1"/>
    <s v="AD"/>
    <n v="8182"/>
    <n v="18"/>
    <m/>
    <n v="0"/>
    <n v="0"/>
    <n v="454"/>
    <n v="8654"/>
  </r>
  <r>
    <s v="OPS"/>
    <s v="Nitinat R"/>
    <x v="0"/>
    <s v="Fall"/>
    <x v="39"/>
    <x v="26"/>
    <s v="SWVI"/>
    <s v="CK-31"/>
    <x v="2"/>
    <s v="M"/>
    <s v="H"/>
    <x v="29"/>
    <x v="91"/>
    <m/>
    <m/>
    <x v="0"/>
    <x v="1396"/>
    <x v="39"/>
    <x v="861"/>
    <s v="20210504"/>
    <n v="4.16"/>
    <x v="1"/>
    <s v="Y"/>
    <x v="506"/>
    <n v="1"/>
    <s v="AD"/>
    <n v="50008"/>
    <n v="247"/>
    <m/>
    <n v="0"/>
    <n v="0"/>
    <m/>
    <n v="50255"/>
  </r>
  <r>
    <s v="OPS"/>
    <s v="Nitinat R"/>
    <x v="0"/>
    <s v="Fall"/>
    <x v="39"/>
    <x v="26"/>
    <s v="SWVI"/>
    <s v="CK-31"/>
    <x v="2"/>
    <s v="M"/>
    <s v="H"/>
    <x v="29"/>
    <x v="91"/>
    <m/>
    <m/>
    <x v="0"/>
    <x v="1397"/>
    <x v="39"/>
    <x v="862"/>
    <s v="20210526"/>
    <n v="5.0199999999999996"/>
    <x v="1"/>
    <s v="Y"/>
    <x v="507"/>
    <n v="1"/>
    <s v="AD"/>
    <n v="36095"/>
    <n v="90"/>
    <m/>
    <n v="0"/>
    <n v="0"/>
    <m/>
    <n v="36185"/>
  </r>
  <r>
    <s v="OPS"/>
    <s v="Nitinat R"/>
    <x v="0"/>
    <s v="Fall"/>
    <x v="39"/>
    <x v="26"/>
    <s v="SWVI"/>
    <s v="CK-31"/>
    <x v="2"/>
    <s v="M"/>
    <s v="H"/>
    <x v="49"/>
    <x v="87"/>
    <s v="CK-31"/>
    <s v="WEST VANCOUVER ISLAND-SOUTH_FA_0.x"/>
    <x v="6"/>
    <x v="1398"/>
    <x v="39"/>
    <x v="863"/>
    <s v="20210514"/>
    <n v="2.71"/>
    <x v="1"/>
    <s v="N"/>
    <x v="0"/>
    <n v="1"/>
    <m/>
    <n v="0"/>
    <n v="0"/>
    <m/>
    <n v="0"/>
    <n v="0"/>
    <n v="555287"/>
    <n v="555287"/>
  </r>
  <r>
    <s v="OPS"/>
    <s v="Nitinat R"/>
    <x v="0"/>
    <s v="Fall"/>
    <x v="39"/>
    <x v="26"/>
    <s v="SWVI"/>
    <s v="CK-31"/>
    <x v="2"/>
    <s v="M"/>
    <s v="H"/>
    <x v="49"/>
    <x v="87"/>
    <s v="CK-31"/>
    <s v="WEST VANCOUVER ISLAND-SOUTH_FA_0.x"/>
    <x v="3"/>
    <x v="1399"/>
    <x v="39"/>
    <x v="863"/>
    <s v="20210514"/>
    <n v="6.85"/>
    <x v="0"/>
    <s v="N"/>
    <x v="0"/>
    <n v="1"/>
    <m/>
    <n v="0"/>
    <n v="0"/>
    <m/>
    <n v="0"/>
    <n v="0"/>
    <n v="205666"/>
    <n v="205666"/>
  </r>
  <r>
    <s v="OPS"/>
    <s v="Nitinat R"/>
    <x v="0"/>
    <s v="Fall"/>
    <x v="39"/>
    <x v="26"/>
    <s v="SWVI"/>
    <s v="CK-31"/>
    <x v="2"/>
    <s v="M"/>
    <s v="H"/>
    <x v="49"/>
    <x v="87"/>
    <s v="CK-31"/>
    <s v="WEST VANCOUVER ISLAND-SOUTH_FA_0.x"/>
    <x v="3"/>
    <x v="1400"/>
    <x v="39"/>
    <x v="547"/>
    <s v="20210527"/>
    <n v="6.16"/>
    <x v="0"/>
    <s v="N"/>
    <x v="0"/>
    <n v="1"/>
    <m/>
    <n v="0"/>
    <n v="0"/>
    <m/>
    <n v="0"/>
    <n v="0"/>
    <n v="239660"/>
    <n v="239660"/>
  </r>
  <r>
    <s v="OPS"/>
    <s v="Nitinat R"/>
    <x v="0"/>
    <s v="Fall"/>
    <x v="39"/>
    <x v="26"/>
    <s v="SWVI"/>
    <s v="CK-31"/>
    <x v="2"/>
    <s v="M"/>
    <s v="H"/>
    <x v="49"/>
    <x v="87"/>
    <s v="CK-31"/>
    <s v="WEST VANCOUVER ISLAND-SOUTH_FA_0.x"/>
    <x v="6"/>
    <x v="1401"/>
    <x v="39"/>
    <x v="547"/>
    <s v="20210527"/>
    <n v="3.46"/>
    <x v="0"/>
    <s v="N"/>
    <x v="0"/>
    <n v="1"/>
    <m/>
    <n v="0"/>
    <n v="0"/>
    <m/>
    <n v="0"/>
    <n v="0"/>
    <n v="471756"/>
    <n v="471756"/>
  </r>
  <r>
    <s v="OPS"/>
    <s v="Nitinat R"/>
    <x v="0"/>
    <s v="Fall"/>
    <x v="39"/>
    <x v="26"/>
    <s v="SWVI"/>
    <s v="CK-31"/>
    <x v="2"/>
    <s v="M"/>
    <s v="H"/>
    <x v="29"/>
    <x v="85"/>
    <s v="CK-31"/>
    <s v="WEST VANCOUVER ISLAND-SOUTH_FA_0.x"/>
    <x v="2"/>
    <x v="1402"/>
    <x v="39"/>
    <x v="864"/>
    <s v="20210116"/>
    <n v="0.51"/>
    <x v="1"/>
    <s v="N"/>
    <x v="0"/>
    <n v="1"/>
    <m/>
    <n v="0"/>
    <n v="0"/>
    <m/>
    <n v="0"/>
    <n v="0"/>
    <n v="1500"/>
    <n v="1500"/>
  </r>
  <r>
    <s v="OPS"/>
    <s v="Nitinat R"/>
    <x v="0"/>
    <s v="Fall"/>
    <x v="39"/>
    <x v="26"/>
    <s v="SWVI"/>
    <s v="CK-31"/>
    <x v="2"/>
    <s v="M"/>
    <s v="H"/>
    <x v="29"/>
    <x v="85"/>
    <s v="CK-31"/>
    <s v="WEST VANCOUVER ISLAND-SOUTH_FA_0.x"/>
    <x v="0"/>
    <x v="1403"/>
    <x v="39"/>
    <x v="863"/>
    <s v="20210514"/>
    <n v="4.84"/>
    <x v="0"/>
    <s v="N"/>
    <x v="508"/>
    <n v="1"/>
    <m/>
    <n v="0"/>
    <n v="0"/>
    <m/>
    <n v="0"/>
    <n v="0"/>
    <n v="209558"/>
    <n v="209558"/>
  </r>
  <r>
    <s v="OPS"/>
    <s v="Nitinat R"/>
    <x v="0"/>
    <s v="Fall"/>
    <x v="39"/>
    <x v="26"/>
    <s v="SWVI"/>
    <s v="CK-31"/>
    <x v="2"/>
    <s v="M"/>
    <s v="H"/>
    <x v="29"/>
    <x v="85"/>
    <s v="CK-31"/>
    <s v="WEST VANCOUVER ISLAND-SOUTH_FA_0.x"/>
    <x v="0"/>
    <x v="1404"/>
    <x v="39"/>
    <x v="547"/>
    <s v="20210527"/>
    <n v="5.08"/>
    <x v="0"/>
    <s v="N"/>
    <x v="509"/>
    <n v="1"/>
    <m/>
    <n v="0"/>
    <n v="0"/>
    <m/>
    <n v="0"/>
    <n v="0"/>
    <n v="263531"/>
    <n v="263531"/>
  </r>
  <r>
    <s v="OPS"/>
    <s v="Nitinat R"/>
    <x v="0"/>
    <s v="Fall"/>
    <x v="39"/>
    <x v="26"/>
    <s v="SWVI"/>
    <s v="CK-31"/>
    <x v="2"/>
    <s v="M"/>
    <s v="H"/>
    <x v="29"/>
    <x v="85"/>
    <s v="CK-31"/>
    <s v="WEST VANCOUVER ISLAND-SOUTH_FA_0.x"/>
    <x v="1"/>
    <x v="1405"/>
    <x v="39"/>
    <x v="863"/>
    <s v="20210514"/>
    <n v="2.64"/>
    <x v="1"/>
    <s v="N"/>
    <x v="0"/>
    <n v="1"/>
    <m/>
    <n v="0"/>
    <n v="0"/>
    <m/>
    <n v="0"/>
    <n v="0"/>
    <n v="434074"/>
    <n v="434074"/>
  </r>
  <r>
    <s v="OPS"/>
    <s v="Nitinat R"/>
    <x v="0"/>
    <s v="Fall"/>
    <x v="39"/>
    <x v="26"/>
    <s v="SWVI"/>
    <s v="CK-31"/>
    <x v="2"/>
    <s v="M"/>
    <s v="H"/>
    <x v="29"/>
    <x v="85"/>
    <s v="CK-31"/>
    <s v="WEST VANCOUVER ISLAND-SOUTH_FA_0.x"/>
    <x v="1"/>
    <x v="1406"/>
    <x v="39"/>
    <x v="547"/>
    <s v="20210527"/>
    <n v="3.24"/>
    <x v="1"/>
    <s v="N"/>
    <x v="0"/>
    <n v="1"/>
    <m/>
    <n v="0"/>
    <n v="0"/>
    <m/>
    <n v="0"/>
    <n v="0"/>
    <n v="511486"/>
    <n v="511486"/>
  </r>
  <r>
    <s v="OPS"/>
    <s v="Nitinat R"/>
    <x v="0"/>
    <s v="Fall"/>
    <x v="39"/>
    <x v="26"/>
    <s v="SWVI"/>
    <s v="CK-31"/>
    <x v="2"/>
    <s v="M"/>
    <s v="H"/>
    <x v="43"/>
    <x v="71"/>
    <s v="CK-31"/>
    <s v="WEST VANCOUVER ISLAND-SOUTH_FA_0.x"/>
    <x v="3"/>
    <x v="1407"/>
    <x v="39"/>
    <x v="865"/>
    <s v="20210507"/>
    <n v="5"/>
    <x v="1"/>
    <s v="Y"/>
    <x v="510"/>
    <n v="1"/>
    <s v="AD"/>
    <n v="25894"/>
    <n v="148"/>
    <m/>
    <n v="0"/>
    <n v="0"/>
    <n v="268657"/>
    <n v="294699"/>
  </r>
  <r>
    <s v="OPS"/>
    <s v="Nitinat R"/>
    <x v="0"/>
    <s v="Fall"/>
    <x v="39"/>
    <x v="26"/>
    <s v="SWVI"/>
    <s v="CK-31"/>
    <x v="2"/>
    <s v="M"/>
    <s v="H"/>
    <x v="43"/>
    <x v="71"/>
    <s v="CK-31"/>
    <s v="WEST VANCOUVER ISLAND-SOUTH_FA_0.x"/>
    <x v="3"/>
    <x v="1408"/>
    <x v="39"/>
    <x v="862"/>
    <s v="20210526"/>
    <n v="8"/>
    <x v="1"/>
    <s v="Y"/>
    <x v="510"/>
    <n v="1"/>
    <s v="AD"/>
    <n v="26258"/>
    <n v="126"/>
    <m/>
    <n v="0"/>
    <n v="0"/>
    <n v="208659"/>
    <n v="235043"/>
  </r>
  <r>
    <s v="OPS"/>
    <s v="Nitinat R"/>
    <x v="0"/>
    <s v="Fall"/>
    <x v="31"/>
    <x v="18"/>
    <s v="SWVI"/>
    <s v="CK-31"/>
    <x v="2"/>
    <s v="M"/>
    <s v="H"/>
    <x v="29"/>
    <x v="48"/>
    <s v="CK-31"/>
    <s v="WEST VANCOUVER ISLAND-SOUTH_FA_0.x"/>
    <x v="0"/>
    <x v="1409"/>
    <x v="31"/>
    <x v="858"/>
    <s v="20200520"/>
    <n v="4.45"/>
    <x v="0"/>
    <s v="N"/>
    <x v="0"/>
    <n v="1"/>
    <m/>
    <n v="0"/>
    <n v="0"/>
    <m/>
    <n v="0"/>
    <n v="0"/>
    <n v="235269"/>
    <n v="235269"/>
  </r>
  <r>
    <s v="OPS"/>
    <s v="Nitinat R"/>
    <x v="0"/>
    <s v="Fall"/>
    <x v="39"/>
    <x v="18"/>
    <s v="SWVI"/>
    <s v="CK-31"/>
    <x v="2"/>
    <s v="M"/>
    <s v="H"/>
    <x v="29"/>
    <x v="48"/>
    <s v="CK-31"/>
    <s v="WEST VANCOUVER ISLAND-SOUTH_FA_0.x"/>
    <x v="0"/>
    <x v="1410"/>
    <x v="39"/>
    <x v="866"/>
    <s v="20210518"/>
    <n v="4.87"/>
    <x v="0"/>
    <s v="N"/>
    <x v="0"/>
    <n v="1"/>
    <s v="AD"/>
    <n v="49901"/>
    <n v="0"/>
    <s v="AD"/>
    <n v="15540"/>
    <n v="0"/>
    <m/>
    <n v="65441"/>
  </r>
  <r>
    <s v="OPS"/>
    <s v="Nitinat R"/>
    <x v="0"/>
    <s v="Fall"/>
    <x v="39"/>
    <x v="18"/>
    <s v="SWVI"/>
    <s v="CK-31"/>
    <x v="2"/>
    <s v="M"/>
    <s v="H"/>
    <x v="29"/>
    <x v="48"/>
    <s v="CK-31"/>
    <s v="WEST VANCOUVER ISLAND-SOUTH_FA_0.x"/>
    <x v="0"/>
    <x v="1411"/>
    <x v="39"/>
    <x v="866"/>
    <s v="20210518"/>
    <n v="5.3"/>
    <x v="0"/>
    <s v="N"/>
    <x v="0"/>
    <n v="1"/>
    <s v="AD"/>
    <n v="45537"/>
    <n v="342"/>
    <s v="AD"/>
    <n v="14288"/>
    <n v="0"/>
    <m/>
    <n v="60167"/>
  </r>
  <r>
    <s v="OPS"/>
    <s v="Nitinat R"/>
    <x v="0"/>
    <s v="Fall"/>
    <x v="39"/>
    <x v="18"/>
    <s v="SWVI"/>
    <s v="CK-31"/>
    <x v="2"/>
    <s v="M"/>
    <s v="H"/>
    <x v="29"/>
    <x v="48"/>
    <s v="CK-31"/>
    <s v="WEST VANCOUVER ISLAND-SOUTH_FA_0.x"/>
    <x v="1"/>
    <x v="1412"/>
    <x v="39"/>
    <x v="867"/>
    <s v="20210528"/>
    <n v="3.1"/>
    <x v="1"/>
    <s v="N"/>
    <x v="0"/>
    <n v="1"/>
    <s v="AD"/>
    <n v="49973"/>
    <n v="0"/>
    <s v="AD"/>
    <n v="33568"/>
    <n v="0"/>
    <m/>
    <n v="83541"/>
  </r>
  <r>
    <s v="OPS"/>
    <s v="Nitinat R"/>
    <x v="0"/>
    <s v="Fall"/>
    <x v="40"/>
    <x v="31"/>
    <s v="SWVI"/>
    <s v="CK-31"/>
    <x v="2"/>
    <s v="M"/>
    <s v="H"/>
    <x v="29"/>
    <x v="81"/>
    <s v="CK-31"/>
    <s v="WEST VANCOUVER ISLAND-SOUTH_FA_0.x"/>
    <x v="4"/>
    <x v="1413"/>
    <x v="41"/>
    <x v="868"/>
    <s v="20230323"/>
    <n v="21.87"/>
    <x v="1"/>
    <s v="N"/>
    <x v="0"/>
    <n v="1"/>
    <s v="AD"/>
    <n v="8827"/>
    <n v="0"/>
    <m/>
    <n v="0"/>
    <n v="0"/>
    <m/>
    <n v="8827"/>
  </r>
  <r>
    <s v="OPS"/>
    <s v="Nitinat R"/>
    <x v="0"/>
    <s v="Fall"/>
    <x v="40"/>
    <x v="26"/>
    <s v="SWVI"/>
    <s v="CK-31"/>
    <x v="2"/>
    <s v="M"/>
    <s v="H"/>
    <x v="29"/>
    <x v="49"/>
    <s v="CK-31"/>
    <s v="WEST VANCOUVER ISLAND-SOUTH_FA_0.x"/>
    <x v="0"/>
    <x v="1414"/>
    <x v="40"/>
    <x v="325"/>
    <s v="20220524"/>
    <n v="4.3099999999999996"/>
    <x v="1"/>
    <s v="Y"/>
    <x v="511"/>
    <n v="1"/>
    <s v="AD"/>
    <n v="56504"/>
    <n v="0"/>
    <s v="AD"/>
    <n v="4103"/>
    <n v="0"/>
    <m/>
    <n v="60607"/>
  </r>
  <r>
    <s v="OPS"/>
    <s v="Nitinat R"/>
    <x v="0"/>
    <s v="Fall"/>
    <x v="40"/>
    <x v="26"/>
    <s v="SWVI"/>
    <s v="CK-31"/>
    <x v="2"/>
    <s v="M"/>
    <s v="H"/>
    <x v="29"/>
    <x v="49"/>
    <s v="CK-31"/>
    <s v="WEST VANCOUVER ISLAND-SOUTH_FA_0.x"/>
    <x v="1"/>
    <x v="1415"/>
    <x v="40"/>
    <x v="869"/>
    <s v="20220517"/>
    <n v="3.84"/>
    <x v="1"/>
    <s v="Y"/>
    <x v="512"/>
    <n v="1"/>
    <s v="AD"/>
    <n v="56134"/>
    <n v="0"/>
    <s v="AD"/>
    <n v="9204"/>
    <n v="0"/>
    <m/>
    <n v="65338"/>
  </r>
  <r>
    <s v="OPS"/>
    <s v="Nitinat R"/>
    <x v="0"/>
    <s v="Fall"/>
    <x v="40"/>
    <x v="26"/>
    <s v="SWVI"/>
    <s v="CK-31"/>
    <x v="2"/>
    <s v="M"/>
    <s v="H"/>
    <x v="49"/>
    <x v="87"/>
    <s v="CK-31"/>
    <s v="WEST VANCOUVER ISLAND-SOUTH_FA_0.x"/>
    <x v="6"/>
    <x v="1416"/>
    <x v="40"/>
    <x v="870"/>
    <s v="20220516"/>
    <n v="3.15"/>
    <x v="1"/>
    <s v="N"/>
    <x v="0"/>
    <n v="1"/>
    <m/>
    <n v="0"/>
    <n v="0"/>
    <m/>
    <n v="0"/>
    <n v="0"/>
    <n v="691100"/>
    <n v="691100"/>
  </r>
  <r>
    <s v="OPS"/>
    <s v="Nitinat R"/>
    <x v="0"/>
    <s v="Fall"/>
    <x v="40"/>
    <x v="26"/>
    <s v="SWVI"/>
    <s v="CK-31"/>
    <x v="2"/>
    <s v="M"/>
    <s v="H"/>
    <x v="49"/>
    <x v="87"/>
    <s v="CK-31"/>
    <s v="WEST VANCOUVER ISLAND-SOUTH_FA_0.x"/>
    <x v="6"/>
    <x v="1417"/>
    <x v="40"/>
    <x v="707"/>
    <s v="20220603"/>
    <n v="3.8"/>
    <x v="1"/>
    <s v="N"/>
    <x v="0"/>
    <n v="1"/>
    <m/>
    <n v="0"/>
    <n v="0"/>
    <m/>
    <n v="0"/>
    <n v="0"/>
    <n v="584886"/>
    <n v="584886"/>
  </r>
  <r>
    <s v="OPS"/>
    <s v="Nitinat R"/>
    <x v="0"/>
    <s v="Fall"/>
    <x v="40"/>
    <x v="26"/>
    <s v="SWVI"/>
    <s v="CK-31"/>
    <x v="2"/>
    <s v="M"/>
    <s v="H"/>
    <x v="49"/>
    <x v="87"/>
    <s v="CK-31"/>
    <s v="WEST VANCOUVER ISLAND-SOUTH_FA_0.x"/>
    <x v="3"/>
    <x v="1418"/>
    <x v="40"/>
    <x v="871"/>
    <s v="20220510"/>
    <n v="6.52"/>
    <x v="1"/>
    <s v="N"/>
    <x v="0"/>
    <n v="1"/>
    <m/>
    <n v="0"/>
    <n v="0"/>
    <m/>
    <n v="0"/>
    <n v="0"/>
    <n v="493556"/>
    <n v="493556"/>
  </r>
  <r>
    <s v="OPS"/>
    <s v="Nitinat R"/>
    <x v="0"/>
    <s v="Fall"/>
    <x v="40"/>
    <x v="26"/>
    <s v="SWVI"/>
    <s v="CK-31"/>
    <x v="2"/>
    <s v="M"/>
    <s v="H"/>
    <x v="49"/>
    <x v="87"/>
    <s v="CK-31"/>
    <s v="WEST VANCOUVER ISLAND-SOUTH_FA_0.x"/>
    <x v="3"/>
    <x v="1419"/>
    <x v="40"/>
    <x v="707"/>
    <s v="20220603"/>
    <n v="7.77"/>
    <x v="1"/>
    <s v="N"/>
    <x v="0"/>
    <n v="1"/>
    <m/>
    <n v="0"/>
    <n v="0"/>
    <m/>
    <n v="0"/>
    <n v="0"/>
    <n v="125272"/>
    <n v="125272"/>
  </r>
  <r>
    <s v="OPS"/>
    <s v="Nitinat R"/>
    <x v="0"/>
    <s v="Fall"/>
    <x v="40"/>
    <x v="26"/>
    <s v="SWVI"/>
    <s v="CK-31"/>
    <x v="2"/>
    <s v="M"/>
    <s v="H"/>
    <x v="29"/>
    <x v="85"/>
    <s v="CK-31"/>
    <s v="WEST VANCOUVER ISLAND-SOUTH_FA_0.x"/>
    <x v="0"/>
    <x v="1420"/>
    <x v="40"/>
    <x v="872"/>
    <s v="20220515"/>
    <n v="4.54"/>
    <x v="1"/>
    <s v="N"/>
    <x v="0"/>
    <n v="1"/>
    <m/>
    <n v="0"/>
    <n v="0"/>
    <m/>
    <n v="0"/>
    <n v="0"/>
    <n v="382891"/>
    <n v="382891"/>
  </r>
  <r>
    <s v="OPS"/>
    <s v="Nitinat R"/>
    <x v="0"/>
    <s v="Fall"/>
    <x v="40"/>
    <x v="26"/>
    <s v="SWVI"/>
    <s v="CK-31"/>
    <x v="2"/>
    <s v="M"/>
    <s v="H"/>
    <x v="29"/>
    <x v="85"/>
    <s v="CK-31"/>
    <s v="WEST VANCOUVER ISLAND-SOUTH_FA_0.x"/>
    <x v="0"/>
    <x v="1421"/>
    <x v="40"/>
    <x v="873"/>
    <s v="20220607"/>
    <n v="6.91"/>
    <x v="1"/>
    <s v="N"/>
    <x v="0"/>
    <n v="1"/>
    <m/>
    <n v="0"/>
    <n v="0"/>
    <m/>
    <n v="0"/>
    <n v="0"/>
    <n v="108429"/>
    <n v="108429"/>
  </r>
  <r>
    <s v="OPS"/>
    <s v="Nitinat R"/>
    <x v="0"/>
    <s v="Fall"/>
    <x v="40"/>
    <x v="26"/>
    <s v="SWVI"/>
    <s v="CK-31"/>
    <x v="2"/>
    <s v="M"/>
    <s v="H"/>
    <x v="29"/>
    <x v="85"/>
    <s v="CK-31"/>
    <s v="WEST VANCOUVER ISLAND-SOUTH_FA_0.x"/>
    <x v="1"/>
    <x v="1422"/>
    <x v="40"/>
    <x v="874"/>
    <s v="20220525"/>
    <n v="3"/>
    <x v="1"/>
    <s v="N"/>
    <x v="0"/>
    <n v="1"/>
    <m/>
    <n v="0"/>
    <n v="0"/>
    <m/>
    <n v="0"/>
    <n v="0"/>
    <n v="298048"/>
    <n v="298048"/>
  </r>
  <r>
    <s v="OPS"/>
    <s v="Nitinat R"/>
    <x v="0"/>
    <s v="Fall"/>
    <x v="40"/>
    <x v="26"/>
    <s v="SWVI"/>
    <s v="CK-31"/>
    <x v="2"/>
    <s v="M"/>
    <s v="H"/>
    <x v="29"/>
    <x v="85"/>
    <s v="CK-31"/>
    <s v="WEST VANCOUVER ISLAND-SOUTH_FA_0.x"/>
    <x v="1"/>
    <x v="1423"/>
    <x v="40"/>
    <x v="873"/>
    <s v="20220607"/>
    <n v="3.82"/>
    <x v="1"/>
    <s v="N"/>
    <x v="0"/>
    <n v="1"/>
    <m/>
    <n v="0"/>
    <n v="0"/>
    <m/>
    <n v="0"/>
    <n v="0"/>
    <n v="423922"/>
    <n v="423922"/>
  </r>
  <r>
    <s v="OPS"/>
    <s v="Nitinat R"/>
    <x v="0"/>
    <s v="Fall"/>
    <x v="40"/>
    <x v="26"/>
    <s v="SWVI"/>
    <s v="CK-31"/>
    <x v="2"/>
    <s v="M"/>
    <s v="H"/>
    <x v="43"/>
    <x v="71"/>
    <s v="CK-31"/>
    <s v="WEST VANCOUVER ISLAND-SOUTH_FA_0.x"/>
    <x v="3"/>
    <x v="1424"/>
    <x v="40"/>
    <x v="875"/>
    <s v="20220430"/>
    <n v="4.9000000000000004"/>
    <x v="1"/>
    <s v="Y"/>
    <x v="0"/>
    <n v="1"/>
    <s v="AD"/>
    <n v="24782"/>
    <n v="0"/>
    <m/>
    <n v="0"/>
    <n v="0"/>
    <n v="485535"/>
    <n v="510317"/>
  </r>
  <r>
    <s v="OPS"/>
    <s v="Nitinat R"/>
    <x v="0"/>
    <s v="Fall"/>
    <x v="40"/>
    <x v="26"/>
    <s v="SWVI"/>
    <s v="CK-31"/>
    <x v="2"/>
    <s v="M"/>
    <s v="H"/>
    <x v="43"/>
    <x v="71"/>
    <s v="CK-31"/>
    <s v="WEST VANCOUVER ISLAND-SOUTH_FA_0.x"/>
    <x v="3"/>
    <x v="1425"/>
    <x v="40"/>
    <x v="876"/>
    <s v="20220519"/>
    <n v="6.55"/>
    <x v="1"/>
    <s v="Y"/>
    <x v="0"/>
    <n v="1"/>
    <s v="AD"/>
    <n v="24966"/>
    <n v="0"/>
    <m/>
    <n v="0"/>
    <n v="0"/>
    <n v="98700"/>
    <n v="123666"/>
  </r>
  <r>
    <s v="OPS"/>
    <s v="Nitinat R"/>
    <x v="0"/>
    <s v="Fall"/>
    <x v="39"/>
    <x v="18"/>
    <s v="SWVI"/>
    <s v="CK-31"/>
    <x v="2"/>
    <s v="M"/>
    <s v="H"/>
    <x v="29"/>
    <x v="48"/>
    <s v="CK-31"/>
    <s v="WEST VANCOUVER ISLAND-SOUTH_FA_0.x"/>
    <x v="1"/>
    <x v="1426"/>
    <x v="39"/>
    <x v="867"/>
    <s v="20210528"/>
    <n v="2.85"/>
    <x v="1"/>
    <s v="N"/>
    <x v="0"/>
    <n v="1"/>
    <s v="AD"/>
    <n v="49845"/>
    <n v="119"/>
    <s v="AD"/>
    <n v="33561"/>
    <n v="0"/>
    <m/>
    <n v="83525"/>
  </r>
  <r>
    <s v="OPS"/>
    <s v="Nitinat R"/>
    <x v="0"/>
    <s v="Fall"/>
    <x v="40"/>
    <x v="18"/>
    <s v="SWVI"/>
    <s v="CK-31"/>
    <x v="2"/>
    <s v="M"/>
    <s v="H"/>
    <x v="29"/>
    <x v="48"/>
    <s v="CK-31"/>
    <s v="WEST VANCOUVER ISLAND-SOUTH_FA_0.x"/>
    <x v="0"/>
    <x v="1427"/>
    <x v="40"/>
    <x v="877"/>
    <s v="20220506"/>
    <n v="5.15"/>
    <x v="0"/>
    <s v="N"/>
    <x v="0"/>
    <n v="1"/>
    <s v="AD"/>
    <n v="50115"/>
    <n v="0"/>
    <m/>
    <n v="0"/>
    <n v="0"/>
    <m/>
    <n v="50115"/>
  </r>
  <r>
    <s v="OPS"/>
    <s v="Nitinat R"/>
    <x v="0"/>
    <s v="Fall"/>
    <x v="40"/>
    <x v="18"/>
    <s v="SWVI"/>
    <s v="CK-31"/>
    <x v="2"/>
    <s v="M"/>
    <s v="H"/>
    <x v="29"/>
    <x v="48"/>
    <s v="CK-31"/>
    <s v="WEST VANCOUVER ISLAND-SOUTH_FA_0.x"/>
    <x v="0"/>
    <x v="1428"/>
    <x v="40"/>
    <x v="877"/>
    <s v="20220506"/>
    <n v="4.7"/>
    <x v="0"/>
    <s v="N"/>
    <x v="0"/>
    <n v="1"/>
    <s v="AD"/>
    <n v="49984"/>
    <n v="0"/>
    <m/>
    <n v="0"/>
    <n v="0"/>
    <m/>
    <n v="49984"/>
  </r>
  <r>
    <s v="OPS"/>
    <s v="Nitinat R"/>
    <x v="0"/>
    <s v="Fall"/>
    <x v="40"/>
    <x v="18"/>
    <s v="SWVI"/>
    <s v="CK-31"/>
    <x v="2"/>
    <s v="M"/>
    <s v="H"/>
    <x v="29"/>
    <x v="48"/>
    <s v="CK-31"/>
    <s v="WEST VANCOUVER ISLAND-SOUTH_FA_0.x"/>
    <x v="1"/>
    <x v="1429"/>
    <x v="40"/>
    <x v="485"/>
    <s v="20220531"/>
    <n v="3.16"/>
    <x v="1"/>
    <s v="N"/>
    <x v="0"/>
    <n v="1"/>
    <s v="AD"/>
    <n v="50056"/>
    <n v="0"/>
    <m/>
    <n v="0"/>
    <n v="0"/>
    <m/>
    <n v="50056"/>
  </r>
  <r>
    <s v="OPS"/>
    <s v="Nitinat R"/>
    <x v="0"/>
    <s v="Fall"/>
    <x v="40"/>
    <x v="18"/>
    <s v="SWVI"/>
    <s v="CK-31"/>
    <x v="2"/>
    <s v="M"/>
    <s v="H"/>
    <x v="29"/>
    <x v="48"/>
    <s v="CK-31"/>
    <s v="WEST VANCOUVER ISLAND-SOUTH_FA_0.x"/>
    <x v="1"/>
    <x v="1430"/>
    <x v="40"/>
    <x v="485"/>
    <s v="20220531"/>
    <n v="2.85"/>
    <x v="1"/>
    <s v="N"/>
    <x v="0"/>
    <n v="1"/>
    <s v="AD"/>
    <n v="49941"/>
    <n v="0"/>
    <m/>
    <n v="0"/>
    <n v="0"/>
    <m/>
    <n v="49941"/>
  </r>
  <r>
    <s v="OPS"/>
    <s v="Nitinat R"/>
    <x v="0"/>
    <s v="Fall"/>
    <x v="40"/>
    <x v="18"/>
    <s v="SWVI"/>
    <s v="CK-31"/>
    <x v="2"/>
    <s v="M"/>
    <s v="H"/>
    <x v="29"/>
    <x v="48"/>
    <s v="CK-31"/>
    <s v="WEST VANCOUVER ISLAND-SOUTH_FA_0.x"/>
    <x v="1"/>
    <x v="1431"/>
    <x v="40"/>
    <x v="485"/>
    <s v="20220531"/>
    <n v="2.6"/>
    <x v="1"/>
    <s v="N"/>
    <x v="0"/>
    <n v="1"/>
    <m/>
    <n v="0"/>
    <n v="0"/>
    <s v="AD"/>
    <n v="117276"/>
    <n v="0"/>
    <m/>
    <n v="117276"/>
  </r>
  <r>
    <s v="OPS"/>
    <s v="Nitinat R"/>
    <x v="0"/>
    <s v="Fall"/>
    <x v="41"/>
    <x v="26"/>
    <s v="SWVI"/>
    <s v="CK-31"/>
    <x v="2"/>
    <s v="M"/>
    <s v="H"/>
    <x v="29"/>
    <x v="49"/>
    <s v="CK-31"/>
    <s v="WEST VANCOUVER ISLAND-SOUTH_FA_0.x"/>
    <x v="1"/>
    <x v="1432"/>
    <x v="41"/>
    <x v="878"/>
    <s v="20230504"/>
    <n v="3.37"/>
    <x v="1"/>
    <s v="Y"/>
    <x v="0"/>
    <n v="1"/>
    <s v="AD"/>
    <n v="54603"/>
    <n v="0"/>
    <s v="AD"/>
    <n v="7249"/>
    <n v="0"/>
    <m/>
    <n v="61852"/>
  </r>
  <r>
    <s v="OPS"/>
    <s v="Nitinat R"/>
    <x v="0"/>
    <s v="Fall"/>
    <x v="41"/>
    <x v="26"/>
    <s v="SWVI"/>
    <s v="CK-31"/>
    <x v="2"/>
    <s v="M"/>
    <s v="H"/>
    <x v="29"/>
    <x v="49"/>
    <s v="CK-31"/>
    <s v="WEST VANCOUVER ISLAND-SOUTH_FA_0.x"/>
    <x v="1"/>
    <x v="1433"/>
    <x v="41"/>
    <x v="879"/>
    <s v="20230512"/>
    <n v="4.0999999999999996"/>
    <x v="1"/>
    <s v="Y"/>
    <x v="0"/>
    <n v="1"/>
    <s v="AD"/>
    <n v="51643"/>
    <n v="0"/>
    <s v="AD"/>
    <n v="10305"/>
    <n v="0"/>
    <m/>
    <n v="61948"/>
  </r>
  <r>
    <s v="OPS"/>
    <s v="Nitinat R"/>
    <x v="0"/>
    <s v="Fall"/>
    <x v="41"/>
    <x v="26"/>
    <s v="SWVI"/>
    <s v="CK-31"/>
    <x v="2"/>
    <s v="M"/>
    <s v="H"/>
    <x v="49"/>
    <x v="87"/>
    <s v="CK-31"/>
    <s v="WEST VANCOUVER ISLAND-SOUTH_FA_0.x"/>
    <x v="0"/>
    <x v="1434"/>
    <x v="41"/>
    <x v="880"/>
    <s v="20230519"/>
    <n v="4.7699999999999996"/>
    <x v="1"/>
    <s v="N"/>
    <x v="0"/>
    <n v="1"/>
    <m/>
    <n v="0"/>
    <n v="0"/>
    <m/>
    <n v="0"/>
    <n v="0"/>
    <n v="100411"/>
    <n v="100411"/>
  </r>
  <r>
    <s v="OPS"/>
    <s v="Nitinat R"/>
    <x v="0"/>
    <s v="Fall"/>
    <x v="41"/>
    <x v="26"/>
    <s v="SWVI"/>
    <s v="CK-31"/>
    <x v="2"/>
    <s v="M"/>
    <s v="H"/>
    <x v="49"/>
    <x v="87"/>
    <s v="CK-31"/>
    <s v="WEST VANCOUVER ISLAND-SOUTH_FA_0.x"/>
    <x v="3"/>
    <x v="1435"/>
    <x v="41"/>
    <x v="880"/>
    <s v="20230519"/>
    <n v="6.55"/>
    <x v="1"/>
    <s v="N"/>
    <x v="0"/>
    <n v="1"/>
    <m/>
    <n v="0"/>
    <n v="0"/>
    <m/>
    <n v="0"/>
    <n v="0"/>
    <n v="408902"/>
    <n v="408902"/>
  </r>
  <r>
    <s v="OPS"/>
    <s v="Nitinat R"/>
    <x v="0"/>
    <s v="Fall"/>
    <x v="41"/>
    <x v="26"/>
    <s v="SWVI"/>
    <s v="CK-31"/>
    <x v="2"/>
    <s v="M"/>
    <s v="H"/>
    <x v="49"/>
    <x v="87"/>
    <s v="CK-31"/>
    <s v="WEST VANCOUVER ISLAND-SOUTH_FA_0.x"/>
    <x v="6"/>
    <x v="1436"/>
    <x v="41"/>
    <x v="881"/>
    <s v="20230531"/>
    <n v="2.0099999999999998"/>
    <x v="1"/>
    <s v="N"/>
    <x v="0"/>
    <n v="1"/>
    <m/>
    <n v="0"/>
    <n v="0"/>
    <m/>
    <n v="0"/>
    <n v="0"/>
    <n v="979109"/>
    <n v="979109"/>
  </r>
  <r>
    <s v="OPS"/>
    <s v="Nitinat R"/>
    <x v="0"/>
    <s v="Fall"/>
    <x v="41"/>
    <x v="26"/>
    <s v="SWVI"/>
    <s v="CK-31"/>
    <x v="2"/>
    <s v="M"/>
    <s v="H"/>
    <x v="29"/>
    <x v="85"/>
    <s v="CK-31"/>
    <s v="WEST VANCOUVER ISLAND-SOUTH_FA_0.x"/>
    <x v="1"/>
    <x v="1437"/>
    <x v="41"/>
    <x v="882"/>
    <s v="20230505"/>
    <n v="1.66"/>
    <x v="1"/>
    <s v="N"/>
    <x v="0"/>
    <n v="1"/>
    <m/>
    <n v="0"/>
    <n v="0"/>
    <m/>
    <n v="0"/>
    <n v="0"/>
    <n v="1062914"/>
    <n v="1062914"/>
  </r>
  <r>
    <s v="OPS"/>
    <s v="Nitinat R"/>
    <x v="0"/>
    <s v="Fall"/>
    <x v="41"/>
    <x v="26"/>
    <s v="SWVI"/>
    <s v="CK-31"/>
    <x v="2"/>
    <s v="M"/>
    <s v="H"/>
    <x v="29"/>
    <x v="85"/>
    <s v="CK-31"/>
    <s v="WEST VANCOUVER ISLAND-SOUTH_FA_0.x"/>
    <x v="0"/>
    <x v="1438"/>
    <x v="41"/>
    <x v="882"/>
    <s v="20230505"/>
    <n v="4.96"/>
    <x v="0"/>
    <s v="N"/>
    <x v="0"/>
    <n v="1"/>
    <m/>
    <n v="0"/>
    <n v="0"/>
    <m/>
    <n v="0"/>
    <n v="0"/>
    <n v="594145"/>
    <n v="594145"/>
  </r>
  <r>
    <s v="OPS"/>
    <s v="Nitinat R"/>
    <x v="0"/>
    <s v="Fall"/>
    <x v="41"/>
    <x v="26"/>
    <s v="SWVI"/>
    <s v="CK-31"/>
    <x v="2"/>
    <s v="M"/>
    <s v="H"/>
    <x v="43"/>
    <x v="71"/>
    <s v="CK-31"/>
    <s v="WEST VANCOUVER ISLAND-SOUTH_FA_0.x"/>
    <x v="3"/>
    <x v="1439"/>
    <x v="41"/>
    <x v="487"/>
    <s v="20230525"/>
    <n v="4.6100000000000003"/>
    <x v="1"/>
    <s v="Y"/>
    <x v="0"/>
    <n v="1"/>
    <s v="AD"/>
    <n v="26135"/>
    <n v="0"/>
    <s v="AD"/>
    <n v="3631"/>
    <n v="0"/>
    <n v="229357"/>
    <n v="259123"/>
  </r>
  <r>
    <s v="OPS"/>
    <s v="Nitinat R"/>
    <x v="0"/>
    <s v="Fall"/>
    <x v="41"/>
    <x v="26"/>
    <s v="SWVI"/>
    <s v="CK-31"/>
    <x v="2"/>
    <s v="M"/>
    <s v="H"/>
    <x v="43"/>
    <x v="71"/>
    <s v="CK-31"/>
    <s v="WEST VANCOUVER ISLAND-SOUTH_FA_0.x"/>
    <x v="3"/>
    <x v="1440"/>
    <x v="41"/>
    <x v="883"/>
    <s v="20230602"/>
    <n v="6"/>
    <x v="1"/>
    <s v="Y"/>
    <x v="0"/>
    <n v="1"/>
    <s v="AD"/>
    <n v="25894"/>
    <n v="0"/>
    <s v="AD"/>
    <n v="8262"/>
    <n v="0"/>
    <n v="227964"/>
    <n v="262120"/>
  </r>
  <r>
    <s v="OPS"/>
    <s v="Nitinat R"/>
    <x v="0"/>
    <s v="Fall"/>
    <x v="40"/>
    <x v="18"/>
    <s v="SWVI"/>
    <s v="CK-31"/>
    <x v="2"/>
    <s v="M"/>
    <s v="H"/>
    <x v="29"/>
    <x v="48"/>
    <s v="CK-31"/>
    <s v="WEST VANCOUVER ISLAND-SOUTH_FA_0.x"/>
    <x v="0"/>
    <x v="1441"/>
    <x v="40"/>
    <x v="877"/>
    <s v="20220506"/>
    <n v="4.16"/>
    <x v="0"/>
    <s v="N"/>
    <x v="0"/>
    <n v="1"/>
    <m/>
    <n v="0"/>
    <n v="0"/>
    <s v="AD"/>
    <n v="92679"/>
    <n v="0"/>
    <m/>
    <n v="92679"/>
  </r>
  <r>
    <s v="OPS"/>
    <s v="Nitinat R"/>
    <x v="0"/>
    <s v="Fall"/>
    <x v="41"/>
    <x v="18"/>
    <s v="SWVI"/>
    <s v="CK-31"/>
    <x v="2"/>
    <s v="M"/>
    <s v="H"/>
    <x v="29"/>
    <x v="48"/>
    <s v="CK-31"/>
    <s v="WEST VANCOUVER ISLAND-SOUTH_FA_0.x"/>
    <x v="1"/>
    <x v="1442"/>
    <x v="41"/>
    <x v="884"/>
    <s v="20230606"/>
    <n v="3.62"/>
    <x v="1"/>
    <s v="N"/>
    <x v="0"/>
    <n v="1"/>
    <s v="AD"/>
    <n v="52386"/>
    <n v="0"/>
    <s v="AD"/>
    <n v="38104"/>
    <n v="0"/>
    <m/>
    <n v="90490"/>
  </r>
  <r>
    <s v="OPS"/>
    <s v="Nitinat R"/>
    <x v="0"/>
    <s v="Fall"/>
    <x v="41"/>
    <x v="18"/>
    <s v="SWVI"/>
    <s v="CK-31"/>
    <x v="2"/>
    <s v="M"/>
    <s v="H"/>
    <x v="29"/>
    <x v="48"/>
    <s v="CK-31"/>
    <s v="WEST VANCOUVER ISLAND-SOUTH_FA_0.x"/>
    <x v="1"/>
    <x v="1443"/>
    <x v="41"/>
    <x v="881"/>
    <s v="20230530"/>
    <n v="2.76"/>
    <x v="1"/>
    <s v="N"/>
    <x v="0"/>
    <n v="1"/>
    <s v="AD"/>
    <n v="51065"/>
    <n v="0"/>
    <s v="AD"/>
    <n v="71612"/>
    <n v="0"/>
    <m/>
    <n v="122677"/>
  </r>
  <r>
    <s v="OPS"/>
    <s v="Nitinat R"/>
    <x v="0"/>
    <s v="Fall"/>
    <x v="41"/>
    <x v="18"/>
    <s v="SWVI"/>
    <s v="CK-31"/>
    <x v="2"/>
    <s v="M"/>
    <s v="H"/>
    <x v="29"/>
    <x v="48"/>
    <s v="CK-31"/>
    <s v="WEST VANCOUVER ISLAND-SOUTH_FA_0.x"/>
    <x v="0"/>
    <x v="1444"/>
    <x v="41"/>
    <x v="331"/>
    <s v="20230517"/>
    <n v="5.8"/>
    <x v="0"/>
    <s v="N"/>
    <x v="0"/>
    <n v="1"/>
    <s v="AD"/>
    <n v="52591"/>
    <n v="0"/>
    <s v="AD"/>
    <n v="61961"/>
    <n v="0"/>
    <m/>
    <n v="114552"/>
  </r>
  <r>
    <s v="OPS"/>
    <s v="Nitinat R"/>
    <x v="0"/>
    <s v="Fall"/>
    <x v="41"/>
    <x v="18"/>
    <s v="SWVI"/>
    <s v="CK-31"/>
    <x v="2"/>
    <s v="M"/>
    <s v="H"/>
    <x v="29"/>
    <x v="48"/>
    <s v="CK-31"/>
    <s v="WEST VANCOUVER ISLAND-SOUTH_FA_0.x"/>
    <x v="0"/>
    <x v="1445"/>
    <x v="41"/>
    <x v="331"/>
    <s v="20230517"/>
    <n v="5.8"/>
    <x v="0"/>
    <s v="N"/>
    <x v="0"/>
    <n v="1"/>
    <s v="AD"/>
    <n v="52625"/>
    <n v="0"/>
    <s v="AD"/>
    <n v="60487"/>
    <n v="0"/>
    <m/>
    <n v="113112"/>
  </r>
  <r>
    <s v="OPS"/>
    <s v="Robertson Cr"/>
    <x v="0"/>
    <s v="Fall"/>
    <x v="44"/>
    <x v="31"/>
    <s v="SWVI"/>
    <s v="CK-31"/>
    <x v="2"/>
    <s v="W"/>
    <s v="H"/>
    <x v="51"/>
    <x v="81"/>
    <s v="CK-31"/>
    <s v="WEST VANCOUVER ISLAND-SOUTH_FA_0.x"/>
    <x v="1"/>
    <x v="1446"/>
    <x v="44"/>
    <x v="885"/>
    <s v="19730618"/>
    <n v="3"/>
    <x v="0"/>
    <s v="N"/>
    <x v="0"/>
    <n v="1"/>
    <m/>
    <n v="0"/>
    <n v="0"/>
    <m/>
    <n v="0"/>
    <n v="0"/>
    <n v="13861"/>
    <n v="13861"/>
  </r>
  <r>
    <s v="OPS"/>
    <s v="Robertson Cr"/>
    <x v="0"/>
    <s v="Fall"/>
    <x v="44"/>
    <x v="32"/>
    <s v="SWVI"/>
    <m/>
    <x v="3"/>
    <s v="W"/>
    <s v="H"/>
    <x v="51"/>
    <x v="83"/>
    <s v="CK-31"/>
    <s v="WEST VANCOUVER ISLAND-SOUTH_FA_0.x"/>
    <x v="0"/>
    <x v="1447"/>
    <x v="44"/>
    <x v="885"/>
    <s v="19730619"/>
    <n v="5.5"/>
    <x v="1"/>
    <s v="N"/>
    <x v="513"/>
    <n v="1"/>
    <s v="AD"/>
    <n v="40054"/>
    <n v="0"/>
    <m/>
    <n v="0"/>
    <n v="0"/>
    <n v="259258"/>
    <n v="299312"/>
  </r>
  <r>
    <s v="OPS"/>
    <s v="Robertson Cr"/>
    <x v="0"/>
    <s v="Fall"/>
    <x v="44"/>
    <x v="32"/>
    <s v="SWVI"/>
    <m/>
    <x v="3"/>
    <s v="W"/>
    <s v="H"/>
    <x v="51"/>
    <x v="83"/>
    <s v="CK-31"/>
    <s v="WEST VANCOUVER ISLAND-SOUTH_FA_0.x"/>
    <x v="0"/>
    <x v="1448"/>
    <x v="44"/>
    <x v="885"/>
    <s v="19730619"/>
    <n v="5.4"/>
    <x v="1"/>
    <s v="N"/>
    <x v="514"/>
    <n v="1"/>
    <s v="AD"/>
    <n v="39013"/>
    <n v="0"/>
    <m/>
    <n v="0"/>
    <n v="0"/>
    <n v="220104"/>
    <n v="259117"/>
  </r>
  <r>
    <s v="OPS"/>
    <s v="Robertson Cr"/>
    <x v="0"/>
    <s v="Fall"/>
    <x v="44"/>
    <x v="33"/>
    <s v="SWVI"/>
    <m/>
    <x v="3"/>
    <s v="W"/>
    <s v="H"/>
    <x v="51"/>
    <x v="83"/>
    <s v="CK-31"/>
    <s v="WEST VANCOUVER ISLAND-SOUTH_FA_0.x"/>
    <x v="0"/>
    <x v="1449"/>
    <x v="44"/>
    <x v="886"/>
    <s v="19730627"/>
    <n v="5.64"/>
    <x v="0"/>
    <s v="N"/>
    <x v="515"/>
    <n v="1"/>
    <s v="AD"/>
    <n v="28139"/>
    <n v="0"/>
    <m/>
    <n v="0"/>
    <n v="0"/>
    <n v="590232"/>
    <n v="618371"/>
  </r>
  <r>
    <s v="OPS"/>
    <s v="Robertson Cr"/>
    <x v="0"/>
    <s v="Fall"/>
    <x v="44"/>
    <x v="33"/>
    <s v="SWVI"/>
    <m/>
    <x v="3"/>
    <s v="W"/>
    <s v="H"/>
    <x v="51"/>
    <x v="83"/>
    <s v="CK-31"/>
    <s v="WEST VANCOUVER ISLAND-SOUTH_FA_0.x"/>
    <x v="4"/>
    <x v="1450"/>
    <x v="45"/>
    <x v="887"/>
    <s v="19740418"/>
    <n v="90.8"/>
    <x v="1"/>
    <s v="N"/>
    <x v="516"/>
    <n v="1"/>
    <s v="AD"/>
    <n v="1500"/>
    <n v="0"/>
    <m/>
    <n v="0"/>
    <n v="0"/>
    <m/>
    <n v="1500"/>
  </r>
  <r>
    <s v="OPS"/>
    <s v="Robertson Cr"/>
    <x v="0"/>
    <s v="Fall"/>
    <x v="44"/>
    <x v="33"/>
    <s v="SWVI"/>
    <m/>
    <x v="3"/>
    <s v="W"/>
    <s v="H"/>
    <x v="51"/>
    <x v="83"/>
    <s v="CK-31"/>
    <s v="WEST VANCOUVER ISLAND-SOUTH_FA_0.x"/>
    <x v="7"/>
    <x v="1451"/>
    <x v="44"/>
    <x v="888"/>
    <s v="19731028"/>
    <n v="32.4"/>
    <x v="1"/>
    <s v="N"/>
    <x v="517"/>
    <n v="1"/>
    <m/>
    <n v="0"/>
    <n v="0"/>
    <m/>
    <n v="0"/>
    <n v="0"/>
    <n v="1471"/>
    <n v="1471"/>
  </r>
  <r>
    <s v="OPS"/>
    <s v="Robertson Cr"/>
    <x v="0"/>
    <s v="Fall"/>
    <x v="45"/>
    <x v="34"/>
    <s v="SWVI"/>
    <m/>
    <x v="3"/>
    <s v="W"/>
    <s v="H"/>
    <x v="51"/>
    <x v="83"/>
    <s v="CK-31"/>
    <s v="WEST VANCOUVER ISLAND-SOUTH_FA_0.x"/>
    <x v="0"/>
    <x v="1452"/>
    <x v="45"/>
    <x v="889"/>
    <s v="19740710"/>
    <n v="5.9"/>
    <x v="0"/>
    <s v="N"/>
    <x v="0"/>
    <n v="1"/>
    <s v="AD"/>
    <n v="23840"/>
    <n v="1334"/>
    <m/>
    <n v="0"/>
    <n v="0"/>
    <n v="578543"/>
    <n v="603717"/>
  </r>
  <r>
    <s v="OPS"/>
    <s v="Robertson Cr"/>
    <x v="0"/>
    <s v="Fall"/>
    <x v="45"/>
    <x v="34"/>
    <s v="SWVI"/>
    <m/>
    <x v="3"/>
    <s v="W"/>
    <s v="H"/>
    <x v="51"/>
    <x v="83"/>
    <s v="CK-31"/>
    <s v="WEST VANCOUVER ISLAND-SOUTH_FA_0.x"/>
    <x v="0"/>
    <x v="1453"/>
    <x v="45"/>
    <x v="889"/>
    <s v="19740710"/>
    <n v="6.3"/>
    <x v="0"/>
    <s v="N"/>
    <x v="0"/>
    <n v="1"/>
    <s v="AD"/>
    <n v="27444"/>
    <n v="1536"/>
    <m/>
    <n v="0"/>
    <n v="0"/>
    <n v="409114"/>
    <n v="438094"/>
  </r>
  <r>
    <s v="OPS"/>
    <s v="Robertson Cr"/>
    <x v="0"/>
    <s v="Fall"/>
    <x v="45"/>
    <x v="34"/>
    <s v="SWVI"/>
    <m/>
    <x v="3"/>
    <s v="W"/>
    <s v="H"/>
    <x v="51"/>
    <x v="83"/>
    <s v="CK-31"/>
    <s v="WEST VANCOUVER ISLAND-SOUTH_FA_0.x"/>
    <x v="0"/>
    <x v="1454"/>
    <x v="45"/>
    <x v="889"/>
    <s v="19740715"/>
    <n v="6.3"/>
    <x v="0"/>
    <s v="N"/>
    <x v="0"/>
    <n v="1"/>
    <s v="AD"/>
    <n v="27726"/>
    <n v="1767"/>
    <m/>
    <n v="0"/>
    <n v="0"/>
    <n v="491437"/>
    <n v="520930"/>
  </r>
  <r>
    <s v="OPS"/>
    <s v="Robertson Cr"/>
    <x v="0"/>
    <s v="Fall"/>
    <x v="45"/>
    <x v="34"/>
    <s v="SWVI"/>
    <m/>
    <x v="3"/>
    <s v="W"/>
    <s v="H"/>
    <x v="51"/>
    <x v="83"/>
    <s v="CK-31"/>
    <s v="WEST VANCOUVER ISLAND-SOUTH_FA_0.x"/>
    <x v="7"/>
    <x v="1455"/>
    <x v="45"/>
    <x v="890"/>
    <s v="19741022"/>
    <n v="35.700000000000003"/>
    <x v="1"/>
    <s v="N"/>
    <x v="516"/>
    <n v="1"/>
    <s v="AD"/>
    <n v="23044"/>
    <n v="0"/>
    <m/>
    <n v="0"/>
    <n v="0"/>
    <m/>
    <n v="23044"/>
  </r>
  <r>
    <s v="OPS"/>
    <s v="Robertson Cr"/>
    <x v="0"/>
    <s v="Fall"/>
    <x v="45"/>
    <x v="34"/>
    <s v="SWVI"/>
    <m/>
    <x v="3"/>
    <s v="W"/>
    <s v="H"/>
    <x v="51"/>
    <x v="83"/>
    <s v="CK-31"/>
    <s v="WEST VANCOUVER ISLAND-SOUTH_FA_0.x"/>
    <x v="4"/>
    <x v="1456"/>
    <x v="46"/>
    <x v="891"/>
    <s v="19750324"/>
    <n v="41.3"/>
    <x v="1"/>
    <s v="N"/>
    <x v="516"/>
    <n v="1"/>
    <s v="AD"/>
    <n v="20277"/>
    <n v="309"/>
    <m/>
    <n v="0"/>
    <n v="0"/>
    <n v="52508"/>
    <n v="73094"/>
  </r>
  <r>
    <s v="OPS"/>
    <s v="Robertson Cr"/>
    <x v="0"/>
    <s v="Fall"/>
    <x v="45"/>
    <x v="33"/>
    <s v="SWVI"/>
    <m/>
    <x v="3"/>
    <s v="W"/>
    <s v="H"/>
    <x v="51"/>
    <x v="83"/>
    <s v="CK-31"/>
    <s v="WEST VANCOUVER ISLAND-SOUTH_FA_0.x"/>
    <x v="0"/>
    <x v="1457"/>
    <x v="45"/>
    <x v="892"/>
    <s v="19740621"/>
    <n v="5"/>
    <x v="0"/>
    <s v="N"/>
    <x v="0"/>
    <n v="1"/>
    <s v="AD"/>
    <n v="16137"/>
    <n v="0"/>
    <m/>
    <n v="0"/>
    <n v="0"/>
    <n v="13215"/>
    <n v="29352"/>
  </r>
  <r>
    <s v="OPS"/>
    <s v="Robertson Cr"/>
    <x v="0"/>
    <s v="Fall"/>
    <x v="46"/>
    <x v="32"/>
    <s v="SWVI"/>
    <m/>
    <x v="3"/>
    <s v="M"/>
    <s v="H"/>
    <x v="51"/>
    <x v="83"/>
    <s v="CK-31"/>
    <s v="WEST VANCOUVER ISLAND-SOUTH_FA_0.x"/>
    <x v="1"/>
    <x v="1458"/>
    <x v="46"/>
    <x v="893"/>
    <s v="19750611"/>
    <n v="2.7"/>
    <x v="0"/>
    <s v="N"/>
    <x v="0"/>
    <n v="1"/>
    <s v="AD"/>
    <n v="28283"/>
    <n v="0"/>
    <m/>
    <n v="0"/>
    <n v="0"/>
    <n v="200657"/>
    <n v="228940"/>
  </r>
  <r>
    <s v="OPS"/>
    <s v="Robertson Cr"/>
    <x v="0"/>
    <s v="Fall"/>
    <x v="46"/>
    <x v="33"/>
    <s v="SWVI"/>
    <m/>
    <x v="3"/>
    <s v="M"/>
    <s v="H"/>
    <x v="51"/>
    <x v="83"/>
    <s v="CK-31"/>
    <s v="WEST VANCOUVER ISLAND-SOUTH_FA_0.x"/>
    <x v="0"/>
    <x v="1459"/>
    <x v="46"/>
    <x v="894"/>
    <s v="19750611"/>
    <n v="5.24"/>
    <x v="0"/>
    <s v="N"/>
    <x v="518"/>
    <n v="1"/>
    <s v="AD"/>
    <n v="46194"/>
    <n v="695"/>
    <m/>
    <n v="0"/>
    <n v="0"/>
    <n v="992399"/>
    <n v="1039288"/>
  </r>
  <r>
    <s v="OPS"/>
    <s v="Robertson Cr"/>
    <x v="0"/>
    <s v="Fall"/>
    <x v="46"/>
    <x v="33"/>
    <s v="SWVI"/>
    <m/>
    <x v="3"/>
    <s v="M"/>
    <s v="H"/>
    <x v="51"/>
    <x v="83"/>
    <s v="CK-31"/>
    <s v="WEST VANCOUVER ISLAND-SOUTH_FA_0.x"/>
    <x v="0"/>
    <x v="1460"/>
    <x v="46"/>
    <x v="893"/>
    <s v="19750611"/>
    <n v="5.3"/>
    <x v="0"/>
    <s v="N"/>
    <x v="0"/>
    <n v="1"/>
    <s v="AD"/>
    <n v="27383"/>
    <n v="673"/>
    <m/>
    <n v="0"/>
    <n v="0"/>
    <n v="425710"/>
    <n v="453766"/>
  </r>
  <r>
    <s v="OPS"/>
    <s v="Robertson Cr"/>
    <x v="0"/>
    <s v="Fall"/>
    <x v="46"/>
    <x v="33"/>
    <s v="SWVI"/>
    <m/>
    <x v="3"/>
    <s v="M"/>
    <s v="H"/>
    <x v="51"/>
    <x v="83"/>
    <s v="CK-31"/>
    <s v="WEST VANCOUVER ISLAND-SOUTH_FA_0.x"/>
    <x v="0"/>
    <x v="1461"/>
    <x v="46"/>
    <x v="893"/>
    <s v="19750607"/>
    <n v="4.5"/>
    <x v="1"/>
    <s v="N"/>
    <x v="519"/>
    <n v="1"/>
    <s v="AD"/>
    <n v="11674"/>
    <n v="0"/>
    <m/>
    <n v="0"/>
    <n v="0"/>
    <m/>
    <n v="11674"/>
  </r>
  <r>
    <s v="OPS"/>
    <s v="Robertson Cr"/>
    <x v="0"/>
    <s v="Fall"/>
    <x v="47"/>
    <x v="35"/>
    <s v="SWVI"/>
    <s v="CK-31"/>
    <x v="2"/>
    <s v="M"/>
    <s v="H"/>
    <x v="51"/>
    <x v="83"/>
    <s v="CK-31"/>
    <s v="WEST VANCOUVER ISLAND-SOUTH_FA_0.x"/>
    <x v="0"/>
    <x v="1462"/>
    <x v="47"/>
    <x v="895"/>
    <s v="19760607"/>
    <n v="5.2"/>
    <x v="0"/>
    <s v="N"/>
    <x v="520"/>
    <n v="1"/>
    <s v="AD"/>
    <n v="50731"/>
    <n v="1354"/>
    <m/>
    <n v="0"/>
    <n v="0"/>
    <n v="435060"/>
    <n v="487145"/>
  </r>
  <r>
    <s v="OPS"/>
    <s v="Robertson Cr"/>
    <x v="0"/>
    <s v="Fall"/>
    <x v="47"/>
    <x v="35"/>
    <s v="SWVI"/>
    <s v="CK-31"/>
    <x v="2"/>
    <s v="M"/>
    <s v="H"/>
    <x v="51"/>
    <x v="83"/>
    <s v="CK-31"/>
    <s v="WEST VANCOUVER ISLAND-SOUTH_FA_0.x"/>
    <x v="0"/>
    <x v="1463"/>
    <x v="47"/>
    <x v="896"/>
    <s v="19760615"/>
    <n v="5.2"/>
    <x v="0"/>
    <s v="N"/>
    <x v="521"/>
    <n v="1"/>
    <s v="AD"/>
    <n v="47724"/>
    <n v="2102"/>
    <m/>
    <n v="0"/>
    <n v="0"/>
    <n v="413159"/>
    <n v="462985"/>
  </r>
  <r>
    <s v="OPS"/>
    <s v="Robertson Cr"/>
    <x v="0"/>
    <s v="Fall"/>
    <x v="47"/>
    <x v="35"/>
    <s v="SWVI"/>
    <s v="CK-31"/>
    <x v="2"/>
    <s v="M"/>
    <s v="H"/>
    <x v="51"/>
    <x v="83"/>
    <s v="CK-31"/>
    <s v="WEST VANCOUVER ISLAND-SOUTH_FA_0.x"/>
    <x v="0"/>
    <x v="1464"/>
    <x v="47"/>
    <x v="897"/>
    <s v="19760526"/>
    <n v="5.4"/>
    <x v="0"/>
    <s v="N"/>
    <x v="522"/>
    <n v="1"/>
    <s v="AD"/>
    <n v="10702"/>
    <n v="127"/>
    <m/>
    <n v="0"/>
    <n v="0"/>
    <m/>
    <n v="10829"/>
  </r>
  <r>
    <s v="OPS"/>
    <s v="Robertson Cr"/>
    <x v="0"/>
    <s v="Fall"/>
    <x v="48"/>
    <x v="35"/>
    <s v="SWVI"/>
    <s v="CK-31"/>
    <x v="2"/>
    <s v="M"/>
    <s v="H"/>
    <x v="51"/>
    <x v="83"/>
    <s v="CK-31"/>
    <s v="WEST VANCOUVER ISLAND-SOUTH_FA_0.x"/>
    <x v="0"/>
    <x v="1465"/>
    <x v="48"/>
    <x v="898"/>
    <s v="19770510"/>
    <n v="5.3"/>
    <x v="0"/>
    <s v="N"/>
    <x v="522"/>
    <n v="1"/>
    <s v="AD"/>
    <n v="59227"/>
    <n v="3827"/>
    <m/>
    <n v="0"/>
    <n v="0"/>
    <m/>
    <n v="63054"/>
  </r>
  <r>
    <s v="OPS"/>
    <s v="Robertson Cr"/>
    <x v="0"/>
    <s v="Fall"/>
    <x v="48"/>
    <x v="35"/>
    <s v="SWVI"/>
    <s v="CK-31"/>
    <x v="2"/>
    <s v="M"/>
    <s v="H"/>
    <x v="51"/>
    <x v="83"/>
    <s v="CK-31"/>
    <s v="WEST VANCOUVER ISLAND-SOUTH_FA_0.x"/>
    <x v="0"/>
    <x v="1466"/>
    <x v="48"/>
    <x v="899"/>
    <s v="19770610"/>
    <n v="5.4"/>
    <x v="0"/>
    <s v="N"/>
    <x v="520"/>
    <n v="1"/>
    <s v="AD"/>
    <n v="64550"/>
    <n v="2385"/>
    <m/>
    <n v="0"/>
    <n v="0"/>
    <n v="3121137"/>
    <n v="3188072"/>
  </r>
  <r>
    <s v="OPS"/>
    <s v="Robertson Cr"/>
    <x v="0"/>
    <s v="Fall"/>
    <x v="48"/>
    <x v="35"/>
    <s v="SWVI"/>
    <s v="CK-31"/>
    <x v="2"/>
    <s v="M"/>
    <s v="H"/>
    <x v="51"/>
    <x v="83"/>
    <s v="CK-31"/>
    <s v="WEST VANCOUVER ISLAND-SOUTH_FA_0.x"/>
    <x v="0"/>
    <x v="1467"/>
    <x v="48"/>
    <x v="900"/>
    <s v="19770617"/>
    <n v="5.3"/>
    <x v="0"/>
    <s v="N"/>
    <x v="521"/>
    <n v="1"/>
    <s v="AD"/>
    <n v="69203"/>
    <n v="933"/>
    <m/>
    <n v="0"/>
    <n v="0"/>
    <n v="372351"/>
    <n v="442487"/>
  </r>
  <r>
    <s v="OPS"/>
    <s v="Robertson Cr"/>
    <x v="0"/>
    <s v="Fall"/>
    <x v="49"/>
    <x v="21"/>
    <s v="SWVI"/>
    <s v="CK-31"/>
    <x v="2"/>
    <s v="M"/>
    <s v="H"/>
    <x v="51"/>
    <x v="83"/>
    <s v="CK-31"/>
    <s v="WEST VANCOUVER ISLAND-SOUTH_FA_0.x"/>
    <x v="0"/>
    <x v="1468"/>
    <x v="49"/>
    <x v="901"/>
    <s v="19780630"/>
    <n v="4.4000000000000004"/>
    <x v="1"/>
    <s v="N"/>
    <x v="523"/>
    <n v="1"/>
    <s v="AD"/>
    <n v="70816"/>
    <n v="4257"/>
    <m/>
    <n v="0"/>
    <n v="0"/>
    <n v="4121546"/>
    <n v="4196619"/>
  </r>
  <r>
    <s v="OPS"/>
    <s v="Robertson Cr"/>
    <x v="0"/>
    <s v="Fall"/>
    <x v="49"/>
    <x v="21"/>
    <s v="SWVI"/>
    <s v="CK-31"/>
    <x v="2"/>
    <s v="M"/>
    <s v="H"/>
    <x v="51"/>
    <x v="83"/>
    <s v="CK-31"/>
    <s v="WEST VANCOUVER ISLAND-SOUTH_FA_0.x"/>
    <x v="0"/>
    <x v="1469"/>
    <x v="49"/>
    <x v="902"/>
    <s v="19780617"/>
    <n v="5.3"/>
    <x v="0"/>
    <s v="N"/>
    <x v="524"/>
    <n v="1"/>
    <s v="AD"/>
    <n v="66725"/>
    <n v="5400"/>
    <m/>
    <n v="0"/>
    <n v="0"/>
    <n v="3481062"/>
    <n v="3553187"/>
  </r>
  <r>
    <s v="OPS"/>
    <s v="Robertson Cr"/>
    <x v="0"/>
    <s v="Fall"/>
    <x v="49"/>
    <x v="21"/>
    <s v="SWVI"/>
    <s v="CK-31"/>
    <x v="2"/>
    <s v="M"/>
    <s v="H"/>
    <x v="51"/>
    <x v="83"/>
    <s v="CK-31"/>
    <s v="WEST VANCOUVER ISLAND-SOUTH_FA_0.x"/>
    <x v="1"/>
    <x v="1470"/>
    <x v="49"/>
    <x v="903"/>
    <s v="19780605"/>
    <n v="2"/>
    <x v="1"/>
    <s v="N"/>
    <x v="525"/>
    <n v="1"/>
    <m/>
    <n v="0"/>
    <n v="0"/>
    <m/>
    <n v="0"/>
    <n v="0"/>
    <n v="237245"/>
    <n v="237245"/>
  </r>
  <r>
    <s v="OPS"/>
    <s v="Robertson Cr"/>
    <x v="0"/>
    <s v="Fall"/>
    <x v="50"/>
    <x v="21"/>
    <s v="SWVI"/>
    <s v="CK-31"/>
    <x v="2"/>
    <s v="M"/>
    <s v="H"/>
    <x v="51"/>
    <x v="83"/>
    <s v="CK-31"/>
    <s v="WEST VANCOUVER ISLAND-SOUTH_FA_0.x"/>
    <x v="0"/>
    <x v="1471"/>
    <x v="50"/>
    <x v="904"/>
    <s v="19790602"/>
    <n v="4.0999999999999996"/>
    <x v="0"/>
    <s v="N"/>
    <x v="526"/>
    <n v="1"/>
    <s v="AD"/>
    <n v="27268"/>
    <n v="556"/>
    <m/>
    <n v="0"/>
    <n v="0"/>
    <m/>
    <n v="27824"/>
  </r>
  <r>
    <s v="OPS"/>
    <s v="Robertson Cr"/>
    <x v="0"/>
    <s v="Fall"/>
    <x v="50"/>
    <x v="21"/>
    <s v="SWVI"/>
    <s v="CK-31"/>
    <x v="2"/>
    <s v="M"/>
    <s v="H"/>
    <x v="51"/>
    <x v="83"/>
    <s v="CK-31"/>
    <s v="WEST VANCOUVER ISLAND-SOUTH_FA_0.x"/>
    <x v="0"/>
    <x v="1472"/>
    <x v="50"/>
    <x v="905"/>
    <s v="19790617"/>
    <n v="5.5"/>
    <x v="0"/>
    <s v="N"/>
    <x v="524"/>
    <n v="1"/>
    <s v="AD"/>
    <n v="76418"/>
    <n v="392"/>
    <m/>
    <n v="0"/>
    <n v="0"/>
    <n v="3640467"/>
    <n v="3717277"/>
  </r>
  <r>
    <s v="OPS"/>
    <s v="Robertson Cr"/>
    <x v="0"/>
    <s v="Fall"/>
    <x v="50"/>
    <x v="21"/>
    <s v="SWVI"/>
    <s v="CK-31"/>
    <x v="2"/>
    <s v="M"/>
    <s v="H"/>
    <x v="51"/>
    <x v="83"/>
    <s v="CK-31"/>
    <s v="WEST VANCOUVER ISLAND-SOUTH_FA_0.x"/>
    <x v="0"/>
    <x v="1473"/>
    <x v="50"/>
    <x v="906"/>
    <s v="19790613"/>
    <n v="5.5"/>
    <x v="1"/>
    <s v="N"/>
    <x v="527"/>
    <n v="1"/>
    <s v="AD"/>
    <n v="74711"/>
    <n v="1092"/>
    <m/>
    <n v="0"/>
    <n v="0"/>
    <n v="2848016"/>
    <n v="2923819"/>
  </r>
  <r>
    <s v="OPS"/>
    <s v="Robertson Cr"/>
    <x v="0"/>
    <s v="Fall"/>
    <x v="50"/>
    <x v="21"/>
    <s v="SWVI"/>
    <s v="CK-31"/>
    <x v="2"/>
    <s v="M"/>
    <s v="H"/>
    <x v="51"/>
    <x v="83"/>
    <s v="CK-31"/>
    <s v="WEST VANCOUVER ISLAND-SOUTH_FA_0.x"/>
    <x v="0"/>
    <x v="1474"/>
    <x v="50"/>
    <x v="904"/>
    <s v="19790602"/>
    <n v="4"/>
    <x v="1"/>
    <s v="N"/>
    <x v="528"/>
    <n v="1"/>
    <s v="AD"/>
    <n v="26699"/>
    <n v="685"/>
    <m/>
    <n v="0"/>
    <n v="0"/>
    <m/>
    <n v="27384"/>
  </r>
  <r>
    <s v="OPS"/>
    <s v="Robertson Cr"/>
    <x v="0"/>
    <s v="Fall"/>
    <x v="50"/>
    <x v="21"/>
    <s v="SWVI"/>
    <s v="CK-31"/>
    <x v="2"/>
    <s v="M"/>
    <s v="H"/>
    <x v="51"/>
    <x v="83"/>
    <s v="CK-31"/>
    <s v="WEST VANCOUVER ISLAND-SOUTH_FA_0.x"/>
    <x v="0"/>
    <x v="1475"/>
    <x v="50"/>
    <x v="904"/>
    <s v="19790602"/>
    <n v="3.95"/>
    <x v="1"/>
    <s v="N"/>
    <x v="529"/>
    <n v="1"/>
    <s v="AD"/>
    <n v="27313"/>
    <n v="0"/>
    <m/>
    <n v="0"/>
    <n v="0"/>
    <m/>
    <n v="27313"/>
  </r>
  <r>
    <s v="OPS"/>
    <s v="Robertson Cr"/>
    <x v="0"/>
    <s v="Fall"/>
    <x v="50"/>
    <x v="21"/>
    <s v="SWVI"/>
    <s v="CK-31"/>
    <x v="2"/>
    <s v="M"/>
    <s v="H"/>
    <x v="51"/>
    <x v="83"/>
    <s v="CK-31"/>
    <s v="WEST VANCOUVER ISLAND-SOUTH_FA_0.x"/>
    <x v="1"/>
    <x v="1476"/>
    <x v="50"/>
    <x v="907"/>
    <s v="19790612"/>
    <n v="2.6"/>
    <x v="1"/>
    <s v="N"/>
    <x v="530"/>
    <n v="1"/>
    <m/>
    <n v="0"/>
    <n v="0"/>
    <m/>
    <n v="0"/>
    <n v="0"/>
    <n v="1953578"/>
    <n v="1953578"/>
  </r>
  <r>
    <s v="OPS"/>
    <s v="Robertson Cr"/>
    <x v="0"/>
    <s v="Fall"/>
    <x v="50"/>
    <x v="21"/>
    <s v="SWVI"/>
    <s v="CK-31"/>
    <x v="2"/>
    <s v="M"/>
    <s v="H"/>
    <x v="51"/>
    <x v="83"/>
    <s v="CK-31"/>
    <s v="WEST VANCOUVER ISLAND-SOUTH_FA_0.x"/>
    <x v="2"/>
    <x v="1477"/>
    <x v="50"/>
    <x v="908"/>
    <s v="19790415"/>
    <n v="0.6"/>
    <x v="0"/>
    <s v="N"/>
    <x v="0"/>
    <n v="1"/>
    <m/>
    <n v="0"/>
    <n v="0"/>
    <m/>
    <n v="0"/>
    <n v="0"/>
    <n v="372764"/>
    <n v="372764"/>
  </r>
  <r>
    <s v="OPS"/>
    <s v="Robertson Cr"/>
    <x v="0"/>
    <s v="Fall"/>
    <x v="50"/>
    <x v="21"/>
    <s v="SWVI"/>
    <s v="CK-31"/>
    <x v="2"/>
    <s v="M"/>
    <s v="H"/>
    <x v="51"/>
    <x v="83"/>
    <s v="CK-31"/>
    <s v="WEST VANCOUVER ISLAND-SOUTH_FA_0.x"/>
    <x v="1"/>
    <x v="1478"/>
    <x v="50"/>
    <x v="909"/>
    <s v="19790501"/>
    <n v="1.5"/>
    <x v="0"/>
    <s v="N"/>
    <x v="0"/>
    <n v="1"/>
    <m/>
    <n v="0"/>
    <n v="0"/>
    <m/>
    <n v="0"/>
    <n v="0"/>
    <n v="100000"/>
    <n v="100000"/>
  </r>
  <r>
    <s v="OPS"/>
    <s v="Robertson Cr"/>
    <x v="0"/>
    <s v="Fall"/>
    <x v="42"/>
    <x v="21"/>
    <s v="SWVI"/>
    <s v="CK-31"/>
    <x v="2"/>
    <s v="M"/>
    <s v="H"/>
    <x v="51"/>
    <x v="83"/>
    <s v="CK-31"/>
    <s v="WEST VANCOUVER ISLAND-SOUTH_FA_0.x"/>
    <x v="0"/>
    <x v="1479"/>
    <x v="42"/>
    <x v="910"/>
    <s v="19800603"/>
    <n v="4.2"/>
    <x v="1"/>
    <s v="N"/>
    <x v="531"/>
    <n v="1"/>
    <s v="AD"/>
    <n v="20449"/>
    <n v="460"/>
    <m/>
    <n v="0"/>
    <n v="0"/>
    <m/>
    <n v="20909"/>
  </r>
  <r>
    <s v="OPS"/>
    <s v="Robertson Cr"/>
    <x v="0"/>
    <s v="Fall"/>
    <x v="42"/>
    <x v="21"/>
    <s v="SWVI"/>
    <s v="CK-31"/>
    <x v="2"/>
    <s v="M"/>
    <s v="H"/>
    <x v="51"/>
    <x v="83"/>
    <s v="CK-31"/>
    <s v="WEST VANCOUVER ISLAND-SOUTH_FA_0.x"/>
    <x v="0"/>
    <x v="1480"/>
    <x v="42"/>
    <x v="910"/>
    <s v="19800603"/>
    <n v="4.4000000000000004"/>
    <x v="1"/>
    <s v="N"/>
    <x v="532"/>
    <n v="1"/>
    <s v="AD"/>
    <n v="20733"/>
    <n v="316"/>
    <m/>
    <n v="0"/>
    <n v="0"/>
    <m/>
    <n v="21049"/>
  </r>
  <r>
    <s v="OPS"/>
    <s v="Robertson Cr"/>
    <x v="0"/>
    <s v="Fall"/>
    <x v="42"/>
    <x v="21"/>
    <s v="SWVI"/>
    <s v="CK-31"/>
    <x v="2"/>
    <s v="M"/>
    <s v="H"/>
    <x v="51"/>
    <x v="83"/>
    <s v="CK-31"/>
    <s v="WEST VANCOUVER ISLAND-SOUTH_FA_0.x"/>
    <x v="0"/>
    <x v="1481"/>
    <x v="42"/>
    <x v="911"/>
    <s v="19800603"/>
    <n v="4.16"/>
    <x v="0"/>
    <s v="N"/>
    <x v="533"/>
    <n v="1"/>
    <s v="AD"/>
    <n v="20931"/>
    <n v="493"/>
    <m/>
    <n v="0"/>
    <n v="0"/>
    <n v="46797"/>
    <n v="68221"/>
  </r>
  <r>
    <s v="OPS"/>
    <s v="Robertson Cr"/>
    <x v="0"/>
    <s v="Fall"/>
    <x v="42"/>
    <x v="21"/>
    <s v="SWVI"/>
    <s v="CK-31"/>
    <x v="2"/>
    <s v="M"/>
    <s v="H"/>
    <x v="51"/>
    <x v="83"/>
    <s v="CK-31"/>
    <s v="WEST VANCOUVER ISLAND-SOUTH_FA_0.x"/>
    <x v="0"/>
    <x v="1482"/>
    <x v="42"/>
    <x v="910"/>
    <s v="19800603"/>
    <n v="3.9"/>
    <x v="1"/>
    <s v="N"/>
    <x v="534"/>
    <n v="1"/>
    <s v="AD"/>
    <n v="20789"/>
    <n v="0"/>
    <m/>
    <n v="0"/>
    <n v="0"/>
    <m/>
    <n v="20789"/>
  </r>
  <r>
    <s v="OPS"/>
    <s v="Robertson Cr"/>
    <x v="0"/>
    <s v="Fall"/>
    <x v="42"/>
    <x v="21"/>
    <s v="SWVI"/>
    <s v="CK-31"/>
    <x v="2"/>
    <s v="M"/>
    <s v="H"/>
    <x v="51"/>
    <x v="83"/>
    <s v="CK-31"/>
    <s v="WEST VANCOUVER ISLAND-SOUTH_FA_0.x"/>
    <x v="0"/>
    <x v="1483"/>
    <x v="42"/>
    <x v="912"/>
    <s v="19800612"/>
    <n v="5.63"/>
    <x v="0"/>
    <s v="N"/>
    <x v="535"/>
    <n v="1"/>
    <s v="AD"/>
    <n v="76768"/>
    <n v="1799"/>
    <m/>
    <n v="0"/>
    <n v="0"/>
    <n v="3666802"/>
    <n v="3745369"/>
  </r>
  <r>
    <s v="OPS"/>
    <s v="Robertson Cr"/>
    <x v="0"/>
    <s v="Fall"/>
    <x v="42"/>
    <x v="21"/>
    <s v="SWVI"/>
    <s v="CK-31"/>
    <x v="2"/>
    <s v="M"/>
    <s v="H"/>
    <x v="51"/>
    <x v="83"/>
    <s v="CK-31"/>
    <s v="WEST VANCOUVER ISLAND-SOUTH_FA_0.x"/>
    <x v="0"/>
    <x v="1484"/>
    <x v="42"/>
    <x v="429"/>
    <s v="19800607"/>
    <n v="6"/>
    <x v="1"/>
    <s v="N"/>
    <x v="536"/>
    <n v="1"/>
    <s v="AD"/>
    <n v="82088"/>
    <n v="1173"/>
    <m/>
    <n v="0"/>
    <n v="0"/>
    <n v="3703770"/>
    <n v="3787031"/>
  </r>
  <r>
    <s v="OPS"/>
    <s v="Robertson Cr"/>
    <x v="0"/>
    <s v="Fall"/>
    <x v="42"/>
    <x v="21"/>
    <s v="SWVI"/>
    <s v="CK-31"/>
    <x v="2"/>
    <s v="M"/>
    <s v="H"/>
    <x v="51"/>
    <x v="83"/>
    <s v="CK-31"/>
    <s v="WEST VANCOUVER ISLAND-SOUTH_FA_0.x"/>
    <x v="2"/>
    <x v="1485"/>
    <x v="42"/>
    <x v="913"/>
    <s v="19800415"/>
    <n v="0.65"/>
    <x v="1"/>
    <s v="N"/>
    <x v="537"/>
    <n v="1"/>
    <m/>
    <n v="0"/>
    <n v="0"/>
    <m/>
    <n v="0"/>
    <n v="0"/>
    <n v="400000"/>
    <n v="400000"/>
  </r>
  <r>
    <s v="OPS"/>
    <s v="Robertson Cr"/>
    <x v="0"/>
    <s v="Fall"/>
    <x v="43"/>
    <x v="21"/>
    <s v="SWVI"/>
    <s v="CK-31"/>
    <x v="2"/>
    <s v="M"/>
    <s v="H"/>
    <x v="51"/>
    <x v="83"/>
    <s v="CK-31"/>
    <s v="WEST VANCOUVER ISLAND-SOUTH_FA_0.x"/>
    <x v="0"/>
    <x v="1486"/>
    <x v="43"/>
    <x v="914"/>
    <s v="19810521"/>
    <n v="5.6"/>
    <x v="0"/>
    <s v="N"/>
    <x v="538"/>
    <n v="1"/>
    <s v="AD"/>
    <n v="151278"/>
    <n v="273"/>
    <m/>
    <n v="0"/>
    <n v="0"/>
    <n v="8954708"/>
    <n v="9106259"/>
  </r>
  <r>
    <s v="OPS"/>
    <s v="Robertson Cr"/>
    <x v="0"/>
    <s v="Fall"/>
    <x v="43"/>
    <x v="21"/>
    <s v="SWVI"/>
    <s v="CK-31"/>
    <x v="2"/>
    <s v="M"/>
    <s v="H"/>
    <x v="51"/>
    <x v="83"/>
    <s v="CK-31"/>
    <s v="WEST VANCOUVER ISLAND-SOUTH_FA_0.x"/>
    <x v="0"/>
    <x v="1487"/>
    <x v="43"/>
    <x v="166"/>
    <s v="19810522"/>
    <n v="5.2"/>
    <x v="1"/>
    <s v="N"/>
    <x v="539"/>
    <n v="1"/>
    <s v="AD"/>
    <n v="18580"/>
    <n v="169"/>
    <m/>
    <n v="0"/>
    <n v="0"/>
    <m/>
    <n v="18749"/>
  </r>
  <r>
    <s v="OPS"/>
    <s v="Robertson Cr"/>
    <x v="0"/>
    <s v="Fall"/>
    <x v="43"/>
    <x v="21"/>
    <s v="SWVI"/>
    <s v="CK-31"/>
    <x v="2"/>
    <s v="M"/>
    <s v="H"/>
    <x v="51"/>
    <x v="83"/>
    <s v="CK-31"/>
    <s v="WEST VANCOUVER ISLAND-SOUTH_FA_0.x"/>
    <x v="0"/>
    <x v="1488"/>
    <x v="43"/>
    <x v="166"/>
    <s v="19810522"/>
    <n v="4.5"/>
    <x v="1"/>
    <s v="N"/>
    <x v="540"/>
    <n v="1"/>
    <s v="AD"/>
    <n v="17681"/>
    <n v="110"/>
    <m/>
    <n v="0"/>
    <n v="0"/>
    <m/>
    <n v="17791"/>
  </r>
  <r>
    <s v="OPS"/>
    <s v="Robertson Cr"/>
    <x v="0"/>
    <s v="Fall"/>
    <x v="43"/>
    <x v="21"/>
    <s v="SWVI"/>
    <s v="CK-31"/>
    <x v="2"/>
    <s v="M"/>
    <s v="H"/>
    <x v="51"/>
    <x v="83"/>
    <s v="CK-31"/>
    <s v="WEST VANCOUVER ISLAND-SOUTH_FA_0.x"/>
    <x v="0"/>
    <x v="1489"/>
    <x v="43"/>
    <x v="166"/>
    <s v="19810522"/>
    <n v="4.7"/>
    <x v="0"/>
    <s v="N"/>
    <x v="541"/>
    <n v="1"/>
    <s v="AD"/>
    <n v="19403"/>
    <n v="0"/>
    <m/>
    <n v="0"/>
    <n v="0"/>
    <m/>
    <n v="19403"/>
  </r>
  <r>
    <s v="OPS"/>
    <s v="Robertson Cr"/>
    <x v="0"/>
    <s v="Fall"/>
    <x v="24"/>
    <x v="31"/>
    <s v="SWVI"/>
    <s v="CK-31"/>
    <x v="2"/>
    <s v="M"/>
    <s v="H"/>
    <x v="51"/>
    <x v="92"/>
    <m/>
    <m/>
    <x v="0"/>
    <x v="1490"/>
    <x v="24"/>
    <x v="574"/>
    <s v="19820605"/>
    <n v="5"/>
    <x v="0"/>
    <s v="N"/>
    <x v="0"/>
    <n v="1"/>
    <s v="AD"/>
    <n v="15555"/>
    <n v="318"/>
    <m/>
    <n v="0"/>
    <n v="0"/>
    <n v="802"/>
    <n v="16675"/>
  </r>
  <r>
    <s v="OPS"/>
    <s v="Robertson Cr"/>
    <x v="0"/>
    <s v="Fall"/>
    <x v="24"/>
    <x v="21"/>
    <s v="SWVI"/>
    <s v="CK-31"/>
    <x v="2"/>
    <s v="M"/>
    <s v="H"/>
    <x v="51"/>
    <x v="83"/>
    <s v="CK-31"/>
    <s v="WEST VANCOUVER ISLAND-SOUTH_FA_0.x"/>
    <x v="0"/>
    <x v="1491"/>
    <x v="24"/>
    <x v="574"/>
    <s v="19820609"/>
    <n v="3.8"/>
    <x v="0"/>
    <s v="N"/>
    <x v="0"/>
    <n v="1"/>
    <s v="AD"/>
    <n v="23396"/>
    <n v="118"/>
    <m/>
    <n v="0"/>
    <n v="0"/>
    <n v="1389223"/>
    <n v="1412737"/>
  </r>
  <r>
    <s v="OPS"/>
    <s v="Robertson Cr"/>
    <x v="0"/>
    <s v="Fall"/>
    <x v="24"/>
    <x v="21"/>
    <s v="SWVI"/>
    <s v="CK-31"/>
    <x v="2"/>
    <s v="M"/>
    <s v="H"/>
    <x v="51"/>
    <x v="83"/>
    <s v="CK-31"/>
    <s v="WEST VANCOUVER ISLAND-SOUTH_FA_0.x"/>
    <x v="0"/>
    <x v="1492"/>
    <x v="24"/>
    <x v="574"/>
    <s v="19820608"/>
    <n v="4.5"/>
    <x v="1"/>
    <s v="N"/>
    <x v="542"/>
    <n v="1"/>
    <s v="AD"/>
    <n v="16374"/>
    <n v="342"/>
    <m/>
    <n v="0"/>
    <n v="0"/>
    <n v="795"/>
    <n v="17511"/>
  </r>
  <r>
    <s v="OPS"/>
    <s v="Robertson Cr"/>
    <x v="0"/>
    <s v="Fall"/>
    <x v="24"/>
    <x v="21"/>
    <s v="SWVI"/>
    <s v="CK-31"/>
    <x v="2"/>
    <s v="M"/>
    <s v="H"/>
    <x v="51"/>
    <x v="83"/>
    <s v="CK-31"/>
    <s v="WEST VANCOUVER ISLAND-SOUTH_FA_0.x"/>
    <x v="0"/>
    <x v="1493"/>
    <x v="24"/>
    <x v="574"/>
    <s v="19820608"/>
    <n v="4.5"/>
    <x v="1"/>
    <s v="N"/>
    <x v="543"/>
    <n v="1"/>
    <s v="AD"/>
    <n v="15953"/>
    <n v="383"/>
    <m/>
    <n v="0"/>
    <n v="0"/>
    <n v="875"/>
    <n v="17211"/>
  </r>
  <r>
    <s v="OPS"/>
    <s v="Robertson Cr"/>
    <x v="0"/>
    <s v="Fall"/>
    <x v="24"/>
    <x v="21"/>
    <s v="SWVI"/>
    <s v="CK-31"/>
    <x v="2"/>
    <s v="M"/>
    <s v="H"/>
    <x v="51"/>
    <x v="83"/>
    <s v="CK-31"/>
    <s v="WEST VANCOUVER ISLAND-SOUTH_FA_0.x"/>
    <x v="0"/>
    <x v="1494"/>
    <x v="24"/>
    <x v="574"/>
    <s v="19820608"/>
    <n v="4.5999999999999996"/>
    <x v="1"/>
    <s v="N"/>
    <x v="544"/>
    <n v="1"/>
    <s v="AD"/>
    <n v="18549"/>
    <n v="249"/>
    <m/>
    <n v="0"/>
    <n v="0"/>
    <n v="815"/>
    <n v="19613"/>
  </r>
  <r>
    <s v="OPS"/>
    <s v="Robertson Cr"/>
    <x v="0"/>
    <s v="Fall"/>
    <x v="24"/>
    <x v="21"/>
    <s v="SWVI"/>
    <s v="CK-31"/>
    <x v="2"/>
    <s v="M"/>
    <s v="H"/>
    <x v="51"/>
    <x v="83"/>
    <s v="CK-31"/>
    <s v="WEST VANCOUVER ISLAND-SOUTH_FA_0.x"/>
    <x v="0"/>
    <x v="1495"/>
    <x v="24"/>
    <x v="915"/>
    <s v="19820609"/>
    <n v="5.0999999999999996"/>
    <x v="0"/>
    <s v="N"/>
    <x v="0"/>
    <n v="1"/>
    <s v="AD"/>
    <n v="51797"/>
    <n v="896"/>
    <m/>
    <n v="0"/>
    <n v="0"/>
    <n v="6322549"/>
    <n v="6375242"/>
  </r>
  <r>
    <s v="OPS"/>
    <s v="Robertson Cr"/>
    <x v="0"/>
    <s v="Fall"/>
    <x v="25"/>
    <x v="31"/>
    <s v="SWVI"/>
    <s v="CK-31"/>
    <x v="2"/>
    <s v="M"/>
    <s v="H"/>
    <x v="51"/>
    <x v="81"/>
    <s v="CK-31"/>
    <s v="WEST VANCOUVER ISLAND-SOUTH_FA_0.x"/>
    <x v="0"/>
    <x v="1496"/>
    <x v="25"/>
    <x v="65"/>
    <s v="19830513"/>
    <n v="3.1"/>
    <x v="0"/>
    <s v="N"/>
    <x v="545"/>
    <n v="1"/>
    <s v="AD"/>
    <n v="9039"/>
    <n v="57"/>
    <m/>
    <n v="0"/>
    <n v="0"/>
    <n v="98772"/>
    <n v="107868"/>
  </r>
  <r>
    <s v="OPS"/>
    <s v="Robertson Cr"/>
    <x v="0"/>
    <s v="Fall"/>
    <x v="25"/>
    <x v="21"/>
    <s v="SWVI"/>
    <s v="CK-31"/>
    <x v="2"/>
    <s v="M"/>
    <s v="H"/>
    <x v="51"/>
    <x v="83"/>
    <s v="CK-31"/>
    <s v="WEST VANCOUVER ISLAND-SOUTH_FA_0.x"/>
    <x v="0"/>
    <x v="1497"/>
    <x v="25"/>
    <x v="916"/>
    <s v="19830603"/>
    <n v="7"/>
    <x v="0"/>
    <s v="N"/>
    <x v="546"/>
    <n v="1"/>
    <s v="AD"/>
    <n v="87416"/>
    <n v="556"/>
    <m/>
    <n v="0"/>
    <n v="0"/>
    <n v="8028708"/>
    <n v="8116680"/>
  </r>
  <r>
    <s v="OPS"/>
    <s v="Robertson Cr"/>
    <x v="0"/>
    <s v="Fall"/>
    <x v="25"/>
    <x v="21"/>
    <s v="SWVI"/>
    <s v="CK-31"/>
    <x v="2"/>
    <s v="M"/>
    <s v="H"/>
    <x v="51"/>
    <x v="83"/>
    <s v="CK-31"/>
    <s v="WEST VANCOUVER ISLAND-SOUTH_FA_0.x"/>
    <x v="0"/>
    <x v="1498"/>
    <x v="25"/>
    <x v="65"/>
    <s v="19830518"/>
    <n v="3.7"/>
    <x v="1"/>
    <s v="N"/>
    <x v="547"/>
    <n v="1"/>
    <s v="AD"/>
    <n v="19816"/>
    <n v="126"/>
    <m/>
    <n v="0"/>
    <n v="0"/>
    <n v="3334"/>
    <n v="23276"/>
  </r>
  <r>
    <s v="OPS"/>
    <s v="Robertson Cr"/>
    <x v="0"/>
    <s v="Fall"/>
    <x v="25"/>
    <x v="21"/>
    <s v="SWVI"/>
    <s v="CK-31"/>
    <x v="2"/>
    <s v="M"/>
    <s v="H"/>
    <x v="51"/>
    <x v="83"/>
    <s v="CK-31"/>
    <s v="WEST VANCOUVER ISLAND-SOUTH_FA_0.x"/>
    <x v="0"/>
    <x v="1499"/>
    <x v="25"/>
    <x v="65"/>
    <s v="19830518"/>
    <n v="3.5"/>
    <x v="1"/>
    <s v="N"/>
    <x v="548"/>
    <n v="1"/>
    <s v="AD"/>
    <n v="20014"/>
    <n v="127"/>
    <m/>
    <n v="0"/>
    <n v="0"/>
    <n v="2741"/>
    <n v="22882"/>
  </r>
  <r>
    <s v="OPS"/>
    <s v="Robertson Cr"/>
    <x v="0"/>
    <s v="Fall"/>
    <x v="25"/>
    <x v="21"/>
    <s v="SWVI"/>
    <s v="CK-31"/>
    <x v="2"/>
    <s v="M"/>
    <s v="H"/>
    <x v="51"/>
    <x v="83"/>
    <s v="CK-31"/>
    <s v="WEST VANCOUVER ISLAND-SOUTH_FA_0.x"/>
    <x v="0"/>
    <x v="1500"/>
    <x v="25"/>
    <x v="65"/>
    <s v="19830518"/>
    <n v="3.4"/>
    <x v="1"/>
    <s v="N"/>
    <x v="549"/>
    <n v="1"/>
    <s v="AD"/>
    <n v="19632"/>
    <n v="124"/>
    <m/>
    <n v="0"/>
    <n v="0"/>
    <n v="3221"/>
    <n v="22977"/>
  </r>
  <r>
    <s v="OPS"/>
    <s v="Robertson Cr"/>
    <x v="0"/>
    <s v="Fall"/>
    <x v="25"/>
    <x v="21"/>
    <s v="SWVI"/>
    <s v="CK-31"/>
    <x v="2"/>
    <s v="M"/>
    <s v="H"/>
    <x v="51"/>
    <x v="83"/>
    <s v="CK-31"/>
    <s v="WEST VANCOUVER ISLAND-SOUTH_FA_0.x"/>
    <x v="0"/>
    <x v="1501"/>
    <x v="25"/>
    <x v="489"/>
    <s v="19830603"/>
    <n v="5.2"/>
    <x v="0"/>
    <s v="N"/>
    <x v="550"/>
    <n v="1"/>
    <s v="AD"/>
    <n v="20028"/>
    <n v="127"/>
    <m/>
    <n v="0"/>
    <n v="0"/>
    <n v="37664"/>
    <n v="57819"/>
  </r>
  <r>
    <s v="OPS"/>
    <s v="Robertson Cr"/>
    <x v="0"/>
    <s v="Fall"/>
    <x v="25"/>
    <x v="21"/>
    <s v="SWVI"/>
    <s v="CK-31"/>
    <x v="2"/>
    <s v="M"/>
    <s v="H"/>
    <x v="51"/>
    <x v="83"/>
    <s v="CK-31"/>
    <s v="WEST VANCOUVER ISLAND-SOUTH_FA_0.x"/>
    <x v="0"/>
    <x v="1502"/>
    <x v="25"/>
    <x v="489"/>
    <s v="19830602"/>
    <n v="4.0999999999999996"/>
    <x v="1"/>
    <s v="N"/>
    <x v="551"/>
    <n v="1"/>
    <s v="AD"/>
    <n v="20195"/>
    <n v="128"/>
    <m/>
    <n v="0"/>
    <n v="0"/>
    <n v="37706"/>
    <n v="58029"/>
  </r>
  <r>
    <s v="OPS"/>
    <s v="Robertson Cr"/>
    <x v="0"/>
    <s v="Fall"/>
    <x v="25"/>
    <x v="21"/>
    <s v="SWVI"/>
    <s v="CK-31"/>
    <x v="2"/>
    <s v="M"/>
    <s v="H"/>
    <x v="51"/>
    <x v="83"/>
    <s v="CK-31"/>
    <s v="WEST VANCOUVER ISLAND-SOUTH_FA_0.x"/>
    <x v="0"/>
    <x v="1503"/>
    <x v="25"/>
    <x v="65"/>
    <s v="19830529"/>
    <n v="5.4"/>
    <x v="1"/>
    <s v="N"/>
    <x v="552"/>
    <n v="1"/>
    <s v="AD"/>
    <n v="20210"/>
    <n v="128"/>
    <m/>
    <n v="0"/>
    <n v="0"/>
    <n v="38349"/>
    <n v="58687"/>
  </r>
  <r>
    <s v="OPS"/>
    <s v="Robertson Cr"/>
    <x v="0"/>
    <s v="Fall"/>
    <x v="25"/>
    <x v="21"/>
    <s v="SWVI"/>
    <s v="CK-31"/>
    <x v="2"/>
    <s v="M"/>
    <s v="H"/>
    <x v="51"/>
    <x v="83"/>
    <s v="CK-31"/>
    <s v="WEST VANCOUVER ISLAND-SOUTH_FA_0.x"/>
    <x v="0"/>
    <x v="1504"/>
    <x v="25"/>
    <x v="65"/>
    <s v="19830531"/>
    <n v="5"/>
    <x v="1"/>
    <s v="N"/>
    <x v="553"/>
    <n v="1"/>
    <s v="AD"/>
    <n v="19888"/>
    <n v="126"/>
    <m/>
    <n v="0"/>
    <n v="0"/>
    <n v="37980"/>
    <n v="57994"/>
  </r>
  <r>
    <s v="OPS"/>
    <s v="Robertson Cr"/>
    <x v="0"/>
    <s v="Fall"/>
    <x v="8"/>
    <x v="31"/>
    <s v="SWVI"/>
    <s v="CK-31"/>
    <x v="2"/>
    <s v="M"/>
    <s v="H"/>
    <x v="51"/>
    <x v="81"/>
    <s v="CK-31"/>
    <s v="WEST VANCOUVER ISLAND-SOUTH_FA_0.x"/>
    <x v="0"/>
    <x v="1505"/>
    <x v="8"/>
    <x v="169"/>
    <s v="19840519"/>
    <n v="3.3"/>
    <x v="0"/>
    <s v="N"/>
    <x v="0"/>
    <n v="1"/>
    <s v="AD"/>
    <n v="43005"/>
    <n v="306"/>
    <m/>
    <n v="0"/>
    <n v="0"/>
    <n v="100"/>
    <n v="43411"/>
  </r>
  <r>
    <s v="OPS"/>
    <s v="Robertson Cr"/>
    <x v="0"/>
    <s v="Fall"/>
    <x v="8"/>
    <x v="21"/>
    <s v="SWVI"/>
    <s v="CK-31"/>
    <x v="2"/>
    <s v="M"/>
    <s v="H"/>
    <x v="51"/>
    <x v="83"/>
    <s v="CK-31"/>
    <s v="WEST VANCOUVER ISLAND-SOUTH_FA_0.x"/>
    <x v="0"/>
    <x v="1506"/>
    <x v="8"/>
    <x v="66"/>
    <s v="19840607"/>
    <n v="5.0999999999999996"/>
    <x v="0"/>
    <s v="N"/>
    <x v="554"/>
    <n v="1"/>
    <s v="AD"/>
    <n v="26543"/>
    <n v="0"/>
    <m/>
    <n v="0"/>
    <n v="0"/>
    <n v="659313"/>
    <n v="685856"/>
  </r>
  <r>
    <s v="OPS"/>
    <s v="Robertson Cr"/>
    <x v="0"/>
    <s v="Fall"/>
    <x v="8"/>
    <x v="21"/>
    <s v="SWVI"/>
    <s v="CK-31"/>
    <x v="2"/>
    <s v="M"/>
    <s v="H"/>
    <x v="51"/>
    <x v="83"/>
    <s v="CK-31"/>
    <s v="WEST VANCOUVER ISLAND-SOUTH_FA_0.x"/>
    <x v="0"/>
    <x v="1507"/>
    <x v="8"/>
    <x v="66"/>
    <s v="19840607"/>
    <n v="5.0999999999999996"/>
    <x v="1"/>
    <s v="N"/>
    <x v="551"/>
    <n v="1"/>
    <s v="AD"/>
    <n v="26062"/>
    <n v="235"/>
    <m/>
    <n v="0"/>
    <n v="0"/>
    <n v="653092"/>
    <n v="679389"/>
  </r>
  <r>
    <s v="OPS"/>
    <s v="Robertson Cr"/>
    <x v="0"/>
    <s v="Fall"/>
    <x v="8"/>
    <x v="21"/>
    <s v="SWVI"/>
    <s v="CK-31"/>
    <x v="2"/>
    <s v="M"/>
    <s v="H"/>
    <x v="51"/>
    <x v="83"/>
    <s v="CK-31"/>
    <s v="WEST VANCOUVER ISLAND-SOUTH_FA_0.x"/>
    <x v="0"/>
    <x v="1508"/>
    <x v="8"/>
    <x v="722"/>
    <s v="19840606"/>
    <n v="6.01"/>
    <x v="0"/>
    <s v="N"/>
    <x v="0"/>
    <n v="1"/>
    <s v="AD"/>
    <n v="50693"/>
    <n v="253"/>
    <m/>
    <n v="0"/>
    <n v="0"/>
    <n v="4613512"/>
    <n v="4664458"/>
  </r>
  <r>
    <s v="OPS"/>
    <s v="Robertson Cr"/>
    <x v="0"/>
    <s v="Fall"/>
    <x v="8"/>
    <x v="21"/>
    <s v="SWVI"/>
    <s v="CK-31"/>
    <x v="2"/>
    <s v="M"/>
    <s v="H"/>
    <x v="51"/>
    <x v="83"/>
    <s v="CK-31"/>
    <s v="WEST VANCOUVER ISLAND-SOUTH_FA_0.x"/>
    <x v="0"/>
    <x v="1509"/>
    <x v="8"/>
    <x v="66"/>
    <s v="19840607"/>
    <n v="5.0999999999999996"/>
    <x v="0"/>
    <s v="N"/>
    <x v="555"/>
    <n v="1"/>
    <s v="AD"/>
    <n v="25179"/>
    <n v="126"/>
    <m/>
    <n v="0"/>
    <n v="0"/>
    <n v="1439561"/>
    <n v="1464866"/>
  </r>
  <r>
    <s v="OPS"/>
    <s v="Robertson Cr"/>
    <x v="0"/>
    <s v="Fall"/>
    <x v="8"/>
    <x v="21"/>
    <s v="SWVI"/>
    <s v="CK-31"/>
    <x v="2"/>
    <s v="M"/>
    <s v="H"/>
    <x v="51"/>
    <x v="83"/>
    <s v="CK-31"/>
    <s v="WEST VANCOUVER ISLAND-SOUTH_FA_0.x"/>
    <x v="0"/>
    <x v="1510"/>
    <x v="8"/>
    <x v="917"/>
    <s v="19840608"/>
    <n v="4.0999999999999996"/>
    <x v="0"/>
    <s v="N"/>
    <x v="556"/>
    <n v="1"/>
    <s v="AD"/>
    <n v="75989"/>
    <n v="684"/>
    <m/>
    <n v="0"/>
    <n v="0"/>
    <n v="979789"/>
    <n v="1056462"/>
  </r>
  <r>
    <s v="OPS"/>
    <s v="Robertson Cr"/>
    <x v="0"/>
    <s v="Fall"/>
    <x v="8"/>
    <x v="21"/>
    <s v="SWVI"/>
    <s v="CK-31"/>
    <x v="2"/>
    <s v="M"/>
    <s v="H"/>
    <x v="51"/>
    <x v="83"/>
    <s v="CK-31"/>
    <s v="WEST VANCOUVER ISLAND-SOUTH_FA_0.x"/>
    <x v="0"/>
    <x v="1511"/>
    <x v="8"/>
    <x v="917"/>
    <s v="19840608"/>
    <n v="4.5999999999999996"/>
    <x v="1"/>
    <s v="N"/>
    <x v="557"/>
    <n v="1"/>
    <s v="AD"/>
    <n v="76471"/>
    <n v="382"/>
    <m/>
    <n v="0"/>
    <n v="0"/>
    <n v="971434"/>
    <n v="1048287"/>
  </r>
  <r>
    <s v="OPS"/>
    <s v="Robertson Cr"/>
    <x v="0"/>
    <s v="Fall"/>
    <x v="9"/>
    <x v="31"/>
    <s v="SWVI"/>
    <s v="CK-31"/>
    <x v="2"/>
    <s v="M"/>
    <s v="H"/>
    <x v="51"/>
    <x v="81"/>
    <s v="CK-31"/>
    <s v="WEST VANCOUVER ISLAND-SOUTH_FA_0.x"/>
    <x v="1"/>
    <x v="1512"/>
    <x v="9"/>
    <x v="171"/>
    <s v="19850523"/>
    <n v="2.4"/>
    <x v="0"/>
    <s v="N"/>
    <x v="0"/>
    <n v="1"/>
    <s v="AD"/>
    <n v="14086"/>
    <n v="186"/>
    <m/>
    <n v="0"/>
    <n v="0"/>
    <m/>
    <n v="14272"/>
  </r>
  <r>
    <s v="OPS"/>
    <s v="Robertson Cr"/>
    <x v="0"/>
    <s v="Fall"/>
    <x v="9"/>
    <x v="21"/>
    <s v="SWVI"/>
    <s v="CK-31"/>
    <x v="2"/>
    <s v="M"/>
    <s v="H"/>
    <x v="51"/>
    <x v="83"/>
    <s v="CK-31"/>
    <s v="WEST VANCOUVER ISLAND-SOUTH_FA_0.x"/>
    <x v="0"/>
    <x v="1513"/>
    <x v="9"/>
    <x v="918"/>
    <s v="19850617"/>
    <n v="5.0999999999999996"/>
    <x v="1"/>
    <s v="N"/>
    <x v="558"/>
    <n v="1"/>
    <s v="AD"/>
    <n v="10353"/>
    <n v="73"/>
    <m/>
    <n v="0"/>
    <n v="0"/>
    <n v="204096"/>
    <n v="214522"/>
  </r>
  <r>
    <s v="OPS"/>
    <s v="Robertson Cr"/>
    <x v="0"/>
    <s v="Fall"/>
    <x v="9"/>
    <x v="21"/>
    <s v="SWVI"/>
    <s v="CK-31"/>
    <x v="2"/>
    <s v="M"/>
    <s v="H"/>
    <x v="51"/>
    <x v="83"/>
    <s v="CK-31"/>
    <s v="WEST VANCOUVER ISLAND-SOUTH_FA_0.x"/>
    <x v="0"/>
    <x v="1514"/>
    <x v="9"/>
    <x v="919"/>
    <s v="19850618"/>
    <n v="4.5999999999999996"/>
    <x v="0"/>
    <s v="N"/>
    <x v="559"/>
    <n v="1"/>
    <s v="AD"/>
    <n v="10423"/>
    <n v="137"/>
    <m/>
    <n v="0"/>
    <n v="0"/>
    <n v="181711"/>
    <n v="192271"/>
  </r>
  <r>
    <s v="OPS"/>
    <s v="Robertson Cr"/>
    <x v="0"/>
    <s v="Fall"/>
    <x v="9"/>
    <x v="21"/>
    <s v="SWVI"/>
    <s v="CK-31"/>
    <x v="2"/>
    <s v="M"/>
    <s v="H"/>
    <x v="51"/>
    <x v="83"/>
    <s v="CK-31"/>
    <s v="WEST VANCOUVER ISLAND-SOUTH_FA_0.x"/>
    <x v="0"/>
    <x v="1515"/>
    <x v="9"/>
    <x v="918"/>
    <s v="19850617"/>
    <n v="5.0999999999999996"/>
    <x v="1"/>
    <s v="N"/>
    <x v="558"/>
    <n v="1"/>
    <s v="AD"/>
    <n v="8628"/>
    <n v="61"/>
    <m/>
    <n v="0"/>
    <n v="0"/>
    <n v="170080"/>
    <n v="178769"/>
  </r>
  <r>
    <s v="OPS"/>
    <s v="Robertson Cr"/>
    <x v="0"/>
    <s v="Fall"/>
    <x v="9"/>
    <x v="21"/>
    <s v="SWVI"/>
    <s v="CK-31"/>
    <x v="2"/>
    <s v="M"/>
    <s v="H"/>
    <x v="51"/>
    <x v="83"/>
    <s v="CK-31"/>
    <s v="WEST VANCOUVER ISLAND-SOUTH_FA_0.x"/>
    <x v="0"/>
    <x v="1516"/>
    <x v="9"/>
    <x v="919"/>
    <s v="19850618"/>
    <n v="4.5999999999999996"/>
    <x v="0"/>
    <s v="N"/>
    <x v="559"/>
    <n v="1"/>
    <s v="AD"/>
    <n v="11056"/>
    <n v="146"/>
    <m/>
    <n v="0"/>
    <n v="0"/>
    <n v="192761"/>
    <n v="203963"/>
  </r>
  <r>
    <s v="OPS"/>
    <s v="Robertson Cr"/>
    <x v="0"/>
    <s v="Fall"/>
    <x v="9"/>
    <x v="21"/>
    <s v="SWVI"/>
    <s v="CK-31"/>
    <x v="2"/>
    <s v="M"/>
    <s v="H"/>
    <x v="51"/>
    <x v="83"/>
    <s v="CK-31"/>
    <s v="WEST VANCOUVER ISLAND-SOUTH_FA_0.x"/>
    <x v="0"/>
    <x v="1517"/>
    <x v="9"/>
    <x v="919"/>
    <s v="19850618"/>
    <n v="5.0999999999999996"/>
    <x v="1"/>
    <s v="N"/>
    <x v="558"/>
    <n v="1"/>
    <s v="AD"/>
    <n v="8617"/>
    <n v="146"/>
    <m/>
    <n v="0"/>
    <n v="0"/>
    <n v="245300"/>
    <n v="254063"/>
  </r>
  <r>
    <s v="OPS"/>
    <s v="Robertson Cr"/>
    <x v="0"/>
    <s v="Fall"/>
    <x v="9"/>
    <x v="21"/>
    <s v="SWVI"/>
    <s v="CK-31"/>
    <x v="2"/>
    <s v="M"/>
    <s v="H"/>
    <x v="51"/>
    <x v="83"/>
    <s v="CK-31"/>
    <s v="WEST VANCOUVER ISLAND-SOUTH_FA_0.x"/>
    <x v="0"/>
    <x v="1518"/>
    <x v="9"/>
    <x v="919"/>
    <s v="19850618"/>
    <n v="4.7"/>
    <x v="0"/>
    <s v="N"/>
    <x v="559"/>
    <n v="1"/>
    <s v="AD"/>
    <n v="9494"/>
    <n v="96"/>
    <m/>
    <n v="0"/>
    <n v="0"/>
    <n v="208302"/>
    <n v="217892"/>
  </r>
  <r>
    <s v="OPS"/>
    <s v="Robertson Cr"/>
    <x v="0"/>
    <s v="Fall"/>
    <x v="9"/>
    <x v="21"/>
    <s v="SWVI"/>
    <s v="CK-31"/>
    <x v="2"/>
    <s v="M"/>
    <s v="H"/>
    <x v="51"/>
    <x v="83"/>
    <s v="CK-31"/>
    <s v="WEST VANCOUVER ISLAND-SOUTH_FA_0.x"/>
    <x v="0"/>
    <x v="1519"/>
    <x v="9"/>
    <x v="918"/>
    <s v="19850617"/>
    <n v="5.0999999999999996"/>
    <x v="1"/>
    <s v="N"/>
    <x v="558"/>
    <n v="1"/>
    <s v="AD"/>
    <n v="15531"/>
    <n v="109"/>
    <m/>
    <n v="0"/>
    <n v="0"/>
    <n v="306144"/>
    <n v="321784"/>
  </r>
  <r>
    <s v="OPS"/>
    <s v="Robertson Cr"/>
    <x v="0"/>
    <s v="Fall"/>
    <x v="9"/>
    <x v="21"/>
    <s v="SWVI"/>
    <s v="CK-31"/>
    <x v="2"/>
    <s v="M"/>
    <s v="H"/>
    <x v="51"/>
    <x v="83"/>
    <s v="CK-31"/>
    <s v="WEST VANCOUVER ISLAND-SOUTH_FA_0.x"/>
    <x v="0"/>
    <x v="1520"/>
    <x v="9"/>
    <x v="919"/>
    <s v="19850618"/>
    <n v="5.0999999999999996"/>
    <x v="1"/>
    <s v="N"/>
    <x v="558"/>
    <n v="1"/>
    <s v="AD"/>
    <n v="15931"/>
    <n v="271"/>
    <m/>
    <n v="0"/>
    <n v="0"/>
    <n v="453561"/>
    <n v="469763"/>
  </r>
  <r>
    <s v="OPS"/>
    <s v="Robertson Cr"/>
    <x v="0"/>
    <s v="Fall"/>
    <x v="9"/>
    <x v="21"/>
    <s v="SWVI"/>
    <s v="CK-31"/>
    <x v="2"/>
    <s v="M"/>
    <s v="H"/>
    <x v="51"/>
    <x v="83"/>
    <s v="CK-31"/>
    <s v="WEST VANCOUVER ISLAND-SOUTH_FA_0.x"/>
    <x v="0"/>
    <x v="1521"/>
    <x v="9"/>
    <x v="919"/>
    <s v="19850618"/>
    <n v="4.5999999999999996"/>
    <x v="0"/>
    <s v="N"/>
    <x v="559"/>
    <n v="1"/>
    <s v="AD"/>
    <n v="13732"/>
    <n v="181"/>
    <m/>
    <n v="0"/>
    <n v="0"/>
    <n v="239417"/>
    <n v="253330"/>
  </r>
  <r>
    <s v="OPS"/>
    <s v="Robertson Cr"/>
    <x v="0"/>
    <s v="Fall"/>
    <x v="9"/>
    <x v="21"/>
    <s v="SWVI"/>
    <s v="CK-31"/>
    <x v="2"/>
    <s v="M"/>
    <s v="H"/>
    <x v="51"/>
    <x v="83"/>
    <s v="CK-31"/>
    <s v="WEST VANCOUVER ISLAND-SOUTH_FA_0.x"/>
    <x v="0"/>
    <x v="1522"/>
    <x v="9"/>
    <x v="919"/>
    <s v="19850618"/>
    <n v="4.7"/>
    <x v="0"/>
    <s v="N"/>
    <x v="559"/>
    <n v="1"/>
    <s v="AD"/>
    <n v="16028"/>
    <n v="162"/>
    <m/>
    <n v="0"/>
    <n v="0"/>
    <n v="351649"/>
    <n v="367839"/>
  </r>
  <r>
    <s v="OPS"/>
    <s v="Robertson Cr"/>
    <x v="0"/>
    <s v="Fall"/>
    <x v="9"/>
    <x v="21"/>
    <s v="SWVI"/>
    <s v="CK-31"/>
    <x v="2"/>
    <s v="M"/>
    <s v="H"/>
    <x v="51"/>
    <x v="83"/>
    <s v="CK-31"/>
    <s v="WEST VANCOUVER ISLAND-SOUTH_FA_0.x"/>
    <x v="0"/>
    <x v="1523"/>
    <x v="9"/>
    <x v="920"/>
    <s v="19850608"/>
    <n v="8.1999999999999993"/>
    <x v="1"/>
    <s v="N"/>
    <x v="551"/>
    <n v="1"/>
    <s v="AD"/>
    <n v="18823"/>
    <n v="522"/>
    <m/>
    <n v="0"/>
    <n v="0"/>
    <n v="747337"/>
    <n v="766682"/>
  </r>
  <r>
    <s v="OPS"/>
    <s v="Robertson Cr"/>
    <x v="0"/>
    <s v="Fall"/>
    <x v="9"/>
    <x v="21"/>
    <s v="SWVI"/>
    <s v="CK-31"/>
    <x v="2"/>
    <s v="M"/>
    <s v="H"/>
    <x v="51"/>
    <x v="83"/>
    <s v="CK-31"/>
    <s v="WEST VANCOUVER ISLAND-SOUTH_FA_0.x"/>
    <x v="0"/>
    <x v="1524"/>
    <x v="9"/>
    <x v="921"/>
    <s v="19850610"/>
    <n v="6.4"/>
    <x v="0"/>
    <s v="N"/>
    <x v="560"/>
    <n v="1"/>
    <s v="AD"/>
    <n v="28083"/>
    <n v="198"/>
    <m/>
    <n v="0"/>
    <n v="0"/>
    <n v="992605"/>
    <n v="1020886"/>
  </r>
  <r>
    <s v="OPS"/>
    <s v="Robertson Cr"/>
    <x v="0"/>
    <s v="Fall"/>
    <x v="9"/>
    <x v="21"/>
    <s v="SWVI"/>
    <s v="CK-31"/>
    <x v="2"/>
    <s v="M"/>
    <s v="H"/>
    <x v="51"/>
    <x v="83"/>
    <s v="CK-31"/>
    <s v="WEST VANCOUVER ISLAND-SOUTH_FA_0.x"/>
    <x v="0"/>
    <x v="1525"/>
    <x v="9"/>
    <x v="921"/>
    <s v="19850610"/>
    <n v="6.4"/>
    <x v="1"/>
    <s v="N"/>
    <x v="561"/>
    <n v="1"/>
    <s v="AD"/>
    <n v="1984"/>
    <n v="14"/>
    <m/>
    <n v="0"/>
    <n v="0"/>
    <n v="70142"/>
    <n v="72140"/>
  </r>
  <r>
    <s v="OPS"/>
    <s v="Robertson Cr"/>
    <x v="0"/>
    <s v="Fall"/>
    <x v="9"/>
    <x v="21"/>
    <s v="SWVI"/>
    <s v="CK-31"/>
    <x v="2"/>
    <s v="M"/>
    <s v="H"/>
    <x v="51"/>
    <x v="83"/>
    <s v="CK-31"/>
    <s v="WEST VANCOUVER ISLAND-SOUTH_FA_0.x"/>
    <x v="0"/>
    <x v="1526"/>
    <x v="9"/>
    <x v="921"/>
    <s v="19850610"/>
    <n v="6.2"/>
    <x v="1"/>
    <s v="N"/>
    <x v="562"/>
    <n v="1"/>
    <s v="AD"/>
    <n v="21625"/>
    <n v="600"/>
    <m/>
    <n v="0"/>
    <n v="0"/>
    <n v="949585"/>
    <n v="971810"/>
  </r>
  <r>
    <s v="OPS"/>
    <s v="Robertson Cr"/>
    <x v="0"/>
    <s v="Fall"/>
    <x v="9"/>
    <x v="21"/>
    <s v="SWVI"/>
    <s v="CK-31"/>
    <x v="2"/>
    <s v="M"/>
    <s v="H"/>
    <x v="51"/>
    <x v="83"/>
    <s v="CK-31"/>
    <s v="WEST VANCOUVER ISLAND-SOUTH_FA_0.x"/>
    <x v="0"/>
    <x v="1527"/>
    <x v="9"/>
    <x v="921"/>
    <s v="19850610"/>
    <n v="6.2"/>
    <x v="1"/>
    <s v="N"/>
    <x v="563"/>
    <n v="1"/>
    <s v="AD"/>
    <n v="8578"/>
    <n v="238"/>
    <m/>
    <n v="0"/>
    <n v="0"/>
    <n v="66132"/>
    <n v="74948"/>
  </r>
  <r>
    <s v="OPS"/>
    <s v="Robertson Cr"/>
    <x v="0"/>
    <s v="Fall"/>
    <x v="9"/>
    <x v="21"/>
    <s v="SWVI"/>
    <s v="CK-31"/>
    <x v="2"/>
    <s v="M"/>
    <s v="H"/>
    <x v="51"/>
    <x v="83"/>
    <s v="CK-31"/>
    <s v="WEST VANCOUVER ISLAND-SOUTH_FA_0.x"/>
    <x v="0"/>
    <x v="1528"/>
    <x v="9"/>
    <x v="922"/>
    <s v="19850613"/>
    <n v="5.9"/>
    <x v="1"/>
    <s v="N"/>
    <x v="564"/>
    <n v="1"/>
    <s v="AD"/>
    <n v="50365"/>
    <n v="458"/>
    <m/>
    <n v="0"/>
    <n v="0"/>
    <n v="2593377"/>
    <n v="2644200"/>
  </r>
  <r>
    <s v="OPS"/>
    <s v="Robertson Cr"/>
    <x v="0"/>
    <s v="Fall"/>
    <x v="10"/>
    <x v="31"/>
    <s v="SWVI"/>
    <s v="CK-31"/>
    <x v="2"/>
    <s v="M"/>
    <s v="H"/>
    <x v="51"/>
    <x v="81"/>
    <s v="CK-31"/>
    <s v="WEST VANCOUVER ISLAND-SOUTH_FA_0.x"/>
    <x v="0"/>
    <x v="1529"/>
    <x v="10"/>
    <x v="728"/>
    <s v="19860526"/>
    <n v="3.8"/>
    <x v="0"/>
    <s v="N"/>
    <x v="0"/>
    <n v="1"/>
    <m/>
    <n v="0"/>
    <n v="0"/>
    <m/>
    <n v="0"/>
    <n v="0"/>
    <n v="116204"/>
    <n v="116204"/>
  </r>
  <r>
    <s v="OPS"/>
    <s v="Robertson Cr"/>
    <x v="0"/>
    <s v="Fall"/>
    <x v="10"/>
    <x v="21"/>
    <s v="SWVI"/>
    <s v="CK-31"/>
    <x v="2"/>
    <s v="M"/>
    <s v="H"/>
    <x v="51"/>
    <x v="83"/>
    <s v="CK-31"/>
    <s v="WEST VANCOUVER ISLAND-SOUTH_FA_0.x"/>
    <x v="0"/>
    <x v="1530"/>
    <x v="10"/>
    <x v="729"/>
    <s v="19860610"/>
    <n v="7.6"/>
    <x v="1"/>
    <s v="N"/>
    <x v="558"/>
    <n v="1"/>
    <s v="AD"/>
    <n v="25263"/>
    <n v="127"/>
    <m/>
    <n v="0"/>
    <n v="0"/>
    <n v="975676"/>
    <n v="1001066"/>
  </r>
  <r>
    <s v="OPS"/>
    <s v="Robertson Cr"/>
    <x v="0"/>
    <s v="Fall"/>
    <x v="10"/>
    <x v="21"/>
    <s v="SWVI"/>
    <s v="CK-31"/>
    <x v="2"/>
    <s v="M"/>
    <s v="H"/>
    <x v="51"/>
    <x v="83"/>
    <s v="CK-31"/>
    <s v="WEST VANCOUVER ISLAND-SOUTH_FA_0.x"/>
    <x v="0"/>
    <x v="1531"/>
    <x v="10"/>
    <x v="729"/>
    <s v="19860610"/>
    <n v="7.2"/>
    <x v="0"/>
    <s v="N"/>
    <x v="565"/>
    <n v="1"/>
    <s v="AD"/>
    <n v="26746"/>
    <n v="0"/>
    <m/>
    <n v="0"/>
    <n v="0"/>
    <n v="989535"/>
    <n v="1016281"/>
  </r>
  <r>
    <s v="OPS"/>
    <s v="Robertson Cr"/>
    <x v="0"/>
    <s v="Fall"/>
    <x v="10"/>
    <x v="21"/>
    <s v="SWVI"/>
    <s v="CK-31"/>
    <x v="2"/>
    <s v="M"/>
    <s v="H"/>
    <x v="51"/>
    <x v="83"/>
    <s v="CK-31"/>
    <s v="WEST VANCOUVER ISLAND-SOUTH_FA_0.x"/>
    <x v="0"/>
    <x v="1532"/>
    <x v="10"/>
    <x v="923"/>
    <s v="19860616"/>
    <n v="5.9"/>
    <x v="1"/>
    <s v="N"/>
    <x v="559"/>
    <n v="1"/>
    <s v="AD"/>
    <n v="26320"/>
    <n v="0"/>
    <m/>
    <n v="0"/>
    <n v="0"/>
    <n v="662585"/>
    <n v="688905"/>
  </r>
  <r>
    <s v="OPS"/>
    <s v="Robertson Cr"/>
    <x v="0"/>
    <s v="Fall"/>
    <x v="10"/>
    <x v="21"/>
    <s v="SWVI"/>
    <s v="CK-31"/>
    <x v="2"/>
    <s v="M"/>
    <s v="H"/>
    <x v="51"/>
    <x v="83"/>
    <s v="CK-31"/>
    <s v="WEST VANCOUVER ISLAND-SOUTH_FA_0.x"/>
    <x v="0"/>
    <x v="1533"/>
    <x v="10"/>
    <x v="923"/>
    <s v="19860616"/>
    <n v="5.7"/>
    <x v="1"/>
    <s v="N"/>
    <x v="559"/>
    <n v="1"/>
    <s v="AD"/>
    <n v="25915"/>
    <n v="0"/>
    <m/>
    <n v="0"/>
    <n v="0"/>
    <n v="659653"/>
    <n v="685568"/>
  </r>
  <r>
    <s v="OPS"/>
    <s v="Robertson Cr"/>
    <x v="0"/>
    <s v="Fall"/>
    <x v="10"/>
    <x v="21"/>
    <s v="SWVI"/>
    <s v="CK-31"/>
    <x v="2"/>
    <s v="M"/>
    <s v="H"/>
    <x v="51"/>
    <x v="83"/>
    <s v="CK-31"/>
    <s v="WEST VANCOUVER ISLAND-SOUTH_FA_0.x"/>
    <x v="0"/>
    <x v="1534"/>
    <x v="10"/>
    <x v="729"/>
    <s v="19860616"/>
    <n v="6.6"/>
    <x v="0"/>
    <s v="N"/>
    <x v="0"/>
    <n v="1"/>
    <s v="AD"/>
    <n v="25274"/>
    <n v="118"/>
    <m/>
    <n v="0"/>
    <n v="0"/>
    <n v="1135969"/>
    <n v="1161361"/>
  </r>
  <r>
    <s v="OPS"/>
    <s v="Robertson Cr"/>
    <x v="0"/>
    <s v="Fall"/>
    <x v="10"/>
    <x v="21"/>
    <s v="SWVI"/>
    <s v="CK-31"/>
    <x v="2"/>
    <s v="M"/>
    <s v="H"/>
    <x v="51"/>
    <x v="83"/>
    <s v="CK-31"/>
    <s v="WEST VANCOUVER ISLAND-SOUTH_FA_0.x"/>
    <x v="0"/>
    <x v="1535"/>
    <x v="10"/>
    <x v="729"/>
    <s v="19860616"/>
    <n v="6.6"/>
    <x v="0"/>
    <s v="N"/>
    <x v="0"/>
    <n v="1"/>
    <s v="AD"/>
    <n v="26998"/>
    <n v="125"/>
    <m/>
    <n v="0"/>
    <n v="0"/>
    <n v="1211314"/>
    <n v="1238437"/>
  </r>
  <r>
    <s v="OPS"/>
    <s v="Robertson Cr"/>
    <x v="0"/>
    <s v="Fall"/>
    <x v="10"/>
    <x v="21"/>
    <s v="SWVI"/>
    <s v="CK-31"/>
    <x v="2"/>
    <s v="M"/>
    <s v="H"/>
    <x v="51"/>
    <x v="83"/>
    <s v="CK-31"/>
    <s v="WEST VANCOUVER ISLAND-SOUTH_FA_0.x"/>
    <x v="0"/>
    <x v="1536"/>
    <x v="10"/>
    <x v="729"/>
    <s v="19860616"/>
    <n v="6.6"/>
    <x v="0"/>
    <s v="N"/>
    <x v="0"/>
    <n v="1"/>
    <s v="AD"/>
    <n v="26215"/>
    <n v="121"/>
    <m/>
    <n v="0"/>
    <n v="0"/>
    <n v="1186600"/>
    <n v="1212936"/>
  </r>
  <r>
    <s v="OPS"/>
    <s v="Robertson Cr"/>
    <x v="0"/>
    <s v="Fall"/>
    <x v="10"/>
    <x v="21"/>
    <s v="SWVI"/>
    <s v="CK-31"/>
    <x v="2"/>
    <s v="M"/>
    <s v="H"/>
    <x v="51"/>
    <x v="83"/>
    <s v="CK-31"/>
    <s v="WEST VANCOUVER ISLAND-SOUTH_FA_0.x"/>
    <x v="0"/>
    <x v="1537"/>
    <x v="10"/>
    <x v="729"/>
    <s v="19860616"/>
    <n v="6.6"/>
    <x v="0"/>
    <s v="N"/>
    <x v="0"/>
    <n v="1"/>
    <s v="AD"/>
    <n v="25976"/>
    <n v="119"/>
    <m/>
    <n v="0"/>
    <n v="0"/>
    <n v="1173224"/>
    <n v="1199319"/>
  </r>
  <r>
    <s v="OPS"/>
    <s v="Robertson Cr"/>
    <x v="0"/>
    <s v="Fall"/>
    <x v="11"/>
    <x v="31"/>
    <s v="SWVI"/>
    <s v="CK-31"/>
    <x v="2"/>
    <s v="M"/>
    <s v="H"/>
    <x v="51"/>
    <x v="81"/>
    <s v="CK-31"/>
    <s v="WEST VANCOUVER ISLAND-SOUTH_FA_0.x"/>
    <x v="0"/>
    <x v="1538"/>
    <x v="11"/>
    <x v="924"/>
    <s v="19870514"/>
    <n v="4.0999999999999996"/>
    <x v="0"/>
    <s v="N"/>
    <x v="566"/>
    <n v="1"/>
    <m/>
    <n v="0"/>
    <n v="0"/>
    <m/>
    <n v="0"/>
    <n v="0"/>
    <n v="187353"/>
    <n v="187353"/>
  </r>
  <r>
    <s v="OPS"/>
    <s v="Robertson Cr"/>
    <x v="0"/>
    <s v="Fall"/>
    <x v="11"/>
    <x v="21"/>
    <s v="SWVI"/>
    <s v="CK-31"/>
    <x v="2"/>
    <s v="M"/>
    <s v="H"/>
    <x v="51"/>
    <x v="83"/>
    <s v="CK-31"/>
    <s v="WEST VANCOUVER ISLAND-SOUTH_FA_0.x"/>
    <x v="0"/>
    <x v="1539"/>
    <x v="11"/>
    <x v="925"/>
    <s v="19870530"/>
    <n v="6.4"/>
    <x v="0"/>
    <s v="N"/>
    <x v="0"/>
    <n v="1"/>
    <s v="AD"/>
    <n v="24175"/>
    <n v="1059"/>
    <m/>
    <n v="0"/>
    <n v="0"/>
    <n v="1185725"/>
    <n v="1210959"/>
  </r>
  <r>
    <s v="OPS"/>
    <s v="Robertson Cr"/>
    <x v="0"/>
    <s v="Fall"/>
    <x v="11"/>
    <x v="21"/>
    <s v="SWVI"/>
    <s v="CK-31"/>
    <x v="2"/>
    <s v="M"/>
    <s v="H"/>
    <x v="51"/>
    <x v="83"/>
    <s v="CK-31"/>
    <s v="WEST VANCOUVER ISLAND-SOUTH_FA_0.x"/>
    <x v="0"/>
    <x v="1540"/>
    <x v="11"/>
    <x v="925"/>
    <s v="19870530"/>
    <n v="6.3"/>
    <x v="0"/>
    <s v="N"/>
    <x v="0"/>
    <n v="1"/>
    <s v="AD"/>
    <n v="22396"/>
    <n v="1181"/>
    <m/>
    <n v="0"/>
    <n v="0"/>
    <n v="1127152"/>
    <n v="1150729"/>
  </r>
  <r>
    <s v="OPS"/>
    <s v="Robertson Cr"/>
    <x v="0"/>
    <s v="Fall"/>
    <x v="11"/>
    <x v="21"/>
    <s v="SWVI"/>
    <s v="CK-31"/>
    <x v="2"/>
    <s v="M"/>
    <s v="H"/>
    <x v="51"/>
    <x v="83"/>
    <s v="CK-31"/>
    <s v="WEST VANCOUVER ISLAND-SOUTH_FA_0.x"/>
    <x v="0"/>
    <x v="1541"/>
    <x v="11"/>
    <x v="926"/>
    <s v="19870530"/>
    <n v="6.7"/>
    <x v="0"/>
    <s v="N"/>
    <x v="0"/>
    <n v="1"/>
    <s v="AD"/>
    <n v="23973"/>
    <n v="204"/>
    <m/>
    <n v="0"/>
    <n v="0"/>
    <n v="1243325"/>
    <n v="1267502"/>
  </r>
  <r>
    <s v="OPS"/>
    <s v="Robertson Cr"/>
    <x v="0"/>
    <s v="Fall"/>
    <x v="11"/>
    <x v="21"/>
    <s v="SWVI"/>
    <s v="CK-31"/>
    <x v="2"/>
    <s v="M"/>
    <s v="H"/>
    <x v="51"/>
    <x v="83"/>
    <s v="CK-31"/>
    <s v="WEST VANCOUVER ISLAND-SOUTH_FA_0.x"/>
    <x v="0"/>
    <x v="1542"/>
    <x v="11"/>
    <x v="926"/>
    <s v="19870530"/>
    <n v="6.8"/>
    <x v="0"/>
    <s v="N"/>
    <x v="0"/>
    <n v="1"/>
    <s v="AD"/>
    <n v="26805"/>
    <n v="274"/>
    <m/>
    <n v="0"/>
    <n v="0"/>
    <n v="1388668"/>
    <n v="1415747"/>
  </r>
  <r>
    <s v="OPS"/>
    <s v="Robertson Cr"/>
    <x v="0"/>
    <s v="Fall"/>
    <x v="11"/>
    <x v="21"/>
    <s v="SWVI"/>
    <s v="CK-31"/>
    <x v="2"/>
    <s v="M"/>
    <s v="H"/>
    <x v="51"/>
    <x v="83"/>
    <s v="CK-31"/>
    <s v="WEST VANCOUVER ISLAND-SOUTH_FA_0.x"/>
    <x v="0"/>
    <x v="1543"/>
    <x v="11"/>
    <x v="926"/>
    <s v="19870530"/>
    <n v="6.8"/>
    <x v="0"/>
    <s v="N"/>
    <x v="0"/>
    <n v="1"/>
    <s v="AD"/>
    <n v="24283"/>
    <n v="161"/>
    <m/>
    <n v="0"/>
    <n v="0"/>
    <n v="1351663"/>
    <n v="1376107"/>
  </r>
  <r>
    <s v="OPS"/>
    <s v="Robertson Cr"/>
    <x v="0"/>
    <s v="Fall"/>
    <x v="11"/>
    <x v="21"/>
    <s v="SWVI"/>
    <s v="CK-31"/>
    <x v="2"/>
    <s v="M"/>
    <s v="H"/>
    <x v="51"/>
    <x v="83"/>
    <s v="CK-31"/>
    <s v="WEST VANCOUVER ISLAND-SOUTH_FA_0.x"/>
    <x v="0"/>
    <x v="1544"/>
    <x v="11"/>
    <x v="926"/>
    <s v="19870530"/>
    <n v="7.2"/>
    <x v="0"/>
    <s v="N"/>
    <x v="0"/>
    <n v="1"/>
    <s v="AD"/>
    <n v="25922"/>
    <n v="174"/>
    <m/>
    <n v="0"/>
    <n v="0"/>
    <n v="1993847"/>
    <n v="2019943"/>
  </r>
  <r>
    <s v="OPS"/>
    <s v="Robertson Cr"/>
    <x v="0"/>
    <s v="Fall"/>
    <x v="11"/>
    <x v="21"/>
    <s v="SWVI"/>
    <s v="CK-31"/>
    <x v="2"/>
    <s v="M"/>
    <s v="H"/>
    <x v="51"/>
    <x v="83"/>
    <s v="CK-31"/>
    <s v="WEST VANCOUVER ISLAND-SOUTH_FA_0.x"/>
    <x v="0"/>
    <x v="1545"/>
    <x v="11"/>
    <x v="926"/>
    <s v="19870522"/>
    <n v="8.1"/>
    <x v="2"/>
    <s v="N"/>
    <x v="567"/>
    <n v="1"/>
    <s v="AD"/>
    <n v="20615"/>
    <n v="164"/>
    <m/>
    <n v="0"/>
    <n v="0"/>
    <m/>
    <n v="20779"/>
  </r>
  <r>
    <s v="OPS"/>
    <s v="Robertson Cr"/>
    <x v="0"/>
    <s v="Fall"/>
    <x v="11"/>
    <x v="21"/>
    <s v="SWVI"/>
    <s v="CK-31"/>
    <x v="2"/>
    <s v="M"/>
    <s v="H"/>
    <x v="51"/>
    <x v="83"/>
    <s v="CK-31"/>
    <s v="WEST VANCOUVER ISLAND-SOUTH_FA_0.x"/>
    <x v="0"/>
    <x v="1546"/>
    <x v="11"/>
    <x v="926"/>
    <s v="19870522"/>
    <n v="8.1"/>
    <x v="2"/>
    <s v="N"/>
    <x v="567"/>
    <n v="1"/>
    <s v="AD"/>
    <n v="19981"/>
    <n v="160"/>
    <m/>
    <n v="0"/>
    <n v="0"/>
    <m/>
    <n v="20141"/>
  </r>
  <r>
    <s v="OPS"/>
    <s v="Robertson Cr"/>
    <x v="0"/>
    <s v="Fall"/>
    <x v="11"/>
    <x v="21"/>
    <s v="SWVI"/>
    <s v="CK-31"/>
    <x v="2"/>
    <s v="M"/>
    <s v="H"/>
    <x v="51"/>
    <x v="83"/>
    <s v="CK-31"/>
    <s v="WEST VANCOUVER ISLAND-SOUTH_FA_0.x"/>
    <x v="0"/>
    <x v="1547"/>
    <x v="11"/>
    <x v="926"/>
    <s v="19870522"/>
    <n v="8.1"/>
    <x v="2"/>
    <s v="N"/>
    <x v="567"/>
    <n v="1"/>
    <s v="AD"/>
    <n v="19089"/>
    <n v="153"/>
    <m/>
    <n v="0"/>
    <n v="0"/>
    <m/>
    <n v="19242"/>
  </r>
  <r>
    <s v="OPS"/>
    <s v="Robertson Cr"/>
    <x v="0"/>
    <s v="Fall"/>
    <x v="11"/>
    <x v="21"/>
    <s v="SWVI"/>
    <s v="CK-31"/>
    <x v="2"/>
    <s v="M"/>
    <s v="H"/>
    <x v="51"/>
    <x v="83"/>
    <s v="CK-31"/>
    <s v="WEST VANCOUVER ISLAND-SOUTH_FA_0.x"/>
    <x v="0"/>
    <x v="1548"/>
    <x v="11"/>
    <x v="926"/>
    <s v="19870522"/>
    <n v="8.1"/>
    <x v="2"/>
    <s v="N"/>
    <x v="567"/>
    <n v="1"/>
    <s v="AD"/>
    <n v="19187"/>
    <n v="0"/>
    <m/>
    <n v="0"/>
    <n v="0"/>
    <m/>
    <n v="19187"/>
  </r>
  <r>
    <s v="OPS"/>
    <s v="Robertson Cr"/>
    <x v="0"/>
    <s v="Fall"/>
    <x v="11"/>
    <x v="21"/>
    <s v="SWVI"/>
    <s v="CK-31"/>
    <x v="2"/>
    <s v="M"/>
    <s v="H"/>
    <x v="51"/>
    <x v="83"/>
    <s v="CK-31"/>
    <s v="WEST VANCOUVER ISLAND-SOUTH_FA_0.x"/>
    <x v="0"/>
    <x v="1549"/>
    <x v="11"/>
    <x v="926"/>
    <s v="19870522"/>
    <n v="8.1"/>
    <x v="2"/>
    <s v="N"/>
    <x v="567"/>
    <n v="1"/>
    <s v="AD"/>
    <n v="20878"/>
    <n v="0"/>
    <m/>
    <n v="0"/>
    <n v="0"/>
    <m/>
    <n v="20878"/>
  </r>
  <r>
    <s v="OPS"/>
    <s v="Robertson Cr"/>
    <x v="0"/>
    <s v="Fall"/>
    <x v="11"/>
    <x v="21"/>
    <s v="SWVI"/>
    <s v="CK-31"/>
    <x v="2"/>
    <s v="M"/>
    <s v="H"/>
    <x v="51"/>
    <x v="83"/>
    <s v="CK-31"/>
    <s v="WEST VANCOUVER ISLAND-SOUTH_FA_0.x"/>
    <x v="0"/>
    <x v="1550"/>
    <x v="11"/>
    <x v="926"/>
    <s v="19870522"/>
    <n v="8.1"/>
    <x v="2"/>
    <s v="N"/>
    <x v="567"/>
    <n v="1"/>
    <s v="AD"/>
    <n v="20065"/>
    <n v="0"/>
    <m/>
    <n v="0"/>
    <n v="0"/>
    <m/>
    <n v="20065"/>
  </r>
  <r>
    <s v="OPS"/>
    <s v="Robertson Cr"/>
    <x v="0"/>
    <s v="Fall"/>
    <x v="11"/>
    <x v="21"/>
    <s v="SWVI"/>
    <s v="CK-31"/>
    <x v="2"/>
    <s v="M"/>
    <s v="H"/>
    <x v="51"/>
    <x v="83"/>
    <s v="CK-31"/>
    <s v="WEST VANCOUVER ISLAND-SOUTH_FA_0.x"/>
    <x v="0"/>
    <x v="1551"/>
    <x v="11"/>
    <x v="926"/>
    <s v="19870522"/>
    <n v="8.1"/>
    <x v="2"/>
    <s v="N"/>
    <x v="567"/>
    <n v="1"/>
    <s v="AD"/>
    <n v="18814"/>
    <n v="96"/>
    <m/>
    <n v="0"/>
    <n v="0"/>
    <m/>
    <n v="18910"/>
  </r>
  <r>
    <s v="OPS"/>
    <s v="Robertson Cr"/>
    <x v="0"/>
    <s v="Fall"/>
    <x v="11"/>
    <x v="21"/>
    <s v="SWVI"/>
    <s v="CK-31"/>
    <x v="2"/>
    <s v="M"/>
    <s v="H"/>
    <x v="51"/>
    <x v="83"/>
    <s v="CK-31"/>
    <s v="WEST VANCOUVER ISLAND-SOUTH_FA_0.x"/>
    <x v="0"/>
    <x v="1552"/>
    <x v="11"/>
    <x v="926"/>
    <s v="19870522"/>
    <n v="8.1"/>
    <x v="2"/>
    <s v="N"/>
    <x v="567"/>
    <n v="1"/>
    <s v="AD"/>
    <n v="19990"/>
    <n v="102"/>
    <m/>
    <n v="0"/>
    <n v="0"/>
    <m/>
    <n v="20092"/>
  </r>
  <r>
    <s v="OPS"/>
    <s v="Robertson Cr"/>
    <x v="0"/>
    <s v="Fall"/>
    <x v="11"/>
    <x v="21"/>
    <s v="SWVI"/>
    <s v="CK-31"/>
    <x v="2"/>
    <s v="M"/>
    <s v="H"/>
    <x v="51"/>
    <x v="83"/>
    <s v="CK-31"/>
    <s v="WEST VANCOUVER ISLAND-SOUTH_FA_0.x"/>
    <x v="0"/>
    <x v="1553"/>
    <x v="11"/>
    <x v="926"/>
    <s v="19870522"/>
    <n v="8.1"/>
    <x v="2"/>
    <s v="N"/>
    <x v="567"/>
    <n v="1"/>
    <s v="AD"/>
    <n v="20790"/>
    <n v="107"/>
    <m/>
    <n v="0"/>
    <n v="0"/>
    <m/>
    <n v="20897"/>
  </r>
  <r>
    <s v="OPS"/>
    <s v="Robertson Cr"/>
    <x v="0"/>
    <s v="Fall"/>
    <x v="11"/>
    <x v="21"/>
    <s v="SWVI"/>
    <s v="CK-31"/>
    <x v="2"/>
    <s v="M"/>
    <s v="H"/>
    <x v="51"/>
    <x v="83"/>
    <s v="CK-31"/>
    <s v="WEST VANCOUVER ISLAND-SOUTH_FA_0.x"/>
    <x v="0"/>
    <x v="1554"/>
    <x v="11"/>
    <x v="926"/>
    <s v="19870522"/>
    <n v="8.1"/>
    <x v="2"/>
    <s v="N"/>
    <x v="567"/>
    <n v="1"/>
    <s v="AD"/>
    <n v="21154"/>
    <n v="242"/>
    <m/>
    <n v="0"/>
    <n v="0"/>
    <m/>
    <n v="21396"/>
  </r>
  <r>
    <s v="OPS"/>
    <s v="Robertson Cr"/>
    <x v="0"/>
    <s v="Fall"/>
    <x v="11"/>
    <x v="21"/>
    <s v="SWVI"/>
    <s v="CK-31"/>
    <x v="2"/>
    <s v="M"/>
    <s v="H"/>
    <x v="51"/>
    <x v="83"/>
    <s v="CK-31"/>
    <s v="WEST VANCOUVER ISLAND-SOUTH_FA_0.x"/>
    <x v="0"/>
    <x v="1555"/>
    <x v="11"/>
    <x v="926"/>
    <s v="19870522"/>
    <n v="8.1"/>
    <x v="2"/>
    <s v="N"/>
    <x v="567"/>
    <n v="1"/>
    <s v="AD"/>
    <n v="16952"/>
    <n v="194"/>
    <m/>
    <n v="0"/>
    <n v="0"/>
    <m/>
    <n v="17146"/>
  </r>
  <r>
    <s v="OPS"/>
    <s v="Robertson Cr"/>
    <x v="0"/>
    <s v="Fall"/>
    <x v="11"/>
    <x v="21"/>
    <s v="SWVI"/>
    <s v="CK-31"/>
    <x v="2"/>
    <s v="M"/>
    <s v="H"/>
    <x v="51"/>
    <x v="83"/>
    <s v="CK-31"/>
    <s v="WEST VANCOUVER ISLAND-SOUTH_FA_0.x"/>
    <x v="0"/>
    <x v="1556"/>
    <x v="11"/>
    <x v="926"/>
    <s v="19870522"/>
    <n v="8.1"/>
    <x v="2"/>
    <s v="N"/>
    <x v="567"/>
    <n v="1"/>
    <s v="AD"/>
    <n v="20840"/>
    <n v="238"/>
    <m/>
    <n v="0"/>
    <n v="0"/>
    <m/>
    <n v="21078"/>
  </r>
  <r>
    <s v="OPS"/>
    <s v="Robertson Cr"/>
    <x v="0"/>
    <s v="Fall"/>
    <x v="11"/>
    <x v="21"/>
    <s v="SWVI"/>
    <s v="CK-31"/>
    <x v="2"/>
    <s v="M"/>
    <s v="H"/>
    <x v="51"/>
    <x v="83"/>
    <s v="CK-31"/>
    <s v="WEST VANCOUVER ISLAND-SOUTH_FA_0.x"/>
    <x v="1"/>
    <x v="1557"/>
    <x v="11"/>
    <x v="26"/>
    <s v="19870515"/>
    <n v="3"/>
    <x v="1"/>
    <s v="N"/>
    <x v="0"/>
    <n v="1"/>
    <m/>
    <n v="0"/>
    <n v="0"/>
    <m/>
    <n v="0"/>
    <n v="0"/>
    <n v="102793"/>
    <n v="102793"/>
  </r>
  <r>
    <s v="OPS"/>
    <s v="Robertson Cr"/>
    <x v="0"/>
    <s v="Fall"/>
    <x v="0"/>
    <x v="31"/>
    <s v="SWVI"/>
    <s v="CK-31"/>
    <x v="2"/>
    <s v="M"/>
    <s v="H"/>
    <x v="51"/>
    <x v="81"/>
    <s v="CK-31"/>
    <s v="WEST VANCOUVER ISLAND-SOUTH_FA_0.x"/>
    <x v="1"/>
    <x v="1558"/>
    <x v="0"/>
    <x v="927"/>
    <s v="19880510"/>
    <n v="3.3"/>
    <x v="0"/>
    <s v="N"/>
    <x v="0"/>
    <n v="1"/>
    <m/>
    <n v="0"/>
    <n v="0"/>
    <m/>
    <n v="0"/>
    <n v="0"/>
    <n v="416768"/>
    <n v="416768"/>
  </r>
  <r>
    <s v="OPS"/>
    <s v="Robertson Cr"/>
    <x v="0"/>
    <s v="Fall"/>
    <x v="0"/>
    <x v="21"/>
    <s v="SWVI"/>
    <s v="CK-31"/>
    <x v="2"/>
    <s v="M"/>
    <s v="H"/>
    <x v="51"/>
    <x v="93"/>
    <m/>
    <m/>
    <x v="0"/>
    <x v="1559"/>
    <x v="0"/>
    <x v="928"/>
    <s v="19880522"/>
    <n v="5.8"/>
    <x v="1"/>
    <s v="Y"/>
    <x v="568"/>
    <n v="1"/>
    <s v="AD"/>
    <n v="24691"/>
    <n v="0"/>
    <m/>
    <n v="0"/>
    <n v="0"/>
    <m/>
    <n v="24691"/>
  </r>
  <r>
    <s v="OPS"/>
    <s v="Robertson Cr"/>
    <x v="0"/>
    <s v="Fall"/>
    <x v="0"/>
    <x v="21"/>
    <s v="SWVI"/>
    <s v="CK-31"/>
    <x v="2"/>
    <s v="M"/>
    <s v="H"/>
    <x v="51"/>
    <x v="93"/>
    <m/>
    <m/>
    <x v="0"/>
    <x v="1560"/>
    <x v="0"/>
    <x v="928"/>
    <s v="19880522"/>
    <n v="5.8"/>
    <x v="1"/>
    <s v="Y"/>
    <x v="568"/>
    <n v="1"/>
    <s v="AD"/>
    <n v="26264"/>
    <n v="0"/>
    <m/>
    <n v="0"/>
    <n v="0"/>
    <m/>
    <n v="26264"/>
  </r>
  <r>
    <s v="OPS"/>
    <s v="Robertson Cr"/>
    <x v="0"/>
    <s v="Fall"/>
    <x v="0"/>
    <x v="21"/>
    <s v="SWVI"/>
    <s v="CK-31"/>
    <x v="2"/>
    <s v="M"/>
    <s v="H"/>
    <x v="52"/>
    <x v="94"/>
    <m/>
    <m/>
    <x v="3"/>
    <x v="1561"/>
    <x v="0"/>
    <x v="929"/>
    <s v="19880522"/>
    <n v="5.9"/>
    <x v="1"/>
    <s v="Y"/>
    <x v="569"/>
    <n v="1"/>
    <s v="AD"/>
    <n v="27033"/>
    <n v="413"/>
    <m/>
    <n v="0"/>
    <n v="0"/>
    <m/>
    <n v="27446"/>
  </r>
  <r>
    <s v="OPS"/>
    <s v="Robertson Cr"/>
    <x v="0"/>
    <s v="Fall"/>
    <x v="0"/>
    <x v="21"/>
    <s v="SWVI"/>
    <s v="CK-31"/>
    <x v="2"/>
    <s v="M"/>
    <s v="H"/>
    <x v="52"/>
    <x v="94"/>
    <m/>
    <m/>
    <x v="3"/>
    <x v="1562"/>
    <x v="0"/>
    <x v="929"/>
    <s v="19880522"/>
    <n v="5.9"/>
    <x v="1"/>
    <s v="Y"/>
    <x v="570"/>
    <n v="1"/>
    <s v="AD"/>
    <n v="24137"/>
    <n v="369"/>
    <m/>
    <n v="0"/>
    <n v="0"/>
    <m/>
    <n v="24506"/>
  </r>
  <r>
    <s v="OPS"/>
    <s v="Robertson Cr"/>
    <x v="0"/>
    <s v="Fall"/>
    <x v="0"/>
    <x v="21"/>
    <s v="SWVI"/>
    <s v="CK-31"/>
    <x v="2"/>
    <s v="M"/>
    <s v="H"/>
    <x v="51"/>
    <x v="83"/>
    <s v="CK-31"/>
    <s v="WEST VANCOUVER ISLAND-SOUTH_FA_0.x"/>
    <x v="0"/>
    <x v="1563"/>
    <x v="0"/>
    <x v="930"/>
    <s v="19880531"/>
    <n v="5.5"/>
    <x v="1"/>
    <s v="N"/>
    <x v="571"/>
    <n v="1"/>
    <s v="AD"/>
    <n v="31137"/>
    <n v="0"/>
    <m/>
    <n v="0"/>
    <n v="0"/>
    <n v="322939"/>
    <n v="354076"/>
  </r>
  <r>
    <s v="OPS"/>
    <s v="Robertson Cr"/>
    <x v="0"/>
    <s v="Fall"/>
    <x v="0"/>
    <x v="21"/>
    <s v="SWVI"/>
    <s v="CK-31"/>
    <x v="2"/>
    <s v="M"/>
    <s v="H"/>
    <x v="51"/>
    <x v="83"/>
    <s v="CK-31"/>
    <s v="WEST VANCOUVER ISLAND-SOUTH_FA_0.x"/>
    <x v="0"/>
    <x v="1564"/>
    <x v="0"/>
    <x v="930"/>
    <s v="19880531"/>
    <n v="5.5"/>
    <x v="1"/>
    <s v="N"/>
    <x v="571"/>
    <n v="1"/>
    <s v="AD"/>
    <n v="29450"/>
    <n v="0"/>
    <m/>
    <n v="0"/>
    <n v="0"/>
    <n v="305443"/>
    <n v="334893"/>
  </r>
  <r>
    <s v="OPS"/>
    <s v="Robertson Cr"/>
    <x v="0"/>
    <s v="Fall"/>
    <x v="0"/>
    <x v="21"/>
    <s v="SWVI"/>
    <s v="CK-31"/>
    <x v="2"/>
    <s v="M"/>
    <s v="H"/>
    <x v="51"/>
    <x v="83"/>
    <s v="CK-31"/>
    <s v="WEST VANCOUVER ISLAND-SOUTH_FA_0.x"/>
    <x v="0"/>
    <x v="1565"/>
    <x v="0"/>
    <x v="930"/>
    <s v="19880531"/>
    <n v="5.4"/>
    <x v="1"/>
    <s v="N"/>
    <x v="572"/>
    <n v="1"/>
    <s v="AD"/>
    <n v="31791"/>
    <n v="0"/>
    <m/>
    <n v="0"/>
    <n v="0"/>
    <m/>
    <n v="31791"/>
  </r>
  <r>
    <s v="OPS"/>
    <s v="Robertson Cr"/>
    <x v="0"/>
    <s v="Fall"/>
    <x v="0"/>
    <x v="21"/>
    <s v="SWVI"/>
    <s v="CK-31"/>
    <x v="2"/>
    <s v="M"/>
    <s v="H"/>
    <x v="51"/>
    <x v="83"/>
    <s v="CK-31"/>
    <s v="WEST VANCOUVER ISLAND-SOUTH_FA_0.x"/>
    <x v="0"/>
    <x v="1566"/>
    <x v="0"/>
    <x v="930"/>
    <s v="19880531"/>
    <n v="5.4"/>
    <x v="1"/>
    <s v="N"/>
    <x v="572"/>
    <n v="1"/>
    <s v="AD"/>
    <n v="28912"/>
    <n v="0"/>
    <m/>
    <n v="0"/>
    <n v="0"/>
    <m/>
    <n v="28912"/>
  </r>
  <r>
    <s v="OPS"/>
    <s v="Robertson Cr"/>
    <x v="0"/>
    <s v="Fall"/>
    <x v="0"/>
    <x v="21"/>
    <s v="SWVI"/>
    <s v="CK-31"/>
    <x v="2"/>
    <s v="M"/>
    <s v="H"/>
    <x v="51"/>
    <x v="83"/>
    <s v="CK-31"/>
    <s v="WEST VANCOUVER ISLAND-SOUTH_FA_0.x"/>
    <x v="0"/>
    <x v="1567"/>
    <x v="0"/>
    <x v="930"/>
    <s v="19880531"/>
    <n v="5.2"/>
    <x v="1"/>
    <s v="N"/>
    <x v="573"/>
    <n v="1"/>
    <s v="AD"/>
    <n v="29111"/>
    <n v="0"/>
    <m/>
    <n v="0"/>
    <n v="0"/>
    <m/>
    <n v="29111"/>
  </r>
  <r>
    <s v="OPS"/>
    <s v="Robertson Cr"/>
    <x v="0"/>
    <s v="Fall"/>
    <x v="0"/>
    <x v="21"/>
    <s v="SWVI"/>
    <s v="CK-31"/>
    <x v="2"/>
    <s v="M"/>
    <s v="H"/>
    <x v="51"/>
    <x v="83"/>
    <s v="CK-31"/>
    <s v="WEST VANCOUVER ISLAND-SOUTH_FA_0.x"/>
    <x v="0"/>
    <x v="1568"/>
    <x v="0"/>
    <x v="930"/>
    <s v="19880531"/>
    <n v="5.2"/>
    <x v="1"/>
    <s v="N"/>
    <x v="573"/>
    <n v="1"/>
    <s v="AD"/>
    <n v="32201"/>
    <n v="0"/>
    <m/>
    <n v="0"/>
    <n v="0"/>
    <m/>
    <n v="32201"/>
  </r>
  <r>
    <s v="OPS"/>
    <s v="Robertson Cr"/>
    <x v="0"/>
    <s v="Fall"/>
    <x v="0"/>
    <x v="21"/>
    <s v="SWVI"/>
    <s v="CK-31"/>
    <x v="2"/>
    <s v="M"/>
    <s v="H"/>
    <x v="51"/>
    <x v="83"/>
    <s v="CK-31"/>
    <s v="WEST VANCOUVER ISLAND-SOUTH_FA_0.x"/>
    <x v="0"/>
    <x v="1569"/>
    <x v="0"/>
    <x v="930"/>
    <s v="19880531"/>
    <n v="5.7"/>
    <x v="1"/>
    <s v="N"/>
    <x v="574"/>
    <n v="1"/>
    <s v="AD"/>
    <n v="29554"/>
    <n v="140"/>
    <m/>
    <n v="0"/>
    <n v="0"/>
    <n v="306522"/>
    <n v="336216"/>
  </r>
  <r>
    <s v="OPS"/>
    <s v="Robertson Cr"/>
    <x v="0"/>
    <s v="Fall"/>
    <x v="0"/>
    <x v="21"/>
    <s v="SWVI"/>
    <s v="CK-31"/>
    <x v="2"/>
    <s v="M"/>
    <s v="H"/>
    <x v="51"/>
    <x v="83"/>
    <s v="CK-31"/>
    <s v="WEST VANCOUVER ISLAND-SOUTH_FA_0.x"/>
    <x v="0"/>
    <x v="1570"/>
    <x v="0"/>
    <x v="930"/>
    <s v="19880531"/>
    <n v="5.7"/>
    <x v="1"/>
    <s v="N"/>
    <x v="574"/>
    <n v="1"/>
    <s v="AD"/>
    <n v="29060"/>
    <n v="137"/>
    <m/>
    <n v="0"/>
    <n v="0"/>
    <n v="301398"/>
    <n v="330595"/>
  </r>
  <r>
    <s v="OPS"/>
    <s v="Robertson Cr"/>
    <x v="0"/>
    <s v="Fall"/>
    <x v="0"/>
    <x v="21"/>
    <s v="SWVI"/>
    <s v="CK-31"/>
    <x v="2"/>
    <s v="M"/>
    <s v="H"/>
    <x v="51"/>
    <x v="83"/>
    <s v="CK-31"/>
    <s v="WEST VANCOUVER ISLAND-SOUTH_FA_0.x"/>
    <x v="0"/>
    <x v="1571"/>
    <x v="0"/>
    <x v="930"/>
    <s v="19880531"/>
    <n v="5.4"/>
    <x v="0"/>
    <s v="N"/>
    <x v="575"/>
    <n v="1"/>
    <s v="AD"/>
    <n v="27071"/>
    <n v="0"/>
    <m/>
    <n v="0"/>
    <n v="0"/>
    <n v="530793"/>
    <n v="557864"/>
  </r>
  <r>
    <s v="OPS"/>
    <s v="Robertson Cr"/>
    <x v="0"/>
    <s v="Fall"/>
    <x v="0"/>
    <x v="21"/>
    <s v="SWVI"/>
    <s v="CK-31"/>
    <x v="2"/>
    <s v="M"/>
    <s v="H"/>
    <x v="51"/>
    <x v="83"/>
    <s v="CK-31"/>
    <s v="WEST VANCOUVER ISLAND-SOUTH_FA_0.x"/>
    <x v="0"/>
    <x v="1572"/>
    <x v="0"/>
    <x v="930"/>
    <s v="19880531"/>
    <n v="5.4"/>
    <x v="0"/>
    <s v="N"/>
    <x v="575"/>
    <n v="1"/>
    <s v="AD"/>
    <n v="24270"/>
    <n v="0"/>
    <m/>
    <n v="0"/>
    <n v="0"/>
    <n v="475872"/>
    <n v="500142"/>
  </r>
  <r>
    <s v="OPS"/>
    <s v="Robertson Cr"/>
    <x v="0"/>
    <s v="Fall"/>
    <x v="0"/>
    <x v="21"/>
    <s v="SWVI"/>
    <s v="CK-31"/>
    <x v="2"/>
    <s v="M"/>
    <s v="H"/>
    <x v="51"/>
    <x v="83"/>
    <s v="CK-31"/>
    <s v="WEST VANCOUVER ISLAND-SOUTH_FA_0.x"/>
    <x v="0"/>
    <x v="1573"/>
    <x v="0"/>
    <x v="931"/>
    <s v="19880531"/>
    <n v="6.3"/>
    <x v="0"/>
    <s v="N"/>
    <x v="576"/>
    <n v="1"/>
    <s v="AD"/>
    <n v="25913"/>
    <n v="22"/>
    <m/>
    <n v="0"/>
    <n v="0"/>
    <n v="898563"/>
    <n v="924498"/>
  </r>
  <r>
    <s v="OPS"/>
    <s v="Robertson Cr"/>
    <x v="0"/>
    <s v="Fall"/>
    <x v="0"/>
    <x v="21"/>
    <s v="SWVI"/>
    <s v="CK-31"/>
    <x v="2"/>
    <s v="M"/>
    <s v="H"/>
    <x v="51"/>
    <x v="83"/>
    <s v="CK-31"/>
    <s v="WEST VANCOUVER ISLAND-SOUTH_FA_0.x"/>
    <x v="0"/>
    <x v="1574"/>
    <x v="0"/>
    <x v="931"/>
    <s v="19880531"/>
    <n v="6.3"/>
    <x v="0"/>
    <s v="N"/>
    <x v="576"/>
    <n v="1"/>
    <s v="AD"/>
    <n v="26354"/>
    <n v="0"/>
    <m/>
    <n v="0"/>
    <n v="0"/>
    <n v="904241"/>
    <n v="930595"/>
  </r>
  <r>
    <s v="OPS"/>
    <s v="Robertson Cr"/>
    <x v="0"/>
    <s v="Fall"/>
    <x v="0"/>
    <x v="21"/>
    <s v="SWVI"/>
    <s v="CK-31"/>
    <x v="2"/>
    <s v="M"/>
    <s v="H"/>
    <x v="51"/>
    <x v="83"/>
    <s v="CK-31"/>
    <s v="WEST VANCOUVER ISLAND-SOUTH_FA_0.x"/>
    <x v="0"/>
    <x v="1575"/>
    <x v="0"/>
    <x v="931"/>
    <s v="19880531"/>
    <n v="6.3"/>
    <x v="0"/>
    <s v="N"/>
    <x v="576"/>
    <n v="1"/>
    <s v="AD"/>
    <n v="24425"/>
    <n v="0"/>
    <m/>
    <n v="0"/>
    <n v="0"/>
    <n v="838738"/>
    <n v="863163"/>
  </r>
  <r>
    <s v="OPS"/>
    <s v="Robertson Cr"/>
    <x v="0"/>
    <s v="Fall"/>
    <x v="0"/>
    <x v="21"/>
    <s v="SWVI"/>
    <s v="CK-31"/>
    <x v="2"/>
    <s v="M"/>
    <s v="H"/>
    <x v="51"/>
    <x v="83"/>
    <s v="CK-31"/>
    <s v="WEST VANCOUVER ISLAND-SOUTH_FA_0.x"/>
    <x v="0"/>
    <x v="1576"/>
    <x v="0"/>
    <x v="931"/>
    <s v="19880531"/>
    <n v="6.3"/>
    <x v="0"/>
    <s v="N"/>
    <x v="576"/>
    <n v="1"/>
    <s v="AD"/>
    <n v="25921"/>
    <n v="0"/>
    <m/>
    <n v="0"/>
    <n v="0"/>
    <n v="890976"/>
    <n v="916897"/>
  </r>
  <r>
    <s v="OPS"/>
    <s v="Robertson Cr"/>
    <x v="0"/>
    <s v="Fall"/>
    <x v="0"/>
    <x v="21"/>
    <s v="SWVI"/>
    <s v="CK-31"/>
    <x v="2"/>
    <s v="M"/>
    <s v="H"/>
    <x v="51"/>
    <x v="83"/>
    <s v="CK-31"/>
    <s v="WEST VANCOUVER ISLAND-SOUTH_FA_0.x"/>
    <x v="0"/>
    <x v="1577"/>
    <x v="0"/>
    <x v="932"/>
    <s v="19880531"/>
    <n v="6.3"/>
    <x v="1"/>
    <s v="N"/>
    <x v="536"/>
    <n v="1"/>
    <s v="AD"/>
    <n v="26695"/>
    <n v="182"/>
    <m/>
    <n v="0"/>
    <n v="0"/>
    <n v="497176"/>
    <n v="524053"/>
  </r>
  <r>
    <s v="OPS"/>
    <s v="Robertson Cr"/>
    <x v="0"/>
    <s v="Fall"/>
    <x v="0"/>
    <x v="21"/>
    <s v="SWVI"/>
    <s v="CK-31"/>
    <x v="2"/>
    <s v="M"/>
    <s v="H"/>
    <x v="51"/>
    <x v="83"/>
    <s v="CK-31"/>
    <s v="WEST VANCOUVER ISLAND-SOUTH_FA_0.x"/>
    <x v="0"/>
    <x v="1578"/>
    <x v="0"/>
    <x v="932"/>
    <s v="19880531"/>
    <n v="6.3"/>
    <x v="1"/>
    <s v="N"/>
    <x v="536"/>
    <n v="1"/>
    <s v="AD"/>
    <n v="23657"/>
    <n v="116"/>
    <m/>
    <n v="0"/>
    <n v="0"/>
    <n v="412343"/>
    <n v="436116"/>
  </r>
  <r>
    <s v="OPS"/>
    <s v="Robertson Cr"/>
    <x v="0"/>
    <s v="Fall"/>
    <x v="0"/>
    <x v="21"/>
    <s v="SWVI"/>
    <s v="CK-31"/>
    <x v="2"/>
    <s v="M"/>
    <s v="H"/>
    <x v="51"/>
    <x v="83"/>
    <s v="CK-31"/>
    <s v="WEST VANCOUVER ISLAND-SOUTH_FA_0.x"/>
    <x v="0"/>
    <x v="1579"/>
    <x v="0"/>
    <x v="932"/>
    <s v="19880531"/>
    <n v="6.3"/>
    <x v="1"/>
    <s v="N"/>
    <x v="536"/>
    <n v="1"/>
    <s v="AD"/>
    <n v="25640"/>
    <n v="185"/>
    <m/>
    <n v="0"/>
    <n v="0"/>
    <n v="484002"/>
    <n v="509827"/>
  </r>
  <r>
    <s v="OPS"/>
    <s v="Robertson Cr"/>
    <x v="0"/>
    <s v="Fall"/>
    <x v="0"/>
    <x v="21"/>
    <s v="SWVI"/>
    <s v="CK-31"/>
    <x v="2"/>
    <s v="M"/>
    <s v="H"/>
    <x v="51"/>
    <x v="83"/>
    <s v="CK-31"/>
    <s v="WEST VANCOUVER ISLAND-SOUTH_FA_0.x"/>
    <x v="0"/>
    <x v="1580"/>
    <x v="0"/>
    <x v="932"/>
    <s v="19880531"/>
    <n v="6.3"/>
    <x v="1"/>
    <s v="N"/>
    <x v="536"/>
    <n v="1"/>
    <s v="AD"/>
    <n v="25951"/>
    <n v="198"/>
    <m/>
    <n v="0"/>
    <n v="0"/>
    <n v="496023"/>
    <n v="522172"/>
  </r>
  <r>
    <s v="OPS"/>
    <s v="Robertson Cr"/>
    <x v="0"/>
    <s v="Fall"/>
    <x v="1"/>
    <x v="31"/>
    <s v="SWVI"/>
    <s v="CK-31"/>
    <x v="2"/>
    <s v="M"/>
    <s v="H"/>
    <x v="51"/>
    <x v="81"/>
    <s v="CK-31"/>
    <s v="WEST VANCOUVER ISLAND-SOUTH_FA_0.x"/>
    <x v="0"/>
    <x v="1581"/>
    <x v="1"/>
    <x v="933"/>
    <s v="19890518"/>
    <n v="3.3"/>
    <x v="0"/>
    <s v="N"/>
    <x v="0"/>
    <n v="1"/>
    <m/>
    <n v="0"/>
    <n v="0"/>
    <m/>
    <n v="0"/>
    <n v="0"/>
    <n v="59841"/>
    <n v="59841"/>
  </r>
  <r>
    <s v="OPS"/>
    <s v="Robertson Cr"/>
    <x v="0"/>
    <s v="Fall"/>
    <x v="1"/>
    <x v="21"/>
    <s v="SWVI"/>
    <s v="CK-31"/>
    <x v="2"/>
    <s v="M"/>
    <s v="H"/>
    <x v="51"/>
    <x v="93"/>
    <m/>
    <m/>
    <x v="0"/>
    <x v="1582"/>
    <x v="1"/>
    <x v="30"/>
    <s v="19890519"/>
    <n v="5.3"/>
    <x v="1"/>
    <s v="Y"/>
    <x v="577"/>
    <n v="1"/>
    <s v="AD"/>
    <n v="9902"/>
    <n v="0"/>
    <s v="AD"/>
    <n v="9"/>
    <n v="0"/>
    <m/>
    <n v="9911"/>
  </r>
  <r>
    <s v="OPS"/>
    <s v="Robertson Cr"/>
    <x v="0"/>
    <s v="Fall"/>
    <x v="1"/>
    <x v="21"/>
    <s v="SWVI"/>
    <s v="CK-31"/>
    <x v="2"/>
    <s v="M"/>
    <s v="H"/>
    <x v="51"/>
    <x v="93"/>
    <m/>
    <m/>
    <x v="0"/>
    <x v="1583"/>
    <x v="1"/>
    <x v="30"/>
    <s v="19890519"/>
    <n v="5.3"/>
    <x v="1"/>
    <s v="Y"/>
    <x v="578"/>
    <n v="1"/>
    <s v="AD"/>
    <n v="9893"/>
    <n v="0"/>
    <s v="AD"/>
    <n v="9"/>
    <n v="0"/>
    <m/>
    <n v="9902"/>
  </r>
  <r>
    <s v="OPS"/>
    <s v="Robertson Cr"/>
    <x v="0"/>
    <s v="Fall"/>
    <x v="1"/>
    <x v="21"/>
    <s v="SWVI"/>
    <s v="CK-31"/>
    <x v="2"/>
    <s v="M"/>
    <s v="H"/>
    <x v="51"/>
    <x v="93"/>
    <m/>
    <m/>
    <x v="0"/>
    <x v="1584"/>
    <x v="1"/>
    <x v="30"/>
    <s v="19890519"/>
    <n v="5.3"/>
    <x v="1"/>
    <s v="Y"/>
    <x v="577"/>
    <n v="1"/>
    <s v="AD"/>
    <n v="9878"/>
    <n v="0"/>
    <s v="AD"/>
    <n v="9"/>
    <n v="0"/>
    <m/>
    <n v="9887"/>
  </r>
  <r>
    <s v="OPS"/>
    <s v="Robertson Cr"/>
    <x v="0"/>
    <s v="Fall"/>
    <x v="1"/>
    <x v="21"/>
    <s v="SWVI"/>
    <s v="CK-31"/>
    <x v="2"/>
    <s v="M"/>
    <s v="H"/>
    <x v="51"/>
    <x v="93"/>
    <m/>
    <m/>
    <x v="0"/>
    <x v="1585"/>
    <x v="1"/>
    <x v="30"/>
    <s v="19890519"/>
    <n v="5.3"/>
    <x v="1"/>
    <s v="Y"/>
    <x v="578"/>
    <n v="1"/>
    <s v="AD"/>
    <n v="9864"/>
    <n v="0"/>
    <s v="AD"/>
    <n v="9"/>
    <n v="0"/>
    <m/>
    <n v="9873"/>
  </r>
  <r>
    <s v="OPS"/>
    <s v="Robertson Cr"/>
    <x v="0"/>
    <s v="Fall"/>
    <x v="1"/>
    <x v="21"/>
    <s v="SWVI"/>
    <s v="CK-31"/>
    <x v="2"/>
    <s v="M"/>
    <s v="H"/>
    <x v="51"/>
    <x v="93"/>
    <m/>
    <m/>
    <x v="0"/>
    <x v="1586"/>
    <x v="1"/>
    <x v="30"/>
    <s v="19890519"/>
    <n v="5.3"/>
    <x v="1"/>
    <s v="Y"/>
    <x v="578"/>
    <n v="1"/>
    <s v="AD"/>
    <n v="9730"/>
    <n v="0"/>
    <s v="AD"/>
    <n v="8"/>
    <n v="0"/>
    <m/>
    <n v="9738"/>
  </r>
  <r>
    <s v="OPS"/>
    <s v="Robertson Cr"/>
    <x v="0"/>
    <s v="Fall"/>
    <x v="1"/>
    <x v="21"/>
    <s v="SWVI"/>
    <s v="CK-31"/>
    <x v="2"/>
    <s v="M"/>
    <s v="H"/>
    <x v="51"/>
    <x v="93"/>
    <m/>
    <m/>
    <x v="0"/>
    <x v="1587"/>
    <x v="1"/>
    <x v="30"/>
    <s v="19890519"/>
    <n v="5.3"/>
    <x v="1"/>
    <s v="Y"/>
    <x v="578"/>
    <n v="1"/>
    <s v="AD"/>
    <n v="9888"/>
    <n v="0"/>
    <s v="AD"/>
    <n v="9"/>
    <n v="0"/>
    <m/>
    <n v="9897"/>
  </r>
  <r>
    <s v="OPS"/>
    <s v="Robertson Cr"/>
    <x v="0"/>
    <s v="Fall"/>
    <x v="1"/>
    <x v="21"/>
    <s v="SWVI"/>
    <s v="CK-31"/>
    <x v="2"/>
    <s v="M"/>
    <s v="H"/>
    <x v="51"/>
    <x v="89"/>
    <s v="CK-31"/>
    <s v="WEST VANCOUVER ISLAND-SOUTH_FA_0.x"/>
    <x v="0"/>
    <x v="1588"/>
    <x v="1"/>
    <x v="30"/>
    <s v="19890518"/>
    <n v="4.9000000000000004"/>
    <x v="1"/>
    <s v="Y"/>
    <x v="578"/>
    <n v="1"/>
    <s v="AD"/>
    <n v="9783"/>
    <n v="0"/>
    <s v="AD"/>
    <n v="9"/>
    <n v="0"/>
    <m/>
    <n v="9792"/>
  </r>
  <r>
    <s v="OPS"/>
    <s v="Robertson Cr"/>
    <x v="0"/>
    <s v="Fall"/>
    <x v="1"/>
    <x v="21"/>
    <s v="SWVI"/>
    <s v="CK-31"/>
    <x v="2"/>
    <s v="M"/>
    <s v="H"/>
    <x v="51"/>
    <x v="89"/>
    <s v="CK-31"/>
    <s v="WEST VANCOUVER ISLAND-SOUTH_FA_0.x"/>
    <x v="0"/>
    <x v="1589"/>
    <x v="1"/>
    <x v="30"/>
    <s v="19890518"/>
    <n v="4.9000000000000004"/>
    <x v="1"/>
    <s v="Y"/>
    <x v="578"/>
    <n v="1"/>
    <s v="AD"/>
    <n v="9805"/>
    <n v="0"/>
    <s v="AD"/>
    <n v="9"/>
    <n v="0"/>
    <m/>
    <n v="9814"/>
  </r>
  <r>
    <s v="OPS"/>
    <s v="Robertson Cr"/>
    <x v="0"/>
    <s v="Fall"/>
    <x v="1"/>
    <x v="21"/>
    <s v="SWVI"/>
    <s v="CK-31"/>
    <x v="2"/>
    <s v="M"/>
    <s v="H"/>
    <x v="51"/>
    <x v="89"/>
    <s v="CK-31"/>
    <s v="WEST VANCOUVER ISLAND-SOUTH_FA_0.x"/>
    <x v="0"/>
    <x v="1590"/>
    <x v="1"/>
    <x v="30"/>
    <s v="19890518"/>
    <n v="4.9000000000000004"/>
    <x v="1"/>
    <s v="Y"/>
    <x v="578"/>
    <n v="1"/>
    <s v="AD"/>
    <n v="10091"/>
    <n v="0"/>
    <s v="AD"/>
    <n v="9"/>
    <n v="0"/>
    <m/>
    <n v="10100"/>
  </r>
  <r>
    <s v="OPS"/>
    <s v="Robertson Cr"/>
    <x v="0"/>
    <s v="Fall"/>
    <x v="1"/>
    <x v="21"/>
    <s v="SWVI"/>
    <s v="CK-31"/>
    <x v="2"/>
    <s v="M"/>
    <s v="H"/>
    <x v="51"/>
    <x v="89"/>
    <s v="CK-31"/>
    <s v="WEST VANCOUVER ISLAND-SOUTH_FA_0.x"/>
    <x v="0"/>
    <x v="1591"/>
    <x v="1"/>
    <x v="30"/>
    <s v="19890518"/>
    <n v="4.9000000000000004"/>
    <x v="1"/>
    <s v="Y"/>
    <x v="579"/>
    <n v="1"/>
    <s v="AD"/>
    <n v="9875"/>
    <n v="0"/>
    <s v="AD"/>
    <n v="9"/>
    <n v="0"/>
    <m/>
    <n v="9884"/>
  </r>
  <r>
    <s v="OPS"/>
    <s v="Robertson Cr"/>
    <x v="0"/>
    <s v="Fall"/>
    <x v="1"/>
    <x v="21"/>
    <s v="SWVI"/>
    <s v="CK-31"/>
    <x v="2"/>
    <s v="M"/>
    <s v="H"/>
    <x v="51"/>
    <x v="89"/>
    <s v="CK-31"/>
    <s v="WEST VANCOUVER ISLAND-SOUTH_FA_0.x"/>
    <x v="0"/>
    <x v="1592"/>
    <x v="1"/>
    <x v="30"/>
    <s v="19890518"/>
    <n v="4.9000000000000004"/>
    <x v="1"/>
    <s v="Y"/>
    <x v="579"/>
    <n v="1"/>
    <s v="AD"/>
    <n v="9882"/>
    <n v="0"/>
    <s v="AD"/>
    <n v="9"/>
    <n v="0"/>
    <m/>
    <n v="9891"/>
  </r>
  <r>
    <s v="OPS"/>
    <s v="Robertson Cr"/>
    <x v="0"/>
    <s v="Fall"/>
    <x v="1"/>
    <x v="21"/>
    <s v="SWVI"/>
    <s v="CK-31"/>
    <x v="2"/>
    <s v="M"/>
    <s v="H"/>
    <x v="51"/>
    <x v="89"/>
    <s v="CK-31"/>
    <s v="WEST VANCOUVER ISLAND-SOUTH_FA_0.x"/>
    <x v="0"/>
    <x v="1593"/>
    <x v="1"/>
    <x v="30"/>
    <s v="19890518"/>
    <n v="4.9000000000000004"/>
    <x v="1"/>
    <s v="Y"/>
    <x v="578"/>
    <n v="1"/>
    <s v="AD"/>
    <n v="10258"/>
    <n v="0"/>
    <s v="AD"/>
    <n v="9"/>
    <n v="0"/>
    <m/>
    <n v="10267"/>
  </r>
  <r>
    <s v="OPS"/>
    <s v="Robertson Cr"/>
    <x v="0"/>
    <s v="Fall"/>
    <x v="1"/>
    <x v="21"/>
    <s v="SWVI"/>
    <s v="CK-31"/>
    <x v="2"/>
    <s v="M"/>
    <s v="H"/>
    <x v="51"/>
    <x v="83"/>
    <s v="CK-31"/>
    <s v="WEST VANCOUVER ISLAND-SOUTH_FA_0.x"/>
    <x v="0"/>
    <x v="1594"/>
    <x v="1"/>
    <x v="934"/>
    <s v="19890530"/>
    <n v="5.8"/>
    <x v="0"/>
    <s v="N"/>
    <x v="580"/>
    <n v="1"/>
    <s v="AD"/>
    <n v="25393"/>
    <n v="0"/>
    <s v="AD"/>
    <n v="22"/>
    <n v="0"/>
    <n v="627686"/>
    <n v="653101"/>
  </r>
  <r>
    <s v="OPS"/>
    <s v="Robertson Cr"/>
    <x v="0"/>
    <s v="Fall"/>
    <x v="1"/>
    <x v="21"/>
    <s v="SWVI"/>
    <s v="CK-31"/>
    <x v="2"/>
    <s v="M"/>
    <s v="H"/>
    <x v="51"/>
    <x v="83"/>
    <s v="CK-31"/>
    <s v="WEST VANCOUVER ISLAND-SOUTH_FA_0.x"/>
    <x v="0"/>
    <x v="1595"/>
    <x v="1"/>
    <x v="934"/>
    <s v="19890605"/>
    <n v="5.6"/>
    <x v="1"/>
    <s v="N"/>
    <x v="581"/>
    <n v="1"/>
    <s v="AD"/>
    <n v="25389"/>
    <n v="0"/>
    <s v="AD"/>
    <n v="22"/>
    <n v="0"/>
    <n v="1489415"/>
    <n v="1514826"/>
  </r>
  <r>
    <s v="OPS"/>
    <s v="Robertson Cr"/>
    <x v="0"/>
    <s v="Fall"/>
    <x v="1"/>
    <x v="21"/>
    <s v="SWVI"/>
    <s v="CK-31"/>
    <x v="2"/>
    <s v="M"/>
    <s v="H"/>
    <x v="51"/>
    <x v="83"/>
    <s v="CK-31"/>
    <s v="WEST VANCOUVER ISLAND-SOUTH_FA_0.x"/>
    <x v="0"/>
    <x v="1596"/>
    <x v="1"/>
    <x v="181"/>
    <s v="19890605"/>
    <n v="6.9"/>
    <x v="1"/>
    <s v="N"/>
    <x v="582"/>
    <n v="1"/>
    <s v="AD"/>
    <n v="25026"/>
    <n v="0"/>
    <s v="AD"/>
    <n v="22"/>
    <n v="0"/>
    <n v="1075482"/>
    <n v="1100530"/>
  </r>
  <r>
    <s v="OPS"/>
    <s v="Robertson Cr"/>
    <x v="0"/>
    <s v="Fall"/>
    <x v="1"/>
    <x v="21"/>
    <s v="SWVI"/>
    <s v="CK-31"/>
    <x v="2"/>
    <s v="M"/>
    <s v="H"/>
    <x v="51"/>
    <x v="83"/>
    <s v="CK-31"/>
    <s v="WEST VANCOUVER ISLAND-SOUTH_FA_0.x"/>
    <x v="0"/>
    <x v="1597"/>
    <x v="1"/>
    <x v="935"/>
    <s v="19890605"/>
    <n v="5.6"/>
    <x v="1"/>
    <s v="N"/>
    <x v="583"/>
    <n v="1"/>
    <s v="AD"/>
    <n v="24734"/>
    <n v="0"/>
    <s v="AD"/>
    <n v="22"/>
    <n v="0"/>
    <n v="1414585"/>
    <n v="1439341"/>
  </r>
  <r>
    <s v="OPS"/>
    <s v="Robertson Cr"/>
    <x v="0"/>
    <s v="Fall"/>
    <x v="1"/>
    <x v="21"/>
    <s v="SWVI"/>
    <s v="CK-31"/>
    <x v="2"/>
    <s v="M"/>
    <s v="H"/>
    <x v="51"/>
    <x v="83"/>
    <s v="CK-31"/>
    <s v="WEST VANCOUVER ISLAND-SOUTH_FA_0.x"/>
    <x v="0"/>
    <x v="1598"/>
    <x v="1"/>
    <x v="935"/>
    <s v="19890605"/>
    <n v="5.4"/>
    <x v="1"/>
    <s v="N"/>
    <x v="584"/>
    <n v="1"/>
    <s v="AD"/>
    <n v="25298"/>
    <n v="0"/>
    <s v="AD"/>
    <n v="22"/>
    <n v="0"/>
    <n v="936499"/>
    <n v="961819"/>
  </r>
  <r>
    <s v="OPS"/>
    <s v="Robertson Cr"/>
    <x v="0"/>
    <s v="Fall"/>
    <x v="1"/>
    <x v="21"/>
    <s v="SWVI"/>
    <s v="CK-31"/>
    <x v="2"/>
    <s v="M"/>
    <s v="H"/>
    <x v="51"/>
    <x v="83"/>
    <s v="CK-31"/>
    <s v="WEST VANCOUVER ISLAND-SOUTH_FA_0.x"/>
    <x v="0"/>
    <x v="1599"/>
    <x v="1"/>
    <x v="935"/>
    <s v="19890605"/>
    <n v="5.8"/>
    <x v="1"/>
    <s v="N"/>
    <x v="585"/>
    <n v="1"/>
    <s v="AD"/>
    <n v="25330"/>
    <n v="0"/>
    <s v="AD"/>
    <n v="22"/>
    <n v="0"/>
    <n v="676888"/>
    <n v="702240"/>
  </r>
  <r>
    <s v="OPS"/>
    <s v="Robertson Cr"/>
    <x v="0"/>
    <s v="Fall"/>
    <x v="1"/>
    <x v="21"/>
    <s v="SWVI"/>
    <s v="CK-31"/>
    <x v="2"/>
    <s v="M"/>
    <s v="H"/>
    <x v="51"/>
    <x v="83"/>
    <s v="CK-31"/>
    <s v="WEST VANCOUVER ISLAND-SOUTH_FA_0.x"/>
    <x v="0"/>
    <x v="1600"/>
    <x v="1"/>
    <x v="935"/>
    <s v="19890605"/>
    <n v="4.9000000000000004"/>
    <x v="1"/>
    <s v="N"/>
    <x v="586"/>
    <n v="1"/>
    <s v="AD"/>
    <n v="25079"/>
    <n v="0"/>
    <s v="AD"/>
    <n v="22"/>
    <n v="0"/>
    <n v="1765152"/>
    <n v="1790253"/>
  </r>
  <r>
    <s v="OPS"/>
    <s v="Robertson Cr"/>
    <x v="0"/>
    <s v="Fall"/>
    <x v="1"/>
    <x v="21"/>
    <s v="SWVI"/>
    <s v="CK-31"/>
    <x v="2"/>
    <s v="M"/>
    <s v="H"/>
    <x v="51"/>
    <x v="83"/>
    <s v="CK-31"/>
    <s v="WEST VANCOUVER ISLAND-SOUTH_FA_0.x"/>
    <x v="0"/>
    <x v="1601"/>
    <x v="1"/>
    <x v="935"/>
    <s v="19890605"/>
    <n v="7.4"/>
    <x v="1"/>
    <s v="N"/>
    <x v="587"/>
    <n v="1"/>
    <s v="AD"/>
    <n v="24939"/>
    <n v="0"/>
    <s v="AD"/>
    <n v="22"/>
    <n v="0"/>
    <n v="901026"/>
    <n v="925987"/>
  </r>
  <r>
    <s v="OPS"/>
    <s v="Robertson Cr"/>
    <x v="0"/>
    <s v="Fall"/>
    <x v="1"/>
    <x v="21"/>
    <s v="SWVI"/>
    <s v="CK-31"/>
    <x v="2"/>
    <s v="M"/>
    <s v="H"/>
    <x v="51"/>
    <x v="79"/>
    <m/>
    <m/>
    <x v="0"/>
    <x v="1602"/>
    <x v="1"/>
    <x v="30"/>
    <s v="19890517"/>
    <n v="5.2"/>
    <x v="1"/>
    <s v="N"/>
    <x v="588"/>
    <n v="1"/>
    <s v="AD"/>
    <n v="10385"/>
    <n v="9"/>
    <m/>
    <n v="0"/>
    <n v="0"/>
    <m/>
    <n v="10394"/>
  </r>
  <r>
    <s v="OPS"/>
    <s v="Robertson Cr"/>
    <x v="0"/>
    <s v="Fall"/>
    <x v="1"/>
    <x v="21"/>
    <s v="SWVI"/>
    <s v="CK-31"/>
    <x v="2"/>
    <s v="M"/>
    <s v="H"/>
    <x v="51"/>
    <x v="79"/>
    <m/>
    <m/>
    <x v="0"/>
    <x v="1603"/>
    <x v="1"/>
    <x v="30"/>
    <s v="19890517"/>
    <n v="5.2"/>
    <x v="1"/>
    <s v="N"/>
    <x v="589"/>
    <n v="1"/>
    <s v="AD"/>
    <n v="9780"/>
    <n v="9"/>
    <m/>
    <n v="0"/>
    <n v="0"/>
    <m/>
    <n v="9789"/>
  </r>
  <r>
    <s v="OPS"/>
    <s v="Robertson Cr"/>
    <x v="0"/>
    <s v="Fall"/>
    <x v="1"/>
    <x v="21"/>
    <s v="SWVI"/>
    <s v="CK-31"/>
    <x v="2"/>
    <s v="M"/>
    <s v="H"/>
    <x v="51"/>
    <x v="79"/>
    <m/>
    <m/>
    <x v="0"/>
    <x v="1604"/>
    <x v="1"/>
    <x v="30"/>
    <s v="19890517"/>
    <n v="5.2"/>
    <x v="1"/>
    <s v="N"/>
    <x v="589"/>
    <n v="1"/>
    <s v="AD"/>
    <n v="9704"/>
    <n v="8"/>
    <m/>
    <n v="0"/>
    <n v="0"/>
    <m/>
    <n v="9712"/>
  </r>
  <r>
    <s v="OPS"/>
    <s v="Robertson Cr"/>
    <x v="0"/>
    <s v="Fall"/>
    <x v="1"/>
    <x v="21"/>
    <s v="SWVI"/>
    <s v="CK-31"/>
    <x v="2"/>
    <s v="M"/>
    <s v="H"/>
    <x v="51"/>
    <x v="79"/>
    <m/>
    <m/>
    <x v="0"/>
    <x v="1605"/>
    <x v="1"/>
    <x v="30"/>
    <s v="19890517"/>
    <n v="5.2"/>
    <x v="1"/>
    <s v="N"/>
    <x v="589"/>
    <n v="1"/>
    <s v="AD"/>
    <n v="9645"/>
    <n v="8"/>
    <m/>
    <n v="0"/>
    <n v="0"/>
    <m/>
    <n v="9653"/>
  </r>
  <r>
    <s v="OPS"/>
    <s v="Robertson Cr"/>
    <x v="0"/>
    <s v="Fall"/>
    <x v="1"/>
    <x v="21"/>
    <s v="SWVI"/>
    <s v="CK-31"/>
    <x v="2"/>
    <s v="M"/>
    <s v="H"/>
    <x v="51"/>
    <x v="79"/>
    <m/>
    <m/>
    <x v="0"/>
    <x v="1606"/>
    <x v="1"/>
    <x v="30"/>
    <s v="19890517"/>
    <n v="5.2"/>
    <x v="1"/>
    <s v="N"/>
    <x v="589"/>
    <n v="1"/>
    <s v="AD"/>
    <n v="9723"/>
    <n v="8"/>
    <m/>
    <n v="0"/>
    <n v="0"/>
    <m/>
    <n v="9731"/>
  </r>
  <r>
    <s v="OPS"/>
    <s v="Robertson Cr"/>
    <x v="0"/>
    <s v="Fall"/>
    <x v="1"/>
    <x v="21"/>
    <s v="SWVI"/>
    <s v="CK-31"/>
    <x v="2"/>
    <s v="M"/>
    <s v="H"/>
    <x v="51"/>
    <x v="79"/>
    <m/>
    <m/>
    <x v="0"/>
    <x v="1607"/>
    <x v="1"/>
    <x v="30"/>
    <s v="19890517"/>
    <n v="5.2"/>
    <x v="1"/>
    <s v="N"/>
    <x v="589"/>
    <n v="1"/>
    <s v="AD"/>
    <n v="9805"/>
    <n v="9"/>
    <m/>
    <n v="0"/>
    <n v="0"/>
    <m/>
    <n v="9814"/>
  </r>
  <r>
    <s v="OPS"/>
    <s v="Robertson Cr"/>
    <x v="0"/>
    <s v="Fall"/>
    <x v="2"/>
    <x v="31"/>
    <s v="SWVI"/>
    <s v="CK-31"/>
    <x v="2"/>
    <s v="M"/>
    <s v="H"/>
    <x v="51"/>
    <x v="95"/>
    <s v="CK-31"/>
    <s v="WEST VANCOUVER ISLAND-SOUTH_FA_0.x"/>
    <x v="0"/>
    <x v="1608"/>
    <x v="2"/>
    <x v="936"/>
    <s v="19900516"/>
    <n v="4"/>
    <x v="1"/>
    <s v="N"/>
    <x v="590"/>
    <n v="1"/>
    <s v="AD"/>
    <n v="32634"/>
    <n v="1718"/>
    <m/>
    <n v="0"/>
    <n v="0"/>
    <n v="22510"/>
    <n v="56862"/>
  </r>
  <r>
    <s v="OPS"/>
    <s v="Robertson Cr"/>
    <x v="0"/>
    <s v="Fall"/>
    <x v="2"/>
    <x v="31"/>
    <s v="SWVI"/>
    <s v="CK-31"/>
    <x v="2"/>
    <s v="M"/>
    <s v="H"/>
    <x v="51"/>
    <x v="81"/>
    <s v="CK-31"/>
    <s v="WEST VANCOUVER ISLAND-SOUTH_FA_0.x"/>
    <x v="0"/>
    <x v="1609"/>
    <x v="2"/>
    <x v="937"/>
    <s v="19900509"/>
    <n v="3.4"/>
    <x v="1"/>
    <s v="N"/>
    <x v="335"/>
    <n v="1"/>
    <s v="AD"/>
    <n v="40743"/>
    <n v="819"/>
    <m/>
    <n v="0"/>
    <n v="0"/>
    <n v="16255"/>
    <n v="57817"/>
  </r>
  <r>
    <s v="OPS"/>
    <s v="Robertson Cr"/>
    <x v="0"/>
    <s v="Fall"/>
    <x v="2"/>
    <x v="21"/>
    <s v="SWVI"/>
    <s v="CK-31"/>
    <x v="2"/>
    <s v="M"/>
    <s v="H"/>
    <x v="51"/>
    <x v="93"/>
    <m/>
    <m/>
    <x v="0"/>
    <x v="1610"/>
    <x v="2"/>
    <x v="938"/>
    <s v="19900517"/>
    <n v="4.5999999999999996"/>
    <x v="1"/>
    <s v="Y"/>
    <x v="591"/>
    <n v="1"/>
    <s v="AD"/>
    <n v="17104"/>
    <n v="0"/>
    <m/>
    <n v="0"/>
    <n v="0"/>
    <m/>
    <n v="17104"/>
  </r>
  <r>
    <s v="OPS"/>
    <s v="Robertson Cr"/>
    <x v="0"/>
    <s v="Fall"/>
    <x v="2"/>
    <x v="21"/>
    <s v="SWVI"/>
    <s v="CK-31"/>
    <x v="2"/>
    <s v="M"/>
    <s v="H"/>
    <x v="51"/>
    <x v="93"/>
    <m/>
    <m/>
    <x v="0"/>
    <x v="1611"/>
    <x v="2"/>
    <x v="938"/>
    <s v="19900517"/>
    <n v="4.5999999999999996"/>
    <x v="1"/>
    <s v="Y"/>
    <x v="592"/>
    <n v="1"/>
    <s v="AD"/>
    <n v="17022"/>
    <n v="0"/>
    <m/>
    <n v="0"/>
    <n v="0"/>
    <m/>
    <n v="17022"/>
  </r>
  <r>
    <s v="OPS"/>
    <s v="Robertson Cr"/>
    <x v="0"/>
    <s v="Fall"/>
    <x v="2"/>
    <x v="21"/>
    <s v="SWVI"/>
    <s v="CK-31"/>
    <x v="2"/>
    <s v="M"/>
    <s v="H"/>
    <x v="51"/>
    <x v="93"/>
    <m/>
    <m/>
    <x v="0"/>
    <x v="1612"/>
    <x v="2"/>
    <x v="938"/>
    <s v="19900517"/>
    <n v="4.5999999999999996"/>
    <x v="1"/>
    <s v="Y"/>
    <x v="593"/>
    <n v="1"/>
    <s v="AD"/>
    <n v="17648"/>
    <n v="0"/>
    <m/>
    <n v="0"/>
    <n v="0"/>
    <m/>
    <n v="17648"/>
  </r>
  <r>
    <s v="OPS"/>
    <s v="Robertson Cr"/>
    <x v="0"/>
    <s v="Fall"/>
    <x v="2"/>
    <x v="21"/>
    <s v="SWVI"/>
    <s v="CK-31"/>
    <x v="2"/>
    <s v="M"/>
    <s v="H"/>
    <x v="51"/>
    <x v="89"/>
    <s v="CK-31"/>
    <s v="WEST VANCOUVER ISLAND-SOUTH_FA_0.x"/>
    <x v="0"/>
    <x v="1613"/>
    <x v="2"/>
    <x v="939"/>
    <s v="19900519"/>
    <n v="5"/>
    <x v="1"/>
    <s v="Y"/>
    <x v="594"/>
    <n v="1"/>
    <s v="AD"/>
    <n v="19800"/>
    <n v="0"/>
    <m/>
    <n v="0"/>
    <n v="0"/>
    <m/>
    <n v="19800"/>
  </r>
  <r>
    <s v="OPS"/>
    <s v="Robertson Cr"/>
    <x v="0"/>
    <s v="Fall"/>
    <x v="2"/>
    <x v="21"/>
    <s v="SWVI"/>
    <s v="CK-31"/>
    <x v="2"/>
    <s v="M"/>
    <s v="H"/>
    <x v="51"/>
    <x v="89"/>
    <s v="CK-31"/>
    <s v="WEST VANCOUVER ISLAND-SOUTH_FA_0.x"/>
    <x v="0"/>
    <x v="1614"/>
    <x v="2"/>
    <x v="939"/>
    <s v="19900519"/>
    <n v="5"/>
    <x v="1"/>
    <s v="Y"/>
    <x v="595"/>
    <n v="1"/>
    <s v="AD"/>
    <n v="21721"/>
    <n v="0"/>
    <m/>
    <n v="0"/>
    <n v="0"/>
    <m/>
    <n v="21721"/>
  </r>
  <r>
    <s v="OPS"/>
    <s v="Robertson Cr"/>
    <x v="0"/>
    <s v="Fall"/>
    <x v="2"/>
    <x v="21"/>
    <s v="SWVI"/>
    <s v="CK-31"/>
    <x v="2"/>
    <s v="M"/>
    <s v="H"/>
    <x v="51"/>
    <x v="89"/>
    <s v="CK-31"/>
    <s v="WEST VANCOUVER ISLAND-SOUTH_FA_0.x"/>
    <x v="0"/>
    <x v="1615"/>
    <x v="2"/>
    <x v="939"/>
    <s v="19900519"/>
    <n v="5"/>
    <x v="1"/>
    <s v="Y"/>
    <x v="596"/>
    <n v="1"/>
    <s v="AD"/>
    <n v="21804"/>
    <n v="0"/>
    <m/>
    <n v="0"/>
    <n v="0"/>
    <m/>
    <n v="21804"/>
  </r>
  <r>
    <s v="OPS"/>
    <s v="Robertson Cr"/>
    <x v="0"/>
    <s v="Fall"/>
    <x v="2"/>
    <x v="21"/>
    <s v="SWVI"/>
    <s v="CK-31"/>
    <x v="2"/>
    <s v="M"/>
    <s v="H"/>
    <x v="53"/>
    <x v="96"/>
    <m/>
    <m/>
    <x v="3"/>
    <x v="1616"/>
    <x v="2"/>
    <x v="940"/>
    <s v="19900622"/>
    <n v="0"/>
    <x v="1"/>
    <s v="Y"/>
    <x v="597"/>
    <n v="1"/>
    <s v="AD"/>
    <n v="450"/>
    <n v="0"/>
    <m/>
    <n v="0"/>
    <n v="0"/>
    <m/>
    <n v="450"/>
  </r>
  <r>
    <s v="OPS"/>
    <s v="Robertson Cr"/>
    <x v="0"/>
    <s v="Fall"/>
    <x v="2"/>
    <x v="21"/>
    <s v="SWVI"/>
    <s v="CK-31"/>
    <x v="2"/>
    <s v="M"/>
    <s v="H"/>
    <x v="53"/>
    <x v="96"/>
    <m/>
    <m/>
    <x v="3"/>
    <x v="1617"/>
    <x v="2"/>
    <x v="940"/>
    <s v="19900622"/>
    <n v="0"/>
    <x v="1"/>
    <s v="Y"/>
    <x v="598"/>
    <n v="1"/>
    <s v="AD"/>
    <n v="305"/>
    <n v="0"/>
    <m/>
    <n v="0"/>
    <n v="0"/>
    <m/>
    <n v="305"/>
  </r>
  <r>
    <s v="OPS"/>
    <s v="Robertson Cr"/>
    <x v="0"/>
    <s v="Fall"/>
    <x v="2"/>
    <x v="21"/>
    <s v="SWVI"/>
    <s v="CK-31"/>
    <x v="2"/>
    <s v="M"/>
    <s v="H"/>
    <x v="51"/>
    <x v="83"/>
    <s v="CK-31"/>
    <s v="WEST VANCOUVER ISLAND-SOUTH_FA_0.x"/>
    <x v="0"/>
    <x v="1618"/>
    <x v="2"/>
    <x v="182"/>
    <s v="19900514"/>
    <n v="5.2"/>
    <x v="1"/>
    <s v="N"/>
    <x v="599"/>
    <n v="1"/>
    <s v="AD"/>
    <n v="20326"/>
    <n v="0"/>
    <m/>
    <n v="0"/>
    <n v="0"/>
    <m/>
    <n v="20326"/>
  </r>
  <r>
    <s v="OPS"/>
    <s v="Robertson Cr"/>
    <x v="0"/>
    <s v="Fall"/>
    <x v="2"/>
    <x v="21"/>
    <s v="SWVI"/>
    <s v="CK-31"/>
    <x v="2"/>
    <s v="M"/>
    <s v="H"/>
    <x v="51"/>
    <x v="83"/>
    <s v="CK-31"/>
    <s v="WEST VANCOUVER ISLAND-SOUTH_FA_0.x"/>
    <x v="0"/>
    <x v="1619"/>
    <x v="2"/>
    <x v="182"/>
    <s v="19900514"/>
    <n v="5.2"/>
    <x v="1"/>
    <s v="N"/>
    <x v="599"/>
    <n v="1"/>
    <s v="AD"/>
    <n v="21044"/>
    <n v="0"/>
    <m/>
    <n v="0"/>
    <n v="0"/>
    <m/>
    <n v="21044"/>
  </r>
  <r>
    <s v="OPS"/>
    <s v="Robertson Cr"/>
    <x v="0"/>
    <s v="Fall"/>
    <x v="2"/>
    <x v="21"/>
    <s v="SWVI"/>
    <s v="CK-31"/>
    <x v="2"/>
    <s v="M"/>
    <s v="H"/>
    <x v="51"/>
    <x v="83"/>
    <s v="CK-31"/>
    <s v="WEST VANCOUVER ISLAND-SOUTH_FA_0.x"/>
    <x v="0"/>
    <x v="1620"/>
    <x v="2"/>
    <x v="182"/>
    <s v="19900514"/>
    <n v="5.2"/>
    <x v="1"/>
    <s v="N"/>
    <x v="599"/>
    <n v="1"/>
    <s v="AD"/>
    <n v="20950"/>
    <n v="0"/>
    <m/>
    <n v="0"/>
    <n v="0"/>
    <m/>
    <n v="20950"/>
  </r>
  <r>
    <s v="OPS"/>
    <s v="Robertson Cr"/>
    <x v="0"/>
    <s v="Fall"/>
    <x v="2"/>
    <x v="21"/>
    <s v="SWVI"/>
    <s v="CK-31"/>
    <x v="2"/>
    <s v="M"/>
    <s v="H"/>
    <x v="51"/>
    <x v="83"/>
    <s v="CK-31"/>
    <s v="WEST VANCOUVER ISLAND-SOUTH_FA_0.x"/>
    <x v="0"/>
    <x v="1621"/>
    <x v="2"/>
    <x v="941"/>
    <s v="19900605"/>
    <n v="8"/>
    <x v="0"/>
    <s v="N"/>
    <x v="600"/>
    <n v="1"/>
    <s v="AD"/>
    <n v="25653"/>
    <n v="0"/>
    <m/>
    <n v="0"/>
    <n v="0"/>
    <n v="683278"/>
    <n v="708931"/>
  </r>
  <r>
    <s v="OPS"/>
    <s v="Robertson Cr"/>
    <x v="0"/>
    <s v="Fall"/>
    <x v="2"/>
    <x v="21"/>
    <s v="SWVI"/>
    <s v="CK-31"/>
    <x v="2"/>
    <s v="M"/>
    <s v="H"/>
    <x v="51"/>
    <x v="83"/>
    <s v="CK-31"/>
    <s v="WEST VANCOUVER ISLAND-SOUTH_FA_0.x"/>
    <x v="0"/>
    <x v="1622"/>
    <x v="2"/>
    <x v="941"/>
    <s v="19900605"/>
    <n v="7.5"/>
    <x v="1"/>
    <s v="N"/>
    <x v="601"/>
    <n v="1"/>
    <s v="AD"/>
    <n v="26670"/>
    <n v="0"/>
    <m/>
    <n v="0"/>
    <n v="0"/>
    <n v="968593"/>
    <n v="995263"/>
  </r>
  <r>
    <s v="OPS"/>
    <s v="Robertson Cr"/>
    <x v="0"/>
    <s v="Fall"/>
    <x v="2"/>
    <x v="21"/>
    <s v="SWVI"/>
    <s v="CK-31"/>
    <x v="2"/>
    <s v="M"/>
    <s v="H"/>
    <x v="51"/>
    <x v="83"/>
    <s v="CK-31"/>
    <s v="WEST VANCOUVER ISLAND-SOUTH_FA_0.x"/>
    <x v="0"/>
    <x v="1623"/>
    <x v="2"/>
    <x v="941"/>
    <s v="19900605"/>
    <n v="4.7"/>
    <x v="1"/>
    <s v="N"/>
    <x v="602"/>
    <n v="1"/>
    <s v="AD"/>
    <n v="25670"/>
    <n v="170"/>
    <m/>
    <n v="0"/>
    <n v="0"/>
    <n v="1431802"/>
    <n v="1457642"/>
  </r>
  <r>
    <s v="OPS"/>
    <s v="Robertson Cr"/>
    <x v="0"/>
    <s v="Fall"/>
    <x v="2"/>
    <x v="21"/>
    <s v="SWVI"/>
    <s v="CK-31"/>
    <x v="2"/>
    <s v="M"/>
    <s v="H"/>
    <x v="51"/>
    <x v="83"/>
    <s v="CK-31"/>
    <s v="WEST VANCOUVER ISLAND-SOUTH_FA_0.x"/>
    <x v="0"/>
    <x v="1624"/>
    <x v="2"/>
    <x v="942"/>
    <s v="19900605"/>
    <n v="4.5999999999999996"/>
    <x v="1"/>
    <s v="N"/>
    <x v="603"/>
    <n v="1"/>
    <s v="AD"/>
    <n v="26729"/>
    <n v="0"/>
    <m/>
    <n v="0"/>
    <n v="0"/>
    <n v="1107766"/>
    <n v="1134495"/>
  </r>
  <r>
    <s v="OPS"/>
    <s v="Robertson Cr"/>
    <x v="0"/>
    <s v="Fall"/>
    <x v="2"/>
    <x v="21"/>
    <s v="SWVI"/>
    <s v="CK-31"/>
    <x v="2"/>
    <s v="M"/>
    <s v="H"/>
    <x v="51"/>
    <x v="83"/>
    <s v="CK-31"/>
    <s v="WEST VANCOUVER ISLAND-SOUTH_FA_0.x"/>
    <x v="0"/>
    <x v="1625"/>
    <x v="2"/>
    <x v="942"/>
    <s v="19900605"/>
    <n v="7"/>
    <x v="1"/>
    <s v="N"/>
    <x v="604"/>
    <n v="1"/>
    <s v="AD"/>
    <n v="25262"/>
    <n v="255"/>
    <m/>
    <n v="0"/>
    <n v="0"/>
    <n v="617893"/>
    <n v="643410"/>
  </r>
  <r>
    <s v="OPS"/>
    <s v="Robertson Cr"/>
    <x v="0"/>
    <s v="Fall"/>
    <x v="2"/>
    <x v="21"/>
    <s v="SWVI"/>
    <s v="CK-31"/>
    <x v="2"/>
    <s v="M"/>
    <s v="H"/>
    <x v="51"/>
    <x v="83"/>
    <s v="CK-31"/>
    <s v="WEST VANCOUVER ISLAND-SOUTH_FA_0.x"/>
    <x v="0"/>
    <x v="1626"/>
    <x v="2"/>
    <x v="943"/>
    <s v="19900605"/>
    <n v="6.4"/>
    <x v="1"/>
    <s v="N"/>
    <x v="605"/>
    <n v="1"/>
    <s v="AD"/>
    <n v="26660"/>
    <n v="0"/>
    <m/>
    <n v="0"/>
    <n v="0"/>
    <n v="1018290"/>
    <n v="1044950"/>
  </r>
  <r>
    <s v="OPS"/>
    <s v="Robertson Cr"/>
    <x v="0"/>
    <s v="Fall"/>
    <x v="2"/>
    <x v="21"/>
    <s v="SWVI"/>
    <s v="CK-31"/>
    <x v="2"/>
    <s v="M"/>
    <s v="H"/>
    <x v="51"/>
    <x v="83"/>
    <s v="CK-31"/>
    <s v="WEST VANCOUVER ISLAND-SOUTH_FA_0.x"/>
    <x v="0"/>
    <x v="1627"/>
    <x v="2"/>
    <x v="942"/>
    <s v="19900605"/>
    <n v="7.6"/>
    <x v="1"/>
    <s v="N"/>
    <x v="606"/>
    <n v="1"/>
    <s v="AD"/>
    <n v="26771"/>
    <n v="0"/>
    <m/>
    <n v="0"/>
    <n v="0"/>
    <n v="908745"/>
    <n v="935516"/>
  </r>
  <r>
    <s v="OPS"/>
    <s v="Robertson Cr"/>
    <x v="0"/>
    <s v="Fall"/>
    <x v="2"/>
    <x v="21"/>
    <s v="SWVI"/>
    <s v="CK-31"/>
    <x v="2"/>
    <s v="M"/>
    <s v="H"/>
    <x v="51"/>
    <x v="83"/>
    <s v="CK-31"/>
    <s v="WEST VANCOUVER ISLAND-SOUTH_FA_0.x"/>
    <x v="0"/>
    <x v="1628"/>
    <x v="2"/>
    <x v="943"/>
    <s v="19900605"/>
    <n v="6.7"/>
    <x v="1"/>
    <s v="N"/>
    <x v="607"/>
    <n v="1"/>
    <s v="AD"/>
    <n v="27078"/>
    <n v="0"/>
    <m/>
    <n v="0"/>
    <n v="0"/>
    <n v="1217114"/>
    <n v="1244192"/>
  </r>
  <r>
    <s v="OPS"/>
    <s v="Robertson Cr"/>
    <x v="0"/>
    <s v="Fall"/>
    <x v="2"/>
    <x v="21"/>
    <s v="SWVI"/>
    <s v="CK-31"/>
    <x v="2"/>
    <s v="M"/>
    <s v="H"/>
    <x v="51"/>
    <x v="66"/>
    <s v="CK-31"/>
    <s v="WEST VANCOUVER ISLAND-SOUTH_FA_0.x"/>
    <x v="0"/>
    <x v="1629"/>
    <x v="2"/>
    <x v="938"/>
    <s v="19900517"/>
    <n v="4.5999999999999996"/>
    <x v="1"/>
    <s v="Y"/>
    <x v="608"/>
    <n v="1"/>
    <s v="AD"/>
    <n v="17750"/>
    <n v="0"/>
    <m/>
    <n v="0"/>
    <n v="0"/>
    <m/>
    <n v="17750"/>
  </r>
  <r>
    <s v="OPS"/>
    <s v="Robertson Cr"/>
    <x v="0"/>
    <s v="Fall"/>
    <x v="2"/>
    <x v="21"/>
    <s v="SWVI"/>
    <s v="CK-31"/>
    <x v="2"/>
    <s v="M"/>
    <s v="H"/>
    <x v="51"/>
    <x v="66"/>
    <s v="CK-31"/>
    <s v="WEST VANCOUVER ISLAND-SOUTH_FA_0.x"/>
    <x v="0"/>
    <x v="1630"/>
    <x v="2"/>
    <x v="938"/>
    <s v="19900517"/>
    <n v="4.5999999999999996"/>
    <x v="1"/>
    <s v="Y"/>
    <x v="609"/>
    <n v="1"/>
    <s v="AD"/>
    <n v="17207"/>
    <n v="0"/>
    <m/>
    <n v="0"/>
    <n v="0"/>
    <m/>
    <n v="17207"/>
  </r>
  <r>
    <s v="OPS"/>
    <s v="Robertson Cr"/>
    <x v="0"/>
    <s v="Fall"/>
    <x v="2"/>
    <x v="21"/>
    <s v="SWVI"/>
    <s v="CK-31"/>
    <x v="2"/>
    <s v="M"/>
    <s v="H"/>
    <x v="51"/>
    <x v="66"/>
    <s v="CK-31"/>
    <s v="WEST VANCOUVER ISLAND-SOUTH_FA_0.x"/>
    <x v="0"/>
    <x v="1631"/>
    <x v="2"/>
    <x v="938"/>
    <s v="19900517"/>
    <n v="4.5999999999999996"/>
    <x v="1"/>
    <s v="Y"/>
    <x v="610"/>
    <n v="1"/>
    <s v="AD"/>
    <n v="14812"/>
    <n v="0"/>
    <m/>
    <n v="0"/>
    <n v="0"/>
    <m/>
    <n v="14812"/>
  </r>
  <r>
    <s v="OPS"/>
    <s v="Robertson Cr"/>
    <x v="0"/>
    <s v="Fall"/>
    <x v="12"/>
    <x v="31"/>
    <s v="SWVI"/>
    <s v="CK-31"/>
    <x v="2"/>
    <s v="M"/>
    <s v="H"/>
    <x v="51"/>
    <x v="81"/>
    <s v="CK-31"/>
    <s v="WEST VANCOUVER ISLAND-SOUTH_FA_0.x"/>
    <x v="0"/>
    <x v="1632"/>
    <x v="12"/>
    <x v="944"/>
    <s v="19910515"/>
    <n v="3.32"/>
    <x v="0"/>
    <s v="N"/>
    <x v="0"/>
    <n v="1"/>
    <m/>
    <n v="0"/>
    <n v="0"/>
    <m/>
    <n v="0"/>
    <n v="0"/>
    <n v="186541"/>
    <n v="186541"/>
  </r>
  <r>
    <s v="OPS"/>
    <s v="Robertson Cr"/>
    <x v="0"/>
    <s v="Fall"/>
    <x v="12"/>
    <x v="21"/>
    <s v="SWVI"/>
    <s v="CK-31"/>
    <x v="2"/>
    <s v="M"/>
    <s v="H"/>
    <x v="52"/>
    <x v="94"/>
    <m/>
    <m/>
    <x v="3"/>
    <x v="1633"/>
    <x v="12"/>
    <x v="186"/>
    <s v="19910522"/>
    <n v="2.9"/>
    <x v="1"/>
    <s v="Y"/>
    <x v="611"/>
    <n v="1"/>
    <s v="AD"/>
    <n v="26202"/>
    <n v="0"/>
    <m/>
    <n v="0"/>
    <n v="0"/>
    <m/>
    <n v="26202"/>
  </r>
  <r>
    <s v="OPS"/>
    <s v="Robertson Cr"/>
    <x v="0"/>
    <s v="Fall"/>
    <x v="12"/>
    <x v="21"/>
    <s v="SWVI"/>
    <s v="CK-31"/>
    <x v="2"/>
    <s v="M"/>
    <s v="H"/>
    <x v="52"/>
    <x v="94"/>
    <m/>
    <m/>
    <x v="3"/>
    <x v="1634"/>
    <x v="12"/>
    <x v="186"/>
    <s v="19910522"/>
    <n v="2.9"/>
    <x v="1"/>
    <s v="Y"/>
    <x v="612"/>
    <n v="1"/>
    <s v="AD"/>
    <n v="25901"/>
    <n v="262"/>
    <m/>
    <n v="0"/>
    <n v="0"/>
    <m/>
    <n v="26163"/>
  </r>
  <r>
    <s v="OPS"/>
    <s v="Robertson Cr"/>
    <x v="0"/>
    <s v="Fall"/>
    <x v="12"/>
    <x v="21"/>
    <s v="SWVI"/>
    <s v="CK-31"/>
    <x v="2"/>
    <s v="M"/>
    <s v="H"/>
    <x v="51"/>
    <x v="83"/>
    <s v="CK-31"/>
    <s v="WEST VANCOUVER ISLAND-SOUTH_FA_0.x"/>
    <x v="0"/>
    <x v="1635"/>
    <x v="12"/>
    <x v="493"/>
    <s v="19910607"/>
    <n v="5.8"/>
    <x v="1"/>
    <s v="N"/>
    <x v="613"/>
    <n v="1"/>
    <s v="AD"/>
    <n v="26147"/>
    <n v="84"/>
    <m/>
    <n v="0"/>
    <n v="0"/>
    <n v="1753463"/>
    <n v="1779694"/>
  </r>
  <r>
    <s v="OPS"/>
    <s v="Robertson Cr"/>
    <x v="0"/>
    <s v="Fall"/>
    <x v="12"/>
    <x v="21"/>
    <s v="SWVI"/>
    <s v="CK-31"/>
    <x v="2"/>
    <s v="M"/>
    <s v="H"/>
    <x v="51"/>
    <x v="83"/>
    <s v="CK-31"/>
    <s v="WEST VANCOUVER ISLAND-SOUTH_FA_0.x"/>
    <x v="0"/>
    <x v="1636"/>
    <x v="12"/>
    <x v="493"/>
    <s v="19910607"/>
    <n v="4.7"/>
    <x v="1"/>
    <s v="N"/>
    <x v="614"/>
    <n v="1"/>
    <s v="AD"/>
    <n v="25729"/>
    <n v="72"/>
    <m/>
    <n v="0"/>
    <n v="0"/>
    <n v="427812"/>
    <n v="453613"/>
  </r>
  <r>
    <s v="OPS"/>
    <s v="Robertson Cr"/>
    <x v="0"/>
    <s v="Fall"/>
    <x v="12"/>
    <x v="21"/>
    <s v="SWVI"/>
    <s v="CK-31"/>
    <x v="2"/>
    <s v="M"/>
    <s v="H"/>
    <x v="51"/>
    <x v="83"/>
    <s v="CK-31"/>
    <s v="WEST VANCOUVER ISLAND-SOUTH_FA_0.x"/>
    <x v="0"/>
    <x v="1637"/>
    <x v="12"/>
    <x v="747"/>
    <s v="19910605"/>
    <n v="5.2"/>
    <x v="0"/>
    <s v="N"/>
    <x v="546"/>
    <n v="1"/>
    <s v="AD"/>
    <n v="33896"/>
    <n v="0"/>
    <m/>
    <n v="0"/>
    <n v="0"/>
    <n v="829768"/>
    <n v="863664"/>
  </r>
  <r>
    <s v="OPS"/>
    <s v="Robertson Cr"/>
    <x v="0"/>
    <s v="Fall"/>
    <x v="12"/>
    <x v="21"/>
    <s v="SWVI"/>
    <s v="CK-31"/>
    <x v="2"/>
    <s v="M"/>
    <s v="H"/>
    <x v="51"/>
    <x v="83"/>
    <s v="CK-31"/>
    <s v="WEST VANCOUVER ISLAND-SOUTH_FA_0.x"/>
    <x v="0"/>
    <x v="1638"/>
    <x v="12"/>
    <x v="185"/>
    <s v="19910605"/>
    <n v="4"/>
    <x v="1"/>
    <s v="N"/>
    <x v="615"/>
    <n v="1"/>
    <s v="AD"/>
    <n v="33676"/>
    <n v="0"/>
    <m/>
    <n v="0"/>
    <n v="0"/>
    <n v="1919372"/>
    <n v="1953048"/>
  </r>
  <r>
    <s v="OPS"/>
    <s v="Robertson Cr"/>
    <x v="0"/>
    <s v="Fall"/>
    <x v="12"/>
    <x v="21"/>
    <s v="SWVI"/>
    <s v="CK-31"/>
    <x v="2"/>
    <s v="M"/>
    <s v="H"/>
    <x v="51"/>
    <x v="83"/>
    <s v="CK-31"/>
    <s v="WEST VANCOUVER ISLAND-SOUTH_FA_0.x"/>
    <x v="0"/>
    <x v="1639"/>
    <x v="12"/>
    <x v="185"/>
    <s v="19910605"/>
    <n v="5.0999999999999996"/>
    <x v="1"/>
    <s v="N"/>
    <x v="616"/>
    <n v="1"/>
    <s v="AD"/>
    <n v="33245"/>
    <n v="336"/>
    <m/>
    <n v="0"/>
    <n v="0"/>
    <n v="1569272"/>
    <n v="1602853"/>
  </r>
  <r>
    <s v="OPS"/>
    <s v="Robertson Cr"/>
    <x v="0"/>
    <s v="Fall"/>
    <x v="12"/>
    <x v="21"/>
    <s v="SWVI"/>
    <s v="CK-31"/>
    <x v="2"/>
    <s v="M"/>
    <s v="H"/>
    <x v="51"/>
    <x v="83"/>
    <s v="CK-31"/>
    <s v="WEST VANCOUVER ISLAND-SOUTH_FA_0.x"/>
    <x v="0"/>
    <x v="1640"/>
    <x v="12"/>
    <x v="185"/>
    <s v="19910607"/>
    <n v="4.4000000000000004"/>
    <x v="1"/>
    <s v="N"/>
    <x v="617"/>
    <n v="1"/>
    <s v="AD"/>
    <n v="32863"/>
    <n v="332"/>
    <m/>
    <n v="0"/>
    <n v="0"/>
    <n v="699675"/>
    <n v="732870"/>
  </r>
  <r>
    <s v="OPS"/>
    <s v="Robertson Cr"/>
    <x v="0"/>
    <s v="Fall"/>
    <x v="12"/>
    <x v="21"/>
    <s v="SWVI"/>
    <s v="CK-31"/>
    <x v="2"/>
    <s v="M"/>
    <s v="H"/>
    <x v="51"/>
    <x v="83"/>
    <s v="CK-31"/>
    <s v="WEST VANCOUVER ISLAND-SOUTH_FA_0.x"/>
    <x v="0"/>
    <x v="1641"/>
    <x v="12"/>
    <x v="185"/>
    <s v="19910607"/>
    <n v="5"/>
    <x v="1"/>
    <s v="N"/>
    <x v="616"/>
    <n v="1"/>
    <s v="AD"/>
    <n v="33298"/>
    <n v="0"/>
    <m/>
    <n v="0"/>
    <n v="0"/>
    <n v="1070833"/>
    <n v="1104131"/>
  </r>
  <r>
    <s v="OPS"/>
    <s v="Robertson Cr"/>
    <x v="0"/>
    <s v="Fall"/>
    <x v="12"/>
    <x v="21"/>
    <s v="SWVI"/>
    <s v="CK-31"/>
    <x v="2"/>
    <s v="M"/>
    <s v="H"/>
    <x v="51"/>
    <x v="83"/>
    <s v="CK-31"/>
    <s v="WEST VANCOUVER ISLAND-SOUTH_FA_0.x"/>
    <x v="0"/>
    <x v="1642"/>
    <x v="12"/>
    <x v="187"/>
    <s v="19910523"/>
    <n v="3.1"/>
    <x v="1"/>
    <s v="N"/>
    <x v="618"/>
    <n v="1"/>
    <s v="AD"/>
    <n v="26708"/>
    <n v="134"/>
    <m/>
    <n v="0"/>
    <n v="0"/>
    <m/>
    <n v="26842"/>
  </r>
  <r>
    <s v="OPS"/>
    <s v="Robertson Cr"/>
    <x v="0"/>
    <s v="Fall"/>
    <x v="12"/>
    <x v="21"/>
    <s v="SWVI"/>
    <s v="CK-31"/>
    <x v="2"/>
    <s v="M"/>
    <s v="H"/>
    <x v="51"/>
    <x v="83"/>
    <s v="CK-31"/>
    <s v="WEST VANCOUVER ISLAND-SOUTH_FA_0.x"/>
    <x v="0"/>
    <x v="1643"/>
    <x v="12"/>
    <x v="187"/>
    <s v="19910523"/>
    <n v="3.1"/>
    <x v="1"/>
    <s v="N"/>
    <x v="619"/>
    <n v="1"/>
    <s v="AD"/>
    <n v="26415"/>
    <n v="0"/>
    <m/>
    <n v="0"/>
    <n v="0"/>
    <m/>
    <n v="26415"/>
  </r>
  <r>
    <s v="OPS"/>
    <s v="Robertson Cr"/>
    <x v="0"/>
    <s v="Fall"/>
    <x v="12"/>
    <x v="21"/>
    <s v="SWVI"/>
    <s v="CK-31"/>
    <x v="2"/>
    <s v="M"/>
    <s v="H"/>
    <x v="51"/>
    <x v="79"/>
    <m/>
    <m/>
    <x v="2"/>
    <x v="1644"/>
    <x v="12"/>
    <x v="945"/>
    <s v="19910411"/>
    <n v="0.57999999999999996"/>
    <x v="1"/>
    <s v="N"/>
    <x v="0"/>
    <n v="1"/>
    <m/>
    <n v="0"/>
    <n v="0"/>
    <m/>
    <n v="0"/>
    <n v="0"/>
    <n v="770000"/>
    <n v="770000"/>
  </r>
  <r>
    <s v="OPS"/>
    <s v="Robertson Cr"/>
    <x v="0"/>
    <s v="Fall"/>
    <x v="12"/>
    <x v="21"/>
    <s v="SWVI"/>
    <s v="CK-31"/>
    <x v="2"/>
    <s v="M"/>
    <s v="H"/>
    <x v="37"/>
    <x v="67"/>
    <s v="CK-31"/>
    <s v="WEST VANCOUVER ISLAND-SOUTH_FA_0.x"/>
    <x v="3"/>
    <x v="1645"/>
    <x v="12"/>
    <x v="946"/>
    <s v="19910524"/>
    <n v="3.4"/>
    <x v="1"/>
    <s v="Y"/>
    <x v="620"/>
    <n v="1"/>
    <s v="AD"/>
    <n v="25803"/>
    <n v="261"/>
    <m/>
    <n v="0"/>
    <n v="0"/>
    <m/>
    <n v="26064"/>
  </r>
  <r>
    <s v="OPS"/>
    <s v="Robertson Cr"/>
    <x v="0"/>
    <s v="Fall"/>
    <x v="12"/>
    <x v="21"/>
    <s v="SWVI"/>
    <s v="CK-31"/>
    <x v="2"/>
    <s v="M"/>
    <s v="H"/>
    <x v="37"/>
    <x v="67"/>
    <s v="CK-31"/>
    <s v="WEST VANCOUVER ISLAND-SOUTH_FA_0.x"/>
    <x v="3"/>
    <x v="1646"/>
    <x v="12"/>
    <x v="946"/>
    <s v="19910524"/>
    <n v="3.4"/>
    <x v="1"/>
    <s v="Y"/>
    <x v="621"/>
    <n v="1"/>
    <s v="AD"/>
    <n v="26106"/>
    <n v="264"/>
    <m/>
    <n v="0"/>
    <n v="0"/>
    <m/>
    <n v="26370"/>
  </r>
  <r>
    <s v="OPS"/>
    <s v="Robertson Cr"/>
    <x v="0"/>
    <s v="Fall"/>
    <x v="13"/>
    <x v="31"/>
    <s v="SWVI"/>
    <s v="CK-31"/>
    <x v="2"/>
    <s v="M"/>
    <s v="H"/>
    <x v="51"/>
    <x v="81"/>
    <s v="CK-31"/>
    <s v="WEST VANCOUVER ISLAND-SOUTH_FA_0.x"/>
    <x v="0"/>
    <x v="1647"/>
    <x v="13"/>
    <x v="947"/>
    <s v="19920508"/>
    <n v="4.9000000000000004"/>
    <x v="0"/>
    <s v="N"/>
    <x v="0"/>
    <n v="1"/>
    <m/>
    <n v="0"/>
    <n v="0"/>
    <m/>
    <n v="0"/>
    <n v="0"/>
    <n v="298556"/>
    <n v="298556"/>
  </r>
  <r>
    <s v="OPS"/>
    <s v="Robertson Cr"/>
    <x v="0"/>
    <s v="Fall"/>
    <x v="13"/>
    <x v="21"/>
    <s v="SWVI"/>
    <s v="CK-31"/>
    <x v="2"/>
    <s v="M"/>
    <s v="H"/>
    <x v="51"/>
    <x v="80"/>
    <m/>
    <m/>
    <x v="2"/>
    <x v="1648"/>
    <x v="13"/>
    <x v="948"/>
    <s v="19920226"/>
    <n v="0.67"/>
    <x v="1"/>
    <s v="N"/>
    <x v="622"/>
    <n v="1"/>
    <m/>
    <n v="0"/>
    <n v="0"/>
    <m/>
    <n v="0"/>
    <n v="0"/>
    <n v="692249"/>
    <n v="692249"/>
  </r>
  <r>
    <s v="OPS"/>
    <s v="Robertson Cr"/>
    <x v="0"/>
    <s v="Fall"/>
    <x v="13"/>
    <x v="21"/>
    <s v="SWVI"/>
    <s v="CK-31"/>
    <x v="2"/>
    <s v="M"/>
    <s v="H"/>
    <x v="51"/>
    <x v="83"/>
    <s v="CK-31"/>
    <s v="WEST VANCOUVER ISLAND-SOUTH_FA_0.x"/>
    <x v="0"/>
    <x v="1649"/>
    <x v="13"/>
    <x v="749"/>
    <s v="19920522"/>
    <n v="7.5"/>
    <x v="1"/>
    <s v="N"/>
    <x v="623"/>
    <n v="1"/>
    <s v="AD"/>
    <n v="27018"/>
    <n v="0"/>
    <m/>
    <n v="0"/>
    <n v="0"/>
    <n v="969164"/>
    <n v="996182"/>
  </r>
  <r>
    <s v="OPS"/>
    <s v="Robertson Cr"/>
    <x v="0"/>
    <s v="Fall"/>
    <x v="13"/>
    <x v="21"/>
    <s v="SWVI"/>
    <s v="CK-31"/>
    <x v="2"/>
    <s v="M"/>
    <s v="H"/>
    <x v="51"/>
    <x v="83"/>
    <s v="CK-31"/>
    <s v="WEST VANCOUVER ISLAND-SOUTH_FA_0.x"/>
    <x v="0"/>
    <x v="1650"/>
    <x v="13"/>
    <x v="949"/>
    <s v="19920522"/>
    <n v="7.2"/>
    <x v="1"/>
    <s v="N"/>
    <x v="624"/>
    <n v="1"/>
    <s v="AD"/>
    <n v="27475"/>
    <n v="0"/>
    <m/>
    <n v="0"/>
    <n v="0"/>
    <n v="1003967"/>
    <n v="1031442"/>
  </r>
  <r>
    <s v="OPS"/>
    <s v="Robertson Cr"/>
    <x v="0"/>
    <s v="Fall"/>
    <x v="13"/>
    <x v="21"/>
    <s v="SWVI"/>
    <s v="CK-31"/>
    <x v="2"/>
    <s v="M"/>
    <s v="H"/>
    <x v="51"/>
    <x v="83"/>
    <s v="CK-31"/>
    <s v="WEST VANCOUVER ISLAND-SOUTH_FA_0.x"/>
    <x v="0"/>
    <x v="1651"/>
    <x v="13"/>
    <x v="950"/>
    <s v="19920526"/>
    <n v="5.3"/>
    <x v="1"/>
    <s v="N"/>
    <x v="625"/>
    <n v="1"/>
    <s v="AD"/>
    <n v="27188"/>
    <n v="0"/>
    <m/>
    <n v="0"/>
    <n v="0"/>
    <n v="1942566"/>
    <n v="1969754"/>
  </r>
  <r>
    <s v="OPS"/>
    <s v="Robertson Cr"/>
    <x v="0"/>
    <s v="Fall"/>
    <x v="13"/>
    <x v="21"/>
    <s v="SWVI"/>
    <s v="CK-31"/>
    <x v="2"/>
    <s v="M"/>
    <s v="H"/>
    <x v="51"/>
    <x v="83"/>
    <s v="CK-31"/>
    <s v="WEST VANCOUVER ISLAND-SOUTH_FA_0.x"/>
    <x v="0"/>
    <x v="1652"/>
    <x v="13"/>
    <x v="951"/>
    <s v="19920526"/>
    <n v="7.2"/>
    <x v="1"/>
    <s v="N"/>
    <x v="626"/>
    <n v="1"/>
    <s v="AD"/>
    <n v="26482"/>
    <n v="0"/>
    <m/>
    <n v="0"/>
    <n v="0"/>
    <n v="753838"/>
    <n v="780320"/>
  </r>
  <r>
    <s v="OPS"/>
    <s v="Robertson Cr"/>
    <x v="0"/>
    <s v="Fall"/>
    <x v="13"/>
    <x v="21"/>
    <s v="SWVI"/>
    <s v="CK-31"/>
    <x v="2"/>
    <s v="M"/>
    <s v="H"/>
    <x v="51"/>
    <x v="83"/>
    <s v="CK-31"/>
    <s v="WEST VANCOUVER ISLAND-SOUTH_FA_0.x"/>
    <x v="0"/>
    <x v="1653"/>
    <x v="13"/>
    <x v="952"/>
    <s v="19920522"/>
    <n v="7.5"/>
    <x v="0"/>
    <s v="N"/>
    <x v="546"/>
    <n v="1"/>
    <s v="AD"/>
    <n v="25540"/>
    <n v="0"/>
    <m/>
    <n v="0"/>
    <n v="0"/>
    <n v="818909"/>
    <n v="844449"/>
  </r>
  <r>
    <s v="OPS"/>
    <s v="Robertson Cr"/>
    <x v="0"/>
    <s v="Fall"/>
    <x v="13"/>
    <x v="21"/>
    <s v="SWVI"/>
    <s v="CK-31"/>
    <x v="2"/>
    <s v="M"/>
    <s v="H"/>
    <x v="51"/>
    <x v="83"/>
    <s v="CK-31"/>
    <s v="WEST VANCOUVER ISLAND-SOUTH_FA_0.x"/>
    <x v="0"/>
    <x v="1654"/>
    <x v="13"/>
    <x v="950"/>
    <s v="19920526"/>
    <n v="7.4"/>
    <x v="1"/>
    <s v="N"/>
    <x v="627"/>
    <n v="1"/>
    <s v="AD"/>
    <n v="27083"/>
    <n v="507"/>
    <m/>
    <n v="0"/>
    <n v="0"/>
    <n v="875191"/>
    <n v="902781"/>
  </r>
  <r>
    <s v="OPS"/>
    <s v="Robertson Cr"/>
    <x v="0"/>
    <s v="Fall"/>
    <x v="13"/>
    <x v="21"/>
    <s v="SWVI"/>
    <s v="CK-31"/>
    <x v="2"/>
    <s v="M"/>
    <s v="H"/>
    <x v="51"/>
    <x v="83"/>
    <s v="CK-31"/>
    <s v="WEST VANCOUVER ISLAND-SOUTH_FA_0.x"/>
    <x v="0"/>
    <x v="1655"/>
    <x v="13"/>
    <x v="950"/>
    <s v="19920526"/>
    <n v="7.5"/>
    <x v="1"/>
    <s v="N"/>
    <x v="627"/>
    <n v="1"/>
    <s v="AD"/>
    <n v="27574"/>
    <n v="0"/>
    <m/>
    <n v="0"/>
    <n v="0"/>
    <n v="891574"/>
    <n v="919148"/>
  </r>
  <r>
    <s v="OPS"/>
    <s v="Robertson Cr"/>
    <x v="0"/>
    <s v="Fall"/>
    <x v="13"/>
    <x v="21"/>
    <s v="SWVI"/>
    <s v="CK-31"/>
    <x v="2"/>
    <s v="M"/>
    <s v="H"/>
    <x v="51"/>
    <x v="83"/>
    <s v="CK-31"/>
    <s v="WEST VANCOUVER ISLAND-SOUTH_FA_0.x"/>
    <x v="0"/>
    <x v="1656"/>
    <x v="13"/>
    <x v="654"/>
    <s v="19920526"/>
    <n v="6.7"/>
    <x v="1"/>
    <s v="N"/>
    <x v="628"/>
    <n v="1"/>
    <s v="AD"/>
    <n v="27238"/>
    <n v="0"/>
    <m/>
    <n v="0"/>
    <n v="0"/>
    <n v="658622"/>
    <n v="685860"/>
  </r>
  <r>
    <s v="OPS"/>
    <s v="Robertson Cr"/>
    <x v="0"/>
    <s v="Fall"/>
    <x v="14"/>
    <x v="31"/>
    <s v="SWVI"/>
    <s v="CK-31"/>
    <x v="2"/>
    <s v="M"/>
    <s v="H"/>
    <x v="51"/>
    <x v="81"/>
    <s v="CK-31"/>
    <s v="WEST VANCOUVER ISLAND-SOUTH_FA_0.x"/>
    <x v="0"/>
    <x v="1657"/>
    <x v="14"/>
    <x v="953"/>
    <s v="19930514"/>
    <n v="4.7"/>
    <x v="1"/>
    <s v="N"/>
    <x v="629"/>
    <n v="1"/>
    <s v="AD"/>
    <n v="21478"/>
    <n v="108"/>
    <m/>
    <n v="0"/>
    <n v="0"/>
    <n v="6969"/>
    <n v="28555"/>
  </r>
  <r>
    <s v="OPS"/>
    <s v="Robertson Cr"/>
    <x v="0"/>
    <s v="Fall"/>
    <x v="14"/>
    <x v="21"/>
    <s v="SWVI"/>
    <s v="CK-31"/>
    <x v="2"/>
    <s v="M"/>
    <s v="H"/>
    <x v="51"/>
    <x v="80"/>
    <m/>
    <m/>
    <x v="2"/>
    <x v="1658"/>
    <x v="14"/>
    <x v="954"/>
    <s v="1993"/>
    <n v="0.62"/>
    <x v="0"/>
    <s v="N"/>
    <x v="630"/>
    <n v="1"/>
    <m/>
    <n v="0"/>
    <n v="0"/>
    <m/>
    <n v="0"/>
    <n v="0"/>
    <n v="596180"/>
    <n v="596180"/>
  </r>
  <r>
    <s v="OPS"/>
    <s v="Robertson Cr"/>
    <x v="0"/>
    <s v="Fall"/>
    <x v="14"/>
    <x v="21"/>
    <s v="SWVI"/>
    <s v="CK-31"/>
    <x v="2"/>
    <s v="M"/>
    <s v="H"/>
    <x v="51"/>
    <x v="83"/>
    <s v="CK-31"/>
    <s v="WEST VANCOUVER ISLAND-SOUTH_FA_0.x"/>
    <x v="0"/>
    <x v="1659"/>
    <x v="14"/>
    <x v="955"/>
    <s v="19930608"/>
    <n v="6.5"/>
    <x v="0"/>
    <s v="N"/>
    <x v="0"/>
    <n v="1"/>
    <s v="AD"/>
    <n v="27813"/>
    <n v="0"/>
    <m/>
    <n v="0"/>
    <n v="0"/>
    <n v="605435"/>
    <n v="633248"/>
  </r>
  <r>
    <s v="OPS"/>
    <s v="Robertson Cr"/>
    <x v="0"/>
    <s v="Fall"/>
    <x v="14"/>
    <x v="21"/>
    <s v="SWVI"/>
    <s v="CK-31"/>
    <x v="2"/>
    <s v="M"/>
    <s v="H"/>
    <x v="51"/>
    <x v="83"/>
    <s v="CK-31"/>
    <s v="WEST VANCOUVER ISLAND-SOUTH_FA_0.x"/>
    <x v="0"/>
    <x v="1660"/>
    <x v="14"/>
    <x v="955"/>
    <s v="19930608"/>
    <n v="6.2"/>
    <x v="0"/>
    <s v="N"/>
    <x v="0"/>
    <n v="1"/>
    <s v="AD"/>
    <n v="26618"/>
    <n v="0"/>
    <m/>
    <n v="0"/>
    <n v="0"/>
    <n v="630929"/>
    <n v="657547"/>
  </r>
  <r>
    <s v="OPS"/>
    <s v="Robertson Cr"/>
    <x v="0"/>
    <s v="Fall"/>
    <x v="14"/>
    <x v="21"/>
    <s v="SWVI"/>
    <s v="CK-31"/>
    <x v="2"/>
    <s v="M"/>
    <s v="H"/>
    <x v="51"/>
    <x v="83"/>
    <s v="CK-31"/>
    <s v="WEST VANCOUVER ISLAND-SOUTH_FA_0.x"/>
    <x v="0"/>
    <x v="1661"/>
    <x v="14"/>
    <x v="444"/>
    <s v="19930608"/>
    <n v="5.6"/>
    <x v="0"/>
    <s v="N"/>
    <x v="0"/>
    <n v="1"/>
    <s v="AD"/>
    <n v="27360"/>
    <n v="0"/>
    <m/>
    <n v="0"/>
    <n v="0"/>
    <n v="730337"/>
    <n v="757697"/>
  </r>
  <r>
    <s v="OPS"/>
    <s v="Robertson Cr"/>
    <x v="0"/>
    <s v="Fall"/>
    <x v="14"/>
    <x v="21"/>
    <s v="SWVI"/>
    <s v="CK-31"/>
    <x v="2"/>
    <s v="M"/>
    <s v="H"/>
    <x v="51"/>
    <x v="83"/>
    <s v="CK-31"/>
    <s v="WEST VANCOUVER ISLAND-SOUTH_FA_0.x"/>
    <x v="0"/>
    <x v="1662"/>
    <x v="14"/>
    <x v="955"/>
    <s v="19930608"/>
    <n v="6.1"/>
    <x v="0"/>
    <s v="N"/>
    <x v="0"/>
    <n v="1"/>
    <s v="AD"/>
    <n v="27119"/>
    <n v="0"/>
    <m/>
    <n v="0"/>
    <n v="0"/>
    <n v="1010046"/>
    <n v="1037165"/>
  </r>
  <r>
    <s v="OPS"/>
    <s v="Robertson Cr"/>
    <x v="0"/>
    <s v="Fall"/>
    <x v="14"/>
    <x v="21"/>
    <s v="SWVI"/>
    <s v="CK-31"/>
    <x v="2"/>
    <s v="M"/>
    <s v="H"/>
    <x v="51"/>
    <x v="83"/>
    <s v="CK-31"/>
    <s v="WEST VANCOUVER ISLAND-SOUTH_FA_0.x"/>
    <x v="0"/>
    <x v="1663"/>
    <x v="14"/>
    <x v="955"/>
    <s v="19930608"/>
    <n v="5"/>
    <x v="0"/>
    <s v="N"/>
    <x v="0"/>
    <n v="1"/>
    <s v="AD"/>
    <n v="26742"/>
    <n v="0"/>
    <m/>
    <n v="0"/>
    <n v="0"/>
    <n v="2189342"/>
    <n v="2216084"/>
  </r>
  <r>
    <s v="OPS"/>
    <s v="Robertson Cr"/>
    <x v="0"/>
    <s v="Fall"/>
    <x v="14"/>
    <x v="21"/>
    <s v="SWVI"/>
    <s v="CK-31"/>
    <x v="2"/>
    <s v="M"/>
    <s v="H"/>
    <x v="51"/>
    <x v="83"/>
    <s v="CK-31"/>
    <s v="WEST VANCOUVER ISLAND-SOUTH_FA_0.x"/>
    <x v="0"/>
    <x v="1664"/>
    <x v="14"/>
    <x v="955"/>
    <s v="19930608"/>
    <n v="5.5"/>
    <x v="0"/>
    <s v="N"/>
    <x v="0"/>
    <n v="1"/>
    <s v="AD"/>
    <n v="26982"/>
    <n v="0"/>
    <m/>
    <n v="0"/>
    <n v="0"/>
    <n v="954481"/>
    <n v="981463"/>
  </r>
  <r>
    <s v="OPS"/>
    <s v="Robertson Cr"/>
    <x v="0"/>
    <s v="Fall"/>
    <x v="14"/>
    <x v="21"/>
    <s v="SWVI"/>
    <s v="CK-31"/>
    <x v="2"/>
    <s v="M"/>
    <s v="H"/>
    <x v="51"/>
    <x v="83"/>
    <s v="CK-31"/>
    <s v="WEST VANCOUVER ISLAND-SOUTH_FA_0.x"/>
    <x v="0"/>
    <x v="1665"/>
    <x v="14"/>
    <x v="955"/>
    <s v="19930608"/>
    <n v="5.7"/>
    <x v="0"/>
    <s v="N"/>
    <x v="0"/>
    <n v="1"/>
    <s v="AD"/>
    <n v="26779"/>
    <n v="0"/>
    <m/>
    <n v="0"/>
    <n v="0"/>
    <n v="838485"/>
    <n v="865264"/>
  </r>
  <r>
    <s v="OPS"/>
    <s v="Robertson Cr"/>
    <x v="0"/>
    <s v="Fall"/>
    <x v="14"/>
    <x v="21"/>
    <s v="SWVI"/>
    <s v="CK-31"/>
    <x v="2"/>
    <s v="M"/>
    <s v="H"/>
    <x v="51"/>
    <x v="83"/>
    <s v="CK-31"/>
    <s v="WEST VANCOUVER ISLAND-SOUTH_FA_0.x"/>
    <x v="0"/>
    <x v="1666"/>
    <x v="14"/>
    <x v="955"/>
    <s v="19930608"/>
    <n v="4.5"/>
    <x v="0"/>
    <s v="N"/>
    <x v="0"/>
    <n v="1"/>
    <s v="AD"/>
    <n v="24985"/>
    <n v="0"/>
    <m/>
    <n v="0"/>
    <n v="0"/>
    <n v="630796"/>
    <n v="655781"/>
  </r>
  <r>
    <s v="OPS"/>
    <s v="Robertson Cr"/>
    <x v="0"/>
    <s v="Fall"/>
    <x v="15"/>
    <x v="31"/>
    <s v="SWVI"/>
    <s v="CK-31"/>
    <x v="2"/>
    <s v="M"/>
    <s v="H"/>
    <x v="51"/>
    <x v="81"/>
    <s v="CK-31"/>
    <s v="WEST VANCOUVER ISLAND-SOUTH_FA_0.x"/>
    <x v="0"/>
    <x v="1667"/>
    <x v="15"/>
    <x v="956"/>
    <s v="19940419"/>
    <n v="4.2"/>
    <x v="0"/>
    <s v="N"/>
    <x v="0"/>
    <n v="1"/>
    <s v="AD"/>
    <n v="27139"/>
    <n v="364"/>
    <m/>
    <n v="0"/>
    <n v="0"/>
    <n v="107091"/>
    <n v="134594"/>
  </r>
  <r>
    <s v="OPS"/>
    <s v="Robertson Cr"/>
    <x v="0"/>
    <s v="Fall"/>
    <x v="15"/>
    <x v="21"/>
    <s v="SWVI"/>
    <s v="CK-31"/>
    <x v="2"/>
    <s v="M"/>
    <s v="H"/>
    <x v="51"/>
    <x v="83"/>
    <s v="CK-31"/>
    <s v="WEST VANCOUVER ISLAND-SOUTH_FA_0.x"/>
    <x v="4"/>
    <x v="1668"/>
    <x v="16"/>
    <x v="957"/>
    <s v="19950420"/>
    <n v="32.9"/>
    <x v="1"/>
    <s v="N"/>
    <x v="631"/>
    <n v="1"/>
    <s v="AD"/>
    <n v="14268"/>
    <n v="0"/>
    <m/>
    <n v="0"/>
    <n v="0"/>
    <n v="14640"/>
    <n v="28908"/>
  </r>
  <r>
    <s v="OPS"/>
    <s v="Robertson Cr"/>
    <x v="0"/>
    <s v="Fall"/>
    <x v="15"/>
    <x v="21"/>
    <s v="SWVI"/>
    <s v="CK-31"/>
    <x v="2"/>
    <s v="M"/>
    <s v="H"/>
    <x v="51"/>
    <x v="83"/>
    <s v="CK-31"/>
    <s v="WEST VANCOUVER ISLAND-SOUTH_FA_0.x"/>
    <x v="4"/>
    <x v="1669"/>
    <x v="16"/>
    <x v="957"/>
    <s v="19950420"/>
    <n v="32.9"/>
    <x v="1"/>
    <s v="N"/>
    <x v="631"/>
    <n v="1"/>
    <s v="AD"/>
    <n v="15583"/>
    <n v="0"/>
    <m/>
    <n v="0"/>
    <n v="0"/>
    <n v="20360"/>
    <n v="35943"/>
  </r>
  <r>
    <s v="OPS"/>
    <s v="Robertson Cr"/>
    <x v="0"/>
    <s v="Fall"/>
    <x v="15"/>
    <x v="21"/>
    <s v="SWVI"/>
    <s v="CK-31"/>
    <x v="2"/>
    <s v="M"/>
    <s v="H"/>
    <x v="51"/>
    <x v="83"/>
    <s v="CK-31"/>
    <s v="WEST VANCOUVER ISLAND-SOUTH_FA_0.x"/>
    <x v="0"/>
    <x v="1670"/>
    <x v="15"/>
    <x v="958"/>
    <s v="19940518"/>
    <n v="6.4"/>
    <x v="0"/>
    <s v="N"/>
    <x v="0"/>
    <n v="1"/>
    <s v="AD"/>
    <n v="25235"/>
    <n v="219"/>
    <m/>
    <n v="0"/>
    <n v="0"/>
    <n v="1578613"/>
    <n v="1604067"/>
  </r>
  <r>
    <s v="OPS"/>
    <s v="Robertson Cr"/>
    <x v="0"/>
    <s v="Fall"/>
    <x v="15"/>
    <x v="21"/>
    <s v="SWVI"/>
    <s v="CK-31"/>
    <x v="2"/>
    <s v="M"/>
    <s v="H"/>
    <x v="51"/>
    <x v="83"/>
    <s v="CK-31"/>
    <s v="WEST VANCOUVER ISLAND-SOUTH_FA_0.x"/>
    <x v="0"/>
    <x v="1671"/>
    <x v="15"/>
    <x v="959"/>
    <s v="19940527"/>
    <n v="6.8"/>
    <x v="1"/>
    <s v="N"/>
    <x v="632"/>
    <n v="1"/>
    <s v="AD"/>
    <n v="26535"/>
    <n v="470"/>
    <m/>
    <n v="0"/>
    <n v="0"/>
    <n v="1011205"/>
    <n v="1038210"/>
  </r>
  <r>
    <s v="OPS"/>
    <s v="Robertson Cr"/>
    <x v="0"/>
    <s v="Fall"/>
    <x v="15"/>
    <x v="21"/>
    <s v="SWVI"/>
    <s v="CK-31"/>
    <x v="2"/>
    <s v="M"/>
    <s v="H"/>
    <x v="51"/>
    <x v="83"/>
    <s v="CK-31"/>
    <s v="WEST VANCOUVER ISLAND-SOUTH_FA_0.x"/>
    <x v="0"/>
    <x v="1672"/>
    <x v="15"/>
    <x v="959"/>
    <s v="19940527"/>
    <n v="7.4"/>
    <x v="0"/>
    <s v="N"/>
    <x v="0"/>
    <n v="1"/>
    <s v="AD"/>
    <n v="27253"/>
    <n v="257"/>
    <m/>
    <n v="0"/>
    <n v="0"/>
    <n v="1012465"/>
    <n v="1039975"/>
  </r>
  <r>
    <s v="OPS"/>
    <s v="Robertson Cr"/>
    <x v="0"/>
    <s v="Fall"/>
    <x v="15"/>
    <x v="21"/>
    <s v="SWVI"/>
    <s v="CK-31"/>
    <x v="2"/>
    <s v="M"/>
    <s v="H"/>
    <x v="51"/>
    <x v="83"/>
    <s v="CK-31"/>
    <s v="WEST VANCOUVER ISLAND-SOUTH_FA_0.x"/>
    <x v="0"/>
    <x v="1673"/>
    <x v="15"/>
    <x v="596"/>
    <s v="19940526"/>
    <n v="6.2"/>
    <x v="1"/>
    <s v="N"/>
    <x v="632"/>
    <n v="1"/>
    <s v="AD"/>
    <n v="27351"/>
    <n v="391"/>
    <m/>
    <n v="0"/>
    <n v="0"/>
    <n v="747731"/>
    <n v="775473"/>
  </r>
  <r>
    <s v="OPS"/>
    <s v="Robertson Cr"/>
    <x v="0"/>
    <s v="Fall"/>
    <x v="15"/>
    <x v="21"/>
    <s v="SWVI"/>
    <s v="CK-31"/>
    <x v="2"/>
    <s v="M"/>
    <s v="H"/>
    <x v="51"/>
    <x v="83"/>
    <s v="CK-31"/>
    <s v="WEST VANCOUVER ISLAND-SOUTH_FA_0.x"/>
    <x v="0"/>
    <x v="1674"/>
    <x v="15"/>
    <x v="960"/>
    <s v="19940520"/>
    <n v="6.5"/>
    <x v="1"/>
    <s v="N"/>
    <x v="632"/>
    <n v="1"/>
    <s v="AD"/>
    <n v="26662"/>
    <n v="215"/>
    <m/>
    <n v="0"/>
    <n v="0"/>
    <n v="569712"/>
    <n v="596589"/>
  </r>
  <r>
    <s v="OPS"/>
    <s v="Robertson Cr"/>
    <x v="0"/>
    <s v="Fall"/>
    <x v="15"/>
    <x v="21"/>
    <s v="SWVI"/>
    <s v="CK-31"/>
    <x v="2"/>
    <s v="M"/>
    <s v="H"/>
    <x v="51"/>
    <x v="83"/>
    <s v="CK-31"/>
    <s v="WEST VANCOUVER ISLAND-SOUTH_FA_0.x"/>
    <x v="0"/>
    <x v="1675"/>
    <x v="15"/>
    <x v="961"/>
    <s v="19940603"/>
    <n v="8.8000000000000007"/>
    <x v="0"/>
    <s v="N"/>
    <x v="0"/>
    <n v="1"/>
    <s v="AD"/>
    <n v="27438"/>
    <n v="191"/>
    <m/>
    <n v="0"/>
    <n v="0"/>
    <n v="585650"/>
    <n v="613279"/>
  </r>
  <r>
    <s v="OPS"/>
    <s v="Robertson Cr"/>
    <x v="0"/>
    <s v="Fall"/>
    <x v="15"/>
    <x v="21"/>
    <s v="SWVI"/>
    <s v="CK-31"/>
    <x v="2"/>
    <s v="M"/>
    <s v="H"/>
    <x v="51"/>
    <x v="83"/>
    <s v="CK-31"/>
    <s v="WEST VANCOUVER ISLAND-SOUTH_FA_0.x"/>
    <x v="0"/>
    <x v="1676"/>
    <x v="15"/>
    <x v="960"/>
    <s v="19940520"/>
    <n v="7"/>
    <x v="0"/>
    <s v="N"/>
    <x v="0"/>
    <n v="1"/>
    <s v="AD"/>
    <n v="27099"/>
    <n v="224"/>
    <m/>
    <n v="0"/>
    <n v="0"/>
    <n v="569301"/>
    <n v="596624"/>
  </r>
  <r>
    <s v="OPS"/>
    <s v="Robertson Cr"/>
    <x v="0"/>
    <s v="Fall"/>
    <x v="15"/>
    <x v="21"/>
    <s v="SWVI"/>
    <s v="CK-31"/>
    <x v="2"/>
    <s v="M"/>
    <s v="H"/>
    <x v="51"/>
    <x v="83"/>
    <s v="CK-31"/>
    <s v="WEST VANCOUVER ISLAND-SOUTH_FA_0.x"/>
    <x v="0"/>
    <x v="1677"/>
    <x v="15"/>
    <x v="962"/>
    <s v="19940705"/>
    <n v="7.57"/>
    <x v="1"/>
    <s v="N"/>
    <x v="633"/>
    <n v="1"/>
    <s v="AD"/>
    <n v="27444"/>
    <n v="0"/>
    <m/>
    <n v="0"/>
    <n v="0"/>
    <n v="512960"/>
    <n v="540404"/>
  </r>
  <r>
    <s v="OPS"/>
    <s v="Robertson Cr"/>
    <x v="0"/>
    <s v="Fall"/>
    <x v="16"/>
    <x v="31"/>
    <s v="SWVI"/>
    <s v="CK-31"/>
    <x v="2"/>
    <s v="M"/>
    <s v="H"/>
    <x v="51"/>
    <x v="81"/>
    <s v="CK-31"/>
    <s v="WEST VANCOUVER ISLAND-SOUTH_FA_0.x"/>
    <x v="0"/>
    <x v="1678"/>
    <x v="16"/>
    <x v="963"/>
    <s v="19950524"/>
    <n v="3.2"/>
    <x v="0"/>
    <s v="N"/>
    <x v="0"/>
    <n v="1"/>
    <s v="AD"/>
    <n v="29280"/>
    <n v="0"/>
    <m/>
    <n v="0"/>
    <n v="0"/>
    <n v="186864"/>
    <n v="216144"/>
  </r>
  <r>
    <s v="OPS"/>
    <s v="Robertson Cr"/>
    <x v="0"/>
    <s v="Fall"/>
    <x v="16"/>
    <x v="21"/>
    <s v="SWVI"/>
    <s v="CK-31"/>
    <x v="2"/>
    <s v="M"/>
    <s v="H"/>
    <x v="51"/>
    <x v="83"/>
    <s v="CK-31"/>
    <s v="WEST VANCOUVER ISLAND-SOUTH_FA_0.x"/>
    <x v="0"/>
    <x v="1679"/>
    <x v="16"/>
    <x v="77"/>
    <s v="19950608"/>
    <n v="5.79"/>
    <x v="0"/>
    <s v="N"/>
    <x v="0"/>
    <n v="1"/>
    <s v="AD"/>
    <n v="27653"/>
    <n v="455"/>
    <m/>
    <n v="0"/>
    <n v="0"/>
    <n v="1118801"/>
    <n v="1146909"/>
  </r>
  <r>
    <s v="OPS"/>
    <s v="Robertson Cr"/>
    <x v="0"/>
    <s v="Fall"/>
    <x v="16"/>
    <x v="21"/>
    <s v="SWVI"/>
    <s v="CK-31"/>
    <x v="2"/>
    <s v="M"/>
    <s v="H"/>
    <x v="51"/>
    <x v="83"/>
    <s v="CK-31"/>
    <s v="WEST VANCOUVER ISLAND-SOUTH_FA_0.x"/>
    <x v="0"/>
    <x v="1680"/>
    <x v="16"/>
    <x v="77"/>
    <s v="19950608"/>
    <n v="5.8"/>
    <x v="0"/>
    <s v="N"/>
    <x v="0"/>
    <n v="1"/>
    <s v="AD"/>
    <n v="27169"/>
    <n v="447"/>
    <m/>
    <n v="0"/>
    <n v="0"/>
    <n v="1125854"/>
    <n v="1153470"/>
  </r>
  <r>
    <s v="OPS"/>
    <s v="Robertson Cr"/>
    <x v="0"/>
    <s v="Fall"/>
    <x v="16"/>
    <x v="21"/>
    <s v="SWVI"/>
    <s v="CK-31"/>
    <x v="2"/>
    <s v="M"/>
    <s v="H"/>
    <x v="51"/>
    <x v="83"/>
    <s v="CK-31"/>
    <s v="WEST VANCOUVER ISLAND-SOUTH_FA_0.x"/>
    <x v="0"/>
    <x v="1681"/>
    <x v="16"/>
    <x v="757"/>
    <s v="19950609"/>
    <n v="5.8"/>
    <x v="0"/>
    <s v="N"/>
    <x v="0"/>
    <n v="1"/>
    <s v="AD"/>
    <n v="28246"/>
    <n v="465"/>
    <m/>
    <n v="0"/>
    <n v="0"/>
    <n v="1234544"/>
    <n v="1263255"/>
  </r>
  <r>
    <s v="OPS"/>
    <s v="Robertson Cr"/>
    <x v="0"/>
    <s v="Fall"/>
    <x v="16"/>
    <x v="21"/>
    <s v="SWVI"/>
    <s v="CK-31"/>
    <x v="2"/>
    <s v="M"/>
    <s v="H"/>
    <x v="51"/>
    <x v="83"/>
    <s v="CK-31"/>
    <s v="WEST VANCOUVER ISLAND-SOUTH_FA_0.x"/>
    <x v="0"/>
    <x v="1682"/>
    <x v="16"/>
    <x v="501"/>
    <s v="19950610"/>
    <n v="5.6"/>
    <x v="0"/>
    <s v="N"/>
    <x v="0"/>
    <n v="1"/>
    <s v="AD"/>
    <n v="28684"/>
    <n v="345"/>
    <m/>
    <n v="0"/>
    <n v="0"/>
    <n v="1171421"/>
    <n v="1200450"/>
  </r>
  <r>
    <s v="OPS"/>
    <s v="Robertson Cr"/>
    <x v="0"/>
    <s v="Fall"/>
    <x v="16"/>
    <x v="21"/>
    <s v="SWVI"/>
    <s v="CK-31"/>
    <x v="2"/>
    <s v="M"/>
    <s v="H"/>
    <x v="51"/>
    <x v="83"/>
    <s v="CK-31"/>
    <s v="WEST VANCOUVER ISLAND-SOUTH_FA_0.x"/>
    <x v="0"/>
    <x v="1683"/>
    <x v="16"/>
    <x v="500"/>
    <s v="19950614"/>
    <n v="4.9000000000000004"/>
    <x v="0"/>
    <s v="N"/>
    <x v="0"/>
    <n v="1"/>
    <s v="AD"/>
    <n v="27769"/>
    <n v="335"/>
    <m/>
    <n v="0"/>
    <n v="0"/>
    <n v="1325485"/>
    <n v="1353589"/>
  </r>
  <r>
    <s v="OPS"/>
    <s v="Robertson Cr"/>
    <x v="0"/>
    <s v="Fall"/>
    <x v="16"/>
    <x v="21"/>
    <s v="SWVI"/>
    <s v="CK-31"/>
    <x v="2"/>
    <s v="M"/>
    <s v="H"/>
    <x v="51"/>
    <x v="83"/>
    <s v="CK-31"/>
    <s v="WEST VANCOUVER ISLAND-SOUTH_FA_0.x"/>
    <x v="0"/>
    <x v="1684"/>
    <x v="16"/>
    <x v="964"/>
    <s v="19950611"/>
    <n v="5.2"/>
    <x v="0"/>
    <s v="N"/>
    <x v="0"/>
    <n v="1"/>
    <s v="AD"/>
    <n v="28837"/>
    <n v="347"/>
    <m/>
    <n v="0"/>
    <n v="0"/>
    <n v="956074"/>
    <n v="985258"/>
  </r>
  <r>
    <s v="OPS"/>
    <s v="Robertson Cr"/>
    <x v="0"/>
    <s v="Fall"/>
    <x v="16"/>
    <x v="21"/>
    <s v="SWVI"/>
    <s v="CK-31"/>
    <x v="2"/>
    <s v="M"/>
    <s v="H"/>
    <x v="51"/>
    <x v="83"/>
    <s v="CK-31"/>
    <s v="WEST VANCOUVER ISLAND-SOUTH_FA_0.x"/>
    <x v="0"/>
    <x v="1685"/>
    <x v="16"/>
    <x v="77"/>
    <s v="19950608"/>
    <n v="5.8"/>
    <x v="0"/>
    <s v="N"/>
    <x v="634"/>
    <n v="1"/>
    <s v="AD"/>
    <n v="27514"/>
    <n v="587"/>
    <m/>
    <n v="0"/>
    <n v="0"/>
    <m/>
    <n v="28101"/>
  </r>
  <r>
    <s v="OPS"/>
    <s v="Robertson Cr"/>
    <x v="0"/>
    <s v="Fall"/>
    <x v="16"/>
    <x v="21"/>
    <s v="SWVI"/>
    <s v="CK-31"/>
    <x v="2"/>
    <s v="M"/>
    <s v="H"/>
    <x v="51"/>
    <x v="83"/>
    <s v="CK-31"/>
    <s v="WEST VANCOUVER ISLAND-SOUTH_FA_0.x"/>
    <x v="0"/>
    <x v="1686"/>
    <x v="16"/>
    <x v="77"/>
    <s v="19950608"/>
    <n v="5.8"/>
    <x v="0"/>
    <s v="N"/>
    <x v="635"/>
    <n v="1"/>
    <s v="AD"/>
    <n v="26885"/>
    <n v="574"/>
    <m/>
    <n v="0"/>
    <n v="0"/>
    <m/>
    <n v="27459"/>
  </r>
  <r>
    <s v="OPS"/>
    <s v="Robertson Cr"/>
    <x v="0"/>
    <s v="Fall"/>
    <x v="16"/>
    <x v="21"/>
    <s v="SWVI"/>
    <s v="CK-31"/>
    <x v="2"/>
    <s v="M"/>
    <s v="H"/>
    <x v="51"/>
    <x v="83"/>
    <s v="CK-31"/>
    <s v="WEST VANCOUVER ISLAND-SOUTH_FA_0.x"/>
    <x v="0"/>
    <x v="1687"/>
    <x v="16"/>
    <x v="757"/>
    <s v="19950609"/>
    <n v="5.8"/>
    <x v="0"/>
    <s v="N"/>
    <x v="634"/>
    <n v="1"/>
    <s v="AD"/>
    <n v="28398"/>
    <n v="606"/>
    <m/>
    <n v="0"/>
    <n v="0"/>
    <m/>
    <n v="29004"/>
  </r>
  <r>
    <s v="OPS"/>
    <s v="Robertson Cr"/>
    <x v="0"/>
    <s v="Fall"/>
    <x v="16"/>
    <x v="21"/>
    <s v="SWVI"/>
    <s v="CK-31"/>
    <x v="2"/>
    <s v="M"/>
    <s v="H"/>
    <x v="51"/>
    <x v="83"/>
    <s v="CK-31"/>
    <s v="WEST VANCOUVER ISLAND-SOUTH_FA_0.x"/>
    <x v="0"/>
    <x v="1688"/>
    <x v="16"/>
    <x v="501"/>
    <s v="19950610"/>
    <n v="5.6"/>
    <x v="0"/>
    <s v="N"/>
    <x v="635"/>
    <n v="1"/>
    <s v="AD"/>
    <n v="27872"/>
    <n v="364"/>
    <m/>
    <n v="0"/>
    <n v="0"/>
    <m/>
    <n v="28236"/>
  </r>
  <r>
    <s v="OPS"/>
    <s v="Robertson Cr"/>
    <x v="0"/>
    <s v="Fall"/>
    <x v="16"/>
    <x v="21"/>
    <s v="SWVI"/>
    <s v="CK-31"/>
    <x v="2"/>
    <s v="M"/>
    <s v="H"/>
    <x v="51"/>
    <x v="83"/>
    <s v="CK-31"/>
    <s v="WEST VANCOUVER ISLAND-SOUTH_FA_0.x"/>
    <x v="0"/>
    <x v="1689"/>
    <x v="16"/>
    <x v="500"/>
    <s v="19950614"/>
    <n v="4.8"/>
    <x v="0"/>
    <s v="N"/>
    <x v="635"/>
    <n v="1"/>
    <s v="AD"/>
    <n v="27873"/>
    <n v="364"/>
    <m/>
    <n v="0"/>
    <n v="0"/>
    <m/>
    <n v="28237"/>
  </r>
  <r>
    <s v="OPS"/>
    <s v="Robertson Cr"/>
    <x v="0"/>
    <s v="Fall"/>
    <x v="16"/>
    <x v="21"/>
    <s v="SWVI"/>
    <s v="CK-31"/>
    <x v="2"/>
    <s v="M"/>
    <s v="H"/>
    <x v="51"/>
    <x v="83"/>
    <s v="CK-31"/>
    <s v="WEST VANCOUVER ISLAND-SOUTH_FA_0.x"/>
    <x v="0"/>
    <x v="1690"/>
    <x v="16"/>
    <x v="964"/>
    <s v="19950611"/>
    <n v="5.2"/>
    <x v="0"/>
    <s v="N"/>
    <x v="635"/>
    <n v="1"/>
    <s v="AD"/>
    <n v="28203"/>
    <n v="369"/>
    <m/>
    <n v="0"/>
    <n v="0"/>
    <m/>
    <n v="28572"/>
  </r>
  <r>
    <s v="OPS"/>
    <s v="Robertson Cr"/>
    <x v="0"/>
    <s v="Fall"/>
    <x v="17"/>
    <x v="21"/>
    <s v="SWVI"/>
    <s v="CK-31"/>
    <x v="2"/>
    <s v="M"/>
    <s v="H"/>
    <x v="51"/>
    <x v="83"/>
    <s v="CK-31"/>
    <s v="WEST VANCOUVER ISLAND-SOUTH_FA_0.x"/>
    <x v="0"/>
    <x v="1691"/>
    <x v="17"/>
    <x v="965"/>
    <s v="19960603"/>
    <n v="6.7"/>
    <x v="0"/>
    <s v="N"/>
    <x v="636"/>
    <n v="1"/>
    <s v="AD"/>
    <n v="26021"/>
    <n v="0"/>
    <m/>
    <n v="0"/>
    <n v="0"/>
    <m/>
    <n v="26021"/>
  </r>
  <r>
    <s v="OPS"/>
    <s v="Robertson Cr"/>
    <x v="0"/>
    <s v="Fall"/>
    <x v="17"/>
    <x v="21"/>
    <s v="SWVI"/>
    <s v="CK-31"/>
    <x v="2"/>
    <s v="M"/>
    <s v="H"/>
    <x v="51"/>
    <x v="83"/>
    <s v="CK-31"/>
    <s v="WEST VANCOUVER ISLAND-SOUTH_FA_0.x"/>
    <x v="0"/>
    <x v="1692"/>
    <x v="17"/>
    <x v="966"/>
    <s v="19960604"/>
    <n v="7"/>
    <x v="0"/>
    <s v="N"/>
    <x v="636"/>
    <n v="1"/>
    <s v="AD"/>
    <n v="25675"/>
    <n v="0"/>
    <m/>
    <n v="0"/>
    <n v="0"/>
    <m/>
    <n v="25675"/>
  </r>
  <r>
    <s v="OPS"/>
    <s v="Robertson Cr"/>
    <x v="0"/>
    <s v="Fall"/>
    <x v="17"/>
    <x v="21"/>
    <s v="SWVI"/>
    <s v="CK-31"/>
    <x v="2"/>
    <s v="M"/>
    <s v="H"/>
    <x v="51"/>
    <x v="83"/>
    <s v="CK-31"/>
    <s v="WEST VANCOUVER ISLAND-SOUTH_FA_0.x"/>
    <x v="0"/>
    <x v="1693"/>
    <x v="17"/>
    <x v="503"/>
    <s v="19960602"/>
    <n v="6.3"/>
    <x v="1"/>
    <s v="N"/>
    <x v="637"/>
    <n v="1"/>
    <s v="AD"/>
    <n v="25346"/>
    <n v="0"/>
    <m/>
    <n v="0"/>
    <n v="0"/>
    <m/>
    <n v="25346"/>
  </r>
  <r>
    <s v="OPS"/>
    <s v="Robertson Cr"/>
    <x v="0"/>
    <s v="Fall"/>
    <x v="17"/>
    <x v="21"/>
    <s v="SWVI"/>
    <s v="CK-31"/>
    <x v="2"/>
    <s v="M"/>
    <s v="H"/>
    <x v="51"/>
    <x v="83"/>
    <s v="CK-31"/>
    <s v="WEST VANCOUVER ISLAND-SOUTH_FA_0.x"/>
    <x v="0"/>
    <x v="1694"/>
    <x v="17"/>
    <x v="503"/>
    <s v="19960602"/>
    <n v="7.2"/>
    <x v="1"/>
    <s v="N"/>
    <x v="638"/>
    <n v="1"/>
    <s v="AD"/>
    <n v="25613"/>
    <n v="0"/>
    <m/>
    <n v="0"/>
    <n v="0"/>
    <m/>
    <n v="25613"/>
  </r>
  <r>
    <s v="OPS"/>
    <s v="Robertson Cr"/>
    <x v="0"/>
    <s v="Fall"/>
    <x v="17"/>
    <x v="21"/>
    <s v="SWVI"/>
    <s v="CK-31"/>
    <x v="2"/>
    <s v="M"/>
    <s v="H"/>
    <x v="51"/>
    <x v="83"/>
    <s v="CK-31"/>
    <s v="WEST VANCOUVER ISLAND-SOUTH_FA_0.x"/>
    <x v="0"/>
    <x v="1695"/>
    <x v="17"/>
    <x v="503"/>
    <s v="19960602"/>
    <n v="5.7"/>
    <x v="1"/>
    <s v="N"/>
    <x v="639"/>
    <n v="1"/>
    <s v="AD"/>
    <n v="26088"/>
    <n v="0"/>
    <m/>
    <n v="0"/>
    <n v="0"/>
    <m/>
    <n v="26088"/>
  </r>
  <r>
    <s v="OPS"/>
    <s v="Robertson Cr"/>
    <x v="0"/>
    <s v="Fall"/>
    <x v="17"/>
    <x v="21"/>
    <s v="SWVI"/>
    <s v="CK-31"/>
    <x v="2"/>
    <s v="M"/>
    <s v="H"/>
    <x v="51"/>
    <x v="83"/>
    <s v="CK-31"/>
    <s v="WEST VANCOUVER ISLAND-SOUTH_FA_0.x"/>
    <x v="0"/>
    <x v="1696"/>
    <x v="17"/>
    <x v="503"/>
    <s v="19960602"/>
    <n v="6"/>
    <x v="1"/>
    <s v="N"/>
    <x v="640"/>
    <n v="1"/>
    <s v="AD"/>
    <n v="25368"/>
    <n v="0"/>
    <m/>
    <n v="0"/>
    <n v="0"/>
    <m/>
    <n v="25368"/>
  </r>
  <r>
    <s v="OPS"/>
    <s v="Robertson Cr"/>
    <x v="0"/>
    <s v="Fall"/>
    <x v="17"/>
    <x v="21"/>
    <s v="SWVI"/>
    <s v="CK-31"/>
    <x v="2"/>
    <s v="M"/>
    <s v="H"/>
    <x v="51"/>
    <x v="83"/>
    <s v="CK-31"/>
    <s v="WEST VANCOUVER ISLAND-SOUTH_FA_0.x"/>
    <x v="0"/>
    <x v="1697"/>
    <x v="17"/>
    <x v="965"/>
    <s v="19960603"/>
    <n v="6.7"/>
    <x v="0"/>
    <s v="N"/>
    <x v="641"/>
    <n v="1"/>
    <s v="AD"/>
    <n v="26107"/>
    <n v="1"/>
    <m/>
    <n v="0"/>
    <n v="0"/>
    <n v="1494396"/>
    <n v="1520504"/>
  </r>
  <r>
    <s v="OPS"/>
    <s v="Robertson Cr"/>
    <x v="0"/>
    <s v="Fall"/>
    <x v="17"/>
    <x v="21"/>
    <s v="SWVI"/>
    <s v="CK-31"/>
    <x v="2"/>
    <s v="M"/>
    <s v="H"/>
    <x v="51"/>
    <x v="83"/>
    <s v="CK-31"/>
    <s v="WEST VANCOUVER ISLAND-SOUTH_FA_0.x"/>
    <x v="0"/>
    <x v="1698"/>
    <x v="17"/>
    <x v="967"/>
    <s v="19960604"/>
    <n v="7.02"/>
    <x v="0"/>
    <s v="N"/>
    <x v="641"/>
    <n v="1"/>
    <s v="AD"/>
    <n v="25716"/>
    <n v="0"/>
    <m/>
    <n v="0"/>
    <n v="0"/>
    <n v="1850884"/>
    <n v="1876600"/>
  </r>
  <r>
    <s v="OPS"/>
    <s v="Robertson Cr"/>
    <x v="0"/>
    <s v="Fall"/>
    <x v="17"/>
    <x v="21"/>
    <s v="SWVI"/>
    <s v="CK-31"/>
    <x v="2"/>
    <s v="M"/>
    <s v="H"/>
    <x v="51"/>
    <x v="83"/>
    <s v="CK-31"/>
    <s v="WEST VANCOUVER ISLAND-SOUTH_FA_0.x"/>
    <x v="0"/>
    <x v="1699"/>
    <x v="17"/>
    <x v="966"/>
    <s v="19960607"/>
    <n v="6.5"/>
    <x v="0"/>
    <s v="N"/>
    <x v="641"/>
    <n v="1"/>
    <s v="AD"/>
    <n v="26223"/>
    <n v="2"/>
    <m/>
    <n v="0"/>
    <n v="0"/>
    <n v="1163323"/>
    <n v="1189548"/>
  </r>
  <r>
    <s v="OPS"/>
    <s v="Robertson Cr"/>
    <x v="0"/>
    <s v="Fall"/>
    <x v="17"/>
    <x v="21"/>
    <s v="SWVI"/>
    <s v="CK-31"/>
    <x v="2"/>
    <s v="M"/>
    <s v="H"/>
    <x v="51"/>
    <x v="83"/>
    <s v="CK-31"/>
    <s v="WEST VANCOUVER ISLAND-SOUTH_FA_0.x"/>
    <x v="0"/>
    <x v="1700"/>
    <x v="17"/>
    <x v="503"/>
    <s v="19960602"/>
    <n v="6.3"/>
    <x v="1"/>
    <s v="N"/>
    <x v="642"/>
    <n v="1"/>
    <s v="AD"/>
    <n v="25484"/>
    <n v="0"/>
    <m/>
    <n v="0"/>
    <n v="0"/>
    <n v="1064328"/>
    <n v="1089812"/>
  </r>
  <r>
    <s v="OPS"/>
    <s v="Robertson Cr"/>
    <x v="0"/>
    <s v="Fall"/>
    <x v="17"/>
    <x v="21"/>
    <s v="SWVI"/>
    <s v="CK-31"/>
    <x v="2"/>
    <s v="M"/>
    <s v="H"/>
    <x v="51"/>
    <x v="83"/>
    <s v="CK-31"/>
    <s v="WEST VANCOUVER ISLAND-SOUTH_FA_0.x"/>
    <x v="0"/>
    <x v="1701"/>
    <x v="17"/>
    <x v="503"/>
    <s v="19960602"/>
    <n v="7.2"/>
    <x v="1"/>
    <s v="N"/>
    <x v="643"/>
    <n v="1"/>
    <s v="AD"/>
    <n v="25931"/>
    <n v="0"/>
    <m/>
    <n v="0"/>
    <n v="0"/>
    <n v="1065664"/>
    <n v="1091595"/>
  </r>
  <r>
    <s v="OPS"/>
    <s v="Robertson Cr"/>
    <x v="0"/>
    <s v="Fall"/>
    <x v="17"/>
    <x v="21"/>
    <s v="SWVI"/>
    <s v="CK-31"/>
    <x v="2"/>
    <s v="M"/>
    <s v="H"/>
    <x v="51"/>
    <x v="83"/>
    <s v="CK-31"/>
    <s v="WEST VANCOUVER ISLAND-SOUTH_FA_0.x"/>
    <x v="0"/>
    <x v="1702"/>
    <x v="17"/>
    <x v="503"/>
    <s v="19960602"/>
    <n v="5.7"/>
    <x v="1"/>
    <s v="N"/>
    <x v="644"/>
    <n v="1"/>
    <s v="AD"/>
    <n v="25973"/>
    <n v="8"/>
    <m/>
    <n v="0"/>
    <n v="0"/>
    <n v="648522"/>
    <n v="674503"/>
  </r>
  <r>
    <s v="OPS"/>
    <s v="Robertson Cr"/>
    <x v="0"/>
    <s v="Fall"/>
    <x v="17"/>
    <x v="21"/>
    <s v="SWVI"/>
    <s v="CK-31"/>
    <x v="2"/>
    <s v="M"/>
    <s v="H"/>
    <x v="51"/>
    <x v="83"/>
    <s v="CK-31"/>
    <s v="WEST VANCOUVER ISLAND-SOUTH_FA_0.x"/>
    <x v="0"/>
    <x v="1703"/>
    <x v="17"/>
    <x v="503"/>
    <s v="19960602"/>
    <n v="6"/>
    <x v="1"/>
    <s v="N"/>
    <x v="645"/>
    <n v="1"/>
    <s v="AD"/>
    <n v="25185"/>
    <n v="8"/>
    <m/>
    <n v="0"/>
    <n v="0"/>
    <n v="651687"/>
    <n v="676880"/>
  </r>
  <r>
    <s v="OPS"/>
    <s v="Robertson Cr"/>
    <x v="0"/>
    <s v="Fall"/>
    <x v="3"/>
    <x v="31"/>
    <s v="SWVI"/>
    <s v="CK-31"/>
    <x v="2"/>
    <s v="M"/>
    <s v="H"/>
    <x v="51"/>
    <x v="81"/>
    <s v="CK-31"/>
    <s v="WEST VANCOUVER ISLAND-SOUTH_FA_0.x"/>
    <x v="1"/>
    <x v="1704"/>
    <x v="3"/>
    <x v="211"/>
    <s v="19970505"/>
    <n v="2.5"/>
    <x v="0"/>
    <s v="N"/>
    <x v="646"/>
    <n v="1"/>
    <s v="AD"/>
    <n v="10845"/>
    <n v="0"/>
    <m/>
    <n v="0"/>
    <n v="0"/>
    <n v="62"/>
    <n v="10907"/>
  </r>
  <r>
    <s v="OPS"/>
    <s v="Robertson Cr"/>
    <x v="0"/>
    <s v="Fall"/>
    <x v="3"/>
    <x v="31"/>
    <s v="SWVI"/>
    <s v="CK-31"/>
    <x v="2"/>
    <s v="M"/>
    <s v="H"/>
    <x v="51"/>
    <x v="81"/>
    <s v="CK-31"/>
    <s v="WEST VANCOUVER ISLAND-SOUTH_FA_0.x"/>
    <x v="1"/>
    <x v="1705"/>
    <x v="3"/>
    <x v="211"/>
    <s v="19970505"/>
    <n v="2.5"/>
    <x v="0"/>
    <s v="N"/>
    <x v="647"/>
    <n v="1"/>
    <s v="AD"/>
    <n v="10839"/>
    <n v="0"/>
    <m/>
    <n v="0"/>
    <n v="0"/>
    <n v="61"/>
    <n v="10900"/>
  </r>
  <r>
    <s v="OPS"/>
    <s v="Robertson Cr"/>
    <x v="0"/>
    <s v="Fall"/>
    <x v="3"/>
    <x v="21"/>
    <s v="SWVI"/>
    <s v="CK-31"/>
    <x v="2"/>
    <s v="M"/>
    <s v="H"/>
    <x v="51"/>
    <x v="83"/>
    <s v="CK-31"/>
    <s v="WEST VANCOUVER ISLAND-SOUTH_FA_0.x"/>
    <x v="0"/>
    <x v="1706"/>
    <x v="3"/>
    <x v="968"/>
    <s v="19970603"/>
    <n v="6.8"/>
    <x v="1"/>
    <s v="N"/>
    <x v="648"/>
    <n v="1"/>
    <s v="AD"/>
    <n v="24395"/>
    <n v="24"/>
    <m/>
    <n v="0"/>
    <n v="0"/>
    <m/>
    <n v="24419"/>
  </r>
  <r>
    <s v="OPS"/>
    <s v="Robertson Cr"/>
    <x v="0"/>
    <s v="Fall"/>
    <x v="3"/>
    <x v="21"/>
    <s v="SWVI"/>
    <s v="CK-31"/>
    <x v="2"/>
    <s v="M"/>
    <s v="H"/>
    <x v="51"/>
    <x v="83"/>
    <s v="CK-31"/>
    <s v="WEST VANCOUVER ISLAND-SOUTH_FA_0.x"/>
    <x v="0"/>
    <x v="1707"/>
    <x v="3"/>
    <x v="968"/>
    <s v="19970603"/>
    <n v="5.2"/>
    <x v="1"/>
    <s v="N"/>
    <x v="649"/>
    <n v="1"/>
    <s v="AD"/>
    <n v="25176"/>
    <n v="20"/>
    <m/>
    <n v="0"/>
    <n v="0"/>
    <m/>
    <n v="25196"/>
  </r>
  <r>
    <s v="OPS"/>
    <s v="Robertson Cr"/>
    <x v="0"/>
    <s v="Fall"/>
    <x v="3"/>
    <x v="21"/>
    <s v="SWVI"/>
    <s v="CK-31"/>
    <x v="2"/>
    <s v="M"/>
    <s v="H"/>
    <x v="51"/>
    <x v="83"/>
    <s v="CK-31"/>
    <s v="WEST VANCOUVER ISLAND-SOUTH_FA_0.x"/>
    <x v="0"/>
    <x v="1708"/>
    <x v="3"/>
    <x v="602"/>
    <s v="19970605"/>
    <n v="5.6"/>
    <x v="1"/>
    <s v="N"/>
    <x v="650"/>
    <n v="1"/>
    <s v="AD"/>
    <n v="25241"/>
    <n v="23"/>
    <m/>
    <n v="0"/>
    <n v="0"/>
    <m/>
    <n v="25264"/>
  </r>
  <r>
    <s v="OPS"/>
    <s v="Robertson Cr"/>
    <x v="0"/>
    <s v="Fall"/>
    <x v="3"/>
    <x v="21"/>
    <s v="SWVI"/>
    <s v="CK-31"/>
    <x v="2"/>
    <s v="M"/>
    <s v="H"/>
    <x v="51"/>
    <x v="83"/>
    <s v="CK-31"/>
    <s v="WEST VANCOUVER ISLAND-SOUTH_FA_0.x"/>
    <x v="0"/>
    <x v="1709"/>
    <x v="3"/>
    <x v="602"/>
    <s v="19970605"/>
    <n v="4.3"/>
    <x v="0"/>
    <s v="N"/>
    <x v="651"/>
    <n v="1"/>
    <s v="AD"/>
    <n v="25102"/>
    <n v="0"/>
    <m/>
    <n v="0"/>
    <n v="0"/>
    <m/>
    <n v="25102"/>
  </r>
  <r>
    <s v="OPS"/>
    <s v="Robertson Cr"/>
    <x v="0"/>
    <s v="Fall"/>
    <x v="3"/>
    <x v="21"/>
    <s v="SWVI"/>
    <s v="CK-31"/>
    <x v="2"/>
    <s v="M"/>
    <s v="H"/>
    <x v="51"/>
    <x v="83"/>
    <s v="CK-31"/>
    <s v="WEST VANCOUVER ISLAND-SOUTH_FA_0.x"/>
    <x v="0"/>
    <x v="1710"/>
    <x v="3"/>
    <x v="602"/>
    <s v="19970605"/>
    <n v="5"/>
    <x v="1"/>
    <s v="N"/>
    <x v="652"/>
    <n v="1"/>
    <s v="AD"/>
    <n v="25084"/>
    <n v="0"/>
    <m/>
    <n v="0"/>
    <n v="0"/>
    <m/>
    <n v="25084"/>
  </r>
  <r>
    <s v="OPS"/>
    <s v="Robertson Cr"/>
    <x v="0"/>
    <s v="Fall"/>
    <x v="3"/>
    <x v="21"/>
    <s v="SWVI"/>
    <s v="CK-31"/>
    <x v="2"/>
    <s v="M"/>
    <s v="H"/>
    <x v="51"/>
    <x v="83"/>
    <s v="CK-31"/>
    <s v="WEST VANCOUVER ISLAND-SOUTH_FA_0.x"/>
    <x v="0"/>
    <x v="1711"/>
    <x v="3"/>
    <x v="602"/>
    <s v="19970605"/>
    <n v="4"/>
    <x v="0"/>
    <s v="N"/>
    <x v="653"/>
    <n v="1"/>
    <s v="AD"/>
    <n v="25289"/>
    <n v="0"/>
    <m/>
    <n v="0"/>
    <n v="0"/>
    <m/>
    <n v="25289"/>
  </r>
  <r>
    <s v="OPS"/>
    <s v="Robertson Cr"/>
    <x v="0"/>
    <s v="Fall"/>
    <x v="3"/>
    <x v="21"/>
    <s v="SWVI"/>
    <s v="CK-31"/>
    <x v="2"/>
    <s v="M"/>
    <s v="H"/>
    <x v="51"/>
    <x v="83"/>
    <s v="CK-31"/>
    <s v="WEST VANCOUVER ISLAND-SOUTH_FA_0.x"/>
    <x v="0"/>
    <x v="1712"/>
    <x v="3"/>
    <x v="209"/>
    <s v="19970603"/>
    <n v="6.52"/>
    <x v="1"/>
    <s v="N"/>
    <x v="654"/>
    <n v="1"/>
    <s v="AD"/>
    <n v="25081"/>
    <n v="45"/>
    <m/>
    <n v="0"/>
    <n v="0"/>
    <n v="1938585"/>
    <n v="1963711"/>
  </r>
  <r>
    <s v="OPS"/>
    <s v="Robertson Cr"/>
    <x v="0"/>
    <s v="Fall"/>
    <x v="3"/>
    <x v="21"/>
    <s v="SWVI"/>
    <s v="CK-31"/>
    <x v="2"/>
    <s v="M"/>
    <s v="H"/>
    <x v="51"/>
    <x v="83"/>
    <s v="CK-31"/>
    <s v="WEST VANCOUVER ISLAND-SOUTH_FA_0.x"/>
    <x v="0"/>
    <x v="1713"/>
    <x v="3"/>
    <x v="968"/>
    <s v="19970603"/>
    <n v="5.2"/>
    <x v="0"/>
    <s v="N"/>
    <x v="655"/>
    <n v="1"/>
    <s v="AD"/>
    <n v="25226"/>
    <n v="36"/>
    <m/>
    <n v="0"/>
    <n v="0"/>
    <n v="1154346"/>
    <n v="1179608"/>
  </r>
  <r>
    <s v="OPS"/>
    <s v="Robertson Cr"/>
    <x v="0"/>
    <s v="Fall"/>
    <x v="3"/>
    <x v="21"/>
    <s v="SWVI"/>
    <s v="CK-31"/>
    <x v="2"/>
    <s v="M"/>
    <s v="H"/>
    <x v="51"/>
    <x v="83"/>
    <s v="CK-31"/>
    <s v="WEST VANCOUVER ISLAND-SOUTH_FA_0.x"/>
    <x v="0"/>
    <x v="1714"/>
    <x v="3"/>
    <x v="602"/>
    <s v="19970605"/>
    <n v="5.6"/>
    <x v="1"/>
    <s v="N"/>
    <x v="656"/>
    <n v="1"/>
    <s v="AD"/>
    <n v="25118"/>
    <n v="40"/>
    <m/>
    <n v="0"/>
    <n v="0"/>
    <n v="672822"/>
    <n v="697980"/>
  </r>
  <r>
    <s v="OPS"/>
    <s v="Robertson Cr"/>
    <x v="0"/>
    <s v="Fall"/>
    <x v="3"/>
    <x v="21"/>
    <s v="SWVI"/>
    <s v="CK-31"/>
    <x v="2"/>
    <s v="M"/>
    <s v="H"/>
    <x v="51"/>
    <x v="83"/>
    <s v="CK-31"/>
    <s v="WEST VANCOUVER ISLAND-SOUTH_FA_0.x"/>
    <x v="0"/>
    <x v="1715"/>
    <x v="3"/>
    <x v="602"/>
    <s v="19970605"/>
    <n v="4.3"/>
    <x v="0"/>
    <s v="N"/>
    <x v="657"/>
    <n v="1"/>
    <s v="AD"/>
    <n v="25155"/>
    <n v="0"/>
    <m/>
    <n v="0"/>
    <n v="0"/>
    <n v="677147"/>
    <n v="702302"/>
  </r>
  <r>
    <s v="OPS"/>
    <s v="Robertson Cr"/>
    <x v="0"/>
    <s v="Fall"/>
    <x v="3"/>
    <x v="21"/>
    <s v="SWVI"/>
    <s v="CK-31"/>
    <x v="2"/>
    <s v="M"/>
    <s v="H"/>
    <x v="51"/>
    <x v="83"/>
    <s v="CK-31"/>
    <s v="WEST VANCOUVER ISLAND-SOUTH_FA_0.x"/>
    <x v="0"/>
    <x v="1716"/>
    <x v="3"/>
    <x v="602"/>
    <s v="19970605"/>
    <n v="5"/>
    <x v="1"/>
    <s v="N"/>
    <x v="658"/>
    <n v="1"/>
    <s v="AD"/>
    <n v="25218"/>
    <n v="0"/>
    <m/>
    <n v="0"/>
    <n v="0"/>
    <n v="699173"/>
    <n v="724391"/>
  </r>
  <r>
    <s v="OPS"/>
    <s v="Robertson Cr"/>
    <x v="0"/>
    <s v="Fall"/>
    <x v="3"/>
    <x v="21"/>
    <s v="SWVI"/>
    <s v="CK-31"/>
    <x v="2"/>
    <s v="M"/>
    <s v="H"/>
    <x v="51"/>
    <x v="83"/>
    <s v="CK-31"/>
    <s v="WEST VANCOUVER ISLAND-SOUTH_FA_0.x"/>
    <x v="0"/>
    <x v="1717"/>
    <x v="3"/>
    <x v="602"/>
    <s v="19970605"/>
    <n v="4"/>
    <x v="0"/>
    <s v="N"/>
    <x v="659"/>
    <n v="1"/>
    <s v="AD"/>
    <n v="25187"/>
    <n v="0"/>
    <m/>
    <n v="0"/>
    <n v="0"/>
    <n v="700086"/>
    <n v="725273"/>
  </r>
  <r>
    <s v="OPS"/>
    <s v="Robertson Cr"/>
    <x v="0"/>
    <s v="Fall"/>
    <x v="3"/>
    <x v="21"/>
    <s v="SWVI"/>
    <s v="CK-31"/>
    <x v="2"/>
    <s v="M"/>
    <s v="H"/>
    <x v="51"/>
    <x v="83"/>
    <s v="CK-31"/>
    <s v="WEST VANCOUVER ISLAND-SOUTH_FA_0.x"/>
    <x v="0"/>
    <x v="1718"/>
    <x v="3"/>
    <x v="969"/>
    <s v="19970607"/>
    <n v="5.4"/>
    <x v="0"/>
    <s v="N"/>
    <x v="660"/>
    <n v="1"/>
    <s v="AD"/>
    <n v="25122"/>
    <n v="0"/>
    <m/>
    <n v="0"/>
    <n v="0"/>
    <n v="2278315"/>
    <n v="2303437"/>
  </r>
  <r>
    <s v="OPS"/>
    <s v="Robertson Cr"/>
    <x v="0"/>
    <s v="Fall"/>
    <x v="4"/>
    <x v="31"/>
    <s v="SWVI"/>
    <s v="CK-31"/>
    <x v="2"/>
    <s v="M"/>
    <s v="H"/>
    <x v="54"/>
    <x v="95"/>
    <s v="CK-31"/>
    <s v="WEST VANCOUVER ISLAND-SOUTH_FA_0.x"/>
    <x v="3"/>
    <x v="1719"/>
    <x v="4"/>
    <x v="507"/>
    <s v="19980506"/>
    <n v="4.3"/>
    <x v="1"/>
    <s v="N"/>
    <x v="661"/>
    <n v="1"/>
    <m/>
    <n v="0"/>
    <n v="0"/>
    <m/>
    <n v="0"/>
    <n v="0"/>
    <n v="5539"/>
    <n v="5539"/>
  </r>
  <r>
    <s v="OPS"/>
    <s v="Robertson Cr"/>
    <x v="0"/>
    <s v="Fall"/>
    <x v="4"/>
    <x v="21"/>
    <s v="SWVI"/>
    <s v="CK-31"/>
    <x v="2"/>
    <s v="M"/>
    <s v="H"/>
    <x v="51"/>
    <x v="97"/>
    <m/>
    <m/>
    <x v="0"/>
    <x v="1720"/>
    <x v="4"/>
    <x v="369"/>
    <s v="19980525"/>
    <n v="5.8"/>
    <x v="1"/>
    <s v="Y"/>
    <x v="662"/>
    <n v="1"/>
    <s v="AD"/>
    <n v="25420"/>
    <n v="0"/>
    <m/>
    <n v="0"/>
    <n v="0"/>
    <n v="24971"/>
    <n v="50391"/>
  </r>
  <r>
    <s v="OPS"/>
    <s v="Robertson Cr"/>
    <x v="0"/>
    <s v="Fall"/>
    <x v="4"/>
    <x v="21"/>
    <s v="SWVI"/>
    <s v="CK-31"/>
    <x v="2"/>
    <s v="M"/>
    <s v="H"/>
    <x v="51"/>
    <x v="97"/>
    <m/>
    <m/>
    <x v="0"/>
    <x v="1721"/>
    <x v="4"/>
    <x v="369"/>
    <s v="19980525"/>
    <n v="5.8"/>
    <x v="1"/>
    <s v="Y"/>
    <x v="663"/>
    <n v="1"/>
    <s v="AD"/>
    <n v="25274"/>
    <n v="0"/>
    <m/>
    <n v="0"/>
    <n v="0"/>
    <n v="24828"/>
    <n v="50102"/>
  </r>
  <r>
    <s v="OPS"/>
    <s v="Robertson Cr"/>
    <x v="0"/>
    <s v="Fall"/>
    <x v="4"/>
    <x v="21"/>
    <s v="SWVI"/>
    <s v="CK-31"/>
    <x v="2"/>
    <s v="M"/>
    <s v="H"/>
    <x v="51"/>
    <x v="83"/>
    <s v="CK-31"/>
    <s v="WEST VANCOUVER ISLAND-SOUTH_FA_0.x"/>
    <x v="0"/>
    <x v="1722"/>
    <x v="4"/>
    <x v="970"/>
    <s v="19980521"/>
    <n v="6.5"/>
    <x v="0"/>
    <s v="N"/>
    <x v="0"/>
    <n v="1"/>
    <s v="AD"/>
    <n v="25207"/>
    <n v="0"/>
    <m/>
    <n v="0"/>
    <n v="0"/>
    <n v="686927"/>
    <n v="712134"/>
  </r>
  <r>
    <s v="OPS"/>
    <s v="Robertson Cr"/>
    <x v="0"/>
    <s v="Fall"/>
    <x v="4"/>
    <x v="21"/>
    <s v="SWVI"/>
    <s v="CK-31"/>
    <x v="2"/>
    <s v="M"/>
    <s v="H"/>
    <x v="51"/>
    <x v="83"/>
    <s v="CK-31"/>
    <s v="WEST VANCOUVER ISLAND-SOUTH_FA_0.x"/>
    <x v="0"/>
    <x v="1723"/>
    <x v="4"/>
    <x v="971"/>
    <s v="19980524"/>
    <n v="5.0999999999999996"/>
    <x v="0"/>
    <s v="N"/>
    <x v="0"/>
    <n v="1"/>
    <s v="AD"/>
    <n v="25061"/>
    <n v="0"/>
    <m/>
    <n v="0"/>
    <n v="0"/>
    <n v="1227513"/>
    <n v="1252574"/>
  </r>
  <r>
    <s v="OPS"/>
    <s v="Robertson Cr"/>
    <x v="0"/>
    <s v="Fall"/>
    <x v="4"/>
    <x v="21"/>
    <s v="SWVI"/>
    <s v="CK-31"/>
    <x v="2"/>
    <s v="M"/>
    <s v="H"/>
    <x v="51"/>
    <x v="83"/>
    <s v="CK-31"/>
    <s v="WEST VANCOUVER ISLAND-SOUTH_FA_0.x"/>
    <x v="0"/>
    <x v="1724"/>
    <x v="4"/>
    <x v="971"/>
    <s v="19980524"/>
    <n v="5.7"/>
    <x v="1"/>
    <s v="N"/>
    <x v="664"/>
    <n v="1"/>
    <s v="AD"/>
    <n v="24688"/>
    <n v="249"/>
    <m/>
    <n v="0"/>
    <n v="0"/>
    <n v="1235977"/>
    <n v="1260914"/>
  </r>
  <r>
    <s v="OPS"/>
    <s v="Robertson Cr"/>
    <x v="0"/>
    <s v="Fall"/>
    <x v="4"/>
    <x v="21"/>
    <s v="SWVI"/>
    <s v="CK-31"/>
    <x v="2"/>
    <s v="M"/>
    <s v="H"/>
    <x v="51"/>
    <x v="83"/>
    <s v="CK-31"/>
    <s v="WEST VANCOUVER ISLAND-SOUTH_FA_0.x"/>
    <x v="0"/>
    <x v="1725"/>
    <x v="4"/>
    <x v="972"/>
    <s v="19980527"/>
    <n v="5.0999999999999996"/>
    <x v="1"/>
    <s v="N"/>
    <x v="665"/>
    <n v="1"/>
    <s v="AD"/>
    <n v="24551"/>
    <n v="242"/>
    <m/>
    <n v="0"/>
    <n v="0"/>
    <n v="610774"/>
    <n v="635567"/>
  </r>
  <r>
    <s v="OPS"/>
    <s v="Robertson Cr"/>
    <x v="0"/>
    <s v="Fall"/>
    <x v="4"/>
    <x v="21"/>
    <s v="SWVI"/>
    <s v="CK-31"/>
    <x v="2"/>
    <s v="M"/>
    <s v="H"/>
    <x v="51"/>
    <x v="83"/>
    <s v="CK-31"/>
    <s v="WEST VANCOUVER ISLAND-SOUTH_FA_0.x"/>
    <x v="0"/>
    <x v="1726"/>
    <x v="4"/>
    <x v="972"/>
    <s v="19980527"/>
    <n v="6.5"/>
    <x v="1"/>
    <s v="N"/>
    <x v="666"/>
    <n v="1"/>
    <s v="AD"/>
    <n v="25266"/>
    <n v="0"/>
    <m/>
    <n v="0"/>
    <n v="0"/>
    <n v="742583"/>
    <n v="767849"/>
  </r>
  <r>
    <s v="OPS"/>
    <s v="Robertson Cr"/>
    <x v="0"/>
    <s v="Fall"/>
    <x v="4"/>
    <x v="21"/>
    <s v="SWVI"/>
    <s v="CK-31"/>
    <x v="2"/>
    <s v="M"/>
    <s v="H"/>
    <x v="51"/>
    <x v="83"/>
    <s v="CK-31"/>
    <s v="WEST VANCOUVER ISLAND-SOUTH_FA_0.x"/>
    <x v="0"/>
    <x v="1727"/>
    <x v="4"/>
    <x v="972"/>
    <s v="19980527"/>
    <n v="5.7"/>
    <x v="0"/>
    <s v="N"/>
    <x v="0"/>
    <n v="1"/>
    <s v="AD"/>
    <n v="24498"/>
    <n v="90"/>
    <m/>
    <n v="0"/>
    <n v="0"/>
    <n v="685978"/>
    <n v="710566"/>
  </r>
  <r>
    <s v="OPS"/>
    <s v="Robertson Cr"/>
    <x v="0"/>
    <s v="Fall"/>
    <x v="4"/>
    <x v="21"/>
    <s v="SWVI"/>
    <s v="CK-31"/>
    <x v="2"/>
    <s v="M"/>
    <s v="H"/>
    <x v="51"/>
    <x v="83"/>
    <s v="CK-31"/>
    <s v="WEST VANCOUVER ISLAND-SOUTH_FA_0.x"/>
    <x v="0"/>
    <x v="1728"/>
    <x v="4"/>
    <x v="972"/>
    <s v="19980527"/>
    <n v="5"/>
    <x v="0"/>
    <s v="N"/>
    <x v="0"/>
    <n v="1"/>
    <s v="AD"/>
    <n v="25272"/>
    <n v="0"/>
    <m/>
    <n v="0"/>
    <n v="0"/>
    <n v="707652"/>
    <n v="732924"/>
  </r>
  <r>
    <s v="OPS"/>
    <s v="Robertson Cr"/>
    <x v="0"/>
    <s v="Fall"/>
    <x v="4"/>
    <x v="21"/>
    <s v="SWVI"/>
    <s v="CK-31"/>
    <x v="2"/>
    <s v="M"/>
    <s v="H"/>
    <x v="51"/>
    <x v="83"/>
    <s v="CK-31"/>
    <s v="WEST VANCOUVER ISLAND-SOUTH_FA_0.x"/>
    <x v="0"/>
    <x v="1729"/>
    <x v="4"/>
    <x v="973"/>
    <s v="19980531"/>
    <n v="6.9"/>
    <x v="0"/>
    <s v="N"/>
    <x v="0"/>
    <n v="1"/>
    <s v="AD"/>
    <n v="24532"/>
    <n v="123"/>
    <m/>
    <n v="0"/>
    <n v="0"/>
    <n v="2233118"/>
    <n v="2257773"/>
  </r>
  <r>
    <s v="OPS"/>
    <s v="Robertson Cr"/>
    <x v="0"/>
    <s v="Fall"/>
    <x v="4"/>
    <x v="21"/>
    <s v="SWVI"/>
    <s v="CK-31"/>
    <x v="2"/>
    <s v="M"/>
    <s v="H"/>
    <x v="51"/>
    <x v="83"/>
    <s v="CK-31"/>
    <s v="WEST VANCOUVER ISLAND-SOUTH_FA_0.x"/>
    <x v="4"/>
    <x v="1730"/>
    <x v="5"/>
    <x v="974"/>
    <s v="19990316"/>
    <n v="39.4"/>
    <x v="1"/>
    <s v="N"/>
    <x v="667"/>
    <n v="1"/>
    <m/>
    <n v="0"/>
    <n v="0"/>
    <m/>
    <n v="0"/>
    <n v="0"/>
    <n v="126530"/>
    <n v="126530"/>
  </r>
  <r>
    <s v="OPS"/>
    <s v="Robertson Cr"/>
    <x v="0"/>
    <s v="Fall"/>
    <x v="4"/>
    <x v="21"/>
    <s v="SWVI"/>
    <s v="CK-31"/>
    <x v="2"/>
    <s v="M"/>
    <s v="H"/>
    <x v="51"/>
    <x v="98"/>
    <s v="CK-31"/>
    <s v="WEST VANCOUVER ISLAND-SOUTH_FA_0.x"/>
    <x v="1"/>
    <x v="1731"/>
    <x v="4"/>
    <x v="975"/>
    <s v="19980409"/>
    <n v="0.8"/>
    <x v="1"/>
    <s v="N"/>
    <x v="0"/>
    <n v="1"/>
    <m/>
    <n v="0"/>
    <n v="0"/>
    <m/>
    <n v="0"/>
    <n v="0"/>
    <n v="496710"/>
    <n v="496710"/>
  </r>
  <r>
    <s v="OPS"/>
    <s v="Robertson Cr"/>
    <x v="0"/>
    <s v="Fall"/>
    <x v="5"/>
    <x v="31"/>
    <s v="SWVI"/>
    <s v="CK-31"/>
    <x v="2"/>
    <s v="M"/>
    <s v="H"/>
    <x v="51"/>
    <x v="81"/>
    <s v="CK-31"/>
    <s v="WEST VANCOUVER ISLAND-SOUTH_FA_0.x"/>
    <x v="0"/>
    <x v="1732"/>
    <x v="5"/>
    <x v="976"/>
    <s v="19990520"/>
    <n v="2.9"/>
    <x v="0"/>
    <s v="N"/>
    <x v="0"/>
    <n v="1"/>
    <s v="AD"/>
    <n v="24628"/>
    <n v="503"/>
    <m/>
    <n v="0"/>
    <n v="0"/>
    <n v="515691"/>
    <n v="540822"/>
  </r>
  <r>
    <s v="OPS"/>
    <s v="Robertson Cr"/>
    <x v="0"/>
    <s v="Fall"/>
    <x v="5"/>
    <x v="21"/>
    <s v="SWVI"/>
    <s v="CK-31"/>
    <x v="2"/>
    <s v="M"/>
    <s v="H"/>
    <x v="51"/>
    <x v="83"/>
    <s v="CK-31"/>
    <s v="WEST VANCOUVER ISLAND-SOUTH_FA_0.x"/>
    <x v="0"/>
    <x v="1733"/>
    <x v="5"/>
    <x v="214"/>
    <s v="19990528"/>
    <n v="5.2"/>
    <x v="0"/>
    <s v="N"/>
    <x v="0"/>
    <n v="1"/>
    <s v="AD"/>
    <n v="25372"/>
    <n v="0"/>
    <m/>
    <n v="0"/>
    <n v="0"/>
    <n v="498090"/>
    <n v="523462"/>
  </r>
  <r>
    <s v="OPS"/>
    <s v="Robertson Cr"/>
    <x v="0"/>
    <s v="Fall"/>
    <x v="5"/>
    <x v="21"/>
    <s v="SWVI"/>
    <s v="CK-31"/>
    <x v="2"/>
    <s v="M"/>
    <s v="H"/>
    <x v="51"/>
    <x v="83"/>
    <s v="CK-31"/>
    <s v="WEST VANCOUVER ISLAND-SOUTH_FA_0.x"/>
    <x v="0"/>
    <x v="1734"/>
    <x v="5"/>
    <x v="214"/>
    <s v="19990528"/>
    <n v="5.3"/>
    <x v="0"/>
    <s v="N"/>
    <x v="0"/>
    <n v="1"/>
    <s v="AD"/>
    <n v="25220"/>
    <n v="0"/>
    <m/>
    <n v="0"/>
    <n v="0"/>
    <n v="1122458"/>
    <n v="1147678"/>
  </r>
  <r>
    <s v="OPS"/>
    <s v="Robertson Cr"/>
    <x v="0"/>
    <s v="Fall"/>
    <x v="5"/>
    <x v="21"/>
    <s v="SWVI"/>
    <s v="CK-31"/>
    <x v="2"/>
    <s v="M"/>
    <s v="H"/>
    <x v="51"/>
    <x v="83"/>
    <s v="CK-31"/>
    <s v="WEST VANCOUVER ISLAND-SOUTH_FA_0.x"/>
    <x v="0"/>
    <x v="1735"/>
    <x v="5"/>
    <x v="395"/>
    <s v="19990602"/>
    <n v="5"/>
    <x v="0"/>
    <s v="N"/>
    <x v="0"/>
    <n v="1"/>
    <s v="AD"/>
    <n v="40285"/>
    <n v="0"/>
    <m/>
    <n v="0"/>
    <n v="0"/>
    <n v="658287"/>
    <n v="698572"/>
  </r>
  <r>
    <s v="OPS"/>
    <s v="Robertson Cr"/>
    <x v="0"/>
    <s v="Fall"/>
    <x v="5"/>
    <x v="21"/>
    <s v="SWVI"/>
    <s v="CK-31"/>
    <x v="2"/>
    <s v="M"/>
    <s v="H"/>
    <x v="51"/>
    <x v="83"/>
    <s v="CK-31"/>
    <s v="WEST VANCOUVER ISLAND-SOUTH_FA_0.x"/>
    <x v="0"/>
    <x v="1736"/>
    <x v="5"/>
    <x v="214"/>
    <s v="19990531"/>
    <n v="4.9000000000000004"/>
    <x v="0"/>
    <s v="N"/>
    <x v="0"/>
    <n v="1"/>
    <s v="AD"/>
    <n v="40297"/>
    <n v="0"/>
    <m/>
    <n v="0"/>
    <n v="0"/>
    <n v="2293368"/>
    <n v="2333665"/>
  </r>
  <r>
    <s v="OPS"/>
    <s v="Robertson Cr"/>
    <x v="0"/>
    <s v="Fall"/>
    <x v="5"/>
    <x v="21"/>
    <s v="SWVI"/>
    <s v="CK-31"/>
    <x v="2"/>
    <s v="M"/>
    <s v="H"/>
    <x v="51"/>
    <x v="83"/>
    <s v="CK-31"/>
    <s v="WEST VANCOUVER ISLAND-SOUTH_FA_0.x"/>
    <x v="0"/>
    <x v="1737"/>
    <x v="5"/>
    <x v="773"/>
    <s v="19990604"/>
    <n v="4.9000000000000004"/>
    <x v="0"/>
    <s v="N"/>
    <x v="0"/>
    <n v="1"/>
    <s v="AD"/>
    <n v="40343"/>
    <n v="0"/>
    <m/>
    <n v="0"/>
    <n v="0"/>
    <n v="2081756"/>
    <n v="2122099"/>
  </r>
  <r>
    <s v="OPS"/>
    <s v="Robertson Cr"/>
    <x v="0"/>
    <s v="Fall"/>
    <x v="5"/>
    <x v="21"/>
    <s v="SWVI"/>
    <s v="CK-31"/>
    <x v="2"/>
    <s v="M"/>
    <s v="H"/>
    <x v="51"/>
    <x v="83"/>
    <s v="CK-31"/>
    <s v="WEST VANCOUVER ISLAND-SOUTH_FA_0.x"/>
    <x v="0"/>
    <x v="1738"/>
    <x v="5"/>
    <x v="214"/>
    <s v="19990528"/>
    <n v="5.6"/>
    <x v="0"/>
    <s v="N"/>
    <x v="0"/>
    <n v="1"/>
    <s v="AD"/>
    <n v="30277"/>
    <n v="0"/>
    <m/>
    <n v="0"/>
    <n v="0"/>
    <n v="719835"/>
    <n v="750112"/>
  </r>
  <r>
    <s v="OPS"/>
    <s v="Robertson Cr"/>
    <x v="0"/>
    <s v="Fall"/>
    <x v="6"/>
    <x v="31"/>
    <s v="SWVI"/>
    <s v="CK-31"/>
    <x v="2"/>
    <s v="M"/>
    <s v="H"/>
    <x v="51"/>
    <x v="81"/>
    <s v="CK-31"/>
    <s v="WEST VANCOUVER ISLAND-SOUTH_FA_0.x"/>
    <x v="0"/>
    <x v="1739"/>
    <x v="6"/>
    <x v="977"/>
    <s v="20000516"/>
    <n v="4.0999999999999996"/>
    <x v="0"/>
    <s v="N"/>
    <x v="668"/>
    <n v="1"/>
    <s v="AD"/>
    <n v="25115"/>
    <n v="0"/>
    <m/>
    <n v="0"/>
    <n v="0"/>
    <n v="185072"/>
    <n v="210187"/>
  </r>
  <r>
    <s v="OPS"/>
    <s v="Robertson Cr"/>
    <x v="0"/>
    <s v="Fall"/>
    <x v="6"/>
    <x v="31"/>
    <s v="SWVI"/>
    <s v="CK-31"/>
    <x v="2"/>
    <s v="M"/>
    <s v="H"/>
    <x v="51"/>
    <x v="81"/>
    <s v="CK-31"/>
    <s v="WEST VANCOUVER ISLAND-SOUTH_FA_0.x"/>
    <x v="0"/>
    <x v="1740"/>
    <x v="6"/>
    <x v="779"/>
    <s v="20000519"/>
    <n v="3.19"/>
    <x v="0"/>
    <s v="N"/>
    <x v="669"/>
    <n v="1"/>
    <s v="AD"/>
    <n v="23390"/>
    <n v="0"/>
    <m/>
    <n v="0"/>
    <n v="0"/>
    <n v="177037"/>
    <n v="200427"/>
  </r>
  <r>
    <s v="OPS"/>
    <s v="Robertson Cr"/>
    <x v="0"/>
    <s v="Fall"/>
    <x v="6"/>
    <x v="21"/>
    <s v="SWVI"/>
    <s v="CK-31"/>
    <x v="2"/>
    <s v="M"/>
    <s v="H"/>
    <x v="51"/>
    <x v="83"/>
    <s v="CK-31"/>
    <s v="WEST VANCOUVER ISLAND-SOUTH_FA_0.x"/>
    <x v="0"/>
    <x v="1741"/>
    <x v="6"/>
    <x v="223"/>
    <s v="20000603"/>
    <n v="6.53"/>
    <x v="0"/>
    <s v="N"/>
    <x v="670"/>
    <n v="1"/>
    <s v="AD"/>
    <n v="25224"/>
    <n v="0"/>
    <m/>
    <n v="0"/>
    <n v="0"/>
    <n v="994080"/>
    <n v="1019304"/>
  </r>
  <r>
    <s v="OPS"/>
    <s v="Robertson Cr"/>
    <x v="0"/>
    <s v="Fall"/>
    <x v="6"/>
    <x v="21"/>
    <s v="SWVI"/>
    <s v="CK-31"/>
    <x v="2"/>
    <s v="M"/>
    <s v="H"/>
    <x v="51"/>
    <x v="83"/>
    <s v="CK-31"/>
    <s v="WEST VANCOUVER ISLAND-SOUTH_FA_0.x"/>
    <x v="0"/>
    <x v="1742"/>
    <x v="6"/>
    <x v="223"/>
    <s v="20000603"/>
    <n v="6.56"/>
    <x v="0"/>
    <s v="N"/>
    <x v="671"/>
    <n v="1"/>
    <s v="AD"/>
    <n v="25174"/>
    <n v="0"/>
    <m/>
    <n v="0"/>
    <n v="0"/>
    <n v="993281"/>
    <n v="1018455"/>
  </r>
  <r>
    <s v="OPS"/>
    <s v="Robertson Cr"/>
    <x v="0"/>
    <s v="Fall"/>
    <x v="6"/>
    <x v="21"/>
    <s v="SWVI"/>
    <s v="CK-31"/>
    <x v="2"/>
    <s v="M"/>
    <s v="H"/>
    <x v="51"/>
    <x v="83"/>
    <s v="CK-31"/>
    <s v="WEST VANCOUVER ISLAND-SOUTH_FA_0.x"/>
    <x v="0"/>
    <x v="1743"/>
    <x v="6"/>
    <x v="978"/>
    <s v="20000601"/>
    <n v="6.37"/>
    <x v="0"/>
    <s v="N"/>
    <x v="672"/>
    <n v="1"/>
    <s v="AD"/>
    <n v="25171"/>
    <n v="0"/>
    <m/>
    <n v="0"/>
    <n v="0"/>
    <n v="733549"/>
    <n v="758720"/>
  </r>
  <r>
    <s v="OPS"/>
    <s v="Robertson Cr"/>
    <x v="0"/>
    <s v="Fall"/>
    <x v="6"/>
    <x v="21"/>
    <s v="SWVI"/>
    <s v="CK-31"/>
    <x v="2"/>
    <s v="M"/>
    <s v="H"/>
    <x v="51"/>
    <x v="83"/>
    <s v="CK-31"/>
    <s v="WEST VANCOUVER ISLAND-SOUTH_FA_0.x"/>
    <x v="0"/>
    <x v="1744"/>
    <x v="6"/>
    <x v="223"/>
    <s v="20000602"/>
    <n v="5.33"/>
    <x v="0"/>
    <s v="N"/>
    <x v="673"/>
    <n v="1"/>
    <s v="AD"/>
    <n v="24960"/>
    <n v="252"/>
    <m/>
    <n v="0"/>
    <n v="0"/>
    <n v="1328788"/>
    <n v="1354000"/>
  </r>
  <r>
    <s v="OPS"/>
    <s v="Robertson Cr"/>
    <x v="0"/>
    <s v="Fall"/>
    <x v="6"/>
    <x v="21"/>
    <s v="SWVI"/>
    <s v="CK-31"/>
    <x v="2"/>
    <s v="M"/>
    <s v="H"/>
    <x v="51"/>
    <x v="83"/>
    <s v="CK-31"/>
    <s v="WEST VANCOUVER ISLAND-SOUTH_FA_0.x"/>
    <x v="0"/>
    <x v="1745"/>
    <x v="6"/>
    <x v="223"/>
    <s v="20000603"/>
    <n v="6.27"/>
    <x v="0"/>
    <s v="N"/>
    <x v="674"/>
    <n v="1"/>
    <s v="AD"/>
    <n v="49981"/>
    <n v="160"/>
    <m/>
    <n v="0"/>
    <n v="0"/>
    <n v="1129546"/>
    <n v="1179687"/>
  </r>
  <r>
    <s v="OPS"/>
    <s v="Robertson Cr"/>
    <x v="0"/>
    <s v="Fall"/>
    <x v="6"/>
    <x v="21"/>
    <s v="SWVI"/>
    <s v="CK-31"/>
    <x v="2"/>
    <s v="M"/>
    <s v="H"/>
    <x v="51"/>
    <x v="83"/>
    <s v="CK-31"/>
    <s v="WEST VANCOUVER ISLAND-SOUTH_FA_0.x"/>
    <x v="0"/>
    <x v="1746"/>
    <x v="6"/>
    <x v="223"/>
    <s v="20000602"/>
    <n v="5.28"/>
    <x v="0"/>
    <s v="N"/>
    <x v="675"/>
    <n v="1"/>
    <s v="AD"/>
    <n v="24670"/>
    <n v="0"/>
    <m/>
    <n v="0"/>
    <n v="0"/>
    <n v="1324552"/>
    <n v="1349222"/>
  </r>
  <r>
    <s v="OPS"/>
    <s v="Robertson Cr"/>
    <x v="0"/>
    <s v="Fall"/>
    <x v="6"/>
    <x v="21"/>
    <s v="SWVI"/>
    <s v="CK-31"/>
    <x v="2"/>
    <s v="M"/>
    <s v="H"/>
    <x v="51"/>
    <x v="83"/>
    <s v="CK-31"/>
    <s v="WEST VANCOUVER ISLAND-SOUTH_FA_0.x"/>
    <x v="0"/>
    <x v="1747"/>
    <x v="6"/>
    <x v="223"/>
    <s v="20000603"/>
    <n v="6.19"/>
    <x v="0"/>
    <s v="N"/>
    <x v="676"/>
    <n v="1"/>
    <s v="AD"/>
    <n v="25232"/>
    <n v="0"/>
    <m/>
    <n v="0"/>
    <n v="0"/>
    <n v="971946"/>
    <n v="997178"/>
  </r>
  <r>
    <s v="OPS"/>
    <s v="Robertson Cr"/>
    <x v="0"/>
    <s v="Fall"/>
    <x v="7"/>
    <x v="21"/>
    <s v="SWVI"/>
    <s v="CK-31"/>
    <x v="2"/>
    <s v="M"/>
    <s v="H"/>
    <x v="55"/>
    <x v="99"/>
    <s v="CK-31"/>
    <s v="WEST VANCOUVER ISLAND-SOUTH_FA_0.x"/>
    <x v="3"/>
    <x v="1748"/>
    <x v="7"/>
    <x v="414"/>
    <s v="20010525"/>
    <n v="8.2200000000000006"/>
    <x v="1"/>
    <s v="Y"/>
    <x v="0"/>
    <n v="1"/>
    <m/>
    <n v="0"/>
    <n v="0"/>
    <m/>
    <n v="0"/>
    <n v="0"/>
    <n v="28000"/>
    <n v="28000"/>
  </r>
  <r>
    <s v="OPS"/>
    <s v="Robertson Cr"/>
    <x v="0"/>
    <s v="Fall"/>
    <x v="7"/>
    <x v="21"/>
    <s v="SWVI"/>
    <s v="CK-31"/>
    <x v="2"/>
    <s v="M"/>
    <s v="H"/>
    <x v="51"/>
    <x v="83"/>
    <s v="CK-31"/>
    <s v="WEST VANCOUVER ISLAND-SOUTH_FA_0.x"/>
    <x v="0"/>
    <x v="1749"/>
    <x v="7"/>
    <x v="88"/>
    <s v="20010524"/>
    <n v="5.67"/>
    <x v="0"/>
    <s v="N"/>
    <x v="677"/>
    <n v="1"/>
    <s v="AD"/>
    <n v="19581"/>
    <n v="0"/>
    <m/>
    <n v="0"/>
    <n v="0"/>
    <n v="481404"/>
    <n v="500985"/>
  </r>
  <r>
    <s v="OPS"/>
    <s v="Robertson Cr"/>
    <x v="0"/>
    <s v="Fall"/>
    <x v="7"/>
    <x v="21"/>
    <s v="SWVI"/>
    <s v="CK-31"/>
    <x v="2"/>
    <s v="M"/>
    <s v="H"/>
    <x v="51"/>
    <x v="83"/>
    <s v="CK-31"/>
    <s v="WEST VANCOUVER ISLAND-SOUTH_FA_0.x"/>
    <x v="0"/>
    <x v="1750"/>
    <x v="7"/>
    <x v="414"/>
    <s v="20010525"/>
    <n v="6.94"/>
    <x v="0"/>
    <s v="N"/>
    <x v="678"/>
    <n v="1"/>
    <s v="AD"/>
    <n v="25291"/>
    <n v="0"/>
    <m/>
    <n v="0"/>
    <n v="0"/>
    <n v="835002"/>
    <n v="860293"/>
  </r>
  <r>
    <s v="OPS"/>
    <s v="Robertson Cr"/>
    <x v="0"/>
    <s v="Fall"/>
    <x v="7"/>
    <x v="21"/>
    <s v="SWVI"/>
    <s v="CK-31"/>
    <x v="2"/>
    <s v="M"/>
    <s v="H"/>
    <x v="51"/>
    <x v="83"/>
    <s v="CK-31"/>
    <s v="WEST VANCOUVER ISLAND-SOUTH_FA_0.x"/>
    <x v="0"/>
    <x v="1751"/>
    <x v="7"/>
    <x v="88"/>
    <s v="20010524"/>
    <n v="6.92"/>
    <x v="0"/>
    <s v="N"/>
    <x v="679"/>
    <n v="1"/>
    <s v="AD"/>
    <n v="25235"/>
    <n v="0"/>
    <m/>
    <n v="0"/>
    <n v="0"/>
    <n v="894864"/>
    <n v="920099"/>
  </r>
  <r>
    <s v="OPS"/>
    <s v="Robertson Cr"/>
    <x v="0"/>
    <s v="Fall"/>
    <x v="7"/>
    <x v="21"/>
    <s v="SWVI"/>
    <s v="CK-31"/>
    <x v="2"/>
    <s v="M"/>
    <s v="H"/>
    <x v="51"/>
    <x v="83"/>
    <s v="CK-31"/>
    <s v="WEST VANCOUVER ISLAND-SOUTH_FA_0.x"/>
    <x v="0"/>
    <x v="1752"/>
    <x v="7"/>
    <x v="979"/>
    <s v="20010526"/>
    <n v="6.49"/>
    <x v="0"/>
    <s v="N"/>
    <x v="680"/>
    <n v="1"/>
    <s v="AD"/>
    <n v="25091"/>
    <n v="254"/>
    <m/>
    <n v="0"/>
    <n v="0"/>
    <n v="665298"/>
    <n v="690643"/>
  </r>
  <r>
    <s v="OPS"/>
    <s v="Robertson Cr"/>
    <x v="0"/>
    <s v="Fall"/>
    <x v="7"/>
    <x v="21"/>
    <s v="SWVI"/>
    <s v="CK-31"/>
    <x v="2"/>
    <s v="M"/>
    <s v="H"/>
    <x v="51"/>
    <x v="83"/>
    <s v="CK-31"/>
    <s v="WEST VANCOUVER ISLAND-SOUTH_FA_0.x"/>
    <x v="0"/>
    <x v="1753"/>
    <x v="7"/>
    <x v="784"/>
    <s v="20010528"/>
    <n v="5.72"/>
    <x v="0"/>
    <s v="N"/>
    <x v="681"/>
    <n v="1"/>
    <s v="AD"/>
    <n v="24942"/>
    <n v="252"/>
    <m/>
    <n v="0"/>
    <n v="0"/>
    <n v="948978"/>
    <n v="974172"/>
  </r>
  <r>
    <s v="OPS"/>
    <s v="Robertson Cr"/>
    <x v="0"/>
    <s v="Fall"/>
    <x v="7"/>
    <x v="21"/>
    <s v="SWVI"/>
    <s v="CK-31"/>
    <x v="2"/>
    <s v="M"/>
    <s v="H"/>
    <x v="51"/>
    <x v="83"/>
    <s v="CK-31"/>
    <s v="WEST VANCOUVER ISLAND-SOUTH_FA_0.x"/>
    <x v="0"/>
    <x v="1754"/>
    <x v="7"/>
    <x v="784"/>
    <s v="20010528"/>
    <n v="5.72"/>
    <x v="0"/>
    <s v="N"/>
    <x v="682"/>
    <n v="1"/>
    <s v="AD"/>
    <n v="25150"/>
    <n v="0"/>
    <m/>
    <n v="0"/>
    <n v="0"/>
    <m/>
    <n v="25150"/>
  </r>
  <r>
    <s v="OPS"/>
    <s v="Robertson Cr"/>
    <x v="0"/>
    <s v="Fall"/>
    <x v="7"/>
    <x v="21"/>
    <s v="SWVI"/>
    <s v="CK-31"/>
    <x v="2"/>
    <s v="M"/>
    <s v="H"/>
    <x v="51"/>
    <x v="83"/>
    <s v="CK-31"/>
    <s v="WEST VANCOUVER ISLAND-SOUTH_FA_0.x"/>
    <x v="0"/>
    <x v="1755"/>
    <x v="7"/>
    <x v="784"/>
    <s v="20010528"/>
    <n v="5.35"/>
    <x v="0"/>
    <s v="N"/>
    <x v="683"/>
    <n v="1"/>
    <s v="AD"/>
    <n v="25130"/>
    <n v="0"/>
    <m/>
    <n v="0"/>
    <n v="0"/>
    <n v="949931"/>
    <n v="975061"/>
  </r>
  <r>
    <s v="OPS"/>
    <s v="Robertson Cr"/>
    <x v="0"/>
    <s v="Fall"/>
    <x v="7"/>
    <x v="21"/>
    <s v="SWVI"/>
    <s v="CK-31"/>
    <x v="2"/>
    <s v="M"/>
    <s v="H"/>
    <x v="51"/>
    <x v="83"/>
    <s v="CK-31"/>
    <s v="WEST VANCOUVER ISLAND-SOUTH_FA_0.x"/>
    <x v="0"/>
    <x v="1756"/>
    <x v="7"/>
    <x v="784"/>
    <s v="20010528"/>
    <n v="5.35"/>
    <x v="0"/>
    <s v="N"/>
    <x v="684"/>
    <n v="1"/>
    <s v="AD"/>
    <n v="25243"/>
    <n v="0"/>
    <m/>
    <n v="0"/>
    <n v="0"/>
    <m/>
    <n v="25243"/>
  </r>
  <r>
    <s v="OPS"/>
    <s v="Robertson Cr"/>
    <x v="0"/>
    <s v="Fall"/>
    <x v="18"/>
    <x v="31"/>
    <s v="SWVI"/>
    <s v="CK-31"/>
    <x v="2"/>
    <s v="M"/>
    <s v="H"/>
    <x v="51"/>
    <x v="81"/>
    <s v="CK-31"/>
    <s v="WEST VANCOUVER ISLAND-SOUTH_FA_0.x"/>
    <x v="0"/>
    <x v="1757"/>
    <x v="18"/>
    <x v="980"/>
    <s v="20020507"/>
    <n v="4.78"/>
    <x v="0"/>
    <s v="N"/>
    <x v="0"/>
    <n v="1"/>
    <m/>
    <n v="0"/>
    <n v="0"/>
    <m/>
    <n v="0"/>
    <n v="0"/>
    <n v="11779"/>
    <n v="11779"/>
  </r>
  <r>
    <s v="OPS"/>
    <s v="Robertson Cr"/>
    <x v="0"/>
    <s v="Fall"/>
    <x v="18"/>
    <x v="21"/>
    <s v="SWVI"/>
    <s v="CK-31"/>
    <x v="2"/>
    <s v="M"/>
    <s v="H"/>
    <x v="55"/>
    <x v="99"/>
    <s v="CK-31"/>
    <s v="WEST VANCOUVER ISLAND-SOUTH_FA_0.x"/>
    <x v="3"/>
    <x v="1758"/>
    <x v="18"/>
    <x v="513"/>
    <s v="20020525"/>
    <n v="6.6"/>
    <x v="1"/>
    <s v="Y"/>
    <x v="0"/>
    <n v="1"/>
    <s v="AD"/>
    <n v="26327"/>
    <n v="0"/>
    <m/>
    <n v="0"/>
    <n v="0"/>
    <n v="500"/>
    <n v="26827"/>
  </r>
  <r>
    <s v="OPS"/>
    <s v="Robertson Cr"/>
    <x v="0"/>
    <s v="Fall"/>
    <x v="18"/>
    <x v="21"/>
    <s v="SWVI"/>
    <s v="CK-31"/>
    <x v="2"/>
    <s v="M"/>
    <s v="H"/>
    <x v="51"/>
    <x v="83"/>
    <s v="CK-31"/>
    <s v="WEST VANCOUVER ISLAND-SOUTH_FA_0.x"/>
    <x v="0"/>
    <x v="1759"/>
    <x v="18"/>
    <x v="415"/>
    <s v="20020605"/>
    <n v="5.88"/>
    <x v="0"/>
    <s v="N"/>
    <x v="685"/>
    <n v="1"/>
    <s v="AD"/>
    <n v="24832"/>
    <n v="251"/>
    <m/>
    <n v="0"/>
    <n v="0"/>
    <n v="337215"/>
    <n v="362298"/>
  </r>
  <r>
    <s v="OPS"/>
    <s v="Robertson Cr"/>
    <x v="0"/>
    <s v="Fall"/>
    <x v="18"/>
    <x v="21"/>
    <s v="SWVI"/>
    <s v="CK-31"/>
    <x v="2"/>
    <s v="M"/>
    <s v="H"/>
    <x v="51"/>
    <x v="83"/>
    <s v="CK-31"/>
    <s v="WEST VANCOUVER ISLAND-SOUTH_FA_0.x"/>
    <x v="0"/>
    <x v="1760"/>
    <x v="18"/>
    <x v="415"/>
    <s v="20020605"/>
    <n v="5.88"/>
    <x v="0"/>
    <s v="N"/>
    <x v="686"/>
    <n v="1"/>
    <s v="AD"/>
    <n v="25068"/>
    <n v="254"/>
    <m/>
    <n v="0"/>
    <n v="0"/>
    <n v="340429"/>
    <n v="365751"/>
  </r>
  <r>
    <s v="OPS"/>
    <s v="Robertson Cr"/>
    <x v="0"/>
    <s v="Fall"/>
    <x v="18"/>
    <x v="21"/>
    <s v="SWVI"/>
    <s v="CK-31"/>
    <x v="2"/>
    <s v="M"/>
    <s v="H"/>
    <x v="51"/>
    <x v="83"/>
    <s v="CK-31"/>
    <s v="WEST VANCOUVER ISLAND-SOUTH_FA_0.x"/>
    <x v="0"/>
    <x v="1761"/>
    <x v="18"/>
    <x v="415"/>
    <s v="20020605"/>
    <n v="5.42"/>
    <x v="0"/>
    <s v="N"/>
    <x v="687"/>
    <n v="1"/>
    <s v="AD"/>
    <n v="24792"/>
    <n v="251"/>
    <m/>
    <n v="0"/>
    <n v="0"/>
    <n v="415476"/>
    <n v="440519"/>
  </r>
  <r>
    <s v="OPS"/>
    <s v="Robertson Cr"/>
    <x v="0"/>
    <s v="Fall"/>
    <x v="18"/>
    <x v="21"/>
    <s v="SWVI"/>
    <s v="CK-31"/>
    <x v="2"/>
    <s v="M"/>
    <s v="H"/>
    <x v="51"/>
    <x v="83"/>
    <s v="CK-31"/>
    <s v="WEST VANCOUVER ISLAND-SOUTH_FA_0.x"/>
    <x v="0"/>
    <x v="1762"/>
    <x v="18"/>
    <x v="415"/>
    <s v="20020605"/>
    <n v="5.42"/>
    <x v="0"/>
    <s v="N"/>
    <x v="688"/>
    <n v="1"/>
    <s v="AD"/>
    <n v="25250"/>
    <n v="0"/>
    <m/>
    <n v="0"/>
    <n v="0"/>
    <n v="418910"/>
    <n v="444160"/>
  </r>
  <r>
    <s v="OPS"/>
    <s v="Robertson Cr"/>
    <x v="0"/>
    <s v="Fall"/>
    <x v="18"/>
    <x v="21"/>
    <s v="SWVI"/>
    <s v="CK-31"/>
    <x v="2"/>
    <s v="M"/>
    <s v="H"/>
    <x v="51"/>
    <x v="83"/>
    <s v="CK-31"/>
    <s v="WEST VANCOUVER ISLAND-SOUTH_FA_0.x"/>
    <x v="0"/>
    <x v="1763"/>
    <x v="18"/>
    <x v="981"/>
    <s v="20020605"/>
    <n v="6.85"/>
    <x v="0"/>
    <s v="N"/>
    <x v="689"/>
    <n v="1"/>
    <s v="AD"/>
    <n v="25113"/>
    <n v="0"/>
    <m/>
    <n v="0"/>
    <n v="0"/>
    <n v="884148"/>
    <n v="909261"/>
  </r>
  <r>
    <s v="OPS"/>
    <s v="Robertson Cr"/>
    <x v="0"/>
    <s v="Fall"/>
    <x v="18"/>
    <x v="21"/>
    <s v="SWVI"/>
    <s v="CK-31"/>
    <x v="2"/>
    <s v="M"/>
    <s v="H"/>
    <x v="51"/>
    <x v="83"/>
    <s v="CK-31"/>
    <s v="WEST VANCOUVER ISLAND-SOUTH_FA_0.x"/>
    <x v="0"/>
    <x v="1764"/>
    <x v="18"/>
    <x v="232"/>
    <s v="20020603"/>
    <n v="5.45"/>
    <x v="0"/>
    <s v="N"/>
    <x v="690"/>
    <n v="1"/>
    <s v="AD"/>
    <n v="24839"/>
    <n v="508"/>
    <m/>
    <n v="0"/>
    <n v="0"/>
    <n v="1182509"/>
    <n v="1207856"/>
  </r>
  <r>
    <s v="OPS"/>
    <s v="Robertson Cr"/>
    <x v="0"/>
    <s v="Fall"/>
    <x v="18"/>
    <x v="21"/>
    <s v="SWVI"/>
    <s v="CK-31"/>
    <x v="2"/>
    <s v="M"/>
    <s v="H"/>
    <x v="51"/>
    <x v="83"/>
    <s v="CK-31"/>
    <s v="WEST VANCOUVER ISLAND-SOUTH_FA_0.x"/>
    <x v="0"/>
    <x v="1765"/>
    <x v="18"/>
    <x v="232"/>
    <s v="20020605"/>
    <n v="6.03"/>
    <x v="0"/>
    <s v="N"/>
    <x v="691"/>
    <n v="1"/>
    <s v="AD"/>
    <n v="25006"/>
    <n v="253"/>
    <m/>
    <n v="0"/>
    <n v="0"/>
    <n v="1303264"/>
    <n v="1328523"/>
  </r>
  <r>
    <s v="OPS"/>
    <s v="Robertson Cr"/>
    <x v="0"/>
    <s v="Fall"/>
    <x v="18"/>
    <x v="21"/>
    <s v="SWVI"/>
    <s v="CK-31"/>
    <x v="2"/>
    <s v="M"/>
    <s v="H"/>
    <x v="51"/>
    <x v="83"/>
    <s v="CK-31"/>
    <s v="WEST VANCOUVER ISLAND-SOUTH_FA_0.x"/>
    <x v="0"/>
    <x v="1766"/>
    <x v="18"/>
    <x v="232"/>
    <s v="20020605"/>
    <n v="6.19"/>
    <x v="0"/>
    <s v="N"/>
    <x v="692"/>
    <n v="1"/>
    <s v="AD"/>
    <n v="25150"/>
    <n v="0"/>
    <m/>
    <n v="0"/>
    <n v="0"/>
    <n v="1297640"/>
    <n v="1322790"/>
  </r>
  <r>
    <s v="OPS"/>
    <s v="Robertson Cr"/>
    <x v="0"/>
    <s v="Fall"/>
    <x v="18"/>
    <x v="21"/>
    <s v="SWVI"/>
    <s v="CK-31"/>
    <x v="2"/>
    <s v="M"/>
    <s v="H"/>
    <x v="51"/>
    <x v="83"/>
    <s v="CK-31"/>
    <s v="WEST VANCOUVER ISLAND-SOUTH_FA_0.x"/>
    <x v="4"/>
    <x v="1767"/>
    <x v="19"/>
    <x v="234"/>
    <s v="20030429"/>
    <n v="35.200000000000003"/>
    <x v="1"/>
    <s v="N"/>
    <x v="693"/>
    <n v="1"/>
    <m/>
    <n v="0"/>
    <n v="0"/>
    <m/>
    <n v="0"/>
    <n v="0"/>
    <n v="10076"/>
    <n v="10076"/>
  </r>
  <r>
    <s v="OPS"/>
    <s v="Robertson Cr"/>
    <x v="0"/>
    <s v="Fall"/>
    <x v="19"/>
    <x v="31"/>
    <s v="SWVI"/>
    <s v="CK-31"/>
    <x v="2"/>
    <s v="M"/>
    <s v="H"/>
    <x v="54"/>
    <x v="95"/>
    <s v="CK-31"/>
    <s v="WEST VANCOUVER ISLAND-SOUTH_FA_0.x"/>
    <x v="3"/>
    <x v="1768"/>
    <x v="19"/>
    <x v="236"/>
    <s v="20030516"/>
    <n v="4.0999999999999996"/>
    <x v="1"/>
    <s v="N"/>
    <x v="0"/>
    <n v="1"/>
    <m/>
    <n v="0"/>
    <n v="0"/>
    <m/>
    <n v="0"/>
    <n v="0"/>
    <n v="52564"/>
    <n v="52564"/>
  </r>
  <r>
    <s v="OPS"/>
    <s v="Robertson Cr"/>
    <x v="0"/>
    <s v="Fall"/>
    <x v="19"/>
    <x v="31"/>
    <s v="SWVI"/>
    <s v="CK-31"/>
    <x v="2"/>
    <s v="M"/>
    <s v="H"/>
    <x v="51"/>
    <x v="81"/>
    <s v="CK-31"/>
    <s v="WEST VANCOUVER ISLAND-SOUTH_FA_0.x"/>
    <x v="0"/>
    <x v="1769"/>
    <x v="19"/>
    <x v="982"/>
    <s v="20030516"/>
    <n v="4.0999999999999996"/>
    <x v="0"/>
    <s v="N"/>
    <x v="0"/>
    <n v="1"/>
    <m/>
    <n v="0"/>
    <n v="0"/>
    <m/>
    <n v="0"/>
    <n v="0"/>
    <n v="344816"/>
    <n v="344816"/>
  </r>
  <r>
    <s v="OPS"/>
    <s v="Robertson Cr"/>
    <x v="0"/>
    <s v="Fall"/>
    <x v="19"/>
    <x v="21"/>
    <s v="SWVI"/>
    <s v="CK-31"/>
    <x v="2"/>
    <s v="M"/>
    <s v="H"/>
    <x v="55"/>
    <x v="99"/>
    <s v="CK-31"/>
    <s v="WEST VANCOUVER ISLAND-SOUTH_FA_0.x"/>
    <x v="3"/>
    <x v="1770"/>
    <x v="19"/>
    <x v="983"/>
    <s v="20030522"/>
    <n v="7.21"/>
    <x v="1"/>
    <s v="Y"/>
    <x v="694"/>
    <n v="1"/>
    <s v="AD"/>
    <n v="15202"/>
    <n v="0"/>
    <m/>
    <n v="0"/>
    <n v="0"/>
    <n v="14397"/>
    <n v="29599"/>
  </r>
  <r>
    <s v="OPS"/>
    <s v="Robertson Cr"/>
    <x v="0"/>
    <s v="Fall"/>
    <x v="19"/>
    <x v="21"/>
    <s v="SWVI"/>
    <s v="CK-31"/>
    <x v="2"/>
    <s v="M"/>
    <s v="H"/>
    <x v="51"/>
    <x v="83"/>
    <s v="CK-31"/>
    <s v="WEST VANCOUVER ISLAND-SOUTH_FA_0.x"/>
    <x v="4"/>
    <x v="1771"/>
    <x v="20"/>
    <x v="984"/>
    <s v="20040424"/>
    <n v="22.34"/>
    <x v="1"/>
    <s v="N"/>
    <x v="695"/>
    <n v="1"/>
    <s v="AD"/>
    <n v="4959"/>
    <n v="0"/>
    <m/>
    <n v="0"/>
    <n v="0"/>
    <m/>
    <n v="4959"/>
  </r>
  <r>
    <s v="OPS"/>
    <s v="Robertson Cr"/>
    <x v="0"/>
    <s v="Fall"/>
    <x v="19"/>
    <x v="21"/>
    <s v="SWVI"/>
    <s v="CK-31"/>
    <x v="2"/>
    <s v="M"/>
    <s v="H"/>
    <x v="51"/>
    <x v="83"/>
    <s v="CK-31"/>
    <s v="WEST VANCOUVER ISLAND-SOUTH_FA_0.x"/>
    <x v="0"/>
    <x v="1772"/>
    <x v="19"/>
    <x v="236"/>
    <s v="20030520"/>
    <n v="7.09"/>
    <x v="0"/>
    <s v="N"/>
    <x v="696"/>
    <n v="1"/>
    <s v="AD"/>
    <n v="25178"/>
    <n v="0"/>
    <m/>
    <n v="0"/>
    <n v="0"/>
    <n v="711619"/>
    <n v="736797"/>
  </r>
  <r>
    <s v="OPS"/>
    <s v="Robertson Cr"/>
    <x v="0"/>
    <s v="Fall"/>
    <x v="19"/>
    <x v="21"/>
    <s v="SWVI"/>
    <s v="CK-31"/>
    <x v="2"/>
    <s v="M"/>
    <s v="H"/>
    <x v="51"/>
    <x v="83"/>
    <s v="CK-31"/>
    <s v="WEST VANCOUVER ISLAND-SOUTH_FA_0.x"/>
    <x v="0"/>
    <x v="1773"/>
    <x v="19"/>
    <x v="612"/>
    <s v="20030602"/>
    <n v="6.48"/>
    <x v="0"/>
    <s v="N"/>
    <x v="696"/>
    <n v="1"/>
    <s v="AD"/>
    <n v="25129"/>
    <n v="0"/>
    <m/>
    <n v="0"/>
    <n v="0"/>
    <n v="923829"/>
    <n v="948958"/>
  </r>
  <r>
    <s v="OPS"/>
    <s v="Robertson Cr"/>
    <x v="0"/>
    <s v="Fall"/>
    <x v="19"/>
    <x v="21"/>
    <s v="SWVI"/>
    <s v="CK-31"/>
    <x v="2"/>
    <s v="M"/>
    <s v="H"/>
    <x v="51"/>
    <x v="83"/>
    <s v="CK-31"/>
    <s v="WEST VANCOUVER ISLAND-SOUTH_FA_0.x"/>
    <x v="0"/>
    <x v="1774"/>
    <x v="19"/>
    <x v="612"/>
    <s v="20030602"/>
    <n v="5.48"/>
    <x v="0"/>
    <s v="N"/>
    <x v="696"/>
    <n v="1"/>
    <s v="AD"/>
    <n v="24860"/>
    <n v="252"/>
    <m/>
    <n v="0"/>
    <n v="0"/>
    <n v="915670"/>
    <n v="940782"/>
  </r>
  <r>
    <s v="OPS"/>
    <s v="Robertson Cr"/>
    <x v="0"/>
    <s v="Fall"/>
    <x v="19"/>
    <x v="21"/>
    <s v="SWVI"/>
    <s v="CK-31"/>
    <x v="2"/>
    <s v="M"/>
    <s v="H"/>
    <x v="51"/>
    <x v="83"/>
    <s v="CK-31"/>
    <s v="WEST VANCOUVER ISLAND-SOUTH_FA_0.x"/>
    <x v="0"/>
    <x v="1775"/>
    <x v="19"/>
    <x v="612"/>
    <s v="20030602"/>
    <n v="6.44"/>
    <x v="0"/>
    <s v="N"/>
    <x v="696"/>
    <n v="1"/>
    <s v="AD"/>
    <n v="24981"/>
    <n v="253"/>
    <m/>
    <n v="0"/>
    <n v="0"/>
    <n v="923126"/>
    <n v="948360"/>
  </r>
  <r>
    <s v="OPS"/>
    <s v="Robertson Cr"/>
    <x v="0"/>
    <s v="Fall"/>
    <x v="19"/>
    <x v="21"/>
    <s v="SWVI"/>
    <s v="CK-31"/>
    <x v="2"/>
    <s v="M"/>
    <s v="H"/>
    <x v="51"/>
    <x v="83"/>
    <s v="CK-31"/>
    <s v="WEST VANCOUVER ISLAND-SOUTH_FA_0.x"/>
    <x v="0"/>
    <x v="1776"/>
    <x v="19"/>
    <x v="612"/>
    <s v="20030603"/>
    <n v="6.39"/>
    <x v="0"/>
    <s v="N"/>
    <x v="697"/>
    <n v="1"/>
    <s v="AD"/>
    <n v="25110"/>
    <n v="0"/>
    <m/>
    <n v="0"/>
    <n v="0"/>
    <n v="966593"/>
    <n v="991703"/>
  </r>
  <r>
    <s v="OPS"/>
    <s v="Robertson Cr"/>
    <x v="0"/>
    <s v="Fall"/>
    <x v="19"/>
    <x v="21"/>
    <s v="SWVI"/>
    <s v="CK-31"/>
    <x v="2"/>
    <s v="M"/>
    <s v="H"/>
    <x v="51"/>
    <x v="83"/>
    <s v="CK-31"/>
    <s v="WEST VANCOUVER ISLAND-SOUTH_FA_0.x"/>
    <x v="0"/>
    <x v="1777"/>
    <x v="19"/>
    <x v="612"/>
    <s v="20030603"/>
    <n v="6.39"/>
    <x v="0"/>
    <s v="N"/>
    <x v="696"/>
    <n v="1"/>
    <s v="AD"/>
    <n v="25061"/>
    <n v="0"/>
    <m/>
    <n v="0"/>
    <n v="0"/>
    <n v="996593"/>
    <n v="1021654"/>
  </r>
  <r>
    <s v="OPS"/>
    <s v="Robertson Cr"/>
    <x v="0"/>
    <s v="Fall"/>
    <x v="19"/>
    <x v="21"/>
    <s v="SWVI"/>
    <s v="CK-31"/>
    <x v="2"/>
    <s v="M"/>
    <s v="H"/>
    <x v="51"/>
    <x v="83"/>
    <s v="CK-31"/>
    <s v="WEST VANCOUVER ISLAND-SOUTH_FA_0.x"/>
    <x v="0"/>
    <x v="1778"/>
    <x v="19"/>
    <x v="612"/>
    <s v="20030603"/>
    <n v="6.35"/>
    <x v="0"/>
    <s v="N"/>
    <x v="696"/>
    <n v="1"/>
    <s v="AD"/>
    <n v="24774"/>
    <n v="388"/>
    <m/>
    <n v="0"/>
    <n v="0"/>
    <n v="954143"/>
    <n v="979305"/>
  </r>
  <r>
    <s v="OPS"/>
    <s v="Robertson Cr"/>
    <x v="0"/>
    <s v="Fall"/>
    <x v="19"/>
    <x v="21"/>
    <s v="SWVI"/>
    <s v="CK-31"/>
    <x v="2"/>
    <s v="M"/>
    <s v="H"/>
    <x v="51"/>
    <x v="83"/>
    <s v="CK-31"/>
    <s v="WEST VANCOUVER ISLAND-SOUTH_FA_0.x"/>
    <x v="0"/>
    <x v="1779"/>
    <x v="19"/>
    <x v="612"/>
    <s v="20030603"/>
    <n v="6.35"/>
    <x v="0"/>
    <s v="N"/>
    <x v="696"/>
    <n v="1"/>
    <s v="AD"/>
    <n v="24921"/>
    <n v="252"/>
    <m/>
    <n v="0"/>
    <n v="0"/>
    <n v="954143"/>
    <n v="979316"/>
  </r>
  <r>
    <s v="OPS"/>
    <s v="Robertson Cr"/>
    <x v="0"/>
    <s v="Fall"/>
    <x v="19"/>
    <x v="21"/>
    <s v="SWVI"/>
    <s v="CK-31"/>
    <x v="2"/>
    <s v="M"/>
    <s v="H"/>
    <x v="51"/>
    <x v="83"/>
    <s v="CK-31"/>
    <s v="WEST VANCOUVER ISLAND-SOUTH_FA_0.x"/>
    <x v="4"/>
    <x v="1780"/>
    <x v="20"/>
    <x v="985"/>
    <s v="20040318"/>
    <n v="22.34"/>
    <x v="1"/>
    <s v="N"/>
    <x v="698"/>
    <n v="1"/>
    <s v="AD"/>
    <n v="4946"/>
    <n v="0"/>
    <m/>
    <n v="0"/>
    <n v="0"/>
    <m/>
    <n v="4946"/>
  </r>
  <r>
    <s v="OPS"/>
    <s v="Robertson Cr"/>
    <x v="0"/>
    <s v="Fall"/>
    <x v="20"/>
    <x v="31"/>
    <s v="SWVI"/>
    <s v="CK-31"/>
    <x v="2"/>
    <s v="M"/>
    <s v="H"/>
    <x v="51"/>
    <x v="81"/>
    <s v="CK-31"/>
    <s v="WEST VANCOUVER ISLAND-SOUTH_FA_0.x"/>
    <x v="0"/>
    <x v="1781"/>
    <x v="20"/>
    <x v="986"/>
    <s v="20040504"/>
    <n v="5.08"/>
    <x v="0"/>
    <s v="N"/>
    <x v="699"/>
    <n v="1"/>
    <m/>
    <n v="0"/>
    <n v="0"/>
    <m/>
    <n v="0"/>
    <n v="0"/>
    <n v="50834"/>
    <n v="50834"/>
  </r>
  <r>
    <s v="OPS"/>
    <s v="Robertson Cr"/>
    <x v="0"/>
    <s v="Fall"/>
    <x v="20"/>
    <x v="21"/>
    <s v="SWVI"/>
    <s v="CK-31"/>
    <x v="2"/>
    <s v="M"/>
    <s v="H"/>
    <x v="55"/>
    <x v="99"/>
    <s v="CK-31"/>
    <s v="WEST VANCOUVER ISLAND-SOUTH_FA_0.x"/>
    <x v="3"/>
    <x v="1782"/>
    <x v="20"/>
    <x v="518"/>
    <s v="20040521"/>
    <n v="5.3"/>
    <x v="1"/>
    <s v="Y"/>
    <x v="700"/>
    <n v="1"/>
    <s v="AD"/>
    <n v="14940"/>
    <n v="152"/>
    <m/>
    <n v="0"/>
    <n v="0"/>
    <n v="13536"/>
    <n v="28628"/>
  </r>
  <r>
    <s v="OPS"/>
    <s v="Robertson Cr"/>
    <x v="0"/>
    <s v="Fall"/>
    <x v="20"/>
    <x v="21"/>
    <s v="SWVI"/>
    <s v="CK-31"/>
    <x v="2"/>
    <s v="M"/>
    <s v="H"/>
    <x v="51"/>
    <x v="83"/>
    <s v="CK-31"/>
    <s v="WEST VANCOUVER ISLAND-SOUTH_FA_0.x"/>
    <x v="4"/>
    <x v="1783"/>
    <x v="21"/>
    <x v="987"/>
    <s v="20050314"/>
    <n v="18.989999999999998"/>
    <x v="1"/>
    <s v="N"/>
    <x v="701"/>
    <n v="1"/>
    <s v="AD"/>
    <n v="4873"/>
    <n v="62"/>
    <m/>
    <n v="0"/>
    <n v="0"/>
    <n v="9515"/>
    <n v="14450"/>
  </r>
  <r>
    <s v="OPS"/>
    <s v="Robertson Cr"/>
    <x v="0"/>
    <s v="Fall"/>
    <x v="20"/>
    <x v="21"/>
    <s v="SWVI"/>
    <s v="CK-31"/>
    <x v="2"/>
    <s v="M"/>
    <s v="H"/>
    <x v="51"/>
    <x v="83"/>
    <s v="CK-31"/>
    <s v="WEST VANCOUVER ISLAND-SOUTH_FA_0.x"/>
    <x v="4"/>
    <x v="1784"/>
    <x v="21"/>
    <x v="987"/>
    <s v="20050314"/>
    <n v="18.399999999999999"/>
    <x v="1"/>
    <s v="N"/>
    <x v="702"/>
    <n v="1"/>
    <s v="AD"/>
    <n v="4891"/>
    <n v="54"/>
    <m/>
    <n v="0"/>
    <n v="0"/>
    <n v="8982"/>
    <n v="13927"/>
  </r>
  <r>
    <s v="OPS"/>
    <s v="Robertson Cr"/>
    <x v="0"/>
    <s v="Fall"/>
    <x v="20"/>
    <x v="21"/>
    <s v="SWVI"/>
    <s v="CK-31"/>
    <x v="2"/>
    <s v="M"/>
    <s v="H"/>
    <x v="51"/>
    <x v="83"/>
    <s v="CK-31"/>
    <s v="WEST VANCOUVER ISLAND-SOUTH_FA_0.x"/>
    <x v="0"/>
    <x v="1785"/>
    <x v="20"/>
    <x v="381"/>
    <s v="20040527"/>
    <n v="4.8600000000000003"/>
    <x v="0"/>
    <s v="N"/>
    <x v="703"/>
    <n v="1"/>
    <s v="AD"/>
    <n v="24904"/>
    <n v="126"/>
    <m/>
    <n v="0"/>
    <n v="0"/>
    <n v="1399401"/>
    <n v="1424431"/>
  </r>
  <r>
    <s v="OPS"/>
    <s v="Robertson Cr"/>
    <x v="0"/>
    <s v="Fall"/>
    <x v="20"/>
    <x v="21"/>
    <s v="SWVI"/>
    <s v="CK-31"/>
    <x v="2"/>
    <s v="M"/>
    <s v="H"/>
    <x v="51"/>
    <x v="83"/>
    <s v="CK-31"/>
    <s v="WEST VANCOUVER ISLAND-SOUTH_FA_0.x"/>
    <x v="0"/>
    <x v="1786"/>
    <x v="20"/>
    <x v="381"/>
    <s v="20040527"/>
    <n v="5.91"/>
    <x v="0"/>
    <s v="N"/>
    <x v="704"/>
    <n v="1"/>
    <s v="AD"/>
    <n v="24992"/>
    <n v="0"/>
    <m/>
    <n v="0"/>
    <n v="0"/>
    <n v="1139632"/>
    <n v="1164624"/>
  </r>
  <r>
    <s v="OPS"/>
    <s v="Robertson Cr"/>
    <x v="0"/>
    <s v="Fall"/>
    <x v="20"/>
    <x v="21"/>
    <s v="SWVI"/>
    <s v="CK-31"/>
    <x v="2"/>
    <s v="M"/>
    <s v="H"/>
    <x v="51"/>
    <x v="83"/>
    <s v="CK-31"/>
    <s v="WEST VANCOUVER ISLAND-SOUTH_FA_0.x"/>
    <x v="0"/>
    <x v="1787"/>
    <x v="20"/>
    <x v="381"/>
    <s v="20040527"/>
    <n v="5.9"/>
    <x v="0"/>
    <s v="N"/>
    <x v="704"/>
    <n v="1"/>
    <s v="AD"/>
    <n v="24714"/>
    <n v="0"/>
    <m/>
    <n v="0"/>
    <n v="0"/>
    <n v="1303487"/>
    <n v="1328201"/>
  </r>
  <r>
    <s v="OPS"/>
    <s v="Robertson Cr"/>
    <x v="0"/>
    <s v="Fall"/>
    <x v="20"/>
    <x v="21"/>
    <s v="SWVI"/>
    <s v="CK-31"/>
    <x v="2"/>
    <s v="M"/>
    <s v="H"/>
    <x v="51"/>
    <x v="83"/>
    <s v="CK-31"/>
    <s v="WEST VANCOUVER ISLAND-SOUTH_FA_0.x"/>
    <x v="0"/>
    <x v="1788"/>
    <x v="20"/>
    <x v="988"/>
    <s v="20040528"/>
    <n v="5.17"/>
    <x v="0"/>
    <s v="N"/>
    <x v="705"/>
    <n v="1"/>
    <s v="AD"/>
    <n v="24981"/>
    <n v="126"/>
    <m/>
    <n v="0"/>
    <n v="0"/>
    <n v="731814"/>
    <n v="756921"/>
  </r>
  <r>
    <s v="OPS"/>
    <s v="Robertson Cr"/>
    <x v="0"/>
    <s v="Fall"/>
    <x v="20"/>
    <x v="21"/>
    <s v="SWVI"/>
    <s v="CK-31"/>
    <x v="2"/>
    <s v="M"/>
    <s v="H"/>
    <x v="51"/>
    <x v="83"/>
    <s v="CK-31"/>
    <s v="WEST VANCOUVER ISLAND-SOUTH_FA_0.x"/>
    <x v="0"/>
    <x v="1789"/>
    <x v="20"/>
    <x v="518"/>
    <s v="20040528"/>
    <n v="5.25"/>
    <x v="0"/>
    <s v="N"/>
    <x v="706"/>
    <n v="1"/>
    <s v="AD"/>
    <n v="25025"/>
    <n v="0"/>
    <m/>
    <n v="0"/>
    <n v="0"/>
    <n v="1167547"/>
    <n v="1192572"/>
  </r>
  <r>
    <s v="OPS"/>
    <s v="Robertson Cr"/>
    <x v="0"/>
    <s v="Fall"/>
    <x v="20"/>
    <x v="21"/>
    <s v="SWVI"/>
    <s v="CK-31"/>
    <x v="2"/>
    <s v="M"/>
    <s v="H"/>
    <x v="51"/>
    <x v="83"/>
    <s v="CK-31"/>
    <s v="WEST VANCOUVER ISLAND-SOUTH_FA_0.x"/>
    <x v="0"/>
    <x v="1790"/>
    <x v="20"/>
    <x v="988"/>
    <s v="20040528"/>
    <n v="4.74"/>
    <x v="0"/>
    <s v="N"/>
    <x v="707"/>
    <n v="1"/>
    <s v="AD"/>
    <n v="25076"/>
    <n v="0"/>
    <m/>
    <n v="0"/>
    <n v="0"/>
    <n v="730109"/>
    <n v="755185"/>
  </r>
  <r>
    <s v="OPS"/>
    <s v="Robertson Cr"/>
    <x v="0"/>
    <s v="Fall"/>
    <x v="20"/>
    <x v="21"/>
    <s v="SWVI"/>
    <s v="CK-31"/>
    <x v="2"/>
    <s v="M"/>
    <s v="H"/>
    <x v="51"/>
    <x v="83"/>
    <s v="CK-31"/>
    <s v="WEST VANCOUVER ISLAND-SOUTH_FA_0.x"/>
    <x v="0"/>
    <x v="1791"/>
    <x v="20"/>
    <x v="988"/>
    <s v="20040528"/>
    <n v="4.8899999999999997"/>
    <x v="0"/>
    <s v="N"/>
    <x v="704"/>
    <n v="1"/>
    <s v="AD"/>
    <n v="28656"/>
    <n v="62"/>
    <m/>
    <n v="0"/>
    <n v="0"/>
    <n v="720542"/>
    <n v="749260"/>
  </r>
  <r>
    <s v="OPS"/>
    <s v="Robertson Cr"/>
    <x v="0"/>
    <s v="Fall"/>
    <x v="20"/>
    <x v="21"/>
    <s v="SWVI"/>
    <s v="CK-31"/>
    <x v="2"/>
    <s v="M"/>
    <s v="H"/>
    <x v="51"/>
    <x v="83"/>
    <s v="CK-31"/>
    <s v="WEST VANCOUVER ISLAND-SOUTH_FA_0.x"/>
    <x v="0"/>
    <x v="1792"/>
    <x v="20"/>
    <x v="988"/>
    <s v="20040528"/>
    <n v="7.74"/>
    <x v="0"/>
    <s v="N"/>
    <x v="708"/>
    <n v="1"/>
    <s v="AD"/>
    <n v="24961"/>
    <n v="126"/>
    <m/>
    <n v="0"/>
    <n v="0"/>
    <n v="712618"/>
    <n v="737705"/>
  </r>
  <r>
    <s v="OPS"/>
    <s v="Robertson Cr"/>
    <x v="0"/>
    <s v="Fall"/>
    <x v="21"/>
    <x v="31"/>
    <s v="SWVI"/>
    <s v="CK-31"/>
    <x v="2"/>
    <s v="M"/>
    <s v="H"/>
    <x v="54"/>
    <x v="95"/>
    <s v="CK-31"/>
    <s v="WEST VANCOUVER ISLAND-SOUTH_FA_0.x"/>
    <x v="3"/>
    <x v="1793"/>
    <x v="21"/>
    <x v="989"/>
    <s v="20050502"/>
    <n v="3.7"/>
    <x v="1"/>
    <s v="N"/>
    <x v="709"/>
    <n v="1"/>
    <s v="AD"/>
    <n v="10054"/>
    <n v="0"/>
    <m/>
    <n v="0"/>
    <n v="0"/>
    <n v="13097"/>
    <n v="23151"/>
  </r>
  <r>
    <s v="OPS"/>
    <s v="Robertson Cr"/>
    <x v="0"/>
    <s v="Fall"/>
    <x v="21"/>
    <x v="31"/>
    <s v="SWVI"/>
    <s v="CK-31"/>
    <x v="2"/>
    <s v="M"/>
    <s v="H"/>
    <x v="51"/>
    <x v="81"/>
    <s v="CK-31"/>
    <s v="WEST VANCOUVER ISLAND-SOUTH_FA_0.x"/>
    <x v="0"/>
    <x v="1794"/>
    <x v="21"/>
    <x v="989"/>
    <s v="20050505"/>
    <n v="3.95"/>
    <x v="0"/>
    <s v="N"/>
    <x v="710"/>
    <n v="1"/>
    <s v="AD"/>
    <n v="10113"/>
    <n v="0"/>
    <m/>
    <n v="0"/>
    <n v="0"/>
    <n v="13100"/>
    <n v="23213"/>
  </r>
  <r>
    <s v="OPS"/>
    <s v="Robertson Cr"/>
    <x v="0"/>
    <s v="Fall"/>
    <x v="21"/>
    <x v="21"/>
    <s v="SWVI"/>
    <s v="CK-31"/>
    <x v="2"/>
    <s v="M"/>
    <s v="H"/>
    <x v="51"/>
    <x v="80"/>
    <m/>
    <m/>
    <x v="2"/>
    <x v="1795"/>
    <x v="21"/>
    <x v="990"/>
    <s v="20050204"/>
    <n v="0.5"/>
    <x v="1"/>
    <s v="N"/>
    <x v="0"/>
    <n v="1"/>
    <m/>
    <n v="0"/>
    <n v="0"/>
    <m/>
    <n v="0"/>
    <n v="0"/>
    <n v="409317"/>
    <n v="409317"/>
  </r>
  <r>
    <s v="OPS"/>
    <s v="Robertson Cr"/>
    <x v="0"/>
    <s v="Fall"/>
    <x v="21"/>
    <x v="21"/>
    <s v="SWVI"/>
    <s v="CK-31"/>
    <x v="2"/>
    <s v="M"/>
    <s v="H"/>
    <x v="51"/>
    <x v="83"/>
    <s v="CK-31"/>
    <s v="WEST VANCOUVER ISLAND-SOUTH_FA_0.x"/>
    <x v="0"/>
    <x v="1796"/>
    <x v="21"/>
    <x v="801"/>
    <s v="20050524"/>
    <n v="6.02"/>
    <x v="0"/>
    <s v="N"/>
    <x v="711"/>
    <n v="1"/>
    <s v="AD"/>
    <n v="25135"/>
    <n v="0"/>
    <m/>
    <n v="0"/>
    <n v="0"/>
    <n v="1204472"/>
    <n v="1229607"/>
  </r>
  <r>
    <s v="OPS"/>
    <s v="Robertson Cr"/>
    <x v="0"/>
    <s v="Fall"/>
    <x v="21"/>
    <x v="21"/>
    <s v="SWVI"/>
    <s v="CK-31"/>
    <x v="2"/>
    <s v="M"/>
    <s v="H"/>
    <x v="51"/>
    <x v="83"/>
    <s v="CK-31"/>
    <s v="WEST VANCOUVER ISLAND-SOUTH_FA_0.x"/>
    <x v="0"/>
    <x v="1797"/>
    <x v="21"/>
    <x v="801"/>
    <s v="20050524"/>
    <n v="5.92"/>
    <x v="0"/>
    <s v="N"/>
    <x v="712"/>
    <n v="1"/>
    <s v="AD"/>
    <n v="25140"/>
    <n v="0"/>
    <m/>
    <n v="0"/>
    <n v="0"/>
    <n v="1004680"/>
    <n v="1029820"/>
  </r>
  <r>
    <s v="OPS"/>
    <s v="Robertson Cr"/>
    <x v="0"/>
    <s v="Fall"/>
    <x v="21"/>
    <x v="21"/>
    <s v="SWVI"/>
    <s v="CK-31"/>
    <x v="2"/>
    <s v="M"/>
    <s v="H"/>
    <x v="51"/>
    <x v="83"/>
    <s v="CK-31"/>
    <s v="WEST VANCOUVER ISLAND-SOUTH_FA_0.x"/>
    <x v="0"/>
    <x v="1798"/>
    <x v="21"/>
    <x v="801"/>
    <s v="20050524"/>
    <n v="6.58"/>
    <x v="0"/>
    <s v="N"/>
    <x v="713"/>
    <n v="1"/>
    <s v="AD"/>
    <n v="25051"/>
    <n v="0"/>
    <m/>
    <n v="0"/>
    <n v="0"/>
    <n v="549751"/>
    <n v="574802"/>
  </r>
  <r>
    <s v="OPS"/>
    <s v="Robertson Cr"/>
    <x v="0"/>
    <s v="Fall"/>
    <x v="21"/>
    <x v="21"/>
    <s v="SWVI"/>
    <s v="CK-31"/>
    <x v="2"/>
    <s v="M"/>
    <s v="H"/>
    <x v="51"/>
    <x v="83"/>
    <s v="CK-31"/>
    <s v="WEST VANCOUVER ISLAND-SOUTH_FA_0.x"/>
    <x v="0"/>
    <x v="1799"/>
    <x v="21"/>
    <x v="801"/>
    <s v="20050524"/>
    <n v="6.58"/>
    <x v="0"/>
    <s v="N"/>
    <x v="714"/>
    <n v="1"/>
    <s v="AD"/>
    <n v="25154"/>
    <n v="0"/>
    <m/>
    <n v="0"/>
    <n v="0"/>
    <n v="552011"/>
    <n v="577165"/>
  </r>
  <r>
    <s v="OPS"/>
    <s v="Robertson Cr"/>
    <x v="0"/>
    <s v="Fall"/>
    <x v="21"/>
    <x v="21"/>
    <s v="SWVI"/>
    <s v="CK-31"/>
    <x v="2"/>
    <s v="M"/>
    <s v="H"/>
    <x v="51"/>
    <x v="83"/>
    <s v="CK-31"/>
    <s v="WEST VANCOUVER ISLAND-SOUTH_FA_0.x"/>
    <x v="4"/>
    <x v="1800"/>
    <x v="22"/>
    <x v="991"/>
    <s v="20060201"/>
    <n v="16.93"/>
    <x v="1"/>
    <s v="N"/>
    <x v="715"/>
    <n v="1"/>
    <s v="AD"/>
    <n v="4822"/>
    <n v="0"/>
    <m/>
    <n v="0"/>
    <n v="0"/>
    <n v="17648"/>
    <n v="22470"/>
  </r>
  <r>
    <s v="OPS"/>
    <s v="Robertson Cr"/>
    <x v="0"/>
    <s v="Fall"/>
    <x v="21"/>
    <x v="21"/>
    <s v="SWVI"/>
    <s v="CK-31"/>
    <x v="2"/>
    <s v="M"/>
    <s v="H"/>
    <x v="51"/>
    <x v="83"/>
    <s v="CK-31"/>
    <s v="WEST VANCOUVER ISLAND-SOUTH_FA_0.x"/>
    <x v="4"/>
    <x v="1801"/>
    <x v="22"/>
    <x v="992"/>
    <s v="20060309"/>
    <n v="20.010000000000002"/>
    <x v="1"/>
    <s v="N"/>
    <x v="716"/>
    <n v="1"/>
    <s v="AD"/>
    <n v="4928"/>
    <n v="0"/>
    <m/>
    <n v="0"/>
    <n v="0"/>
    <n v="9359"/>
    <n v="14287"/>
  </r>
  <r>
    <s v="OPS"/>
    <s v="Robertson Cr"/>
    <x v="0"/>
    <s v="Fall"/>
    <x v="21"/>
    <x v="21"/>
    <s v="SWVI"/>
    <s v="CK-31"/>
    <x v="2"/>
    <s v="M"/>
    <s v="H"/>
    <x v="51"/>
    <x v="83"/>
    <s v="CK-31"/>
    <s v="WEST VANCOUVER ISLAND-SOUTH_FA_0.x"/>
    <x v="0"/>
    <x v="1802"/>
    <x v="21"/>
    <x v="801"/>
    <s v="20050524"/>
    <n v="5.82"/>
    <x v="0"/>
    <s v="N"/>
    <x v="717"/>
    <n v="1"/>
    <s v="AD"/>
    <n v="25131"/>
    <n v="0"/>
    <m/>
    <n v="0"/>
    <n v="0"/>
    <n v="627300"/>
    <n v="652431"/>
  </r>
  <r>
    <s v="OPS"/>
    <s v="Robertson Cr"/>
    <x v="0"/>
    <s v="Fall"/>
    <x v="21"/>
    <x v="21"/>
    <s v="SWVI"/>
    <s v="CK-31"/>
    <x v="2"/>
    <s v="M"/>
    <s v="H"/>
    <x v="51"/>
    <x v="83"/>
    <s v="CK-31"/>
    <s v="WEST VANCOUVER ISLAND-SOUTH_FA_0.x"/>
    <x v="0"/>
    <x v="1803"/>
    <x v="21"/>
    <x v="801"/>
    <s v="20050524"/>
    <n v="6.07"/>
    <x v="0"/>
    <s v="N"/>
    <x v="718"/>
    <n v="1"/>
    <s v="AD"/>
    <n v="25087"/>
    <n v="0"/>
    <m/>
    <n v="0"/>
    <n v="0"/>
    <n v="616419"/>
    <n v="641506"/>
  </r>
  <r>
    <s v="OPS"/>
    <s v="Robertson Cr"/>
    <x v="0"/>
    <s v="Fall"/>
    <x v="21"/>
    <x v="21"/>
    <s v="SWVI"/>
    <s v="CK-31"/>
    <x v="2"/>
    <s v="M"/>
    <s v="H"/>
    <x v="51"/>
    <x v="83"/>
    <s v="CK-31"/>
    <s v="WEST VANCOUVER ISLAND-SOUTH_FA_0.x"/>
    <x v="0"/>
    <x v="1804"/>
    <x v="21"/>
    <x v="801"/>
    <s v="20050524"/>
    <n v="6.17"/>
    <x v="0"/>
    <s v="N"/>
    <x v="719"/>
    <n v="1"/>
    <s v="AD"/>
    <n v="25042"/>
    <n v="0"/>
    <m/>
    <n v="0"/>
    <n v="0"/>
    <n v="629680"/>
    <n v="654722"/>
  </r>
  <r>
    <s v="OPS"/>
    <s v="Robertson Cr"/>
    <x v="0"/>
    <s v="Fall"/>
    <x v="21"/>
    <x v="21"/>
    <s v="SWVI"/>
    <s v="CK-31"/>
    <x v="2"/>
    <s v="M"/>
    <s v="H"/>
    <x v="51"/>
    <x v="83"/>
    <s v="CK-31"/>
    <s v="WEST VANCOUVER ISLAND-SOUTH_FA_0.x"/>
    <x v="0"/>
    <x v="1805"/>
    <x v="21"/>
    <x v="801"/>
    <s v="20050524"/>
    <n v="6.46"/>
    <x v="0"/>
    <s v="N"/>
    <x v="720"/>
    <n v="1"/>
    <s v="AD"/>
    <n v="25063"/>
    <n v="0"/>
    <m/>
    <n v="0"/>
    <n v="0"/>
    <n v="649570"/>
    <n v="674633"/>
  </r>
  <r>
    <s v="OPS"/>
    <s v="Robertson Cr"/>
    <x v="0"/>
    <s v="Fall"/>
    <x v="22"/>
    <x v="21"/>
    <s v="SWVI"/>
    <s v="CK-31"/>
    <x v="2"/>
    <s v="M"/>
    <s v="H"/>
    <x v="51"/>
    <x v="83"/>
    <s v="CK-31"/>
    <s v="WEST VANCOUVER ISLAND-SOUTH_FA_0.x"/>
    <x v="4"/>
    <x v="1806"/>
    <x v="26"/>
    <x v="993"/>
    <s v="20070501"/>
    <n v="25.97"/>
    <x v="1"/>
    <s v="N"/>
    <x v="721"/>
    <n v="1"/>
    <s v="AD"/>
    <n v="9865"/>
    <n v="0"/>
    <m/>
    <n v="0"/>
    <n v="0"/>
    <m/>
    <n v="9865"/>
  </r>
  <r>
    <s v="OPS"/>
    <s v="Robertson Cr"/>
    <x v="0"/>
    <s v="Fall"/>
    <x v="22"/>
    <x v="21"/>
    <s v="SWVI"/>
    <s v="CK-31"/>
    <x v="2"/>
    <s v="M"/>
    <s v="H"/>
    <x v="51"/>
    <x v="83"/>
    <s v="CK-31"/>
    <s v="WEST VANCOUVER ISLAND-SOUTH_FA_0.x"/>
    <x v="4"/>
    <x v="1807"/>
    <x v="26"/>
    <x v="993"/>
    <s v="20070501"/>
    <n v="25.82"/>
    <x v="1"/>
    <s v="N"/>
    <x v="722"/>
    <n v="1"/>
    <s v="AD"/>
    <n v="9966"/>
    <n v="0"/>
    <m/>
    <n v="0"/>
    <n v="0"/>
    <m/>
    <n v="9966"/>
  </r>
  <r>
    <s v="OPS"/>
    <s v="Robertson Cr"/>
    <x v="0"/>
    <s v="Fall"/>
    <x v="22"/>
    <x v="21"/>
    <s v="SWVI"/>
    <s v="CK-31"/>
    <x v="2"/>
    <s v="M"/>
    <s v="H"/>
    <x v="51"/>
    <x v="83"/>
    <s v="CK-31"/>
    <s v="WEST VANCOUVER ISLAND-SOUTH_FA_0.x"/>
    <x v="0"/>
    <x v="1808"/>
    <x v="22"/>
    <x v="521"/>
    <s v="20060528"/>
    <n v="5.36"/>
    <x v="0"/>
    <s v="N"/>
    <x v="723"/>
    <n v="1"/>
    <s v="AD"/>
    <n v="25145"/>
    <n v="0"/>
    <m/>
    <n v="0"/>
    <n v="0"/>
    <n v="692768"/>
    <n v="717913"/>
  </r>
  <r>
    <s v="OPS"/>
    <s v="Robertson Cr"/>
    <x v="0"/>
    <s v="Fall"/>
    <x v="22"/>
    <x v="21"/>
    <s v="SWVI"/>
    <s v="CK-31"/>
    <x v="2"/>
    <s v="M"/>
    <s v="H"/>
    <x v="51"/>
    <x v="83"/>
    <s v="CK-31"/>
    <s v="WEST VANCOUVER ISLAND-SOUTH_FA_0.x"/>
    <x v="0"/>
    <x v="1809"/>
    <x v="22"/>
    <x v="994"/>
    <s v="20060527"/>
    <n v="4.92"/>
    <x v="0"/>
    <s v="N"/>
    <x v="724"/>
    <n v="1"/>
    <s v="AD"/>
    <n v="25022"/>
    <n v="0"/>
    <m/>
    <n v="0"/>
    <n v="0"/>
    <n v="701743"/>
    <n v="726765"/>
  </r>
  <r>
    <s v="OPS"/>
    <s v="Robertson Cr"/>
    <x v="0"/>
    <s v="Fall"/>
    <x v="22"/>
    <x v="21"/>
    <s v="SWVI"/>
    <s v="CK-31"/>
    <x v="2"/>
    <s v="M"/>
    <s v="H"/>
    <x v="51"/>
    <x v="83"/>
    <s v="CK-31"/>
    <s v="WEST VANCOUVER ISLAND-SOUTH_FA_0.x"/>
    <x v="0"/>
    <x v="1810"/>
    <x v="22"/>
    <x v="522"/>
    <s v="20060528"/>
    <n v="4.78"/>
    <x v="0"/>
    <s v="N"/>
    <x v="725"/>
    <n v="1"/>
    <s v="AD"/>
    <n v="25085"/>
    <n v="0"/>
    <m/>
    <n v="0"/>
    <n v="0"/>
    <n v="1212206"/>
    <n v="1237291"/>
  </r>
  <r>
    <s v="OPS"/>
    <s v="Robertson Cr"/>
    <x v="0"/>
    <s v="Fall"/>
    <x v="22"/>
    <x v="21"/>
    <s v="SWVI"/>
    <s v="CK-31"/>
    <x v="2"/>
    <s v="M"/>
    <s v="H"/>
    <x v="51"/>
    <x v="83"/>
    <s v="CK-31"/>
    <s v="WEST VANCOUVER ISLAND-SOUTH_FA_0.x"/>
    <x v="0"/>
    <x v="1811"/>
    <x v="22"/>
    <x v="522"/>
    <s v="20060528"/>
    <n v="4.46"/>
    <x v="0"/>
    <s v="N"/>
    <x v="726"/>
    <n v="1"/>
    <s v="AD"/>
    <n v="25027"/>
    <n v="126"/>
    <m/>
    <n v="0"/>
    <n v="0"/>
    <n v="1191448"/>
    <n v="1216601"/>
  </r>
  <r>
    <s v="OPS"/>
    <s v="Robertson Cr"/>
    <x v="0"/>
    <s v="Fall"/>
    <x v="22"/>
    <x v="21"/>
    <s v="SWVI"/>
    <s v="CK-31"/>
    <x v="2"/>
    <s v="M"/>
    <s v="H"/>
    <x v="51"/>
    <x v="83"/>
    <s v="CK-31"/>
    <s v="WEST VANCOUVER ISLAND-SOUTH_FA_0.x"/>
    <x v="0"/>
    <x v="1812"/>
    <x v="22"/>
    <x v="252"/>
    <s v="20060529"/>
    <n v="5.4"/>
    <x v="0"/>
    <s v="N"/>
    <x v="727"/>
    <n v="1"/>
    <s v="AD"/>
    <n v="25323"/>
    <n v="0"/>
    <m/>
    <n v="0"/>
    <n v="0"/>
    <n v="979109"/>
    <n v="1004432"/>
  </r>
  <r>
    <s v="OPS"/>
    <s v="Robertson Cr"/>
    <x v="0"/>
    <s v="Fall"/>
    <x v="22"/>
    <x v="21"/>
    <s v="SWVI"/>
    <s v="CK-31"/>
    <x v="2"/>
    <s v="M"/>
    <s v="H"/>
    <x v="51"/>
    <x v="83"/>
    <s v="CK-31"/>
    <s v="WEST VANCOUVER ISLAND-SOUTH_FA_0.x"/>
    <x v="0"/>
    <x v="1813"/>
    <x v="22"/>
    <x v="252"/>
    <s v="20060529"/>
    <n v="5.4"/>
    <x v="0"/>
    <s v="N"/>
    <x v="728"/>
    <n v="1"/>
    <s v="AD"/>
    <n v="24991"/>
    <n v="126"/>
    <m/>
    <n v="0"/>
    <n v="0"/>
    <m/>
    <n v="25117"/>
  </r>
  <r>
    <s v="OPS"/>
    <s v="Robertson Cr"/>
    <x v="0"/>
    <s v="Fall"/>
    <x v="22"/>
    <x v="21"/>
    <s v="SWVI"/>
    <s v="CK-31"/>
    <x v="2"/>
    <s v="M"/>
    <s v="H"/>
    <x v="51"/>
    <x v="83"/>
    <s v="CK-31"/>
    <s v="WEST VANCOUVER ISLAND-SOUTH_FA_0.x"/>
    <x v="0"/>
    <x v="1814"/>
    <x v="22"/>
    <x v="252"/>
    <s v="20060529"/>
    <n v="4.93"/>
    <x v="0"/>
    <s v="N"/>
    <x v="729"/>
    <n v="1"/>
    <s v="AD"/>
    <n v="25228"/>
    <n v="0"/>
    <m/>
    <n v="0"/>
    <n v="0"/>
    <n v="1164137"/>
    <n v="1189365"/>
  </r>
  <r>
    <s v="OPS"/>
    <s v="Robertson Cr"/>
    <x v="0"/>
    <s v="Fall"/>
    <x v="22"/>
    <x v="21"/>
    <s v="SWVI"/>
    <s v="CK-31"/>
    <x v="2"/>
    <s v="M"/>
    <s v="H"/>
    <x v="51"/>
    <x v="83"/>
    <s v="CK-31"/>
    <s v="WEST VANCOUVER ISLAND-SOUTH_FA_0.x"/>
    <x v="0"/>
    <x v="1815"/>
    <x v="22"/>
    <x v="252"/>
    <s v="20060529"/>
    <n v="4.93"/>
    <x v="0"/>
    <s v="N"/>
    <x v="730"/>
    <n v="1"/>
    <s v="AD"/>
    <n v="25192"/>
    <n v="0"/>
    <m/>
    <n v="0"/>
    <n v="0"/>
    <m/>
    <n v="25192"/>
  </r>
  <r>
    <s v="OPS"/>
    <s v="Robertson Cr"/>
    <x v="0"/>
    <s v="Fall"/>
    <x v="26"/>
    <x v="31"/>
    <s v="SWVI"/>
    <s v="CK-31"/>
    <x v="2"/>
    <s v="M"/>
    <s v="H"/>
    <x v="54"/>
    <x v="95"/>
    <s v="CK-31"/>
    <s v="WEST VANCOUVER ISLAND-SOUTH_FA_0.x"/>
    <x v="3"/>
    <x v="1816"/>
    <x v="26"/>
    <x v="995"/>
    <s v="20070517"/>
    <n v="3"/>
    <x v="1"/>
    <s v="N"/>
    <x v="731"/>
    <n v="1"/>
    <s v="AD"/>
    <n v="25060"/>
    <n v="0"/>
    <m/>
    <n v="0"/>
    <n v="0"/>
    <n v="34457"/>
    <n v="59517"/>
  </r>
  <r>
    <s v="OPS"/>
    <s v="Robertson Cr"/>
    <x v="0"/>
    <s v="Fall"/>
    <x v="26"/>
    <x v="31"/>
    <s v="SWVI"/>
    <s v="CK-31"/>
    <x v="2"/>
    <s v="M"/>
    <s v="H"/>
    <x v="51"/>
    <x v="81"/>
    <s v="CK-31"/>
    <s v="WEST VANCOUVER ISLAND-SOUTH_FA_0.x"/>
    <x v="0"/>
    <x v="1817"/>
    <x v="26"/>
    <x v="624"/>
    <s v="20070510"/>
    <n v="2.66"/>
    <x v="0"/>
    <s v="N"/>
    <x v="732"/>
    <n v="1"/>
    <s v="AD"/>
    <n v="25143"/>
    <n v="0"/>
    <m/>
    <n v="0"/>
    <n v="0"/>
    <n v="81633"/>
    <n v="106776"/>
  </r>
  <r>
    <s v="OPS"/>
    <s v="Robertson Cr"/>
    <x v="0"/>
    <s v="Fall"/>
    <x v="26"/>
    <x v="31"/>
    <s v="SWVI"/>
    <s v="CK-31"/>
    <x v="2"/>
    <s v="M"/>
    <s v="H"/>
    <x v="51"/>
    <x v="81"/>
    <s v="CK-31"/>
    <s v="WEST VANCOUVER ISLAND-SOUTH_FA_0.x"/>
    <x v="0"/>
    <x v="1818"/>
    <x v="26"/>
    <x v="624"/>
    <s v="20070510"/>
    <n v="2.66"/>
    <x v="0"/>
    <s v="N"/>
    <x v="733"/>
    <n v="1"/>
    <s v="AD"/>
    <n v="25116"/>
    <n v="0"/>
    <m/>
    <n v="0"/>
    <n v="0"/>
    <n v="81546"/>
    <n v="106662"/>
  </r>
  <r>
    <s v="OPS"/>
    <s v="Robertson Cr"/>
    <x v="0"/>
    <s v="Fall"/>
    <x v="26"/>
    <x v="21"/>
    <s v="SWVI"/>
    <s v="CK-31"/>
    <x v="2"/>
    <s v="M"/>
    <s v="H"/>
    <x v="51"/>
    <x v="83"/>
    <s v="CK-31"/>
    <s v="WEST VANCOUVER ISLAND-SOUTH_FA_0.x"/>
    <x v="0"/>
    <x v="1819"/>
    <x v="26"/>
    <x v="996"/>
    <s v="20070602"/>
    <n v="5.41"/>
    <x v="0"/>
    <s v="N"/>
    <x v="0"/>
    <n v="1"/>
    <s v="AD"/>
    <n v="25174"/>
    <n v="0"/>
    <m/>
    <n v="0"/>
    <n v="0"/>
    <n v="738544"/>
    <n v="763718"/>
  </r>
  <r>
    <s v="OPS"/>
    <s v="Robertson Cr"/>
    <x v="0"/>
    <s v="Fall"/>
    <x v="26"/>
    <x v="21"/>
    <s v="SWVI"/>
    <s v="CK-31"/>
    <x v="2"/>
    <s v="M"/>
    <s v="H"/>
    <x v="51"/>
    <x v="83"/>
    <s v="CK-31"/>
    <s v="WEST VANCOUVER ISLAND-SOUTH_FA_0.x"/>
    <x v="0"/>
    <x v="1820"/>
    <x v="26"/>
    <x v="996"/>
    <s v="20070602"/>
    <n v="5.41"/>
    <x v="0"/>
    <s v="N"/>
    <x v="0"/>
    <n v="1"/>
    <s v="AD"/>
    <n v="25159"/>
    <n v="0"/>
    <m/>
    <n v="0"/>
    <n v="0"/>
    <n v="738104"/>
    <n v="763263"/>
  </r>
  <r>
    <s v="OPS"/>
    <s v="Robertson Cr"/>
    <x v="0"/>
    <s v="Fall"/>
    <x v="26"/>
    <x v="21"/>
    <s v="SWVI"/>
    <s v="CK-31"/>
    <x v="2"/>
    <s v="M"/>
    <s v="H"/>
    <x v="51"/>
    <x v="83"/>
    <s v="CK-31"/>
    <s v="WEST VANCOUVER ISLAND-SOUTH_FA_0.x"/>
    <x v="0"/>
    <x v="1821"/>
    <x v="26"/>
    <x v="996"/>
    <s v="20070602"/>
    <n v="5.41"/>
    <x v="0"/>
    <s v="N"/>
    <x v="0"/>
    <n v="1"/>
    <s v="AD"/>
    <n v="25200"/>
    <n v="0"/>
    <m/>
    <n v="0"/>
    <n v="0"/>
    <n v="739307"/>
    <n v="764507"/>
  </r>
  <r>
    <s v="OPS"/>
    <s v="Robertson Cr"/>
    <x v="0"/>
    <s v="Fall"/>
    <x v="26"/>
    <x v="21"/>
    <s v="SWVI"/>
    <s v="CK-31"/>
    <x v="2"/>
    <s v="M"/>
    <s v="H"/>
    <x v="51"/>
    <x v="83"/>
    <s v="CK-31"/>
    <s v="WEST VANCOUVER ISLAND-SOUTH_FA_0.x"/>
    <x v="0"/>
    <x v="1822"/>
    <x v="26"/>
    <x v="996"/>
    <s v="20070602"/>
    <n v="4.88"/>
    <x v="0"/>
    <s v="N"/>
    <x v="0"/>
    <n v="1"/>
    <s v="AD"/>
    <n v="25161"/>
    <n v="0"/>
    <m/>
    <n v="0"/>
    <n v="0"/>
    <n v="656649"/>
    <n v="681810"/>
  </r>
  <r>
    <s v="OPS"/>
    <s v="Robertson Cr"/>
    <x v="0"/>
    <s v="Fall"/>
    <x v="26"/>
    <x v="21"/>
    <s v="SWVI"/>
    <s v="CK-31"/>
    <x v="2"/>
    <s v="M"/>
    <s v="H"/>
    <x v="51"/>
    <x v="83"/>
    <s v="CK-31"/>
    <s v="WEST VANCOUVER ISLAND-SOUTH_FA_0.x"/>
    <x v="0"/>
    <x v="1823"/>
    <x v="26"/>
    <x v="996"/>
    <s v="20070602"/>
    <n v="4.24"/>
    <x v="0"/>
    <s v="N"/>
    <x v="0"/>
    <n v="1"/>
    <s v="AD"/>
    <n v="25156"/>
    <n v="0"/>
    <m/>
    <n v="0"/>
    <n v="0"/>
    <n v="658788"/>
    <n v="683944"/>
  </r>
  <r>
    <s v="OPS"/>
    <s v="Robertson Cr"/>
    <x v="0"/>
    <s v="Fall"/>
    <x v="26"/>
    <x v="21"/>
    <s v="SWVI"/>
    <s v="CK-31"/>
    <x v="2"/>
    <s v="M"/>
    <s v="H"/>
    <x v="51"/>
    <x v="83"/>
    <s v="CK-31"/>
    <s v="WEST VANCOUVER ISLAND-SOUTH_FA_0.x"/>
    <x v="0"/>
    <x v="1824"/>
    <x v="26"/>
    <x v="996"/>
    <s v="20070602"/>
    <n v="5.17"/>
    <x v="0"/>
    <s v="N"/>
    <x v="0"/>
    <n v="1"/>
    <s v="AD"/>
    <n v="25233"/>
    <n v="0"/>
    <m/>
    <n v="0"/>
    <n v="0"/>
    <n v="679367"/>
    <n v="704600"/>
  </r>
  <r>
    <s v="OPS"/>
    <s v="Robertson Cr"/>
    <x v="0"/>
    <s v="Fall"/>
    <x v="26"/>
    <x v="21"/>
    <s v="SWVI"/>
    <s v="CK-31"/>
    <x v="2"/>
    <s v="M"/>
    <s v="H"/>
    <x v="51"/>
    <x v="83"/>
    <s v="CK-31"/>
    <s v="WEST VANCOUVER ISLAND-SOUTH_FA_0.x"/>
    <x v="0"/>
    <x v="1825"/>
    <x v="26"/>
    <x v="996"/>
    <s v="20070602"/>
    <n v="4.83"/>
    <x v="0"/>
    <s v="N"/>
    <x v="0"/>
    <n v="1"/>
    <s v="AD"/>
    <n v="25200"/>
    <n v="0"/>
    <m/>
    <n v="0"/>
    <n v="0"/>
    <n v="675989"/>
    <n v="701189"/>
  </r>
  <r>
    <s v="OPS"/>
    <s v="Robertson Cr"/>
    <x v="0"/>
    <s v="Fall"/>
    <x v="26"/>
    <x v="21"/>
    <s v="SWVI"/>
    <s v="CK-31"/>
    <x v="2"/>
    <s v="M"/>
    <s v="H"/>
    <x v="51"/>
    <x v="83"/>
    <s v="CK-31"/>
    <s v="WEST VANCOUVER ISLAND-SOUTH_FA_0.x"/>
    <x v="0"/>
    <x v="1826"/>
    <x v="26"/>
    <x v="996"/>
    <s v="20070602"/>
    <n v="4.6100000000000003"/>
    <x v="0"/>
    <s v="N"/>
    <x v="0"/>
    <n v="1"/>
    <s v="AD"/>
    <n v="25241"/>
    <n v="0"/>
    <m/>
    <n v="0"/>
    <n v="0"/>
    <n v="1161720"/>
    <n v="1186961"/>
  </r>
  <r>
    <s v="OPS"/>
    <s v="Robertson Cr"/>
    <x v="0"/>
    <s v="Fall"/>
    <x v="32"/>
    <x v="21"/>
    <s v="SWVI"/>
    <s v="CK-31"/>
    <x v="2"/>
    <s v="M"/>
    <s v="H"/>
    <x v="51"/>
    <x v="83"/>
    <s v="CK-31"/>
    <s v="WEST VANCOUVER ISLAND-SOUTH_FA_0.x"/>
    <x v="0"/>
    <x v="1827"/>
    <x v="32"/>
    <x v="997"/>
    <s v="20080601"/>
    <n v="5.45"/>
    <x v="0"/>
    <s v="N"/>
    <x v="734"/>
    <n v="1"/>
    <s v="AD"/>
    <n v="15105"/>
    <n v="0"/>
    <m/>
    <n v="0"/>
    <n v="0"/>
    <n v="373435"/>
    <n v="388540"/>
  </r>
  <r>
    <s v="OPS"/>
    <s v="Robertson Cr"/>
    <x v="0"/>
    <s v="Fall"/>
    <x v="32"/>
    <x v="21"/>
    <s v="SWVI"/>
    <s v="CK-31"/>
    <x v="2"/>
    <s v="M"/>
    <s v="H"/>
    <x v="51"/>
    <x v="83"/>
    <s v="CK-31"/>
    <s v="WEST VANCOUVER ISLAND-SOUTH_FA_0.x"/>
    <x v="0"/>
    <x v="1828"/>
    <x v="32"/>
    <x v="997"/>
    <s v="20080601"/>
    <n v="5.45"/>
    <x v="0"/>
    <s v="N"/>
    <x v="735"/>
    <n v="1"/>
    <s v="AD"/>
    <n v="25161"/>
    <n v="0"/>
    <m/>
    <n v="0"/>
    <n v="0"/>
    <n v="622046"/>
    <n v="647207"/>
  </r>
  <r>
    <s v="OPS"/>
    <s v="Robertson Cr"/>
    <x v="0"/>
    <s v="Fall"/>
    <x v="32"/>
    <x v="21"/>
    <s v="SWVI"/>
    <s v="CK-31"/>
    <x v="2"/>
    <s v="M"/>
    <s v="H"/>
    <x v="51"/>
    <x v="83"/>
    <s v="CK-31"/>
    <s v="WEST VANCOUVER ISLAND-SOUTH_FA_0.x"/>
    <x v="0"/>
    <x v="1829"/>
    <x v="32"/>
    <x v="997"/>
    <s v="20080601"/>
    <n v="5.09"/>
    <x v="0"/>
    <s v="N"/>
    <x v="736"/>
    <n v="1"/>
    <s v="AD"/>
    <n v="25108"/>
    <n v="126"/>
    <m/>
    <n v="0"/>
    <n v="0"/>
    <n v="1075887"/>
    <n v="1101121"/>
  </r>
  <r>
    <s v="OPS"/>
    <s v="Robertson Cr"/>
    <x v="0"/>
    <s v="Fall"/>
    <x v="32"/>
    <x v="21"/>
    <s v="SWVI"/>
    <s v="CK-31"/>
    <x v="2"/>
    <s v="M"/>
    <s v="H"/>
    <x v="51"/>
    <x v="83"/>
    <s v="CK-31"/>
    <s v="WEST VANCOUVER ISLAND-SOUTH_FA_0.x"/>
    <x v="0"/>
    <x v="1830"/>
    <x v="32"/>
    <x v="998"/>
    <s v="20080603"/>
    <n v="5.0999999999999996"/>
    <x v="0"/>
    <s v="N"/>
    <x v="737"/>
    <n v="1"/>
    <s v="AD"/>
    <n v="25190"/>
    <n v="0"/>
    <m/>
    <n v="0"/>
    <n v="0"/>
    <n v="643662"/>
    <n v="668852"/>
  </r>
  <r>
    <s v="OPS"/>
    <s v="Robertson Cr"/>
    <x v="0"/>
    <s v="Fall"/>
    <x v="32"/>
    <x v="21"/>
    <s v="SWVI"/>
    <s v="CK-31"/>
    <x v="2"/>
    <s v="M"/>
    <s v="H"/>
    <x v="51"/>
    <x v="83"/>
    <s v="CK-31"/>
    <s v="WEST VANCOUVER ISLAND-SOUTH_FA_0.x"/>
    <x v="0"/>
    <x v="1831"/>
    <x v="32"/>
    <x v="998"/>
    <s v="20080603"/>
    <n v="5.0999999999999996"/>
    <x v="0"/>
    <s v="N"/>
    <x v="738"/>
    <n v="1"/>
    <s v="AD"/>
    <n v="25083"/>
    <n v="0"/>
    <m/>
    <n v="0"/>
    <n v="0"/>
    <n v="640928"/>
    <n v="666011"/>
  </r>
  <r>
    <s v="OPS"/>
    <s v="Robertson Cr"/>
    <x v="0"/>
    <s v="Fall"/>
    <x v="32"/>
    <x v="21"/>
    <s v="SWVI"/>
    <s v="CK-31"/>
    <x v="2"/>
    <s v="M"/>
    <s v="H"/>
    <x v="51"/>
    <x v="83"/>
    <s v="CK-31"/>
    <s v="WEST VANCOUVER ISLAND-SOUTH_FA_0.x"/>
    <x v="0"/>
    <x v="1832"/>
    <x v="32"/>
    <x v="998"/>
    <s v="20080603"/>
    <n v="4.54"/>
    <x v="0"/>
    <s v="N"/>
    <x v="739"/>
    <n v="1"/>
    <s v="AD"/>
    <n v="25153"/>
    <n v="0"/>
    <m/>
    <n v="0"/>
    <n v="0"/>
    <n v="710962"/>
    <n v="736115"/>
  </r>
  <r>
    <s v="OPS"/>
    <s v="Robertson Cr"/>
    <x v="0"/>
    <s v="Fall"/>
    <x v="32"/>
    <x v="21"/>
    <s v="SWVI"/>
    <s v="CK-31"/>
    <x v="2"/>
    <s v="M"/>
    <s v="H"/>
    <x v="51"/>
    <x v="83"/>
    <s v="CK-31"/>
    <s v="WEST VANCOUVER ISLAND-SOUTH_FA_0.x"/>
    <x v="0"/>
    <x v="1833"/>
    <x v="32"/>
    <x v="998"/>
    <s v="20080603"/>
    <n v="4.82"/>
    <x v="0"/>
    <s v="N"/>
    <x v="740"/>
    <n v="1"/>
    <s v="AD"/>
    <n v="25168"/>
    <n v="0"/>
    <m/>
    <n v="0"/>
    <n v="0"/>
    <n v="685859"/>
    <n v="711027"/>
  </r>
  <r>
    <s v="OPS"/>
    <s v="Robertson Cr"/>
    <x v="0"/>
    <s v="Fall"/>
    <x v="32"/>
    <x v="21"/>
    <s v="SWVI"/>
    <s v="CK-31"/>
    <x v="2"/>
    <s v="M"/>
    <s v="H"/>
    <x v="51"/>
    <x v="83"/>
    <s v="CK-31"/>
    <s v="WEST VANCOUVER ISLAND-SOUTH_FA_0.x"/>
    <x v="0"/>
    <x v="1834"/>
    <x v="32"/>
    <x v="997"/>
    <s v="20080601"/>
    <n v="4.4000000000000004"/>
    <x v="0"/>
    <s v="N"/>
    <x v="741"/>
    <n v="1"/>
    <s v="AD"/>
    <n v="25258"/>
    <n v="0"/>
    <m/>
    <n v="0"/>
    <n v="0"/>
    <n v="637354"/>
    <n v="662612"/>
  </r>
  <r>
    <s v="OPS"/>
    <s v="Robertson Cr"/>
    <x v="0"/>
    <s v="Fall"/>
    <x v="32"/>
    <x v="21"/>
    <s v="SWVI"/>
    <s v="CK-31"/>
    <x v="2"/>
    <s v="M"/>
    <s v="H"/>
    <x v="51"/>
    <x v="83"/>
    <s v="CK-31"/>
    <s v="WEST VANCOUVER ISLAND-SOUTH_FA_0.x"/>
    <x v="0"/>
    <x v="1835"/>
    <x v="32"/>
    <x v="997"/>
    <s v="20080601"/>
    <n v="4.4000000000000004"/>
    <x v="0"/>
    <s v="N"/>
    <x v="742"/>
    <n v="1"/>
    <s v="AD"/>
    <n v="25216"/>
    <n v="0"/>
    <m/>
    <n v="0"/>
    <n v="0"/>
    <n v="636294"/>
    <n v="661510"/>
  </r>
  <r>
    <s v="OPS"/>
    <s v="Robertson Cr"/>
    <x v="0"/>
    <s v="Fall"/>
    <x v="27"/>
    <x v="31"/>
    <s v="SWVI"/>
    <s v="CK-31"/>
    <x v="2"/>
    <s v="M"/>
    <s v="H"/>
    <x v="51"/>
    <x v="81"/>
    <s v="CK-31"/>
    <s v="WEST VANCOUVER ISLAND-SOUTH_FA_0.x"/>
    <x v="0"/>
    <x v="1836"/>
    <x v="27"/>
    <x v="817"/>
    <s v="20090526"/>
    <n v="4.0999999999999996"/>
    <x v="0"/>
    <s v="N"/>
    <x v="0"/>
    <n v="1"/>
    <s v="AD"/>
    <n v="31936"/>
    <n v="0"/>
    <m/>
    <n v="0"/>
    <n v="0"/>
    <n v="768"/>
    <n v="32704"/>
  </r>
  <r>
    <s v="OPS"/>
    <s v="Robertson Cr"/>
    <x v="0"/>
    <s v="Fall"/>
    <x v="27"/>
    <x v="21"/>
    <s v="SWVI"/>
    <s v="CK-31"/>
    <x v="2"/>
    <s v="M"/>
    <s v="H"/>
    <x v="51"/>
    <x v="83"/>
    <s v="CK-31"/>
    <s v="WEST VANCOUVER ISLAND-SOUTH_FA_0.x"/>
    <x v="0"/>
    <x v="1837"/>
    <x v="27"/>
    <x v="267"/>
    <s v="20090525"/>
    <n v="4.8"/>
    <x v="0"/>
    <s v="N"/>
    <x v="743"/>
    <n v="1"/>
    <s v="AD"/>
    <n v="26221"/>
    <n v="165"/>
    <m/>
    <n v="0"/>
    <n v="0"/>
    <n v="369239"/>
    <n v="395625"/>
  </r>
  <r>
    <s v="OPS"/>
    <s v="Robertson Cr"/>
    <x v="0"/>
    <s v="Fall"/>
    <x v="27"/>
    <x v="21"/>
    <s v="SWVI"/>
    <s v="CK-31"/>
    <x v="2"/>
    <s v="M"/>
    <s v="H"/>
    <x v="51"/>
    <x v="83"/>
    <s v="CK-31"/>
    <s v="WEST VANCOUVER ISLAND-SOUTH_FA_0.x"/>
    <x v="0"/>
    <x v="1838"/>
    <x v="27"/>
    <x v="267"/>
    <s v="20090525"/>
    <n v="4.8"/>
    <x v="0"/>
    <s v="N"/>
    <x v="744"/>
    <n v="1"/>
    <s v="AD"/>
    <n v="25287"/>
    <n v="159"/>
    <m/>
    <n v="0"/>
    <n v="0"/>
    <n v="356078"/>
    <n v="381524"/>
  </r>
  <r>
    <s v="OPS"/>
    <s v="Robertson Cr"/>
    <x v="0"/>
    <s v="Fall"/>
    <x v="27"/>
    <x v="21"/>
    <s v="SWVI"/>
    <s v="CK-31"/>
    <x v="2"/>
    <s v="M"/>
    <s v="H"/>
    <x v="51"/>
    <x v="83"/>
    <s v="CK-31"/>
    <s v="WEST VANCOUVER ISLAND-SOUTH_FA_0.x"/>
    <x v="0"/>
    <x v="1839"/>
    <x v="27"/>
    <x v="267"/>
    <s v="20090525"/>
    <n v="4.8"/>
    <x v="0"/>
    <s v="N"/>
    <x v="745"/>
    <n v="1"/>
    <s v="AD"/>
    <n v="25004"/>
    <n v="157"/>
    <m/>
    <n v="0"/>
    <n v="0"/>
    <n v="352098"/>
    <n v="377259"/>
  </r>
  <r>
    <s v="OPS"/>
    <s v="Robertson Cr"/>
    <x v="0"/>
    <s v="Fall"/>
    <x v="27"/>
    <x v="21"/>
    <s v="SWVI"/>
    <s v="CK-31"/>
    <x v="2"/>
    <s v="M"/>
    <s v="H"/>
    <x v="51"/>
    <x v="83"/>
    <s v="CK-31"/>
    <s v="WEST VANCOUVER ISLAND-SOUTH_FA_0.x"/>
    <x v="0"/>
    <x v="1840"/>
    <x v="27"/>
    <x v="267"/>
    <s v="20090525"/>
    <n v="4.8"/>
    <x v="0"/>
    <s v="N"/>
    <x v="746"/>
    <n v="1"/>
    <s v="AD"/>
    <n v="23286"/>
    <n v="146"/>
    <m/>
    <n v="0"/>
    <n v="0"/>
    <n v="327902"/>
    <n v="351334"/>
  </r>
  <r>
    <s v="OPS"/>
    <s v="Robertson Cr"/>
    <x v="0"/>
    <s v="Fall"/>
    <x v="27"/>
    <x v="21"/>
    <s v="SWVI"/>
    <s v="CK-31"/>
    <x v="2"/>
    <s v="M"/>
    <s v="H"/>
    <x v="51"/>
    <x v="83"/>
    <s v="CK-31"/>
    <s v="WEST VANCOUVER ISLAND-SOUTH_FA_0.x"/>
    <x v="0"/>
    <x v="1841"/>
    <x v="27"/>
    <x v="265"/>
    <s v="20090528"/>
    <n v="4.7"/>
    <x v="0"/>
    <s v="N"/>
    <x v="747"/>
    <n v="1"/>
    <s v="AD"/>
    <n v="25272"/>
    <n v="127"/>
    <m/>
    <n v="0"/>
    <n v="0"/>
    <n v="283628"/>
    <n v="309027"/>
  </r>
  <r>
    <s v="OPS"/>
    <s v="Robertson Cr"/>
    <x v="0"/>
    <s v="Fall"/>
    <x v="27"/>
    <x v="21"/>
    <s v="SWVI"/>
    <s v="CK-31"/>
    <x v="2"/>
    <s v="M"/>
    <s v="H"/>
    <x v="51"/>
    <x v="83"/>
    <s v="CK-31"/>
    <s v="WEST VANCOUVER ISLAND-SOUTH_FA_0.x"/>
    <x v="0"/>
    <x v="1842"/>
    <x v="27"/>
    <x v="265"/>
    <s v="20090528"/>
    <n v="4.7"/>
    <x v="0"/>
    <s v="N"/>
    <x v="748"/>
    <n v="1"/>
    <s v="AD"/>
    <n v="25005"/>
    <n v="126"/>
    <m/>
    <n v="0"/>
    <n v="0"/>
    <n v="280627"/>
    <n v="305758"/>
  </r>
  <r>
    <s v="OPS"/>
    <s v="Robertson Cr"/>
    <x v="0"/>
    <s v="Fall"/>
    <x v="27"/>
    <x v="21"/>
    <s v="SWVI"/>
    <s v="CK-31"/>
    <x v="2"/>
    <s v="M"/>
    <s v="H"/>
    <x v="51"/>
    <x v="83"/>
    <s v="CK-31"/>
    <s v="WEST VANCOUVER ISLAND-SOUTH_FA_0.x"/>
    <x v="0"/>
    <x v="1843"/>
    <x v="27"/>
    <x v="265"/>
    <s v="20090528"/>
    <n v="4.7"/>
    <x v="0"/>
    <s v="N"/>
    <x v="749"/>
    <n v="1"/>
    <s v="AD"/>
    <n v="24620"/>
    <n v="124"/>
    <m/>
    <n v="0"/>
    <n v="0"/>
    <n v="276310"/>
    <n v="301054"/>
  </r>
  <r>
    <s v="OPS"/>
    <s v="Robertson Cr"/>
    <x v="0"/>
    <s v="Fall"/>
    <x v="27"/>
    <x v="21"/>
    <s v="SWVI"/>
    <s v="CK-31"/>
    <x v="2"/>
    <s v="M"/>
    <s v="H"/>
    <x v="51"/>
    <x v="83"/>
    <s v="CK-31"/>
    <s v="WEST VANCOUVER ISLAND-SOUTH_FA_0.x"/>
    <x v="0"/>
    <x v="1844"/>
    <x v="27"/>
    <x v="265"/>
    <s v="20090528"/>
    <n v="4.7"/>
    <x v="0"/>
    <s v="N"/>
    <x v="750"/>
    <n v="1"/>
    <s v="AD"/>
    <n v="25148"/>
    <n v="126"/>
    <m/>
    <n v="0"/>
    <n v="0"/>
    <n v="282231"/>
    <n v="307505"/>
  </r>
  <r>
    <s v="OPS"/>
    <s v="Robertson Cr"/>
    <x v="0"/>
    <s v="Fall"/>
    <x v="27"/>
    <x v="21"/>
    <s v="SWVI"/>
    <s v="CK-31"/>
    <x v="2"/>
    <s v="M"/>
    <s v="H"/>
    <x v="51"/>
    <x v="83"/>
    <s v="CK-31"/>
    <s v="WEST VANCOUVER ISLAND-SOUTH_FA_0.x"/>
    <x v="0"/>
    <x v="1845"/>
    <x v="27"/>
    <x v="999"/>
    <s v="20090601"/>
    <n v="5"/>
    <x v="0"/>
    <s v="N"/>
    <x v="751"/>
    <n v="1"/>
    <s v="AD"/>
    <n v="29703"/>
    <n v="51"/>
    <m/>
    <n v="0"/>
    <n v="0"/>
    <n v="273636"/>
    <n v="303390"/>
  </r>
  <r>
    <s v="OPS"/>
    <s v="Robertson Cr"/>
    <x v="0"/>
    <s v="Fall"/>
    <x v="27"/>
    <x v="21"/>
    <s v="SWVI"/>
    <s v="CK-31"/>
    <x v="2"/>
    <s v="M"/>
    <s v="H"/>
    <x v="51"/>
    <x v="83"/>
    <s v="CK-31"/>
    <s v="WEST VANCOUVER ISLAND-SOUTH_FA_0.x"/>
    <x v="0"/>
    <x v="1846"/>
    <x v="27"/>
    <x v="999"/>
    <s v="20090601"/>
    <n v="5"/>
    <x v="0"/>
    <s v="N"/>
    <x v="752"/>
    <n v="1"/>
    <s v="AD"/>
    <n v="29723"/>
    <n v="51"/>
    <m/>
    <n v="0"/>
    <n v="0"/>
    <n v="273821"/>
    <n v="303595"/>
  </r>
  <r>
    <s v="OPS"/>
    <s v="Robertson Cr"/>
    <x v="0"/>
    <s v="Fall"/>
    <x v="27"/>
    <x v="21"/>
    <s v="SWVI"/>
    <s v="CK-31"/>
    <x v="2"/>
    <s v="M"/>
    <s v="H"/>
    <x v="51"/>
    <x v="83"/>
    <s v="CK-31"/>
    <s v="WEST VANCOUVER ISLAND-SOUTH_FA_0.x"/>
    <x v="0"/>
    <x v="1847"/>
    <x v="27"/>
    <x v="999"/>
    <s v="20090601"/>
    <n v="5"/>
    <x v="0"/>
    <s v="N"/>
    <x v="753"/>
    <n v="1"/>
    <s v="AD"/>
    <n v="29929"/>
    <n v="52"/>
    <m/>
    <n v="0"/>
    <n v="0"/>
    <n v="275719"/>
    <n v="305700"/>
  </r>
  <r>
    <s v="OPS"/>
    <s v="Robertson Cr"/>
    <x v="0"/>
    <s v="Fall"/>
    <x v="27"/>
    <x v="21"/>
    <s v="SWVI"/>
    <s v="CK-31"/>
    <x v="2"/>
    <s v="M"/>
    <s v="H"/>
    <x v="51"/>
    <x v="83"/>
    <s v="CK-31"/>
    <s v="WEST VANCOUVER ISLAND-SOUTH_FA_0.x"/>
    <x v="0"/>
    <x v="1848"/>
    <x v="27"/>
    <x v="999"/>
    <s v="20090601"/>
    <n v="4.8"/>
    <x v="0"/>
    <s v="N"/>
    <x v="754"/>
    <n v="1"/>
    <s v="AD"/>
    <n v="29937"/>
    <n v="60"/>
    <m/>
    <n v="0"/>
    <n v="0"/>
    <n v="345339"/>
    <n v="375336"/>
  </r>
  <r>
    <s v="OPS"/>
    <s v="Robertson Cr"/>
    <x v="0"/>
    <s v="Fall"/>
    <x v="27"/>
    <x v="21"/>
    <s v="SWVI"/>
    <s v="CK-31"/>
    <x v="2"/>
    <s v="M"/>
    <s v="H"/>
    <x v="51"/>
    <x v="83"/>
    <s v="CK-31"/>
    <s v="WEST VANCOUVER ISLAND-SOUTH_FA_0.x"/>
    <x v="0"/>
    <x v="1849"/>
    <x v="27"/>
    <x v="999"/>
    <s v="20090601"/>
    <n v="4.8"/>
    <x v="0"/>
    <s v="N"/>
    <x v="755"/>
    <n v="1"/>
    <s v="AD"/>
    <n v="29337"/>
    <n v="59"/>
    <m/>
    <n v="0"/>
    <n v="0"/>
    <n v="338421"/>
    <n v="367817"/>
  </r>
  <r>
    <s v="OPS"/>
    <s v="Robertson Cr"/>
    <x v="0"/>
    <s v="Fall"/>
    <x v="27"/>
    <x v="21"/>
    <s v="SWVI"/>
    <s v="CK-31"/>
    <x v="2"/>
    <s v="M"/>
    <s v="H"/>
    <x v="51"/>
    <x v="83"/>
    <s v="CK-31"/>
    <s v="WEST VANCOUVER ISLAND-SOUTH_FA_0.x"/>
    <x v="0"/>
    <x v="1850"/>
    <x v="27"/>
    <x v="999"/>
    <s v="20090601"/>
    <n v="4.4000000000000004"/>
    <x v="0"/>
    <s v="N"/>
    <x v="756"/>
    <n v="1"/>
    <s v="AD"/>
    <n v="29936"/>
    <n v="60"/>
    <m/>
    <n v="0"/>
    <n v="0"/>
    <n v="342082"/>
    <n v="372078"/>
  </r>
  <r>
    <s v="OPS"/>
    <s v="Robertson Cr"/>
    <x v="0"/>
    <s v="Fall"/>
    <x v="27"/>
    <x v="21"/>
    <s v="SWVI"/>
    <s v="CK-31"/>
    <x v="2"/>
    <s v="M"/>
    <s v="H"/>
    <x v="51"/>
    <x v="83"/>
    <s v="CK-31"/>
    <s v="WEST VANCOUVER ISLAND-SOUTH_FA_0.x"/>
    <x v="0"/>
    <x v="1851"/>
    <x v="27"/>
    <x v="999"/>
    <s v="20090601"/>
    <n v="4.4000000000000004"/>
    <x v="0"/>
    <s v="N"/>
    <x v="757"/>
    <n v="1"/>
    <s v="AD"/>
    <n v="30052"/>
    <n v="60"/>
    <m/>
    <n v="0"/>
    <n v="0"/>
    <n v="343413"/>
    <n v="373525"/>
  </r>
  <r>
    <s v="OPS"/>
    <s v="Robertson Cr"/>
    <x v="0"/>
    <s v="Fall"/>
    <x v="27"/>
    <x v="21"/>
    <s v="SWVI"/>
    <s v="CK-31"/>
    <x v="2"/>
    <s v="M"/>
    <s v="H"/>
    <x v="51"/>
    <x v="83"/>
    <s v="CK-31"/>
    <s v="WEST VANCOUVER ISLAND-SOUTH_FA_0.x"/>
    <x v="0"/>
    <x v="1852"/>
    <x v="27"/>
    <x v="999"/>
    <s v="20090601"/>
    <n v="4.5"/>
    <x v="0"/>
    <s v="N"/>
    <x v="758"/>
    <n v="1"/>
    <s v="AD"/>
    <n v="29990"/>
    <n v="38"/>
    <m/>
    <n v="0"/>
    <n v="0"/>
    <n v="310315"/>
    <n v="340343"/>
  </r>
  <r>
    <s v="OPS"/>
    <s v="Robertson Cr"/>
    <x v="0"/>
    <s v="Fall"/>
    <x v="27"/>
    <x v="21"/>
    <s v="SWVI"/>
    <s v="CK-31"/>
    <x v="2"/>
    <s v="M"/>
    <s v="H"/>
    <x v="51"/>
    <x v="83"/>
    <s v="CK-31"/>
    <s v="WEST VANCOUVER ISLAND-SOUTH_FA_0.x"/>
    <x v="0"/>
    <x v="1853"/>
    <x v="27"/>
    <x v="999"/>
    <s v="20090601"/>
    <n v="4.5"/>
    <x v="0"/>
    <s v="N"/>
    <x v="759"/>
    <n v="1"/>
    <s v="AD"/>
    <n v="30058"/>
    <n v="38"/>
    <m/>
    <n v="0"/>
    <n v="0"/>
    <n v="311017"/>
    <n v="341113"/>
  </r>
  <r>
    <s v="OPS"/>
    <s v="Robertson Cr"/>
    <x v="0"/>
    <s v="Fall"/>
    <x v="27"/>
    <x v="21"/>
    <s v="SWVI"/>
    <s v="CK-31"/>
    <x v="2"/>
    <s v="M"/>
    <s v="H"/>
    <x v="51"/>
    <x v="83"/>
    <s v="CK-31"/>
    <s v="WEST VANCOUVER ISLAND-SOUTH_FA_0.x"/>
    <x v="0"/>
    <x v="1854"/>
    <x v="27"/>
    <x v="999"/>
    <s v="20090601"/>
    <n v="4.5"/>
    <x v="0"/>
    <s v="N"/>
    <x v="760"/>
    <n v="1"/>
    <s v="AD"/>
    <n v="29546"/>
    <n v="37"/>
    <m/>
    <n v="0"/>
    <n v="0"/>
    <n v="305723"/>
    <n v="335306"/>
  </r>
  <r>
    <s v="OPS"/>
    <s v="Robertson Cr"/>
    <x v="0"/>
    <s v="Fall"/>
    <x v="28"/>
    <x v="31"/>
    <s v="SWVI"/>
    <s v="CK-31"/>
    <x v="2"/>
    <s v="M"/>
    <s v="H"/>
    <x v="51"/>
    <x v="81"/>
    <s v="CK-31"/>
    <s v="WEST VANCOUVER ISLAND-SOUTH_FA_0.x"/>
    <x v="0"/>
    <x v="1855"/>
    <x v="28"/>
    <x v="1000"/>
    <s v="20100519"/>
    <n v="4.2"/>
    <x v="0"/>
    <s v="N"/>
    <x v="0"/>
    <n v="1"/>
    <m/>
    <n v="0"/>
    <n v="0"/>
    <m/>
    <n v="0"/>
    <n v="0"/>
    <n v="1966"/>
    <n v="1966"/>
  </r>
  <r>
    <s v="OPS"/>
    <s v="Robertson Cr"/>
    <x v="0"/>
    <s v="Fall"/>
    <x v="28"/>
    <x v="21"/>
    <s v="SWVI"/>
    <s v="CK-31"/>
    <x v="2"/>
    <s v="M"/>
    <s v="H"/>
    <x v="51"/>
    <x v="83"/>
    <s v="CK-31"/>
    <s v="WEST VANCOUVER ISLAND-SOUTH_FA_0.x"/>
    <x v="0"/>
    <x v="1856"/>
    <x v="28"/>
    <x v="1001"/>
    <s v="20100528"/>
    <n v="4.8"/>
    <x v="0"/>
    <s v="N"/>
    <x v="0"/>
    <n v="1"/>
    <s v="AD"/>
    <n v="34613"/>
    <n v="0"/>
    <m/>
    <n v="0"/>
    <n v="0"/>
    <n v="472611"/>
    <n v="507224"/>
  </r>
  <r>
    <s v="OPS"/>
    <s v="Robertson Cr"/>
    <x v="0"/>
    <s v="Fall"/>
    <x v="28"/>
    <x v="21"/>
    <s v="SWVI"/>
    <s v="CK-31"/>
    <x v="2"/>
    <s v="M"/>
    <s v="H"/>
    <x v="51"/>
    <x v="83"/>
    <s v="CK-31"/>
    <s v="WEST VANCOUVER ISLAND-SOUTH_FA_0.x"/>
    <x v="0"/>
    <x v="1857"/>
    <x v="28"/>
    <x v="1001"/>
    <s v="20100528"/>
    <n v="4.9000000000000004"/>
    <x v="0"/>
    <s v="N"/>
    <x v="0"/>
    <n v="1"/>
    <s v="AD"/>
    <n v="34299"/>
    <n v="172"/>
    <m/>
    <n v="0"/>
    <n v="0"/>
    <n v="473664"/>
    <n v="508135"/>
  </r>
  <r>
    <s v="OPS"/>
    <s v="Robertson Cr"/>
    <x v="0"/>
    <s v="Fall"/>
    <x v="28"/>
    <x v="21"/>
    <s v="SWVI"/>
    <s v="CK-31"/>
    <x v="2"/>
    <s v="M"/>
    <s v="H"/>
    <x v="51"/>
    <x v="83"/>
    <s v="CK-31"/>
    <s v="WEST VANCOUVER ISLAND-SOUTH_FA_0.x"/>
    <x v="0"/>
    <x v="1858"/>
    <x v="28"/>
    <x v="275"/>
    <s v="20100517"/>
    <n v="4.4000000000000004"/>
    <x v="0"/>
    <s v="N"/>
    <x v="0"/>
    <n v="1"/>
    <s v="AD"/>
    <n v="5781"/>
    <n v="0"/>
    <m/>
    <n v="0"/>
    <n v="0"/>
    <n v="77275"/>
    <n v="83056"/>
  </r>
  <r>
    <s v="OPS"/>
    <s v="Robertson Cr"/>
    <x v="0"/>
    <s v="Fall"/>
    <x v="28"/>
    <x v="21"/>
    <s v="SWVI"/>
    <s v="CK-31"/>
    <x v="2"/>
    <s v="M"/>
    <s v="H"/>
    <x v="51"/>
    <x v="83"/>
    <s v="CK-31"/>
    <s v="WEST VANCOUVER ISLAND-SOUTH_FA_0.x"/>
    <x v="0"/>
    <x v="1859"/>
    <x v="28"/>
    <x v="1001"/>
    <s v="20100528"/>
    <n v="4.8"/>
    <x v="0"/>
    <s v="N"/>
    <x v="0"/>
    <n v="1"/>
    <s v="AD"/>
    <n v="15544"/>
    <n v="79"/>
    <m/>
    <n v="0"/>
    <n v="0"/>
    <n v="213310"/>
    <n v="228933"/>
  </r>
  <r>
    <s v="OPS"/>
    <s v="Robertson Cr"/>
    <x v="0"/>
    <s v="Fall"/>
    <x v="28"/>
    <x v="21"/>
    <s v="SWVI"/>
    <s v="CK-31"/>
    <x v="2"/>
    <s v="M"/>
    <s v="H"/>
    <x v="51"/>
    <x v="83"/>
    <s v="CK-31"/>
    <s v="WEST VANCOUVER ISLAND-SOUTH_FA_0.x"/>
    <x v="0"/>
    <x v="1860"/>
    <x v="28"/>
    <x v="1001"/>
    <s v="20100528"/>
    <n v="4.9000000000000004"/>
    <x v="0"/>
    <s v="N"/>
    <x v="0"/>
    <n v="1"/>
    <s v="AD"/>
    <n v="15666"/>
    <n v="79"/>
    <m/>
    <n v="0"/>
    <n v="0"/>
    <n v="216340"/>
    <n v="232085"/>
  </r>
  <r>
    <s v="OPS"/>
    <s v="Robertson Cr"/>
    <x v="0"/>
    <s v="Fall"/>
    <x v="28"/>
    <x v="21"/>
    <s v="SWVI"/>
    <s v="CK-31"/>
    <x v="2"/>
    <s v="M"/>
    <s v="H"/>
    <x v="51"/>
    <x v="83"/>
    <s v="CK-31"/>
    <s v="WEST VANCOUVER ISLAND-SOUTH_FA_0.x"/>
    <x v="0"/>
    <x v="1861"/>
    <x v="28"/>
    <x v="275"/>
    <s v="20100517"/>
    <n v="4.4000000000000004"/>
    <x v="0"/>
    <s v="N"/>
    <x v="0"/>
    <n v="1"/>
    <s v="AD"/>
    <n v="28329"/>
    <n v="286"/>
    <m/>
    <n v="0"/>
    <n v="0"/>
    <n v="382469"/>
    <n v="411084"/>
  </r>
  <r>
    <s v="OPS"/>
    <s v="Robertson Cr"/>
    <x v="0"/>
    <s v="Fall"/>
    <x v="28"/>
    <x v="21"/>
    <s v="SWVI"/>
    <s v="CK-31"/>
    <x v="2"/>
    <s v="M"/>
    <s v="H"/>
    <x v="51"/>
    <x v="83"/>
    <s v="CK-31"/>
    <s v="WEST VANCOUVER ISLAND-SOUTH_FA_0.x"/>
    <x v="0"/>
    <x v="1862"/>
    <x v="28"/>
    <x v="275"/>
    <s v="20100517"/>
    <n v="4.4000000000000004"/>
    <x v="0"/>
    <s v="N"/>
    <x v="0"/>
    <n v="1"/>
    <s v="AD"/>
    <n v="27988"/>
    <n v="283"/>
    <m/>
    <n v="0"/>
    <n v="0"/>
    <n v="377864"/>
    <n v="406135"/>
  </r>
  <r>
    <s v="OPS"/>
    <s v="Robertson Cr"/>
    <x v="0"/>
    <s v="Fall"/>
    <x v="28"/>
    <x v="21"/>
    <s v="SWVI"/>
    <s v="CK-31"/>
    <x v="2"/>
    <s v="M"/>
    <s v="H"/>
    <x v="51"/>
    <x v="83"/>
    <s v="CK-31"/>
    <s v="WEST VANCOUVER ISLAND-SOUTH_FA_0.x"/>
    <x v="0"/>
    <x v="1863"/>
    <x v="28"/>
    <x v="275"/>
    <s v="20100517"/>
    <n v="4.4000000000000004"/>
    <x v="0"/>
    <s v="N"/>
    <x v="0"/>
    <n v="1"/>
    <s v="AD"/>
    <n v="29082"/>
    <n v="0"/>
    <m/>
    <n v="0"/>
    <n v="0"/>
    <n v="388709"/>
    <n v="417791"/>
  </r>
  <r>
    <s v="OPS"/>
    <s v="Robertson Cr"/>
    <x v="0"/>
    <s v="Fall"/>
    <x v="28"/>
    <x v="21"/>
    <s v="SWVI"/>
    <s v="CK-31"/>
    <x v="2"/>
    <s v="M"/>
    <s v="H"/>
    <x v="51"/>
    <x v="83"/>
    <s v="CK-31"/>
    <s v="WEST VANCOUVER ISLAND-SOUTH_FA_0.x"/>
    <x v="0"/>
    <x v="1864"/>
    <x v="28"/>
    <x v="275"/>
    <s v="20100517"/>
    <n v="4.4000000000000004"/>
    <x v="0"/>
    <s v="N"/>
    <x v="0"/>
    <n v="1"/>
    <s v="AD"/>
    <n v="29040"/>
    <n v="0"/>
    <m/>
    <n v="0"/>
    <n v="0"/>
    <n v="388153"/>
    <n v="417193"/>
  </r>
  <r>
    <s v="OPS"/>
    <s v="Robertson Cr"/>
    <x v="0"/>
    <s v="Fall"/>
    <x v="28"/>
    <x v="21"/>
    <s v="SWVI"/>
    <s v="CK-31"/>
    <x v="2"/>
    <s v="M"/>
    <s v="H"/>
    <x v="51"/>
    <x v="83"/>
    <s v="CK-31"/>
    <s v="WEST VANCOUVER ISLAND-SOUTH_FA_0.x"/>
    <x v="0"/>
    <x v="1865"/>
    <x v="28"/>
    <x v="275"/>
    <s v="20100517"/>
    <n v="4.4000000000000004"/>
    <x v="0"/>
    <s v="N"/>
    <x v="0"/>
    <n v="1"/>
    <s v="AD"/>
    <n v="27604"/>
    <n v="563"/>
    <m/>
    <n v="0"/>
    <n v="0"/>
    <n v="376483"/>
    <n v="404650"/>
  </r>
  <r>
    <s v="OPS"/>
    <s v="Robertson Cr"/>
    <x v="0"/>
    <s v="Fall"/>
    <x v="28"/>
    <x v="21"/>
    <s v="SWVI"/>
    <s v="CK-31"/>
    <x v="2"/>
    <s v="M"/>
    <s v="H"/>
    <x v="51"/>
    <x v="83"/>
    <s v="CK-31"/>
    <s v="WEST VANCOUVER ISLAND-SOUTH_FA_0.x"/>
    <x v="0"/>
    <x v="1866"/>
    <x v="28"/>
    <x v="275"/>
    <s v="20100517"/>
    <n v="4.4000000000000004"/>
    <x v="0"/>
    <s v="N"/>
    <x v="0"/>
    <n v="1"/>
    <s v="AD"/>
    <n v="28559"/>
    <n v="0"/>
    <m/>
    <n v="0"/>
    <n v="0"/>
    <n v="381716"/>
    <n v="410275"/>
  </r>
  <r>
    <s v="OPS"/>
    <s v="Robertson Cr"/>
    <x v="0"/>
    <s v="Fall"/>
    <x v="28"/>
    <x v="21"/>
    <s v="SWVI"/>
    <s v="CK-31"/>
    <x v="2"/>
    <s v="M"/>
    <s v="H"/>
    <x v="51"/>
    <x v="83"/>
    <s v="CK-31"/>
    <s v="WEST VANCOUVER ISLAND-SOUTH_FA_0.x"/>
    <x v="0"/>
    <x v="1867"/>
    <x v="28"/>
    <x v="826"/>
    <s v="20100518"/>
    <n v="4.4000000000000004"/>
    <x v="0"/>
    <s v="N"/>
    <x v="0"/>
    <n v="1"/>
    <s v="AD"/>
    <n v="28597"/>
    <n v="0"/>
    <m/>
    <n v="0"/>
    <n v="0"/>
    <n v="338991"/>
    <n v="367588"/>
  </r>
  <r>
    <s v="OPS"/>
    <s v="Robertson Cr"/>
    <x v="0"/>
    <s v="Fall"/>
    <x v="28"/>
    <x v="21"/>
    <s v="SWVI"/>
    <s v="CK-31"/>
    <x v="2"/>
    <s v="M"/>
    <s v="H"/>
    <x v="51"/>
    <x v="83"/>
    <s v="CK-31"/>
    <s v="WEST VANCOUVER ISLAND-SOUTH_FA_0.x"/>
    <x v="0"/>
    <x v="1868"/>
    <x v="28"/>
    <x v="826"/>
    <s v="20100518"/>
    <n v="4.4000000000000004"/>
    <x v="0"/>
    <s v="N"/>
    <x v="0"/>
    <n v="1"/>
    <s v="AD"/>
    <n v="29710"/>
    <n v="0"/>
    <m/>
    <n v="0"/>
    <n v="0"/>
    <n v="352192"/>
    <n v="381902"/>
  </r>
  <r>
    <s v="OPS"/>
    <s v="Robertson Cr"/>
    <x v="0"/>
    <s v="Fall"/>
    <x v="28"/>
    <x v="21"/>
    <s v="SWVI"/>
    <s v="CK-31"/>
    <x v="2"/>
    <s v="M"/>
    <s v="H"/>
    <x v="51"/>
    <x v="83"/>
    <s v="CK-31"/>
    <s v="WEST VANCOUVER ISLAND-SOUTH_FA_0.x"/>
    <x v="0"/>
    <x v="1869"/>
    <x v="28"/>
    <x v="826"/>
    <s v="20100518"/>
    <n v="4.4000000000000004"/>
    <x v="0"/>
    <s v="N"/>
    <x v="0"/>
    <n v="1"/>
    <s v="AD"/>
    <n v="28944"/>
    <n v="0"/>
    <m/>
    <n v="0"/>
    <n v="0"/>
    <n v="343109"/>
    <n v="372053"/>
  </r>
  <r>
    <s v="OPS"/>
    <s v="Robertson Cr"/>
    <x v="0"/>
    <s v="Fall"/>
    <x v="28"/>
    <x v="21"/>
    <s v="SWVI"/>
    <s v="CK-31"/>
    <x v="2"/>
    <s v="M"/>
    <s v="H"/>
    <x v="51"/>
    <x v="83"/>
    <s v="CK-31"/>
    <s v="WEST VANCOUVER ISLAND-SOUTH_FA_0.x"/>
    <x v="0"/>
    <x v="1870"/>
    <x v="28"/>
    <x v="826"/>
    <s v="20100518"/>
    <n v="4.4000000000000004"/>
    <x v="0"/>
    <s v="N"/>
    <x v="0"/>
    <n v="1"/>
    <s v="AD"/>
    <n v="29191"/>
    <n v="0"/>
    <m/>
    <n v="0"/>
    <n v="0"/>
    <n v="346036"/>
    <n v="375227"/>
  </r>
  <r>
    <s v="OPS"/>
    <s v="Robertson Cr"/>
    <x v="0"/>
    <s v="Fall"/>
    <x v="28"/>
    <x v="21"/>
    <s v="SWVI"/>
    <s v="CK-31"/>
    <x v="2"/>
    <s v="M"/>
    <s v="H"/>
    <x v="51"/>
    <x v="83"/>
    <s v="CK-31"/>
    <s v="WEST VANCOUVER ISLAND-SOUTH_FA_0.x"/>
    <x v="0"/>
    <x v="1871"/>
    <x v="28"/>
    <x v="826"/>
    <s v="20100518"/>
    <n v="4.4000000000000004"/>
    <x v="0"/>
    <s v="N"/>
    <x v="0"/>
    <n v="1"/>
    <s v="AD"/>
    <n v="28751"/>
    <n v="0"/>
    <m/>
    <n v="0"/>
    <n v="0"/>
    <n v="340825"/>
    <n v="369576"/>
  </r>
  <r>
    <s v="OPS"/>
    <s v="Robertson Cr"/>
    <x v="0"/>
    <s v="Fall"/>
    <x v="28"/>
    <x v="21"/>
    <s v="SWVI"/>
    <s v="CK-31"/>
    <x v="2"/>
    <s v="M"/>
    <s v="H"/>
    <x v="51"/>
    <x v="83"/>
    <s v="CK-31"/>
    <s v="WEST VANCOUVER ISLAND-SOUTH_FA_0.x"/>
    <x v="0"/>
    <x v="1872"/>
    <x v="28"/>
    <x v="826"/>
    <s v="20100518"/>
    <n v="4.4000000000000004"/>
    <x v="0"/>
    <s v="N"/>
    <x v="0"/>
    <n v="1"/>
    <s v="AD"/>
    <n v="29498"/>
    <n v="0"/>
    <m/>
    <n v="0"/>
    <n v="0"/>
    <n v="349677"/>
    <n v="379175"/>
  </r>
  <r>
    <s v="OPS"/>
    <s v="Robertson Cr"/>
    <x v="0"/>
    <s v="Fall"/>
    <x v="33"/>
    <x v="31"/>
    <s v="SWVI"/>
    <s v="CK-31"/>
    <x v="2"/>
    <s v="M"/>
    <s v="H"/>
    <x v="51"/>
    <x v="81"/>
    <s v="CK-31"/>
    <s v="WEST VANCOUVER ISLAND-SOUTH_FA_0.x"/>
    <x v="0"/>
    <x v="1873"/>
    <x v="33"/>
    <x v="1002"/>
    <s v="20110518"/>
    <n v="3"/>
    <x v="0"/>
    <s v="N"/>
    <x v="0"/>
    <n v="1"/>
    <s v="AD"/>
    <n v="31977"/>
    <n v="0"/>
    <m/>
    <n v="0"/>
    <n v="0"/>
    <n v="65"/>
    <n v="32042"/>
  </r>
  <r>
    <s v="OPS"/>
    <s v="Robertson Cr"/>
    <x v="0"/>
    <s v="Fall"/>
    <x v="33"/>
    <x v="31"/>
    <s v="SWVI"/>
    <s v="CK-31"/>
    <x v="2"/>
    <s v="M"/>
    <s v="H"/>
    <x v="51"/>
    <x v="81"/>
    <s v="CK-31"/>
    <s v="WEST VANCOUVER ISLAND-SOUTH_FA_0.x"/>
    <x v="0"/>
    <x v="1874"/>
    <x v="33"/>
    <x v="1002"/>
    <s v="20110518"/>
    <n v="3"/>
    <x v="0"/>
    <s v="N"/>
    <x v="0"/>
    <n v="1"/>
    <s v="AD"/>
    <n v="4318"/>
    <n v="0"/>
    <m/>
    <n v="0"/>
    <n v="0"/>
    <n v="9"/>
    <n v="4327"/>
  </r>
  <r>
    <s v="OPS"/>
    <s v="Robertson Cr"/>
    <x v="0"/>
    <s v="Fall"/>
    <x v="33"/>
    <x v="21"/>
    <s v="SWVI"/>
    <s v="CK-31"/>
    <x v="2"/>
    <s v="M"/>
    <s v="H"/>
    <x v="51"/>
    <x v="83"/>
    <s v="CK-31"/>
    <s v="WEST VANCOUVER ISLAND-SOUTH_FA_0.x"/>
    <x v="0"/>
    <x v="1875"/>
    <x v="33"/>
    <x v="1003"/>
    <s v="20110601"/>
    <n v="5.2"/>
    <x v="0"/>
    <s v="N"/>
    <x v="0"/>
    <n v="1"/>
    <s v="AD"/>
    <n v="26113"/>
    <n v="0"/>
    <m/>
    <n v="0"/>
    <n v="0"/>
    <n v="337852"/>
    <n v="363965"/>
  </r>
  <r>
    <s v="OPS"/>
    <s v="Robertson Cr"/>
    <x v="0"/>
    <s v="Fall"/>
    <x v="33"/>
    <x v="21"/>
    <s v="SWVI"/>
    <s v="CK-31"/>
    <x v="2"/>
    <s v="M"/>
    <s v="H"/>
    <x v="51"/>
    <x v="83"/>
    <s v="CK-31"/>
    <s v="WEST VANCOUVER ISLAND-SOUTH_FA_0.x"/>
    <x v="0"/>
    <x v="1876"/>
    <x v="33"/>
    <x v="1003"/>
    <s v="20110601"/>
    <n v="5.2"/>
    <x v="0"/>
    <s v="N"/>
    <x v="0"/>
    <n v="1"/>
    <s v="AD"/>
    <n v="26587"/>
    <n v="1108"/>
    <m/>
    <n v="0"/>
    <n v="0"/>
    <n v="358315"/>
    <n v="386010"/>
  </r>
  <r>
    <s v="OPS"/>
    <s v="Robertson Cr"/>
    <x v="0"/>
    <s v="Fall"/>
    <x v="33"/>
    <x v="21"/>
    <s v="SWVI"/>
    <s v="CK-31"/>
    <x v="2"/>
    <s v="M"/>
    <s v="H"/>
    <x v="51"/>
    <x v="83"/>
    <s v="CK-31"/>
    <s v="WEST VANCOUVER ISLAND-SOUTH_FA_0.x"/>
    <x v="0"/>
    <x v="1877"/>
    <x v="33"/>
    <x v="1004"/>
    <s v="20110527"/>
    <n v="5.0999999999999996"/>
    <x v="0"/>
    <s v="N"/>
    <x v="0"/>
    <n v="1"/>
    <s v="AD"/>
    <n v="57331"/>
    <n v="436"/>
    <m/>
    <n v="0"/>
    <n v="0"/>
    <n v="859724"/>
    <n v="917491"/>
  </r>
  <r>
    <s v="OPS"/>
    <s v="Robertson Cr"/>
    <x v="0"/>
    <s v="Fall"/>
    <x v="33"/>
    <x v="21"/>
    <s v="SWVI"/>
    <s v="CK-31"/>
    <x v="2"/>
    <s v="M"/>
    <s v="H"/>
    <x v="51"/>
    <x v="83"/>
    <s v="CK-31"/>
    <s v="WEST VANCOUVER ISLAND-SOUTH_FA_0.x"/>
    <x v="0"/>
    <x v="1878"/>
    <x v="33"/>
    <x v="1004"/>
    <s v="20110527"/>
    <n v="5.0999999999999996"/>
    <x v="0"/>
    <s v="N"/>
    <x v="0"/>
    <n v="1"/>
    <s v="AD"/>
    <n v="58045"/>
    <n v="145"/>
    <m/>
    <n v="0"/>
    <n v="0"/>
    <n v="866017"/>
    <n v="924207"/>
  </r>
  <r>
    <s v="OPS"/>
    <s v="Robertson Cr"/>
    <x v="0"/>
    <s v="Fall"/>
    <x v="33"/>
    <x v="21"/>
    <s v="SWVI"/>
    <s v="CK-31"/>
    <x v="2"/>
    <s v="M"/>
    <s v="H"/>
    <x v="51"/>
    <x v="83"/>
    <s v="CK-31"/>
    <s v="WEST VANCOUVER ISLAND-SOUTH_FA_0.x"/>
    <x v="0"/>
    <x v="1879"/>
    <x v="33"/>
    <x v="1004"/>
    <s v="20110527"/>
    <n v="5.0999999999999996"/>
    <x v="0"/>
    <s v="N"/>
    <x v="0"/>
    <n v="1"/>
    <s v="AD"/>
    <n v="57371"/>
    <n v="289"/>
    <m/>
    <n v="0"/>
    <n v="0"/>
    <n v="858124"/>
    <n v="915784"/>
  </r>
  <r>
    <s v="OPS"/>
    <s v="Robertson Cr"/>
    <x v="0"/>
    <s v="Fall"/>
    <x v="33"/>
    <x v="21"/>
    <s v="SWVI"/>
    <s v="CK-31"/>
    <x v="2"/>
    <s v="M"/>
    <s v="H"/>
    <x v="51"/>
    <x v="83"/>
    <s v="CK-31"/>
    <s v="WEST VANCOUVER ISLAND-SOUTH_FA_0.x"/>
    <x v="0"/>
    <x v="1880"/>
    <x v="33"/>
    <x v="1005"/>
    <s v="20110528"/>
    <n v="3.8"/>
    <x v="0"/>
    <s v="N"/>
    <x v="0"/>
    <n v="1"/>
    <s v="AD"/>
    <n v="57595"/>
    <n v="438"/>
    <m/>
    <n v="0"/>
    <n v="0"/>
    <n v="731050"/>
    <n v="789083"/>
  </r>
  <r>
    <s v="OPS"/>
    <s v="Robertson Cr"/>
    <x v="0"/>
    <s v="Fall"/>
    <x v="33"/>
    <x v="21"/>
    <s v="SWVI"/>
    <s v="CK-31"/>
    <x v="2"/>
    <s v="M"/>
    <s v="H"/>
    <x v="51"/>
    <x v="83"/>
    <s v="CK-31"/>
    <s v="WEST VANCOUVER ISLAND-SOUTH_FA_0.x"/>
    <x v="0"/>
    <x v="1881"/>
    <x v="33"/>
    <x v="1004"/>
    <s v="20110527"/>
    <n v="4.3"/>
    <x v="0"/>
    <s v="N"/>
    <x v="0"/>
    <n v="1"/>
    <s v="AD"/>
    <n v="25936"/>
    <n v="0"/>
    <m/>
    <n v="0"/>
    <n v="0"/>
    <n v="349775"/>
    <n v="375711"/>
  </r>
  <r>
    <s v="OPS"/>
    <s v="Robertson Cr"/>
    <x v="0"/>
    <s v="Fall"/>
    <x v="33"/>
    <x v="21"/>
    <s v="SWVI"/>
    <s v="CK-31"/>
    <x v="2"/>
    <s v="M"/>
    <s v="H"/>
    <x v="51"/>
    <x v="83"/>
    <s v="CK-31"/>
    <s v="WEST VANCOUVER ISLAND-SOUTH_FA_0.x"/>
    <x v="0"/>
    <x v="1882"/>
    <x v="33"/>
    <x v="1004"/>
    <s v="20110527"/>
    <n v="4.3"/>
    <x v="0"/>
    <s v="N"/>
    <x v="0"/>
    <n v="1"/>
    <s v="AD"/>
    <n v="25870"/>
    <n v="130"/>
    <m/>
    <n v="0"/>
    <n v="0"/>
    <n v="350636"/>
    <n v="376636"/>
  </r>
  <r>
    <s v="OPS"/>
    <s v="Robertson Cr"/>
    <x v="0"/>
    <s v="Fall"/>
    <x v="33"/>
    <x v="21"/>
    <s v="SWVI"/>
    <s v="CK-31"/>
    <x v="2"/>
    <s v="M"/>
    <s v="H"/>
    <x v="51"/>
    <x v="83"/>
    <s v="CK-31"/>
    <s v="WEST VANCOUVER ISLAND-SOUTH_FA_0.x"/>
    <x v="0"/>
    <x v="1883"/>
    <x v="33"/>
    <x v="1005"/>
    <s v="20110528"/>
    <n v="3.8"/>
    <x v="0"/>
    <s v="N"/>
    <x v="0"/>
    <n v="1"/>
    <s v="AD"/>
    <n v="56699"/>
    <n v="1157"/>
    <m/>
    <n v="0"/>
    <n v="0"/>
    <n v="728815"/>
    <n v="786671"/>
  </r>
  <r>
    <s v="OPS"/>
    <s v="Robertson Cr"/>
    <x v="0"/>
    <s v="Fall"/>
    <x v="33"/>
    <x v="21"/>
    <s v="SWVI"/>
    <s v="CK-31"/>
    <x v="2"/>
    <s v="M"/>
    <s v="H"/>
    <x v="51"/>
    <x v="83"/>
    <s v="CK-31"/>
    <s v="WEST VANCOUVER ISLAND-SOUTH_FA_0.x"/>
    <x v="0"/>
    <x v="1884"/>
    <x v="33"/>
    <x v="1005"/>
    <s v="20110528"/>
    <n v="3.8"/>
    <x v="0"/>
    <s v="N"/>
    <x v="0"/>
    <n v="1"/>
    <s v="AD"/>
    <n v="56179"/>
    <n v="855"/>
    <m/>
    <n v="0"/>
    <n v="0"/>
    <n v="718469"/>
    <n v="775503"/>
  </r>
  <r>
    <s v="OPS"/>
    <s v="Robertson Cr"/>
    <x v="0"/>
    <s v="Fall"/>
    <x v="34"/>
    <x v="21"/>
    <s v="SWVI"/>
    <s v="CK-31"/>
    <x v="2"/>
    <s v="M"/>
    <s v="H"/>
    <x v="51"/>
    <x v="83"/>
    <s v="CK-31"/>
    <s v="WEST VANCOUVER ISLAND-SOUTH_FA_0.x"/>
    <x v="0"/>
    <x v="1885"/>
    <x v="34"/>
    <x v="1006"/>
    <s v="20120604"/>
    <n v="3.82"/>
    <x v="0"/>
    <s v="N"/>
    <x v="0"/>
    <n v="1"/>
    <s v="AD"/>
    <n v="25606"/>
    <n v="0"/>
    <m/>
    <n v="0"/>
    <n v="0"/>
    <n v="315517"/>
    <n v="341123"/>
  </r>
  <r>
    <s v="OPS"/>
    <s v="Robertson Cr"/>
    <x v="0"/>
    <s v="Fall"/>
    <x v="34"/>
    <x v="21"/>
    <s v="SWVI"/>
    <s v="CK-31"/>
    <x v="2"/>
    <s v="M"/>
    <s v="H"/>
    <x v="51"/>
    <x v="83"/>
    <s v="CK-31"/>
    <s v="WEST VANCOUVER ISLAND-SOUTH_FA_0.x"/>
    <x v="0"/>
    <x v="1886"/>
    <x v="34"/>
    <x v="1006"/>
    <s v="20120604"/>
    <n v="3.82"/>
    <x v="0"/>
    <s v="N"/>
    <x v="0"/>
    <n v="1"/>
    <s v="AD"/>
    <n v="11743"/>
    <n v="0"/>
    <m/>
    <n v="0"/>
    <n v="0"/>
    <n v="144693"/>
    <n v="156436"/>
  </r>
  <r>
    <s v="OPS"/>
    <s v="Robertson Cr"/>
    <x v="0"/>
    <s v="Fall"/>
    <x v="34"/>
    <x v="21"/>
    <s v="SWVI"/>
    <s v="CK-31"/>
    <x v="2"/>
    <s v="M"/>
    <s v="H"/>
    <x v="51"/>
    <x v="83"/>
    <s v="CK-31"/>
    <s v="WEST VANCOUVER ISLAND-SOUTH_FA_0.x"/>
    <x v="0"/>
    <x v="1887"/>
    <x v="34"/>
    <x v="1007"/>
    <s v="20120527"/>
    <n v="3.57"/>
    <x v="0"/>
    <s v="N"/>
    <x v="0"/>
    <n v="1"/>
    <s v="AD"/>
    <n v="25060"/>
    <n v="0"/>
    <m/>
    <n v="0"/>
    <n v="0"/>
    <n v="359242"/>
    <n v="384302"/>
  </r>
  <r>
    <s v="OPS"/>
    <s v="Robertson Cr"/>
    <x v="0"/>
    <s v="Fall"/>
    <x v="34"/>
    <x v="21"/>
    <s v="SWVI"/>
    <s v="CK-31"/>
    <x v="2"/>
    <s v="M"/>
    <s v="H"/>
    <x v="51"/>
    <x v="83"/>
    <s v="CK-31"/>
    <s v="WEST VANCOUVER ISLAND-SOUTH_FA_0.x"/>
    <x v="0"/>
    <x v="1888"/>
    <x v="34"/>
    <x v="1007"/>
    <s v="20120527"/>
    <n v="3.57"/>
    <x v="0"/>
    <s v="N"/>
    <x v="0"/>
    <n v="1"/>
    <s v="AD"/>
    <n v="25039"/>
    <n v="0"/>
    <m/>
    <n v="0"/>
    <n v="0"/>
    <n v="358928"/>
    <n v="383967"/>
  </r>
  <r>
    <s v="OPS"/>
    <s v="Robertson Cr"/>
    <x v="0"/>
    <s v="Fall"/>
    <x v="34"/>
    <x v="21"/>
    <s v="SWVI"/>
    <s v="CK-31"/>
    <x v="2"/>
    <s v="M"/>
    <s v="H"/>
    <x v="51"/>
    <x v="83"/>
    <s v="CK-31"/>
    <s v="WEST VANCOUVER ISLAND-SOUTH_FA_0.x"/>
    <x v="0"/>
    <x v="1889"/>
    <x v="34"/>
    <x v="1007"/>
    <s v="20120527"/>
    <n v="3.57"/>
    <x v="0"/>
    <s v="N"/>
    <x v="0"/>
    <n v="1"/>
    <s v="AD"/>
    <n v="24613"/>
    <n v="502"/>
    <m/>
    <n v="0"/>
    <n v="0"/>
    <n v="360031"/>
    <n v="385146"/>
  </r>
  <r>
    <s v="OPS"/>
    <s v="Robertson Cr"/>
    <x v="0"/>
    <s v="Fall"/>
    <x v="34"/>
    <x v="21"/>
    <s v="SWVI"/>
    <s v="CK-31"/>
    <x v="2"/>
    <s v="M"/>
    <s v="H"/>
    <x v="51"/>
    <x v="83"/>
    <s v="CK-31"/>
    <s v="WEST VANCOUVER ISLAND-SOUTH_FA_0.x"/>
    <x v="0"/>
    <x v="1890"/>
    <x v="34"/>
    <x v="1006"/>
    <s v="20120604"/>
    <n v="3.82"/>
    <x v="0"/>
    <s v="N"/>
    <x v="0"/>
    <n v="1"/>
    <s v="AD"/>
    <n v="25166"/>
    <n v="0"/>
    <m/>
    <n v="0"/>
    <n v="0"/>
    <n v="310096"/>
    <n v="335262"/>
  </r>
  <r>
    <s v="OPS"/>
    <s v="Robertson Cr"/>
    <x v="0"/>
    <s v="Fall"/>
    <x v="34"/>
    <x v="21"/>
    <s v="SWVI"/>
    <s v="CK-31"/>
    <x v="2"/>
    <s v="M"/>
    <s v="H"/>
    <x v="51"/>
    <x v="83"/>
    <s v="CK-31"/>
    <s v="WEST VANCOUVER ISLAND-SOUTH_FA_0.x"/>
    <x v="0"/>
    <x v="1891"/>
    <x v="34"/>
    <x v="1007"/>
    <s v="20120527"/>
    <n v="3.57"/>
    <x v="0"/>
    <s v="N"/>
    <x v="0"/>
    <n v="1"/>
    <s v="AD"/>
    <n v="51652"/>
    <n v="2152"/>
    <m/>
    <n v="0"/>
    <n v="0"/>
    <n v="771284"/>
    <n v="825088"/>
  </r>
  <r>
    <s v="OPS"/>
    <s v="Robertson Cr"/>
    <x v="0"/>
    <s v="Fall"/>
    <x v="34"/>
    <x v="21"/>
    <s v="SWVI"/>
    <s v="CK-31"/>
    <x v="2"/>
    <s v="M"/>
    <s v="H"/>
    <x v="51"/>
    <x v="83"/>
    <s v="CK-31"/>
    <s v="WEST VANCOUVER ISLAND-SOUTH_FA_0.x"/>
    <x v="0"/>
    <x v="1892"/>
    <x v="34"/>
    <x v="1007"/>
    <s v="20120527"/>
    <n v="3.57"/>
    <x v="0"/>
    <s v="N"/>
    <x v="0"/>
    <n v="1"/>
    <s v="AD"/>
    <n v="51548"/>
    <n v="785"/>
    <m/>
    <n v="0"/>
    <n v="0"/>
    <n v="750200"/>
    <n v="802533"/>
  </r>
  <r>
    <s v="OPS"/>
    <s v="Robertson Cr"/>
    <x v="0"/>
    <s v="Fall"/>
    <x v="34"/>
    <x v="21"/>
    <s v="SWVI"/>
    <s v="CK-31"/>
    <x v="2"/>
    <s v="M"/>
    <s v="H"/>
    <x v="51"/>
    <x v="83"/>
    <s v="CK-31"/>
    <s v="WEST VANCOUVER ISLAND-SOUTH_FA_0.x"/>
    <x v="0"/>
    <x v="1893"/>
    <x v="34"/>
    <x v="1006"/>
    <s v="20120604"/>
    <n v="3.82"/>
    <x v="0"/>
    <s v="N"/>
    <x v="0"/>
    <n v="1"/>
    <s v="AD"/>
    <n v="53079"/>
    <n v="808"/>
    <m/>
    <n v="0"/>
    <n v="0"/>
    <n v="664008"/>
    <n v="717895"/>
  </r>
  <r>
    <s v="OPS"/>
    <s v="Robertson Cr"/>
    <x v="0"/>
    <s v="Fall"/>
    <x v="34"/>
    <x v="21"/>
    <s v="SWVI"/>
    <s v="CK-31"/>
    <x v="2"/>
    <s v="M"/>
    <s v="H"/>
    <x v="51"/>
    <x v="83"/>
    <s v="CK-31"/>
    <s v="WEST VANCOUVER ISLAND-SOUTH_FA_0.x"/>
    <x v="0"/>
    <x v="1894"/>
    <x v="34"/>
    <x v="1006"/>
    <s v="20120604"/>
    <n v="3.82"/>
    <x v="0"/>
    <s v="N"/>
    <x v="0"/>
    <n v="1"/>
    <s v="AD"/>
    <n v="51248"/>
    <n v="128"/>
    <m/>
    <n v="0"/>
    <n v="0"/>
    <n v="633060"/>
    <n v="684436"/>
  </r>
  <r>
    <s v="OPS"/>
    <s v="Robertson Cr"/>
    <x v="0"/>
    <s v="Fall"/>
    <x v="34"/>
    <x v="21"/>
    <s v="SWVI"/>
    <s v="CK-31"/>
    <x v="2"/>
    <s v="M"/>
    <s v="H"/>
    <x v="51"/>
    <x v="83"/>
    <s v="CK-31"/>
    <s v="WEST VANCOUVER ISLAND-SOUTH_FA_0.x"/>
    <x v="0"/>
    <x v="1895"/>
    <x v="34"/>
    <x v="1008"/>
    <s v="20120524"/>
    <n v="4.88"/>
    <x v="0"/>
    <s v="N"/>
    <x v="0"/>
    <n v="1"/>
    <s v="AD"/>
    <n v="49942"/>
    <n v="632"/>
    <m/>
    <n v="0"/>
    <n v="0"/>
    <n v="695781"/>
    <n v="746355"/>
  </r>
  <r>
    <s v="OPS"/>
    <s v="Robertson Cr"/>
    <x v="0"/>
    <s v="Fall"/>
    <x v="34"/>
    <x v="21"/>
    <s v="SWVI"/>
    <s v="CK-31"/>
    <x v="2"/>
    <s v="M"/>
    <s v="H"/>
    <x v="51"/>
    <x v="83"/>
    <s v="CK-31"/>
    <s v="WEST VANCOUVER ISLAND-SOUTH_FA_0.x"/>
    <x v="0"/>
    <x v="1896"/>
    <x v="34"/>
    <x v="1008"/>
    <s v="20120524"/>
    <n v="5.24"/>
    <x v="0"/>
    <s v="N"/>
    <x v="0"/>
    <n v="1"/>
    <s v="AD"/>
    <n v="49926"/>
    <n v="125"/>
    <m/>
    <n v="0"/>
    <n v="0"/>
    <n v="686158"/>
    <n v="736209"/>
  </r>
  <r>
    <s v="OPS"/>
    <s v="Robertson Cr"/>
    <x v="0"/>
    <s v="Fall"/>
    <x v="23"/>
    <x v="31"/>
    <s v="SWVI"/>
    <s v="CK-31"/>
    <x v="2"/>
    <s v="M"/>
    <s v="H"/>
    <x v="51"/>
    <x v="81"/>
    <s v="CK-31"/>
    <s v="WEST VANCOUVER ISLAND-SOUTH_FA_0.x"/>
    <x v="0"/>
    <x v="1897"/>
    <x v="23"/>
    <x v="1009"/>
    <s v="20130508"/>
    <n v="4.03"/>
    <x v="0"/>
    <s v="N"/>
    <x v="0"/>
    <n v="1"/>
    <s v="AD"/>
    <n v="7876"/>
    <n v="0"/>
    <m/>
    <n v="0"/>
    <n v="0"/>
    <n v="176"/>
    <n v="8052"/>
  </r>
  <r>
    <s v="OPS"/>
    <s v="Robertson Cr"/>
    <x v="0"/>
    <s v="Fall"/>
    <x v="23"/>
    <x v="31"/>
    <s v="SWVI"/>
    <s v="CK-31"/>
    <x v="2"/>
    <s v="M"/>
    <s v="H"/>
    <x v="51"/>
    <x v="81"/>
    <s v="CK-31"/>
    <s v="WEST VANCOUVER ISLAND-SOUTH_FA_0.x"/>
    <x v="0"/>
    <x v="1898"/>
    <x v="23"/>
    <x v="1009"/>
    <s v="20130508"/>
    <n v="4.03"/>
    <x v="0"/>
    <s v="N"/>
    <x v="0"/>
    <n v="1"/>
    <s v="AD"/>
    <n v="30809"/>
    <n v="311"/>
    <m/>
    <n v="0"/>
    <n v="0"/>
    <n v="694"/>
    <n v="31814"/>
  </r>
  <r>
    <s v="OPS"/>
    <s v="Robertson Cr"/>
    <x v="0"/>
    <s v="Fall"/>
    <x v="23"/>
    <x v="31"/>
    <s v="SWVI"/>
    <s v="CK-31"/>
    <x v="2"/>
    <s v="M"/>
    <s v="H"/>
    <x v="51"/>
    <x v="81"/>
    <s v="CK-31"/>
    <s v="WEST VANCOUVER ISLAND-SOUTH_FA_0.x"/>
    <x v="0"/>
    <x v="1899"/>
    <x v="23"/>
    <x v="1009"/>
    <s v="20130508"/>
    <n v="4.03"/>
    <x v="0"/>
    <s v="N"/>
    <x v="0"/>
    <n v="1"/>
    <s v="AD"/>
    <n v="27835"/>
    <n v="0"/>
    <m/>
    <n v="0"/>
    <n v="0"/>
    <n v="621"/>
    <n v="28456"/>
  </r>
  <r>
    <s v="OPS"/>
    <s v="Robertson Cr"/>
    <x v="0"/>
    <s v="Fall"/>
    <x v="23"/>
    <x v="21"/>
    <s v="SWVI"/>
    <s v="CK-31"/>
    <x v="2"/>
    <s v="M"/>
    <s v="H"/>
    <x v="51"/>
    <x v="83"/>
    <s v="CK-31"/>
    <s v="WEST VANCOUVER ISLAND-SOUTH_FA_0.x"/>
    <x v="0"/>
    <x v="1900"/>
    <x v="23"/>
    <x v="1010"/>
    <s v="20130527"/>
    <n v="6.1"/>
    <x v="0"/>
    <s v="N"/>
    <x v="0"/>
    <n v="1"/>
    <s v="AD"/>
    <n v="25764"/>
    <n v="0"/>
    <m/>
    <n v="0"/>
    <n v="0"/>
    <n v="297669"/>
    <n v="323433"/>
  </r>
  <r>
    <s v="OPS"/>
    <s v="Robertson Cr"/>
    <x v="0"/>
    <s v="Fall"/>
    <x v="23"/>
    <x v="21"/>
    <s v="SWVI"/>
    <s v="CK-31"/>
    <x v="2"/>
    <s v="M"/>
    <s v="H"/>
    <x v="51"/>
    <x v="83"/>
    <s v="CK-31"/>
    <s v="WEST VANCOUVER ISLAND-SOUTH_FA_0.x"/>
    <x v="0"/>
    <x v="1901"/>
    <x v="23"/>
    <x v="1010"/>
    <s v="20130527"/>
    <n v="6.1"/>
    <x v="0"/>
    <s v="N"/>
    <x v="0"/>
    <n v="1"/>
    <s v="AD"/>
    <n v="26625"/>
    <n v="0"/>
    <m/>
    <n v="0"/>
    <n v="0"/>
    <n v="307617"/>
    <n v="334242"/>
  </r>
  <r>
    <s v="OPS"/>
    <s v="Robertson Cr"/>
    <x v="0"/>
    <s v="Fall"/>
    <x v="23"/>
    <x v="21"/>
    <s v="SWVI"/>
    <s v="CK-31"/>
    <x v="2"/>
    <s v="M"/>
    <s v="H"/>
    <x v="51"/>
    <x v="83"/>
    <s v="CK-31"/>
    <s v="WEST VANCOUVER ISLAND-SOUTH_FA_0.x"/>
    <x v="0"/>
    <x v="1902"/>
    <x v="23"/>
    <x v="1010"/>
    <s v="20130527"/>
    <n v="6.1"/>
    <x v="0"/>
    <s v="N"/>
    <x v="0"/>
    <n v="1"/>
    <s v="AD"/>
    <n v="26622"/>
    <n v="0"/>
    <m/>
    <n v="0"/>
    <n v="0"/>
    <n v="307582"/>
    <n v="334204"/>
  </r>
  <r>
    <s v="OPS"/>
    <s v="Robertson Cr"/>
    <x v="0"/>
    <s v="Fall"/>
    <x v="23"/>
    <x v="21"/>
    <s v="SWVI"/>
    <s v="CK-31"/>
    <x v="2"/>
    <s v="M"/>
    <s v="H"/>
    <x v="51"/>
    <x v="83"/>
    <s v="CK-31"/>
    <s v="WEST VANCOUVER ISLAND-SOUTH_FA_0.x"/>
    <x v="0"/>
    <x v="1903"/>
    <x v="23"/>
    <x v="1010"/>
    <s v="20130527"/>
    <n v="6.1"/>
    <x v="0"/>
    <s v="N"/>
    <x v="0"/>
    <n v="1"/>
    <s v="AD"/>
    <n v="28830"/>
    <n v="0"/>
    <m/>
    <n v="0"/>
    <n v="0"/>
    <n v="333093"/>
    <n v="361923"/>
  </r>
  <r>
    <s v="OPS"/>
    <s v="Robertson Cr"/>
    <x v="0"/>
    <s v="Fall"/>
    <x v="23"/>
    <x v="21"/>
    <s v="SWVI"/>
    <s v="CK-31"/>
    <x v="2"/>
    <s v="M"/>
    <s v="H"/>
    <x v="51"/>
    <x v="83"/>
    <s v="CK-31"/>
    <s v="WEST VANCOUVER ISLAND-SOUTH_FA_0.x"/>
    <x v="0"/>
    <x v="1904"/>
    <x v="23"/>
    <x v="1010"/>
    <s v="20130527"/>
    <n v="6.1"/>
    <x v="0"/>
    <s v="N"/>
    <x v="0"/>
    <n v="1"/>
    <s v="AD"/>
    <n v="25405"/>
    <n v="0"/>
    <m/>
    <n v="0"/>
    <n v="0"/>
    <n v="293521"/>
    <n v="318926"/>
  </r>
  <r>
    <s v="OPS"/>
    <s v="Robertson Cr"/>
    <x v="0"/>
    <s v="Fall"/>
    <x v="23"/>
    <x v="21"/>
    <s v="SWVI"/>
    <s v="CK-31"/>
    <x v="2"/>
    <s v="M"/>
    <s v="H"/>
    <x v="51"/>
    <x v="83"/>
    <s v="CK-31"/>
    <s v="WEST VANCOUVER ISLAND-SOUTH_FA_0.x"/>
    <x v="0"/>
    <x v="1905"/>
    <x v="23"/>
    <x v="1010"/>
    <s v="20130527"/>
    <n v="6.1"/>
    <x v="0"/>
    <s v="N"/>
    <x v="0"/>
    <n v="1"/>
    <s v="AD"/>
    <n v="16660"/>
    <n v="0"/>
    <m/>
    <n v="0"/>
    <n v="0"/>
    <n v="192484"/>
    <n v="209144"/>
  </r>
  <r>
    <s v="OPS"/>
    <s v="Robertson Cr"/>
    <x v="0"/>
    <s v="Fall"/>
    <x v="23"/>
    <x v="21"/>
    <s v="SWVI"/>
    <s v="CK-31"/>
    <x v="2"/>
    <s v="M"/>
    <s v="H"/>
    <x v="51"/>
    <x v="83"/>
    <s v="CK-31"/>
    <s v="WEST VANCOUVER ISLAND-SOUTH_FA_0.x"/>
    <x v="0"/>
    <x v="1906"/>
    <x v="23"/>
    <x v="288"/>
    <s v="20130523"/>
    <n v="5.18"/>
    <x v="0"/>
    <s v="N"/>
    <x v="0"/>
    <n v="1"/>
    <s v="AD"/>
    <n v="43921"/>
    <n v="0"/>
    <m/>
    <n v="0"/>
    <n v="0"/>
    <n v="658016"/>
    <n v="701937"/>
  </r>
  <r>
    <s v="OPS"/>
    <s v="Robertson Cr"/>
    <x v="0"/>
    <s v="Fall"/>
    <x v="23"/>
    <x v="21"/>
    <s v="SWVI"/>
    <s v="CK-31"/>
    <x v="2"/>
    <s v="M"/>
    <s v="H"/>
    <x v="51"/>
    <x v="83"/>
    <s v="CK-31"/>
    <s v="WEST VANCOUVER ISLAND-SOUTH_FA_0.x"/>
    <x v="0"/>
    <x v="1907"/>
    <x v="23"/>
    <x v="288"/>
    <s v="20130523"/>
    <n v="5.18"/>
    <x v="0"/>
    <s v="N"/>
    <x v="0"/>
    <n v="1"/>
    <s v="AD"/>
    <n v="55076"/>
    <n v="277"/>
    <m/>
    <n v="0"/>
    <n v="0"/>
    <n v="829289"/>
    <n v="884642"/>
  </r>
  <r>
    <s v="OPS"/>
    <s v="Robertson Cr"/>
    <x v="0"/>
    <s v="Fall"/>
    <x v="23"/>
    <x v="21"/>
    <s v="SWVI"/>
    <s v="CK-31"/>
    <x v="2"/>
    <s v="M"/>
    <s v="H"/>
    <x v="51"/>
    <x v="83"/>
    <s v="CK-31"/>
    <s v="WEST VANCOUVER ISLAND-SOUTH_FA_0.x"/>
    <x v="0"/>
    <x v="1908"/>
    <x v="23"/>
    <x v="288"/>
    <s v="20130523"/>
    <n v="5.18"/>
    <x v="0"/>
    <s v="N"/>
    <x v="0"/>
    <n v="1"/>
    <s v="AD"/>
    <n v="51042"/>
    <n v="0"/>
    <m/>
    <n v="0"/>
    <n v="0"/>
    <n v="764702"/>
    <n v="815744"/>
  </r>
  <r>
    <s v="OPS"/>
    <s v="Robertson Cr"/>
    <x v="0"/>
    <s v="Fall"/>
    <x v="23"/>
    <x v="21"/>
    <s v="SWVI"/>
    <s v="CK-31"/>
    <x v="2"/>
    <s v="M"/>
    <s v="H"/>
    <x v="51"/>
    <x v="83"/>
    <s v="CK-31"/>
    <s v="WEST VANCOUVER ISLAND-SOUTH_FA_0.x"/>
    <x v="0"/>
    <x v="1909"/>
    <x v="23"/>
    <x v="834"/>
    <s v="20130521"/>
    <n v="4.9000000000000004"/>
    <x v="0"/>
    <s v="N"/>
    <x v="0"/>
    <n v="1"/>
    <s v="AD"/>
    <n v="51378"/>
    <n v="0"/>
    <m/>
    <n v="0"/>
    <n v="0"/>
    <n v="689894"/>
    <n v="741272"/>
  </r>
  <r>
    <s v="OPS"/>
    <s v="Robertson Cr"/>
    <x v="0"/>
    <s v="Fall"/>
    <x v="23"/>
    <x v="21"/>
    <s v="SWVI"/>
    <s v="CK-31"/>
    <x v="2"/>
    <s v="M"/>
    <s v="H"/>
    <x v="51"/>
    <x v="83"/>
    <s v="CK-31"/>
    <s v="WEST VANCOUVER ISLAND-SOUTH_FA_0.x"/>
    <x v="0"/>
    <x v="1910"/>
    <x v="23"/>
    <x v="834"/>
    <s v="20130521"/>
    <n v="5.71"/>
    <x v="0"/>
    <s v="N"/>
    <x v="0"/>
    <n v="1"/>
    <s v="AD"/>
    <n v="50083"/>
    <n v="506"/>
    <m/>
    <n v="0"/>
    <n v="0"/>
    <n v="680188"/>
    <n v="730777"/>
  </r>
  <r>
    <s v="OPS"/>
    <s v="Robertson Cr"/>
    <x v="0"/>
    <s v="Fall"/>
    <x v="23"/>
    <x v="21"/>
    <s v="SWVI"/>
    <s v="CK-31"/>
    <x v="2"/>
    <s v="M"/>
    <s v="H"/>
    <x v="51"/>
    <x v="83"/>
    <s v="CK-31"/>
    <s v="WEST VANCOUVER ISLAND-SOUTH_FA_0.x"/>
    <x v="0"/>
    <x v="1911"/>
    <x v="23"/>
    <x v="834"/>
    <s v="20130521"/>
    <n v="4.95"/>
    <x v="0"/>
    <s v="N"/>
    <x v="0"/>
    <n v="1"/>
    <s v="AD"/>
    <n v="50297"/>
    <n v="0"/>
    <m/>
    <n v="0"/>
    <n v="0"/>
    <n v="716112"/>
    <n v="766409"/>
  </r>
  <r>
    <s v="OPS"/>
    <s v="Robertson Cr"/>
    <x v="0"/>
    <s v="Fall"/>
    <x v="35"/>
    <x v="31"/>
    <s v="SWVI"/>
    <s v="CK-31"/>
    <x v="2"/>
    <s v="M"/>
    <s v="H"/>
    <x v="51"/>
    <x v="81"/>
    <s v="CK-31"/>
    <s v="WEST VANCOUVER ISLAND-SOUTH_FA_0.x"/>
    <x v="0"/>
    <x v="1912"/>
    <x v="35"/>
    <x v="1011"/>
    <s v="20140516"/>
    <m/>
    <x v="0"/>
    <s v="N"/>
    <x v="0"/>
    <n v="1"/>
    <s v="AD"/>
    <n v="62399"/>
    <n v="0"/>
    <m/>
    <n v="0"/>
    <n v="0"/>
    <n v="799"/>
    <n v="63198"/>
  </r>
  <r>
    <s v="OPS"/>
    <s v="Robertson Cr"/>
    <x v="0"/>
    <s v="Fall"/>
    <x v="35"/>
    <x v="21"/>
    <s v="SWVI"/>
    <s v="CK-31"/>
    <x v="2"/>
    <s v="M"/>
    <s v="H"/>
    <x v="56"/>
    <x v="100"/>
    <s v="CK-31"/>
    <s v="WEST VANCOUVER ISLAND-SOUTH_FA_0.x"/>
    <x v="3"/>
    <x v="1913"/>
    <x v="35"/>
    <x v="1012"/>
    <s v="20140528"/>
    <n v="7.53"/>
    <x v="1"/>
    <s v="N"/>
    <x v="0"/>
    <n v="1"/>
    <s v="AD"/>
    <n v="39174"/>
    <n v="1137"/>
    <m/>
    <n v="0"/>
    <n v="0"/>
    <n v="79939"/>
    <n v="120250"/>
  </r>
  <r>
    <s v="OPS"/>
    <s v="Robertson Cr"/>
    <x v="0"/>
    <s v="Fall"/>
    <x v="35"/>
    <x v="21"/>
    <s v="SWVI"/>
    <s v="CK-31"/>
    <x v="2"/>
    <s v="M"/>
    <s v="H"/>
    <x v="51"/>
    <x v="83"/>
    <s v="CK-31"/>
    <s v="WEST VANCOUVER ISLAND-SOUTH_FA_0.x"/>
    <x v="0"/>
    <x v="1914"/>
    <x v="35"/>
    <x v="1013"/>
    <s v="20140523"/>
    <n v="5.91"/>
    <x v="0"/>
    <s v="N"/>
    <x v="0"/>
    <n v="1"/>
    <s v="AD"/>
    <n v="24783"/>
    <n v="719"/>
    <m/>
    <n v="0"/>
    <n v="0"/>
    <n v="318500"/>
    <n v="344002"/>
  </r>
  <r>
    <s v="OPS"/>
    <s v="Robertson Cr"/>
    <x v="0"/>
    <s v="Fall"/>
    <x v="35"/>
    <x v="21"/>
    <s v="SWVI"/>
    <s v="CK-31"/>
    <x v="2"/>
    <s v="M"/>
    <s v="H"/>
    <x v="51"/>
    <x v="83"/>
    <s v="CK-31"/>
    <s v="WEST VANCOUVER ISLAND-SOUTH_FA_0.x"/>
    <x v="0"/>
    <x v="1915"/>
    <x v="35"/>
    <x v="1013"/>
    <s v="20140523"/>
    <n v="5.91"/>
    <x v="0"/>
    <s v="N"/>
    <x v="0"/>
    <n v="1"/>
    <s v="AD"/>
    <n v="24274"/>
    <n v="704"/>
    <m/>
    <n v="0"/>
    <n v="0"/>
    <n v="311953"/>
    <n v="336931"/>
  </r>
  <r>
    <s v="OPS"/>
    <s v="Robertson Cr"/>
    <x v="0"/>
    <s v="Fall"/>
    <x v="35"/>
    <x v="21"/>
    <s v="SWVI"/>
    <s v="CK-31"/>
    <x v="2"/>
    <s v="M"/>
    <s v="H"/>
    <x v="51"/>
    <x v="83"/>
    <s v="CK-31"/>
    <s v="WEST VANCOUVER ISLAND-SOUTH_FA_0.x"/>
    <x v="0"/>
    <x v="1916"/>
    <x v="35"/>
    <x v="291"/>
    <s v="20140513"/>
    <n v="5.53"/>
    <x v="0"/>
    <s v="N"/>
    <x v="0"/>
    <n v="1"/>
    <s v="AD"/>
    <n v="49100"/>
    <n v="1425"/>
    <m/>
    <n v="0"/>
    <n v="0"/>
    <n v="688742"/>
    <n v="739267"/>
  </r>
  <r>
    <s v="OPS"/>
    <s v="Robertson Cr"/>
    <x v="0"/>
    <s v="Fall"/>
    <x v="35"/>
    <x v="21"/>
    <s v="SWVI"/>
    <s v="CK-31"/>
    <x v="2"/>
    <s v="M"/>
    <s v="H"/>
    <x v="51"/>
    <x v="83"/>
    <s v="CK-31"/>
    <s v="WEST VANCOUVER ISLAND-SOUTH_FA_0.x"/>
    <x v="0"/>
    <x v="1917"/>
    <x v="35"/>
    <x v="1012"/>
    <s v="20140528"/>
    <n v="6.04"/>
    <x v="0"/>
    <s v="N"/>
    <x v="0"/>
    <n v="1"/>
    <s v="AD"/>
    <n v="48801"/>
    <n v="1416"/>
    <m/>
    <n v="0"/>
    <n v="0"/>
    <n v="600074"/>
    <n v="650291"/>
  </r>
  <r>
    <s v="OPS"/>
    <s v="Robertson Cr"/>
    <x v="0"/>
    <s v="Fall"/>
    <x v="35"/>
    <x v="21"/>
    <s v="SWVI"/>
    <s v="CK-31"/>
    <x v="2"/>
    <s v="M"/>
    <s v="H"/>
    <x v="51"/>
    <x v="83"/>
    <s v="CK-31"/>
    <s v="WEST VANCOUVER ISLAND-SOUTH_FA_0.x"/>
    <x v="0"/>
    <x v="1918"/>
    <x v="35"/>
    <x v="1014"/>
    <s v="20140526"/>
    <n v="5.99"/>
    <x v="0"/>
    <s v="N"/>
    <x v="0"/>
    <n v="1"/>
    <s v="AD"/>
    <n v="49744"/>
    <n v="1444"/>
    <m/>
    <n v="0"/>
    <n v="0"/>
    <n v="699351"/>
    <n v="750539"/>
  </r>
  <r>
    <s v="OPS"/>
    <s v="Robertson Cr"/>
    <x v="0"/>
    <s v="Fall"/>
    <x v="35"/>
    <x v="21"/>
    <s v="SWVI"/>
    <s v="CK-31"/>
    <x v="2"/>
    <s v="M"/>
    <s v="H"/>
    <x v="51"/>
    <x v="83"/>
    <s v="CK-31"/>
    <s v="WEST VANCOUVER ISLAND-SOUTH_FA_0.x"/>
    <x v="0"/>
    <x v="1919"/>
    <x v="35"/>
    <x v="1015"/>
    <s v="20140527"/>
    <n v="6.18"/>
    <x v="0"/>
    <s v="N"/>
    <x v="0"/>
    <n v="1"/>
    <s v="AD"/>
    <n v="48702"/>
    <n v="1413"/>
    <m/>
    <n v="0"/>
    <n v="0"/>
    <n v="632265"/>
    <n v="682380"/>
  </r>
  <r>
    <s v="OPS"/>
    <s v="Robertson Cr"/>
    <x v="0"/>
    <s v="Fall"/>
    <x v="35"/>
    <x v="21"/>
    <s v="SWVI"/>
    <s v="CK-31"/>
    <x v="2"/>
    <s v="M"/>
    <s v="H"/>
    <x v="51"/>
    <x v="83"/>
    <s v="CK-31"/>
    <s v="WEST VANCOUVER ISLAND-SOUTH_FA_0.x"/>
    <x v="0"/>
    <x v="1920"/>
    <x v="35"/>
    <x v="1012"/>
    <s v="20140528"/>
    <n v="6.04"/>
    <x v="0"/>
    <s v="N"/>
    <x v="0"/>
    <n v="1"/>
    <s v="AD"/>
    <n v="46758"/>
    <n v="1357"/>
    <m/>
    <n v="0"/>
    <n v="0"/>
    <n v="574955"/>
    <n v="623070"/>
  </r>
  <r>
    <s v="OPS"/>
    <s v="Robertson Cr"/>
    <x v="0"/>
    <s v="Fall"/>
    <x v="35"/>
    <x v="21"/>
    <s v="SWVI"/>
    <s v="CK-31"/>
    <x v="2"/>
    <s v="M"/>
    <s v="H"/>
    <x v="51"/>
    <x v="83"/>
    <s v="CK-31"/>
    <s v="WEST VANCOUVER ISLAND-SOUTH_FA_0.x"/>
    <x v="0"/>
    <x v="1921"/>
    <x v="35"/>
    <x v="1012"/>
    <s v="20140528"/>
    <n v="6.04"/>
    <x v="0"/>
    <s v="N"/>
    <x v="0"/>
    <n v="1"/>
    <s v="AD"/>
    <n v="48947"/>
    <n v="1420"/>
    <m/>
    <n v="0"/>
    <n v="0"/>
    <n v="601866"/>
    <n v="652233"/>
  </r>
  <r>
    <s v="OPS"/>
    <s v="Robertson Cr"/>
    <x v="0"/>
    <s v="Fall"/>
    <x v="35"/>
    <x v="21"/>
    <s v="SWVI"/>
    <s v="CK-31"/>
    <x v="2"/>
    <s v="M"/>
    <s v="H"/>
    <x v="51"/>
    <x v="83"/>
    <s v="CK-31"/>
    <s v="WEST VANCOUVER ISLAND-SOUTH_FA_0.x"/>
    <x v="0"/>
    <x v="1922"/>
    <x v="35"/>
    <x v="1014"/>
    <s v="20140526"/>
    <n v="5.99"/>
    <x v="0"/>
    <s v="N"/>
    <x v="0"/>
    <n v="1"/>
    <s v="AD"/>
    <n v="97606"/>
    <n v="2832"/>
    <m/>
    <n v="0"/>
    <n v="0"/>
    <n v="1372225"/>
    <n v="1472663"/>
  </r>
  <r>
    <s v="OPS"/>
    <s v="Robertson Cr"/>
    <x v="0"/>
    <s v="Fall"/>
    <x v="36"/>
    <x v="31"/>
    <s v="SWVI"/>
    <s v="CK-31"/>
    <x v="2"/>
    <s v="M"/>
    <s v="H"/>
    <x v="51"/>
    <x v="81"/>
    <s v="CK-31"/>
    <s v="WEST VANCOUVER ISLAND-SOUTH_FA_0.x"/>
    <x v="0"/>
    <x v="1923"/>
    <x v="36"/>
    <x v="1016"/>
    <s v="20150507"/>
    <m/>
    <x v="0"/>
    <s v="N"/>
    <x v="0"/>
    <n v="1"/>
    <s v="AD"/>
    <n v="13748"/>
    <n v="0"/>
    <m/>
    <n v="0"/>
    <n v="0"/>
    <m/>
    <n v="13748"/>
  </r>
  <r>
    <s v="OPS"/>
    <s v="Robertson Cr"/>
    <x v="0"/>
    <s v="Fall"/>
    <x v="36"/>
    <x v="21"/>
    <s v="SWVI"/>
    <s v="CK-31"/>
    <x v="2"/>
    <s v="M"/>
    <s v="H"/>
    <x v="56"/>
    <x v="100"/>
    <s v="CK-31"/>
    <s v="WEST VANCOUVER ISLAND-SOUTH_FA_0.x"/>
    <x v="3"/>
    <x v="1924"/>
    <x v="36"/>
    <x v="1017"/>
    <s v="20150509"/>
    <m/>
    <x v="1"/>
    <s v="N"/>
    <x v="0"/>
    <n v="1"/>
    <s v="AD"/>
    <n v="40230"/>
    <n v="406"/>
    <m/>
    <n v="0"/>
    <n v="0"/>
    <n v="146647"/>
    <n v="187283"/>
  </r>
  <r>
    <s v="OPS"/>
    <s v="Robertson Cr"/>
    <x v="0"/>
    <s v="Fall"/>
    <x v="36"/>
    <x v="21"/>
    <s v="SWVI"/>
    <s v="CK-31"/>
    <x v="2"/>
    <s v="M"/>
    <s v="H"/>
    <x v="51"/>
    <x v="83"/>
    <s v="CK-31"/>
    <s v="WEST VANCOUVER ISLAND-SOUTH_FA_0.x"/>
    <x v="0"/>
    <x v="1925"/>
    <x v="36"/>
    <x v="1018"/>
    <s v="20150504"/>
    <n v="5.69"/>
    <x v="0"/>
    <s v="N"/>
    <x v="0"/>
    <n v="1"/>
    <s v="AD"/>
    <n v="28139"/>
    <n v="284"/>
    <m/>
    <n v="0"/>
    <n v="0"/>
    <n v="461912"/>
    <n v="490335"/>
  </r>
  <r>
    <s v="OPS"/>
    <s v="Robertson Cr"/>
    <x v="0"/>
    <s v="Fall"/>
    <x v="36"/>
    <x v="21"/>
    <s v="SWVI"/>
    <s v="CK-31"/>
    <x v="2"/>
    <s v="M"/>
    <s v="H"/>
    <x v="51"/>
    <x v="83"/>
    <s v="CK-31"/>
    <s v="WEST VANCOUVER ISLAND-SOUTH_FA_0.x"/>
    <x v="0"/>
    <x v="1926"/>
    <x v="36"/>
    <x v="1018"/>
    <s v="20150504"/>
    <n v="5.69"/>
    <x v="0"/>
    <s v="N"/>
    <x v="0"/>
    <n v="1"/>
    <s v="AD"/>
    <n v="22080"/>
    <n v="0"/>
    <m/>
    <n v="0"/>
    <n v="0"/>
    <n v="358832"/>
    <n v="380912"/>
  </r>
  <r>
    <s v="OPS"/>
    <s v="Robertson Cr"/>
    <x v="0"/>
    <s v="Fall"/>
    <x v="36"/>
    <x v="21"/>
    <s v="SWVI"/>
    <s v="CK-31"/>
    <x v="2"/>
    <s v="M"/>
    <s v="H"/>
    <x v="51"/>
    <x v="83"/>
    <s v="CK-31"/>
    <s v="WEST VANCOUVER ISLAND-SOUTH_FA_0.x"/>
    <x v="0"/>
    <x v="1927"/>
    <x v="36"/>
    <x v="1019"/>
    <s v="20150515"/>
    <n v="4.96"/>
    <x v="0"/>
    <s v="N"/>
    <x v="0"/>
    <n v="1"/>
    <s v="AD"/>
    <n v="28333"/>
    <n v="0"/>
    <m/>
    <n v="0"/>
    <n v="0"/>
    <n v="296802"/>
    <n v="325135"/>
  </r>
  <r>
    <s v="OPS"/>
    <s v="Robertson Cr"/>
    <x v="0"/>
    <s v="Fall"/>
    <x v="36"/>
    <x v="21"/>
    <s v="SWVI"/>
    <s v="CK-31"/>
    <x v="2"/>
    <s v="M"/>
    <s v="H"/>
    <x v="51"/>
    <x v="83"/>
    <s v="CK-31"/>
    <s v="WEST VANCOUVER ISLAND-SOUTH_FA_0.x"/>
    <x v="0"/>
    <x v="1928"/>
    <x v="36"/>
    <x v="1019"/>
    <s v="20150515"/>
    <n v="4.96"/>
    <x v="0"/>
    <s v="N"/>
    <x v="0"/>
    <n v="1"/>
    <s v="AD"/>
    <n v="25400"/>
    <n v="0"/>
    <m/>
    <n v="0"/>
    <n v="0"/>
    <n v="266073"/>
    <n v="291473"/>
  </r>
  <r>
    <s v="OPS"/>
    <s v="Robertson Cr"/>
    <x v="0"/>
    <s v="Fall"/>
    <x v="36"/>
    <x v="21"/>
    <s v="SWVI"/>
    <s v="CK-31"/>
    <x v="2"/>
    <s v="M"/>
    <s v="H"/>
    <x v="51"/>
    <x v="83"/>
    <s v="CK-31"/>
    <s v="WEST VANCOUVER ISLAND-SOUTH_FA_0.x"/>
    <x v="0"/>
    <x v="1929"/>
    <x v="36"/>
    <x v="1019"/>
    <s v="20150515"/>
    <n v="5"/>
    <x v="0"/>
    <s v="N"/>
    <x v="0"/>
    <n v="1"/>
    <s v="AD"/>
    <n v="26539"/>
    <n v="0"/>
    <m/>
    <n v="0"/>
    <n v="0"/>
    <n v="277990"/>
    <n v="304529"/>
  </r>
  <r>
    <s v="OPS"/>
    <s v="Robertson Cr"/>
    <x v="0"/>
    <s v="Fall"/>
    <x v="36"/>
    <x v="21"/>
    <s v="SWVI"/>
    <s v="CK-31"/>
    <x v="2"/>
    <s v="M"/>
    <s v="H"/>
    <x v="51"/>
    <x v="83"/>
    <s v="CK-31"/>
    <s v="WEST VANCOUVER ISLAND-SOUTH_FA_0.x"/>
    <x v="0"/>
    <x v="1930"/>
    <x v="36"/>
    <x v="293"/>
    <s v="20150515"/>
    <n v="5"/>
    <x v="0"/>
    <s v="N"/>
    <x v="0"/>
    <n v="1"/>
    <s v="AD"/>
    <n v="16026"/>
    <n v="81"/>
    <m/>
    <n v="0"/>
    <n v="0"/>
    <n v="168719"/>
    <n v="184826"/>
  </r>
  <r>
    <s v="OPS"/>
    <s v="Robertson Cr"/>
    <x v="0"/>
    <s v="Fall"/>
    <x v="36"/>
    <x v="21"/>
    <s v="SWVI"/>
    <s v="CK-31"/>
    <x v="2"/>
    <s v="M"/>
    <s v="H"/>
    <x v="51"/>
    <x v="83"/>
    <s v="CK-31"/>
    <s v="WEST VANCOUVER ISLAND-SOUTH_FA_0.x"/>
    <x v="0"/>
    <x v="1931"/>
    <x v="36"/>
    <x v="1020"/>
    <s v="20150511"/>
    <n v="5.58"/>
    <x v="0"/>
    <s v="N"/>
    <x v="0"/>
    <n v="1"/>
    <s v="AD"/>
    <n v="50388"/>
    <n v="253"/>
    <m/>
    <n v="0"/>
    <n v="0"/>
    <n v="580699"/>
    <n v="631340"/>
  </r>
  <r>
    <s v="OPS"/>
    <s v="Robertson Cr"/>
    <x v="0"/>
    <s v="Fall"/>
    <x v="36"/>
    <x v="21"/>
    <s v="SWVI"/>
    <s v="CK-31"/>
    <x v="2"/>
    <s v="M"/>
    <s v="H"/>
    <x v="51"/>
    <x v="83"/>
    <s v="CK-31"/>
    <s v="WEST VANCOUVER ISLAND-SOUTH_FA_0.x"/>
    <x v="0"/>
    <x v="1932"/>
    <x v="36"/>
    <x v="1020"/>
    <s v="20150511"/>
    <n v="5.58"/>
    <x v="0"/>
    <s v="N"/>
    <x v="0"/>
    <n v="1"/>
    <s v="AD"/>
    <n v="54944"/>
    <n v="276"/>
    <m/>
    <n v="0"/>
    <n v="0"/>
    <n v="633212"/>
    <n v="688432"/>
  </r>
  <r>
    <s v="OPS"/>
    <s v="Robertson Cr"/>
    <x v="0"/>
    <s v="Fall"/>
    <x v="36"/>
    <x v="21"/>
    <s v="SWVI"/>
    <s v="CK-31"/>
    <x v="2"/>
    <s v="M"/>
    <s v="H"/>
    <x v="51"/>
    <x v="83"/>
    <s v="CK-31"/>
    <s v="WEST VANCOUVER ISLAND-SOUTH_FA_0.x"/>
    <x v="0"/>
    <x v="1933"/>
    <x v="36"/>
    <x v="1020"/>
    <s v="20150511"/>
    <n v="5.58"/>
    <x v="0"/>
    <s v="N"/>
    <x v="0"/>
    <n v="1"/>
    <s v="AD"/>
    <n v="56119"/>
    <n v="424"/>
    <m/>
    <n v="0"/>
    <n v="0"/>
    <n v="648381"/>
    <n v="704924"/>
  </r>
  <r>
    <s v="OPS"/>
    <s v="Robertson Cr"/>
    <x v="0"/>
    <s v="Fall"/>
    <x v="36"/>
    <x v="21"/>
    <s v="SWVI"/>
    <s v="CK-31"/>
    <x v="2"/>
    <s v="M"/>
    <s v="H"/>
    <x v="51"/>
    <x v="83"/>
    <s v="CK-31"/>
    <s v="WEST VANCOUVER ISLAND-SOUTH_FA_0.x"/>
    <x v="0"/>
    <x v="1934"/>
    <x v="36"/>
    <x v="1020"/>
    <s v="20150511"/>
    <n v="5.58"/>
    <x v="0"/>
    <s v="N"/>
    <x v="0"/>
    <n v="1"/>
    <s v="AD"/>
    <n v="38848"/>
    <n v="97"/>
    <m/>
    <n v="0"/>
    <n v="0"/>
    <n v="446586"/>
    <n v="485531"/>
  </r>
  <r>
    <s v="OPS"/>
    <s v="Robertson Cr"/>
    <x v="0"/>
    <s v="Fall"/>
    <x v="36"/>
    <x v="21"/>
    <s v="SWVI"/>
    <s v="CK-31"/>
    <x v="2"/>
    <s v="M"/>
    <s v="H"/>
    <x v="51"/>
    <x v="83"/>
    <s v="CK-31"/>
    <s v="WEST VANCOUVER ISLAND-SOUTH_FA_0.x"/>
    <x v="0"/>
    <x v="1935"/>
    <x v="36"/>
    <x v="476"/>
    <s v="20150501"/>
    <n v="5.65"/>
    <x v="0"/>
    <s v="N"/>
    <x v="0"/>
    <n v="1"/>
    <s v="AD"/>
    <n v="72579"/>
    <n v="548"/>
    <m/>
    <n v="0"/>
    <n v="0"/>
    <m/>
    <n v="73127"/>
  </r>
  <r>
    <s v="OPS"/>
    <s v="Robertson Cr"/>
    <x v="0"/>
    <s v="Fall"/>
    <x v="36"/>
    <x v="21"/>
    <s v="SWVI"/>
    <s v="CK-31"/>
    <x v="2"/>
    <s v="M"/>
    <s v="H"/>
    <x v="51"/>
    <x v="83"/>
    <s v="CK-31"/>
    <s v="WEST VANCOUVER ISLAND-SOUTH_FA_0.x"/>
    <x v="0"/>
    <x v="1936"/>
    <x v="36"/>
    <x v="1019"/>
    <s v="20150515"/>
    <n v="4.96"/>
    <x v="0"/>
    <s v="N"/>
    <x v="0"/>
    <n v="1"/>
    <s v="AD"/>
    <n v="53322"/>
    <n v="0"/>
    <m/>
    <n v="0"/>
    <n v="0"/>
    <n v="558570"/>
    <n v="611892"/>
  </r>
  <r>
    <s v="OPS"/>
    <s v="Robertson Cr"/>
    <x v="0"/>
    <s v="Fall"/>
    <x v="36"/>
    <x v="21"/>
    <s v="SWVI"/>
    <s v="CK-31"/>
    <x v="2"/>
    <s v="M"/>
    <s v="H"/>
    <x v="51"/>
    <x v="83"/>
    <s v="CK-31"/>
    <s v="WEST VANCOUVER ISLAND-SOUTH_FA_0.x"/>
    <x v="0"/>
    <x v="1937"/>
    <x v="36"/>
    <x v="1019"/>
    <s v="20150515"/>
    <n v="4.96"/>
    <x v="0"/>
    <s v="N"/>
    <x v="0"/>
    <n v="1"/>
    <s v="AD"/>
    <n v="50871"/>
    <n v="127"/>
    <m/>
    <n v="0"/>
    <n v="0"/>
    <n v="534230"/>
    <n v="585228"/>
  </r>
  <r>
    <s v="OPS"/>
    <s v="Robertson Cr"/>
    <x v="0"/>
    <s v="Fall"/>
    <x v="37"/>
    <x v="31"/>
    <s v="SWVI"/>
    <s v="CK-31"/>
    <x v="2"/>
    <s v="M"/>
    <s v="H"/>
    <x v="51"/>
    <x v="81"/>
    <s v="CK-31"/>
    <s v="WEST VANCOUVER ISLAND-SOUTH_FA_0.x"/>
    <x v="0"/>
    <x v="1938"/>
    <x v="37"/>
    <x v="1021"/>
    <s v="20160511"/>
    <m/>
    <x v="0"/>
    <s v="N"/>
    <x v="0"/>
    <n v="1"/>
    <s v="AD"/>
    <n v="35702"/>
    <n v="179"/>
    <m/>
    <n v="0"/>
    <n v="0"/>
    <n v="1172"/>
    <n v="37053"/>
  </r>
  <r>
    <s v="OPS"/>
    <s v="Robertson Cr"/>
    <x v="0"/>
    <s v="Fall"/>
    <x v="37"/>
    <x v="31"/>
    <s v="SWVI"/>
    <s v="CK-31"/>
    <x v="2"/>
    <s v="M"/>
    <s v="H"/>
    <x v="51"/>
    <x v="81"/>
    <s v="CK-31"/>
    <s v="WEST VANCOUVER ISLAND-SOUTH_FA_0.x"/>
    <x v="0"/>
    <x v="1939"/>
    <x v="37"/>
    <x v="1021"/>
    <s v="20160511"/>
    <m/>
    <x v="0"/>
    <s v="N"/>
    <x v="0"/>
    <n v="1"/>
    <s v="AD"/>
    <n v="30146"/>
    <n v="0"/>
    <m/>
    <n v="0"/>
    <n v="0"/>
    <n v="989"/>
    <n v="31135"/>
  </r>
  <r>
    <s v="OPS"/>
    <s v="Robertson Cr"/>
    <x v="0"/>
    <s v="Fall"/>
    <x v="37"/>
    <x v="21"/>
    <s v="SWVI"/>
    <s v="CK-31"/>
    <x v="2"/>
    <s v="M"/>
    <s v="H"/>
    <x v="56"/>
    <x v="100"/>
    <s v="CK-31"/>
    <s v="WEST VANCOUVER ISLAND-SOUTH_FA_0.x"/>
    <x v="3"/>
    <x v="1940"/>
    <x v="37"/>
    <x v="539"/>
    <s v="20160522"/>
    <n v="6.26"/>
    <x v="1"/>
    <s v="N"/>
    <x v="0"/>
    <n v="1"/>
    <s v="AD"/>
    <n v="40221"/>
    <n v="0"/>
    <m/>
    <n v="0"/>
    <n v="0"/>
    <n v="255630"/>
    <n v="295851"/>
  </r>
  <r>
    <s v="OPS"/>
    <s v="Robertson Cr"/>
    <x v="0"/>
    <s v="Fall"/>
    <x v="37"/>
    <x v="21"/>
    <s v="SWVI"/>
    <s v="CK-31"/>
    <x v="2"/>
    <s v="M"/>
    <s v="H"/>
    <x v="51"/>
    <x v="83"/>
    <s v="CK-31"/>
    <s v="WEST VANCOUVER ISLAND-SOUTH_FA_0.x"/>
    <x v="0"/>
    <x v="1941"/>
    <x v="37"/>
    <x v="297"/>
    <s v="20160509"/>
    <n v="4.5"/>
    <x v="0"/>
    <s v="N"/>
    <x v="0"/>
    <n v="1"/>
    <s v="AD"/>
    <n v="28489"/>
    <n v="143"/>
    <m/>
    <n v="0"/>
    <n v="0"/>
    <n v="166328"/>
    <n v="194960"/>
  </r>
  <r>
    <s v="OPS"/>
    <s v="Robertson Cr"/>
    <x v="0"/>
    <s v="Fall"/>
    <x v="37"/>
    <x v="21"/>
    <s v="SWVI"/>
    <s v="CK-31"/>
    <x v="2"/>
    <s v="M"/>
    <s v="H"/>
    <x v="51"/>
    <x v="83"/>
    <s v="CK-31"/>
    <s v="WEST VANCOUVER ISLAND-SOUTH_FA_0.x"/>
    <x v="0"/>
    <x v="1942"/>
    <x v="37"/>
    <x v="297"/>
    <s v="20160509"/>
    <n v="4.5"/>
    <x v="0"/>
    <s v="N"/>
    <x v="0"/>
    <n v="1"/>
    <s v="AD"/>
    <n v="22160"/>
    <n v="0"/>
    <m/>
    <n v="0"/>
    <n v="0"/>
    <n v="128733"/>
    <n v="150893"/>
  </r>
  <r>
    <s v="OPS"/>
    <s v="Robertson Cr"/>
    <x v="0"/>
    <s v="Fall"/>
    <x v="37"/>
    <x v="21"/>
    <s v="SWVI"/>
    <s v="CK-31"/>
    <x v="2"/>
    <s v="M"/>
    <s v="H"/>
    <x v="51"/>
    <x v="83"/>
    <s v="CK-31"/>
    <s v="WEST VANCOUVER ISLAND-SOUTH_FA_0.x"/>
    <x v="0"/>
    <x v="1943"/>
    <x v="37"/>
    <x v="297"/>
    <s v="20160509"/>
    <n v="4.5"/>
    <x v="0"/>
    <s v="N"/>
    <x v="0"/>
    <n v="1"/>
    <s v="AD"/>
    <n v="50496"/>
    <n v="127"/>
    <m/>
    <n v="0"/>
    <n v="0"/>
    <n v="294080"/>
    <n v="344703"/>
  </r>
  <r>
    <s v="OPS"/>
    <s v="Robertson Cr"/>
    <x v="0"/>
    <s v="Fall"/>
    <x v="37"/>
    <x v="21"/>
    <s v="SWVI"/>
    <s v="CK-31"/>
    <x v="2"/>
    <s v="M"/>
    <s v="H"/>
    <x v="51"/>
    <x v="83"/>
    <s v="CK-31"/>
    <s v="WEST VANCOUVER ISLAND-SOUTH_FA_0.x"/>
    <x v="0"/>
    <x v="1944"/>
    <x v="37"/>
    <x v="1022"/>
    <s v="20160527"/>
    <n v="5.49"/>
    <x v="0"/>
    <s v="N"/>
    <x v="0"/>
    <n v="1"/>
    <s v="AD"/>
    <n v="50924"/>
    <n v="385"/>
    <m/>
    <n v="0"/>
    <n v="0"/>
    <n v="628422"/>
    <n v="679731"/>
  </r>
  <r>
    <s v="OPS"/>
    <s v="Robertson Cr"/>
    <x v="0"/>
    <s v="Fall"/>
    <x v="37"/>
    <x v="21"/>
    <s v="SWVI"/>
    <s v="CK-31"/>
    <x v="2"/>
    <s v="M"/>
    <s v="H"/>
    <x v="51"/>
    <x v="83"/>
    <s v="CK-31"/>
    <s v="WEST VANCOUVER ISLAND-SOUTH_FA_0.x"/>
    <x v="0"/>
    <x v="1945"/>
    <x v="37"/>
    <x v="1022"/>
    <s v="20160527"/>
    <n v="5.49"/>
    <x v="0"/>
    <s v="N"/>
    <x v="0"/>
    <n v="1"/>
    <s v="AD"/>
    <n v="50064"/>
    <n v="125"/>
    <m/>
    <n v="0"/>
    <n v="0"/>
    <n v="614705"/>
    <n v="664894"/>
  </r>
  <r>
    <s v="OPS"/>
    <s v="Robertson Cr"/>
    <x v="0"/>
    <s v="Fall"/>
    <x v="37"/>
    <x v="21"/>
    <s v="SWVI"/>
    <s v="CK-31"/>
    <x v="2"/>
    <s v="M"/>
    <s v="H"/>
    <x v="51"/>
    <x v="83"/>
    <s v="CK-31"/>
    <s v="WEST VANCOUVER ISLAND-SOUTH_FA_0.x"/>
    <x v="0"/>
    <x v="1946"/>
    <x v="37"/>
    <x v="1022"/>
    <s v="20160527"/>
    <n v="5.49"/>
    <x v="0"/>
    <s v="N"/>
    <x v="0"/>
    <n v="1"/>
    <s v="AD"/>
    <n v="50132"/>
    <n v="0"/>
    <m/>
    <n v="0"/>
    <n v="0"/>
    <n v="614007"/>
    <n v="664139"/>
  </r>
  <r>
    <s v="OPS"/>
    <s v="Robertson Cr"/>
    <x v="0"/>
    <s v="Fall"/>
    <x v="37"/>
    <x v="21"/>
    <s v="SWVI"/>
    <s v="CK-31"/>
    <x v="2"/>
    <s v="M"/>
    <s v="H"/>
    <x v="51"/>
    <x v="83"/>
    <s v="CK-31"/>
    <s v="WEST VANCOUVER ISLAND-SOUTH_FA_0.x"/>
    <x v="0"/>
    <x v="1947"/>
    <x v="37"/>
    <x v="297"/>
    <s v="20160509"/>
    <n v="5.61"/>
    <x v="0"/>
    <s v="N"/>
    <x v="0"/>
    <n v="1"/>
    <s v="AD"/>
    <n v="50436"/>
    <n v="0"/>
    <m/>
    <n v="0"/>
    <n v="0"/>
    <n v="680763"/>
    <n v="731199"/>
  </r>
  <r>
    <s v="OPS"/>
    <s v="Robertson Cr"/>
    <x v="0"/>
    <s v="Fall"/>
    <x v="37"/>
    <x v="21"/>
    <s v="SWVI"/>
    <s v="CK-31"/>
    <x v="2"/>
    <s v="M"/>
    <s v="H"/>
    <x v="51"/>
    <x v="83"/>
    <s v="CK-31"/>
    <s v="WEST VANCOUVER ISLAND-SOUTH_FA_0.x"/>
    <x v="0"/>
    <x v="1948"/>
    <x v="37"/>
    <x v="297"/>
    <s v="20160509"/>
    <n v="4.0999999999999996"/>
    <x v="0"/>
    <s v="N"/>
    <x v="0"/>
    <n v="1"/>
    <s v="AD"/>
    <n v="50124"/>
    <n v="126"/>
    <m/>
    <n v="0"/>
    <n v="0"/>
    <m/>
    <n v="50250"/>
  </r>
  <r>
    <s v="OPS"/>
    <s v="Robertson Cr"/>
    <x v="0"/>
    <s v="Fall"/>
    <x v="37"/>
    <x v="21"/>
    <s v="SWVI"/>
    <s v="CK-31"/>
    <x v="2"/>
    <s v="M"/>
    <s v="H"/>
    <x v="51"/>
    <x v="83"/>
    <s v="CK-31"/>
    <s v="WEST VANCOUVER ISLAND-SOUTH_FA_0.x"/>
    <x v="0"/>
    <x v="1949"/>
    <x v="37"/>
    <x v="297"/>
    <s v="20160509"/>
    <n v="5.53"/>
    <x v="0"/>
    <s v="N"/>
    <x v="0"/>
    <n v="1"/>
    <s v="AD"/>
    <n v="50165"/>
    <n v="126"/>
    <m/>
    <n v="0"/>
    <n v="0"/>
    <n v="626823"/>
    <n v="677114"/>
  </r>
  <r>
    <s v="OPS"/>
    <s v="Robertson Cr"/>
    <x v="0"/>
    <s v="Fall"/>
    <x v="37"/>
    <x v="21"/>
    <s v="SWVI"/>
    <s v="CK-31"/>
    <x v="2"/>
    <s v="M"/>
    <s v="H"/>
    <x v="51"/>
    <x v="83"/>
    <s v="CK-31"/>
    <s v="WEST VANCOUVER ISLAND-SOUTH_FA_0.x"/>
    <x v="0"/>
    <x v="1950"/>
    <x v="37"/>
    <x v="297"/>
    <s v="20160509"/>
    <n v="4.0999999999999996"/>
    <x v="0"/>
    <s v="N"/>
    <x v="0"/>
    <n v="1"/>
    <s v="AD"/>
    <n v="50107"/>
    <n v="126"/>
    <m/>
    <n v="0"/>
    <n v="0"/>
    <m/>
    <n v="50233"/>
  </r>
  <r>
    <s v="OPS"/>
    <s v="Robertson Cr"/>
    <x v="0"/>
    <s v="Fall"/>
    <x v="37"/>
    <x v="21"/>
    <s v="SWVI"/>
    <s v="CK-31"/>
    <x v="2"/>
    <s v="M"/>
    <s v="H"/>
    <x v="51"/>
    <x v="83"/>
    <s v="CK-31"/>
    <s v="WEST VANCOUVER ISLAND-SOUTH_FA_0.x"/>
    <x v="0"/>
    <x v="1951"/>
    <x v="37"/>
    <x v="1022"/>
    <s v="20160527"/>
    <n v="5.49"/>
    <x v="0"/>
    <s v="N"/>
    <x v="0"/>
    <n v="1"/>
    <s v="AD"/>
    <n v="25442"/>
    <n v="0"/>
    <m/>
    <n v="0"/>
    <n v="0"/>
    <n v="280670"/>
    <n v="306112"/>
  </r>
  <r>
    <s v="OPS"/>
    <s v="Robertson Cr"/>
    <x v="0"/>
    <s v="Fall"/>
    <x v="37"/>
    <x v="21"/>
    <s v="SWVI"/>
    <s v="CK-31"/>
    <x v="2"/>
    <s v="M"/>
    <s v="H"/>
    <x v="51"/>
    <x v="83"/>
    <s v="CK-31"/>
    <s v="WEST VANCOUVER ISLAND-SOUTH_FA_0.x"/>
    <x v="0"/>
    <x v="1952"/>
    <x v="37"/>
    <x v="1022"/>
    <s v="20160527"/>
    <n v="5.49"/>
    <x v="0"/>
    <s v="N"/>
    <x v="0"/>
    <n v="1"/>
    <s v="AD"/>
    <n v="24819"/>
    <n v="125"/>
    <m/>
    <n v="0"/>
    <n v="0"/>
    <n v="305509"/>
    <n v="330453"/>
  </r>
  <r>
    <s v="OPS"/>
    <s v="Robertson Cr"/>
    <x v="0"/>
    <s v="Fall"/>
    <x v="37"/>
    <x v="21"/>
    <s v="SWVI"/>
    <s v="CK-31"/>
    <x v="2"/>
    <s v="M"/>
    <s v="H"/>
    <x v="51"/>
    <x v="83"/>
    <s v="CK-31"/>
    <s v="WEST VANCOUVER ISLAND-SOUTH_FA_0.x"/>
    <x v="0"/>
    <x v="1953"/>
    <x v="37"/>
    <x v="1022"/>
    <s v="20160527"/>
    <n v="5.49"/>
    <x v="0"/>
    <s v="N"/>
    <x v="0"/>
    <n v="1"/>
    <s v="AD"/>
    <n v="25038"/>
    <n v="0"/>
    <m/>
    <n v="0"/>
    <n v="0"/>
    <n v="276214"/>
    <n v="301252"/>
  </r>
  <r>
    <s v="OPS"/>
    <s v="Robertson Cr"/>
    <x v="0"/>
    <s v="Fall"/>
    <x v="37"/>
    <x v="21"/>
    <s v="SWVI"/>
    <s v="CK-31"/>
    <x v="2"/>
    <s v="M"/>
    <s v="H"/>
    <x v="51"/>
    <x v="83"/>
    <s v="CK-31"/>
    <s v="WEST VANCOUVER ISLAND-SOUTH_FA_0.x"/>
    <x v="0"/>
    <x v="1954"/>
    <x v="37"/>
    <x v="1022"/>
    <s v="20160527"/>
    <n v="5.49"/>
    <x v="0"/>
    <s v="N"/>
    <x v="0"/>
    <n v="1"/>
    <s v="AD"/>
    <n v="22178"/>
    <n v="111"/>
    <m/>
    <n v="0"/>
    <n v="0"/>
    <n v="245890"/>
    <n v="268179"/>
  </r>
  <r>
    <s v="OPS"/>
    <s v="Robertson Cr"/>
    <x v="0"/>
    <s v="Fall"/>
    <x v="37"/>
    <x v="21"/>
    <s v="SWVI"/>
    <s v="CK-31"/>
    <x v="2"/>
    <s v="M"/>
    <s v="H"/>
    <x v="51"/>
    <x v="83"/>
    <s v="CK-31"/>
    <s v="WEST VANCOUVER ISLAND-SOUTH_FA_0.x"/>
    <x v="0"/>
    <x v="1955"/>
    <x v="37"/>
    <x v="1022"/>
    <s v="20160527"/>
    <n v="5.49"/>
    <x v="0"/>
    <s v="N"/>
    <x v="0"/>
    <n v="1"/>
    <s v="AD"/>
    <n v="50262"/>
    <n v="126"/>
    <m/>
    <n v="0"/>
    <n v="0"/>
    <n v="555869"/>
    <n v="606257"/>
  </r>
  <r>
    <s v="OPS"/>
    <s v="Robertson Cr"/>
    <x v="0"/>
    <s v="Fall"/>
    <x v="37"/>
    <x v="21"/>
    <s v="SWVI"/>
    <s v="CK-31"/>
    <x v="2"/>
    <s v="M"/>
    <s v="H"/>
    <x v="51"/>
    <x v="83"/>
    <s v="CK-31"/>
    <s v="WEST VANCOUVER ISLAND-SOUTH_FA_0.x"/>
    <x v="0"/>
    <x v="1956"/>
    <x v="37"/>
    <x v="1022"/>
    <s v="20160527"/>
    <n v="5.49"/>
    <x v="0"/>
    <s v="N"/>
    <x v="0"/>
    <n v="1"/>
    <s v="AD"/>
    <n v="50108"/>
    <n v="0"/>
    <m/>
    <n v="0"/>
    <n v="0"/>
    <n v="552780"/>
    <n v="602888"/>
  </r>
  <r>
    <s v="OPS"/>
    <s v="Robertson Cr"/>
    <x v="0"/>
    <s v="Fall"/>
    <x v="29"/>
    <x v="31"/>
    <s v="SWVI"/>
    <s v="CK-31"/>
    <x v="2"/>
    <s v="M"/>
    <s v="H"/>
    <x v="57"/>
    <x v="81"/>
    <s v="CK-31"/>
    <s v="WEST VANCOUVER ISLAND-SOUTH_FA_0.x"/>
    <x v="0"/>
    <x v="1957"/>
    <x v="29"/>
    <x v="1023"/>
    <s v="20170505"/>
    <m/>
    <x v="0"/>
    <s v="N"/>
    <x v="0"/>
    <n v="1"/>
    <s v="AD"/>
    <n v="31983"/>
    <n v="0"/>
    <m/>
    <n v="0"/>
    <n v="0"/>
    <n v="726"/>
    <n v="32709"/>
  </r>
  <r>
    <s v="OPS"/>
    <s v="Robertson Cr"/>
    <x v="0"/>
    <s v="Fall"/>
    <x v="29"/>
    <x v="21"/>
    <s v="SWVI"/>
    <s v="CK-31"/>
    <x v="2"/>
    <s v="M"/>
    <s v="H"/>
    <x v="56"/>
    <x v="100"/>
    <s v="CK-31"/>
    <s v="WEST VANCOUVER ISLAND-SOUTH_FA_0.x"/>
    <x v="3"/>
    <x v="1958"/>
    <x v="29"/>
    <x v="1024"/>
    <s v="20170605"/>
    <m/>
    <x v="1"/>
    <s v="N"/>
    <x v="0"/>
    <n v="1"/>
    <s v="AD"/>
    <n v="41117"/>
    <n v="415"/>
    <m/>
    <n v="0"/>
    <n v="0"/>
    <n v="164756"/>
    <n v="206288"/>
  </r>
  <r>
    <s v="OPS"/>
    <s v="Robertson Cr"/>
    <x v="0"/>
    <s v="Fall"/>
    <x v="29"/>
    <x v="21"/>
    <s v="SWVI"/>
    <s v="CK-31"/>
    <x v="2"/>
    <s v="M"/>
    <s v="H"/>
    <x v="51"/>
    <x v="83"/>
    <s v="CK-31"/>
    <s v="WEST VANCOUVER ISLAND-SOUTH_FA_0.x"/>
    <x v="0"/>
    <x v="1959"/>
    <x v="29"/>
    <x v="157"/>
    <s v="20170531"/>
    <n v="4.4800000000000004"/>
    <x v="0"/>
    <s v="N"/>
    <x v="0"/>
    <n v="1"/>
    <s v="AD"/>
    <n v="22713"/>
    <n v="114"/>
    <m/>
    <n v="0"/>
    <n v="0"/>
    <n v="72903"/>
    <n v="95730"/>
  </r>
  <r>
    <s v="OPS"/>
    <s v="Robertson Cr"/>
    <x v="0"/>
    <s v="Fall"/>
    <x v="29"/>
    <x v="21"/>
    <s v="SWVI"/>
    <s v="CK-31"/>
    <x v="2"/>
    <s v="M"/>
    <s v="H"/>
    <x v="51"/>
    <x v="83"/>
    <s v="CK-31"/>
    <s v="WEST VANCOUVER ISLAND-SOUTH_FA_0.x"/>
    <x v="0"/>
    <x v="1960"/>
    <x v="29"/>
    <x v="157"/>
    <s v="20170531"/>
    <n v="4.4800000000000004"/>
    <x v="0"/>
    <s v="N"/>
    <x v="0"/>
    <n v="1"/>
    <s v="AD"/>
    <n v="23446"/>
    <n v="118"/>
    <m/>
    <n v="0"/>
    <n v="0"/>
    <n v="75257"/>
    <n v="98821"/>
  </r>
  <r>
    <s v="OPS"/>
    <s v="Robertson Cr"/>
    <x v="0"/>
    <s v="Fall"/>
    <x v="29"/>
    <x v="21"/>
    <s v="SWVI"/>
    <s v="CK-31"/>
    <x v="2"/>
    <s v="M"/>
    <s v="H"/>
    <x v="51"/>
    <x v="83"/>
    <s v="CK-31"/>
    <s v="WEST VANCOUVER ISLAND-SOUTH_FA_0.x"/>
    <x v="0"/>
    <x v="1961"/>
    <x v="29"/>
    <x v="157"/>
    <s v="20170531"/>
    <n v="4.4800000000000004"/>
    <x v="0"/>
    <s v="N"/>
    <x v="0"/>
    <n v="1"/>
    <s v="AD"/>
    <n v="30454"/>
    <n v="153"/>
    <m/>
    <n v="0"/>
    <n v="0"/>
    <n v="97750"/>
    <n v="128357"/>
  </r>
  <r>
    <s v="OPS"/>
    <s v="Robertson Cr"/>
    <x v="0"/>
    <s v="Fall"/>
    <x v="29"/>
    <x v="21"/>
    <s v="SWVI"/>
    <s v="CK-31"/>
    <x v="2"/>
    <s v="M"/>
    <s v="H"/>
    <x v="51"/>
    <x v="83"/>
    <s v="CK-31"/>
    <s v="WEST VANCOUVER ISLAND-SOUTH_FA_0.x"/>
    <x v="0"/>
    <x v="1962"/>
    <x v="29"/>
    <x v="157"/>
    <s v="20170531"/>
    <n v="4.4800000000000004"/>
    <x v="0"/>
    <s v="N"/>
    <x v="0"/>
    <n v="1"/>
    <s v="AD"/>
    <n v="23581"/>
    <n v="118"/>
    <m/>
    <n v="0"/>
    <n v="0"/>
    <n v="75688"/>
    <n v="99387"/>
  </r>
  <r>
    <s v="OPS"/>
    <s v="Robertson Cr"/>
    <x v="0"/>
    <s v="Fall"/>
    <x v="29"/>
    <x v="21"/>
    <s v="SWVI"/>
    <s v="CK-31"/>
    <x v="2"/>
    <s v="M"/>
    <s v="H"/>
    <x v="51"/>
    <x v="83"/>
    <s v="CK-31"/>
    <s v="WEST VANCOUVER ISLAND-SOUTH_FA_0.x"/>
    <x v="0"/>
    <x v="1963"/>
    <x v="29"/>
    <x v="702"/>
    <s v="20170530"/>
    <n v="4.83"/>
    <x v="0"/>
    <s v="N"/>
    <x v="0"/>
    <n v="1"/>
    <s v="AD"/>
    <n v="25550"/>
    <n v="128"/>
    <m/>
    <n v="0"/>
    <n v="0"/>
    <n v="100055"/>
    <n v="125733"/>
  </r>
  <r>
    <s v="OPS"/>
    <s v="Robertson Cr"/>
    <x v="0"/>
    <s v="Fall"/>
    <x v="29"/>
    <x v="21"/>
    <s v="SWVI"/>
    <s v="CK-31"/>
    <x v="2"/>
    <s v="M"/>
    <s v="H"/>
    <x v="51"/>
    <x v="83"/>
    <s v="CK-31"/>
    <s v="WEST VANCOUVER ISLAND-SOUTH_FA_0.x"/>
    <x v="0"/>
    <x v="1964"/>
    <x v="29"/>
    <x v="702"/>
    <s v="20170530"/>
    <n v="4.83"/>
    <x v="0"/>
    <s v="N"/>
    <x v="0"/>
    <n v="1"/>
    <s v="AD"/>
    <n v="26056"/>
    <n v="263"/>
    <m/>
    <n v="0"/>
    <n v="0"/>
    <n v="102553"/>
    <n v="128872"/>
  </r>
  <r>
    <s v="OPS"/>
    <s v="Robertson Cr"/>
    <x v="0"/>
    <s v="Fall"/>
    <x v="29"/>
    <x v="21"/>
    <s v="SWVI"/>
    <s v="CK-31"/>
    <x v="2"/>
    <s v="M"/>
    <s v="H"/>
    <x v="51"/>
    <x v="83"/>
    <s v="CK-31"/>
    <s v="WEST VANCOUVER ISLAND-SOUTH_FA_0.x"/>
    <x v="0"/>
    <x v="1965"/>
    <x v="29"/>
    <x v="702"/>
    <s v="20170530"/>
    <n v="4.83"/>
    <x v="0"/>
    <s v="N"/>
    <x v="0"/>
    <n v="1"/>
    <s v="AD"/>
    <n v="51068"/>
    <n v="386"/>
    <m/>
    <n v="0"/>
    <n v="0"/>
    <n v="200492"/>
    <n v="251946"/>
  </r>
  <r>
    <s v="OPS"/>
    <s v="Robertson Cr"/>
    <x v="0"/>
    <s v="Fall"/>
    <x v="29"/>
    <x v="21"/>
    <s v="SWVI"/>
    <s v="CK-31"/>
    <x v="2"/>
    <s v="M"/>
    <s v="H"/>
    <x v="51"/>
    <x v="83"/>
    <s v="CK-31"/>
    <s v="WEST VANCOUVER ISLAND-SOUTH_FA_0.x"/>
    <x v="0"/>
    <x v="1966"/>
    <x v="29"/>
    <x v="702"/>
    <s v="20170530"/>
    <n v="4.83"/>
    <x v="0"/>
    <s v="N"/>
    <x v="0"/>
    <n v="1"/>
    <s v="AD"/>
    <n v="49248"/>
    <n v="247"/>
    <m/>
    <n v="0"/>
    <n v="0"/>
    <n v="192859"/>
    <n v="242354"/>
  </r>
  <r>
    <s v="OPS"/>
    <s v="Robertson Cr"/>
    <x v="0"/>
    <s v="Fall"/>
    <x v="29"/>
    <x v="21"/>
    <s v="SWVI"/>
    <s v="CK-31"/>
    <x v="2"/>
    <s v="M"/>
    <s v="H"/>
    <x v="51"/>
    <x v="83"/>
    <s v="CK-31"/>
    <s v="WEST VANCOUVER ISLAND-SOUTH_FA_0.x"/>
    <x v="0"/>
    <x v="1967"/>
    <x v="29"/>
    <x v="157"/>
    <s v="20170531"/>
    <n v="4.32"/>
    <x v="0"/>
    <s v="N"/>
    <x v="0"/>
    <n v="1"/>
    <s v="AD"/>
    <n v="53471"/>
    <n v="269"/>
    <m/>
    <n v="0"/>
    <n v="0"/>
    <n v="196371"/>
    <n v="250111"/>
  </r>
  <r>
    <s v="OPS"/>
    <s v="Robertson Cr"/>
    <x v="0"/>
    <s v="Fall"/>
    <x v="29"/>
    <x v="21"/>
    <s v="SWVI"/>
    <s v="CK-31"/>
    <x v="2"/>
    <s v="M"/>
    <s v="H"/>
    <x v="51"/>
    <x v="83"/>
    <s v="CK-31"/>
    <s v="WEST VANCOUVER ISLAND-SOUTH_FA_0.x"/>
    <x v="0"/>
    <x v="1968"/>
    <x v="29"/>
    <x v="157"/>
    <s v="20170531"/>
    <n v="4.32"/>
    <x v="0"/>
    <s v="N"/>
    <x v="0"/>
    <n v="1"/>
    <s v="AD"/>
    <n v="58075"/>
    <n v="292"/>
    <m/>
    <n v="0"/>
    <n v="0"/>
    <n v="213278"/>
    <n v="271645"/>
  </r>
  <r>
    <s v="OPS"/>
    <s v="Robertson Cr"/>
    <x v="0"/>
    <s v="Fall"/>
    <x v="29"/>
    <x v="21"/>
    <s v="SWVI"/>
    <s v="CK-31"/>
    <x v="2"/>
    <s v="M"/>
    <s v="H"/>
    <x v="51"/>
    <x v="83"/>
    <s v="CK-31"/>
    <s v="WEST VANCOUVER ISLAND-SOUTH_FA_0.x"/>
    <x v="0"/>
    <x v="1969"/>
    <x v="29"/>
    <x v="157"/>
    <s v="20170531"/>
    <n v="4.32"/>
    <x v="0"/>
    <s v="N"/>
    <x v="0"/>
    <n v="1"/>
    <s v="AD"/>
    <n v="41385"/>
    <n v="208"/>
    <m/>
    <n v="0"/>
    <n v="0"/>
    <n v="151985"/>
    <n v="193578"/>
  </r>
  <r>
    <s v="OPS"/>
    <s v="Robertson Cr"/>
    <x v="0"/>
    <s v="Fall"/>
    <x v="29"/>
    <x v="21"/>
    <s v="SWVI"/>
    <s v="CK-31"/>
    <x v="2"/>
    <s v="M"/>
    <s v="H"/>
    <x v="51"/>
    <x v="83"/>
    <s v="CK-31"/>
    <s v="WEST VANCOUVER ISLAND-SOUTH_FA_0.x"/>
    <x v="0"/>
    <x v="1970"/>
    <x v="29"/>
    <x v="157"/>
    <s v="20170531"/>
    <n v="4.4800000000000004"/>
    <x v="0"/>
    <s v="N"/>
    <x v="0"/>
    <n v="1"/>
    <s v="AD"/>
    <n v="51360"/>
    <n v="258"/>
    <m/>
    <n v="0"/>
    <n v="0"/>
    <n v="164853"/>
    <n v="216471"/>
  </r>
  <r>
    <s v="OPS"/>
    <s v="Robertson Cr"/>
    <x v="0"/>
    <s v="Fall"/>
    <x v="29"/>
    <x v="21"/>
    <s v="SWVI"/>
    <s v="CK-31"/>
    <x v="2"/>
    <s v="M"/>
    <s v="H"/>
    <x v="51"/>
    <x v="83"/>
    <s v="CK-31"/>
    <s v="WEST VANCOUVER ISLAND-SOUTH_FA_0.x"/>
    <x v="0"/>
    <x v="1971"/>
    <x v="29"/>
    <x v="1025"/>
    <s v="20170519"/>
    <n v="5.0599999999999996"/>
    <x v="0"/>
    <s v="N"/>
    <x v="761"/>
    <n v="1"/>
    <s v="AD"/>
    <n v="42780"/>
    <n v="0"/>
    <m/>
    <n v="0"/>
    <n v="0"/>
    <m/>
    <n v="42780"/>
  </r>
  <r>
    <s v="OPS"/>
    <s v="Robertson Cr"/>
    <x v="0"/>
    <s v="Fall"/>
    <x v="29"/>
    <x v="21"/>
    <s v="SWVI"/>
    <s v="CK-31"/>
    <x v="2"/>
    <s v="M"/>
    <s v="H"/>
    <x v="51"/>
    <x v="83"/>
    <s v="CK-31"/>
    <s v="WEST VANCOUVER ISLAND-SOUTH_FA_0.x"/>
    <x v="0"/>
    <x v="1972"/>
    <x v="29"/>
    <x v="1025"/>
    <s v="20170519"/>
    <n v="5.0599999999999996"/>
    <x v="0"/>
    <s v="N"/>
    <x v="761"/>
    <n v="1"/>
    <s v="AD"/>
    <n v="51307"/>
    <n v="129"/>
    <m/>
    <n v="0"/>
    <n v="0"/>
    <m/>
    <n v="51436"/>
  </r>
  <r>
    <s v="OPS"/>
    <s v="Robertson Cr"/>
    <x v="0"/>
    <s v="Fall"/>
    <x v="29"/>
    <x v="21"/>
    <s v="SWVI"/>
    <s v="CK-31"/>
    <x v="2"/>
    <s v="M"/>
    <s v="H"/>
    <x v="51"/>
    <x v="83"/>
    <s v="CK-31"/>
    <s v="WEST VANCOUVER ISLAND-SOUTH_FA_0.x"/>
    <x v="1"/>
    <x v="1973"/>
    <x v="29"/>
    <x v="1026"/>
    <s v="20170418"/>
    <m/>
    <x v="1"/>
    <s v="N"/>
    <x v="762"/>
    <n v="1"/>
    <m/>
    <n v="0"/>
    <n v="0"/>
    <m/>
    <n v="0"/>
    <n v="0"/>
    <n v="4077596"/>
    <n v="4077596"/>
  </r>
  <r>
    <s v="OPS"/>
    <s v="Robertson Cr"/>
    <x v="0"/>
    <s v="Fall"/>
    <x v="30"/>
    <x v="31"/>
    <s v="SWVI"/>
    <s v="CK-31"/>
    <x v="2"/>
    <s v="M"/>
    <s v="H"/>
    <x v="57"/>
    <x v="81"/>
    <s v="CK-31"/>
    <s v="WEST VANCOUVER ISLAND-SOUTH_FA_0.x"/>
    <x v="0"/>
    <x v="1974"/>
    <x v="30"/>
    <x v="1027"/>
    <s v="20180419"/>
    <n v="3.5"/>
    <x v="0"/>
    <s v="N"/>
    <x v="0"/>
    <n v="1"/>
    <s v="AD"/>
    <n v="44074"/>
    <n v="350"/>
    <m/>
    <n v="0"/>
    <n v="0"/>
    <n v="325"/>
    <n v="44749"/>
  </r>
  <r>
    <s v="OPS"/>
    <s v="Robertson Cr"/>
    <x v="0"/>
    <s v="Fall"/>
    <x v="30"/>
    <x v="31"/>
    <s v="SWVI"/>
    <s v="CK-31"/>
    <x v="2"/>
    <s v="M"/>
    <s v="H"/>
    <x v="57"/>
    <x v="81"/>
    <s v="CK-31"/>
    <s v="WEST VANCOUVER ISLAND-SOUTH_FA_0.x"/>
    <x v="0"/>
    <x v="1975"/>
    <x v="30"/>
    <x v="1027"/>
    <s v="20180419"/>
    <n v="3.5"/>
    <x v="0"/>
    <s v="N"/>
    <x v="0"/>
    <n v="1"/>
    <s v="AD"/>
    <n v="22018"/>
    <n v="117"/>
    <m/>
    <n v="0"/>
    <n v="0"/>
    <n v="166"/>
    <n v="22301"/>
  </r>
  <r>
    <s v="OPS"/>
    <s v="Robertson Cr"/>
    <x v="0"/>
    <s v="Fall"/>
    <x v="30"/>
    <x v="21"/>
    <s v="SWVI"/>
    <s v="CK-31"/>
    <x v="2"/>
    <s v="M"/>
    <s v="H"/>
    <x v="56"/>
    <x v="100"/>
    <s v="CK-31"/>
    <s v="WEST VANCOUVER ISLAND-SOUTH_FA_0.x"/>
    <x v="3"/>
    <x v="1976"/>
    <x v="30"/>
    <x v="1028"/>
    <s v="20180528"/>
    <n v="13.13"/>
    <x v="1"/>
    <s v="N"/>
    <x v="0"/>
    <n v="1"/>
    <s v="AD"/>
    <n v="23272"/>
    <n v="0"/>
    <m/>
    <n v="0"/>
    <n v="0"/>
    <n v="92567"/>
    <n v="115839"/>
  </r>
  <r>
    <s v="OPS"/>
    <s v="Robertson Cr"/>
    <x v="0"/>
    <s v="Fall"/>
    <x v="30"/>
    <x v="21"/>
    <s v="SWVI"/>
    <s v="CK-31"/>
    <x v="2"/>
    <s v="M"/>
    <s v="H"/>
    <x v="56"/>
    <x v="100"/>
    <s v="CK-31"/>
    <s v="WEST VANCOUVER ISLAND-SOUTH_FA_0.x"/>
    <x v="3"/>
    <x v="1977"/>
    <x v="30"/>
    <x v="1028"/>
    <s v="20180528"/>
    <n v="13.13"/>
    <x v="1"/>
    <s v="N"/>
    <x v="0"/>
    <n v="1"/>
    <s v="AD"/>
    <n v="16705"/>
    <n v="84"/>
    <m/>
    <n v="0"/>
    <n v="0"/>
    <n v="66776"/>
    <n v="83565"/>
  </r>
  <r>
    <s v="OPS"/>
    <s v="Robertson Cr"/>
    <x v="0"/>
    <s v="Fall"/>
    <x v="30"/>
    <x v="21"/>
    <s v="SWVI"/>
    <s v="CK-31"/>
    <x v="2"/>
    <s v="M"/>
    <s v="H"/>
    <x v="51"/>
    <x v="83"/>
    <s v="CK-31"/>
    <s v="WEST VANCOUVER ISLAND-SOUTH_FA_0.x"/>
    <x v="0"/>
    <x v="1978"/>
    <x v="30"/>
    <x v="542"/>
    <s v="20180507"/>
    <n v="6.37"/>
    <x v="0"/>
    <s v="N"/>
    <x v="763"/>
    <n v="1"/>
    <s v="AD"/>
    <n v="93940"/>
    <n v="118"/>
    <m/>
    <n v="0"/>
    <n v="0"/>
    <m/>
    <n v="94058"/>
  </r>
  <r>
    <s v="OPS"/>
    <s v="Robertson Cr"/>
    <x v="0"/>
    <s v="Fall"/>
    <x v="30"/>
    <x v="21"/>
    <s v="SWVI"/>
    <s v="CK-31"/>
    <x v="2"/>
    <s v="M"/>
    <s v="H"/>
    <x v="51"/>
    <x v="83"/>
    <s v="CK-31"/>
    <s v="WEST VANCOUVER ISLAND-SOUTH_FA_0.x"/>
    <x v="0"/>
    <x v="1979"/>
    <x v="30"/>
    <x v="1029"/>
    <s v="20180530"/>
    <n v="6.81"/>
    <x v="0"/>
    <s v="N"/>
    <x v="0"/>
    <n v="1"/>
    <s v="AD"/>
    <n v="25364"/>
    <n v="0"/>
    <m/>
    <n v="0"/>
    <n v="0"/>
    <n v="278136"/>
    <n v="303500"/>
  </r>
  <r>
    <s v="OPS"/>
    <s v="Robertson Cr"/>
    <x v="0"/>
    <s v="Fall"/>
    <x v="30"/>
    <x v="21"/>
    <s v="SWVI"/>
    <s v="CK-31"/>
    <x v="2"/>
    <s v="M"/>
    <s v="H"/>
    <x v="51"/>
    <x v="83"/>
    <s v="CK-31"/>
    <s v="WEST VANCOUVER ISLAND-SOUTH_FA_0.x"/>
    <x v="0"/>
    <x v="1980"/>
    <x v="30"/>
    <x v="310"/>
    <s v="20180525"/>
    <n v="5.94"/>
    <x v="0"/>
    <s v="N"/>
    <x v="0"/>
    <n v="1"/>
    <s v="AD"/>
    <n v="25187"/>
    <n v="254"/>
    <m/>
    <n v="0"/>
    <n v="0"/>
    <n v="296927"/>
    <n v="322368"/>
  </r>
  <r>
    <s v="OPS"/>
    <s v="Robertson Cr"/>
    <x v="0"/>
    <s v="Fall"/>
    <x v="30"/>
    <x v="21"/>
    <s v="SWVI"/>
    <s v="CK-31"/>
    <x v="2"/>
    <s v="M"/>
    <s v="H"/>
    <x v="51"/>
    <x v="83"/>
    <s v="CK-31"/>
    <s v="WEST VANCOUVER ISLAND-SOUTH_FA_0.x"/>
    <x v="0"/>
    <x v="1981"/>
    <x v="30"/>
    <x v="310"/>
    <s v="20180525"/>
    <n v="5.94"/>
    <x v="0"/>
    <s v="N"/>
    <x v="0"/>
    <n v="1"/>
    <s v="AD"/>
    <n v="25096"/>
    <n v="0"/>
    <m/>
    <n v="0"/>
    <n v="0"/>
    <n v="292891"/>
    <n v="317987"/>
  </r>
  <r>
    <s v="OPS"/>
    <s v="Robertson Cr"/>
    <x v="0"/>
    <s v="Fall"/>
    <x v="30"/>
    <x v="21"/>
    <s v="SWVI"/>
    <s v="CK-31"/>
    <x v="2"/>
    <s v="M"/>
    <s v="H"/>
    <x v="51"/>
    <x v="83"/>
    <s v="CK-31"/>
    <s v="WEST VANCOUVER ISLAND-SOUTH_FA_0.x"/>
    <x v="0"/>
    <x v="1982"/>
    <x v="30"/>
    <x v="310"/>
    <s v="20180525"/>
    <n v="5.94"/>
    <x v="0"/>
    <s v="N"/>
    <x v="0"/>
    <n v="1"/>
    <s v="AD"/>
    <n v="28564"/>
    <n v="144"/>
    <m/>
    <n v="0"/>
    <n v="0"/>
    <n v="335050"/>
    <n v="363758"/>
  </r>
  <r>
    <s v="OPS"/>
    <s v="Robertson Cr"/>
    <x v="0"/>
    <s v="Fall"/>
    <x v="30"/>
    <x v="21"/>
    <s v="SWVI"/>
    <s v="CK-31"/>
    <x v="2"/>
    <s v="M"/>
    <s v="H"/>
    <x v="51"/>
    <x v="83"/>
    <s v="CK-31"/>
    <s v="WEST VANCOUVER ISLAND-SOUTH_FA_0.x"/>
    <x v="0"/>
    <x v="1983"/>
    <x v="30"/>
    <x v="310"/>
    <s v="20180525"/>
    <n v="5.94"/>
    <x v="0"/>
    <s v="N"/>
    <x v="0"/>
    <n v="1"/>
    <s v="AD"/>
    <n v="25543"/>
    <n v="0"/>
    <m/>
    <n v="0"/>
    <n v="0"/>
    <n v="298106"/>
    <n v="323649"/>
  </r>
  <r>
    <s v="OPS"/>
    <s v="Robertson Cr"/>
    <x v="0"/>
    <s v="Fall"/>
    <x v="30"/>
    <x v="21"/>
    <s v="SWVI"/>
    <s v="CK-31"/>
    <x v="2"/>
    <s v="M"/>
    <s v="H"/>
    <x v="51"/>
    <x v="83"/>
    <s v="CK-31"/>
    <s v="WEST VANCOUVER ISLAND-SOUTH_FA_0.x"/>
    <x v="0"/>
    <x v="1984"/>
    <x v="30"/>
    <x v="1029"/>
    <s v="20180530"/>
    <n v="6.81"/>
    <x v="0"/>
    <s v="N"/>
    <x v="0"/>
    <n v="1"/>
    <s v="AD"/>
    <n v="17334"/>
    <n v="0"/>
    <m/>
    <n v="0"/>
    <n v="0"/>
    <n v="190083"/>
    <n v="207417"/>
  </r>
  <r>
    <s v="OPS"/>
    <s v="Robertson Cr"/>
    <x v="0"/>
    <s v="Fall"/>
    <x v="30"/>
    <x v="21"/>
    <s v="SWVI"/>
    <s v="CK-31"/>
    <x v="2"/>
    <s v="M"/>
    <s v="H"/>
    <x v="51"/>
    <x v="83"/>
    <s v="CK-31"/>
    <s v="WEST VANCOUVER ISLAND-SOUTH_FA_0.x"/>
    <x v="0"/>
    <x v="1985"/>
    <x v="30"/>
    <x v="1030"/>
    <s v="20180516"/>
    <n v="5.47"/>
    <x v="0"/>
    <s v="N"/>
    <x v="0"/>
    <n v="1"/>
    <s v="AD"/>
    <n v="50619"/>
    <n v="0"/>
    <m/>
    <n v="0"/>
    <n v="0"/>
    <n v="681737"/>
    <n v="732356"/>
  </r>
  <r>
    <s v="OPS"/>
    <s v="Robertson Cr"/>
    <x v="0"/>
    <s v="Fall"/>
    <x v="30"/>
    <x v="21"/>
    <s v="SWVI"/>
    <s v="CK-31"/>
    <x v="2"/>
    <s v="M"/>
    <s v="H"/>
    <x v="51"/>
    <x v="83"/>
    <s v="CK-31"/>
    <s v="WEST VANCOUVER ISLAND-SOUTH_FA_0.x"/>
    <x v="0"/>
    <x v="1986"/>
    <x v="30"/>
    <x v="1029"/>
    <s v="20180530"/>
    <n v="6.81"/>
    <x v="0"/>
    <s v="N"/>
    <x v="0"/>
    <n v="1"/>
    <s v="AD"/>
    <n v="50013"/>
    <n v="0"/>
    <m/>
    <n v="0"/>
    <n v="0"/>
    <n v="548422"/>
    <n v="598435"/>
  </r>
  <r>
    <s v="OPS"/>
    <s v="Robertson Cr"/>
    <x v="0"/>
    <s v="Fall"/>
    <x v="30"/>
    <x v="21"/>
    <s v="SWVI"/>
    <s v="CK-31"/>
    <x v="2"/>
    <s v="M"/>
    <s v="H"/>
    <x v="51"/>
    <x v="83"/>
    <s v="CK-31"/>
    <s v="WEST VANCOUVER ISLAND-SOUTH_FA_0.x"/>
    <x v="0"/>
    <x v="1987"/>
    <x v="30"/>
    <x v="1029"/>
    <s v="20180530"/>
    <n v="6.81"/>
    <x v="0"/>
    <s v="N"/>
    <x v="0"/>
    <n v="1"/>
    <s v="AD"/>
    <n v="50452"/>
    <n v="126"/>
    <m/>
    <n v="0"/>
    <n v="0"/>
    <n v="554627"/>
    <n v="605205"/>
  </r>
  <r>
    <s v="OPS"/>
    <s v="Robertson Cr"/>
    <x v="0"/>
    <s v="Fall"/>
    <x v="30"/>
    <x v="21"/>
    <s v="SWVI"/>
    <s v="CK-31"/>
    <x v="2"/>
    <s v="M"/>
    <s v="H"/>
    <x v="51"/>
    <x v="83"/>
    <s v="CK-31"/>
    <s v="WEST VANCOUVER ISLAND-SOUTH_FA_0.x"/>
    <x v="0"/>
    <x v="1988"/>
    <x v="30"/>
    <x v="310"/>
    <s v="20180525"/>
    <n v="5.94"/>
    <x v="0"/>
    <s v="N"/>
    <x v="0"/>
    <n v="1"/>
    <s v="AD"/>
    <n v="50593"/>
    <n v="254"/>
    <m/>
    <n v="0"/>
    <n v="0"/>
    <n v="593435"/>
    <n v="644282"/>
  </r>
  <r>
    <s v="OPS"/>
    <s v="Robertson Cr"/>
    <x v="0"/>
    <s v="Fall"/>
    <x v="30"/>
    <x v="21"/>
    <s v="SWVI"/>
    <s v="CK-31"/>
    <x v="2"/>
    <s v="M"/>
    <s v="H"/>
    <x v="51"/>
    <x v="83"/>
    <s v="CK-31"/>
    <s v="WEST VANCOUVER ISLAND-SOUTH_FA_0.x"/>
    <x v="4"/>
    <x v="1989"/>
    <x v="38"/>
    <x v="1031"/>
    <s v="20190426"/>
    <m/>
    <x v="1"/>
    <s v="N"/>
    <x v="0"/>
    <n v="1"/>
    <s v="AD"/>
    <n v="56004"/>
    <n v="4"/>
    <m/>
    <n v="0"/>
    <n v="0"/>
    <m/>
    <n v="56008"/>
  </r>
  <r>
    <s v="OPS"/>
    <s v="Robertson Cr"/>
    <x v="0"/>
    <s v="Fall"/>
    <x v="30"/>
    <x v="21"/>
    <s v="SWVI"/>
    <s v="CK-31"/>
    <x v="2"/>
    <s v="M"/>
    <s v="H"/>
    <x v="51"/>
    <x v="83"/>
    <s v="CK-31"/>
    <s v="WEST VANCOUVER ISLAND-SOUTH_FA_0.x"/>
    <x v="4"/>
    <x v="1990"/>
    <x v="38"/>
    <x v="1031"/>
    <s v="20190426"/>
    <n v="22.51"/>
    <x v="1"/>
    <s v="N"/>
    <x v="0"/>
    <n v="1"/>
    <s v="AD"/>
    <n v="35097"/>
    <n v="0"/>
    <s v="AD"/>
    <n v="4333"/>
    <n v="0"/>
    <m/>
    <n v="39430"/>
  </r>
  <r>
    <s v="OPS"/>
    <s v="Robertson Cr"/>
    <x v="0"/>
    <s v="Fall"/>
    <x v="30"/>
    <x v="21"/>
    <s v="SWVI"/>
    <s v="CK-31"/>
    <x v="2"/>
    <s v="M"/>
    <s v="H"/>
    <x v="51"/>
    <x v="83"/>
    <s v="CK-31"/>
    <s v="WEST VANCOUVER ISLAND-SOUTH_FA_0.x"/>
    <x v="0"/>
    <x v="1991"/>
    <x v="30"/>
    <x v="1030"/>
    <s v="20180516"/>
    <n v="4.79"/>
    <x v="0"/>
    <s v="N"/>
    <x v="0"/>
    <n v="1"/>
    <s v="AD"/>
    <n v="49824"/>
    <n v="250"/>
    <m/>
    <n v="0"/>
    <n v="0"/>
    <n v="679724"/>
    <n v="729798"/>
  </r>
  <r>
    <s v="OPS"/>
    <s v="Robertson Cr"/>
    <x v="0"/>
    <s v="Fall"/>
    <x v="30"/>
    <x v="21"/>
    <s v="SWVI"/>
    <s v="CK-31"/>
    <x v="2"/>
    <s v="M"/>
    <s v="H"/>
    <x v="51"/>
    <x v="83"/>
    <s v="CK-31"/>
    <s v="WEST VANCOUVER ISLAND-SOUTH_FA_0.x"/>
    <x v="0"/>
    <x v="1992"/>
    <x v="30"/>
    <x v="1030"/>
    <s v="20180516"/>
    <n v="5.07"/>
    <x v="0"/>
    <s v="N"/>
    <x v="0"/>
    <n v="1"/>
    <s v="AD"/>
    <n v="50072"/>
    <n v="125"/>
    <m/>
    <n v="0"/>
    <n v="0"/>
    <n v="655220"/>
    <n v="705417"/>
  </r>
  <r>
    <s v="OPS"/>
    <s v="Robertson Cr"/>
    <x v="0"/>
    <s v="Fall"/>
    <x v="38"/>
    <x v="31"/>
    <s v="SWVI"/>
    <s v="CK-31"/>
    <x v="2"/>
    <s v="M"/>
    <s v="H"/>
    <x v="51"/>
    <x v="81"/>
    <s v="CK-31"/>
    <s v="WEST VANCOUVER ISLAND-SOUTH_FA_0.x"/>
    <x v="0"/>
    <x v="1993"/>
    <x v="38"/>
    <x v="1032"/>
    <s v="20190417"/>
    <n v="3.8"/>
    <x v="0"/>
    <s v="N"/>
    <x v="0"/>
    <n v="1"/>
    <s v="AD"/>
    <n v="11887"/>
    <n v="0"/>
    <m/>
    <n v="0"/>
    <n v="0"/>
    <m/>
    <n v="11887"/>
  </r>
  <r>
    <s v="OPS"/>
    <s v="Robertson Cr"/>
    <x v="0"/>
    <s v="Fall"/>
    <x v="38"/>
    <x v="21"/>
    <s v="SWVI"/>
    <s v="CK-31"/>
    <x v="2"/>
    <s v="M"/>
    <s v="H"/>
    <x v="56"/>
    <x v="100"/>
    <s v="CK-31"/>
    <s v="WEST VANCOUVER ISLAND-SOUTH_FA_0.x"/>
    <x v="3"/>
    <x v="1994"/>
    <x v="38"/>
    <x v="1033"/>
    <s v="20190604"/>
    <n v="9.6"/>
    <x v="1"/>
    <s v="N"/>
    <x v="764"/>
    <n v="1"/>
    <s v="AD"/>
    <n v="39946"/>
    <n v="97"/>
    <m/>
    <n v="0"/>
    <n v="0"/>
    <n v="129594"/>
    <n v="169637"/>
  </r>
  <r>
    <s v="OPS"/>
    <s v="Robertson Cr"/>
    <x v="0"/>
    <s v="Fall"/>
    <x v="38"/>
    <x v="21"/>
    <s v="SWVI"/>
    <s v="CK-31"/>
    <x v="2"/>
    <s v="M"/>
    <s v="H"/>
    <x v="51"/>
    <x v="83"/>
    <s v="CK-31"/>
    <s v="WEST VANCOUVER ISLAND-SOUTH_FA_0.x"/>
    <x v="0"/>
    <x v="1995"/>
    <x v="38"/>
    <x v="853"/>
    <s v="20190528"/>
    <n v="5.16"/>
    <x v="0"/>
    <s v="N"/>
    <x v="0"/>
    <n v="1"/>
    <s v="AD"/>
    <n v="58115"/>
    <n v="0"/>
    <m/>
    <n v="0"/>
    <n v="0"/>
    <n v="546894"/>
    <n v="605009"/>
  </r>
  <r>
    <s v="OPS"/>
    <s v="Robertson Cr"/>
    <x v="0"/>
    <s v="Fall"/>
    <x v="38"/>
    <x v="21"/>
    <s v="SWVI"/>
    <s v="CK-31"/>
    <x v="2"/>
    <s v="M"/>
    <s v="H"/>
    <x v="51"/>
    <x v="83"/>
    <s v="CK-31"/>
    <s v="WEST VANCOUVER ISLAND-SOUTH_FA_0.x"/>
    <x v="0"/>
    <x v="1996"/>
    <x v="38"/>
    <x v="1034"/>
    <s v="20190524"/>
    <n v="3.73"/>
    <x v="0"/>
    <s v="N"/>
    <x v="0"/>
    <n v="1"/>
    <s v="AD"/>
    <n v="34925"/>
    <n v="0"/>
    <m/>
    <n v="0"/>
    <n v="0"/>
    <n v="447338"/>
    <n v="482263"/>
  </r>
  <r>
    <s v="OPS"/>
    <s v="Robertson Cr"/>
    <x v="0"/>
    <s v="Fall"/>
    <x v="38"/>
    <x v="21"/>
    <s v="SWVI"/>
    <s v="CK-31"/>
    <x v="2"/>
    <s v="M"/>
    <s v="H"/>
    <x v="51"/>
    <x v="83"/>
    <s v="CK-31"/>
    <s v="WEST VANCOUVER ISLAND-SOUTH_FA_0.x"/>
    <x v="4"/>
    <x v="1997"/>
    <x v="31"/>
    <x v="1035"/>
    <s v="202005"/>
    <m/>
    <x v="1"/>
    <s v="N"/>
    <x v="0"/>
    <n v="1"/>
    <s v="AD"/>
    <n v="54090"/>
    <n v="203"/>
    <m/>
    <n v="0"/>
    <n v="0"/>
    <m/>
    <n v="54293"/>
  </r>
  <r>
    <s v="OPS"/>
    <s v="Robertson Cr"/>
    <x v="0"/>
    <s v="Fall"/>
    <x v="38"/>
    <x v="21"/>
    <s v="SWVI"/>
    <s v="CK-31"/>
    <x v="2"/>
    <s v="M"/>
    <s v="H"/>
    <x v="51"/>
    <x v="83"/>
    <s v="CK-31"/>
    <s v="WEST VANCOUVER ISLAND-SOUTH_FA_0.x"/>
    <x v="0"/>
    <x v="1998"/>
    <x v="38"/>
    <x v="1034"/>
    <s v="20190524"/>
    <n v="3.73"/>
    <x v="0"/>
    <s v="N"/>
    <x v="0"/>
    <n v="1"/>
    <s v="AD"/>
    <n v="57622"/>
    <n v="0"/>
    <m/>
    <n v="0"/>
    <n v="0"/>
    <n v="738054"/>
    <n v="795676"/>
  </r>
  <r>
    <s v="OPS"/>
    <s v="Robertson Cr"/>
    <x v="0"/>
    <s v="Fall"/>
    <x v="38"/>
    <x v="21"/>
    <s v="SWVI"/>
    <s v="CK-31"/>
    <x v="2"/>
    <s v="M"/>
    <s v="H"/>
    <x v="51"/>
    <x v="83"/>
    <s v="CK-31"/>
    <s v="WEST VANCOUVER ISLAND-SOUTH_FA_0.x"/>
    <x v="0"/>
    <x v="1999"/>
    <x v="38"/>
    <x v="1034"/>
    <s v="20190524"/>
    <n v="3.73"/>
    <x v="0"/>
    <s v="N"/>
    <x v="0"/>
    <n v="1"/>
    <s v="AD"/>
    <n v="57456"/>
    <n v="0"/>
    <m/>
    <n v="0"/>
    <n v="0"/>
    <n v="735928"/>
    <n v="793384"/>
  </r>
  <r>
    <s v="OPS"/>
    <s v="Robertson Cr"/>
    <x v="0"/>
    <s v="Fall"/>
    <x v="38"/>
    <x v="21"/>
    <s v="SWVI"/>
    <s v="CK-31"/>
    <x v="2"/>
    <s v="M"/>
    <s v="H"/>
    <x v="51"/>
    <x v="83"/>
    <s v="CK-31"/>
    <s v="WEST VANCOUVER ISLAND-SOUTH_FA_0.x"/>
    <x v="4"/>
    <x v="2000"/>
    <x v="31"/>
    <x v="1035"/>
    <s v="202005"/>
    <m/>
    <x v="1"/>
    <s v="N"/>
    <x v="0"/>
    <n v="1"/>
    <s v="AD"/>
    <n v="43861"/>
    <n v="218"/>
    <m/>
    <n v="0"/>
    <n v="0"/>
    <m/>
    <n v="44079"/>
  </r>
  <r>
    <s v="OPS"/>
    <s v="Robertson Cr"/>
    <x v="0"/>
    <s v="Fall"/>
    <x v="38"/>
    <x v="21"/>
    <s v="SWVI"/>
    <s v="CK-31"/>
    <x v="2"/>
    <s v="M"/>
    <s v="H"/>
    <x v="51"/>
    <x v="83"/>
    <s v="CK-31"/>
    <s v="WEST VANCOUVER ISLAND-SOUTH_FA_0.x"/>
    <x v="0"/>
    <x v="2001"/>
    <x v="38"/>
    <x v="704"/>
    <s v="20190516"/>
    <n v="5.19"/>
    <x v="0"/>
    <s v="N"/>
    <x v="0"/>
    <n v="1"/>
    <s v="AD"/>
    <n v="29683"/>
    <n v="0"/>
    <m/>
    <n v="0"/>
    <n v="0"/>
    <n v="404714"/>
    <n v="434397"/>
  </r>
  <r>
    <s v="OPS"/>
    <s v="Robertson Cr"/>
    <x v="0"/>
    <s v="Fall"/>
    <x v="38"/>
    <x v="21"/>
    <s v="SWVI"/>
    <s v="CK-31"/>
    <x v="2"/>
    <s v="M"/>
    <s v="H"/>
    <x v="51"/>
    <x v="83"/>
    <s v="CK-31"/>
    <s v="WEST VANCOUVER ISLAND-SOUTH_FA_0.x"/>
    <x v="0"/>
    <x v="2002"/>
    <x v="38"/>
    <x v="704"/>
    <s v="20190516"/>
    <n v="5.19"/>
    <x v="0"/>
    <s v="N"/>
    <x v="0"/>
    <n v="1"/>
    <s v="AD"/>
    <n v="20291"/>
    <n v="0"/>
    <m/>
    <n v="0"/>
    <n v="0"/>
    <n v="276658"/>
    <n v="296949"/>
  </r>
  <r>
    <s v="OPS"/>
    <s v="Robertson Cr"/>
    <x v="0"/>
    <s v="Fall"/>
    <x v="38"/>
    <x v="21"/>
    <s v="SWVI"/>
    <s v="CK-31"/>
    <x v="2"/>
    <s v="M"/>
    <s v="H"/>
    <x v="51"/>
    <x v="83"/>
    <s v="CK-31"/>
    <s v="WEST VANCOUVER ISLAND-SOUTH_FA_0.x"/>
    <x v="0"/>
    <x v="2003"/>
    <x v="38"/>
    <x v="704"/>
    <s v="20190516"/>
    <n v="4.6100000000000003"/>
    <x v="0"/>
    <s v="N"/>
    <x v="0"/>
    <n v="1"/>
    <s v="AD"/>
    <n v="29129"/>
    <n v="0"/>
    <m/>
    <n v="0"/>
    <n v="0"/>
    <n v="362886"/>
    <n v="392015"/>
  </r>
  <r>
    <s v="OPS"/>
    <s v="Robertson Cr"/>
    <x v="0"/>
    <s v="Fall"/>
    <x v="38"/>
    <x v="21"/>
    <s v="SWVI"/>
    <s v="CK-31"/>
    <x v="2"/>
    <s v="M"/>
    <s v="H"/>
    <x v="51"/>
    <x v="83"/>
    <s v="CK-31"/>
    <s v="WEST VANCOUVER ISLAND-SOUTH_FA_0.x"/>
    <x v="0"/>
    <x v="2004"/>
    <x v="38"/>
    <x v="704"/>
    <s v="20190516"/>
    <n v="4.6100000000000003"/>
    <x v="0"/>
    <s v="N"/>
    <x v="0"/>
    <n v="1"/>
    <s v="AD"/>
    <n v="20917"/>
    <n v="0"/>
    <m/>
    <n v="0"/>
    <n v="0"/>
    <n v="260582"/>
    <n v="281499"/>
  </r>
  <r>
    <s v="OPS"/>
    <s v="Robertson Cr"/>
    <x v="0"/>
    <s v="Fall"/>
    <x v="38"/>
    <x v="21"/>
    <s v="SWVI"/>
    <s v="CK-31"/>
    <x v="2"/>
    <s v="M"/>
    <s v="H"/>
    <x v="51"/>
    <x v="83"/>
    <s v="CK-31"/>
    <s v="WEST VANCOUVER ISLAND-SOUTH_FA_0.x"/>
    <x v="0"/>
    <x v="2005"/>
    <x v="38"/>
    <x v="1036"/>
    <s v="20190517"/>
    <n v="5.42"/>
    <x v="0"/>
    <s v="N"/>
    <x v="0"/>
    <n v="1"/>
    <s v="AD"/>
    <n v="21183"/>
    <n v="0"/>
    <m/>
    <n v="0"/>
    <n v="0"/>
    <n v="263630"/>
    <n v="284813"/>
  </r>
  <r>
    <s v="OPS"/>
    <s v="Robertson Cr"/>
    <x v="0"/>
    <s v="Fall"/>
    <x v="38"/>
    <x v="21"/>
    <s v="SWVI"/>
    <s v="CK-31"/>
    <x v="2"/>
    <s v="M"/>
    <s v="H"/>
    <x v="51"/>
    <x v="83"/>
    <s v="CK-31"/>
    <s v="WEST VANCOUVER ISLAND-SOUTH_FA_0.x"/>
    <x v="0"/>
    <x v="2006"/>
    <x v="38"/>
    <x v="1036"/>
    <s v="20190517"/>
    <n v="5.42"/>
    <x v="0"/>
    <s v="N"/>
    <x v="0"/>
    <n v="1"/>
    <s v="AD"/>
    <n v="28910"/>
    <n v="0"/>
    <m/>
    <n v="0"/>
    <n v="0"/>
    <n v="359795"/>
    <n v="388705"/>
  </r>
  <r>
    <s v="OPS"/>
    <s v="Robertson Cr"/>
    <x v="0"/>
    <s v="Fall"/>
    <x v="38"/>
    <x v="21"/>
    <s v="SWVI"/>
    <s v="CK-31"/>
    <x v="2"/>
    <s v="M"/>
    <s v="H"/>
    <x v="51"/>
    <x v="83"/>
    <s v="CK-31"/>
    <s v="WEST VANCOUVER ISLAND-SOUTH_FA_0.x"/>
    <x v="0"/>
    <x v="2007"/>
    <x v="38"/>
    <x v="853"/>
    <s v="20190528"/>
    <n v="5.16"/>
    <x v="0"/>
    <s v="N"/>
    <x v="0"/>
    <n v="1"/>
    <s v="AD"/>
    <n v="11950"/>
    <n v="0"/>
    <m/>
    <n v="0"/>
    <n v="0"/>
    <n v="112456"/>
    <n v="124406"/>
  </r>
  <r>
    <s v="OPS"/>
    <s v="Robertson Cr"/>
    <x v="0"/>
    <s v="Fall"/>
    <x v="38"/>
    <x v="21"/>
    <s v="SWVI"/>
    <s v="CK-31"/>
    <x v="2"/>
    <s v="M"/>
    <s v="H"/>
    <x v="51"/>
    <x v="83"/>
    <s v="CK-31"/>
    <s v="WEST VANCOUVER ISLAND-SOUTH_FA_0.x"/>
    <x v="0"/>
    <x v="2008"/>
    <x v="38"/>
    <x v="849"/>
    <s v="20190506"/>
    <n v="6.91"/>
    <x v="0"/>
    <s v="N"/>
    <x v="0"/>
    <n v="1"/>
    <s v="AD"/>
    <n v="57673"/>
    <n v="0"/>
    <m/>
    <n v="0"/>
    <n v="0"/>
    <m/>
    <n v="57673"/>
  </r>
  <r>
    <s v="OPS"/>
    <s v="Robertson Cr"/>
    <x v="0"/>
    <s v="Fall"/>
    <x v="38"/>
    <x v="21"/>
    <s v="SWVI"/>
    <s v="CK-31"/>
    <x v="2"/>
    <s v="M"/>
    <s v="H"/>
    <x v="51"/>
    <x v="83"/>
    <s v="CK-31"/>
    <s v="WEST VANCOUVER ISLAND-SOUTH_FA_0.x"/>
    <x v="0"/>
    <x v="2009"/>
    <x v="38"/>
    <x v="849"/>
    <s v="20190506"/>
    <n v="6.91"/>
    <x v="0"/>
    <s v="N"/>
    <x v="0"/>
    <n v="1"/>
    <s v="AD"/>
    <n v="24684"/>
    <n v="0"/>
    <m/>
    <n v="0"/>
    <n v="0"/>
    <m/>
    <n v="24684"/>
  </r>
  <r>
    <s v="OPS"/>
    <s v="Robertson Cr"/>
    <x v="0"/>
    <s v="Fall"/>
    <x v="38"/>
    <x v="21"/>
    <s v="SWVI"/>
    <s v="CK-31"/>
    <x v="2"/>
    <s v="M"/>
    <s v="H"/>
    <x v="51"/>
    <x v="83"/>
    <s v="CK-31"/>
    <s v="WEST VANCOUVER ISLAND-SOUTH_FA_0.x"/>
    <x v="0"/>
    <x v="2010"/>
    <x v="38"/>
    <x v="853"/>
    <s v="20190528"/>
    <n v="5.16"/>
    <x v="0"/>
    <s v="N"/>
    <x v="0"/>
    <n v="1"/>
    <s v="AD"/>
    <n v="74766"/>
    <n v="0"/>
    <m/>
    <n v="0"/>
    <n v="0"/>
    <n v="703588"/>
    <n v="778354"/>
  </r>
  <r>
    <s v="OPS"/>
    <s v="Robertson Cr"/>
    <x v="0"/>
    <s v="Fall"/>
    <x v="31"/>
    <x v="31"/>
    <s v="SWVI"/>
    <s v="CK-31"/>
    <x v="2"/>
    <s v="M"/>
    <s v="H"/>
    <x v="57"/>
    <x v="81"/>
    <s v="CK-31"/>
    <s v="WEST VANCOUVER ISLAND-SOUTH_FA_0.x"/>
    <x v="0"/>
    <x v="2011"/>
    <x v="31"/>
    <x v="1037"/>
    <s v="20200415"/>
    <n v="4"/>
    <x v="0"/>
    <s v="N"/>
    <x v="0"/>
    <n v="1"/>
    <m/>
    <n v="0"/>
    <n v="0"/>
    <m/>
    <n v="0"/>
    <n v="0"/>
    <n v="35550"/>
    <n v="35550"/>
  </r>
  <r>
    <s v="OPS"/>
    <s v="Robertson Cr"/>
    <x v="0"/>
    <s v="Fall"/>
    <x v="31"/>
    <x v="21"/>
    <s v="SWVI"/>
    <s v="CK-31"/>
    <x v="2"/>
    <s v="M"/>
    <s v="H"/>
    <x v="56"/>
    <x v="100"/>
    <s v="CK-31"/>
    <s v="WEST VANCOUVER ISLAND-SOUTH_FA_0.x"/>
    <x v="3"/>
    <x v="2012"/>
    <x v="31"/>
    <x v="1038"/>
    <s v="20200506"/>
    <n v="4.74"/>
    <x v="1"/>
    <s v="N"/>
    <x v="0"/>
    <n v="1"/>
    <m/>
    <n v="0"/>
    <n v="0"/>
    <m/>
    <n v="0"/>
    <n v="0"/>
    <n v="203423"/>
    <n v="203423"/>
  </r>
  <r>
    <s v="OPS"/>
    <s v="Robertson Cr"/>
    <x v="0"/>
    <s v="Fall"/>
    <x v="31"/>
    <x v="21"/>
    <s v="SWVI"/>
    <s v="CK-31"/>
    <x v="2"/>
    <s v="M"/>
    <s v="H"/>
    <x v="51"/>
    <x v="83"/>
    <s v="CK-31"/>
    <s v="WEST VANCOUVER ISLAND-SOUTH_FA_0.x"/>
    <x v="0"/>
    <x v="2013"/>
    <x v="31"/>
    <x v="1039"/>
    <s v="20200514"/>
    <n v="4.6100000000000003"/>
    <x v="0"/>
    <s v="N"/>
    <x v="0"/>
    <n v="1"/>
    <m/>
    <n v="0"/>
    <n v="0"/>
    <m/>
    <n v="0"/>
    <n v="0"/>
    <n v="1976833"/>
    <n v="1976833"/>
  </r>
  <r>
    <s v="OPS"/>
    <s v="Robertson Cr"/>
    <x v="0"/>
    <s v="Fall"/>
    <x v="31"/>
    <x v="21"/>
    <s v="SWVI"/>
    <s v="CK-31"/>
    <x v="2"/>
    <s v="M"/>
    <s v="H"/>
    <x v="51"/>
    <x v="83"/>
    <s v="CK-31"/>
    <s v="WEST VANCOUVER ISLAND-SOUTH_FA_0.x"/>
    <x v="0"/>
    <x v="2014"/>
    <x v="31"/>
    <x v="1039"/>
    <s v="20200514"/>
    <n v="4.76"/>
    <x v="0"/>
    <s v="N"/>
    <x v="0"/>
    <n v="1"/>
    <m/>
    <n v="0"/>
    <n v="0"/>
    <m/>
    <n v="0"/>
    <n v="0"/>
    <n v="2296588"/>
    <n v="2296588"/>
  </r>
  <r>
    <s v="OPS"/>
    <s v="Robertson Cr"/>
    <x v="0"/>
    <s v="Fall"/>
    <x v="31"/>
    <x v="21"/>
    <s v="SWVI"/>
    <s v="CK-31"/>
    <x v="2"/>
    <s v="M"/>
    <s v="H"/>
    <x v="51"/>
    <x v="83"/>
    <s v="CK-31"/>
    <s v="WEST VANCOUVER ISLAND-SOUTH_FA_0.x"/>
    <x v="0"/>
    <x v="2015"/>
    <x v="31"/>
    <x v="319"/>
    <s v="20200427"/>
    <n v="6.3"/>
    <x v="0"/>
    <s v="N"/>
    <x v="0"/>
    <n v="1"/>
    <m/>
    <n v="0"/>
    <n v="0"/>
    <m/>
    <n v="0"/>
    <n v="0"/>
    <n v="111494"/>
    <n v="111494"/>
  </r>
  <r>
    <s v="OPS"/>
    <s v="Robertson Cr"/>
    <x v="0"/>
    <s v="Fall"/>
    <x v="31"/>
    <x v="21"/>
    <s v="SWVI"/>
    <s v="CK-31"/>
    <x v="2"/>
    <s v="M"/>
    <s v="H"/>
    <x v="51"/>
    <x v="83"/>
    <s v="CK-31"/>
    <s v="WEST VANCOUVER ISLAND-SOUTH_FA_0.x"/>
    <x v="0"/>
    <x v="2016"/>
    <x v="31"/>
    <x v="364"/>
    <s v="20200519"/>
    <n v="6"/>
    <x v="0"/>
    <s v="N"/>
    <x v="0"/>
    <n v="1"/>
    <m/>
    <n v="0"/>
    <n v="0"/>
    <m/>
    <n v="0"/>
    <n v="0"/>
    <n v="688242"/>
    <n v="688242"/>
  </r>
  <r>
    <s v="OPS"/>
    <s v="Robertson Cr"/>
    <x v="0"/>
    <s v="Fall"/>
    <x v="31"/>
    <x v="21"/>
    <s v="SWVI"/>
    <s v="CK-31"/>
    <x v="2"/>
    <s v="M"/>
    <s v="H"/>
    <x v="51"/>
    <x v="83"/>
    <s v="CK-31"/>
    <s v="WEST VANCOUVER ISLAND-SOUTH_FA_0.x"/>
    <x v="0"/>
    <x v="2017"/>
    <x v="31"/>
    <x v="1040"/>
    <s v="20200515"/>
    <n v="4.58"/>
    <x v="0"/>
    <s v="N"/>
    <x v="0"/>
    <n v="1"/>
    <m/>
    <n v="0"/>
    <n v="0"/>
    <m/>
    <n v="0"/>
    <n v="0"/>
    <n v="662661"/>
    <n v="662661"/>
  </r>
  <r>
    <s v="OPS"/>
    <s v="Robertson Cr"/>
    <x v="0"/>
    <s v="Fall"/>
    <x v="31"/>
    <x v="21"/>
    <s v="SWVI"/>
    <s v="CK-31"/>
    <x v="2"/>
    <s v="M"/>
    <s v="H"/>
    <x v="51"/>
    <x v="83"/>
    <s v="CK-31"/>
    <s v="WEST VANCOUVER ISLAND-SOUTH_FA_0.x"/>
    <x v="0"/>
    <x v="2018"/>
    <x v="31"/>
    <x v="1040"/>
    <s v="20200515"/>
    <n v="4.28"/>
    <x v="0"/>
    <s v="N"/>
    <x v="0"/>
    <n v="1"/>
    <m/>
    <n v="0"/>
    <n v="0"/>
    <m/>
    <n v="0"/>
    <n v="0"/>
    <n v="661402"/>
    <n v="661402"/>
  </r>
  <r>
    <s v="OPS"/>
    <s v="Robertson Cr"/>
    <x v="0"/>
    <s v="Fall"/>
    <x v="39"/>
    <x v="31"/>
    <s v="SWVI"/>
    <s v="CK-31"/>
    <x v="2"/>
    <s v="M"/>
    <s v="H"/>
    <x v="51"/>
    <x v="81"/>
    <s v="CK-31"/>
    <s v="WEST VANCOUVER ISLAND-SOUTH_FA_0.x"/>
    <x v="0"/>
    <x v="2019"/>
    <x v="39"/>
    <x v="1041"/>
    <s v="20210416"/>
    <n v="4"/>
    <x v="0"/>
    <s v="N"/>
    <x v="765"/>
    <n v="1"/>
    <s v="AD"/>
    <n v="56737"/>
    <n v="102"/>
    <m/>
    <n v="0"/>
    <n v="0"/>
    <n v="871"/>
    <n v="57710"/>
  </r>
  <r>
    <s v="OPS"/>
    <s v="Robertson Cr"/>
    <x v="0"/>
    <s v="Fall"/>
    <x v="39"/>
    <x v="21"/>
    <s v="SWVI"/>
    <s v="CK-31"/>
    <x v="2"/>
    <s v="M"/>
    <s v="H"/>
    <x v="56"/>
    <x v="100"/>
    <s v="CK-31"/>
    <s v="WEST VANCOUVER ISLAND-SOUTH_FA_0.x"/>
    <x v="3"/>
    <x v="2020"/>
    <x v="39"/>
    <x v="866"/>
    <s v="20210518"/>
    <n v="4.34"/>
    <x v="1"/>
    <s v="N"/>
    <x v="0"/>
    <n v="1"/>
    <s v="AD"/>
    <n v="18752"/>
    <n v="1197"/>
    <m/>
    <n v="0"/>
    <n v="0"/>
    <n v="122867"/>
    <n v="142816"/>
  </r>
  <r>
    <s v="OPS"/>
    <s v="Robertson Cr"/>
    <x v="0"/>
    <s v="Fall"/>
    <x v="39"/>
    <x v="21"/>
    <s v="SWVI"/>
    <s v="CK-31"/>
    <x v="2"/>
    <s v="M"/>
    <s v="H"/>
    <x v="56"/>
    <x v="100"/>
    <s v="CK-31"/>
    <s v="WEST VANCOUVER ISLAND-SOUTH_FA_0.x"/>
    <x v="3"/>
    <x v="2021"/>
    <x v="39"/>
    <x v="866"/>
    <s v="20210518"/>
    <n v="4.34"/>
    <x v="1"/>
    <s v="N"/>
    <x v="0"/>
    <n v="1"/>
    <s v="AD"/>
    <n v="19195"/>
    <n v="800"/>
    <m/>
    <n v="0"/>
    <n v="0"/>
    <n v="123150"/>
    <n v="143145"/>
  </r>
  <r>
    <s v="OPS"/>
    <s v="Robertson Cr"/>
    <x v="0"/>
    <s v="Fall"/>
    <x v="39"/>
    <x v="21"/>
    <s v="SWVI"/>
    <s v="CK-31"/>
    <x v="2"/>
    <s v="M"/>
    <s v="H"/>
    <x v="51"/>
    <x v="83"/>
    <s v="CK-31"/>
    <s v="WEST VANCOUVER ISLAND-SOUTH_FA_0.x"/>
    <x v="0"/>
    <x v="2022"/>
    <x v="39"/>
    <x v="1042"/>
    <s v="20210602"/>
    <n v="5.0999999999999996"/>
    <x v="0"/>
    <s v="N"/>
    <x v="0"/>
    <n v="1"/>
    <s v="AD"/>
    <n v="56510"/>
    <n v="438"/>
    <m/>
    <n v="0"/>
    <n v="0"/>
    <n v="659593"/>
    <n v="716541"/>
  </r>
  <r>
    <s v="OPS"/>
    <s v="Robertson Cr"/>
    <x v="0"/>
    <s v="Fall"/>
    <x v="39"/>
    <x v="21"/>
    <s v="SWVI"/>
    <s v="CK-31"/>
    <x v="2"/>
    <s v="M"/>
    <s v="H"/>
    <x v="51"/>
    <x v="83"/>
    <s v="CK-31"/>
    <s v="WEST VANCOUVER ISLAND-SOUTH_FA_0.x"/>
    <x v="0"/>
    <x v="2023"/>
    <x v="39"/>
    <x v="1043"/>
    <s v="20210511"/>
    <n v="5.4"/>
    <x v="0"/>
    <s v="N"/>
    <x v="0"/>
    <n v="1"/>
    <s v="AD"/>
    <n v="28505"/>
    <n v="348"/>
    <m/>
    <n v="0"/>
    <n v="0"/>
    <n v="424860"/>
    <n v="453713"/>
  </r>
  <r>
    <s v="OPS"/>
    <s v="Robertson Cr"/>
    <x v="0"/>
    <s v="Fall"/>
    <x v="39"/>
    <x v="21"/>
    <s v="SWVI"/>
    <s v="CK-31"/>
    <x v="2"/>
    <s v="M"/>
    <s v="H"/>
    <x v="51"/>
    <x v="83"/>
    <s v="CK-31"/>
    <s v="WEST VANCOUVER ISLAND-SOUTH_FA_0.x"/>
    <x v="0"/>
    <x v="2024"/>
    <x v="39"/>
    <x v="1043"/>
    <s v="20210511"/>
    <n v="5.4"/>
    <x v="0"/>
    <s v="N"/>
    <x v="0"/>
    <n v="1"/>
    <s v="AD"/>
    <n v="20700"/>
    <n v="252"/>
    <m/>
    <n v="0"/>
    <n v="0"/>
    <n v="308524"/>
    <n v="329476"/>
  </r>
  <r>
    <s v="OPS"/>
    <s v="Robertson Cr"/>
    <x v="0"/>
    <s v="Fall"/>
    <x v="39"/>
    <x v="21"/>
    <s v="SWVI"/>
    <s v="CK-31"/>
    <x v="2"/>
    <s v="M"/>
    <s v="H"/>
    <x v="51"/>
    <x v="83"/>
    <s v="CK-31"/>
    <s v="WEST VANCOUVER ISLAND-SOUTH_FA_0.x"/>
    <x v="0"/>
    <x v="2025"/>
    <x v="39"/>
    <x v="863"/>
    <s v="20210514"/>
    <n v="4.97"/>
    <x v="0"/>
    <s v="N"/>
    <x v="0"/>
    <n v="1"/>
    <s v="AD"/>
    <n v="20524"/>
    <n v="622"/>
    <m/>
    <n v="0"/>
    <n v="0"/>
    <n v="223123"/>
    <n v="244269"/>
  </r>
  <r>
    <s v="OPS"/>
    <s v="Robertson Cr"/>
    <x v="0"/>
    <s v="Fall"/>
    <x v="39"/>
    <x v="21"/>
    <s v="SWVI"/>
    <s v="CK-31"/>
    <x v="2"/>
    <s v="M"/>
    <s v="H"/>
    <x v="51"/>
    <x v="83"/>
    <s v="CK-31"/>
    <s v="WEST VANCOUVER ISLAND-SOUTH_FA_0.x"/>
    <x v="0"/>
    <x v="2026"/>
    <x v="39"/>
    <x v="863"/>
    <s v="20210514"/>
    <n v="4.97"/>
    <x v="0"/>
    <s v="N"/>
    <x v="0"/>
    <n v="1"/>
    <s v="AD"/>
    <n v="28227"/>
    <n v="415"/>
    <m/>
    <n v="0"/>
    <n v="0"/>
    <n v="302231"/>
    <n v="330873"/>
  </r>
  <r>
    <s v="OPS"/>
    <s v="Robertson Cr"/>
    <x v="0"/>
    <s v="Fall"/>
    <x v="39"/>
    <x v="21"/>
    <s v="SWVI"/>
    <s v="CK-31"/>
    <x v="2"/>
    <s v="M"/>
    <s v="H"/>
    <x v="51"/>
    <x v="83"/>
    <s v="CK-31"/>
    <s v="WEST VANCOUVER ISLAND-SOUTH_FA_0.x"/>
    <x v="0"/>
    <x v="2027"/>
    <x v="39"/>
    <x v="1042"/>
    <s v="20210602"/>
    <n v="4.8499999999999996"/>
    <x v="0"/>
    <s v="N"/>
    <x v="0"/>
    <n v="1"/>
    <s v="AD"/>
    <n v="20954"/>
    <n v="244"/>
    <m/>
    <n v="0"/>
    <n v="0"/>
    <n v="253134"/>
    <n v="274332"/>
  </r>
  <r>
    <s v="OPS"/>
    <s v="Robertson Cr"/>
    <x v="0"/>
    <s v="Fall"/>
    <x v="39"/>
    <x v="21"/>
    <s v="SWVI"/>
    <s v="CK-31"/>
    <x v="2"/>
    <s v="M"/>
    <s v="H"/>
    <x v="51"/>
    <x v="83"/>
    <s v="CK-31"/>
    <s v="WEST VANCOUVER ISLAND-SOUTH_FA_0.x"/>
    <x v="0"/>
    <x v="2028"/>
    <x v="39"/>
    <x v="1042"/>
    <s v="20210602"/>
    <n v="4.8499999999999996"/>
    <x v="0"/>
    <s v="N"/>
    <x v="0"/>
    <n v="1"/>
    <s v="AD"/>
    <n v="28376"/>
    <n v="330"/>
    <m/>
    <n v="0"/>
    <n v="0"/>
    <n v="342798"/>
    <n v="371504"/>
  </r>
  <r>
    <s v="OPS"/>
    <s v="Robertson Cr"/>
    <x v="0"/>
    <s v="Fall"/>
    <x v="39"/>
    <x v="21"/>
    <s v="SWVI"/>
    <s v="CK-31"/>
    <x v="2"/>
    <s v="M"/>
    <s v="H"/>
    <x v="51"/>
    <x v="83"/>
    <s v="CK-31"/>
    <s v="WEST VANCOUVER ISLAND-SOUTH_FA_0.x"/>
    <x v="0"/>
    <x v="2029"/>
    <x v="39"/>
    <x v="1042"/>
    <s v="20210602"/>
    <n v="5.0999999999999996"/>
    <x v="0"/>
    <s v="N"/>
    <x v="0"/>
    <n v="1"/>
    <s v="AD"/>
    <n v="56207"/>
    <n v="432"/>
    <m/>
    <n v="0"/>
    <n v="0"/>
    <n v="656020"/>
    <n v="712659"/>
  </r>
  <r>
    <s v="OPS"/>
    <s v="Robertson Cr"/>
    <x v="0"/>
    <s v="Fall"/>
    <x v="39"/>
    <x v="21"/>
    <s v="SWVI"/>
    <s v="CK-31"/>
    <x v="2"/>
    <s v="M"/>
    <s v="H"/>
    <x v="51"/>
    <x v="83"/>
    <s v="CK-31"/>
    <s v="WEST VANCOUVER ISLAND-SOUTH_FA_0.x"/>
    <x v="0"/>
    <x v="2030"/>
    <x v="39"/>
    <x v="1042"/>
    <s v="20210602"/>
    <n v="5.0999999999999996"/>
    <x v="0"/>
    <s v="N"/>
    <x v="0"/>
    <n v="1"/>
    <s v="AD"/>
    <n v="38914"/>
    <n v="0"/>
    <m/>
    <n v="0"/>
    <n v="0"/>
    <n v="450716"/>
    <n v="489630"/>
  </r>
  <r>
    <s v="OPS"/>
    <s v="Robertson Cr"/>
    <x v="0"/>
    <s v="Fall"/>
    <x v="39"/>
    <x v="21"/>
    <s v="SWVI"/>
    <s v="CK-31"/>
    <x v="2"/>
    <s v="M"/>
    <s v="H"/>
    <x v="51"/>
    <x v="83"/>
    <s v="CK-31"/>
    <s v="WEST VANCOUVER ISLAND-SOUTH_FA_0.x"/>
    <x v="0"/>
    <x v="2031"/>
    <x v="39"/>
    <x v="162"/>
    <s v="20210531"/>
    <n v="4.8"/>
    <x v="0"/>
    <s v="N"/>
    <x v="0"/>
    <n v="1"/>
    <s v="AD"/>
    <n v="57970"/>
    <n v="381"/>
    <m/>
    <n v="0"/>
    <n v="0"/>
    <n v="878903"/>
    <n v="937254"/>
  </r>
  <r>
    <s v="OPS"/>
    <s v="Robertson Cr"/>
    <x v="0"/>
    <s v="Fall"/>
    <x v="39"/>
    <x v="21"/>
    <s v="SWVI"/>
    <s v="CK-31"/>
    <x v="2"/>
    <s v="M"/>
    <s v="H"/>
    <x v="51"/>
    <x v="83"/>
    <s v="CK-31"/>
    <s v="WEST VANCOUVER ISLAND-SOUTH_FA_0.x"/>
    <x v="0"/>
    <x v="2032"/>
    <x v="39"/>
    <x v="162"/>
    <s v="20210531"/>
    <n v="4.8"/>
    <x v="0"/>
    <s v="N"/>
    <x v="0"/>
    <n v="1"/>
    <s v="AD"/>
    <n v="56650"/>
    <n v="370"/>
    <m/>
    <n v="0"/>
    <n v="0"/>
    <n v="858851"/>
    <n v="915871"/>
  </r>
  <r>
    <s v="OPS"/>
    <s v="Robertson Cr"/>
    <x v="0"/>
    <s v="Fall"/>
    <x v="39"/>
    <x v="21"/>
    <s v="SWVI"/>
    <s v="CK-31"/>
    <x v="2"/>
    <s v="M"/>
    <s v="H"/>
    <x v="51"/>
    <x v="83"/>
    <s v="CK-31"/>
    <s v="WEST VANCOUVER ISLAND-SOUTH_FA_0.x"/>
    <x v="0"/>
    <x v="2033"/>
    <x v="39"/>
    <x v="162"/>
    <s v="20210531"/>
    <n v="4.8"/>
    <x v="0"/>
    <s v="N"/>
    <x v="0"/>
    <n v="1"/>
    <s v="AD"/>
    <n v="29818"/>
    <n v="0"/>
    <m/>
    <n v="0"/>
    <n v="0"/>
    <n v="449126"/>
    <n v="478944"/>
  </r>
  <r>
    <s v="OPS"/>
    <s v="Robertson Cr"/>
    <x v="0"/>
    <s v="Fall"/>
    <x v="39"/>
    <x v="21"/>
    <s v="SWVI"/>
    <s v="CK-31"/>
    <x v="2"/>
    <s v="M"/>
    <s v="H"/>
    <x v="51"/>
    <x v="83"/>
    <s v="CK-31"/>
    <s v="WEST VANCOUVER ISLAND-SOUTH_FA_0.x"/>
    <x v="0"/>
    <x v="2034"/>
    <x v="39"/>
    <x v="322"/>
    <s v="20210427"/>
    <n v="8.4600000000000009"/>
    <x v="0"/>
    <s v="N"/>
    <x v="761"/>
    <n v="1"/>
    <s v="AD"/>
    <n v="92630"/>
    <n v="0"/>
    <m/>
    <n v="0"/>
    <n v="0"/>
    <m/>
    <n v="92630"/>
  </r>
  <r>
    <s v="OPS"/>
    <s v="Robertson Cr"/>
    <x v="0"/>
    <s v="Fall"/>
    <x v="40"/>
    <x v="31"/>
    <s v="SWVI"/>
    <s v="CK-31"/>
    <x v="2"/>
    <s v="M"/>
    <s v="H"/>
    <x v="51"/>
    <x v="81"/>
    <s v="CK-31"/>
    <s v="WEST VANCOUVER ISLAND-SOUTH_FA_0.x"/>
    <x v="0"/>
    <x v="2035"/>
    <x v="40"/>
    <x v="869"/>
    <s v="20220517"/>
    <n v="4"/>
    <x v="0"/>
    <s v="N"/>
    <x v="766"/>
    <n v="1"/>
    <s v="AD"/>
    <n v="41516"/>
    <n v="0"/>
    <m/>
    <n v="0"/>
    <n v="0"/>
    <m/>
    <n v="41516"/>
  </r>
  <r>
    <s v="OPS"/>
    <s v="Robertson Cr"/>
    <x v="0"/>
    <s v="Fall"/>
    <x v="40"/>
    <x v="21"/>
    <s v="SWVI"/>
    <s v="CK-31"/>
    <x v="2"/>
    <s v="M"/>
    <s v="H"/>
    <x v="56"/>
    <x v="100"/>
    <s v="CK-31"/>
    <s v="WEST VANCOUVER ISLAND-SOUTH_FA_0.x"/>
    <x v="3"/>
    <x v="2036"/>
    <x v="40"/>
    <x v="325"/>
    <s v="20220524"/>
    <n v="13.71"/>
    <x v="1"/>
    <s v="N"/>
    <x v="0"/>
    <n v="1"/>
    <s v="AD"/>
    <n v="20398"/>
    <n v="546"/>
    <m/>
    <n v="0"/>
    <n v="0"/>
    <n v="133978"/>
    <n v="154922"/>
  </r>
  <r>
    <s v="OPS"/>
    <s v="Robertson Cr"/>
    <x v="0"/>
    <s v="Fall"/>
    <x v="40"/>
    <x v="21"/>
    <s v="SWVI"/>
    <s v="CK-31"/>
    <x v="2"/>
    <s v="M"/>
    <s v="H"/>
    <x v="56"/>
    <x v="100"/>
    <s v="CK-31"/>
    <s v="WEST VANCOUVER ISLAND-SOUTH_FA_0.x"/>
    <x v="3"/>
    <x v="2037"/>
    <x v="40"/>
    <x v="325"/>
    <s v="20220524"/>
    <n v="13.71"/>
    <x v="1"/>
    <s v="N"/>
    <x v="0"/>
    <n v="1"/>
    <s v="AD"/>
    <n v="18878"/>
    <n v="507"/>
    <m/>
    <n v="0"/>
    <n v="0"/>
    <n v="124009"/>
    <n v="143394"/>
  </r>
  <r>
    <s v="OPS"/>
    <s v="Robertson Cr"/>
    <x v="0"/>
    <s v="Fall"/>
    <x v="40"/>
    <x v="21"/>
    <s v="SWVI"/>
    <s v="CK-31"/>
    <x v="2"/>
    <s v="M"/>
    <s v="H"/>
    <x v="51"/>
    <x v="83"/>
    <s v="CK-31"/>
    <s v="WEST VANCOUVER ISLAND-SOUTH_FA_0.x"/>
    <x v="0"/>
    <x v="2038"/>
    <x v="40"/>
    <x v="325"/>
    <s v="20220524"/>
    <n v="6.12"/>
    <x v="0"/>
    <s v="N"/>
    <x v="0"/>
    <n v="1"/>
    <s v="AD"/>
    <n v="24528"/>
    <n v="0"/>
    <m/>
    <n v="0"/>
    <n v="0"/>
    <n v="300633"/>
    <n v="325161"/>
  </r>
  <r>
    <s v="OPS"/>
    <s v="Robertson Cr"/>
    <x v="0"/>
    <s v="Fall"/>
    <x v="40"/>
    <x v="21"/>
    <s v="SWVI"/>
    <s v="CK-31"/>
    <x v="2"/>
    <s v="M"/>
    <s v="H"/>
    <x v="51"/>
    <x v="83"/>
    <s v="CK-31"/>
    <s v="WEST VANCOUVER ISLAND-SOUTH_FA_0.x"/>
    <x v="0"/>
    <x v="2039"/>
    <x v="40"/>
    <x v="325"/>
    <s v="20220524"/>
    <n v="6.12"/>
    <x v="0"/>
    <s v="N"/>
    <x v="0"/>
    <n v="1"/>
    <s v="AD"/>
    <n v="25255"/>
    <n v="0"/>
    <m/>
    <n v="0"/>
    <n v="0"/>
    <n v="309546"/>
    <n v="334801"/>
  </r>
  <r>
    <s v="OPS"/>
    <s v="Robertson Cr"/>
    <x v="0"/>
    <s v="Fall"/>
    <x v="40"/>
    <x v="21"/>
    <s v="SWVI"/>
    <s v="CK-31"/>
    <x v="2"/>
    <s v="M"/>
    <s v="H"/>
    <x v="51"/>
    <x v="83"/>
    <s v="CK-31"/>
    <s v="WEST VANCOUVER ISLAND-SOUTH_FA_0.x"/>
    <x v="0"/>
    <x v="2040"/>
    <x v="40"/>
    <x v="325"/>
    <s v="20220524"/>
    <n v="6.12"/>
    <x v="0"/>
    <s v="N"/>
    <x v="0"/>
    <n v="1"/>
    <s v="AD"/>
    <n v="25482"/>
    <n v="0"/>
    <m/>
    <n v="0"/>
    <n v="0"/>
    <n v="312333"/>
    <n v="337815"/>
  </r>
  <r>
    <s v="OPS"/>
    <s v="Robertson Cr"/>
    <x v="0"/>
    <s v="Fall"/>
    <x v="40"/>
    <x v="21"/>
    <s v="SWVI"/>
    <s v="CK-31"/>
    <x v="2"/>
    <s v="M"/>
    <s v="H"/>
    <x v="51"/>
    <x v="83"/>
    <s v="CK-31"/>
    <s v="WEST VANCOUVER ISLAND-SOUTH_FA_0.x"/>
    <x v="0"/>
    <x v="2041"/>
    <x v="40"/>
    <x v="325"/>
    <s v="20220524"/>
    <n v="6.12"/>
    <x v="0"/>
    <s v="N"/>
    <x v="0"/>
    <n v="1"/>
    <s v="AD"/>
    <n v="25154"/>
    <n v="0"/>
    <m/>
    <n v="0"/>
    <n v="0"/>
    <n v="308311"/>
    <n v="333465"/>
  </r>
  <r>
    <s v="OPS"/>
    <s v="Robertson Cr"/>
    <x v="0"/>
    <s v="Fall"/>
    <x v="40"/>
    <x v="21"/>
    <s v="SWVI"/>
    <s v="CK-31"/>
    <x v="2"/>
    <s v="M"/>
    <s v="H"/>
    <x v="51"/>
    <x v="83"/>
    <s v="CK-31"/>
    <s v="WEST VANCOUVER ISLAND-SOUTH_FA_0.x"/>
    <x v="0"/>
    <x v="2042"/>
    <x v="40"/>
    <x v="1044"/>
    <s v="20220520"/>
    <n v="4.97"/>
    <x v="0"/>
    <s v="N"/>
    <x v="0"/>
    <n v="1"/>
    <s v="AD"/>
    <n v="50362"/>
    <n v="0"/>
    <m/>
    <n v="0"/>
    <n v="0"/>
    <n v="697635"/>
    <n v="747997"/>
  </r>
  <r>
    <s v="OPS"/>
    <s v="Robertson Cr"/>
    <x v="0"/>
    <s v="Fall"/>
    <x v="40"/>
    <x v="21"/>
    <s v="SWVI"/>
    <s v="CK-31"/>
    <x v="2"/>
    <s v="M"/>
    <s v="H"/>
    <x v="51"/>
    <x v="83"/>
    <s v="CK-31"/>
    <s v="WEST VANCOUVER ISLAND-SOUTH_FA_0.x"/>
    <x v="0"/>
    <x v="2043"/>
    <x v="40"/>
    <x v="1044"/>
    <s v="20220520"/>
    <n v="5.36"/>
    <x v="0"/>
    <s v="N"/>
    <x v="0"/>
    <n v="1"/>
    <s v="AD"/>
    <n v="50469"/>
    <n v="0"/>
    <m/>
    <n v="0"/>
    <n v="0"/>
    <n v="693480"/>
    <n v="743949"/>
  </r>
  <r>
    <s v="OPS"/>
    <s v="Robertson Cr"/>
    <x v="0"/>
    <s v="Fall"/>
    <x v="40"/>
    <x v="21"/>
    <s v="SWVI"/>
    <s v="CK-31"/>
    <x v="2"/>
    <s v="M"/>
    <s v="H"/>
    <x v="51"/>
    <x v="83"/>
    <s v="CK-31"/>
    <s v="WEST VANCOUVER ISLAND-SOUTH_FA_0.x"/>
    <x v="0"/>
    <x v="2044"/>
    <x v="41"/>
    <x v="1045"/>
    <s v="20230528"/>
    <n v="5.77"/>
    <x v="0"/>
    <s v="N"/>
    <x v="0"/>
    <n v="1"/>
    <s v="AD"/>
    <n v="50153"/>
    <n v="0"/>
    <m/>
    <n v="0"/>
    <n v="0"/>
    <n v="611784"/>
    <n v="661937"/>
  </r>
  <r>
    <s v="OPS"/>
    <s v="Robertson Cr"/>
    <x v="0"/>
    <s v="Fall"/>
    <x v="40"/>
    <x v="21"/>
    <s v="SWVI"/>
    <s v="CK-31"/>
    <x v="2"/>
    <s v="M"/>
    <s v="H"/>
    <x v="51"/>
    <x v="83"/>
    <s v="CK-31"/>
    <s v="WEST VANCOUVER ISLAND-SOUTH_FA_0.x"/>
    <x v="0"/>
    <x v="2045"/>
    <x v="41"/>
    <x v="1045"/>
    <s v="20230528"/>
    <n v="5.77"/>
    <x v="0"/>
    <s v="N"/>
    <x v="0"/>
    <n v="1"/>
    <s v="AD"/>
    <n v="50358"/>
    <n v="0"/>
    <m/>
    <n v="0"/>
    <n v="0"/>
    <n v="611784"/>
    <n v="662142"/>
  </r>
  <r>
    <s v="OPS"/>
    <s v="Robertson Cr"/>
    <x v="0"/>
    <s v="Fall"/>
    <x v="40"/>
    <x v="21"/>
    <s v="SWVI"/>
    <s v="CK-31"/>
    <x v="2"/>
    <s v="M"/>
    <s v="H"/>
    <x v="51"/>
    <x v="83"/>
    <s v="CK-31"/>
    <s v="WEST VANCOUVER ISLAND-SOUTH_FA_0.x"/>
    <x v="0"/>
    <x v="2046"/>
    <x v="41"/>
    <x v="1045"/>
    <s v="20230528"/>
    <n v="5.77"/>
    <x v="0"/>
    <s v="N"/>
    <x v="0"/>
    <n v="1"/>
    <s v="AD"/>
    <n v="50596"/>
    <n v="0"/>
    <m/>
    <n v="0"/>
    <n v="0"/>
    <n v="611784"/>
    <n v="662380"/>
  </r>
  <r>
    <s v="OPS"/>
    <s v="Robertson Cr"/>
    <x v="0"/>
    <s v="Fall"/>
    <x v="40"/>
    <x v="21"/>
    <s v="SWVI"/>
    <s v="CK-31"/>
    <x v="2"/>
    <s v="M"/>
    <s v="H"/>
    <x v="51"/>
    <x v="83"/>
    <s v="CK-31"/>
    <s v="WEST VANCOUVER ISLAND-SOUTH_FA_0.x"/>
    <x v="0"/>
    <x v="2047"/>
    <x v="40"/>
    <x v="324"/>
    <s v="20220502"/>
    <n v="4.87"/>
    <x v="0"/>
    <s v="N"/>
    <x v="0"/>
    <n v="1"/>
    <s v="AD"/>
    <n v="101092"/>
    <n v="1666"/>
    <m/>
    <n v="0"/>
    <n v="0"/>
    <m/>
    <n v="102758"/>
  </r>
  <r>
    <s v="OPS"/>
    <s v="Robertson Cr"/>
    <x v="0"/>
    <s v="Fall"/>
    <x v="40"/>
    <x v="21"/>
    <s v="SWVI"/>
    <s v="CK-31"/>
    <x v="2"/>
    <s v="M"/>
    <s v="H"/>
    <x v="51"/>
    <x v="83"/>
    <s v="CK-31"/>
    <s v="WEST VANCOUVER ISLAND-SOUTH_FA_0.x"/>
    <x v="0"/>
    <x v="2048"/>
    <x v="40"/>
    <x v="1044"/>
    <s v="20220520"/>
    <n v="5.09"/>
    <x v="0"/>
    <s v="N"/>
    <x v="0"/>
    <n v="1"/>
    <s v="AD"/>
    <n v="50179"/>
    <n v="0"/>
    <m/>
    <n v="0"/>
    <n v="0"/>
    <n v="696563"/>
    <n v="746742"/>
  </r>
  <r>
    <s v="OPS"/>
    <s v="Robertson Cr"/>
    <x v="0"/>
    <s v="Fall"/>
    <x v="40"/>
    <x v="21"/>
    <s v="SWVI"/>
    <s v="CK-31"/>
    <x v="2"/>
    <s v="M"/>
    <s v="H"/>
    <x v="51"/>
    <x v="83"/>
    <s v="CK-31"/>
    <s v="WEST VANCOUVER ISLAND-SOUTH_FA_0.x"/>
    <x v="0"/>
    <x v="2049"/>
    <x v="40"/>
    <x v="325"/>
    <s v="20220524"/>
    <n v="6.12"/>
    <x v="0"/>
    <s v="N"/>
    <x v="0"/>
    <n v="1"/>
    <s v="AD"/>
    <n v="25313"/>
    <n v="0"/>
    <m/>
    <n v="0"/>
    <n v="0"/>
    <n v="310255"/>
    <n v="335568"/>
  </r>
  <r>
    <s v="OPS"/>
    <s v="Robertson Cr"/>
    <x v="0"/>
    <s v="Fall"/>
    <x v="40"/>
    <x v="21"/>
    <s v="SWVI"/>
    <s v="CK-31"/>
    <x v="2"/>
    <s v="M"/>
    <s v="H"/>
    <x v="51"/>
    <x v="83"/>
    <s v="CK-31"/>
    <s v="WEST VANCOUVER ISLAND-SOUTH_FA_0.x"/>
    <x v="0"/>
    <x v="2050"/>
    <x v="40"/>
    <x v="325"/>
    <s v="20220524"/>
    <n v="6.12"/>
    <x v="0"/>
    <s v="N"/>
    <x v="0"/>
    <n v="1"/>
    <s v="AD"/>
    <n v="25414"/>
    <n v="0"/>
    <m/>
    <n v="0"/>
    <n v="0"/>
    <n v="311490"/>
    <n v="336904"/>
  </r>
  <r>
    <s v="OPS"/>
    <s v="Robertson Cr"/>
    <x v="0"/>
    <s v="Fall"/>
    <x v="41"/>
    <x v="31"/>
    <s v="SWVI"/>
    <s v="CK-31"/>
    <x v="2"/>
    <s v="M"/>
    <s v="H"/>
    <x v="51"/>
    <x v="81"/>
    <s v="CK-31"/>
    <s v="WEST VANCOUVER ISLAND-SOUTH_FA_0.x"/>
    <x v="0"/>
    <x v="2051"/>
    <x v="41"/>
    <x v="1046"/>
    <s v="20230420"/>
    <n v="4.09"/>
    <x v="0"/>
    <s v="N"/>
    <x v="0"/>
    <n v="1"/>
    <s v="AD"/>
    <n v="39532"/>
    <n v="2578"/>
    <m/>
    <n v="0"/>
    <n v="0"/>
    <m/>
    <n v="42110"/>
  </r>
  <r>
    <s v="OPS"/>
    <s v="Robertson Cr"/>
    <x v="0"/>
    <s v="Fall"/>
    <x v="41"/>
    <x v="31"/>
    <s v="SWVI"/>
    <s v="CK-31"/>
    <x v="2"/>
    <s v="M"/>
    <s v="H"/>
    <x v="51"/>
    <x v="81"/>
    <s v="CK-31"/>
    <s v="WEST VANCOUVER ISLAND-SOUTH_FA_0.x"/>
    <x v="0"/>
    <x v="2052"/>
    <x v="41"/>
    <x v="1046"/>
    <s v="20230420"/>
    <n v="4.09"/>
    <x v="0"/>
    <s v="N"/>
    <x v="0"/>
    <n v="1"/>
    <s v="AD"/>
    <n v="32637"/>
    <n v="2128"/>
    <m/>
    <n v="0"/>
    <n v="0"/>
    <m/>
    <n v="34765"/>
  </r>
  <r>
    <s v="OPS"/>
    <s v="Robertson Cr"/>
    <x v="0"/>
    <s v="Fall"/>
    <x v="41"/>
    <x v="21"/>
    <s v="SWVI"/>
    <s v="CK-31"/>
    <x v="2"/>
    <s v="M"/>
    <s v="H"/>
    <x v="56"/>
    <x v="100"/>
    <s v="CK-31"/>
    <s v="WEST VANCOUVER ISLAND-SOUTH_FA_0.x"/>
    <x v="3"/>
    <x v="2053"/>
    <x v="41"/>
    <x v="1047"/>
    <s v="20230430"/>
    <n v="4.2"/>
    <x v="1"/>
    <s v="N"/>
    <x v="0"/>
    <n v="1"/>
    <s v="AD"/>
    <n v="39762"/>
    <n v="292"/>
    <m/>
    <n v="0"/>
    <n v="0"/>
    <n v="159605"/>
    <n v="199659"/>
  </r>
  <r>
    <s v="OPS"/>
    <s v="Robertson Cr"/>
    <x v="0"/>
    <s v="Fall"/>
    <x v="41"/>
    <x v="21"/>
    <s v="SWVI"/>
    <s v="CK-31"/>
    <x v="2"/>
    <s v="M"/>
    <s v="H"/>
    <x v="56"/>
    <x v="100"/>
    <s v="CK-31"/>
    <s v="WEST VANCOUVER ISLAND-SOUTH_FA_0.x"/>
    <x v="3"/>
    <x v="2054"/>
    <x v="41"/>
    <x v="884"/>
    <s v="20230606"/>
    <n v="13.84"/>
    <x v="1"/>
    <s v="N"/>
    <x v="0"/>
    <n v="1"/>
    <s v="AD"/>
    <n v="39836"/>
    <n v="293"/>
    <m/>
    <n v="0"/>
    <n v="0"/>
    <n v="43755"/>
    <n v="83884"/>
  </r>
  <r>
    <s v="OPS"/>
    <s v="Robertson Cr"/>
    <x v="0"/>
    <s v="Fall"/>
    <x v="41"/>
    <x v="21"/>
    <s v="SWVI"/>
    <s v="CK-31"/>
    <x v="2"/>
    <s v="M"/>
    <s v="H"/>
    <x v="51"/>
    <x v="83"/>
    <s v="CK-31"/>
    <s v="WEST VANCOUVER ISLAND-SOUTH_FA_0.x"/>
    <x v="0"/>
    <x v="2055"/>
    <x v="41"/>
    <x v="328"/>
    <s v="20230529"/>
    <n v="4.95"/>
    <x v="0"/>
    <s v="N"/>
    <x v="0"/>
    <n v="1"/>
    <s v="AD"/>
    <n v="49661"/>
    <n v="571"/>
    <m/>
    <n v="0"/>
    <n v="0"/>
    <n v="245313"/>
    <n v="295545"/>
  </r>
  <r>
    <s v="OPS"/>
    <s v="Robertson Cr"/>
    <x v="0"/>
    <s v="Fall"/>
    <x v="41"/>
    <x v="21"/>
    <s v="SWVI"/>
    <s v="CK-31"/>
    <x v="2"/>
    <s v="M"/>
    <s v="H"/>
    <x v="51"/>
    <x v="83"/>
    <s v="CK-31"/>
    <s v="WEST VANCOUVER ISLAND-SOUTH_FA_0.x"/>
    <x v="0"/>
    <x v="2056"/>
    <x v="41"/>
    <x v="1047"/>
    <s v="20230430"/>
    <n v="5.38"/>
    <x v="1"/>
    <s v="N"/>
    <x v="0"/>
    <n v="1"/>
    <s v="AD"/>
    <n v="91437"/>
    <n v="1866"/>
    <m/>
    <n v="0"/>
    <n v="0"/>
    <m/>
    <n v="93303"/>
  </r>
  <r>
    <s v="OPS"/>
    <s v="Robertson Cr"/>
    <x v="0"/>
    <s v="Fall"/>
    <x v="41"/>
    <x v="21"/>
    <s v="SWVI"/>
    <s v="CK-31"/>
    <x v="2"/>
    <s v="M"/>
    <s v="H"/>
    <x v="51"/>
    <x v="83"/>
    <s v="CK-31"/>
    <s v="WEST VANCOUVER ISLAND-SOUTH_FA_0.x"/>
    <x v="0"/>
    <x v="2057"/>
    <x v="41"/>
    <x v="328"/>
    <s v="20230529"/>
    <n v="4.87"/>
    <x v="0"/>
    <s v="N"/>
    <x v="0"/>
    <n v="1"/>
    <s v="AD"/>
    <n v="49794"/>
    <n v="351"/>
    <m/>
    <n v="0"/>
    <n v="0"/>
    <n v="484318"/>
    <n v="534463"/>
  </r>
  <r>
    <s v="OPS"/>
    <s v="Robertson Cr"/>
    <x v="0"/>
    <s v="Fall"/>
    <x v="41"/>
    <x v="21"/>
    <s v="SWVI"/>
    <s v="CK-31"/>
    <x v="2"/>
    <s v="M"/>
    <s v="H"/>
    <x v="51"/>
    <x v="83"/>
    <s v="CK-31"/>
    <s v="WEST VANCOUVER ISLAND-SOUTH_FA_0.x"/>
    <x v="0"/>
    <x v="2058"/>
    <x v="41"/>
    <x v="328"/>
    <s v="20230529"/>
    <n v="4.87"/>
    <x v="0"/>
    <s v="N"/>
    <x v="0"/>
    <n v="1"/>
    <s v="AD"/>
    <n v="49810"/>
    <n v="351"/>
    <m/>
    <n v="0"/>
    <n v="0"/>
    <n v="484474"/>
    <n v="534635"/>
  </r>
  <r>
    <s v="OPS"/>
    <s v="Robertson Cr"/>
    <x v="0"/>
    <s v="Fall"/>
    <x v="41"/>
    <x v="21"/>
    <s v="SWVI"/>
    <s v="CK-31"/>
    <x v="2"/>
    <s v="M"/>
    <s v="H"/>
    <x v="51"/>
    <x v="83"/>
    <s v="CK-31"/>
    <s v="WEST VANCOUVER ISLAND-SOUTH_FA_0.x"/>
    <x v="0"/>
    <x v="2059"/>
    <x v="41"/>
    <x v="328"/>
    <s v="20230529"/>
    <n v="5.43"/>
    <x v="0"/>
    <s v="N"/>
    <x v="0"/>
    <n v="1"/>
    <s v="AD"/>
    <n v="126112"/>
    <n v="381"/>
    <m/>
    <n v="0"/>
    <n v="0"/>
    <n v="1620522"/>
    <n v="1747015"/>
  </r>
  <r>
    <s v="OPS"/>
    <s v="Robertson Cr"/>
    <x v="0"/>
    <s v="Fall"/>
    <x v="41"/>
    <x v="21"/>
    <s v="SWVI"/>
    <s v="CK-31"/>
    <x v="2"/>
    <s v="M"/>
    <s v="H"/>
    <x v="51"/>
    <x v="83"/>
    <s v="CK-31"/>
    <s v="WEST VANCOUVER ISLAND-SOUTH_FA_0.x"/>
    <x v="0"/>
    <x v="2060"/>
    <x v="41"/>
    <x v="328"/>
    <s v="20230529"/>
    <n v="5.43"/>
    <x v="0"/>
    <s v="N"/>
    <x v="0"/>
    <n v="1"/>
    <s v="AD"/>
    <n v="159505"/>
    <n v="482"/>
    <m/>
    <n v="0"/>
    <n v="0"/>
    <n v="2049616"/>
    <n v="2209603"/>
  </r>
  <r>
    <s v="PIP"/>
    <s v="Alberni Sch"/>
    <x v="0"/>
    <s v="Fall"/>
    <x v="16"/>
    <x v="21"/>
    <s v="SWVI"/>
    <s v="CK-31"/>
    <x v="2"/>
    <s v="M"/>
    <s v="H"/>
    <x v="58"/>
    <x v="83"/>
    <s v="CK-31"/>
    <s v="WEST VANCOUVER ISLAND-SOUTH_FA_0.x"/>
    <x v="0"/>
    <x v="2061"/>
    <x v="16"/>
    <x v="201"/>
    <s v="199505"/>
    <n v="0"/>
    <x v="1"/>
    <s v="N"/>
    <x v="0"/>
    <n v="1"/>
    <m/>
    <n v="0"/>
    <n v="0"/>
    <m/>
    <n v="0"/>
    <n v="0"/>
    <n v="3325"/>
    <n v="3325"/>
  </r>
  <r>
    <s v="PIP"/>
    <s v="Cheanuh Marina"/>
    <x v="0"/>
    <s v="Fall"/>
    <x v="4"/>
    <x v="26"/>
    <s v="SWVI"/>
    <s v="CK-31"/>
    <x v="2"/>
    <s v="M"/>
    <s v="H"/>
    <x v="59"/>
    <x v="101"/>
    <m/>
    <m/>
    <x v="3"/>
    <x v="2062"/>
    <x v="4"/>
    <x v="1048"/>
    <s v="19980710"/>
    <n v="21.2"/>
    <x v="1"/>
    <s v="Y"/>
    <x v="0"/>
    <n v="1"/>
    <m/>
    <n v="0"/>
    <n v="0"/>
    <m/>
    <n v="0"/>
    <n v="0"/>
    <n v="28433"/>
    <n v="28433"/>
  </r>
  <r>
    <s v="PIP"/>
    <s v="Cheanuh Marina"/>
    <x v="0"/>
    <s v="Fall"/>
    <x v="5"/>
    <x v="26"/>
    <s v="SWVI"/>
    <s v="CK-31"/>
    <x v="2"/>
    <s v="M"/>
    <s v="H"/>
    <x v="59"/>
    <x v="101"/>
    <m/>
    <m/>
    <x v="3"/>
    <x v="2063"/>
    <x v="5"/>
    <x v="1049"/>
    <s v="19990721"/>
    <n v="16.2"/>
    <x v="1"/>
    <s v="Y"/>
    <x v="0"/>
    <n v="1"/>
    <m/>
    <n v="0"/>
    <n v="0"/>
    <m/>
    <n v="0"/>
    <n v="0"/>
    <n v="59676"/>
    <n v="59676"/>
  </r>
  <r>
    <s v="PIP"/>
    <s v="Cheanuh Marina"/>
    <x v="0"/>
    <s v="Fall"/>
    <x v="6"/>
    <x v="26"/>
    <s v="SWVI"/>
    <s v="CK-31"/>
    <x v="2"/>
    <s v="M"/>
    <s v="H"/>
    <x v="59"/>
    <x v="101"/>
    <m/>
    <m/>
    <x v="3"/>
    <x v="2064"/>
    <x v="6"/>
    <x v="556"/>
    <s v="20000628"/>
    <n v="4.8"/>
    <x v="1"/>
    <s v="Y"/>
    <x v="0"/>
    <n v="1"/>
    <m/>
    <n v="0"/>
    <n v="0"/>
    <m/>
    <n v="0"/>
    <n v="0"/>
    <n v="135000"/>
    <n v="135000"/>
  </r>
  <r>
    <s v="PIP"/>
    <s v="Cheanuh Marina"/>
    <x v="0"/>
    <s v="Fall"/>
    <x v="7"/>
    <x v="26"/>
    <s v="SWVI"/>
    <s v="CK-31"/>
    <x v="2"/>
    <s v="M"/>
    <s v="H"/>
    <x v="59"/>
    <x v="101"/>
    <m/>
    <m/>
    <x v="3"/>
    <x v="2065"/>
    <x v="7"/>
    <x v="568"/>
    <s v="20010613"/>
    <n v="5.3"/>
    <x v="1"/>
    <s v="Y"/>
    <x v="0"/>
    <n v="1"/>
    <m/>
    <n v="0"/>
    <n v="0"/>
    <m/>
    <n v="0"/>
    <n v="0"/>
    <n v="81332"/>
    <n v="81332"/>
  </r>
  <r>
    <s v="PIP"/>
    <s v="Cheanuh Marina"/>
    <x v="0"/>
    <s v="Fall"/>
    <x v="18"/>
    <x v="26"/>
    <s v="SWVI"/>
    <s v="CK-31"/>
    <x v="2"/>
    <s v="M"/>
    <s v="H"/>
    <x v="59"/>
    <x v="101"/>
    <m/>
    <m/>
    <x v="3"/>
    <x v="2066"/>
    <x v="18"/>
    <x v="558"/>
    <s v="20020715"/>
    <n v="7"/>
    <x v="1"/>
    <s v="Y"/>
    <x v="767"/>
    <n v="1"/>
    <m/>
    <n v="0"/>
    <n v="0"/>
    <m/>
    <n v="0"/>
    <n v="0"/>
    <n v="80000"/>
    <n v="80000"/>
  </r>
  <r>
    <s v="PIP"/>
    <s v="Cheanuh Marina"/>
    <x v="0"/>
    <s v="Fall"/>
    <x v="19"/>
    <x v="26"/>
    <s v="SWVI"/>
    <s v="CK-31"/>
    <x v="2"/>
    <s v="M"/>
    <s v="H"/>
    <x v="59"/>
    <x v="101"/>
    <m/>
    <m/>
    <x v="3"/>
    <x v="2067"/>
    <x v="19"/>
    <x v="1050"/>
    <s v="20030708"/>
    <n v="10"/>
    <x v="1"/>
    <s v="Y"/>
    <x v="0"/>
    <n v="1"/>
    <m/>
    <n v="0"/>
    <n v="0"/>
    <m/>
    <n v="0"/>
    <n v="0"/>
    <n v="39000"/>
    <n v="39000"/>
  </r>
  <r>
    <s v="PIP"/>
    <s v="Juan de Fuca Salm Rest So"/>
    <x v="0"/>
    <s v="Fall"/>
    <x v="36"/>
    <x v="27"/>
    <s v="SWVI"/>
    <s v="CK-31"/>
    <x v="2"/>
    <s v="M"/>
    <s v="H"/>
    <x v="60"/>
    <x v="70"/>
    <s v="CK-31"/>
    <s v="WEST VANCOUVER ISLAND-SOUTH_FA_0.x"/>
    <x v="0"/>
    <x v="2068"/>
    <x v="36"/>
    <x v="1051"/>
    <s v="20150517"/>
    <n v="4.0999999999999996"/>
    <x v="1"/>
    <s v="N"/>
    <x v="0"/>
    <n v="1"/>
    <m/>
    <n v="0"/>
    <n v="0"/>
    <m/>
    <n v="0"/>
    <n v="0"/>
    <n v="2400"/>
    <n v="2400"/>
  </r>
  <r>
    <s v="PIP"/>
    <s v="Juan de Fuca Salm Rest So"/>
    <x v="0"/>
    <s v="Fall"/>
    <x v="29"/>
    <x v="27"/>
    <s v="SWVI"/>
    <s v="CK-31"/>
    <x v="2"/>
    <s v="M"/>
    <s v="H"/>
    <x v="60"/>
    <x v="102"/>
    <s v="CK-31"/>
    <s v="WEST VANCOUVER ISLAND-SOUTH_FA_0.x"/>
    <x v="1"/>
    <x v="2069"/>
    <x v="29"/>
    <x v="1052"/>
    <s v="20170503"/>
    <n v="3.5"/>
    <x v="1"/>
    <s v="N"/>
    <x v="0"/>
    <n v="1"/>
    <m/>
    <n v="0"/>
    <n v="0"/>
    <m/>
    <n v="0"/>
    <n v="0"/>
    <n v="1500"/>
    <n v="1500"/>
  </r>
  <r>
    <s v="PIP"/>
    <s v="Juan de Fuca Salm Rest So"/>
    <x v="0"/>
    <s v="Fall"/>
    <x v="29"/>
    <x v="27"/>
    <s v="SWVI"/>
    <s v="CK-31"/>
    <x v="2"/>
    <s v="M"/>
    <s v="H"/>
    <x v="60"/>
    <x v="70"/>
    <s v="CK-31"/>
    <s v="WEST VANCOUVER ISLAND-SOUTH_FA_0.x"/>
    <x v="1"/>
    <x v="2070"/>
    <x v="29"/>
    <x v="1052"/>
    <s v="20170503"/>
    <n v="3.5"/>
    <x v="1"/>
    <s v="N"/>
    <x v="0"/>
    <n v="1"/>
    <m/>
    <n v="0"/>
    <n v="0"/>
    <m/>
    <n v="0"/>
    <n v="0"/>
    <n v="7000"/>
    <n v="7000"/>
  </r>
  <r>
    <s v="PIP"/>
    <s v="Juan de Fuca Salm Rest So"/>
    <x v="0"/>
    <s v="Fall"/>
    <x v="38"/>
    <x v="27"/>
    <s v="SWVI"/>
    <s v="CK-31"/>
    <x v="2"/>
    <s v="M"/>
    <s v="H"/>
    <x v="60"/>
    <x v="102"/>
    <s v="CK-31"/>
    <s v="WEST VANCOUVER ISLAND-SOUTH_FA_0.x"/>
    <x v="1"/>
    <x v="2071"/>
    <x v="38"/>
    <x v="1053"/>
    <s v="20190120"/>
    <n v="1.3"/>
    <x v="1"/>
    <s v="N"/>
    <x v="0"/>
    <n v="1"/>
    <m/>
    <n v="0"/>
    <n v="0"/>
    <m/>
    <n v="0"/>
    <n v="0"/>
    <n v="1740"/>
    <n v="1740"/>
  </r>
  <r>
    <s v="PIP"/>
    <s v="Juan de Fuca Salm Rest So"/>
    <x v="0"/>
    <s v="Fall"/>
    <x v="31"/>
    <x v="27"/>
    <s v="SWVI"/>
    <s v="CK-31"/>
    <x v="2"/>
    <s v="M"/>
    <s v="H"/>
    <x v="60"/>
    <x v="102"/>
    <s v="CK-31"/>
    <s v="WEST VANCOUVER ISLAND-SOUTH_FA_0.x"/>
    <x v="1"/>
    <x v="2072"/>
    <x v="31"/>
    <x v="1054"/>
    <s v="20200408"/>
    <n v="2.6"/>
    <x v="1"/>
    <s v="N"/>
    <x v="0"/>
    <n v="1"/>
    <m/>
    <n v="0"/>
    <n v="0"/>
    <m/>
    <n v="0"/>
    <n v="0"/>
    <n v="5000"/>
    <n v="5000"/>
  </r>
  <r>
    <s v="PIP"/>
    <s v="Juan de Fuca Salm Rest So"/>
    <x v="0"/>
    <s v="Fall"/>
    <x v="31"/>
    <x v="27"/>
    <s v="SWVI"/>
    <s v="CK-31"/>
    <x v="2"/>
    <s v="M"/>
    <s v="H"/>
    <x v="60"/>
    <x v="70"/>
    <s v="CK-31"/>
    <s v="WEST VANCOUVER ISLAND-SOUTH_FA_0.x"/>
    <x v="1"/>
    <x v="2073"/>
    <x v="31"/>
    <x v="1054"/>
    <s v="20200408"/>
    <n v="2.6"/>
    <x v="1"/>
    <s v="N"/>
    <x v="0"/>
    <n v="1"/>
    <m/>
    <n v="0"/>
    <n v="0"/>
    <m/>
    <n v="0"/>
    <n v="0"/>
    <n v="5000"/>
    <n v="5000"/>
  </r>
  <r>
    <s v="PIP"/>
    <s v="Juan de Fuca Salm Rest So"/>
    <x v="0"/>
    <s v="Fall"/>
    <x v="39"/>
    <x v="27"/>
    <s v="SWVI"/>
    <s v="CK-31"/>
    <x v="2"/>
    <s v="M"/>
    <s v="H"/>
    <x v="60"/>
    <x v="102"/>
    <s v="CK-31"/>
    <s v="WEST VANCOUVER ISLAND-SOUTH_FA_0.x"/>
    <x v="0"/>
    <x v="2074"/>
    <x v="39"/>
    <x v="1055"/>
    <s v="20210701"/>
    <n v="5.2"/>
    <x v="1"/>
    <s v="N"/>
    <x v="0"/>
    <n v="1"/>
    <m/>
    <n v="0"/>
    <n v="0"/>
    <m/>
    <n v="0"/>
    <n v="0"/>
    <n v="500"/>
    <n v="500"/>
  </r>
  <r>
    <s v="PIP"/>
    <s v="Juan de Fuca Salm Rest So"/>
    <x v="0"/>
    <s v="Fall"/>
    <x v="39"/>
    <x v="27"/>
    <s v="SWVI"/>
    <s v="CK-31"/>
    <x v="2"/>
    <s v="M"/>
    <s v="H"/>
    <x v="60"/>
    <x v="70"/>
    <s v="CK-31"/>
    <s v="WEST VANCOUVER ISLAND-SOUTH_FA_0.x"/>
    <x v="0"/>
    <x v="2075"/>
    <x v="39"/>
    <x v="323"/>
    <s v="20210517"/>
    <n v="5.2"/>
    <x v="1"/>
    <s v="N"/>
    <x v="0"/>
    <n v="1"/>
    <m/>
    <n v="0"/>
    <n v="0"/>
    <m/>
    <n v="0"/>
    <n v="0"/>
    <n v="14500"/>
    <n v="14500"/>
  </r>
  <r>
    <s v="PIP"/>
    <s v="Juan de Fuca Salm Rest So"/>
    <x v="0"/>
    <s v="Fall"/>
    <x v="41"/>
    <x v="27"/>
    <s v="SWVI"/>
    <s v="CK-31"/>
    <x v="2"/>
    <s v="M"/>
    <s v="H"/>
    <x v="60"/>
    <x v="70"/>
    <s v="CK-31"/>
    <s v="WEST VANCOUVER ISLAND-SOUTH_FA_0.x"/>
    <x v="0"/>
    <x v="2076"/>
    <x v="41"/>
    <x v="1056"/>
    <s v="20230601"/>
    <n v="4.0999999999999996"/>
    <x v="0"/>
    <s v="N"/>
    <x v="0"/>
    <n v="1"/>
    <m/>
    <n v="0"/>
    <n v="0"/>
    <m/>
    <n v="0"/>
    <n v="0"/>
    <n v="8000"/>
    <n v="8000"/>
  </r>
  <r>
    <s v="PIP"/>
    <s v="Lester Pearson"/>
    <x v="0"/>
    <s v="Fall"/>
    <x v="11"/>
    <x v="23"/>
    <s v="SWVI"/>
    <s v="CK-31"/>
    <x v="2"/>
    <s v="M"/>
    <s v="H"/>
    <x v="61"/>
    <x v="55"/>
    <s v="CK-31"/>
    <s v="WEST VANCOUVER ISLAND-SOUTH_FA_0.x"/>
    <x v="1"/>
    <x v="2077"/>
    <x v="11"/>
    <x v="1057"/>
    <s v="19870410"/>
    <n v="0"/>
    <x v="1"/>
    <s v="N"/>
    <x v="0"/>
    <n v="1"/>
    <m/>
    <n v="0"/>
    <n v="0"/>
    <m/>
    <n v="0"/>
    <n v="0"/>
    <n v="325"/>
    <n v="325"/>
  </r>
  <r>
    <s v="PIP"/>
    <s v="Robertson Cr Seapens"/>
    <x v="0"/>
    <s v="Fall"/>
    <x v="23"/>
    <x v="21"/>
    <s v="SWVI"/>
    <s v="CK-31"/>
    <x v="2"/>
    <s v="M"/>
    <s v="H"/>
    <x v="52"/>
    <x v="99"/>
    <s v="CK-31"/>
    <s v="WEST VANCOUVER ISLAND-SOUTH_FA_0.x"/>
    <x v="3"/>
    <x v="2078"/>
    <x v="23"/>
    <x v="111"/>
    <s v="201306"/>
    <m/>
    <x v="1"/>
    <s v="N"/>
    <x v="0"/>
    <n v="1"/>
    <m/>
    <n v="0"/>
    <n v="0"/>
    <m/>
    <n v="0"/>
    <n v="0"/>
    <n v="10000"/>
    <n v="10000"/>
  </r>
  <r>
    <s v="PIP"/>
    <s v="Shaw Centre"/>
    <x v="0"/>
    <s v="Fall"/>
    <x v="37"/>
    <x v="26"/>
    <s v="SWVI"/>
    <s v="CK-31"/>
    <x v="2"/>
    <s v="M"/>
    <s v="H"/>
    <x v="62"/>
    <x v="103"/>
    <s v="CK-21"/>
    <s v="EAST VANCOUVER ISLAND-GOLDSTREAM_FA_0.x"/>
    <x v="4"/>
    <x v="2079"/>
    <x v="29"/>
    <x v="1058"/>
    <s v="201708"/>
    <m/>
    <x v="1"/>
    <s v="Y"/>
    <x v="0"/>
    <n v="1"/>
    <m/>
    <n v="0"/>
    <n v="0"/>
    <m/>
    <n v="0"/>
    <n v="0"/>
    <n v="200"/>
    <n v="200"/>
  </r>
  <r>
    <s v="PIP"/>
    <s v="Shaw Centre"/>
    <x v="0"/>
    <s v="Fall"/>
    <x v="40"/>
    <x v="27"/>
    <s v="SWVI"/>
    <s v="CK-31"/>
    <x v="2"/>
    <s v="W"/>
    <s v="H"/>
    <x v="62"/>
    <x v="71"/>
    <s v="CK-31"/>
    <s v="WEST VANCOUVER ISLAND-SOUTH_FA_0.x"/>
    <x v="4"/>
    <x v="2080"/>
    <x v="40"/>
    <x v="1059"/>
    <s v="20220601"/>
    <m/>
    <x v="0"/>
    <s v="N"/>
    <x v="0"/>
    <n v="1"/>
    <m/>
    <n v="0"/>
    <n v="0"/>
    <m/>
    <n v="0"/>
    <n v="0"/>
    <n v="191"/>
    <n v="1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53C488-4B33-444F-8B39-3030082284E3}" name="PivotTable8" cacheId="131"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gridDropZones="1" multipleFieldFilters="0">
  <location ref="A4:G54" firstHeaderRow="1" firstDataRow="2" firstDataCol="2" rowPageCount="2" colPageCount="1"/>
  <pivotFields count="35">
    <pivotField axis="axisPage" compact="0" outline="0" showAll="0">
      <items count="4">
        <item x="1"/>
        <item x="2"/>
        <item x="0"/>
        <item t="default"/>
      </items>
    </pivotField>
    <pivotField compact="0" outline="0" showAll="0"/>
    <pivotField compact="0" outline="0" showAll="0"/>
    <pivotField axis="axisPage" compact="0" outline="0" multipleItemSelectionAllowed="1" showAll="0">
      <items count="6">
        <item x="0"/>
        <item x="2"/>
        <item x="1"/>
        <item x="3"/>
        <item m="1" x="4"/>
        <item t="default"/>
      </items>
    </pivotField>
    <pivotField axis="axisRow" compact="0" numFmtId="1" outline="0" showAll="0">
      <items count="8">
        <item x="0"/>
        <item x="1"/>
        <item x="2"/>
        <item x="3"/>
        <item x="4"/>
        <item x="5"/>
        <item x="6"/>
        <item t="default"/>
      </items>
    </pivotField>
    <pivotField axis="axisRow" compact="0" outline="0" showAll="0" defaultSubtotal="0">
      <items count="50">
        <item x="38"/>
        <item x="12"/>
        <item x="22"/>
        <item x="23"/>
        <item x="47"/>
        <item x="24"/>
        <item x="13"/>
        <item x="25"/>
        <item x="39"/>
        <item x="4"/>
        <item x="26"/>
        <item x="27"/>
        <item x="1"/>
        <item x="5"/>
        <item x="14"/>
        <item x="40"/>
        <item x="41"/>
        <item x="15"/>
        <item x="28"/>
        <item x="29"/>
        <item x="30"/>
        <item x="42"/>
        <item x="48"/>
        <item x="43"/>
        <item x="16"/>
        <item x="6"/>
        <item x="31"/>
        <item x="17"/>
        <item x="7"/>
        <item x="44"/>
        <item x="3"/>
        <item m="1" x="49"/>
        <item x="45"/>
        <item x="32"/>
        <item x="2"/>
        <item x="8"/>
        <item x="9"/>
        <item x="0"/>
        <item x="33"/>
        <item x="18"/>
        <item x="34"/>
        <item x="46"/>
        <item x="10"/>
        <item x="35"/>
        <item x="19"/>
        <item x="11"/>
        <item x="20"/>
        <item x="36"/>
        <item x="21"/>
        <item x="37"/>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4"/>
  </rowFields>
  <rowItems count="49">
    <i>
      <x/>
      <x v="5"/>
    </i>
    <i>
      <x v="1"/>
      <x v="3"/>
    </i>
    <i>
      <x v="2"/>
      <x v="4"/>
    </i>
    <i>
      <x v="3"/>
      <x v="4"/>
    </i>
    <i>
      <x v="4"/>
      <x v="6"/>
    </i>
    <i>
      <x v="5"/>
      <x v="4"/>
    </i>
    <i>
      <x v="6"/>
      <x v="3"/>
    </i>
    <i>
      <x v="7"/>
      <x v="4"/>
    </i>
    <i>
      <x v="8"/>
      <x v="5"/>
    </i>
    <i>
      <x v="9"/>
      <x v="2"/>
    </i>
    <i>
      <x v="10"/>
      <x v="4"/>
    </i>
    <i>
      <x v="11"/>
      <x v="4"/>
    </i>
    <i>
      <x v="12"/>
      <x/>
    </i>
    <i>
      <x v="13"/>
      <x v="2"/>
    </i>
    <i>
      <x v="14"/>
      <x v="3"/>
    </i>
    <i>
      <x v="15"/>
      <x v="5"/>
    </i>
    <i>
      <x v="16"/>
      <x v="5"/>
    </i>
    <i>
      <x v="17"/>
      <x v="3"/>
    </i>
    <i>
      <x v="18"/>
      <x v="4"/>
    </i>
    <i>
      <x v="19"/>
      <x v="4"/>
    </i>
    <i>
      <x v="20"/>
      <x v="4"/>
    </i>
    <i>
      <x v="21"/>
      <x v="5"/>
    </i>
    <i>
      <x v="22"/>
      <x v="6"/>
    </i>
    <i>
      <x v="23"/>
      <x v="5"/>
    </i>
    <i>
      <x v="24"/>
      <x v="3"/>
    </i>
    <i>
      <x v="25"/>
      <x v="2"/>
    </i>
    <i>
      <x v="26"/>
      <x v="4"/>
    </i>
    <i>
      <x v="27"/>
      <x v="3"/>
    </i>
    <i>
      <x v="28"/>
      <x v="2"/>
    </i>
    <i>
      <x v="29"/>
      <x v="5"/>
    </i>
    <i>
      <x v="30"/>
      <x v="1"/>
    </i>
    <i>
      <x v="32"/>
      <x v="5"/>
    </i>
    <i>
      <x v="33"/>
      <x v="4"/>
    </i>
    <i>
      <x v="34"/>
      <x/>
    </i>
    <i>
      <x v="35"/>
      <x v="2"/>
    </i>
    <i>
      <x v="36"/>
      <x v="2"/>
    </i>
    <i>
      <x v="37"/>
      <x/>
    </i>
    <i>
      <x v="38"/>
      <x v="4"/>
    </i>
    <i>
      <x v="39"/>
      <x v="3"/>
    </i>
    <i>
      <x v="40"/>
      <x v="4"/>
    </i>
    <i>
      <x v="41"/>
      <x v="5"/>
    </i>
    <i>
      <x v="42"/>
      <x v="2"/>
    </i>
    <i>
      <x v="43"/>
      <x v="4"/>
    </i>
    <i>
      <x v="44"/>
      <x v="3"/>
    </i>
    <i>
      <x v="45"/>
      <x v="2"/>
    </i>
    <i>
      <x v="46"/>
      <x v="3"/>
    </i>
    <i>
      <x v="47"/>
      <x v="4"/>
    </i>
    <i>
      <x v="48"/>
      <x v="3"/>
    </i>
    <i>
      <x v="49"/>
      <x v="4"/>
    </i>
  </rowItems>
  <colFields count="1">
    <field x="-2"/>
  </colFields>
  <colItems count="5">
    <i>
      <x/>
    </i>
    <i i="1">
      <x v="1"/>
    </i>
    <i i="2">
      <x v="2"/>
    </i>
    <i i="3">
      <x v="3"/>
    </i>
    <i i="4">
      <x v="4"/>
    </i>
  </colItems>
  <pageFields count="2">
    <pageField fld="3" hier="-1"/>
    <pageField fld="0" hier="-1"/>
  </pageFields>
  <dataFields count="5">
    <dataField name="Sum of Revised Accessible Watershed Area (km sq)" fld="8" baseField="5" baseItem="0" numFmtId="3"/>
    <dataField name="Sum of Sgen LifeCycle" fld="9" baseField="5" baseItem="0" numFmtId="3"/>
    <dataField name="Sum of Smsy LifeCycle" fld="11" baseField="5" baseItem="0" numFmtId="3"/>
    <dataField name="Sum of Srep LifeCycle" fld="13" baseField="5" baseItem="0" numFmtId="3"/>
    <dataField name="Sum of 4b year avg 2016-19" fld="28" baseField="4" baseItem="4"/>
  </dataFields>
  <formats count="1">
    <format dxfId="8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D4FC24-CEB9-4E9E-BD3D-976E46F97579}" name="PivotTable8" cacheId="131"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gridDropZones="1" multipleFieldFilters="0">
  <location ref="A4:G8" firstHeaderRow="1" firstDataRow="2" firstDataCol="2" rowPageCount="2" colPageCount="1"/>
  <pivotFields count="35">
    <pivotField axis="axisPage" compact="0" outline="0" showAll="0">
      <items count="4">
        <item x="1"/>
        <item x="2"/>
        <item x="0"/>
        <item t="default"/>
      </items>
    </pivotField>
    <pivotField compact="0" outline="0" showAll="0"/>
    <pivotField compact="0" outline="0" showAll="0"/>
    <pivotField axis="axisPage" compact="0" outline="0" multipleItemSelectionAllowed="1" showAll="0">
      <items count="6">
        <item h="1" x="0"/>
        <item h="1" x="2"/>
        <item h="1" x="1"/>
        <item x="3"/>
        <item m="1" x="4"/>
        <item t="default"/>
      </items>
    </pivotField>
    <pivotField axis="axisRow" compact="0" numFmtId="1" outline="0" showAll="0">
      <items count="8">
        <item x="0"/>
        <item x="1"/>
        <item x="2"/>
        <item x="3"/>
        <item x="4"/>
        <item x="5"/>
        <item x="6"/>
        <item t="default"/>
      </items>
    </pivotField>
    <pivotField axis="axisRow" compact="0" outline="0" showAll="0" sortType="descending" defaultSubtotal="0">
      <items count="50">
        <item x="38"/>
        <item x="12"/>
        <item x="22"/>
        <item x="23"/>
        <item x="47"/>
        <item x="24"/>
        <item x="13"/>
        <item x="25"/>
        <item x="39"/>
        <item x="4"/>
        <item x="26"/>
        <item x="27"/>
        <item x="1"/>
        <item x="5"/>
        <item x="14"/>
        <item x="40"/>
        <item x="41"/>
        <item x="15"/>
        <item x="28"/>
        <item x="29"/>
        <item x="30"/>
        <item x="42"/>
        <item x="48"/>
        <item x="43"/>
        <item x="16"/>
        <item x="6"/>
        <item x="31"/>
        <item x="17"/>
        <item x="7"/>
        <item x="44"/>
        <item x="3"/>
        <item m="1" x="49"/>
        <item x="45"/>
        <item x="32"/>
        <item x="2"/>
        <item x="8"/>
        <item x="9"/>
        <item x="0"/>
        <item x="33"/>
        <item x="18"/>
        <item x="34"/>
        <item x="46"/>
        <item x="10"/>
        <item x="35"/>
        <item x="19"/>
        <item x="11"/>
        <item x="20"/>
        <item x="36"/>
        <item x="21"/>
        <item x="37"/>
      </items>
      <autoSortScope>
        <pivotArea dataOnly="0" outline="0" fieldPosition="0">
          <references count="1">
            <reference field="4294967294" count="1" selected="0">
              <x v="4"/>
            </reference>
          </references>
        </pivotArea>
      </autoSortScope>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4"/>
  </rowFields>
  <rowItems count="3">
    <i>
      <x v="1"/>
      <x v="3"/>
    </i>
    <i>
      <x v="27"/>
      <x v="3"/>
    </i>
    <i>
      <x v="24"/>
      <x v="3"/>
    </i>
  </rowItems>
  <colFields count="1">
    <field x="-2"/>
  </colFields>
  <colItems count="5">
    <i>
      <x/>
    </i>
    <i i="1">
      <x v="1"/>
    </i>
    <i i="2">
      <x v="2"/>
    </i>
    <i i="3">
      <x v="3"/>
    </i>
    <i i="4">
      <x v="4"/>
    </i>
  </colItems>
  <pageFields count="2">
    <pageField fld="3" hier="-1"/>
    <pageField fld="0" item="2" hier="-1"/>
  </pageFields>
  <dataFields count="5">
    <dataField name="Sum of Revised Accessible Watershed Area (km sq)" fld="8" baseField="5" baseItem="0" numFmtId="3"/>
    <dataField name="Sum of Sgen LifeCycle" fld="9" baseField="5" baseItem="0" numFmtId="3"/>
    <dataField name="Sum of Smsy LifeCycle" fld="11" baseField="5" baseItem="0" numFmtId="3"/>
    <dataField name="Sum of Srep LifeCycle" fld="13" baseField="5" baseItem="0" numFmtId="3"/>
    <dataField name="Sum of 4 yr average" fld="27" baseField="4" baseItem="3" numFmtId="3"/>
  </dataFields>
  <formats count="1">
    <format dxfId="55">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E4E40B-AEA4-4D8B-AF7E-23B309DB2173}" name="PivotTable8" cacheId="131"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gridDropZones="1" multipleFieldFilters="0">
  <location ref="A4:G8" firstHeaderRow="1" firstDataRow="2" firstDataCol="2" rowPageCount="2" colPageCount="1"/>
  <pivotFields count="35">
    <pivotField axis="axisPage" compact="0" outline="0" showAll="0">
      <items count="4">
        <item x="1"/>
        <item x="2"/>
        <item x="0"/>
        <item t="default"/>
      </items>
    </pivotField>
    <pivotField compact="0" outline="0" showAll="0"/>
    <pivotField compact="0" outline="0" showAll="0"/>
    <pivotField axis="axisPage" compact="0" outline="0" multipleItemSelectionAllowed="1" showAll="0">
      <items count="6">
        <item h="1" x="0"/>
        <item h="1" x="2"/>
        <item h="1" x="1"/>
        <item x="3"/>
        <item h="1" m="1" x="4"/>
        <item t="default"/>
      </items>
    </pivotField>
    <pivotField axis="axisRow" compact="0" numFmtId="1" outline="0" showAll="0">
      <items count="8">
        <item x="0"/>
        <item x="1"/>
        <item x="2"/>
        <item x="3"/>
        <item x="4"/>
        <item x="5"/>
        <item x="6"/>
        <item t="default"/>
      </items>
    </pivotField>
    <pivotField axis="axisRow" compact="0" outline="0" showAll="0" sortType="descending" defaultSubtotal="0">
      <items count="50">
        <item x="38"/>
        <item x="12"/>
        <item x="22"/>
        <item x="23"/>
        <item x="47"/>
        <item x="24"/>
        <item x="13"/>
        <item x="25"/>
        <item x="39"/>
        <item x="4"/>
        <item x="26"/>
        <item x="27"/>
        <item x="1"/>
        <item x="5"/>
        <item x="14"/>
        <item x="40"/>
        <item x="41"/>
        <item x="15"/>
        <item x="28"/>
        <item x="29"/>
        <item x="30"/>
        <item x="42"/>
        <item x="48"/>
        <item x="43"/>
        <item x="16"/>
        <item x="6"/>
        <item x="31"/>
        <item x="17"/>
        <item x="7"/>
        <item x="44"/>
        <item x="3"/>
        <item m="1" x="49"/>
        <item x="45"/>
        <item x="32"/>
        <item x="2"/>
        <item h="1" x="8"/>
        <item x="9"/>
        <item x="0"/>
        <item x="33"/>
        <item x="18"/>
        <item x="34"/>
        <item x="46"/>
        <item x="10"/>
        <item x="35"/>
        <item x="19"/>
        <item x="11"/>
        <item x="20"/>
        <item x="36"/>
        <item x="21"/>
        <item x="37"/>
      </items>
      <autoSortScope>
        <pivotArea dataOnly="0" outline="0" fieldPosition="0">
          <references count="1">
            <reference field="4294967294" count="1" selected="0">
              <x v="4"/>
            </reference>
          </references>
        </pivotArea>
      </autoSortScope>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2">
    <field x="5"/>
    <field x="4"/>
  </rowFields>
  <rowItems count="3">
    <i>
      <x v="1"/>
      <x v="3"/>
    </i>
    <i>
      <x v="27"/>
      <x v="3"/>
    </i>
    <i>
      <x v="24"/>
      <x v="3"/>
    </i>
  </rowItems>
  <colFields count="1">
    <field x="-2"/>
  </colFields>
  <colItems count="5">
    <i>
      <x/>
    </i>
    <i i="1">
      <x v="1"/>
    </i>
    <i i="2">
      <x v="2"/>
    </i>
    <i i="3">
      <x v="3"/>
    </i>
    <i i="4">
      <x v="4"/>
    </i>
  </colItems>
  <pageFields count="2">
    <pageField fld="3" hier="-1"/>
    <pageField fld="0" item="2" hier="-1"/>
  </pageFields>
  <dataFields count="5">
    <dataField name="Sum of Revised Accessible Watershed Area (km sq)" fld="8" baseField="5" baseItem="0" numFmtId="3"/>
    <dataField name="Sum of Sgen LifeCycle" fld="9" baseField="5" baseItem="0" numFmtId="3"/>
    <dataField name="Sum of Smsy LifeCycle" fld="11" baseField="5" baseItem="0" numFmtId="3"/>
    <dataField name="Sum of Srep LifeCycle" fld="13" baseField="5" baseItem="0" numFmtId="3"/>
    <dataField name="Sum of 12 yr average" fld="29" baseField="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5BC0AD-D155-4354-ADF8-B78CF853F756}" name="PivotTable9" cacheId="131" applyNumberFormats="0" applyBorderFormats="0" applyFontFormats="0" applyPatternFormats="0" applyAlignmentFormats="0" applyWidthHeightFormats="1" dataCaption="Values" updatedVersion="8" minRefreshableVersion="3" showDrill="0" itemPrintTitles="1" createdVersion="8" indent="0" compact="0" compactData="0" gridDropZones="1" multipleFieldFilters="0">
  <location ref="A6:M34" firstHeaderRow="1" firstDataRow="2" firstDataCol="3" rowPageCount="1" colPageCount="1"/>
  <pivotFields count="35">
    <pivotField axis="axisRow" compact="0" outline="0" showAll="0">
      <items count="4">
        <item x="0"/>
        <item x="1"/>
        <item x="2"/>
        <item t="default"/>
      </items>
    </pivotField>
    <pivotField compact="0" outline="0" showAll="0"/>
    <pivotField compact="0" outline="0" showAll="0"/>
    <pivotField axis="axisPage" compact="0" outline="0" multipleItemSelectionAllowed="1" showAll="0">
      <items count="6">
        <item h="1" x="0"/>
        <item h="1" x="2"/>
        <item x="1"/>
        <item x="3"/>
        <item m="1" x="4"/>
        <item t="default"/>
      </items>
    </pivotField>
    <pivotField axis="axisRow" compact="0" numFmtId="1" outline="0" showAll="0">
      <items count="8">
        <item x="0"/>
        <item x="1"/>
        <item x="2"/>
        <item x="3"/>
        <item x="4"/>
        <item x="5"/>
        <item x="6"/>
        <item t="default"/>
      </items>
    </pivotField>
    <pivotField axis="axisRow" compact="0" outline="0" showAll="0">
      <items count="51">
        <item x="38"/>
        <item x="12"/>
        <item x="22"/>
        <item x="23"/>
        <item x="47"/>
        <item x="24"/>
        <item x="13"/>
        <item x="25"/>
        <item x="39"/>
        <item x="4"/>
        <item x="26"/>
        <item x="27"/>
        <item x="1"/>
        <item x="5"/>
        <item x="14"/>
        <item x="40"/>
        <item x="41"/>
        <item x="15"/>
        <item x="28"/>
        <item x="29"/>
        <item x="30"/>
        <item x="42"/>
        <item x="48"/>
        <item x="43"/>
        <item x="16"/>
        <item x="6"/>
        <item x="31"/>
        <item x="17"/>
        <item x="7"/>
        <item x="44"/>
        <item x="3"/>
        <item m="1" x="49"/>
        <item x="45"/>
        <item x="32"/>
        <item x="2"/>
        <item x="8"/>
        <item x="9"/>
        <item x="0"/>
        <item x="33"/>
        <item x="18"/>
        <item x="34"/>
        <item x="46"/>
        <item x="10"/>
        <item x="35"/>
        <item x="19"/>
        <item x="11"/>
        <item x="20"/>
        <item x="36"/>
        <item x="21"/>
        <item x="37"/>
        <item t="default"/>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0"/>
    <field x="4"/>
    <field x="5"/>
  </rowFields>
  <rowItems count="27">
    <i>
      <x/>
      <x/>
      <x v="34"/>
    </i>
    <i t="default" r="1">
      <x/>
    </i>
    <i r="1">
      <x v="2"/>
      <x v="28"/>
    </i>
    <i r="2">
      <x v="35"/>
    </i>
    <i t="default" r="1">
      <x v="2"/>
    </i>
    <i r="1">
      <x v="3"/>
      <x v="1"/>
    </i>
    <i r="2">
      <x v="24"/>
    </i>
    <i r="2">
      <x v="27"/>
    </i>
    <i r="2">
      <x v="46"/>
    </i>
    <i t="default" r="1">
      <x v="3"/>
    </i>
    <i t="default">
      <x/>
    </i>
    <i>
      <x v="1"/>
      <x v="4"/>
      <x v="2"/>
    </i>
    <i r="2">
      <x v="11"/>
    </i>
    <i r="2">
      <x v="19"/>
    </i>
    <i r="2">
      <x v="40"/>
    </i>
    <i r="2">
      <x v="49"/>
    </i>
    <i t="default" r="1">
      <x v="4"/>
    </i>
    <i r="1">
      <x v="5"/>
      <x/>
    </i>
    <i r="2">
      <x v="15"/>
    </i>
    <i r="2">
      <x v="41"/>
    </i>
    <i t="default" r="1">
      <x v="5"/>
    </i>
    <i t="default">
      <x v="1"/>
    </i>
    <i>
      <x v="2"/>
      <x v="6"/>
      <x v="4"/>
    </i>
    <i r="2">
      <x v="22"/>
    </i>
    <i t="default" r="1">
      <x v="6"/>
    </i>
    <i t="default">
      <x v="2"/>
    </i>
    <i t="grand">
      <x/>
    </i>
  </rowItems>
  <colFields count="1">
    <field x="-2"/>
  </colFields>
  <colItems count="10">
    <i>
      <x/>
    </i>
    <i i="1">
      <x v="1"/>
    </i>
    <i i="2">
      <x v="2"/>
    </i>
    <i i="3">
      <x v="3"/>
    </i>
    <i i="4">
      <x v="4"/>
    </i>
    <i i="5">
      <x v="5"/>
    </i>
    <i i="6">
      <x v="6"/>
    </i>
    <i i="7">
      <x v="7"/>
    </i>
    <i i="8">
      <x v="8"/>
    </i>
    <i i="9">
      <x v="9"/>
    </i>
  </colItems>
  <pageFields count="1">
    <pageField fld="3" hier="-1"/>
  </pageFields>
  <dataFields count="10">
    <dataField name="Accessible Watershed Area (km2)" fld="8" baseField="5" baseItem="34" numFmtId="3"/>
    <dataField name="Sum of Sgen LifeCycle" fld="9" baseField="0" baseItem="0" numFmtId="3"/>
    <dataField name="Sum of Smsy LifeCycle" fld="11" baseField="0" baseItem="0" numFmtId="3"/>
    <dataField name="Sum of Srep LifeCycle" fld="13" baseField="0" baseItem="0" numFmtId="3"/>
    <dataField name="Sum of Sgen RunRec" fld="15" baseField="0" baseItem="0" numFmtId="3"/>
    <dataField name="Sum of Smsy RunRec" fld="17" baseField="0" baseItem="0" numFmtId="3"/>
    <dataField name="Sum of Srep RunRec" fld="19" baseField="0" baseItem="0" numFmtId="3"/>
    <dataField name="Sum of Sgen Parken" fld="21" baseField="0" baseItem="0" numFmtId="3"/>
    <dataField name="Sum of Smsy Parken" fld="23" baseField="0" baseItem="0" numFmtId="3"/>
    <dataField name="Sum of Srep Parken" fld="25" baseField="0" baseItem="0" numFmtId="3"/>
  </dataFields>
  <formats count="5">
    <format dxfId="24">
      <pivotArea dataOnly="0" labelOnly="1" outline="0" fieldPosition="0">
        <references count="1">
          <reference field="4294967294" count="10">
            <x v="0"/>
            <x v="1"/>
            <x v="2"/>
            <x v="3"/>
            <x v="4"/>
            <x v="5"/>
            <x v="6"/>
            <x v="7"/>
            <x v="8"/>
            <x v="9"/>
          </reference>
        </references>
      </pivotArea>
    </format>
    <format dxfId="23">
      <pivotArea dataOnly="0" labelOnly="1" outline="0" fieldPosition="0">
        <references count="1">
          <reference field="4294967294" count="10">
            <x v="0"/>
            <x v="1"/>
            <x v="2"/>
            <x v="3"/>
            <x v="4"/>
            <x v="5"/>
            <x v="6"/>
            <x v="7"/>
            <x v="8"/>
            <x v="9"/>
          </reference>
        </references>
      </pivotArea>
    </format>
    <format dxfId="22">
      <pivotArea dataOnly="0" labelOnly="1" outline="0" fieldPosition="0">
        <references count="1">
          <reference field="4294967294" count="3">
            <x v="1"/>
            <x v="2"/>
            <x v="3"/>
          </reference>
        </references>
      </pivotArea>
    </format>
    <format dxfId="21">
      <pivotArea dataOnly="0" labelOnly="1" outline="0" fieldPosition="0">
        <references count="1">
          <reference field="4294967294" count="3">
            <x v="4"/>
            <x v="5"/>
            <x v="6"/>
          </reference>
        </references>
      </pivotArea>
    </format>
    <format dxfId="20">
      <pivotArea dataOnly="0" labelOnly="1" outline="0" fieldPosition="0">
        <references count="1">
          <reference field="4294967294" count="3">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68CD62-251C-479B-8D57-7DD950F1513D}" name="PivotTable9" cacheId="131" applyNumberFormats="0" applyBorderFormats="0" applyFontFormats="0" applyPatternFormats="0" applyAlignmentFormats="0" applyWidthHeightFormats="1" dataCaption="Values" updatedVersion="8" minRefreshableVersion="3" showDrill="0" itemPrintTitles="1" createdVersion="8" indent="0" compact="0" compactData="0" gridDropZones="1" multipleFieldFilters="0">
  <location ref="A6:M34" firstHeaderRow="1" firstDataRow="2" firstDataCol="3" rowPageCount="1" colPageCount="1"/>
  <pivotFields count="35">
    <pivotField axis="axisRow" compact="0" outline="0" showAll="0">
      <items count="4">
        <item x="0"/>
        <item x="1"/>
        <item x="2"/>
        <item t="default"/>
      </items>
    </pivotField>
    <pivotField compact="0" outline="0" showAll="0"/>
    <pivotField compact="0" outline="0" showAll="0"/>
    <pivotField axis="axisPage" compact="0" outline="0" multipleItemSelectionAllowed="1" showAll="0">
      <items count="6">
        <item h="1" x="0"/>
        <item h="1" x="2"/>
        <item x="1"/>
        <item x="3"/>
        <item m="1" x="4"/>
        <item t="default"/>
      </items>
    </pivotField>
    <pivotField axis="axisRow" compact="0" numFmtId="1" outline="0" showAll="0">
      <items count="8">
        <item x="0"/>
        <item x="1"/>
        <item x="2"/>
        <item x="3"/>
        <item x="4"/>
        <item x="5"/>
        <item x="6"/>
        <item t="default"/>
      </items>
    </pivotField>
    <pivotField axis="axisRow" compact="0" outline="0" showAll="0">
      <items count="51">
        <item x="38"/>
        <item x="12"/>
        <item x="22"/>
        <item x="23"/>
        <item x="47"/>
        <item x="24"/>
        <item x="13"/>
        <item x="25"/>
        <item x="39"/>
        <item x="4"/>
        <item x="26"/>
        <item x="27"/>
        <item x="1"/>
        <item x="5"/>
        <item x="14"/>
        <item x="40"/>
        <item x="41"/>
        <item x="15"/>
        <item x="28"/>
        <item x="29"/>
        <item x="30"/>
        <item x="42"/>
        <item x="48"/>
        <item x="43"/>
        <item x="16"/>
        <item x="6"/>
        <item x="31"/>
        <item x="17"/>
        <item x="7"/>
        <item x="44"/>
        <item x="3"/>
        <item m="1" x="49"/>
        <item x="45"/>
        <item x="32"/>
        <item x="2"/>
        <item x="8"/>
        <item x="9"/>
        <item x="0"/>
        <item x="33"/>
        <item x="18"/>
        <item x="34"/>
        <item x="46"/>
        <item x="10"/>
        <item x="35"/>
        <item x="19"/>
        <item x="11"/>
        <item x="20"/>
        <item x="36"/>
        <item x="21"/>
        <item x="37"/>
        <item t="default"/>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0"/>
    <field x="4"/>
    <field x="5"/>
  </rowFields>
  <rowItems count="27">
    <i>
      <x/>
      <x/>
      <x v="34"/>
    </i>
    <i t="default" r="1">
      <x/>
    </i>
    <i r="1">
      <x v="2"/>
      <x v="28"/>
    </i>
    <i r="2">
      <x v="35"/>
    </i>
    <i t="default" r="1">
      <x v="2"/>
    </i>
    <i r="1">
      <x v="3"/>
      <x v="1"/>
    </i>
    <i r="2">
      <x v="24"/>
    </i>
    <i r="2">
      <x v="27"/>
    </i>
    <i r="2">
      <x v="46"/>
    </i>
    <i t="default" r="1">
      <x v="3"/>
    </i>
    <i t="default">
      <x/>
    </i>
    <i>
      <x v="1"/>
      <x v="4"/>
      <x v="2"/>
    </i>
    <i r="2">
      <x v="11"/>
    </i>
    <i r="2">
      <x v="19"/>
    </i>
    <i r="2">
      <x v="40"/>
    </i>
    <i r="2">
      <x v="49"/>
    </i>
    <i t="default" r="1">
      <x v="4"/>
    </i>
    <i r="1">
      <x v="5"/>
      <x/>
    </i>
    <i r="2">
      <x v="15"/>
    </i>
    <i r="2">
      <x v="41"/>
    </i>
    <i t="default" r="1">
      <x v="5"/>
    </i>
    <i t="default">
      <x v="1"/>
    </i>
    <i>
      <x v="2"/>
      <x v="6"/>
      <x v="4"/>
    </i>
    <i r="2">
      <x v="22"/>
    </i>
    <i t="default" r="1">
      <x v="6"/>
    </i>
    <i t="default">
      <x v="2"/>
    </i>
    <i t="grand">
      <x/>
    </i>
  </rowItems>
  <colFields count="1">
    <field x="-2"/>
  </colFields>
  <colItems count="10">
    <i>
      <x/>
    </i>
    <i i="1">
      <x v="1"/>
    </i>
    <i i="2">
      <x v="2"/>
    </i>
    <i i="3">
      <x v="3"/>
    </i>
    <i i="4">
      <x v="4"/>
    </i>
    <i i="5">
      <x v="5"/>
    </i>
    <i i="6">
      <x v="6"/>
    </i>
    <i i="7">
      <x v="7"/>
    </i>
    <i i="8">
      <x v="8"/>
    </i>
    <i i="9">
      <x v="9"/>
    </i>
  </colItems>
  <pageFields count="1">
    <pageField fld="3" hier="-1"/>
  </pageFields>
  <dataFields count="10">
    <dataField name="Accessible Watershed Area (km2)" fld="8" baseField="5" baseItem="34" numFmtId="3"/>
    <dataField name="Sum of Sgen LifeCycle" fld="9" baseField="0" baseItem="0" numFmtId="3"/>
    <dataField name="Sum of Smsy LifeCycle" fld="11" baseField="0" baseItem="0" numFmtId="3"/>
    <dataField name="Sum of Srep LifeCycle" fld="13" baseField="0" baseItem="0" numFmtId="3"/>
    <dataField name="Sum of Sgen RunRec" fld="15" baseField="0" baseItem="0" numFmtId="3"/>
    <dataField name="Sum of Smsy RunRec" fld="17" baseField="0" baseItem="0" numFmtId="3"/>
    <dataField name="Sum of Srep RunRec" fld="19" baseField="0" baseItem="0" numFmtId="3"/>
    <dataField name="Sum of Sgen Parken" fld="21" baseField="0" baseItem="0" numFmtId="3"/>
    <dataField name="Sum of Smsy Parken" fld="23" baseField="0" baseItem="0" numFmtId="3"/>
    <dataField name="Sum of Srep Parken" fld="25" baseField="0" baseItem="0" numFmtId="3"/>
  </dataFields>
  <formats count="5">
    <format dxfId="19">
      <pivotArea dataOnly="0" labelOnly="1" outline="0" fieldPosition="0">
        <references count="1">
          <reference field="4294967294" count="10">
            <x v="0"/>
            <x v="1"/>
            <x v="2"/>
            <x v="3"/>
            <x v="4"/>
            <x v="5"/>
            <x v="6"/>
            <x v="7"/>
            <x v="8"/>
            <x v="9"/>
          </reference>
        </references>
      </pivotArea>
    </format>
    <format dxfId="18">
      <pivotArea dataOnly="0" labelOnly="1" outline="0" fieldPosition="0">
        <references count="1">
          <reference field="4294967294" count="10">
            <x v="0"/>
            <x v="1"/>
            <x v="2"/>
            <x v="3"/>
            <x v="4"/>
            <x v="5"/>
            <x v="6"/>
            <x v="7"/>
            <x v="8"/>
            <x v="9"/>
          </reference>
        </references>
      </pivotArea>
    </format>
    <format dxfId="17">
      <pivotArea dataOnly="0" labelOnly="1" outline="0" fieldPosition="0">
        <references count="1">
          <reference field="4294967294" count="3">
            <x v="1"/>
            <x v="2"/>
            <x v="3"/>
          </reference>
        </references>
      </pivotArea>
    </format>
    <format dxfId="16">
      <pivotArea dataOnly="0" labelOnly="1" outline="0" fieldPosition="0">
        <references count="1">
          <reference field="4294967294" count="3">
            <x v="4"/>
            <x v="5"/>
            <x v="6"/>
          </reference>
        </references>
      </pivotArea>
    </format>
    <format dxfId="15">
      <pivotArea dataOnly="0" labelOnly="1" outline="0" fieldPosition="0">
        <references count="1">
          <reference field="4294967294" count="3">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C23590-FC93-4BA3-A7D0-8E1781B53B32}" name="PivotTable1" cacheId="13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H5:CF77" firstHeaderRow="1" firstDataRow="2" firstDataCol="5" rowPageCount="1" colPageCount="1"/>
  <pivotFields count="20">
    <pivotField compact="0" outline="0" showAll="0">
      <extLst>
        <ext xmlns:x14="http://schemas.microsoft.com/office/spreadsheetml/2009/9/main" uri="{2946ED86-A175-432a-8AC1-64E0C546D7DE}">
          <x14:pivotField fillDownLabels="1"/>
        </ext>
      </extLst>
    </pivotField>
    <pivotField axis="axisRow" compact="0" outline="0" showAll="0" defaultSubtotal="0">
      <items count="6">
        <item x="3"/>
        <item x="2"/>
        <item m="1" x="5"/>
        <item x="0"/>
        <item x="1"/>
        <item x="4"/>
      </items>
      <extLst>
        <ext xmlns:x14="http://schemas.microsoft.com/office/spreadsheetml/2009/9/main" uri="{2946ED86-A175-432a-8AC1-64E0C546D7DE}">
          <x14:pivotField fillDownLabels="1"/>
        </ext>
      </extLst>
    </pivotField>
    <pivotField axis="axisRow" compact="0" numFmtId="1" outline="0" showAll="0" defaultSubtotal="0">
      <items count="7">
        <item x="5"/>
        <item x="6"/>
        <item x="4"/>
        <item x="1"/>
        <item x="2"/>
        <item x="0"/>
        <item x="3"/>
      </items>
      <extLst>
        <ext xmlns:x14="http://schemas.microsoft.com/office/spreadsheetml/2009/9/main" uri="{2946ED86-A175-432a-8AC1-64E0C546D7DE}">
          <x14:pivotField fillDownLabels="1"/>
        </ext>
      </extLst>
    </pivotField>
    <pivotField axis="axisRow" compact="0" outline="0" showAll="0" defaultSubtotal="0">
      <items count="94">
        <item m="1" x="50"/>
        <item m="1" x="49"/>
        <item m="1" x="51"/>
        <item m="1" x="52"/>
        <item m="1" x="53"/>
        <item m="1" x="54"/>
        <item m="1" x="55"/>
        <item m="1" x="56"/>
        <item m="1" x="57"/>
        <item m="1" x="58"/>
        <item m="1" x="59"/>
        <item m="1" x="60"/>
        <item m="1" x="61"/>
        <item m="1" x="62"/>
        <item m="1" x="63"/>
        <item m="1" x="64"/>
        <item m="1" x="65"/>
        <item x="17"/>
        <item m="1" x="66"/>
        <item m="1" x="67"/>
        <item m="1" x="68"/>
        <item m="1" x="69"/>
        <item m="1" x="70"/>
        <item m="1" x="71"/>
        <item m="1" x="72"/>
        <item m="1" x="73"/>
        <item m="1" x="74"/>
        <item m="1" x="75"/>
        <item m="1" x="76"/>
        <item m="1" x="77"/>
        <item x="30"/>
        <item m="1" x="78"/>
        <item m="1" x="79"/>
        <item x="33"/>
        <item m="1" x="80"/>
        <item m="1" x="81"/>
        <item x="36"/>
        <item m="1" x="82"/>
        <item m="1" x="83"/>
        <item m="1" x="84"/>
        <item m="1" x="85"/>
        <item m="1" x="86"/>
        <item m="1" x="87"/>
        <item m="1" x="88"/>
        <item m="1" x="89"/>
        <item m="1" x="90"/>
        <item m="1" x="91"/>
        <item m="1" x="92"/>
        <item m="1" x="93"/>
        <item x="0"/>
        <item x="2"/>
        <item x="3"/>
        <item x="4"/>
        <item x="5"/>
        <item x="6"/>
        <item x="7"/>
        <item x="8"/>
        <item x="9"/>
        <item x="10"/>
        <item x="11"/>
        <item x="12"/>
        <item x="13"/>
        <item x="14"/>
        <item x="15"/>
        <item x="16"/>
        <item x="18"/>
        <item x="19"/>
        <item x="20"/>
        <item x="21"/>
        <item x="22"/>
        <item x="23"/>
        <item x="24"/>
        <item x="25"/>
        <item x="26"/>
        <item x="27"/>
        <item x="28"/>
        <item x="29"/>
        <item x="31"/>
        <item x="32"/>
        <item x="34"/>
        <item x="35"/>
        <item x="37"/>
        <item x="38"/>
        <item x="39"/>
        <item x="40"/>
        <item x="41"/>
        <item x="42"/>
        <item x="43"/>
        <item x="44"/>
        <item x="45"/>
        <item x="46"/>
        <item x="47"/>
        <item x="48"/>
        <item x="1"/>
      </items>
      <extLst>
        <ext xmlns:x14="http://schemas.microsoft.com/office/spreadsheetml/2009/9/main" uri="{2946ED86-A175-432a-8AC1-64E0C546D7DE}">
          <x14:pivotField fillDownLabels="1"/>
        </ext>
      </extLst>
    </pivotField>
    <pivotField axis="axisRow" compact="0" outline="0" showAll="0">
      <items count="57">
        <item x="0"/>
        <item x="1"/>
        <item x="2"/>
        <item x="30"/>
        <item x="3"/>
        <item x="39"/>
        <item x="13"/>
        <item x="4"/>
        <item x="5"/>
        <item x="6"/>
        <item x="40"/>
        <item x="7"/>
        <item x="8"/>
        <item x="9"/>
        <item x="10"/>
        <item x="11"/>
        <item x="12"/>
        <item x="34"/>
        <item x="14"/>
        <item x="15"/>
        <item x="16"/>
        <item x="17"/>
        <item x="18"/>
        <item x="19"/>
        <item x="35"/>
        <item x="20"/>
        <item x="21"/>
        <item x="22"/>
        <item x="23"/>
        <item x="24"/>
        <item x="25"/>
        <item x="26"/>
        <item x="27"/>
        <item x="28"/>
        <item x="29"/>
        <item m="1" x="55"/>
        <item x="31"/>
        <item x="32"/>
        <item x="33"/>
        <item x="36"/>
        <item x="37"/>
        <item x="38"/>
        <item x="41"/>
        <item x="42"/>
        <item x="43"/>
        <item x="44"/>
        <item x="45"/>
        <item x="46"/>
        <item x="47"/>
        <item x="48"/>
        <item x="49"/>
        <item x="50"/>
        <item x="51"/>
        <item x="52"/>
        <item x="53"/>
        <item m="1" x="54"/>
        <item t="default"/>
      </items>
      <extLst>
        <ext xmlns:x14="http://schemas.microsoft.com/office/spreadsheetml/2009/9/main" uri="{2946ED86-A175-432a-8AC1-64E0C546D7DE}">
          <x14:pivotField fillDownLabels="1"/>
        </ext>
      </extLst>
    </pivotField>
    <pivotField axis="axisPage" compact="0" outline="0" showAll="0">
      <items count="2">
        <item x="0"/>
        <item t="default"/>
      </items>
      <extLst>
        <ext xmlns:x14="http://schemas.microsoft.com/office/spreadsheetml/2009/9/main" uri="{2946ED86-A175-432a-8AC1-64E0C546D7DE}">
          <x14:pivotField fillDownLabels="1"/>
        </ext>
      </extLst>
    </pivotField>
    <pivotField axis="axisCol" compact="0" outline="0" showAll="0" sortType="descending">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0">
        <item x="1"/>
        <item x="0"/>
        <item x="2"/>
        <item x="3"/>
        <item x="4"/>
        <item x="5"/>
        <item x="6"/>
        <item x="7"/>
        <item x="8"/>
        <item x="9"/>
        <item x="10"/>
        <item x="11"/>
        <item x="12"/>
        <item x="13"/>
        <item x="14"/>
        <item x="15"/>
        <item x="16"/>
        <item x="46"/>
        <item x="17"/>
        <item x="18"/>
        <item x="19"/>
        <item x="20"/>
        <item x="21"/>
        <item x="22"/>
        <item x="23"/>
        <item x="24"/>
        <item x="25"/>
        <item x="26"/>
        <item x="27"/>
        <item x="28"/>
        <item x="47"/>
        <item x="29"/>
        <item x="30"/>
        <item x="45"/>
        <item x="31"/>
        <item x="32"/>
        <item x="33"/>
        <item x="34"/>
        <item x="35"/>
        <item x="36"/>
        <item x="37"/>
        <item x="38"/>
        <item x="39"/>
        <item x="40"/>
        <item x="41"/>
        <item x="42"/>
        <item x="43"/>
        <item x="44"/>
        <item x="48"/>
        <item t="default"/>
      </items>
      <extLst>
        <ext xmlns:x14="http://schemas.microsoft.com/office/spreadsheetml/2009/9/main" uri="{2946ED86-A175-432a-8AC1-64E0C546D7DE}">
          <x14:pivotField fillDownLabels="1"/>
        </ext>
      </extLst>
    </pivotField>
  </pivotFields>
  <rowFields count="5">
    <field x="2"/>
    <field x="19"/>
    <field x="3"/>
    <field x="1"/>
    <field x="4"/>
  </rowFields>
  <rowItems count="71">
    <i>
      <x/>
      <x v="17"/>
      <x v="36"/>
      <x v="5"/>
      <x v="5"/>
    </i>
    <i r="4">
      <x v="10"/>
    </i>
    <i r="4">
      <x v="42"/>
    </i>
    <i r="2">
      <x v="60"/>
      <x/>
      <x v="16"/>
    </i>
    <i t="default" r="1">
      <x v="17"/>
    </i>
    <i r="1">
      <x v="33"/>
      <x v="33"/>
      <x v="5"/>
      <x v="17"/>
    </i>
    <i r="4">
      <x v="24"/>
    </i>
    <i r="4">
      <x v="39"/>
    </i>
    <i t="default" r="1">
      <x v="33"/>
    </i>
    <i>
      <x v="1"/>
      <x v="30"/>
      <x v="30"/>
      <x v="5"/>
      <x v="3"/>
    </i>
    <i r="4">
      <x v="36"/>
    </i>
    <i t="default" r="1">
      <x v="30"/>
    </i>
    <i>
      <x v="2"/>
      <x v="17"/>
      <x v="57"/>
      <x/>
      <x v="13"/>
    </i>
    <i r="2">
      <x v="61"/>
      <x/>
      <x v="6"/>
    </i>
    <i r="2">
      <x v="72"/>
      <x/>
      <x v="30"/>
    </i>
    <i r="2">
      <x v="85"/>
      <x/>
      <x v="47"/>
    </i>
    <i r="2">
      <x v="88"/>
      <x/>
      <x v="50"/>
    </i>
    <i t="default" r="1">
      <x v="17"/>
    </i>
    <i r="1">
      <x v="30"/>
      <x v="80"/>
      <x v="1"/>
      <x v="41"/>
    </i>
    <i t="default" r="1">
      <x v="30"/>
    </i>
    <i r="1">
      <x v="33"/>
      <x v="75"/>
      <x v="4"/>
      <x v="33"/>
    </i>
    <i r="2">
      <x v="79"/>
      <x v="4"/>
      <x v="40"/>
    </i>
    <i t="default" r="1">
      <x v="33"/>
    </i>
    <i>
      <x v="3"/>
      <x v="17"/>
      <x v="17"/>
      <x/>
      <x v="21"/>
    </i>
    <i r="2">
      <x v="54"/>
      <x/>
      <x v="9"/>
    </i>
    <i r="2">
      <x v="62"/>
      <x/>
      <x v="18"/>
    </i>
    <i r="2">
      <x v="82"/>
      <x/>
      <x v="44"/>
    </i>
    <i r="2">
      <x v="87"/>
      <x/>
      <x v="49"/>
    </i>
    <i r="2">
      <x v="91"/>
      <x/>
      <x v="53"/>
    </i>
    <i t="default" r="1">
      <x v="17"/>
    </i>
    <i r="1">
      <x v="33"/>
      <x v="89"/>
      <x v="4"/>
      <x v="51"/>
    </i>
    <i t="default" r="1">
      <x v="33"/>
    </i>
    <i r="1">
      <x v="48"/>
      <x v="71"/>
      <x v="3"/>
      <x v="29"/>
    </i>
    <i r="2">
      <x v="74"/>
      <x v="3"/>
      <x v="32"/>
    </i>
    <i r="2">
      <x v="93"/>
      <x v="3"/>
      <x v="1"/>
    </i>
    <i t="default" r="1">
      <x v="48"/>
    </i>
    <i>
      <x v="4"/>
      <x v="17"/>
      <x v="55"/>
      <x/>
      <x v="11"/>
    </i>
    <i r="2">
      <x v="58"/>
      <x/>
      <x v="14"/>
    </i>
    <i r="2">
      <x v="65"/>
      <x/>
      <x v="22"/>
    </i>
    <i r="2">
      <x v="67"/>
      <x/>
      <x v="25"/>
    </i>
    <i r="2">
      <x v="73"/>
      <x/>
      <x v="31"/>
    </i>
    <i r="2">
      <x v="78"/>
      <x/>
      <x v="38"/>
    </i>
    <i r="2">
      <x v="81"/>
      <x/>
      <x v="43"/>
    </i>
    <i r="2">
      <x v="86"/>
      <x/>
      <x v="48"/>
    </i>
    <i r="2">
      <x v="90"/>
      <x/>
      <x v="52"/>
    </i>
    <i t="default" r="1">
      <x v="17"/>
    </i>
    <i r="1">
      <x v="30"/>
      <x v="51"/>
      <x v="1"/>
      <x v="4"/>
    </i>
    <i r="2">
      <x v="53"/>
      <x v="1"/>
      <x v="8"/>
    </i>
    <i t="default" r="1">
      <x v="30"/>
    </i>
    <i r="1">
      <x v="33"/>
      <x v="50"/>
      <x v="4"/>
      <x v="2"/>
    </i>
    <i r="2">
      <x v="59"/>
      <x v="4"/>
      <x v="15"/>
    </i>
    <i r="2">
      <x v="66"/>
      <x v="4"/>
      <x v="23"/>
    </i>
    <i r="2">
      <x v="83"/>
      <x v="4"/>
      <x v="45"/>
    </i>
    <i r="2">
      <x v="92"/>
      <x v="4"/>
      <x v="54"/>
    </i>
    <i t="default" r="1">
      <x v="33"/>
    </i>
    <i>
      <x v="5"/>
      <x v="17"/>
      <x v="56"/>
      <x/>
      <x v="12"/>
    </i>
    <i r="2">
      <x v="64"/>
      <x/>
      <x v="20"/>
    </i>
    <i r="2">
      <x v="68"/>
      <x/>
      <x v="26"/>
    </i>
    <i r="2">
      <x v="70"/>
      <x/>
      <x v="28"/>
    </i>
    <i r="2">
      <x v="76"/>
      <x/>
      <x v="34"/>
    </i>
    <i r="2">
      <x v="77"/>
      <x/>
      <x v="37"/>
    </i>
    <i t="default" r="1">
      <x v="17"/>
    </i>
    <i r="1">
      <x v="48"/>
      <x v="49"/>
      <x v="3"/>
      <x/>
    </i>
    <i r="2">
      <x v="63"/>
      <x v="3"/>
      <x v="19"/>
    </i>
    <i r="2">
      <x v="84"/>
      <x v="3"/>
      <x v="46"/>
    </i>
    <i t="default" r="1">
      <x v="48"/>
    </i>
    <i>
      <x v="6"/>
      <x v="33"/>
      <x v="69"/>
      <x v="4"/>
      <x v="27"/>
    </i>
    <i t="default" r="1">
      <x v="33"/>
    </i>
    <i r="1">
      <x v="48"/>
      <x v="52"/>
      <x v="3"/>
      <x v="7"/>
    </i>
    <i t="default" r="1">
      <x v="48"/>
    </i>
    <i t="grand">
      <x/>
    </i>
  </rowItems>
  <colFields count="1">
    <field x="6"/>
  </colFields>
  <col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colItems>
  <pageFields count="1">
    <pageField fld="5" item="0" hier="-1"/>
  </pageFields>
  <dataFields count="1">
    <dataField name="Sum of Spawners" fld="8"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48E8B0-B0A2-493F-BD12-D5B48985B301}" name="PivotTable10"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6:F80" firstHeaderRow="1" firstDataRow="3" firstDataCol="1" rowPageCount="2" colPageCount="1"/>
  <pivotFields count="20">
    <pivotField showAll="0"/>
    <pivotField multipleItemSelectionAllowed="1" showAll="0"/>
    <pivotField axis="axisPage" numFmtId="1" showAll="0">
      <items count="8">
        <item x="5"/>
        <item x="6"/>
        <item x="4"/>
        <item x="1"/>
        <item x="2"/>
        <item x="0"/>
        <item x="3"/>
        <item t="default"/>
      </items>
    </pivotField>
    <pivotField axis="axisCol" showAll="0">
      <items count="95">
        <item m="1" x="50"/>
        <item m="1" x="49"/>
        <item m="1" x="51"/>
        <item m="1" x="52"/>
        <item m="1" x="53"/>
        <item m="1" x="54"/>
        <item m="1" x="55"/>
        <item m="1" x="56"/>
        <item m="1" x="57"/>
        <item m="1" x="58"/>
        <item m="1" x="59"/>
        <item m="1" x="60"/>
        <item m="1" x="61"/>
        <item m="1" x="62"/>
        <item m="1" x="63"/>
        <item m="1" x="64"/>
        <item m="1" x="65"/>
        <item x="17"/>
        <item m="1" x="66"/>
        <item m="1" x="67"/>
        <item m="1" x="68"/>
        <item m="1" x="69"/>
        <item m="1" x="70"/>
        <item m="1" x="71"/>
        <item m="1" x="72"/>
        <item m="1" x="73"/>
        <item m="1" x="74"/>
        <item m="1" x="75"/>
        <item m="1" x="76"/>
        <item m="1" x="77"/>
        <item x="30"/>
        <item m="1" x="78"/>
        <item m="1" x="79"/>
        <item x="33"/>
        <item m="1" x="80"/>
        <item m="1" x="81"/>
        <item x="36"/>
        <item m="1" x="82"/>
        <item m="1" x="83"/>
        <item m="1" x="84"/>
        <item m="1" x="85"/>
        <item m="1" x="86"/>
        <item m="1" x="87"/>
        <item m="1" x="88"/>
        <item m="1" x="89"/>
        <item m="1" x="90"/>
        <item m="1" x="91"/>
        <item m="1" x="92"/>
        <item m="1" x="93"/>
        <item x="0"/>
        <item x="2"/>
        <item x="3"/>
        <item x="4"/>
        <item x="5"/>
        <item x="6"/>
        <item x="7"/>
        <item x="8"/>
        <item x="9"/>
        <item x="10"/>
        <item x="11"/>
        <item x="12"/>
        <item x="13"/>
        <item x="14"/>
        <item x="15"/>
        <item x="16"/>
        <item x="18"/>
        <item x="19"/>
        <item x="20"/>
        <item x="21"/>
        <item x="22"/>
        <item x="23"/>
        <item x="24"/>
        <item x="25"/>
        <item x="26"/>
        <item x="27"/>
        <item x="28"/>
        <item x="29"/>
        <item x="31"/>
        <item x="32"/>
        <item x="34"/>
        <item x="35"/>
        <item x="37"/>
        <item x="38"/>
        <item x="39"/>
        <item x="40"/>
        <item x="41"/>
        <item x="42"/>
        <item x="43"/>
        <item x="44"/>
        <item x="45"/>
        <item x="46"/>
        <item x="47"/>
        <item x="48"/>
        <item x="1"/>
        <item t="default"/>
      </items>
    </pivotField>
    <pivotField showAll="0"/>
    <pivotField axis="axisPage" showAll="0">
      <items count="2">
        <item x="0"/>
        <item t="default"/>
      </items>
    </pivotField>
    <pivotField axis="axisRow" showAll="0">
      <items count="72">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axis="axisCol" showAll="0">
      <items count="50">
        <item x="1"/>
        <item x="0"/>
        <item x="2"/>
        <item x="3"/>
        <item x="4"/>
        <item x="5"/>
        <item x="6"/>
        <item x="7"/>
        <item x="8"/>
        <item x="9"/>
        <item x="10"/>
        <item x="11"/>
        <item x="12"/>
        <item x="13"/>
        <item x="14"/>
        <item x="15"/>
        <item x="16"/>
        <item n="ESC" sd="0" x="46"/>
        <item x="17"/>
        <item x="18"/>
        <item x="19"/>
        <item x="20"/>
        <item x="21"/>
        <item x="22"/>
        <item x="23"/>
        <item x="24"/>
        <item x="25"/>
        <item x="26"/>
        <item x="27"/>
        <item x="28"/>
        <item n="Ind7" sd="0" x="48"/>
        <item n="Ind10" sd="0" x="45"/>
        <item n="Hatchery" sd="0" x="47"/>
        <item x="29"/>
        <item x="30"/>
        <item x="31"/>
        <item x="32"/>
        <item x="33"/>
        <item x="34"/>
        <item x="35"/>
        <item x="36"/>
        <item x="37"/>
        <item x="38"/>
        <item x="39"/>
        <item x="40"/>
        <item x="41"/>
        <item x="42"/>
        <item x="43"/>
        <item x="44"/>
        <item t="default"/>
      </items>
    </pivotField>
  </pivotFields>
  <rowFields count="1">
    <field x="6"/>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2">
    <field x="19"/>
    <field x="3"/>
  </colFields>
  <colItems count="5">
    <i>
      <x v="17"/>
    </i>
    <i>
      <x v="30"/>
    </i>
    <i>
      <x v="31"/>
    </i>
    <i>
      <x v="32"/>
    </i>
    <i t="grand">
      <x/>
    </i>
  </colItems>
  <pageFields count="2">
    <pageField fld="5" item="0" hier="-1"/>
    <pageField fld="2" hier="-1"/>
  </pageFields>
  <dataFields count="1">
    <dataField name="Sum of Spawners" fld="8" baseField="0" baseItem="0"/>
  </dataFields>
  <chartFormats count="68">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5" format="3" series="1">
      <pivotArea type="data" outline="0" fieldPosition="0">
        <references count="2">
          <reference field="4294967294" count="1" selected="0">
            <x v="0"/>
          </reference>
          <reference field="3" count="1" selected="0">
            <x v="4"/>
          </reference>
        </references>
      </pivotArea>
    </chartFormat>
    <chartFormat chart="5" format="4" series="1">
      <pivotArea type="data" outline="0" fieldPosition="0">
        <references count="2">
          <reference field="4294967294" count="1" selected="0">
            <x v="0"/>
          </reference>
          <reference field="3" count="1" selected="0">
            <x v="11"/>
          </reference>
        </references>
      </pivotArea>
    </chartFormat>
    <chartFormat chart="5" format="5" series="1">
      <pivotArea type="data" outline="0" fieldPosition="0">
        <references count="2">
          <reference field="4294967294" count="1" selected="0">
            <x v="0"/>
          </reference>
          <reference field="3" count="1" selected="0">
            <x v="15"/>
          </reference>
        </references>
      </pivotArea>
    </chartFormat>
    <chartFormat chart="5" format="6" series="1">
      <pivotArea type="data" outline="0" fieldPosition="0">
        <references count="2">
          <reference field="4294967294" count="1" selected="0">
            <x v="0"/>
          </reference>
          <reference field="3" count="1" selected="0">
            <x v="19"/>
          </reference>
        </references>
      </pivotArea>
    </chartFormat>
    <chartFormat chart="5" format="7" series="1">
      <pivotArea type="data" outline="0" fieldPosition="0">
        <references count="2">
          <reference field="4294967294" count="1" selected="0">
            <x v="0"/>
          </reference>
          <reference field="3" count="1" selected="0">
            <x v="22"/>
          </reference>
        </references>
      </pivotArea>
    </chartFormat>
    <chartFormat chart="5" format="8" series="1">
      <pivotArea type="data" outline="0" fieldPosition="0">
        <references count="2">
          <reference field="4294967294" count="1" selected="0">
            <x v="0"/>
          </reference>
          <reference field="3" count="1" selected="0">
            <x v="24"/>
          </reference>
        </references>
      </pivotArea>
    </chartFormat>
    <chartFormat chart="5" format="9" series="1">
      <pivotArea type="data" outline="0" fieldPosition="0">
        <references count="2">
          <reference field="4294967294" count="1" selected="0">
            <x v="0"/>
          </reference>
          <reference field="3" count="1" selected="0">
            <x v="27"/>
          </reference>
        </references>
      </pivotArea>
    </chartFormat>
    <chartFormat chart="5" format="10" series="1">
      <pivotArea type="data" outline="0" fieldPosition="0">
        <references count="2">
          <reference field="4294967294" count="1" selected="0">
            <x v="0"/>
          </reference>
          <reference field="3" count="1" selected="0">
            <x v="28"/>
          </reference>
        </references>
      </pivotArea>
    </chartFormat>
    <chartFormat chart="5" format="11" series="1">
      <pivotArea type="data" outline="0" fieldPosition="0">
        <references count="2">
          <reference field="4294967294" count="1" selected="0">
            <x v="0"/>
          </reference>
          <reference field="3" count="1" selected="0">
            <x v="33"/>
          </reference>
        </references>
      </pivotArea>
    </chartFormat>
    <chartFormat chart="5" format="12" series="1">
      <pivotArea type="data" outline="0" fieldPosition="0">
        <references count="2">
          <reference field="4294967294" count="1" selected="0">
            <x v="0"/>
          </reference>
          <reference field="3" count="1" selected="0">
            <x v="34"/>
          </reference>
        </references>
      </pivotArea>
    </chartFormat>
    <chartFormat chart="5" format="13" series="1">
      <pivotArea type="data" outline="0" fieldPosition="0">
        <references count="2">
          <reference field="4294967294" count="1" selected="0">
            <x v="0"/>
          </reference>
          <reference field="3" count="1" selected="0">
            <x v="39"/>
          </reference>
        </references>
      </pivotArea>
    </chartFormat>
    <chartFormat chart="5" format="14" series="1">
      <pivotArea type="data" outline="0" fieldPosition="0">
        <references count="2">
          <reference field="4294967294" count="1" selected="0">
            <x v="0"/>
          </reference>
          <reference field="3" count="1" selected="0">
            <x v="40"/>
          </reference>
        </references>
      </pivotArea>
    </chartFormat>
    <chartFormat chart="5" format="15" series="1">
      <pivotArea type="data" outline="0" fieldPosition="0">
        <references count="2">
          <reference field="4294967294" count="1" selected="0">
            <x v="0"/>
          </reference>
          <reference field="3" count="1" selected="0">
            <x v="45"/>
          </reference>
        </references>
      </pivotArea>
    </chartFormat>
    <chartFormat chart="5" format="16" series="1">
      <pivotArea type="data" outline="0" fieldPosition="0">
        <references count="2">
          <reference field="4294967294" count="1" selected="0">
            <x v="0"/>
          </reference>
          <reference field="3" count="1" selected="0">
            <x v="48"/>
          </reference>
        </references>
      </pivotArea>
    </chartFormat>
    <chartFormat chart="5" format="23" series="1">
      <pivotArea type="data" outline="0" fieldPosition="0">
        <references count="2">
          <reference field="4294967294" count="1" selected="0">
            <x v="0"/>
          </reference>
          <reference field="19" count="1" selected="0">
            <x v="32"/>
          </reference>
        </references>
      </pivotArea>
    </chartFormat>
    <chartFormat chart="5" format="24" series="1">
      <pivotArea type="data" outline="0" fieldPosition="0">
        <references count="2">
          <reference field="4294967294" count="1" selected="0">
            <x v="0"/>
          </reference>
          <reference field="19" count="1" selected="0">
            <x v="31"/>
          </reference>
        </references>
      </pivotArea>
    </chartFormat>
    <chartFormat chart="5" format="25" series="1">
      <pivotArea type="data" outline="0" fieldPosition="0">
        <references count="2">
          <reference field="4294967294" count="1" selected="0">
            <x v="0"/>
          </reference>
          <reference field="19" count="1" selected="0">
            <x v="30"/>
          </reference>
        </references>
      </pivotArea>
    </chartFormat>
    <chartFormat chart="5" format="26" series="1">
      <pivotArea type="data" outline="0" fieldPosition="0">
        <references count="3">
          <reference field="4294967294" count="1" selected="0">
            <x v="0"/>
          </reference>
          <reference field="3" count="1" selected="0">
            <x v="56"/>
          </reference>
          <reference field="19" count="1" selected="0">
            <x v="17"/>
          </reference>
        </references>
      </pivotArea>
    </chartFormat>
    <chartFormat chart="5" format="27" series="1">
      <pivotArea type="data" outline="0" fieldPosition="0">
        <references count="3">
          <reference field="4294967294" count="1" selected="0">
            <x v="0"/>
          </reference>
          <reference field="3" count="1" selected="0">
            <x v="57"/>
          </reference>
          <reference field="19" count="1" selected="0">
            <x v="17"/>
          </reference>
        </references>
      </pivotArea>
    </chartFormat>
    <chartFormat chart="5" format="28" series="1">
      <pivotArea type="data" outline="0" fieldPosition="0">
        <references count="3">
          <reference field="4294967294" count="1" selected="0">
            <x v="0"/>
          </reference>
          <reference field="3" count="1" selected="0">
            <x v="58"/>
          </reference>
          <reference field="19" count="1" selected="0">
            <x v="17"/>
          </reference>
        </references>
      </pivotArea>
    </chartFormat>
    <chartFormat chart="5" format="29" series="1">
      <pivotArea type="data" outline="0" fieldPosition="0">
        <references count="3">
          <reference field="4294967294" count="1" selected="0">
            <x v="0"/>
          </reference>
          <reference field="3" count="1" selected="0">
            <x v="60"/>
          </reference>
          <reference field="19" count="1" selected="0">
            <x v="17"/>
          </reference>
        </references>
      </pivotArea>
    </chartFormat>
    <chartFormat chart="5" format="30" series="1">
      <pivotArea type="data" outline="0" fieldPosition="0">
        <references count="3">
          <reference field="4294967294" count="1" selected="0">
            <x v="0"/>
          </reference>
          <reference field="3" count="1" selected="0">
            <x v="61"/>
          </reference>
          <reference field="19" count="1" selected="0">
            <x v="17"/>
          </reference>
        </references>
      </pivotArea>
    </chartFormat>
    <chartFormat chart="5" format="31" series="1">
      <pivotArea type="data" outline="0" fieldPosition="0">
        <references count="3">
          <reference field="4294967294" count="1" selected="0">
            <x v="0"/>
          </reference>
          <reference field="3" count="1" selected="0">
            <x v="62"/>
          </reference>
          <reference field="19" count="1" selected="0">
            <x v="17"/>
          </reference>
        </references>
      </pivotArea>
    </chartFormat>
    <chartFormat chart="5" format="32" series="1">
      <pivotArea type="data" outline="0" fieldPosition="0">
        <references count="3">
          <reference field="4294967294" count="1" selected="0">
            <x v="0"/>
          </reference>
          <reference field="3" count="1" selected="0">
            <x v="64"/>
          </reference>
          <reference field="19" count="1" selected="0">
            <x v="17"/>
          </reference>
        </references>
      </pivotArea>
    </chartFormat>
    <chartFormat chart="5" format="33" series="1">
      <pivotArea type="data" outline="0" fieldPosition="0">
        <references count="3">
          <reference field="4294967294" count="1" selected="0">
            <x v="0"/>
          </reference>
          <reference field="3" count="1" selected="0">
            <x v="65"/>
          </reference>
          <reference field="19" count="1" selected="0">
            <x v="17"/>
          </reference>
        </references>
      </pivotArea>
    </chartFormat>
    <chartFormat chart="5" format="34" series="1">
      <pivotArea type="data" outline="0" fieldPosition="0">
        <references count="3">
          <reference field="4294967294" count="1" selected="0">
            <x v="0"/>
          </reference>
          <reference field="3" count="1" selected="0">
            <x v="67"/>
          </reference>
          <reference field="19" count="1" selected="0">
            <x v="17"/>
          </reference>
        </references>
      </pivotArea>
    </chartFormat>
    <chartFormat chart="5" format="35" series="1">
      <pivotArea type="data" outline="0" fieldPosition="0">
        <references count="3">
          <reference field="4294967294" count="1" selected="0">
            <x v="0"/>
          </reference>
          <reference field="3" count="1" selected="0">
            <x v="68"/>
          </reference>
          <reference field="19" count="1" selected="0">
            <x v="17"/>
          </reference>
        </references>
      </pivotArea>
    </chartFormat>
    <chartFormat chart="5" format="36" series="1">
      <pivotArea type="data" outline="0" fieldPosition="0">
        <references count="3">
          <reference field="4294967294" count="1" selected="0">
            <x v="0"/>
          </reference>
          <reference field="3" count="1" selected="0">
            <x v="70"/>
          </reference>
          <reference field="19" count="1" selected="0">
            <x v="17"/>
          </reference>
        </references>
      </pivotArea>
    </chartFormat>
    <chartFormat chart="5" format="37" series="1">
      <pivotArea type="data" outline="0" fieldPosition="0">
        <references count="3">
          <reference field="4294967294" count="1" selected="0">
            <x v="0"/>
          </reference>
          <reference field="3" count="1" selected="0">
            <x v="72"/>
          </reference>
          <reference field="19" count="1" selected="0">
            <x v="17"/>
          </reference>
        </references>
      </pivotArea>
    </chartFormat>
    <chartFormat chart="5" format="38" series="1">
      <pivotArea type="data" outline="0" fieldPosition="0">
        <references count="3">
          <reference field="4294967294" count="1" selected="0">
            <x v="0"/>
          </reference>
          <reference field="3" count="1" selected="0">
            <x v="73"/>
          </reference>
          <reference field="19" count="1" selected="0">
            <x v="17"/>
          </reference>
        </references>
      </pivotArea>
    </chartFormat>
    <chartFormat chart="5" format="39" series="1">
      <pivotArea type="data" outline="0" fieldPosition="0">
        <references count="3">
          <reference field="4294967294" count="1" selected="0">
            <x v="0"/>
          </reference>
          <reference field="3" count="1" selected="0">
            <x v="76"/>
          </reference>
          <reference field="19" count="1" selected="0">
            <x v="17"/>
          </reference>
        </references>
      </pivotArea>
    </chartFormat>
    <chartFormat chart="5" format="40" series="1">
      <pivotArea type="data" outline="0" fieldPosition="0">
        <references count="3">
          <reference field="4294967294" count="1" selected="0">
            <x v="0"/>
          </reference>
          <reference field="3" count="1" selected="0">
            <x v="77"/>
          </reference>
          <reference field="19" count="1" selected="0">
            <x v="17"/>
          </reference>
        </references>
      </pivotArea>
    </chartFormat>
    <chartFormat chart="5" format="41" series="1">
      <pivotArea type="data" outline="0" fieldPosition="0">
        <references count="3">
          <reference field="4294967294" count="1" selected="0">
            <x v="0"/>
          </reference>
          <reference field="3" count="1" selected="0">
            <x v="78"/>
          </reference>
          <reference field="19" count="1" selected="0">
            <x v="17"/>
          </reference>
        </references>
      </pivotArea>
    </chartFormat>
    <chartFormat chart="5" format="42" series="1">
      <pivotArea type="data" outline="0" fieldPosition="0">
        <references count="3">
          <reference field="4294967294" count="1" selected="0">
            <x v="0"/>
          </reference>
          <reference field="3" count="1" selected="0">
            <x v="81"/>
          </reference>
          <reference field="19" count="1" selected="0">
            <x v="17"/>
          </reference>
        </references>
      </pivotArea>
    </chartFormat>
    <chartFormat chart="5" format="43" series="1">
      <pivotArea type="data" outline="0" fieldPosition="0">
        <references count="3">
          <reference field="4294967294" count="1" selected="0">
            <x v="0"/>
          </reference>
          <reference field="3" count="1" selected="0">
            <x v="82"/>
          </reference>
          <reference field="19" count="1" selected="0">
            <x v="17"/>
          </reference>
        </references>
      </pivotArea>
    </chartFormat>
    <chartFormat chart="5" format="44" series="1">
      <pivotArea type="data" outline="0" fieldPosition="0">
        <references count="3">
          <reference field="4294967294" count="1" selected="0">
            <x v="0"/>
          </reference>
          <reference field="3" count="1" selected="0">
            <x v="85"/>
          </reference>
          <reference field="19" count="1" selected="0">
            <x v="17"/>
          </reference>
        </references>
      </pivotArea>
    </chartFormat>
    <chartFormat chart="5" format="45" series="1">
      <pivotArea type="data" outline="0" fieldPosition="0">
        <references count="3">
          <reference field="4294967294" count="1" selected="0">
            <x v="0"/>
          </reference>
          <reference field="3" count="1" selected="0">
            <x v="86"/>
          </reference>
          <reference field="19" count="1" selected="0">
            <x v="17"/>
          </reference>
        </references>
      </pivotArea>
    </chartFormat>
    <chartFormat chart="5" format="46" series="1">
      <pivotArea type="data" outline="0" fieldPosition="0">
        <references count="3">
          <reference field="4294967294" count="1" selected="0">
            <x v="0"/>
          </reference>
          <reference field="3" count="1" selected="0">
            <x v="87"/>
          </reference>
          <reference field="19" count="1" selected="0">
            <x v="17"/>
          </reference>
        </references>
      </pivotArea>
    </chartFormat>
    <chartFormat chart="5" format="47" series="1">
      <pivotArea type="data" outline="0" fieldPosition="0">
        <references count="3">
          <reference field="4294967294" count="1" selected="0">
            <x v="0"/>
          </reference>
          <reference field="3" count="1" selected="0">
            <x v="88"/>
          </reference>
          <reference field="19" count="1" selected="0">
            <x v="17"/>
          </reference>
        </references>
      </pivotArea>
    </chartFormat>
    <chartFormat chart="5" format="48" series="1">
      <pivotArea type="data" outline="0" fieldPosition="0">
        <references count="3">
          <reference field="4294967294" count="1" selected="0">
            <x v="0"/>
          </reference>
          <reference field="3" count="1" selected="0">
            <x v="90"/>
          </reference>
          <reference field="19" count="1" selected="0">
            <x v="17"/>
          </reference>
        </references>
      </pivotArea>
    </chartFormat>
    <chartFormat chart="5" format="49" series="1">
      <pivotArea type="data" outline="0" fieldPosition="0">
        <references count="3">
          <reference field="4294967294" count="1" selected="0">
            <x v="0"/>
          </reference>
          <reference field="3" count="1" selected="0">
            <x v="91"/>
          </reference>
          <reference field="19" count="1" selected="0">
            <x v="17"/>
          </reference>
        </references>
      </pivotArea>
    </chartFormat>
    <chartFormat chart="5" format="50" series="1">
      <pivotArea type="data" outline="0" fieldPosition="0">
        <references count="3">
          <reference field="4294967294" count="1" selected="0">
            <x v="0"/>
          </reference>
          <reference field="3" count="1" selected="0">
            <x v="30"/>
          </reference>
          <reference field="19" count="1" selected="0">
            <x v="32"/>
          </reference>
        </references>
      </pivotArea>
    </chartFormat>
    <chartFormat chart="5" format="51" series="1">
      <pivotArea type="data" outline="0" fieldPosition="0">
        <references count="3">
          <reference field="4294967294" count="1" selected="0">
            <x v="0"/>
          </reference>
          <reference field="3" count="1" selected="0">
            <x v="51"/>
          </reference>
          <reference field="19" count="1" selected="0">
            <x v="32"/>
          </reference>
        </references>
      </pivotArea>
    </chartFormat>
    <chartFormat chart="5" format="52" series="1">
      <pivotArea type="data" outline="0" fieldPosition="0">
        <references count="3">
          <reference field="4294967294" count="1" selected="0">
            <x v="0"/>
          </reference>
          <reference field="3" count="1" selected="0">
            <x v="53"/>
          </reference>
          <reference field="19" count="1" selected="0">
            <x v="32"/>
          </reference>
        </references>
      </pivotArea>
    </chartFormat>
    <chartFormat chart="5" format="53" series="1">
      <pivotArea type="data" outline="0" fieldPosition="0">
        <references count="3">
          <reference field="4294967294" count="1" selected="0">
            <x v="0"/>
          </reference>
          <reference field="3" count="1" selected="0">
            <x v="80"/>
          </reference>
          <reference field="19" count="1" selected="0">
            <x v="32"/>
          </reference>
        </references>
      </pivotArea>
    </chartFormat>
    <chartFormat chart="5" format="54" series="1">
      <pivotArea type="data" outline="0" fieldPosition="0">
        <references count="3">
          <reference field="4294967294" count="1" selected="0">
            <x v="0"/>
          </reference>
          <reference field="3" count="1" selected="0">
            <x v="33"/>
          </reference>
          <reference field="19" count="1" selected="0">
            <x v="31"/>
          </reference>
        </references>
      </pivotArea>
    </chartFormat>
    <chartFormat chart="5" format="55" series="1">
      <pivotArea type="data" outline="0" fieldPosition="0">
        <references count="3">
          <reference field="4294967294" count="1" selected="0">
            <x v="0"/>
          </reference>
          <reference field="3" count="1" selected="0">
            <x v="50"/>
          </reference>
          <reference field="19" count="1" selected="0">
            <x v="31"/>
          </reference>
        </references>
      </pivotArea>
    </chartFormat>
    <chartFormat chart="5" format="56" series="1">
      <pivotArea type="data" outline="0" fieldPosition="0">
        <references count="3">
          <reference field="4294967294" count="1" selected="0">
            <x v="0"/>
          </reference>
          <reference field="3" count="1" selected="0">
            <x v="59"/>
          </reference>
          <reference field="19" count="1" selected="0">
            <x v="31"/>
          </reference>
        </references>
      </pivotArea>
    </chartFormat>
    <chartFormat chart="5" format="57" series="1">
      <pivotArea type="data" outline="0" fieldPosition="0">
        <references count="3">
          <reference field="4294967294" count="1" selected="0">
            <x v="0"/>
          </reference>
          <reference field="3" count="1" selected="0">
            <x v="66"/>
          </reference>
          <reference field="19" count="1" selected="0">
            <x v="31"/>
          </reference>
        </references>
      </pivotArea>
    </chartFormat>
    <chartFormat chart="5" format="58" series="1">
      <pivotArea type="data" outline="0" fieldPosition="0">
        <references count="3">
          <reference field="4294967294" count="1" selected="0">
            <x v="0"/>
          </reference>
          <reference field="3" count="1" selected="0">
            <x v="69"/>
          </reference>
          <reference field="19" count="1" selected="0">
            <x v="31"/>
          </reference>
        </references>
      </pivotArea>
    </chartFormat>
    <chartFormat chart="5" format="59" series="1">
      <pivotArea type="data" outline="0" fieldPosition="0">
        <references count="3">
          <reference field="4294967294" count="1" selected="0">
            <x v="0"/>
          </reference>
          <reference field="3" count="1" selected="0">
            <x v="75"/>
          </reference>
          <reference field="19" count="1" selected="0">
            <x v="31"/>
          </reference>
        </references>
      </pivotArea>
    </chartFormat>
    <chartFormat chart="5" format="60" series="1">
      <pivotArea type="data" outline="0" fieldPosition="0">
        <references count="3">
          <reference field="4294967294" count="1" selected="0">
            <x v="0"/>
          </reference>
          <reference field="3" count="1" selected="0">
            <x v="79"/>
          </reference>
          <reference field="19" count="1" selected="0">
            <x v="31"/>
          </reference>
        </references>
      </pivotArea>
    </chartFormat>
    <chartFormat chart="5" format="61" series="1">
      <pivotArea type="data" outline="0" fieldPosition="0">
        <references count="3">
          <reference field="4294967294" count="1" selected="0">
            <x v="0"/>
          </reference>
          <reference field="3" count="1" selected="0">
            <x v="83"/>
          </reference>
          <reference field="19" count="1" selected="0">
            <x v="31"/>
          </reference>
        </references>
      </pivotArea>
    </chartFormat>
    <chartFormat chart="5" format="62" series="1">
      <pivotArea type="data" outline="0" fieldPosition="0">
        <references count="3">
          <reference field="4294967294" count="1" selected="0">
            <x v="0"/>
          </reference>
          <reference field="3" count="1" selected="0">
            <x v="89"/>
          </reference>
          <reference field="19" count="1" selected="0">
            <x v="31"/>
          </reference>
        </references>
      </pivotArea>
    </chartFormat>
    <chartFormat chart="5" format="63" series="1">
      <pivotArea type="data" outline="0" fieldPosition="0">
        <references count="3">
          <reference field="4294967294" count="1" selected="0">
            <x v="0"/>
          </reference>
          <reference field="3" count="1" selected="0">
            <x v="92"/>
          </reference>
          <reference field="19" count="1" selected="0">
            <x v="31"/>
          </reference>
        </references>
      </pivotArea>
    </chartFormat>
    <chartFormat chart="5" format="64" series="1">
      <pivotArea type="data" outline="0" fieldPosition="0">
        <references count="3">
          <reference field="4294967294" count="1" selected="0">
            <x v="0"/>
          </reference>
          <reference field="3" count="1" selected="0">
            <x v="49"/>
          </reference>
          <reference field="19" count="1" selected="0">
            <x v="30"/>
          </reference>
        </references>
      </pivotArea>
    </chartFormat>
    <chartFormat chart="5" format="65" series="1">
      <pivotArea type="data" outline="0" fieldPosition="0">
        <references count="3">
          <reference field="4294967294" count="1" selected="0">
            <x v="0"/>
          </reference>
          <reference field="3" count="1" selected="0">
            <x v="52"/>
          </reference>
          <reference field="19" count="1" selected="0">
            <x v="30"/>
          </reference>
        </references>
      </pivotArea>
    </chartFormat>
    <chartFormat chart="5" format="66" series="1">
      <pivotArea type="data" outline="0" fieldPosition="0">
        <references count="3">
          <reference field="4294967294" count="1" selected="0">
            <x v="0"/>
          </reference>
          <reference field="3" count="1" selected="0">
            <x v="63"/>
          </reference>
          <reference field="19" count="1" selected="0">
            <x v="30"/>
          </reference>
        </references>
      </pivotArea>
    </chartFormat>
    <chartFormat chart="5" format="67" series="1">
      <pivotArea type="data" outline="0" fieldPosition="0">
        <references count="3">
          <reference field="4294967294" count="1" selected="0">
            <x v="0"/>
          </reference>
          <reference field="3" count="1" selected="0">
            <x v="71"/>
          </reference>
          <reference field="19" count="1" selected="0">
            <x v="30"/>
          </reference>
        </references>
      </pivotArea>
    </chartFormat>
    <chartFormat chart="5" format="68" series="1">
      <pivotArea type="data" outline="0" fieldPosition="0">
        <references count="3">
          <reference field="4294967294" count="1" selected="0">
            <x v="0"/>
          </reference>
          <reference field="3" count="1" selected="0">
            <x v="74"/>
          </reference>
          <reference field="19" count="1" selected="0">
            <x v="30"/>
          </reference>
        </references>
      </pivotArea>
    </chartFormat>
    <chartFormat chart="5" format="69" series="1">
      <pivotArea type="data" outline="0" fieldPosition="0">
        <references count="3">
          <reference field="4294967294" count="1" selected="0">
            <x v="0"/>
          </reference>
          <reference field="3" count="1" selected="0">
            <x v="84"/>
          </reference>
          <reference field="19" count="1" selected="0">
            <x v="30"/>
          </reference>
        </references>
      </pivotArea>
    </chartFormat>
    <chartFormat chart="5" format="70" series="1">
      <pivotArea type="data" outline="0" fieldPosition="0">
        <references count="3">
          <reference field="4294967294" count="1" selected="0">
            <x v="0"/>
          </reference>
          <reference field="3" count="1" selected="0">
            <x v="93"/>
          </reference>
          <reference field="19" count="1" selected="0">
            <x v="30"/>
          </reference>
        </references>
      </pivotArea>
    </chartFormat>
    <chartFormat chart="5" format="71" series="1">
      <pivotArea type="data" outline="0" fieldPosition="0">
        <references count="2">
          <reference field="4294967294" count="1" selected="0">
            <x v="0"/>
          </reference>
          <reference field="19"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0ED833-EF9B-46BF-B7A8-AEE4479E1FCF}" name="PivotTable1" cacheId="13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4:BW55" firstHeaderRow="1" firstDataRow="2" firstDataCol="3"/>
  <pivotFields count="20">
    <pivotField compact="0" outline="0" showAll="0"/>
    <pivotField compact="0" outline="0" showAll="0" defaultSubtotal="0"/>
    <pivotField axis="axisRow" compact="0" numFmtId="1" outline="0" showAll="0" defaultSubtotal="0">
      <items count="7">
        <item x="5"/>
        <item x="6"/>
        <item x="4"/>
        <item x="1"/>
        <item x="2"/>
        <item x="0"/>
        <item x="3"/>
      </items>
    </pivotField>
    <pivotField axis="axisRow" compact="0" outline="0" showAll="0">
      <items count="95">
        <item m="1" x="50"/>
        <item m="1" x="49"/>
        <item m="1" x="51"/>
        <item m="1" x="52"/>
        <item m="1" x="53"/>
        <item m="1" x="54"/>
        <item m="1" x="55"/>
        <item m="1" x="56"/>
        <item m="1" x="57"/>
        <item m="1" x="58"/>
        <item m="1" x="59"/>
        <item m="1" x="60"/>
        <item m="1" x="61"/>
        <item m="1" x="62"/>
        <item m="1" x="63"/>
        <item m="1" x="64"/>
        <item m="1" x="65"/>
        <item x="17"/>
        <item m="1" x="66"/>
        <item m="1" x="67"/>
        <item m="1" x="68"/>
        <item m="1" x="69"/>
        <item m="1" x="70"/>
        <item m="1" x="71"/>
        <item m="1" x="72"/>
        <item m="1" x="73"/>
        <item m="1" x="74"/>
        <item m="1" x="75"/>
        <item m="1" x="76"/>
        <item m="1" x="77"/>
        <item x="30"/>
        <item m="1" x="78"/>
        <item m="1" x="79"/>
        <item x="33"/>
        <item x="36"/>
        <item m="1" x="80"/>
        <item m="1" x="81"/>
        <item m="1" x="82"/>
        <item m="1" x="83"/>
        <item m="1" x="84"/>
        <item m="1" x="85"/>
        <item m="1" x="86"/>
        <item m="1" x="87"/>
        <item m="1" x="88"/>
        <item m="1" x="89"/>
        <item m="1" x="90"/>
        <item m="1" x="91"/>
        <item m="1" x="92"/>
        <item m="1" x="93"/>
        <item x="0"/>
        <item x="2"/>
        <item x="3"/>
        <item x="4"/>
        <item x="5"/>
        <item x="6"/>
        <item x="7"/>
        <item x="8"/>
        <item x="9"/>
        <item x="10"/>
        <item x="11"/>
        <item x="12"/>
        <item x="13"/>
        <item x="14"/>
        <item x="15"/>
        <item x="16"/>
        <item x="18"/>
        <item x="19"/>
        <item x="20"/>
        <item x="21"/>
        <item x="22"/>
        <item x="23"/>
        <item x="24"/>
        <item x="25"/>
        <item x="26"/>
        <item x="27"/>
        <item x="28"/>
        <item x="29"/>
        <item x="31"/>
        <item x="32"/>
        <item x="34"/>
        <item x="35"/>
        <item x="37"/>
        <item x="38"/>
        <item x="39"/>
        <item x="40"/>
        <item x="41"/>
        <item x="42"/>
        <item x="43"/>
        <item x="44"/>
        <item x="45"/>
        <item x="46"/>
        <item x="47"/>
        <item x="48"/>
        <item x="1"/>
        <item t="default"/>
      </items>
    </pivotField>
    <pivotField compact="0" outline="0" showAll="0"/>
    <pivotField compact="0" outline="0" showAll="0"/>
    <pivotField axis="axisCol" compact="0" outline="0" multipleItemSelectionAllowed="1" showAll="0" sortType="descending">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49">
        <item x="1"/>
        <item x="0"/>
        <item x="2"/>
        <item x="3"/>
        <item x="4"/>
        <item x="5"/>
        <item x="6"/>
        <item x="7"/>
        <item x="8"/>
        <item x="9"/>
        <item x="10"/>
        <item x="11"/>
        <item x="12"/>
        <item x="13"/>
        <item x="14"/>
        <item x="15"/>
        <item x="16"/>
        <item n="Esc" x="46"/>
        <item x="17"/>
        <item x="18"/>
        <item x="19"/>
        <item x="20"/>
        <item x="21"/>
        <item x="22"/>
        <item x="23"/>
        <item x="24"/>
        <item x="25"/>
        <item x="26"/>
        <item x="27"/>
        <item x="28"/>
        <item x="29"/>
        <item x="30"/>
        <item n="Ind10" x="45"/>
        <item x="31"/>
        <item x="32"/>
        <item x="33"/>
        <item x="34"/>
        <item x="35"/>
        <item x="36"/>
        <item x="37"/>
        <item x="38"/>
        <item x="39"/>
        <item x="40"/>
        <item x="41"/>
        <item x="42"/>
        <item x="43"/>
        <item x="44"/>
        <item n="Hatchery" x="47"/>
        <item n="Ind7" x="48"/>
      </items>
    </pivotField>
  </pivotFields>
  <rowFields count="3">
    <field x="19"/>
    <field x="2"/>
    <field x="3"/>
  </rowFields>
  <rowItems count="50">
    <i>
      <x v="17"/>
      <x/>
      <x v="34"/>
    </i>
    <i r="2">
      <x v="60"/>
    </i>
    <i r="1">
      <x v="2"/>
      <x v="57"/>
    </i>
    <i r="2">
      <x v="61"/>
    </i>
    <i r="2">
      <x v="72"/>
    </i>
    <i r="2">
      <x v="85"/>
    </i>
    <i r="2">
      <x v="88"/>
    </i>
    <i r="1">
      <x v="3"/>
      <x v="17"/>
    </i>
    <i r="2">
      <x v="54"/>
    </i>
    <i r="2">
      <x v="62"/>
    </i>
    <i r="2">
      <x v="82"/>
    </i>
    <i r="2">
      <x v="87"/>
    </i>
    <i r="2">
      <x v="91"/>
    </i>
    <i r="1">
      <x v="4"/>
      <x v="55"/>
    </i>
    <i r="2">
      <x v="58"/>
    </i>
    <i r="2">
      <x v="65"/>
    </i>
    <i r="2">
      <x v="67"/>
    </i>
    <i r="2">
      <x v="73"/>
    </i>
    <i r="2">
      <x v="78"/>
    </i>
    <i r="2">
      <x v="81"/>
    </i>
    <i r="2">
      <x v="86"/>
    </i>
    <i r="2">
      <x v="90"/>
    </i>
    <i r="1">
      <x v="5"/>
      <x v="56"/>
    </i>
    <i r="2">
      <x v="64"/>
    </i>
    <i r="2">
      <x v="68"/>
    </i>
    <i r="2">
      <x v="70"/>
    </i>
    <i r="2">
      <x v="76"/>
    </i>
    <i r="2">
      <x v="77"/>
    </i>
    <i>
      <x v="32"/>
      <x/>
      <x v="33"/>
    </i>
    <i r="1">
      <x v="2"/>
      <x v="75"/>
    </i>
    <i r="2">
      <x v="79"/>
    </i>
    <i r="1">
      <x v="3"/>
      <x v="89"/>
    </i>
    <i r="1">
      <x v="4"/>
      <x v="50"/>
    </i>
    <i r="2">
      <x v="59"/>
    </i>
    <i r="2">
      <x v="66"/>
    </i>
    <i r="2">
      <x v="83"/>
    </i>
    <i r="2">
      <x v="92"/>
    </i>
    <i r="1">
      <x v="6"/>
      <x v="69"/>
    </i>
    <i>
      <x v="47"/>
      <x v="1"/>
      <x v="30"/>
    </i>
    <i r="1">
      <x v="2"/>
      <x v="80"/>
    </i>
    <i r="1">
      <x v="4"/>
      <x v="51"/>
    </i>
    <i r="2">
      <x v="53"/>
    </i>
    <i>
      <x v="48"/>
      <x v="3"/>
      <x v="71"/>
    </i>
    <i r="2">
      <x v="74"/>
    </i>
    <i r="2">
      <x v="93"/>
    </i>
    <i r="1">
      <x v="5"/>
      <x v="49"/>
    </i>
    <i r="2">
      <x v="63"/>
    </i>
    <i r="2">
      <x v="84"/>
    </i>
    <i r="1">
      <x v="6"/>
      <x v="52"/>
    </i>
    <i t="grand">
      <x/>
    </i>
  </rowItems>
  <colFields count="1">
    <field x="6"/>
  </colFields>
  <col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colItems>
  <dataFields count="1">
    <dataField name="Average of Spawners" fld="8" subtotal="average" baseField="3" baseItem="17"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D43384-7A56-4124-8A11-D77ED31C5489}" name="PivotTable7"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Z34" firstHeaderRow="1" firstDataRow="2" firstDataCol="2"/>
  <pivotFields count="12">
    <pivotField axis="axisRow" compact="0" outline="0" showAll="0" defaultSubtotal="0">
      <items count="51">
        <item x="27"/>
        <item x="38"/>
        <item h="1" x="8"/>
        <item x="31"/>
        <item h="1" x="12"/>
        <item h="1" x="13"/>
        <item h="1" x="49"/>
        <item h="1" x="46"/>
        <item h="1" x="16"/>
        <item h="1" x="20"/>
        <item x="0"/>
        <item h="1" x="5"/>
        <item h="1" x="39"/>
        <item h="1" x="32"/>
        <item h="1" x="19"/>
        <item x="28"/>
        <item x="29"/>
        <item x="50"/>
        <item h="1" x="9"/>
        <item h="1" x="14"/>
        <item x="33"/>
        <item x="26"/>
        <item h="1" x="18"/>
        <item x="40"/>
        <item x="41"/>
        <item x="2"/>
        <item h="1" x="6"/>
        <item h="1" x="7"/>
        <item h="1" x="21"/>
        <item h="1" x="47"/>
        <item x="4"/>
        <item h="1" x="15"/>
        <item h="1" x="10"/>
        <item h="1" x="11"/>
        <item x="1"/>
        <item h="1" x="48"/>
        <item h="1" x="25"/>
        <item x="44"/>
        <item x="3"/>
        <item h="1" x="23"/>
        <item h="1" x="24"/>
        <item x="45"/>
        <item h="1" x="22"/>
        <item h="1" x="17"/>
        <item x="34"/>
        <item x="35"/>
        <item x="30"/>
        <item x="36"/>
        <item x="43"/>
        <item x="42"/>
        <item x="37"/>
      </items>
      <extLst>
        <ext xmlns:x14="http://schemas.microsoft.com/office/spreadsheetml/2009/9/main" uri="{2946ED86-A175-432a-8AC1-64E0C546D7DE}">
          <x14:pivotField fillDownLabels="1"/>
        </ext>
      </extLst>
    </pivotField>
    <pivotField axis="axisCol" compact="0" outline="0" showAll="0" defaultSubtotal="0">
      <items count="26">
        <item x="0"/>
        <item x="1"/>
        <item x="2"/>
        <item x="3"/>
        <item x="4"/>
        <item x="5"/>
        <item x="6"/>
        <item x="7"/>
        <item x="8"/>
        <item x="9"/>
        <item x="10"/>
        <item x="11"/>
        <item x="12"/>
        <item x="13"/>
        <item x="14"/>
        <item x="15"/>
        <item x="16"/>
        <item x="17"/>
        <item x="18"/>
        <item x="19"/>
        <item x="20"/>
        <item x="21"/>
        <item x="22"/>
        <item x="23"/>
        <item x="24"/>
        <item x="2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0"/>
    <field x="9"/>
  </rowFields>
  <rowItems count="30">
    <i>
      <x/>
      <x v="1"/>
    </i>
    <i>
      <x v="1"/>
      <x/>
    </i>
    <i r="1">
      <x v="1"/>
    </i>
    <i>
      <x v="3"/>
      <x v="1"/>
    </i>
    <i>
      <x v="10"/>
      <x/>
    </i>
    <i r="1">
      <x v="1"/>
    </i>
    <i>
      <x v="15"/>
      <x v="1"/>
    </i>
    <i>
      <x v="16"/>
      <x v="1"/>
    </i>
    <i>
      <x v="17"/>
      <x v="1"/>
    </i>
    <i>
      <x v="20"/>
      <x v="1"/>
    </i>
    <i>
      <x v="21"/>
      <x v="1"/>
    </i>
    <i>
      <x v="23"/>
      <x v="1"/>
    </i>
    <i>
      <x v="24"/>
      <x v="1"/>
    </i>
    <i>
      <x v="25"/>
      <x/>
    </i>
    <i r="1">
      <x v="1"/>
    </i>
    <i>
      <x v="30"/>
      <x/>
    </i>
    <i r="1">
      <x v="1"/>
    </i>
    <i>
      <x v="34"/>
      <x/>
    </i>
    <i r="1">
      <x v="1"/>
    </i>
    <i>
      <x v="37"/>
      <x v="1"/>
    </i>
    <i>
      <x v="38"/>
      <x/>
    </i>
    <i r="1">
      <x v="1"/>
    </i>
    <i>
      <x v="41"/>
      <x v="1"/>
    </i>
    <i>
      <x v="44"/>
      <x v="1"/>
    </i>
    <i>
      <x v="45"/>
      <x v="1"/>
    </i>
    <i>
      <x v="46"/>
      <x v="1"/>
    </i>
    <i>
      <x v="47"/>
      <x v="1"/>
    </i>
    <i>
      <x v="48"/>
      <x v="1"/>
    </i>
    <i>
      <x v="49"/>
      <x v="1"/>
    </i>
    <i>
      <x v="50"/>
      <x v="1"/>
    </i>
  </rowItems>
  <colFields count="1">
    <field x="1"/>
  </colFields>
  <colItems count="24">
    <i>
      <x/>
    </i>
    <i>
      <x v="1"/>
    </i>
    <i>
      <x v="2"/>
    </i>
    <i>
      <x v="3"/>
    </i>
    <i>
      <x v="4"/>
    </i>
    <i>
      <x v="5"/>
    </i>
    <i>
      <x v="6"/>
    </i>
    <i>
      <x v="7"/>
    </i>
    <i>
      <x v="8"/>
    </i>
    <i>
      <x v="9"/>
    </i>
    <i>
      <x v="10"/>
    </i>
    <i>
      <x v="11"/>
    </i>
    <i>
      <x v="12"/>
    </i>
    <i>
      <x v="13"/>
    </i>
    <i>
      <x v="14"/>
    </i>
    <i>
      <x v="15"/>
    </i>
    <i>
      <x v="16"/>
    </i>
    <i>
      <x v="17"/>
    </i>
    <i>
      <x v="18"/>
    </i>
    <i>
      <x v="19"/>
    </i>
    <i>
      <x v="20"/>
    </i>
    <i>
      <x v="21"/>
    </i>
    <i>
      <x v="22"/>
    </i>
    <i>
      <x v="23"/>
    </i>
  </colItems>
  <dataFields count="1">
    <dataField name="Sum of PNI" fld="10" baseField="0" baseItem="3"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26D811-87C0-48D1-8941-8AFE69B0EA34}" name="PivotTable2" cacheId="132" applyNumberFormats="0" applyBorderFormats="0" applyFontFormats="0" applyPatternFormats="0" applyAlignmentFormats="0" applyWidthHeightFormats="1" dataCaption="Values" showError="1" updatedVersion="8" minRefreshableVersion="3" itemPrintTitles="1" createdVersion="8" indent="0" compact="0" compactData="0" gridDropZones="1" multipleFieldFilters="0">
  <location ref="B4:F60" firstHeaderRow="1" firstDataRow="2" firstDataCol="1" rowPageCount="1" colPageCount="1"/>
  <pivotFields count="20">
    <pivotField compact="0" outline="0" showAll="0"/>
    <pivotField compact="0" outline="0" showAll="0">
      <items count="7">
        <item x="3"/>
        <item x="2"/>
        <item m="1" x="5"/>
        <item x="0"/>
        <item x="1"/>
        <item x="4"/>
        <item t="default"/>
      </items>
    </pivotField>
    <pivotField compact="0" numFmtId="1" outline="0" showAll="0" defaultSubtotal="0"/>
    <pivotField compact="0" outline="0" showAll="0" sortType="ascending" defaultSubtotal="0">
      <items count="94">
        <item x="0"/>
        <item m="1" x="50"/>
        <item x="1"/>
        <item m="1" x="49"/>
        <item x="2"/>
        <item m="1" x="51"/>
        <item x="3"/>
        <item m="1" x="52"/>
        <item x="4"/>
        <item m="1" x="53"/>
        <item x="5"/>
        <item m="1" x="54"/>
        <item x="6"/>
        <item m="1" x="55"/>
        <item x="7"/>
        <item m="1" x="56"/>
        <item x="8"/>
        <item m="1" x="57"/>
        <item x="9"/>
        <item m="1" x="58"/>
        <item x="10"/>
        <item m="1" x="59"/>
        <item x="11"/>
        <item m="1" x="60"/>
        <item x="12"/>
        <item m="1" x="61"/>
        <item x="13"/>
        <item m="1" x="62"/>
        <item x="14"/>
        <item m="1" x="63"/>
        <item x="15"/>
        <item m="1" x="64"/>
        <item x="16"/>
        <item m="1" x="65"/>
        <item x="17"/>
        <item x="18"/>
        <item m="1" x="66"/>
        <item x="19"/>
        <item m="1" x="67"/>
        <item x="20"/>
        <item m="1" x="68"/>
        <item x="21"/>
        <item m="1" x="69"/>
        <item x="22"/>
        <item m="1" x="70"/>
        <item x="23"/>
        <item m="1" x="71"/>
        <item x="24"/>
        <item m="1" x="72"/>
        <item x="25"/>
        <item m="1" x="73"/>
        <item x="26"/>
        <item m="1" x="74"/>
        <item x="27"/>
        <item m="1" x="75"/>
        <item x="28"/>
        <item m="1" x="76"/>
        <item x="29"/>
        <item m="1" x="77"/>
        <item x="30"/>
        <item x="31"/>
        <item m="1" x="78"/>
        <item x="32"/>
        <item m="1" x="79"/>
        <item x="33"/>
        <item x="34"/>
        <item m="1" x="80"/>
        <item x="35"/>
        <item m="1" x="81"/>
        <item x="36"/>
        <item x="37"/>
        <item m="1" x="82"/>
        <item x="38"/>
        <item m="1" x="83"/>
        <item x="39"/>
        <item m="1" x="84"/>
        <item x="40"/>
        <item m="1" x="85"/>
        <item x="41"/>
        <item m="1" x="86"/>
        <item x="42"/>
        <item m="1" x="87"/>
        <item x="43"/>
        <item m="1" x="88"/>
        <item x="44"/>
        <item m="1" x="89"/>
        <item x="45"/>
        <item m="1" x="90"/>
        <item x="46"/>
        <item m="1" x="91"/>
        <item x="47"/>
        <item m="1" x="92"/>
        <item x="48"/>
        <item m="1" x="93"/>
      </items>
    </pivotField>
    <pivotField axis="axisRow" compact="0" outline="0" showAll="0">
      <items count="57">
        <item x="0"/>
        <item x="1"/>
        <item x="2"/>
        <item x="30"/>
        <item x="3"/>
        <item x="39"/>
        <item x="13"/>
        <item x="4"/>
        <item x="5"/>
        <item x="6"/>
        <item x="40"/>
        <item x="7"/>
        <item x="8"/>
        <item x="9"/>
        <item x="10"/>
        <item x="11"/>
        <item x="12"/>
        <item x="34"/>
        <item x="14"/>
        <item x="15"/>
        <item x="16"/>
        <item x="17"/>
        <item x="18"/>
        <item x="19"/>
        <item x="35"/>
        <item x="20"/>
        <item x="21"/>
        <item x="22"/>
        <item x="23"/>
        <item x="24"/>
        <item x="25"/>
        <item x="26"/>
        <item x="27"/>
        <item x="28"/>
        <item x="29"/>
        <item m="1" x="55"/>
        <item x="31"/>
        <item x="32"/>
        <item x="33"/>
        <item x="36"/>
        <item x="37"/>
        <item x="38"/>
        <item x="41"/>
        <item x="42"/>
        <item x="43"/>
        <item x="44"/>
        <item x="45"/>
        <item x="46"/>
        <item x="47"/>
        <item x="48"/>
        <item x="49"/>
        <item x="50"/>
        <item x="51"/>
        <item x="52"/>
        <item x="53"/>
        <item m="1" x="54"/>
        <item t="default"/>
      </items>
    </pivotField>
    <pivotField compact="0" outline="0" showAll="0"/>
    <pivotField axis="axisPage" compact="0" outline="0" multipleItemSelectionAllowed="1" showAll="0">
      <items count="72">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x="13"/>
        <item x="12"/>
        <item x="11"/>
        <item x="10"/>
        <item x="9"/>
        <item x="8"/>
        <item x="7"/>
        <item x="6"/>
        <item x="5"/>
        <item x="4"/>
        <item x="3"/>
        <item x="2"/>
        <item x="1"/>
        <item h="1" x="0"/>
        <item t="default"/>
      </items>
    </pivotField>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items count="50">
        <item x="48"/>
        <item x="1"/>
        <item x="0"/>
        <item x="45"/>
        <item x="2"/>
        <item x="47"/>
        <item x="3"/>
        <item x="4"/>
        <item x="5"/>
        <item x="46"/>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s>
  <rowFields count="1">
    <field x="4"/>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6"/>
    </i>
    <i>
      <x v="37"/>
    </i>
    <i>
      <x v="38"/>
    </i>
    <i>
      <x v="39"/>
    </i>
    <i>
      <x v="40"/>
    </i>
    <i>
      <x v="41"/>
    </i>
    <i>
      <x v="42"/>
    </i>
    <i>
      <x v="43"/>
    </i>
    <i>
      <x v="44"/>
    </i>
    <i>
      <x v="45"/>
    </i>
    <i>
      <x v="46"/>
    </i>
    <i>
      <x v="47"/>
    </i>
    <i>
      <x v="48"/>
    </i>
    <i>
      <x v="49"/>
    </i>
    <i>
      <x v="50"/>
    </i>
    <i>
      <x v="51"/>
    </i>
    <i>
      <x v="52"/>
    </i>
    <i>
      <x v="53"/>
    </i>
    <i>
      <x v="54"/>
    </i>
    <i t="grand">
      <x/>
    </i>
  </rowItems>
  <colFields count="1">
    <field x="-2"/>
  </colFields>
  <colItems count="4">
    <i>
      <x/>
    </i>
    <i i="1">
      <x v="1"/>
    </i>
    <i i="2">
      <x v="2"/>
    </i>
    <i i="3">
      <x v="3"/>
    </i>
  </colItems>
  <pageFields count="1">
    <pageField fld="6" hier="-1"/>
  </pageFields>
  <dataFields count="4">
    <dataField name="Average of Weil 23 pNOS'" fld="10" subtotal="average" baseField="1" baseItem="4" numFmtId="2"/>
    <dataField name="Average of SEP pNOS" fld="13" subtotal="average" baseField="1" baseItem="4" numFmtId="2"/>
    <dataField name="Average of Spawners" fld="8" subtotal="average" baseField="3" baseItem="0"/>
    <dataField name="Average of SEP Releases_x000a_ (FF, smolts, &amp; Seapen)" fld="18" subtotal="average" baseField="0" baseItem="0"/>
  </dataFields>
  <formats count="4">
    <format dxfId="14">
      <pivotArea field="1" type="button" dataOnly="0" labelOnly="1" outline="0"/>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 dxfId="1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18B323-8AF9-414E-A39E-60E7C833CD07}" name="PivotTable8"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AB66" firstHeaderRow="1" firstDataRow="2" firstDataCol="2"/>
  <pivotFields count="12">
    <pivotField axis="axisRow" compact="0" outline="0" showAll="0" defaultSubtotal="0">
      <items count="51">
        <item x="27"/>
        <item x="38"/>
        <item x="8"/>
        <item x="31"/>
        <item x="12"/>
        <item x="13"/>
        <item x="49"/>
        <item x="46"/>
        <item x="16"/>
        <item x="20"/>
        <item x="0"/>
        <item x="5"/>
        <item x="39"/>
        <item x="32"/>
        <item x="19"/>
        <item x="28"/>
        <item x="29"/>
        <item x="50"/>
        <item x="9"/>
        <item x="14"/>
        <item x="33"/>
        <item x="26"/>
        <item x="18"/>
        <item x="40"/>
        <item x="41"/>
        <item x="2"/>
        <item x="6"/>
        <item x="7"/>
        <item x="21"/>
        <item x="47"/>
        <item x="4"/>
        <item x="15"/>
        <item x="10"/>
        <item x="11"/>
        <item x="1"/>
        <item x="48"/>
        <item x="25"/>
        <item x="44"/>
        <item x="3"/>
        <item x="23"/>
        <item x="24"/>
        <item x="45"/>
        <item x="22"/>
        <item x="17"/>
        <item x="34"/>
        <item x="35"/>
        <item x="30"/>
        <item x="36"/>
        <item x="43"/>
        <item x="42"/>
        <item x="37"/>
      </items>
      <extLst>
        <ext xmlns:x14="http://schemas.microsoft.com/office/spreadsheetml/2009/9/main" uri="{2946ED86-A175-432a-8AC1-64E0C546D7DE}">
          <x14:pivotField fillDownLabels="1"/>
        </ext>
      </extLst>
    </pivotField>
    <pivotField axis="axisCol" compact="0" outline="0" showAll="0" defaultSubtotal="0">
      <items count="26">
        <item x="0"/>
        <item x="1"/>
        <item x="2"/>
        <item x="3"/>
        <item x="4"/>
        <item x="5"/>
        <item x="6"/>
        <item x="7"/>
        <item x="8"/>
        <item x="9"/>
        <item x="10"/>
        <item x="11"/>
        <item x="12"/>
        <item x="13"/>
        <item x="14"/>
        <item x="15"/>
        <item x="16"/>
        <item x="17"/>
        <item x="18"/>
        <item x="19"/>
        <item x="20"/>
        <item x="21"/>
        <item x="22"/>
        <item x="23"/>
        <item x="24"/>
        <item x="2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0"/>
    <field x="9"/>
  </rowFields>
  <rowItems count="62">
    <i>
      <x/>
      <x v="1"/>
    </i>
    <i>
      <x v="1"/>
      <x/>
    </i>
    <i r="1">
      <x v="1"/>
    </i>
    <i>
      <x v="2"/>
      <x/>
    </i>
    <i>
      <x v="3"/>
      <x v="1"/>
    </i>
    <i>
      <x v="4"/>
      <x/>
    </i>
    <i r="1">
      <x v="1"/>
    </i>
    <i>
      <x v="5"/>
      <x/>
    </i>
    <i>
      <x v="6"/>
      <x v="1"/>
    </i>
    <i>
      <x v="7"/>
      <x v="1"/>
    </i>
    <i>
      <x v="8"/>
      <x/>
    </i>
    <i r="1">
      <x v="1"/>
    </i>
    <i>
      <x v="9"/>
      <x/>
    </i>
    <i>
      <x v="10"/>
      <x/>
    </i>
    <i r="1">
      <x v="1"/>
    </i>
    <i>
      <x v="11"/>
      <x/>
    </i>
    <i r="1">
      <x v="1"/>
    </i>
    <i>
      <x v="12"/>
      <x v="1"/>
    </i>
    <i>
      <x v="13"/>
      <x v="1"/>
    </i>
    <i>
      <x v="14"/>
      <x/>
    </i>
    <i>
      <x v="15"/>
      <x v="1"/>
    </i>
    <i>
      <x v="16"/>
      <x v="1"/>
    </i>
    <i>
      <x v="17"/>
      <x v="1"/>
    </i>
    <i>
      <x v="18"/>
      <x/>
    </i>
    <i>
      <x v="19"/>
      <x/>
    </i>
    <i>
      <x v="20"/>
      <x v="1"/>
    </i>
    <i>
      <x v="21"/>
      <x v="1"/>
    </i>
    <i>
      <x v="22"/>
      <x/>
    </i>
    <i>
      <x v="23"/>
      <x v="1"/>
    </i>
    <i>
      <x v="24"/>
      <x v="1"/>
    </i>
    <i>
      <x v="25"/>
      <x/>
    </i>
    <i r="1">
      <x v="1"/>
    </i>
    <i>
      <x v="26"/>
      <x/>
    </i>
    <i r="1">
      <x v="1"/>
    </i>
    <i>
      <x v="27"/>
      <x/>
    </i>
    <i r="1">
      <x v="1"/>
    </i>
    <i>
      <x v="28"/>
      <x/>
    </i>
    <i>
      <x v="29"/>
      <x v="1"/>
    </i>
    <i>
      <x v="30"/>
      <x/>
    </i>
    <i r="1">
      <x v="1"/>
    </i>
    <i>
      <x v="31"/>
      <x/>
    </i>
    <i>
      <x v="32"/>
      <x/>
    </i>
    <i>
      <x v="33"/>
      <x/>
    </i>
    <i>
      <x v="34"/>
      <x/>
    </i>
    <i r="1">
      <x v="1"/>
    </i>
    <i>
      <x v="35"/>
      <x v="1"/>
    </i>
    <i>
      <x v="36"/>
      <x/>
    </i>
    <i>
      <x v="37"/>
      <x v="1"/>
    </i>
    <i>
      <x v="38"/>
      <x/>
    </i>
    <i r="1">
      <x v="1"/>
    </i>
    <i>
      <x v="39"/>
      <x/>
    </i>
    <i>
      <x v="40"/>
      <x/>
    </i>
    <i>
      <x v="41"/>
      <x v="1"/>
    </i>
    <i>
      <x v="42"/>
      <x/>
    </i>
    <i>
      <x v="43"/>
      <x/>
    </i>
    <i>
      <x v="44"/>
      <x v="1"/>
    </i>
    <i>
      <x v="45"/>
      <x v="1"/>
    </i>
    <i>
      <x v="46"/>
      <x v="1"/>
    </i>
    <i>
      <x v="47"/>
      <x v="1"/>
    </i>
    <i>
      <x v="48"/>
      <x v="1"/>
    </i>
    <i>
      <x v="49"/>
      <x v="1"/>
    </i>
    <i>
      <x v="50"/>
      <x v="1"/>
    </i>
  </rowItems>
  <colFields count="1">
    <field x="1"/>
  </colFields>
  <colItems count="26">
    <i>
      <x/>
    </i>
    <i>
      <x v="1"/>
    </i>
    <i>
      <x v="2"/>
    </i>
    <i>
      <x v="3"/>
    </i>
    <i>
      <x v="4"/>
    </i>
    <i>
      <x v="5"/>
    </i>
    <i>
      <x v="6"/>
    </i>
    <i>
      <x v="7"/>
    </i>
    <i>
      <x v="8"/>
    </i>
    <i>
      <x v="9"/>
    </i>
    <i>
      <x v="10"/>
    </i>
    <i>
      <x v="11"/>
    </i>
    <i>
      <x v="12"/>
    </i>
    <i>
      <x v="13"/>
    </i>
    <i>
      <x v="14"/>
    </i>
    <i>
      <x v="15"/>
    </i>
    <i>
      <x v="16"/>
    </i>
    <i>
      <x v="17"/>
    </i>
    <i>
      <x v="18"/>
    </i>
    <i>
      <x v="19"/>
    </i>
    <i>
      <x v="20"/>
    </i>
    <i>
      <x v="21"/>
    </i>
    <i>
      <x v="22"/>
    </i>
    <i>
      <x v="23"/>
    </i>
    <i>
      <x v="24"/>
    </i>
    <i>
      <x v="25"/>
    </i>
  </colItems>
  <dataFields count="1">
    <dataField name="Sum of pNOS" fld="5" baseField="0" baseItem="16"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1C24D2-13A5-47BE-B1DC-B0C3A226185E}" name="PivotTable1" cacheId="133" applyNumberFormats="0" applyBorderFormats="0" applyFontFormats="0" applyPatternFormats="0" applyAlignmentFormats="0" applyWidthHeightFormats="1" dataCaption="Values" updatedVersion="8" minRefreshableVersion="3" rowGrandTotals="0" itemPrintTitles="1" createdVersion="8" indent="0" compact="0" compactData="0" gridDropZones="1" multipleFieldFilters="0">
  <location ref="A8:J76" firstHeaderRow="1" firstDataRow="2" firstDataCol="7" rowPageCount="5" colPageCount="1"/>
  <pivotFields count="33">
    <pivotField compact="0" outline="0" showAll="0"/>
    <pivotField compact="0" outline="0" showAll="0"/>
    <pivotField axis="axisPage" compact="0" outline="0" showAll="0">
      <items count="2">
        <item x="0"/>
        <item t="default"/>
      </items>
    </pivotField>
    <pivotField compact="0" outline="0" showAll="0"/>
    <pivotField axis="axisRow" compact="0" outline="0" showAll="0" sortType="descending">
      <items count="52">
        <item x="41"/>
        <item x="40"/>
        <item x="39"/>
        <item x="31"/>
        <item x="38"/>
        <item x="30"/>
        <item x="29"/>
        <item x="37"/>
        <item x="36"/>
        <item x="35"/>
        <item x="23"/>
        <item x="34"/>
        <item x="33"/>
        <item x="28"/>
        <item x="27"/>
        <item x="32"/>
        <item x="26"/>
        <item x="22"/>
        <item x="21"/>
        <item x="20"/>
        <item x="19"/>
        <item x="18"/>
        <item x="7"/>
        <item x="6"/>
        <item x="5"/>
        <item x="4"/>
        <item x="3"/>
        <item x="17"/>
        <item x="16"/>
        <item x="15"/>
        <item x="14"/>
        <item x="13"/>
        <item x="12"/>
        <item x="2"/>
        <item x="1"/>
        <item x="0"/>
        <item x="11"/>
        <item x="10"/>
        <item x="9"/>
        <item x="8"/>
        <item x="25"/>
        <item x="24"/>
        <item x="43"/>
        <item x="42"/>
        <item x="50"/>
        <item x="49"/>
        <item x="48"/>
        <item x="47"/>
        <item x="46"/>
        <item x="45"/>
        <item x="44"/>
        <item t="default"/>
      </items>
    </pivotField>
    <pivotField axis="axisPage" compact="0" outline="0" showAll="0">
      <items count="37">
        <item x="11"/>
        <item x="30"/>
        <item x="2"/>
        <item x="14"/>
        <item x="19"/>
        <item x="12"/>
        <item x="13"/>
        <item x="8"/>
        <item x="28"/>
        <item x="1"/>
        <item x="15"/>
        <item x="22"/>
        <item x="20"/>
        <item x="5"/>
        <item x="6"/>
        <item x="0"/>
        <item x="3"/>
        <item x="4"/>
        <item x="31"/>
        <item x="26"/>
        <item x="21"/>
        <item x="35"/>
        <item x="23"/>
        <item x="18"/>
        <item x="27"/>
        <item x="32"/>
        <item x="34"/>
        <item x="33"/>
        <item x="9"/>
        <item x="17"/>
        <item x="7"/>
        <item x="24"/>
        <item x="10"/>
        <item x="25"/>
        <item x="29"/>
        <item x="16"/>
        <item t="default"/>
      </items>
    </pivotField>
    <pivotField compact="0" outline="0" showAll="0"/>
    <pivotField compact="0" outline="0" showAll="0"/>
    <pivotField axis="axisPage" compact="0" outline="0" showAll="0">
      <items count="5">
        <item x="1"/>
        <item x="0"/>
        <item x="2"/>
        <item x="3"/>
        <item t="default"/>
      </items>
    </pivotField>
    <pivotField compact="0" outline="0" showAll="0"/>
    <pivotField compact="0" outline="0" showAll="0"/>
    <pivotField axis="axisRow" compact="0" outline="0" showAll="0" defaultSubtotal="0">
      <items count="63">
        <item x="56"/>
        <item x="58"/>
        <item x="61"/>
        <item x="59"/>
        <item x="47"/>
        <item x="4"/>
        <item x="32"/>
        <item x="52"/>
        <item x="1"/>
        <item x="20"/>
        <item x="12"/>
        <item x="11"/>
        <item x="22"/>
        <item x="16"/>
        <item x="46"/>
        <item x="13"/>
        <item x="39"/>
        <item x="35"/>
        <item x="15"/>
        <item x="3"/>
        <item x="2"/>
        <item x="40"/>
        <item x="21"/>
        <item x="55"/>
        <item x="30"/>
        <item x="23"/>
        <item x="60"/>
        <item x="31"/>
        <item x="6"/>
        <item x="5"/>
        <item x="41"/>
        <item x="14"/>
        <item x="19"/>
        <item x="54"/>
        <item x="49"/>
        <item x="29"/>
        <item x="48"/>
        <item x="50"/>
        <item x="34"/>
        <item x="7"/>
        <item x="8"/>
        <item x="53"/>
        <item x="51"/>
        <item x="57"/>
        <item x="33"/>
        <item x="62"/>
        <item x="43"/>
        <item x="42"/>
        <item x="0"/>
        <item x="17"/>
        <item x="28"/>
        <item x="10"/>
        <item x="9"/>
        <item x="36"/>
        <item x="38"/>
        <item x="18"/>
        <item x="44"/>
        <item x="37"/>
        <item x="45"/>
        <item x="25"/>
        <item x="24"/>
        <item x="27"/>
        <item x="26"/>
      </items>
    </pivotField>
    <pivotField axis="axisPage" compact="0" outline="0" showAll="0">
      <items count="105">
        <item x="100"/>
        <item x="1"/>
        <item x="82"/>
        <item x="29"/>
        <item x="59"/>
        <item x="97"/>
        <item x="101"/>
        <item x="78"/>
        <item x="77"/>
        <item x="6"/>
        <item x="2"/>
        <item x="14"/>
        <item x="10"/>
        <item x="53"/>
        <item x="39"/>
        <item x="102"/>
        <item x="93"/>
        <item x="94"/>
        <item x="49"/>
        <item x="4"/>
        <item x="5"/>
        <item x="37"/>
        <item x="38"/>
        <item x="25"/>
        <item x="24"/>
        <item x="33"/>
        <item x="76"/>
        <item x="73"/>
        <item x="30"/>
        <item x="68"/>
        <item x="57"/>
        <item x="32"/>
        <item x="58"/>
        <item x="13"/>
        <item x="9"/>
        <item x="103"/>
        <item x="41"/>
        <item x="42"/>
        <item x="80"/>
        <item x="99"/>
        <item x="56"/>
        <item x="91"/>
        <item x="50"/>
        <item x="43"/>
        <item x="46"/>
        <item x="92"/>
        <item x="20"/>
        <item x="52"/>
        <item x="51"/>
        <item x="54"/>
        <item x="90"/>
        <item x="15"/>
        <item x="84"/>
        <item x="21"/>
        <item x="17"/>
        <item x="63"/>
        <item x="7"/>
        <item x="0"/>
        <item x="69"/>
        <item x="12"/>
        <item x="31"/>
        <item x="11"/>
        <item x="36"/>
        <item x="95"/>
        <item x="81"/>
        <item x="28"/>
        <item x="87"/>
        <item x="85"/>
        <item x="86"/>
        <item x="88"/>
        <item x="18"/>
        <item x="89"/>
        <item x="61"/>
        <item x="16"/>
        <item x="3"/>
        <item x="96"/>
        <item x="83"/>
        <item x="60"/>
        <item x="55"/>
        <item x="8"/>
        <item x="48"/>
        <item x="98"/>
        <item x="71"/>
        <item x="70"/>
        <item x="79"/>
        <item x="34"/>
        <item x="26"/>
        <item x="47"/>
        <item x="23"/>
        <item x="22"/>
        <item x="64"/>
        <item x="62"/>
        <item x="35"/>
        <item x="27"/>
        <item x="67"/>
        <item x="65"/>
        <item x="66"/>
        <item x="74"/>
        <item x="75"/>
        <item x="40"/>
        <item x="44"/>
        <item x="19"/>
        <item x="72"/>
        <item x="45"/>
        <item t="default"/>
      </items>
    </pivotField>
    <pivotField compact="0" outline="0" showAll="0"/>
    <pivotField compact="0" outline="0" showAll="0"/>
    <pivotField axis="axisRow" compact="0" outline="0" showAll="0" defaultSubtotal="0">
      <items count="8">
        <item x="7"/>
        <item x="1"/>
        <item x="6"/>
        <item x="3"/>
        <item x="5"/>
        <item x="0"/>
        <item x="4"/>
        <item x="2"/>
      </items>
    </pivotField>
    <pivotField axis="axisRow" compact="0" outline="0" showAll="0" defaultSubtotal="0">
      <items count="2081">
        <item x="42"/>
        <item x="582"/>
        <item x="583"/>
        <item x="584"/>
        <item x="1613"/>
        <item x="1614"/>
        <item x="1615"/>
        <item x="1629"/>
        <item x="1630"/>
        <item x="1631"/>
        <item x="1618"/>
        <item x="1619"/>
        <item x="1620"/>
        <item x="1452"/>
        <item x="1610"/>
        <item x="1611"/>
        <item x="1612"/>
        <item x="1453"/>
        <item x="1462"/>
        <item x="1463"/>
        <item x="1608"/>
        <item x="106"/>
        <item x="107"/>
        <item x="108"/>
        <item x="1449"/>
        <item x="1454"/>
        <item x="869"/>
        <item x="870"/>
        <item x="1457"/>
        <item x="1459"/>
        <item x="873"/>
        <item x="874"/>
        <item x="875"/>
        <item x="876"/>
        <item x="1121"/>
        <item x="1122"/>
        <item x="1123"/>
        <item x="1124"/>
        <item x="1125"/>
        <item x="1126"/>
        <item x="1127"/>
        <item x="1621"/>
        <item x="1622"/>
        <item x="1623"/>
        <item x="1624"/>
        <item x="285"/>
        <item x="286"/>
        <item x="287"/>
        <item x="288"/>
        <item x="283"/>
        <item x="284"/>
        <item x="1455"/>
        <item x="1447"/>
        <item x="1456"/>
        <item x="1609"/>
        <item x="1460"/>
        <item x="1625"/>
        <item x="1626"/>
        <item x="1627"/>
        <item x="1628"/>
        <item x="111"/>
        <item x="112"/>
        <item x="113"/>
        <item x="114"/>
        <item x="1448"/>
        <item x="1461"/>
        <item x="1635"/>
        <item x="1636"/>
        <item x="1464"/>
        <item x="292"/>
        <item x="293"/>
        <item x="294"/>
        <item x="295"/>
        <item x="1458"/>
        <item x="1142"/>
        <item x="1143"/>
        <item x="1144"/>
        <item x="290"/>
        <item x="291"/>
        <item x="1637"/>
        <item x="1638"/>
        <item x="1639"/>
        <item x="1640"/>
        <item x="1641"/>
        <item x="1471"/>
        <item x="1472"/>
        <item x="1465"/>
        <item x="1466"/>
        <item x="1467"/>
        <item x="1473"/>
        <item x="1486"/>
        <item x="1479"/>
        <item x="1474"/>
        <item x="1480"/>
        <item x="1481"/>
        <item x="1482"/>
        <item x="1483"/>
        <item x="1484"/>
        <item x="249"/>
        <item x="250"/>
        <item x="1082"/>
        <item x="627"/>
        <item x="1487"/>
        <item x="1488"/>
        <item x="1489"/>
        <item x="1475"/>
        <item x="1491"/>
        <item x="251"/>
        <item x="1083"/>
        <item x="1468"/>
        <item x="1469"/>
        <item x="629"/>
        <item x="1490"/>
        <item x="1496"/>
        <item x="855"/>
        <item x="1492"/>
        <item x="1493"/>
        <item x="1494"/>
        <item x="1495"/>
        <item x="630"/>
        <item x="735"/>
        <item x="734"/>
        <item x="94"/>
        <item x="1084"/>
        <item x="1085"/>
        <item x="1086"/>
        <item x="1497"/>
        <item x="252"/>
        <item x="253"/>
        <item x="254"/>
        <item x="1087"/>
        <item x="1088"/>
        <item x="1089"/>
        <item x="1506"/>
        <item x="1507"/>
        <item x="1508"/>
        <item x="1505"/>
        <item x="736"/>
        <item x="96"/>
        <item x="97"/>
        <item x="98"/>
        <item x="1509"/>
        <item x="1090"/>
        <item x="738"/>
        <item x="99"/>
        <item x="100"/>
        <item x="95"/>
        <item x="25"/>
        <item x="29"/>
        <item x="1513"/>
        <item x="1514"/>
        <item x="1515"/>
        <item x="1516"/>
        <item x="1517"/>
        <item x="1518"/>
        <item x="1519"/>
        <item x="1520"/>
        <item x="1521"/>
        <item x="1522"/>
        <item x="1512"/>
        <item x="1523"/>
        <item x="1524"/>
        <item x="1525"/>
        <item x="1526"/>
        <item x="1527"/>
        <item x="259"/>
        <item x="260"/>
        <item x="261"/>
        <item x="262"/>
        <item x="257"/>
        <item x="258"/>
        <item x="256"/>
        <item x="1091"/>
        <item x="1092"/>
        <item x="1093"/>
        <item x="1528"/>
        <item x="1095"/>
        <item x="1096"/>
        <item x="1097"/>
        <item x="1098"/>
        <item x="1099"/>
        <item x="183"/>
        <item x="264"/>
        <item x="265"/>
        <item x="263"/>
        <item x="1530"/>
        <item x="1531"/>
        <item x="1532"/>
        <item x="1533"/>
        <item x="1534"/>
        <item x="1535"/>
        <item x="1536"/>
        <item x="1537"/>
        <item x="30"/>
        <item x="31"/>
        <item x="1539"/>
        <item x="1540"/>
        <item x="1563"/>
        <item x="267"/>
        <item x="268"/>
        <item x="1541"/>
        <item x="1542"/>
        <item x="1543"/>
        <item x="1544"/>
        <item x="1545"/>
        <item x="1546"/>
        <item x="1547"/>
        <item x="1548"/>
        <item x="1549"/>
        <item x="1550"/>
        <item x="1551"/>
        <item x="1101"/>
        <item x="1102"/>
        <item x="1103"/>
        <item x="1104"/>
        <item x="1552"/>
        <item x="1553"/>
        <item x="1554"/>
        <item x="1555"/>
        <item x="1556"/>
        <item x="1564"/>
        <item x="1565"/>
        <item x="1566"/>
        <item x="1567"/>
        <item x="1568"/>
        <item x="1569"/>
        <item x="1570"/>
        <item x="272"/>
        <item x="1107"/>
        <item x="637"/>
        <item x="638"/>
        <item x="639"/>
        <item x="640"/>
        <item x="641"/>
        <item x="575"/>
        <item x="576"/>
        <item x="577"/>
        <item x="578"/>
        <item x="579"/>
        <item x="645"/>
        <item x="1561"/>
        <item x="43"/>
        <item x="1562"/>
        <item x="1559"/>
        <item x="1560"/>
        <item x="1571"/>
        <item x="1572"/>
        <item x="1573"/>
        <item x="1574"/>
        <item x="1575"/>
        <item x="1576"/>
        <item x="1594"/>
        <item x="646"/>
        <item x="647"/>
        <item x="648"/>
        <item x="649"/>
        <item x="104"/>
        <item x="105"/>
        <item x="1"/>
        <item x="2"/>
        <item x="1577"/>
        <item x="1578"/>
        <item x="1579"/>
        <item x="1580"/>
        <item x="1108"/>
        <item x="1109"/>
        <item x="271"/>
        <item x="273"/>
        <item x="871"/>
        <item x="276"/>
        <item x="1602"/>
        <item x="1603"/>
        <item x="1604"/>
        <item x="1605"/>
        <item x="1606"/>
        <item x="1607"/>
        <item x="1588"/>
        <item x="1589"/>
        <item x="1590"/>
        <item x="1591"/>
        <item x="1592"/>
        <item x="1593"/>
        <item x="1582"/>
        <item x="1583"/>
        <item x="1584"/>
        <item x="1585"/>
        <item x="1586"/>
        <item x="1587"/>
        <item x="1113"/>
        <item x="1114"/>
        <item x="1115"/>
        <item x="1116"/>
        <item x="277"/>
        <item x="278"/>
        <item x="279"/>
        <item x="1595"/>
        <item x="1596"/>
        <item x="1597"/>
        <item x="1598"/>
        <item x="275"/>
        <item x="1599"/>
        <item x="1600"/>
        <item x="1601"/>
        <item x="38"/>
        <item x="40"/>
        <item x="39"/>
        <item x="44"/>
        <item x="1498"/>
        <item x="1499"/>
        <item x="1500"/>
        <item x="1501"/>
        <item x="1502"/>
        <item x="1503"/>
        <item x="1504"/>
        <item x="1510"/>
        <item x="1511"/>
        <item x="1616"/>
        <item x="1617"/>
        <item x="1074"/>
        <item x="1132"/>
        <item x="1133"/>
        <item x="1134"/>
        <item x="1135"/>
        <item x="1136"/>
        <item x="1137"/>
        <item x="1138"/>
        <item x="1139"/>
        <item x="1140"/>
        <item x="1141"/>
        <item x="1856"/>
        <item x="1857"/>
        <item x="1424"/>
        <item x="1875"/>
        <item x="1876"/>
        <item x="1352"/>
        <item x="46"/>
        <item x="47"/>
        <item x="48"/>
        <item x="1633"/>
        <item x="1634"/>
        <item x="1642"/>
        <item x="1643"/>
        <item x="1645"/>
        <item x="1646"/>
        <item x="585"/>
        <item x="586"/>
        <item x="1659"/>
        <item x="1660"/>
        <item x="1661"/>
        <item x="1662"/>
        <item x="1959"/>
        <item x="1657"/>
        <item x="1145"/>
        <item x="1146"/>
        <item x="1147"/>
        <item x="301"/>
        <item x="1733"/>
        <item x="1734"/>
        <item x="1837"/>
        <item x="1838"/>
        <item x="1839"/>
        <item x="1840"/>
        <item x="1841"/>
        <item x="1842"/>
        <item x="1843"/>
        <item x="1844"/>
        <item x="1845"/>
        <item x="1836"/>
        <item x="297"/>
        <item x="298"/>
        <item x="299"/>
        <item x="300"/>
        <item x="1152"/>
        <item x="1153"/>
        <item x="1154"/>
        <item x="1155"/>
        <item x="1156"/>
        <item x="1157"/>
        <item x="52"/>
        <item x="53"/>
        <item x="54"/>
        <item x="882"/>
        <item x="883"/>
        <item x="884"/>
        <item x="885"/>
        <item x="50"/>
        <item x="1858"/>
        <item x="1032"/>
        <item x="1033"/>
        <item x="1034"/>
        <item x="1039"/>
        <item x="1040"/>
        <item x="1041"/>
        <item x="1649"/>
        <item x="1650"/>
        <item x="1651"/>
        <item x="1652"/>
        <item x="1663"/>
        <item x="1664"/>
        <item x="1665"/>
        <item x="1666"/>
        <item x="307"/>
        <item x="308"/>
        <item x="1678"/>
        <item x="1167"/>
        <item x="828"/>
        <item x="1900"/>
        <item x="1846"/>
        <item x="1021"/>
        <item x="1901"/>
        <item x="1150"/>
        <item x="1151"/>
        <item x="302"/>
        <item x="303"/>
        <item x="304"/>
        <item x="305"/>
        <item x="306"/>
        <item x="1159"/>
        <item x="1160"/>
        <item x="1653"/>
        <item x="1654"/>
        <item x="1655"/>
        <item x="1656"/>
        <item x="1847"/>
        <item x="1848"/>
        <item x="1849"/>
        <item x="1850"/>
        <item x="1851"/>
        <item x="163"/>
        <item x="164"/>
        <item x="194"/>
        <item x="195"/>
        <item x="654"/>
        <item x="655"/>
        <item x="656"/>
        <item x="657"/>
        <item x="658"/>
        <item x="1668"/>
        <item x="1669"/>
        <item x="1859"/>
        <item x="1860"/>
        <item x="1732"/>
        <item x="1861"/>
        <item x="1862"/>
        <item x="1863"/>
        <item x="1864"/>
        <item x="1865"/>
        <item x="1866"/>
        <item x="1867"/>
        <item x="1868"/>
        <item x="1869"/>
        <item x="1885"/>
        <item x="1886"/>
        <item x="1161"/>
        <item x="1162"/>
        <item x="1163"/>
        <item x="1164"/>
        <item x="1771"/>
        <item x="1870"/>
        <item x="1871"/>
        <item x="1872"/>
        <item x="1887"/>
        <item x="1888"/>
        <item x="1889"/>
        <item x="1890"/>
        <item x="1353"/>
        <item x="844"/>
        <item x="663"/>
        <item x="664"/>
        <item x="1180"/>
        <item x="1181"/>
        <item x="1182"/>
        <item x="1183"/>
        <item x="1184"/>
        <item x="309"/>
        <item x="1995"/>
        <item x="198"/>
        <item x="661"/>
        <item x="1169"/>
        <item x="1679"/>
        <item x="1680"/>
        <item x="1681"/>
        <item x="1682"/>
        <item x="1683"/>
        <item x="1684"/>
        <item x="1877"/>
        <item x="1878"/>
        <item x="1879"/>
        <item x="1880"/>
        <item x="1891"/>
        <item x="1892"/>
        <item x="1893"/>
        <item x="1894"/>
        <item x="62"/>
        <item x="63"/>
        <item x="64"/>
        <item x="1168"/>
        <item x="1670"/>
        <item x="1671"/>
        <item x="1672"/>
        <item x="1673"/>
        <item x="1674"/>
        <item x="1675"/>
        <item x="1676"/>
        <item x="1677"/>
        <item x="1667"/>
        <item x="1170"/>
        <item x="310"/>
        <item x="1191"/>
        <item x="1881"/>
        <item x="1882"/>
        <item x="1914"/>
        <item x="1883"/>
        <item x="1884"/>
        <item x="1149"/>
        <item x="311"/>
        <item x="312"/>
        <item x="313"/>
        <item x="201"/>
        <item x="202"/>
        <item x="1176"/>
        <item x="1177"/>
        <item x="1172"/>
        <item x="1173"/>
        <item x="1174"/>
        <item x="1158"/>
        <item x="1175"/>
        <item x="1186"/>
        <item x="1960"/>
        <item x="1961"/>
        <item x="1962"/>
        <item x="1902"/>
        <item x="1903"/>
        <item x="1187"/>
        <item x="1188"/>
        <item x="1189"/>
        <item x="1190"/>
        <item x="1370"/>
        <item x="314"/>
        <item x="1904"/>
        <item x="1905"/>
        <item x="1915"/>
        <item x="316"/>
        <item x="317"/>
        <item x="319"/>
        <item x="321"/>
        <item x="322"/>
        <item x="323"/>
        <item x="1171"/>
        <item x="1178"/>
        <item x="1906"/>
        <item x="1963"/>
        <item x="1964"/>
        <item x="318"/>
        <item x="1741"/>
        <item x="1742"/>
        <item x="1743"/>
        <item x="1744"/>
        <item x="1354"/>
        <item x="1996"/>
        <item x="339"/>
        <item x="340"/>
        <item x="341"/>
        <item x="1685"/>
        <item x="1686"/>
        <item x="1687"/>
        <item x="1688"/>
        <item x="1689"/>
        <item x="1690"/>
        <item x="1691"/>
        <item x="1692"/>
        <item x="1693"/>
        <item x="1694"/>
        <item x="1695"/>
        <item x="1696"/>
        <item x="1706"/>
        <item x="1707"/>
        <item x="1708"/>
        <item x="1709"/>
        <item x="1710"/>
        <item x="1711"/>
        <item x="989"/>
        <item x="1897"/>
        <item x="1898"/>
        <item x="77"/>
        <item x="78"/>
        <item x="358"/>
        <item x="1212"/>
        <item x="1213"/>
        <item x="1192"/>
        <item x="1195"/>
        <item x="1193"/>
        <item x="1194"/>
        <item x="1899"/>
        <item x="1873"/>
        <item x="1895"/>
        <item x="1896"/>
        <item x="59"/>
        <item x="1907"/>
        <item x="1908"/>
        <item x="1045"/>
        <item x="1925"/>
        <item x="1926"/>
        <item x="1941"/>
        <item x="1942"/>
        <item x="1697"/>
        <item x="1698"/>
        <item x="1699"/>
        <item x="1700"/>
        <item x="1701"/>
        <item x="1702"/>
        <item x="1703"/>
        <item x="1712"/>
        <item x="1713"/>
        <item x="1714"/>
        <item x="1715"/>
        <item x="1716"/>
        <item x="1717"/>
        <item x="1718"/>
        <item x="327"/>
        <item x="328"/>
        <item x="331"/>
        <item x="1203"/>
        <item x="1204"/>
        <item x="1909"/>
        <item x="1910"/>
        <item x="1911"/>
        <item x="1347"/>
        <item x="1200"/>
        <item x="1201"/>
        <item x="1202"/>
        <item x="1196"/>
        <item x="1197"/>
        <item x="1198"/>
        <item x="1199"/>
        <item x="1207"/>
        <item x="1208"/>
        <item x="1997"/>
        <item x="2019"/>
        <item x="1722"/>
        <item x="1723"/>
        <item x="1724"/>
        <item x="1725"/>
        <item x="729"/>
        <item x="710"/>
        <item x="1924"/>
        <item x="730"/>
        <item x="1395"/>
        <item x="1355"/>
        <item x="359"/>
        <item x="1185"/>
        <item x="1179"/>
        <item x="1927"/>
        <item x="1928"/>
        <item x="1929"/>
        <item x="1930"/>
        <item x="997"/>
        <item x="998"/>
        <item x="1726"/>
        <item x="1727"/>
        <item x="1728"/>
        <item x="1729"/>
        <item x="1720"/>
        <item x="1721"/>
        <item x="334"/>
        <item x="333"/>
        <item x="335"/>
        <item x="902"/>
        <item x="901"/>
        <item x="605"/>
        <item x="67"/>
        <item x="68"/>
        <item x="69"/>
        <item x="905"/>
        <item x="904"/>
        <item x="1758"/>
        <item x="906"/>
        <item x="907"/>
        <item x="1916"/>
        <item x="1917"/>
        <item x="1704"/>
        <item x="1705"/>
        <item x="992"/>
        <item x="765"/>
        <item x="1918"/>
        <item x="1919"/>
        <item x="1920"/>
        <item x="1921"/>
        <item x="1931"/>
        <item x="1932"/>
        <item x="1933"/>
        <item x="1934"/>
        <item x="329"/>
        <item x="1735"/>
        <item x="1736"/>
        <item x="1737"/>
        <item x="330"/>
        <item x="768"/>
        <item x="324"/>
        <item x="1943"/>
        <item x="1944"/>
        <item x="1945"/>
        <item x="1946"/>
        <item x="1922"/>
        <item x="706"/>
        <item x="707"/>
        <item x="712"/>
        <item x="1912"/>
        <item x="1935"/>
        <item x="1978"/>
        <item x="1947"/>
        <item x="1948"/>
        <item x="1949"/>
        <item x="1205"/>
        <item x="1206"/>
        <item x="1209"/>
        <item x="1210"/>
        <item x="1211"/>
        <item x="1079"/>
        <item x="1080"/>
        <item x="1081"/>
        <item x="1913"/>
        <item x="1936"/>
        <item x="1937"/>
        <item x="1950"/>
        <item x="1738"/>
        <item x="1214"/>
        <item x="1215"/>
        <item x="332"/>
        <item x="1979"/>
        <item x="1980"/>
        <item x="1957"/>
        <item x="995"/>
        <item x="770"/>
        <item x="1998"/>
        <item x="1951"/>
        <item x="1952"/>
        <item x="1953"/>
        <item x="1954"/>
        <item x="1999"/>
        <item x="1049"/>
        <item x="1050"/>
        <item x="1793"/>
        <item x="2020"/>
        <item x="1066"/>
        <item x="1955"/>
        <item x="1956"/>
        <item x="1067"/>
        <item x="1794"/>
        <item x="1806"/>
        <item x="1807"/>
        <item x="1940"/>
        <item x="599"/>
        <item x="600"/>
        <item x="601"/>
        <item x="606"/>
        <item x="344"/>
        <item x="345"/>
        <item x="346"/>
        <item x="913"/>
        <item x="1217"/>
        <item x="1218"/>
        <item x="1965"/>
        <item x="1966"/>
        <item x="1967"/>
        <item x="1968"/>
        <item x="673"/>
        <item x="674"/>
        <item x="675"/>
        <item x="1796"/>
        <item x="1958"/>
        <item x="914"/>
        <item x="337"/>
        <item x="1216"/>
        <item x="342"/>
        <item x="1745"/>
        <item x="1219"/>
        <item x="1220"/>
        <item x="1221"/>
        <item x="1222"/>
        <item x="1976"/>
        <item x="1977"/>
        <item x="2000"/>
        <item x="1969"/>
        <item x="1970"/>
        <item x="1746"/>
        <item x="1747"/>
        <item x="1739"/>
        <item x="1740"/>
        <item x="1749"/>
        <item x="1750"/>
        <item x="1751"/>
        <item x="1752"/>
        <item x="1753"/>
        <item x="1754"/>
        <item x="1755"/>
        <item x="1756"/>
        <item x="676"/>
        <item x="677"/>
        <item x="678"/>
        <item x="1070"/>
        <item x="1071"/>
        <item x="1072"/>
        <item x="1073"/>
        <item x="819"/>
        <item x="1971"/>
        <item x="602"/>
        <item x="603"/>
        <item x="604"/>
        <item x="146"/>
        <item x="1046"/>
        <item x="151"/>
        <item x="150"/>
        <item x="351"/>
        <item x="352"/>
        <item x="353"/>
        <item x="1224"/>
        <item x="1225"/>
        <item x="1226"/>
        <item x="1227"/>
        <item x="915"/>
        <item x="1972"/>
        <item x="713"/>
        <item x="714"/>
        <item x="1052"/>
        <item x="1425"/>
        <item x="1782"/>
        <item x="1065"/>
        <item x="1981"/>
        <item x="1982"/>
        <item x="1983"/>
        <item x="1984"/>
        <item x="2001"/>
        <item x="2002"/>
        <item x="2003"/>
        <item x="2004"/>
        <item x="2005"/>
        <item x="2006"/>
        <item x="349"/>
        <item x="1391"/>
        <item x="1392"/>
        <item x="1393"/>
        <item x="1394"/>
        <item x="153"/>
        <item x="154"/>
        <item x="1759"/>
        <item x="1760"/>
        <item x="1761"/>
        <item x="1762"/>
        <item x="679"/>
        <item x="680"/>
        <item x="681"/>
        <item x="1763"/>
        <item x="1764"/>
        <item x="1765"/>
        <item x="1766"/>
        <item x="1772"/>
        <item x="1773"/>
        <item x="1774"/>
        <item x="1775"/>
        <item x="1234"/>
        <item x="1235"/>
        <item x="155"/>
        <item x="2051"/>
        <item x="1414"/>
        <item x="1985"/>
        <item x="1986"/>
        <item x="1987"/>
        <item x="1988"/>
        <item x="355"/>
        <item x="1776"/>
        <item x="1777"/>
        <item x="1778"/>
        <item x="1779"/>
        <item x="1797"/>
        <item x="1798"/>
        <item x="1799"/>
        <item x="1808"/>
        <item x="1809"/>
        <item x="1810"/>
        <item x="1811"/>
        <item x="1994"/>
        <item x="2053"/>
        <item x="1364"/>
        <item x="1365"/>
        <item x="1989"/>
        <item x="1990"/>
        <item x="1367"/>
        <item x="1368"/>
        <item x="1369"/>
        <item x="1379"/>
        <item x="1991"/>
        <item x="1992"/>
        <item x="1780"/>
        <item x="1783"/>
        <item x="1784"/>
        <item x="1938"/>
        <item x="1939"/>
        <item x="2038"/>
        <item x="1060"/>
        <item x="1061"/>
        <item x="356"/>
        <item x="357"/>
        <item x="1785"/>
        <item x="1786"/>
        <item x="1787"/>
        <item x="1788"/>
        <item x="1232"/>
        <item x="1233"/>
        <item x="1789"/>
        <item x="1790"/>
        <item x="1791"/>
        <item x="1792"/>
        <item x="1054"/>
        <item x="716"/>
        <item x="1055"/>
        <item x="717"/>
        <item x="1800"/>
        <item x="1801"/>
        <item x="1770"/>
        <item x="1062"/>
        <item x="1056"/>
        <item x="1057"/>
        <item x="718"/>
        <item x="2021"/>
        <item x="1974"/>
        <item x="1975"/>
        <item x="165"/>
        <item x="2007"/>
        <item x="1802"/>
        <item x="1803"/>
        <item x="1804"/>
        <item x="1805"/>
        <item x="1819"/>
        <item x="1820"/>
        <item x="1821"/>
        <item x="1822"/>
        <item x="1823"/>
        <item x="1824"/>
        <item x="1825"/>
        <item x="1826"/>
        <item x="1816"/>
        <item x="1817"/>
        <item x="1818"/>
        <item x="2052"/>
        <item x="1068"/>
        <item x="1069"/>
        <item x="2008"/>
        <item x="2009"/>
        <item x="1380"/>
        <item x="1381"/>
        <item x="1382"/>
        <item x="1390"/>
        <item x="2010"/>
        <item x="1993"/>
        <item x="1812"/>
        <item x="1813"/>
        <item x="1814"/>
        <item x="1815"/>
        <item x="1852"/>
        <item x="1853"/>
        <item x="1854"/>
        <item x="1377"/>
        <item x="1378"/>
        <item x="725"/>
        <item x="1388"/>
        <item x="1389"/>
        <item x="2022"/>
        <item x="157"/>
        <item x="158"/>
        <item x="156"/>
        <item x="2036"/>
        <item x="2037"/>
        <item x="1874"/>
        <item x="1025"/>
        <item x="1827"/>
        <item x="1029"/>
        <item x="1923"/>
        <item x="2039"/>
        <item x="731"/>
        <item x="820"/>
        <item x="822"/>
        <item x="159"/>
        <item x="160"/>
        <item x="162"/>
        <item x="726"/>
        <item x="727"/>
        <item x="1828"/>
        <item x="1829"/>
        <item x="1830"/>
        <item x="1831"/>
        <item x="1832"/>
        <item x="1833"/>
        <item x="1286"/>
        <item x="1077"/>
        <item x="1292"/>
        <item x="1413"/>
        <item x="1834"/>
        <item x="1835"/>
        <item x="728"/>
        <item x="2054"/>
        <item x="2040"/>
        <item x="2041"/>
        <item x="2023"/>
        <item x="2024"/>
        <item x="1407"/>
        <item x="1408"/>
        <item x="2025"/>
        <item x="2026"/>
        <item x="2027"/>
        <item x="2028"/>
        <item x="1396"/>
        <item x="1397"/>
        <item x="1410"/>
        <item x="1411"/>
        <item x="1412"/>
        <item x="2029"/>
        <item x="2030"/>
        <item x="2035"/>
        <item x="1442"/>
        <item x="1426"/>
        <item x="2031"/>
        <item x="2032"/>
        <item x="2033"/>
        <item x="1415"/>
        <item x="1427"/>
        <item x="1428"/>
        <item x="1429"/>
        <item x="1430"/>
        <item x="2042"/>
        <item x="2043"/>
        <item x="2044"/>
        <item x="2045"/>
        <item x="2046"/>
        <item x="2055"/>
        <item x="1432"/>
        <item x="1443"/>
        <item x="2034"/>
        <item x="2047"/>
        <item x="2056"/>
        <item x="723"/>
        <item x="732"/>
        <item x="1444"/>
        <item x="2057"/>
        <item x="1445"/>
        <item x="2048"/>
        <item x="2049"/>
        <item x="2050"/>
        <item x="1439"/>
        <item x="1440"/>
        <item x="1433"/>
        <item x="2058"/>
        <item x="2059"/>
        <item x="2060"/>
        <item x="443"/>
        <item x="451"/>
        <item x="444"/>
        <item x="445"/>
        <item x="457"/>
        <item x="455"/>
        <item x="456"/>
        <item x="1431"/>
        <item x="1441"/>
        <item x="446"/>
        <item x="458"/>
        <item x="460"/>
        <item x="459"/>
        <item x="447"/>
        <item x="461"/>
        <item x="462"/>
        <item x="463"/>
        <item x="1450"/>
        <item x="79"/>
        <item x="558"/>
        <item x="28"/>
        <item x="34"/>
        <item x="36"/>
        <item x="489"/>
        <item x="37"/>
        <item x="24"/>
        <item x="22"/>
        <item x="19"/>
        <item x="23"/>
        <item x="2065"/>
        <item x="20"/>
        <item x="17"/>
        <item x="212"/>
        <item x="135"/>
        <item x="566"/>
        <item x="134"/>
        <item x="137"/>
        <item x="139"/>
        <item x="136"/>
        <item x="18"/>
        <item x="21"/>
        <item x="138"/>
        <item x="140"/>
        <item x="482"/>
        <item x="483"/>
        <item x="503"/>
        <item x="75"/>
        <item x="540"/>
        <item x="1005"/>
        <item x="1006"/>
        <item x="1004"/>
        <item x="1003"/>
        <item x="775"/>
        <item x="776"/>
        <item x="774"/>
        <item x="773"/>
        <item x="343"/>
        <item x="348"/>
        <item x="347"/>
        <item x="1748"/>
        <item x="848"/>
        <item x="832"/>
        <item x="911"/>
        <item x="910"/>
        <item x="1767"/>
        <item x="567"/>
        <item x="1230"/>
        <item x="1223"/>
        <item x="1228"/>
        <item x="1229"/>
        <item x="1757"/>
        <item x="354"/>
        <item x="484"/>
        <item x="145"/>
        <item x="143"/>
        <item x="142"/>
        <item x="141"/>
        <item x="144"/>
        <item x="780"/>
        <item x="781"/>
        <item x="779"/>
        <item x="1008"/>
        <item x="1007"/>
        <item x="557"/>
        <item x="504"/>
        <item x="778"/>
        <item x="777"/>
        <item x="350"/>
        <item x="76"/>
        <item x="213"/>
        <item x="541"/>
        <item x="833"/>
        <item x="2066"/>
        <item x="916"/>
        <item x="917"/>
        <item x="543"/>
        <item x="544"/>
        <item x="147"/>
        <item x="148"/>
        <item x="149"/>
        <item x="152"/>
        <item x="1237"/>
        <item x="1231"/>
        <item x="542"/>
        <item x="214"/>
        <item x="607"/>
        <item x="485"/>
        <item x="2067"/>
        <item x="683"/>
        <item x="682"/>
        <item x="684"/>
        <item x="834"/>
        <item x="1236"/>
        <item x="783"/>
        <item x="784"/>
        <item x="782"/>
        <item x="1011"/>
        <item x="1012"/>
        <item x="1010"/>
        <item x="1009"/>
        <item x="568"/>
        <item x="1769"/>
        <item x="1768"/>
        <item x="360"/>
        <item x="361"/>
        <item x="912"/>
        <item x="215"/>
        <item x="81"/>
        <item x="545"/>
        <item x="835"/>
        <item x="1014"/>
        <item x="685"/>
        <item x="919"/>
        <item x="918"/>
        <item x="920"/>
        <item x="921"/>
        <item x="1013"/>
        <item x="569"/>
        <item x="546"/>
        <item x="547"/>
        <item x="608"/>
        <item x="785"/>
        <item x="786"/>
        <item x="365"/>
        <item x="362"/>
        <item x="363"/>
        <item x="364"/>
        <item x="82"/>
        <item x="366"/>
        <item x="486"/>
        <item x="505"/>
        <item x="1781"/>
        <item x="686"/>
        <item x="1241"/>
        <item x="1242"/>
        <item x="1239"/>
        <item x="1240"/>
        <item x="1243"/>
        <item x="1238"/>
        <item x="1244"/>
        <item x="1245"/>
        <item x="787"/>
        <item x="788"/>
        <item x="688"/>
        <item x="687"/>
        <item x="571"/>
        <item x="570"/>
        <item x="559"/>
        <item x="487"/>
        <item x="506"/>
        <item x="511"/>
        <item x="924"/>
        <item x="925"/>
        <item x="922"/>
        <item x="923"/>
        <item x="83"/>
        <item x="367"/>
        <item x="368"/>
        <item x="369"/>
        <item x="370"/>
        <item x="84"/>
        <item x="85"/>
        <item x="86"/>
        <item x="371"/>
        <item x="372"/>
        <item x="836"/>
        <item x="609"/>
        <item x="1016"/>
        <item x="1015"/>
        <item x="1795"/>
        <item x="1247"/>
        <item x="1248"/>
        <item x="1251"/>
        <item x="1249"/>
        <item x="1250"/>
        <item x="1246"/>
        <item x="1253"/>
        <item x="1252"/>
        <item x="216"/>
        <item x="548"/>
        <item x="789"/>
        <item x="927"/>
        <item x="488"/>
        <item x="610"/>
        <item x="926"/>
        <item x="690"/>
        <item x="689"/>
        <item x="549"/>
        <item x="87"/>
        <item x="88"/>
        <item x="89"/>
        <item x="90"/>
        <item x="1256"/>
        <item x="1257"/>
        <item x="1258"/>
        <item x="1255"/>
        <item x="1259"/>
        <item x="1254"/>
        <item x="373"/>
        <item x="374"/>
        <item x="376"/>
        <item x="375"/>
        <item x="790"/>
        <item x="837"/>
        <item x="1017"/>
        <item x="217"/>
        <item x="611"/>
        <item x="218"/>
        <item x="381"/>
        <item x="380"/>
        <item x="930"/>
        <item x="931"/>
        <item x="928"/>
        <item x="929"/>
        <item x="161"/>
        <item x="838"/>
        <item x="572"/>
        <item x="1266"/>
        <item x="1262"/>
        <item x="691"/>
        <item x="692"/>
        <item x="383"/>
        <item x="377"/>
        <item x="378"/>
        <item x="379"/>
        <item x="382"/>
        <item x="791"/>
        <item x="792"/>
        <item x="1018"/>
        <item x="512"/>
        <item x="550"/>
        <item x="551"/>
        <item x="552"/>
        <item x="1260"/>
        <item x="1263"/>
        <item x="1261"/>
        <item x="1264"/>
        <item x="1265"/>
        <item x="694"/>
        <item x="932"/>
        <item x="1268"/>
        <item x="693"/>
        <item x="1267"/>
        <item x="1274"/>
        <item x="1275"/>
        <item x="388"/>
        <item x="387"/>
        <item x="385"/>
        <item x="386"/>
        <item x="384"/>
        <item x="794"/>
        <item x="793"/>
        <item x="1020"/>
        <item x="1019"/>
        <item x="612"/>
        <item x="553"/>
        <item x="1272"/>
        <item x="1269"/>
        <item x="1270"/>
        <item x="1271"/>
        <item x="1273"/>
        <item x="219"/>
        <item x="933"/>
        <item x="695"/>
        <item x="1285"/>
        <item x="1276"/>
        <item x="1284"/>
        <item x="394"/>
        <item x="393"/>
        <item x="392"/>
        <item x="390"/>
        <item x="391"/>
        <item x="1277"/>
        <item x="1278"/>
        <item x="1279"/>
        <item x="1283"/>
        <item x="1280"/>
        <item x="1281"/>
        <item x="221"/>
        <item x="220"/>
        <item x="796"/>
        <item x="795"/>
        <item x="1023"/>
        <item x="1022"/>
        <item x="1024"/>
        <item x="613"/>
        <item x="696"/>
        <item x="839"/>
        <item x="554"/>
        <item x="513"/>
        <item x="389"/>
        <item x="1282"/>
        <item x="507"/>
        <item x="614"/>
        <item x="698"/>
        <item x="508"/>
        <item x="395"/>
        <item x="1287"/>
        <item x="697"/>
        <item x="396"/>
        <item x="397"/>
        <item x="398"/>
        <item x="399"/>
        <item x="400"/>
        <item x="401"/>
        <item x="1288"/>
        <item x="1289"/>
        <item x="1290"/>
        <item x="1293"/>
        <item x="1294"/>
        <item x="1295"/>
        <item x="1301"/>
        <item x="1855"/>
        <item x="1291"/>
        <item x="934"/>
        <item x="935"/>
        <item x="840"/>
        <item x="223"/>
        <item x="222"/>
        <item x="555"/>
        <item x="166"/>
        <item x="167"/>
        <item x="168"/>
        <item x="1027"/>
        <item x="1026"/>
        <item x="1028"/>
        <item x="798"/>
        <item x="797"/>
        <item x="225"/>
        <item x="224"/>
        <item x="402"/>
        <item x="403"/>
        <item x="406"/>
        <item x="405"/>
        <item x="1030"/>
        <item x="1031"/>
        <item x="799"/>
        <item x="800"/>
        <item x="1296"/>
        <item x="1297"/>
        <item x="1298"/>
        <item x="1300"/>
        <item x="1302"/>
        <item x="1303"/>
        <item x="1304"/>
        <item x="1312"/>
        <item x="700"/>
        <item x="699"/>
        <item x="936"/>
        <item x="937"/>
        <item x="615"/>
        <item x="404"/>
        <item x="841"/>
        <item x="1299"/>
        <item x="939"/>
        <item x="940"/>
        <item x="1315"/>
        <item x="802"/>
        <item x="801"/>
        <item x="226"/>
        <item x="1305"/>
        <item x="1306"/>
        <item x="1307"/>
        <item x="1316"/>
        <item x="1317"/>
        <item x="1321"/>
        <item x="1313"/>
        <item x="1314"/>
        <item x="938"/>
        <item x="1308"/>
        <item x="1309"/>
        <item x="1310"/>
        <item x="409"/>
        <item x="407"/>
        <item x="408"/>
        <item x="1036"/>
        <item x="1037"/>
        <item x="1038"/>
        <item x="1035"/>
        <item x="942"/>
        <item x="702"/>
        <item x="842"/>
        <item x="617"/>
        <item x="616"/>
        <item x="701"/>
        <item x="410"/>
        <item x="941"/>
        <item x="1311"/>
        <item x="1078"/>
        <item x="1318"/>
        <item x="1319"/>
        <item x="227"/>
        <item x="1320"/>
        <item x="943"/>
        <item x="1322"/>
        <item x="1323"/>
        <item x="1329"/>
        <item x="411"/>
        <item x="412"/>
        <item x="91"/>
        <item x="92"/>
        <item x="413"/>
        <item x="415"/>
        <item x="414"/>
        <item x="849"/>
        <item x="703"/>
        <item x="704"/>
        <item x="945"/>
        <item x="944"/>
        <item x="804"/>
        <item x="803"/>
        <item x="618"/>
        <item x="1044"/>
        <item x="1043"/>
        <item x="1042"/>
        <item x="169"/>
        <item x="170"/>
        <item x="2078"/>
        <item x="949"/>
        <item x="1324"/>
        <item x="1325"/>
        <item x="1326"/>
        <item x="1327"/>
        <item x="1328"/>
        <item x="947"/>
        <item x="1330"/>
        <item x="1331"/>
        <item x="1335"/>
        <item x="946"/>
        <item x="850"/>
        <item x="229"/>
        <item x="228"/>
        <item x="417"/>
        <item x="418"/>
        <item x="416"/>
        <item x="420"/>
        <item x="419"/>
        <item x="421"/>
        <item x="530"/>
        <item x="948"/>
        <item x="708"/>
        <item x="705"/>
        <item x="805"/>
        <item x="806"/>
        <item x="1048"/>
        <item x="1047"/>
        <item x="619"/>
        <item x="620"/>
        <item x="509"/>
        <item x="529"/>
        <item x="1332"/>
        <item x="1333"/>
        <item x="1334"/>
        <item x="952"/>
        <item x="951"/>
        <item x="950"/>
        <item x="851"/>
        <item x="709"/>
        <item x="231"/>
        <item x="230"/>
        <item x="807"/>
        <item x="808"/>
        <item x="621"/>
        <item x="422"/>
        <item x="423"/>
        <item x="424"/>
        <item x="425"/>
        <item x="426"/>
        <item x="427"/>
        <item x="1336"/>
        <item x="1337"/>
        <item x="1343"/>
        <item x="2068"/>
        <item x="1344"/>
        <item x="1345"/>
        <item x="1346"/>
        <item x="1356"/>
        <item x="1338"/>
        <item x="1339"/>
        <item x="1340"/>
        <item x="1341"/>
        <item x="1342"/>
        <item x="429"/>
        <item x="430"/>
        <item x="428"/>
        <item x="431"/>
        <item x="622"/>
        <item x="809"/>
        <item x="810"/>
        <item x="1051"/>
        <item x="711"/>
        <item x="953"/>
        <item x="954"/>
        <item x="852"/>
        <item x="232"/>
        <item x="233"/>
        <item x="2079"/>
        <item x="433"/>
        <item x="432"/>
        <item x="437"/>
        <item x="623"/>
        <item x="1053"/>
        <item x="436"/>
        <item x="1973"/>
        <item x="1348"/>
        <item x="1349"/>
        <item x="1350"/>
        <item x="1351"/>
        <item x="1357"/>
        <item x="1358"/>
        <item x="1359"/>
        <item x="1366"/>
        <item x="715"/>
        <item x="956"/>
        <item x="957"/>
        <item x="958"/>
        <item x="959"/>
        <item x="955"/>
        <item x="960"/>
        <item x="853"/>
        <item x="435"/>
        <item x="434"/>
        <item x="2070"/>
        <item x="2069"/>
        <item x="811"/>
        <item x="171"/>
        <item x="172"/>
        <item x="235"/>
        <item x="236"/>
        <item x="234"/>
        <item x="1360"/>
        <item x="1361"/>
        <item x="438"/>
        <item x="441"/>
        <item x="439"/>
        <item x="440"/>
        <item x="442"/>
        <item x="238"/>
        <item x="237"/>
        <item x="961"/>
        <item x="963"/>
        <item x="719"/>
        <item x="962"/>
        <item x="173"/>
        <item x="174"/>
        <item x="1058"/>
        <item x="1059"/>
        <item x="813"/>
        <item x="812"/>
        <item x="1362"/>
        <item x="1363"/>
        <item x="450"/>
        <item x="448"/>
        <item x="449"/>
        <item x="1371"/>
        <item x="1372"/>
        <item x="624"/>
        <item x="815"/>
        <item x="814"/>
        <item x="720"/>
        <item x="966"/>
        <item x="964"/>
        <item x="965"/>
        <item x="2071"/>
        <item x="240"/>
        <item x="239"/>
        <item x="1063"/>
        <item x="1373"/>
        <item x="1374"/>
        <item x="1375"/>
        <item x="1376"/>
        <item x="510"/>
        <item x="452"/>
        <item x="968"/>
        <item x="967"/>
        <item x="2073"/>
        <item x="2072"/>
        <item x="464"/>
        <item x="1384"/>
        <item x="1385"/>
        <item x="1386"/>
        <item x="1387"/>
        <item x="1383"/>
        <item x="1409"/>
        <item x="453"/>
        <item x="454"/>
        <item x="180"/>
        <item x="177"/>
        <item x="175"/>
        <item x="178"/>
        <item x="176"/>
        <item x="179"/>
        <item x="2013"/>
        <item x="2014"/>
        <item x="2015"/>
        <item x="2016"/>
        <item x="2017"/>
        <item x="2018"/>
        <item x="2012"/>
        <item x="2011"/>
        <item x="242"/>
        <item x="241"/>
        <item x="721"/>
        <item x="625"/>
        <item x="817"/>
        <item x="816"/>
        <item x="1064"/>
        <item x="1402"/>
        <item x="1403"/>
        <item x="1404"/>
        <item x="1405"/>
        <item x="1406"/>
        <item x="1398"/>
        <item x="1399"/>
        <item x="1400"/>
        <item x="1401"/>
        <item x="465"/>
        <item x="722"/>
        <item x="2075"/>
        <item x="2074"/>
        <item x="970"/>
        <item x="969"/>
        <item x="818"/>
        <item x="244"/>
        <item x="243"/>
        <item x="1420"/>
        <item x="1421"/>
        <item x="1422"/>
        <item x="1423"/>
        <item x="1416"/>
        <item x="1417"/>
        <item x="1418"/>
        <item x="1419"/>
        <item x="2080"/>
        <item x="972"/>
        <item x="971"/>
        <item x="246"/>
        <item x="245"/>
        <item x="821"/>
        <item x="724"/>
        <item x="626"/>
        <item x="2076"/>
        <item x="973"/>
        <item x="974"/>
        <item x="733"/>
        <item x="823"/>
        <item x="248"/>
        <item x="247"/>
        <item x="1437"/>
        <item x="1434"/>
        <item x="1435"/>
        <item x="1438"/>
        <item x="1436"/>
        <item x="467"/>
        <item x="466"/>
        <item x="1451"/>
        <item x="1446"/>
        <item x="1470"/>
        <item x="1476"/>
        <item x="1477"/>
        <item x="1478"/>
        <item x="1485"/>
        <item x="628"/>
        <item x="854"/>
        <item x="93"/>
        <item x="856"/>
        <item x="255"/>
        <item x="631"/>
        <item x="737"/>
        <item x="26"/>
        <item x="857"/>
        <item x="560"/>
        <item x="632"/>
        <item x="740"/>
        <item x="739"/>
        <item x="858"/>
        <item x="181"/>
        <item x="182"/>
        <item x="266"/>
        <item x="1529"/>
        <item x="561"/>
        <item x="633"/>
        <item x="741"/>
        <item x="32"/>
        <item x="859"/>
        <item x="184"/>
        <item x="270"/>
        <item x="269"/>
        <item x="1075"/>
        <item x="1105"/>
        <item x="1538"/>
        <item x="1557"/>
        <item x="634"/>
        <item x="742"/>
        <item x="573"/>
        <item x="101"/>
        <item x="860"/>
        <item x="186"/>
        <item x="185"/>
        <item x="2077"/>
        <item x="514"/>
        <item x="574"/>
        <item x="274"/>
        <item x="1111"/>
        <item x="1110"/>
        <item x="1076"/>
        <item x="1558"/>
        <item x="642"/>
        <item x="636"/>
        <item x="635"/>
        <item x="743"/>
        <item x="468"/>
        <item x="490"/>
        <item x="103"/>
        <item x="862"/>
        <item x="861"/>
        <item x="187"/>
        <item x="0"/>
        <item x="280"/>
        <item x="281"/>
        <item x="282"/>
        <item x="1117"/>
        <item x="1118"/>
        <item x="1119"/>
        <item x="1094"/>
        <item x="1581"/>
        <item x="469"/>
        <item x="643"/>
        <item x="644"/>
        <item x="650"/>
        <item x="744"/>
        <item x="745"/>
        <item x="865"/>
        <item x="866"/>
        <item x="863"/>
        <item x="864"/>
        <item x="580"/>
        <item x="581"/>
        <item x="189"/>
        <item x="188"/>
        <item x="491"/>
        <item x="289"/>
        <item x="1128"/>
        <item x="1129"/>
        <item x="1130"/>
        <item x="1100"/>
        <item x="746"/>
        <item x="4"/>
        <item x="190"/>
        <item x="492"/>
        <item x="3"/>
        <item x="109"/>
        <item x="41"/>
        <item x="867"/>
        <item x="191"/>
        <item x="868"/>
        <item x="975"/>
        <item x="470"/>
        <item x="296"/>
        <item x="1106"/>
        <item x="1148"/>
        <item x="1644"/>
        <item x="1632"/>
        <item x="872"/>
        <item x="877"/>
        <item x="878"/>
        <item x="651"/>
        <item x="748"/>
        <item x="747"/>
        <item x="879"/>
        <item x="110"/>
        <item x="531"/>
        <item x="976"/>
        <item x="192"/>
        <item x="1112"/>
        <item x="1648"/>
        <item x="1647"/>
        <item x="880"/>
        <item x="749"/>
        <item x="750"/>
        <item x="652"/>
        <item x="653"/>
        <item x="471"/>
        <item x="472"/>
        <item x="493"/>
        <item x="193"/>
        <item x="515"/>
        <item x="516"/>
        <item x="977"/>
        <item x="978"/>
        <item x="979"/>
        <item x="843"/>
        <item x="881"/>
        <item x="532"/>
        <item x="588"/>
        <item x="587"/>
        <item x="1120"/>
        <item x="1165"/>
        <item x="887"/>
        <item x="1658"/>
        <item x="51"/>
        <item x="890"/>
        <item x="889"/>
        <item x="888"/>
        <item x="751"/>
        <item x="752"/>
        <item x="659"/>
        <item x="115"/>
        <item x="517"/>
        <item x="518"/>
        <item x="533"/>
        <item x="590"/>
        <item x="589"/>
        <item x="980"/>
        <item x="981"/>
        <item x="116"/>
        <item x="196"/>
        <item x="824"/>
        <item x="886"/>
        <item x="893"/>
        <item x="892"/>
        <item x="753"/>
        <item x="754"/>
        <item x="197"/>
        <item x="56"/>
        <item x="55"/>
        <item x="1131"/>
        <item x="660"/>
        <item x="662"/>
        <item x="825"/>
        <item x="591"/>
        <item x="983"/>
        <item x="984"/>
        <item x="982"/>
        <item x="519"/>
        <item x="473"/>
        <item x="474"/>
        <item x="494"/>
        <item x="520"/>
        <item x="117"/>
        <item x="534"/>
        <item x="891"/>
        <item x="756"/>
        <item x="757"/>
        <item x="755"/>
        <item x="57"/>
        <item x="58"/>
        <item x="118"/>
        <item x="119"/>
        <item x="120"/>
        <item x="2061"/>
        <item x="986"/>
        <item x="987"/>
        <item x="985"/>
        <item x="826"/>
        <item x="895"/>
        <item x="896"/>
        <item x="894"/>
        <item x="475"/>
        <item x="495"/>
        <item x="496"/>
        <item x="521"/>
        <item x="522"/>
        <item x="535"/>
        <item x="199"/>
        <item x="200"/>
        <item x="592"/>
        <item x="121"/>
        <item x="60"/>
        <item x="61"/>
        <item x="476"/>
        <item x="897"/>
        <item x="898"/>
        <item x="320"/>
        <item x="759"/>
        <item x="758"/>
        <item x="760"/>
        <item x="761"/>
        <item x="497"/>
        <item x="122"/>
        <item x="665"/>
        <item x="666"/>
        <item x="536"/>
        <item x="315"/>
        <item x="988"/>
        <item x="827"/>
        <item x="203"/>
        <item x="205"/>
        <item x="204"/>
        <item x="523"/>
        <item x="524"/>
        <item x="525"/>
        <item x="1166"/>
        <item x="593"/>
        <item x="123"/>
        <item x="65"/>
        <item x="66"/>
        <item x="124"/>
        <item x="990"/>
        <item x="991"/>
        <item x="594"/>
        <item x="595"/>
        <item x="764"/>
        <item x="762"/>
        <item x="900"/>
        <item x="526"/>
        <item x="527"/>
        <item x="899"/>
        <item x="763"/>
        <item x="562"/>
        <item x="5"/>
        <item x="6"/>
        <item x="326"/>
        <item x="325"/>
        <item x="477"/>
        <item x="667"/>
        <item x="668"/>
        <item x="499"/>
        <item x="498"/>
        <item x="7"/>
        <item x="125"/>
        <item x="537"/>
        <item x="207"/>
        <item x="206"/>
        <item x="596"/>
        <item x="903"/>
        <item x="1730"/>
        <item x="563"/>
        <item x="538"/>
        <item x="1731"/>
        <item x="767"/>
        <item x="8"/>
        <item x="126"/>
        <item x="478"/>
        <item x="1719"/>
        <item x="208"/>
        <item x="500"/>
        <item x="994"/>
        <item x="993"/>
        <item x="669"/>
        <item x="845"/>
        <item x="829"/>
        <item x="2062"/>
        <item x="209"/>
        <item x="528"/>
        <item x="766"/>
        <item x="597"/>
        <item x="12"/>
        <item x="13"/>
        <item x="130"/>
        <item x="129"/>
        <item x="131"/>
        <item x="999"/>
        <item x="996"/>
        <item x="539"/>
        <item x="598"/>
        <item x="556"/>
        <item x="564"/>
        <item x="9"/>
        <item x="10"/>
        <item x="11"/>
        <item x="127"/>
        <item x="128"/>
        <item x="72"/>
        <item x="70"/>
        <item x="71"/>
        <item x="479"/>
        <item x="480"/>
        <item x="211"/>
        <item x="210"/>
        <item x="336"/>
        <item x="670"/>
        <item x="672"/>
        <item x="671"/>
        <item x="501"/>
        <item x="769"/>
        <item x="846"/>
        <item x="830"/>
        <item x="2063"/>
        <item x="14"/>
        <item x="133"/>
        <item x="908"/>
        <item x="909"/>
        <item x="502"/>
        <item x="481"/>
        <item x="74"/>
        <item x="73"/>
        <item x="565"/>
        <item x="771"/>
        <item x="772"/>
        <item x="132"/>
        <item x="15"/>
        <item x="16"/>
        <item x="847"/>
        <item x="2064"/>
        <item x="831"/>
        <item x="1000"/>
        <item x="1001"/>
        <item x="1002"/>
        <item x="338"/>
        <item x="80"/>
        <item x="27"/>
        <item x="33"/>
        <item x="102"/>
        <item x="35"/>
        <item x="45"/>
        <item x="49"/>
      </items>
    </pivotField>
    <pivotField axis="axisRow" compact="0" outline="0" showAll="0" defaultSubtotal="0">
      <items count="51">
        <item x="44"/>
        <item x="45"/>
        <item x="46"/>
        <item x="47"/>
        <item x="48"/>
        <item x="49"/>
        <item x="50"/>
        <item x="42"/>
        <item x="43"/>
        <item x="24"/>
        <item x="25"/>
        <item x="8"/>
        <item x="9"/>
        <item x="10"/>
        <item x="11"/>
        <item x="0"/>
        <item x="1"/>
        <item x="2"/>
        <item x="12"/>
        <item x="13"/>
        <item x="14"/>
        <item x="15"/>
        <item x="16"/>
        <item x="17"/>
        <item x="3"/>
        <item x="4"/>
        <item x="5"/>
        <item x="6"/>
        <item x="7"/>
        <item x="18"/>
        <item x="19"/>
        <item x="20"/>
        <item x="21"/>
        <item x="22"/>
        <item x="26"/>
        <item x="32"/>
        <item x="27"/>
        <item x="28"/>
        <item x="33"/>
        <item x="34"/>
        <item x="23"/>
        <item x="35"/>
        <item x="36"/>
        <item x="37"/>
        <item x="29"/>
        <item x="30"/>
        <item x="38"/>
        <item x="31"/>
        <item x="39"/>
        <item x="40"/>
        <item x="41"/>
      </items>
    </pivotField>
    <pivotField axis="axisRow" compact="0" outline="0" showAll="0" sortType="ascending" defaultSubtotal="0">
      <items count="1060">
        <item x="886"/>
        <item x="885"/>
        <item x="888"/>
        <item x="887"/>
        <item x="892"/>
        <item x="889"/>
        <item x="890"/>
        <item x="891"/>
        <item x="894"/>
        <item x="893"/>
        <item x="897"/>
        <item x="895"/>
        <item x="896"/>
        <item x="898"/>
        <item x="899"/>
        <item x="900"/>
        <item x="901"/>
        <item x="903"/>
        <item x="902"/>
        <item x="909"/>
        <item x="908"/>
        <item x="906"/>
        <item x="907"/>
        <item x="904"/>
        <item x="905"/>
        <item x="913"/>
        <item x="165"/>
        <item x="911"/>
        <item x="910"/>
        <item x="429"/>
        <item x="912"/>
        <item x="166"/>
        <item x="914"/>
        <item x="430"/>
        <item x="573"/>
        <item x="64"/>
        <item x="915"/>
        <item x="574"/>
        <item x="167"/>
        <item x="717"/>
        <item x="431"/>
        <item x="65"/>
        <item x="718"/>
        <item x="719"/>
        <item x="720"/>
        <item x="916"/>
        <item x="489"/>
        <item x="432"/>
        <item x="168"/>
        <item x="169"/>
        <item x="721"/>
        <item x="22"/>
        <item x="722"/>
        <item x="66"/>
        <item x="917"/>
        <item x="723"/>
        <item x="433"/>
        <item x="491"/>
        <item x="490"/>
        <item x="23"/>
        <item x="170"/>
        <item x="171"/>
        <item x="922"/>
        <item x="724"/>
        <item x="434"/>
        <item x="393"/>
        <item x="173"/>
        <item x="920"/>
        <item x="67"/>
        <item x="918"/>
        <item x="725"/>
        <item x="921"/>
        <item x="919"/>
        <item x="172"/>
        <item x="575"/>
        <item x="24"/>
        <item x="394"/>
        <item x="727"/>
        <item x="730"/>
        <item x="174"/>
        <item x="728"/>
        <item x="25"/>
        <item x="729"/>
        <item x="175"/>
        <item x="923"/>
        <item x="576"/>
        <item x="68"/>
        <item x="69"/>
        <item x="402"/>
        <item x="1057"/>
        <item x="924"/>
        <item x="367"/>
        <item x="26"/>
        <item x="925"/>
        <item x="732"/>
        <item x="926"/>
        <item x="712"/>
        <item x="176"/>
        <item x="177"/>
        <item x="27"/>
        <item x="435"/>
        <item x="733"/>
        <item x="180"/>
        <item x="734"/>
        <item x="28"/>
        <item x="179"/>
        <item x="713"/>
        <item x="927"/>
        <item x="929"/>
        <item x="178"/>
        <item x="932"/>
        <item x="930"/>
        <item x="928"/>
        <item x="931"/>
        <item x="0"/>
        <item x="403"/>
        <item x="436"/>
        <item x="29"/>
        <item x="437"/>
        <item x="120"/>
        <item x="70"/>
        <item x="332"/>
        <item x="736"/>
        <item x="579"/>
        <item x="30"/>
        <item x="933"/>
        <item x="577"/>
        <item x="934"/>
        <item x="726"/>
        <item x="935"/>
        <item x="181"/>
        <item x="1"/>
        <item x="438"/>
        <item x="440"/>
        <item x="439"/>
        <item x="578"/>
        <item x="121"/>
        <item x="347"/>
        <item x="333"/>
        <item x="580"/>
        <item x="741"/>
        <item x="31"/>
        <item x="348"/>
        <item x="653"/>
        <item x="731"/>
        <item x="937"/>
        <item x="183"/>
        <item x="739"/>
        <item x="182"/>
        <item x="32"/>
        <item x="936"/>
        <item x="938"/>
        <item x="738"/>
        <item x="939"/>
        <item x="941"/>
        <item x="942"/>
        <item x="943"/>
        <item x="3"/>
        <item x="2"/>
        <item x="740"/>
        <item x="742"/>
        <item x="71"/>
        <item x="492"/>
        <item x="404"/>
        <item x="581"/>
        <item x="940"/>
        <item x="122"/>
        <item x="582"/>
        <item x="945"/>
        <item x="584"/>
        <item x="187"/>
        <item x="184"/>
        <item x="748"/>
        <item x="745"/>
        <item x="944"/>
        <item x="585"/>
        <item x="186"/>
        <item x="946"/>
        <item x="747"/>
        <item x="185"/>
        <item x="34"/>
        <item x="493"/>
        <item x="72"/>
        <item x="35"/>
        <item x="586"/>
        <item x="405"/>
        <item x="36"/>
        <item x="746"/>
        <item x="441"/>
        <item x="744"/>
        <item x="583"/>
        <item x="33"/>
        <item x="123"/>
        <item x="948"/>
        <item x="587"/>
        <item x="442"/>
        <item x="188"/>
        <item x="190"/>
        <item x="947"/>
        <item x="37"/>
        <item x="735"/>
        <item x="952"/>
        <item x="950"/>
        <item x="654"/>
        <item x="949"/>
        <item x="749"/>
        <item x="494"/>
        <item x="589"/>
        <item x="189"/>
        <item x="951"/>
        <item x="588"/>
        <item x="565"/>
        <item x="495"/>
        <item x="73"/>
        <item x="349"/>
        <item x="590"/>
        <item x="443"/>
        <item x="655"/>
        <item x="406"/>
        <item x="334"/>
        <item x="954"/>
        <item x="592"/>
        <item x="191"/>
        <item x="368"/>
        <item x="737"/>
        <item x="192"/>
        <item x="953"/>
        <item x="496"/>
        <item x="751"/>
        <item x="752"/>
        <item x="750"/>
        <item x="656"/>
        <item x="38"/>
        <item x="193"/>
        <item x="39"/>
        <item x="444"/>
        <item x="194"/>
        <item x="955"/>
        <item x="591"/>
        <item x="408"/>
        <item x="497"/>
        <item x="657"/>
        <item x="445"/>
        <item x="407"/>
        <item x="593"/>
        <item x="74"/>
        <item x="124"/>
        <item x="553"/>
        <item x="75"/>
        <item x="446"/>
        <item x="595"/>
        <item x="956"/>
        <item x="197"/>
        <item x="76"/>
        <item x="40"/>
        <item x="743"/>
        <item x="958"/>
        <item x="196"/>
        <item x="195"/>
        <item x="41"/>
        <item x="960"/>
        <item x="409"/>
        <item x="959"/>
        <item x="596"/>
        <item x="498"/>
        <item x="961"/>
        <item x="594"/>
        <item x="962"/>
        <item x="659"/>
        <item x="499"/>
        <item x="447"/>
        <item x="658"/>
        <item x="372"/>
        <item x="126"/>
        <item x="554"/>
        <item x="125"/>
        <item x="597"/>
        <item x="957"/>
        <item x="198"/>
        <item x="42"/>
        <item x="201"/>
        <item x="199"/>
        <item x="754"/>
        <item x="200"/>
        <item x="963"/>
        <item x="756"/>
        <item x="755"/>
        <item x="43"/>
        <item x="448"/>
        <item x="350"/>
        <item x="660"/>
        <item x="77"/>
        <item x="757"/>
        <item x="501"/>
        <item x="964"/>
        <item x="500"/>
        <item x="78"/>
        <item x="129"/>
        <item x="127"/>
        <item x="335"/>
        <item x="128"/>
        <item x="202"/>
        <item x="759"/>
        <item x="203"/>
        <item x="44"/>
        <item x="967"/>
        <item x="965"/>
        <item x="661"/>
        <item x="503"/>
        <item x="205"/>
        <item x="504"/>
        <item x="966"/>
        <item x="206"/>
        <item x="753"/>
        <item x="760"/>
        <item x="204"/>
        <item x="761"/>
        <item x="449"/>
        <item x="79"/>
        <item x="598"/>
        <item x="662"/>
        <item x="502"/>
        <item x="130"/>
        <item x="373"/>
        <item x="336"/>
        <item x="555"/>
        <item x="80"/>
        <item x="351"/>
        <item x="505"/>
        <item x="663"/>
        <item x="211"/>
        <item x="664"/>
        <item x="207"/>
        <item x="5"/>
        <item x="764"/>
        <item x="766"/>
        <item x="450"/>
        <item x="209"/>
        <item x="968"/>
        <item x="208"/>
        <item x="210"/>
        <item x="337"/>
        <item x="602"/>
        <item x="600"/>
        <item x="969"/>
        <item x="45"/>
        <item x="765"/>
        <item x="4"/>
        <item x="763"/>
        <item x="767"/>
        <item x="451"/>
        <item x="601"/>
        <item x="599"/>
        <item x="353"/>
        <item x="768"/>
        <item x="665"/>
        <item x="410"/>
        <item x="131"/>
        <item x="132"/>
        <item x="6"/>
        <item x="374"/>
        <item x="352"/>
        <item x="772"/>
        <item x="975"/>
        <item x="375"/>
        <item x="605"/>
        <item x="46"/>
        <item x="411"/>
        <item x="603"/>
        <item x="369"/>
        <item x="216"/>
        <item x="769"/>
        <item x="212"/>
        <item x="762"/>
        <item x="507"/>
        <item x="506"/>
        <item x="508"/>
        <item x="412"/>
        <item x="970"/>
        <item x="771"/>
        <item x="213"/>
        <item x="971"/>
        <item x="566"/>
        <item x="972"/>
        <item x="973"/>
        <item x="770"/>
        <item x="758"/>
        <item x="667"/>
        <item x="215"/>
        <item x="452"/>
        <item x="7"/>
        <item x="666"/>
        <item x="604"/>
        <item x="81"/>
        <item x="354"/>
        <item x="338"/>
        <item x="1048"/>
        <item x="133"/>
        <item x="134"/>
        <item x="974"/>
        <item x="389"/>
        <item x="339"/>
        <item x="84"/>
        <item x="218"/>
        <item x="413"/>
        <item x="214"/>
        <item x="774"/>
        <item x="217"/>
        <item x="976"/>
        <item x="47"/>
        <item x="8"/>
        <item x="83"/>
        <item x="607"/>
        <item x="395"/>
        <item x="135"/>
        <item x="773"/>
        <item x="509"/>
        <item x="82"/>
        <item x="777"/>
        <item x="775"/>
        <item x="11"/>
        <item x="510"/>
        <item x="453"/>
        <item x="48"/>
        <item x="567"/>
        <item x="776"/>
        <item x="9"/>
        <item x="10"/>
        <item x="340"/>
        <item x="668"/>
        <item x="606"/>
        <item x="376"/>
        <item x="355"/>
        <item x="1049"/>
        <item x="608"/>
        <item x="13"/>
        <item x="221"/>
        <item x="85"/>
        <item x="977"/>
        <item x="222"/>
        <item x="49"/>
        <item x="780"/>
        <item x="779"/>
        <item x="14"/>
        <item x="341"/>
        <item x="978"/>
        <item x="670"/>
        <item x="223"/>
        <item x="219"/>
        <item x="778"/>
        <item x="396"/>
        <item x="356"/>
        <item x="782"/>
        <item x="781"/>
        <item x="454"/>
        <item x="12"/>
        <item x="556"/>
        <item x="671"/>
        <item x="669"/>
        <item x="220"/>
        <item x="19"/>
        <item x="609"/>
        <item x="226"/>
        <item x="87"/>
        <item x="86"/>
        <item x="17"/>
        <item x="89"/>
        <item x="224"/>
        <item x="20"/>
        <item x="16"/>
        <item x="21"/>
        <item x="15"/>
        <item x="673"/>
        <item x="227"/>
        <item x="88"/>
        <item x="414"/>
        <item x="979"/>
        <item x="18"/>
        <item x="784"/>
        <item x="397"/>
        <item x="783"/>
        <item x="377"/>
        <item x="568"/>
        <item x="455"/>
        <item x="50"/>
        <item x="674"/>
        <item x="672"/>
        <item x="557"/>
        <item x="342"/>
        <item x="136"/>
        <item x="357"/>
        <item x="225"/>
        <item x="390"/>
        <item x="93"/>
        <item x="51"/>
        <item x="91"/>
        <item x="230"/>
        <item x="980"/>
        <item x="90"/>
        <item x="231"/>
        <item x="788"/>
        <item x="676"/>
        <item x="786"/>
        <item x="981"/>
        <item x="513"/>
        <item x="232"/>
        <item x="228"/>
        <item x="790"/>
        <item x="398"/>
        <item x="415"/>
        <item x="785"/>
        <item x="512"/>
        <item x="514"/>
        <item x="233"/>
        <item x="787"/>
        <item x="511"/>
        <item x="456"/>
        <item x="358"/>
        <item x="675"/>
        <item x="92"/>
        <item x="137"/>
        <item x="789"/>
        <item x="558"/>
        <item x="229"/>
        <item x="343"/>
        <item x="95"/>
        <item x="378"/>
        <item x="614"/>
        <item x="610"/>
        <item x="234"/>
        <item x="399"/>
        <item x="982"/>
        <item x="795"/>
        <item x="516"/>
        <item x="678"/>
        <item x="792"/>
        <item x="236"/>
        <item x="791"/>
        <item x="983"/>
        <item x="793"/>
        <item x="52"/>
        <item x="612"/>
        <item x="238"/>
        <item x="53"/>
        <item x="237"/>
        <item x="138"/>
        <item x="416"/>
        <item x="54"/>
        <item x="235"/>
        <item x="794"/>
        <item x="515"/>
        <item x="96"/>
        <item x="457"/>
        <item x="94"/>
        <item x="613"/>
        <item x="677"/>
        <item x="379"/>
        <item x="344"/>
        <item x="559"/>
        <item x="1050"/>
        <item x="615"/>
        <item x="611"/>
        <item x="391"/>
        <item x="380"/>
        <item x="985"/>
        <item x="617"/>
        <item x="984"/>
        <item x="239"/>
        <item x="359"/>
        <item x="796"/>
        <item x="986"/>
        <item x="417"/>
        <item x="797"/>
        <item x="517"/>
        <item x="680"/>
        <item x="240"/>
        <item x="381"/>
        <item x="56"/>
        <item x="988"/>
        <item x="518"/>
        <item x="243"/>
        <item x="242"/>
        <item x="241"/>
        <item x="139"/>
        <item x="97"/>
        <item x="560"/>
        <item x="98"/>
        <item x="616"/>
        <item x="99"/>
        <item x="679"/>
        <item x="382"/>
        <item x="55"/>
        <item x="458"/>
        <item x="990"/>
        <item x="392"/>
        <item x="620"/>
        <item x="987"/>
        <item x="58"/>
        <item x="618"/>
        <item x="365"/>
        <item x="59"/>
        <item x="244"/>
        <item x="360"/>
        <item x="619"/>
        <item x="989"/>
        <item x="140"/>
        <item x="383"/>
        <item x="249"/>
        <item x="519"/>
        <item x="57"/>
        <item x="245"/>
        <item x="800"/>
        <item x="801"/>
        <item x="248"/>
        <item x="460"/>
        <item x="682"/>
        <item x="246"/>
        <item x="520"/>
        <item x="345"/>
        <item x="400"/>
        <item x="798"/>
        <item x="247"/>
        <item x="681"/>
        <item x="799"/>
        <item x="459"/>
        <item x="561"/>
        <item x="991"/>
        <item x="61"/>
        <item x="621"/>
        <item x="992"/>
        <item x="622"/>
        <item x="346"/>
        <item x="250"/>
        <item x="521"/>
        <item x="522"/>
        <item x="994"/>
        <item x="802"/>
        <item x="252"/>
        <item x="60"/>
        <item x="253"/>
        <item x="251"/>
        <item x="803"/>
        <item x="804"/>
        <item x="62"/>
        <item x="462"/>
        <item x="100"/>
        <item x="101"/>
        <item x="683"/>
        <item x="805"/>
        <item x="141"/>
        <item x="461"/>
        <item x="258"/>
        <item x="623"/>
        <item x="366"/>
        <item x="625"/>
        <item x="103"/>
        <item x="142"/>
        <item x="993"/>
        <item x="102"/>
        <item x="384"/>
        <item x="624"/>
        <item x="255"/>
        <item x="806"/>
        <item x="259"/>
        <item x="995"/>
        <item x="254"/>
        <item x="996"/>
        <item x="807"/>
        <item x="626"/>
        <item x="256"/>
        <item x="524"/>
        <item x="523"/>
        <item x="464"/>
        <item x="808"/>
        <item x="257"/>
        <item x="385"/>
        <item x="809"/>
        <item x="386"/>
        <item x="401"/>
        <item x="463"/>
        <item x="684"/>
        <item x="104"/>
        <item x="627"/>
        <item x="261"/>
        <item x="264"/>
        <item x="263"/>
        <item x="260"/>
        <item x="815"/>
        <item x="997"/>
        <item x="262"/>
        <item x="998"/>
        <item x="418"/>
        <item x="814"/>
        <item x="143"/>
        <item x="526"/>
        <item x="525"/>
        <item x="812"/>
        <item x="686"/>
        <item x="810"/>
        <item x="387"/>
        <item x="813"/>
        <item x="685"/>
        <item x="465"/>
        <item x="361"/>
        <item x="816"/>
        <item x="105"/>
        <item x="266"/>
        <item x="822"/>
        <item x="821"/>
        <item x="811"/>
        <item x="268"/>
        <item x="269"/>
        <item x="267"/>
        <item x="817"/>
        <item x="265"/>
        <item x="144"/>
        <item x="999"/>
        <item x="818"/>
        <item x="528"/>
        <item x="388"/>
        <item x="527"/>
        <item x="820"/>
        <item x="106"/>
        <item x="466"/>
        <item x="108"/>
        <item x="419"/>
        <item x="272"/>
        <item x="628"/>
        <item x="690"/>
        <item x="689"/>
        <item x="362"/>
        <item x="271"/>
        <item x="270"/>
        <item x="275"/>
        <item x="826"/>
        <item x="1000"/>
        <item x="276"/>
        <item x="819"/>
        <item x="273"/>
        <item x="1001"/>
        <item x="827"/>
        <item x="274"/>
        <item x="825"/>
        <item x="529"/>
        <item x="530"/>
        <item x="145"/>
        <item x="687"/>
        <item x="688"/>
        <item x="146"/>
        <item x="467"/>
        <item x="562"/>
        <item x="107"/>
        <item x="109"/>
        <item x="823"/>
        <item x="711"/>
        <item x="629"/>
        <item x="278"/>
        <item x="824"/>
        <item x="828"/>
        <item x="280"/>
        <item x="277"/>
        <item x="1002"/>
        <item x="279"/>
        <item x="1004"/>
        <item x="1005"/>
        <item x="691"/>
        <item x="1003"/>
        <item x="420"/>
        <item x="829"/>
        <item x="469"/>
        <item x="531"/>
        <item x="532"/>
        <item x="147"/>
        <item x="148"/>
        <item x="563"/>
        <item x="468"/>
        <item x="633"/>
        <item x="281"/>
        <item x="284"/>
        <item x="714"/>
        <item x="283"/>
        <item x="422"/>
        <item x="149"/>
        <item x="1008"/>
        <item x="692"/>
        <item x="1007"/>
        <item x="831"/>
        <item x="830"/>
        <item x="631"/>
        <item x="282"/>
        <item x="1006"/>
        <item x="632"/>
        <item x="693"/>
        <item x="421"/>
        <item x="471"/>
        <item x="630"/>
        <item x="533"/>
        <item x="564"/>
        <item x="470"/>
        <item x="634"/>
        <item x="110"/>
        <item x="1009"/>
        <item x="285"/>
        <item x="832"/>
        <item x="833"/>
        <item x="834"/>
        <item x="63"/>
        <item x="288"/>
        <item x="696"/>
        <item x="1010"/>
        <item x="287"/>
        <item x="286"/>
        <item x="111"/>
        <item x="473"/>
        <item x="423"/>
        <item x="535"/>
        <item x="534"/>
        <item x="694"/>
        <item x="150"/>
        <item x="569"/>
        <item x="472"/>
        <item x="695"/>
        <item x="715"/>
        <item x="370"/>
        <item x="636"/>
        <item x="371"/>
        <item x="699"/>
        <item x="363"/>
        <item x="291"/>
        <item x="289"/>
        <item x="1011"/>
        <item x="635"/>
        <item x="152"/>
        <item x="292"/>
        <item x="1013"/>
        <item x="1014"/>
        <item x="1015"/>
        <item x="1012"/>
        <item x="151"/>
        <item x="474"/>
        <item x="290"/>
        <item x="536"/>
        <item x="475"/>
        <item x="698"/>
        <item x="570"/>
        <item x="697"/>
        <item x="638"/>
        <item x="835"/>
        <item x="293"/>
        <item x="476"/>
        <item x="1018"/>
        <item x="637"/>
        <item x="1016"/>
        <item x="1017"/>
        <item x="1020"/>
        <item x="836"/>
        <item x="1019"/>
        <item x="1051"/>
        <item x="295"/>
        <item x="538"/>
        <item x="537"/>
        <item x="153"/>
        <item x="154"/>
        <item x="294"/>
        <item x="571"/>
        <item x="640"/>
        <item x="639"/>
        <item x="837"/>
        <item x="839"/>
        <item x="840"/>
        <item x="155"/>
        <item x="297"/>
        <item x="1021"/>
        <item x="296"/>
        <item x="299"/>
        <item x="424"/>
        <item x="156"/>
        <item x="539"/>
        <item x="298"/>
        <item x="700"/>
        <item x="1022"/>
        <item x="540"/>
        <item x="838"/>
        <item x="477"/>
        <item x="158"/>
        <item x="1026"/>
        <item x="641"/>
        <item x="642"/>
        <item x="425"/>
        <item x="1052"/>
        <item x="708"/>
        <item x="1023"/>
        <item x="643"/>
        <item x="301"/>
        <item x="842"/>
        <item x="644"/>
        <item x="300"/>
        <item x="304"/>
        <item x="1025"/>
        <item x="112"/>
        <item x="843"/>
        <item x="305"/>
        <item x="645"/>
        <item x="541"/>
        <item x="303"/>
        <item x="702"/>
        <item x="157"/>
        <item x="478"/>
        <item x="302"/>
        <item x="1024"/>
        <item x="479"/>
        <item x="572"/>
        <item x="701"/>
        <item x="1058"/>
        <item x="113"/>
        <item x="1027"/>
        <item x="716"/>
        <item x="309"/>
        <item x="703"/>
        <item x="841"/>
        <item x="647"/>
        <item x="542"/>
        <item x="307"/>
        <item x="845"/>
        <item x="844"/>
        <item x="1030"/>
        <item x="646"/>
        <item x="306"/>
        <item x="847"/>
        <item x="310"/>
        <item x="1028"/>
        <item x="1029"/>
        <item x="846"/>
        <item x="543"/>
        <item x="308"/>
        <item x="159"/>
        <item x="114"/>
        <item x="480"/>
        <item x="1053"/>
        <item x="1032"/>
        <item x="1031"/>
        <item x="316"/>
        <item x="311"/>
        <item x="649"/>
        <item x="851"/>
        <item x="849"/>
        <item x="318"/>
        <item x="852"/>
        <item x="705"/>
        <item x="317"/>
        <item x="704"/>
        <item x="1036"/>
        <item x="648"/>
        <item x="850"/>
        <item x="544"/>
        <item x="426"/>
        <item x="1034"/>
        <item x="853"/>
        <item x="1033"/>
        <item x="481"/>
        <item x="160"/>
        <item x="650"/>
        <item x="117"/>
        <item x="427"/>
        <item x="848"/>
        <item x="312"/>
        <item x="1054"/>
        <item x="1037"/>
        <item x="330"/>
        <item x="710"/>
        <item x="115"/>
        <item x="319"/>
        <item x="709"/>
        <item x="1035"/>
        <item x="857"/>
        <item x="854"/>
        <item x="1038"/>
        <item x="859"/>
        <item x="545"/>
        <item x="1039"/>
        <item x="1040"/>
        <item x="116"/>
        <item x="855"/>
        <item x="856"/>
        <item x="364"/>
        <item x="858"/>
        <item x="546"/>
        <item x="320"/>
        <item x="483"/>
        <item x="321"/>
        <item x="706"/>
        <item x="161"/>
        <item x="118"/>
        <item x="482"/>
        <item x="119"/>
        <item x="864"/>
        <item x="1041"/>
        <item x="322"/>
        <item x="1055"/>
        <item x="861"/>
        <item x="865"/>
        <item x="1043"/>
        <item x="548"/>
        <item x="863"/>
        <item x="323"/>
        <item x="866"/>
        <item x="313"/>
        <item x="862"/>
        <item x="547"/>
        <item x="867"/>
        <item x="162"/>
        <item x="1042"/>
        <item x="860"/>
        <item x="875"/>
        <item x="324"/>
        <item x="876"/>
        <item x="877"/>
        <item x="651"/>
        <item x="871"/>
        <item x="314"/>
        <item x="872"/>
        <item x="870"/>
        <item x="869"/>
        <item x="1044"/>
        <item x="325"/>
        <item x="874"/>
        <item x="485"/>
        <item x="1059"/>
        <item x="707"/>
        <item x="163"/>
        <item x="873"/>
        <item x="326"/>
        <item x="550"/>
        <item x="484"/>
        <item x="551"/>
        <item x="549"/>
        <item x="868"/>
        <item x="1046"/>
        <item x="1047"/>
        <item x="327"/>
        <item x="878"/>
        <item x="882"/>
        <item x="315"/>
        <item x="652"/>
        <item x="879"/>
        <item x="331"/>
        <item x="328"/>
        <item x="880"/>
        <item x="487"/>
        <item x="1045"/>
        <item x="881"/>
        <item x="329"/>
        <item x="1056"/>
        <item x="883"/>
        <item x="884"/>
        <item x="488"/>
        <item x="428"/>
        <item x="486"/>
        <item x="164"/>
        <item x="552"/>
      </items>
    </pivotField>
    <pivotField compact="0" outline="0" showAll="0" defaultSubtotal="0"/>
    <pivotField dataField="1" compact="0" outline="0" showAll="0"/>
    <pivotField axis="axisPage" compact="0" outline="0" showAll="0">
      <items count="4">
        <item x="1"/>
        <item x="2"/>
        <item x="0"/>
        <item t="default"/>
      </items>
    </pivotField>
    <pivotField compact="0" outline="0" showAll="0"/>
    <pivotField axis="axisRow" compact="0" outline="0" showAll="0">
      <items count="769">
        <item x="767"/>
        <item x="289"/>
        <item x="534"/>
        <item x="275"/>
        <item x="532"/>
        <item x="539"/>
        <item x="507"/>
        <item x="512"/>
        <item x="648"/>
        <item x="654"/>
        <item x="561"/>
        <item x="495"/>
        <item x="258"/>
        <item x="649"/>
        <item x="655"/>
        <item x="506"/>
        <item x="511"/>
        <item x="650"/>
        <item x="656"/>
        <item x="523"/>
        <item x="652"/>
        <item x="658"/>
        <item x="527"/>
        <item x="515"/>
        <item x="107"/>
        <item x="79"/>
        <item x="176"/>
        <item x="177"/>
        <item x="653"/>
        <item x="659"/>
        <item x="625"/>
        <item x="284"/>
        <item x="669"/>
        <item x="668"/>
        <item x="651"/>
        <item x="657"/>
        <item x="709"/>
        <item x="398"/>
        <item x="626"/>
        <item x="283"/>
        <item x="531"/>
        <item x="765"/>
        <item x="540"/>
        <item x="95"/>
        <item x="761"/>
        <item x="11"/>
        <item x="763"/>
        <item x="220"/>
        <item x="580"/>
        <item x="325"/>
        <item x="46"/>
        <item x="2"/>
        <item x="464"/>
        <item x="463"/>
        <item x="466"/>
        <item x="465"/>
        <item x="41"/>
        <item x="42"/>
        <item x="44"/>
        <item x="43"/>
        <item x="40"/>
        <item x="213"/>
        <item x="214"/>
        <item x="216"/>
        <item x="212"/>
        <item x="744"/>
        <item x="745"/>
        <item x="746"/>
        <item x="747"/>
        <item x="748"/>
        <item x="749"/>
        <item x="750"/>
        <item x="751"/>
        <item x="754"/>
        <item x="755"/>
        <item x="756"/>
        <item x="757"/>
        <item x="759"/>
        <item x="760"/>
        <item x="752"/>
        <item x="758"/>
        <item x="753"/>
        <item x="743"/>
        <item x="243"/>
        <item x="242"/>
        <item x="300"/>
        <item x="299"/>
        <item x="14"/>
        <item x="298"/>
        <item x="13"/>
        <item x="12"/>
        <item x="740"/>
        <item x="738"/>
        <item x="742"/>
        <item x="735"/>
        <item x="734"/>
        <item x="741"/>
        <item x="736"/>
        <item x="737"/>
        <item x="739"/>
        <item x="488"/>
        <item x="489"/>
        <item x="551"/>
        <item x="558"/>
        <item x="605"/>
        <item x="60"/>
        <item x="58"/>
        <item x="199"/>
        <item x="18"/>
        <item x="417"/>
        <item x="639"/>
        <item x="647"/>
        <item x="646"/>
        <item x="141"/>
        <item x="454"/>
        <item x="314"/>
        <item x="219"/>
        <item x="218"/>
        <item x="217"/>
        <item x="538"/>
        <item x="583"/>
        <item x="581"/>
        <item x="582"/>
        <item x="54"/>
        <item x="53"/>
        <item x="52"/>
        <item x="51"/>
        <item x="19"/>
        <item x="234"/>
        <item x="103"/>
        <item x="106"/>
        <item x="109"/>
        <item x="575"/>
        <item x="599"/>
        <item x="127"/>
        <item x="126"/>
        <item x="437"/>
        <item x="259"/>
        <item x="88"/>
        <item x="90"/>
        <item x="222"/>
        <item x="231"/>
        <item x="211"/>
        <item x="209"/>
        <item x="210"/>
        <item x="642"/>
        <item x="644"/>
        <item x="640"/>
        <item x="643"/>
        <item x="645"/>
        <item x="567"/>
        <item x="98"/>
        <item x="186"/>
        <item x="443"/>
        <item x="468"/>
        <item x="426"/>
        <item x="461"/>
        <item x="450"/>
        <item x="478"/>
        <item x="425"/>
        <item x="439"/>
        <item x="397"/>
        <item x="414"/>
        <item x="459"/>
        <item x="182"/>
        <item x="112"/>
        <item x="428"/>
        <item x="311"/>
        <item x="493"/>
        <item x="113"/>
        <item x="430"/>
        <item x="145"/>
        <item x="178"/>
        <item x="160"/>
        <item x="148"/>
        <item x="142"/>
        <item x="173"/>
        <item x="423"/>
        <item x="165"/>
        <item x="157"/>
        <item x="154"/>
        <item x="564"/>
        <item x="586"/>
        <item x="587"/>
        <item x="762"/>
        <item x="499"/>
        <item x="504"/>
        <item x="502"/>
        <item x="498"/>
        <item x="571"/>
        <item x="574"/>
        <item x="309"/>
        <item x="374"/>
        <item x="221"/>
        <item x="590"/>
        <item x="296"/>
        <item x="514"/>
        <item x="517"/>
        <item x="622"/>
        <item x="276"/>
        <item x="598"/>
        <item x="597"/>
        <item x="105"/>
        <item x="516"/>
        <item x="76"/>
        <item x="192"/>
        <item x="382"/>
        <item x="603"/>
        <item x="602"/>
        <item x="617"/>
        <item x="632"/>
        <item x="633"/>
        <item x="604"/>
        <item x="601"/>
        <item x="616"/>
        <item x="665"/>
        <item x="530"/>
        <item x="373"/>
        <item x="204"/>
        <item x="196"/>
        <item x="238"/>
        <item x="237"/>
        <item x="236"/>
        <item x="666"/>
        <item x="664"/>
        <item x="207"/>
        <item x="577"/>
        <item x="271"/>
        <item x="270"/>
        <item x="92"/>
        <item x="269"/>
        <item x="57"/>
        <item x="5"/>
        <item x="364"/>
        <item x="191"/>
        <item x="486"/>
        <item x="322"/>
        <item x="8"/>
        <item x="375"/>
        <item x="396"/>
        <item x="376"/>
        <item x="155"/>
        <item x="474"/>
        <item x="438"/>
        <item x="475"/>
        <item x="22"/>
        <item x="21"/>
        <item x="20"/>
        <item x="268"/>
        <item x="579"/>
        <item x="578"/>
        <item x="482"/>
        <item x="609"/>
        <item x="595"/>
        <item x="596"/>
        <item x="610"/>
        <item x="608"/>
        <item x="593"/>
        <item x="592"/>
        <item x="591"/>
        <item x="594"/>
        <item x="101"/>
        <item x="104"/>
        <item x="584"/>
        <item x="318"/>
        <item x="39"/>
        <item x="518"/>
        <item x="38"/>
        <item x="89"/>
        <item x="203"/>
        <item x="552"/>
        <item x="285"/>
        <item x="559"/>
        <item x="359"/>
        <item x="555"/>
        <item x="230"/>
        <item x="277"/>
        <item x="278"/>
        <item x="235"/>
        <item x="35"/>
        <item x="418"/>
        <item x="419"/>
        <item x="484"/>
        <item x="445"/>
        <item x="427"/>
        <item x="462"/>
        <item x="487"/>
        <item x="451"/>
        <item x="420"/>
        <item x="424"/>
        <item x="441"/>
        <item x="442"/>
        <item x="440"/>
        <item x="460"/>
        <item x="83"/>
        <item x="82"/>
        <item x="183"/>
        <item x="114"/>
        <item x="84"/>
        <item x="421"/>
        <item x="436"/>
        <item x="490"/>
        <item x="115"/>
        <item x="469"/>
        <item x="432"/>
        <item x="146"/>
        <item x="180"/>
        <item x="162"/>
        <item x="149"/>
        <item x="144"/>
        <item x="174"/>
        <item x="310"/>
        <item x="188"/>
        <item x="167"/>
        <item x="158"/>
        <item x="422"/>
        <item x="279"/>
        <item x="152"/>
        <item x="585"/>
        <item x="624"/>
        <item x="91"/>
        <item x="9"/>
        <item x="10"/>
        <item x="23"/>
        <item x="636"/>
        <item x="638"/>
        <item x="637"/>
        <item x="641"/>
        <item x="627"/>
        <item x="444"/>
        <item x="452"/>
        <item x="492"/>
        <item x="179"/>
        <item x="161"/>
        <item x="181"/>
        <item x="143"/>
        <item x="175"/>
        <item x="166"/>
        <item x="606"/>
        <item x="110"/>
        <item x="102"/>
        <item x="287"/>
        <item x="190"/>
        <item x="480"/>
        <item x="472"/>
        <item x="473"/>
        <item x="661"/>
        <item x="634"/>
        <item x="635"/>
        <item x="189"/>
        <item x="341"/>
        <item x="233"/>
        <item x="290"/>
        <item x="337"/>
        <item x="119"/>
        <item x="121"/>
        <item x="137"/>
        <item x="615"/>
        <item x="321"/>
        <item x="619"/>
        <item x="621"/>
        <item x="612"/>
        <item x="565"/>
        <item x="560"/>
        <item x="556"/>
        <item x="526"/>
        <item x="533"/>
        <item x="541"/>
        <item x="554"/>
        <item x="550"/>
        <item x="513"/>
        <item x="344"/>
        <item x="629"/>
        <item x="208"/>
        <item x="377"/>
        <item x="388"/>
        <item x="386"/>
        <item x="393"/>
        <item x="390"/>
        <item x="389"/>
        <item x="391"/>
        <item x="402"/>
        <item x="392"/>
        <item x="395"/>
        <item x="394"/>
        <item x="147"/>
        <item x="387"/>
        <item x="431"/>
        <item x="660"/>
        <item x="385"/>
        <item x="132"/>
        <item x="413"/>
        <item x="416"/>
        <item x="415"/>
        <item x="496"/>
        <item x="519"/>
        <item x="568"/>
        <item x="569"/>
        <item x="570"/>
        <item x="576"/>
        <item x="524"/>
        <item x="535"/>
        <item x="600"/>
        <item x="536"/>
        <item x="525"/>
        <item x="613"/>
        <item x="267"/>
        <item x="614"/>
        <item x="185"/>
        <item x="201"/>
        <item x="320"/>
        <item x="319"/>
        <item x="187"/>
        <item x="435"/>
        <item x="229"/>
        <item x="193"/>
        <item x="255"/>
        <item x="328"/>
        <item x="254"/>
        <item x="31"/>
        <item x="338"/>
        <item x="339"/>
        <item x="330"/>
        <item x="32"/>
        <item x="257"/>
        <item x="197"/>
        <item x="253"/>
        <item x="458"/>
        <item x="457"/>
        <item x="64"/>
        <item x="77"/>
        <item x="78"/>
        <item x="206"/>
        <item x="282"/>
        <item x="202"/>
        <item x="262"/>
        <item x="260"/>
        <item x="66"/>
        <item x="30"/>
        <item x="261"/>
        <item x="699"/>
        <item x="477"/>
        <item x="505"/>
        <item x="194"/>
        <item x="294"/>
        <item x="7"/>
        <item x="205"/>
        <item x="323"/>
        <item x="324"/>
        <item x="63"/>
        <item x="198"/>
        <item x="503"/>
        <item x="471"/>
        <item x="367"/>
        <item x="265"/>
        <item x="61"/>
        <item x="331"/>
        <item x="481"/>
        <item x="433"/>
        <item x="159"/>
        <item x="163"/>
        <item x="335"/>
        <item x="449"/>
        <item x="70"/>
        <item x="37"/>
        <item x="623"/>
        <item x="429"/>
        <item x="99"/>
        <item x="111"/>
        <item x="80"/>
        <item x="336"/>
        <item x="313"/>
        <item x="45"/>
        <item x="273"/>
        <item x="168"/>
        <item x="72"/>
        <item x="71"/>
        <item x="334"/>
        <item x="36"/>
        <item x="164"/>
        <item x="150"/>
        <item x="453"/>
        <item x="455"/>
        <item x="456"/>
        <item x="448"/>
        <item x="694"/>
        <item x="47"/>
        <item x="1"/>
        <item x="589"/>
        <item x="588"/>
        <item x="696"/>
        <item x="697"/>
        <item x="724"/>
        <item x="725"/>
        <item x="726"/>
        <item x="730"/>
        <item x="727"/>
        <item x="728"/>
        <item x="729"/>
        <item x="723"/>
        <item x="215"/>
        <item x="295"/>
        <item x="286"/>
        <item x="26"/>
        <item x="25"/>
        <item x="24"/>
        <item x="672"/>
        <item x="671"/>
        <item x="673"/>
        <item x="676"/>
        <item x="674"/>
        <item x="675"/>
        <item x="670"/>
        <item x="34"/>
        <item x="33"/>
        <item x="333"/>
        <item x="332"/>
        <item x="29"/>
        <item x="28"/>
        <item x="27"/>
        <item x="710"/>
        <item x="225"/>
        <item x="224"/>
        <item x="223"/>
        <item x="246"/>
        <item x="245"/>
        <item x="244"/>
        <item x="678"/>
        <item x="679"/>
        <item x="680"/>
        <item x="681"/>
        <item x="682"/>
        <item x="683"/>
        <item x="684"/>
        <item x="677"/>
        <item x="249"/>
        <item x="248"/>
        <item x="247"/>
        <item x="228"/>
        <item x="227"/>
        <item x="226"/>
        <item x="172"/>
        <item x="171"/>
        <item x="170"/>
        <item x="69"/>
        <item x="68"/>
        <item x="67"/>
        <item x="686"/>
        <item x="687"/>
        <item x="688"/>
        <item x="685"/>
        <item x="252"/>
        <item x="251"/>
        <item x="250"/>
        <item x="690"/>
        <item x="691"/>
        <item x="692"/>
        <item x="689"/>
        <item x="713"/>
        <item x="714"/>
        <item x="711"/>
        <item x="720"/>
        <item x="717"/>
        <item x="718"/>
        <item x="719"/>
        <item x="712"/>
        <item x="705"/>
        <item x="708"/>
        <item x="700"/>
        <item x="704"/>
        <item x="707"/>
        <item x="706"/>
        <item x="703"/>
        <item x="733"/>
        <item x="732"/>
        <item x="731"/>
        <item x="497"/>
        <item x="4"/>
        <item x="56"/>
        <item x="3"/>
        <item x="55"/>
        <item x="151"/>
        <item x="200"/>
        <item x="566"/>
        <item x="291"/>
        <item x="483"/>
        <item x="383"/>
        <item x="491"/>
        <item x="384"/>
        <item x="340"/>
        <item x="240"/>
        <item x="239"/>
        <item x="263"/>
        <item x="264"/>
        <item x="316"/>
        <item x="317"/>
        <item x="315"/>
        <item x="476"/>
        <item x="447"/>
        <item x="446"/>
        <item x="698"/>
        <item x="695"/>
        <item x="667"/>
        <item x="702"/>
        <item x="701"/>
        <item x="312"/>
        <item x="65"/>
        <item x="256"/>
        <item x="241"/>
        <item x="545"/>
        <item x="86"/>
        <item x="85"/>
        <item x="549"/>
        <item x="547"/>
        <item x="548"/>
        <item x="546"/>
        <item x="467"/>
        <item x="470"/>
        <item x="306"/>
        <item x="305"/>
        <item x="49"/>
        <item x="48"/>
        <item x="308"/>
        <item x="307"/>
        <item x="50"/>
        <item x="17"/>
        <item x="16"/>
        <item x="15"/>
        <item x="348"/>
        <item x="349"/>
        <item x="302"/>
        <item x="301"/>
        <item x="366"/>
        <item x="131"/>
        <item x="130"/>
        <item x="351"/>
        <item x="304"/>
        <item x="303"/>
        <item x="350"/>
        <item x="135"/>
        <item x="381"/>
        <item x="406"/>
        <item x="400"/>
        <item x="403"/>
        <item x="133"/>
        <item x="134"/>
        <item x="410"/>
        <item x="522"/>
        <item x="521"/>
        <item x="520"/>
        <item x="96"/>
        <item x="379"/>
        <item x="345"/>
        <item x="352"/>
        <item x="355"/>
        <item x="360"/>
        <item x="405"/>
        <item x="97"/>
        <item x="380"/>
        <item x="347"/>
        <item x="354"/>
        <item x="357"/>
        <item x="378"/>
        <item x="346"/>
        <item x="353"/>
        <item x="356"/>
        <item x="370"/>
        <item x="369"/>
        <item x="404"/>
        <item x="372"/>
        <item x="363"/>
        <item x="362"/>
        <item x="407"/>
        <item x="411"/>
        <item x="129"/>
        <item x="128"/>
        <item x="122"/>
        <item x="361"/>
        <item x="401"/>
        <item x="412"/>
        <item x="365"/>
        <item x="409"/>
        <item x="371"/>
        <item x="123"/>
        <item x="399"/>
        <item x="408"/>
        <item x="140"/>
        <item x="139"/>
        <item x="138"/>
        <item x="628"/>
        <item x="607"/>
        <item x="494"/>
        <item x="508"/>
        <item x="509"/>
        <item x="500"/>
        <item x="501"/>
        <item x="662"/>
        <item x="663"/>
        <item x="156"/>
        <item x="274"/>
        <item x="272"/>
        <item x="266"/>
        <item x="297"/>
        <item x="292"/>
        <item x="293"/>
        <item x="358"/>
        <item x="572"/>
        <item x="573"/>
        <item x="342"/>
        <item x="100"/>
        <item x="232"/>
        <item x="764"/>
        <item x="75"/>
        <item x="537"/>
        <item x="62"/>
        <item x="6"/>
        <item x="59"/>
        <item x="73"/>
        <item x="74"/>
        <item x="343"/>
        <item x="329"/>
        <item x="510"/>
        <item x="93"/>
        <item x="136"/>
        <item x="118"/>
        <item x="94"/>
        <item x="81"/>
        <item x="120"/>
        <item x="479"/>
        <item x="117"/>
        <item x="116"/>
        <item x="618"/>
        <item x="620"/>
        <item x="611"/>
        <item x="125"/>
        <item x="124"/>
        <item x="434"/>
        <item x="108"/>
        <item x="169"/>
        <item x="542"/>
        <item x="543"/>
        <item x="562"/>
        <item x="563"/>
        <item x="544"/>
        <item x="87"/>
        <item x="288"/>
        <item x="766"/>
        <item x="184"/>
        <item x="327"/>
        <item x="280"/>
        <item x="485"/>
        <item x="326"/>
        <item x="281"/>
        <item x="195"/>
        <item x="528"/>
        <item x="529"/>
        <item x="553"/>
        <item x="557"/>
        <item x="368"/>
        <item x="630"/>
        <item x="693"/>
        <item x="631"/>
        <item x="153"/>
        <item x="722"/>
        <item x="721"/>
        <item x="716"/>
        <item x="715"/>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7">
    <field x="4"/>
    <field x="11"/>
    <field x="17"/>
    <field x="16"/>
    <field x="18"/>
    <field x="15"/>
    <field x="23"/>
  </rowFields>
  <rowItems count="67">
    <i>
      <x/>
      <x v="35"/>
      <x v="50"/>
      <x v="1019"/>
      <x v="1054"/>
      <x v="1"/>
      <x v="767"/>
    </i>
    <i r="3">
      <x v="1036"/>
      <x v="1050"/>
      <x v="1"/>
      <x v="767"/>
    </i>
    <i r="3">
      <x v="1042"/>
      <x v="1045"/>
      <x v="5"/>
      <x v="767"/>
    </i>
    <i r="3">
      <x v="1044"/>
      <x v="1045"/>
      <x v="5"/>
      <x v="767"/>
    </i>
    <i t="default">
      <x/>
    </i>
    <i>
      <x v="1"/>
      <x v="35"/>
      <x v="49"/>
      <x v="1025"/>
      <x v="1016"/>
      <x v="5"/>
      <x v="767"/>
    </i>
    <i r="3">
      <x v="1026"/>
      <x v="1016"/>
      <x v="5"/>
      <x v="767"/>
    </i>
    <i r="3">
      <x v="1027"/>
      <x v="1026"/>
      <x v="1"/>
      <x v="767"/>
    </i>
    <i r="3">
      <x v="1028"/>
      <x v="1026"/>
      <x v="1"/>
      <x v="767"/>
    </i>
    <i r="3">
      <x v="1061"/>
      <x v="1026"/>
      <x v="1"/>
      <x v="767"/>
    </i>
    <i r="3">
      <x v="1062"/>
      <x v="1016"/>
      <x v="5"/>
      <x v="767"/>
    </i>
    <i t="default">
      <x v="1"/>
    </i>
    <i>
      <x v="2"/>
      <x v="35"/>
      <x v="48"/>
      <x v="1013"/>
      <x v="1005"/>
      <x v="5"/>
      <x v="767"/>
    </i>
    <i r="3">
      <x v="1014"/>
      <x v="1005"/>
      <x v="5"/>
      <x v="767"/>
    </i>
    <i r="3">
      <x v="1015"/>
      <x v="1009"/>
      <x v="1"/>
      <x v="767"/>
    </i>
    <i r="3">
      <x v="1020"/>
      <x v="1009"/>
      <x v="1"/>
      <x v="767"/>
    </i>
    <i t="default">
      <x v="2"/>
    </i>
    <i>
      <x v="3"/>
      <x v="35"/>
      <x v="47"/>
      <x v="839"/>
      <x v="977"/>
      <x v="5"/>
      <x v="767"/>
    </i>
    <i r="3">
      <x v="840"/>
      <x v="977"/>
      <x v="5"/>
      <x v="767"/>
    </i>
    <i r="3">
      <x v="841"/>
      <x v="977"/>
      <x v="5"/>
      <x v="767"/>
    </i>
    <i r="3">
      <x v="842"/>
      <x v="977"/>
      <x v="5"/>
      <x v="767"/>
    </i>
    <i r="3">
      <x v="1657"/>
      <x v="985"/>
      <x v="5"/>
      <x v="767"/>
    </i>
    <i t="default">
      <x v="3"/>
    </i>
    <i>
      <x v="4"/>
      <x v="35"/>
      <x v="46"/>
      <x v="949"/>
      <x v="947"/>
      <x v="5"/>
      <x v="767"/>
    </i>
    <i r="3">
      <x v="950"/>
      <x v="957"/>
      <x v="5"/>
      <x v="767"/>
    </i>
    <i r="3">
      <x v="951"/>
      <x v="947"/>
      <x v="1"/>
      <x v="767"/>
    </i>
    <i r="3">
      <x v="952"/>
      <x v="957"/>
      <x v="1"/>
      <x v="767"/>
    </i>
    <i t="default">
      <x v="4"/>
    </i>
    <i>
      <x v="5"/>
      <x v="35"/>
      <x v="45"/>
      <x v="887"/>
      <x v="927"/>
      <x v="5"/>
      <x v="767"/>
    </i>
    <i r="3">
      <x v="888"/>
      <x v="927"/>
      <x v="5"/>
      <x v="767"/>
    </i>
    <i r="3">
      <x v="889"/>
      <x v="928"/>
      <x v="1"/>
      <x v="767"/>
    </i>
    <i r="3">
      <x v="890"/>
      <x v="928"/>
      <x v="1"/>
      <x v="767"/>
    </i>
    <i t="default">
      <x v="5"/>
    </i>
    <i>
      <x v="6"/>
      <x v="35"/>
      <x v="44"/>
      <x v="1582"/>
      <x v="900"/>
      <x v="1"/>
      <x v="187"/>
    </i>
    <i r="3">
      <x v="1583"/>
      <x v="900"/>
      <x v="1"/>
      <x v="767"/>
    </i>
    <i r="3">
      <x v="1584"/>
      <x v="900"/>
      <x v="5"/>
      <x v="185"/>
    </i>
    <i r="3">
      <x v="1585"/>
      <x v="900"/>
      <x v="5"/>
      <x v="767"/>
    </i>
    <i t="default">
      <x v="6"/>
    </i>
    <i>
      <x v="7"/>
      <x v="35"/>
      <x v="43"/>
      <x v="1547"/>
      <x v="868"/>
      <x v="5"/>
      <x v="695"/>
    </i>
    <i r="3">
      <x v="1548"/>
      <x v="868"/>
      <x v="5"/>
      <x v="185"/>
    </i>
    <i r="3">
      <x v="1549"/>
      <x v="869"/>
      <x v="5"/>
      <x v="187"/>
    </i>
    <i r="3">
      <x v="1550"/>
      <x v="868"/>
      <x v="5"/>
      <x v="767"/>
    </i>
    <i t="default">
      <x v="7"/>
    </i>
    <i>
      <x v="8"/>
      <x v="35"/>
      <x v="42"/>
      <x v="1543"/>
      <x v="855"/>
      <x v="5"/>
      <x v="767"/>
    </i>
    <i r="3">
      <x v="1544"/>
      <x v="855"/>
      <x v="5"/>
      <x v="767"/>
    </i>
    <i r="3">
      <x v="1545"/>
      <x v="855"/>
      <x v="5"/>
      <x v="767"/>
    </i>
    <i t="default">
      <x v="8"/>
    </i>
    <i>
      <x v="9"/>
      <x v="35"/>
      <x v="41"/>
      <x v="1499"/>
      <x v="832"/>
      <x v="5"/>
      <x v="767"/>
    </i>
    <i r="3">
      <x v="1500"/>
      <x v="832"/>
      <x v="5"/>
      <x v="767"/>
    </i>
    <i r="3">
      <x v="1501"/>
      <x v="832"/>
      <x v="5"/>
      <x v="767"/>
    </i>
    <i t="default">
      <x v="9"/>
    </i>
    <i>
      <x v="10"/>
      <x v="35"/>
      <x v="40"/>
      <x v="1468"/>
      <x v="805"/>
      <x v="5"/>
      <x v="767"/>
    </i>
    <i r="3">
      <x v="1469"/>
      <x v="805"/>
      <x v="5"/>
      <x v="767"/>
    </i>
    <i r="3">
      <x v="1470"/>
      <x v="805"/>
      <x v="5"/>
      <x v="188"/>
    </i>
    <i t="default">
      <x v="10"/>
    </i>
    <i>
      <x v="11"/>
      <x v="35"/>
      <x v="39"/>
      <x v="1430"/>
      <x v="779"/>
      <x v="5"/>
      <x v="767"/>
    </i>
    <i r="3">
      <x v="1437"/>
      <x v="786"/>
      <x v="5"/>
      <x v="767"/>
    </i>
    <i r="3">
      <x v="1438"/>
      <x v="779"/>
      <x v="5"/>
      <x v="767"/>
    </i>
    <i r="3">
      <x v="1439"/>
      <x v="786"/>
      <x v="5"/>
      <x v="767"/>
    </i>
    <i r="1">
      <x v="37"/>
      <x v="39"/>
      <x v="1440"/>
      <x v="786"/>
      <x v="3"/>
      <x v="767"/>
    </i>
    <i r="3">
      <x v="1441"/>
      <x v="786"/>
      <x v="3"/>
      <x v="767"/>
    </i>
    <i t="default">
      <x v="11"/>
    </i>
    <i>
      <x v="12"/>
      <x v="35"/>
      <x v="38"/>
      <x v="1418"/>
      <x v="762"/>
      <x v="5"/>
      <x v="767"/>
    </i>
    <i r="3">
      <x v="1419"/>
      <x v="762"/>
      <x v="5"/>
      <x v="767"/>
    </i>
    <i r="1">
      <x v="37"/>
      <x v="38"/>
      <x v="1416"/>
      <x v="759"/>
      <x v="3"/>
      <x v="767"/>
    </i>
    <i r="3">
      <x v="1417"/>
      <x v="759"/>
      <x v="3"/>
      <x v="767"/>
    </i>
    <i t="default">
      <x v="12"/>
    </i>
  </rowItems>
  <colFields count="1">
    <field x="-2"/>
  </colFields>
  <colItems count="3">
    <i>
      <x/>
    </i>
    <i i="1">
      <x v="1"/>
    </i>
    <i i="2">
      <x v="2"/>
    </i>
  </colItems>
  <pageFields count="5">
    <pageField fld="2" item="0" hier="-1"/>
    <pageField fld="5" item="23" hier="-1"/>
    <pageField fld="8" hier="-1"/>
    <pageField fld="12" hier="-1"/>
    <pageField fld="21" hier="-1"/>
  </pageFields>
  <dataFields count="3">
    <dataField name="Sum of AVE_WEIGHT" fld="20" baseField="0" baseItem="0"/>
    <dataField name="Sum of TotalRelease" fld="32" baseField="0" baseItem="0"/>
    <dataField name="Count of AVE_WEIGHT2" fld="20" subtotal="count" baseField="11" baseItem="35"/>
  </dataFields>
  <formats count="11">
    <format dxfId="10">
      <pivotArea dataOnly="0" outline="0" fieldPosition="0">
        <references count="3">
          <reference field="4294967294" count="1">
            <x v="1"/>
          </reference>
          <reference field="2" count="0" selected="0"/>
          <reference field="5" count="1" selected="0">
            <x v="23"/>
          </reference>
        </references>
      </pivotArea>
    </format>
    <format dxfId="9">
      <pivotArea field="16" type="button" dataOnly="0" labelOnly="1" outline="0" axis="axisRow" fieldPosition="3"/>
    </format>
    <format dxfId="8">
      <pivotArea field="18" type="button" dataOnly="0" labelOnly="1" outline="0" axis="axisRow" fieldPosition="4"/>
    </format>
    <format dxfId="7">
      <pivotArea field="15" type="button" dataOnly="0" labelOnly="1" outline="0" axis="axisRow" fieldPosition="5"/>
    </format>
    <format dxfId="6">
      <pivotArea field="23" type="button" dataOnly="0" labelOnly="1" outline="0" axis="axisRow" fieldPosition="6"/>
    </format>
    <format dxfId="5">
      <pivotArea dataOnly="0" labelOnly="1" outline="0" fieldPosition="0">
        <references count="1">
          <reference field="4294967294" count="2">
            <x v="0"/>
            <x v="1"/>
          </reference>
        </references>
      </pivotArea>
    </format>
    <format dxfId="4">
      <pivotArea field="16" type="button" dataOnly="0" labelOnly="1" outline="0" axis="axisRow" fieldPosition="3"/>
    </format>
    <format dxfId="3">
      <pivotArea field="18" type="button" dataOnly="0" labelOnly="1" outline="0" axis="axisRow" fieldPosition="4"/>
    </format>
    <format dxfId="2">
      <pivotArea field="15" type="button" dataOnly="0" labelOnly="1" outline="0" axis="axisRow" fieldPosition="5"/>
    </format>
    <format dxfId="1">
      <pivotArea field="23" type="button" dataOnly="0" labelOnly="1" outline="0" axis="axisRow" fieldPosition="6"/>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4" type="captionGreaterThanOrEqual" evalOrder="-1" id="2" stringValue1="2010">
      <autoFilter ref="A1">
        <filterColumn colId="0">
          <customFilters>
            <customFilter operator="greaterThanOrEqual" val="20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3" dT="2024-04-16T22:21:56.66" personId="{23AAAFE4-CBD9-429B-A228-C00A7569BAF2}" id="{849E1BA9-94D5-49FA-B693-051F0D4FE43F}">
    <text>easier to enter pHOS and then subtract 1 - pHOS to equal pNOS</text>
  </threadedComment>
  <threadedComment ref="S2869" dT="2024-04-16T16:55:46.38" personId="{3D9032AA-00D9-46A1-95D6-DE5358258CCA}" id="{60084D81-71F4-4906-82D9-D27C89E1318A}">
    <text>Robertson Cr. releases</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16.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1631F-4994-4856-9CD5-71644F12A0FF}">
  <sheetPr>
    <tabColor theme="8" tint="0.79998168889431442"/>
  </sheetPr>
  <dimension ref="A1:AD96"/>
  <sheetViews>
    <sheetView topLeftCell="A5" zoomScale="90" zoomScaleNormal="90" workbookViewId="0">
      <selection activeCell="C8" sqref="C8:F8"/>
    </sheetView>
  </sheetViews>
  <sheetFormatPr defaultRowHeight="15" x14ac:dyDescent="0.25"/>
  <cols>
    <col min="1" max="1" width="23.85546875" customWidth="1"/>
    <col min="2" max="2" width="7.140625" bestFit="1" customWidth="1"/>
    <col min="3" max="3" width="10.5703125" customWidth="1"/>
    <col min="4" max="7" width="9.28515625" customWidth="1"/>
    <col min="11" max="11" width="5.85546875" customWidth="1"/>
    <col min="12" max="12" width="4.85546875" customWidth="1"/>
    <col min="14" max="14" width="7.85546875" customWidth="1"/>
    <col min="15" max="19" width="8.7109375" customWidth="1"/>
    <col min="20" max="20" width="8.140625" customWidth="1"/>
    <col min="21" max="23" width="8.5703125" customWidth="1"/>
    <col min="24" max="27" width="8.28515625" customWidth="1"/>
    <col min="28" max="28" width="5" customWidth="1"/>
    <col min="31" max="31" width="23.85546875" customWidth="1"/>
  </cols>
  <sheetData>
    <row r="1" spans="1:30" x14ac:dyDescent="0.25">
      <c r="A1" s="46" t="s">
        <v>0</v>
      </c>
      <c r="B1" t="s">
        <v>1</v>
      </c>
      <c r="N1" t="s">
        <v>2</v>
      </c>
      <c r="O1">
        <v>1</v>
      </c>
      <c r="P1" t="s">
        <v>3</v>
      </c>
    </row>
    <row r="2" spans="1:30" x14ac:dyDescent="0.25">
      <c r="A2" s="46" t="s">
        <v>4</v>
      </c>
      <c r="B2" t="s">
        <v>1</v>
      </c>
      <c r="N2" t="s">
        <v>5</v>
      </c>
      <c r="O2">
        <v>0.85</v>
      </c>
      <c r="P2" t="s">
        <v>6</v>
      </c>
    </row>
    <row r="4" spans="1:30" x14ac:dyDescent="0.25">
      <c r="C4" s="46" t="s">
        <v>7</v>
      </c>
      <c r="N4" s="55" t="s">
        <v>8</v>
      </c>
    </row>
    <row r="5" spans="1:30" ht="90" x14ac:dyDescent="0.25">
      <c r="A5" s="46" t="s">
        <v>9</v>
      </c>
      <c r="B5" s="46" t="s">
        <v>10</v>
      </c>
      <c r="C5" s="11" t="s">
        <v>11</v>
      </c>
      <c r="D5" s="11" t="s">
        <v>12</v>
      </c>
      <c r="E5" s="11" t="s">
        <v>13</v>
      </c>
      <c r="F5" s="11" t="s">
        <v>14</v>
      </c>
      <c r="G5" t="s">
        <v>15</v>
      </c>
      <c r="H5" s="56" t="s">
        <v>16</v>
      </c>
      <c r="I5" s="56"/>
      <c r="J5" s="56"/>
      <c r="N5" s="56" t="s">
        <v>17</v>
      </c>
      <c r="O5" s="10" t="s">
        <v>18</v>
      </c>
      <c r="P5" s="10" t="s">
        <v>19</v>
      </c>
      <c r="Q5" s="10" t="s">
        <v>6</v>
      </c>
      <c r="R5" s="10" t="s">
        <v>20</v>
      </c>
      <c r="S5" s="56" t="s">
        <v>21</v>
      </c>
      <c r="T5" s="56"/>
      <c r="U5" s="10" t="s">
        <v>22</v>
      </c>
      <c r="V5" s="10" t="s">
        <v>23</v>
      </c>
      <c r="W5" s="10" t="s">
        <v>24</v>
      </c>
      <c r="X5" s="10" t="s">
        <v>25</v>
      </c>
      <c r="Y5" s="10" t="s">
        <v>26</v>
      </c>
      <c r="Z5" s="56" t="s">
        <v>27</v>
      </c>
      <c r="AA5" s="56" t="s">
        <v>28</v>
      </c>
    </row>
    <row r="6" spans="1:30" x14ac:dyDescent="0.25">
      <c r="A6" t="s">
        <v>29</v>
      </c>
      <c r="B6" s="22">
        <v>26</v>
      </c>
      <c r="C6" s="38">
        <v>63.55</v>
      </c>
      <c r="D6" s="38">
        <v>190</v>
      </c>
      <c r="E6" s="38">
        <v>420</v>
      </c>
      <c r="F6" s="38">
        <v>970</v>
      </c>
      <c r="H6" s="10" t="str">
        <f t="shared" ref="H6:H37" si="0">IF(ISBLANK(A6),0,IF(ISBLANK(G6),"nd",IF(G6&lt;=$O$1*D6,"R",IF(G6&lt;=$O$2*E6,"A",IF(G6&gt;$O$2*E6,"G","na")))))</f>
        <v>nd</v>
      </c>
      <c r="I6" s="57">
        <f t="shared" ref="I6:I37" si="1">G6/$S$6</f>
        <v>0</v>
      </c>
      <c r="J6" s="58">
        <f>I6</f>
        <v>0</v>
      </c>
      <c r="N6" s="10" t="str">
        <f>IF(ISBLANK(S6),"nd",IF(S6&lt;=$O$1*P6,"R",IF(S6&lt;=$O$2*Q6,"A",IF(S6&gt;$O$2*Q6,"G","na"))))</f>
        <v>R</v>
      </c>
      <c r="O6" s="59">
        <f>SUM(C6:C65)</f>
        <v>4849.66</v>
      </c>
      <c r="P6" s="59">
        <f>SUM(D6:D65)</f>
        <v>14473.9</v>
      </c>
      <c r="Q6" s="59">
        <f>SUM(E6:E65)</f>
        <v>32815.599999999999</v>
      </c>
      <c r="R6" s="59">
        <f>SUM(F6:F65)</f>
        <v>76331</v>
      </c>
      <c r="S6" s="59">
        <f>SUM(G6:G65)</f>
        <v>1197.4166666666667</v>
      </c>
      <c r="T6" s="59"/>
      <c r="U6">
        <f>COUNTIF($H$6:$H$69,$U5)</f>
        <v>3</v>
      </c>
      <c r="V6">
        <f>COUNTIF($H$6:$H$69,$V5)</f>
        <v>0</v>
      </c>
      <c r="W6">
        <f>COUNTIF($H$6:$H$69,$W5)</f>
        <v>0</v>
      </c>
      <c r="X6">
        <f>COUNTIF($H$6:$H$69,$X5)</f>
        <v>46</v>
      </c>
      <c r="Y6">
        <f>SUM(U6:X6)</f>
        <v>49</v>
      </c>
      <c r="Z6" s="60">
        <f>J10</f>
        <v>0</v>
      </c>
      <c r="AA6" s="60">
        <f>J15</f>
        <v>0</v>
      </c>
    </row>
    <row r="7" spans="1:30" x14ac:dyDescent="0.25">
      <c r="A7" t="s">
        <v>30</v>
      </c>
      <c r="B7" s="22">
        <v>24</v>
      </c>
      <c r="C7" s="38">
        <v>99.36</v>
      </c>
      <c r="D7" s="38">
        <v>290</v>
      </c>
      <c r="E7" s="38">
        <v>660</v>
      </c>
      <c r="F7" s="38">
        <v>1500</v>
      </c>
      <c r="H7" s="10" t="str">
        <f t="shared" si="0"/>
        <v>nd</v>
      </c>
      <c r="I7" s="57">
        <f t="shared" si="1"/>
        <v>0</v>
      </c>
      <c r="J7" s="58">
        <f>J6+I7</f>
        <v>0</v>
      </c>
      <c r="S7" s="59">
        <v>72917</v>
      </c>
      <c r="T7" s="59"/>
      <c r="U7" t="s">
        <v>31</v>
      </c>
    </row>
    <row r="8" spans="1:30" x14ac:dyDescent="0.25">
      <c r="A8" t="s">
        <v>32</v>
      </c>
      <c r="B8" s="22">
        <v>25</v>
      </c>
      <c r="C8" s="38">
        <v>69.89</v>
      </c>
      <c r="D8" s="38">
        <v>210</v>
      </c>
      <c r="E8" s="38">
        <v>460</v>
      </c>
      <c r="F8" s="38">
        <v>1100</v>
      </c>
      <c r="H8" s="10" t="str">
        <f t="shared" si="0"/>
        <v>nd</v>
      </c>
      <c r="I8" s="57">
        <f t="shared" si="1"/>
        <v>0</v>
      </c>
      <c r="J8" s="58">
        <f t="shared" ref="J8:J64" si="2">J7+I8</f>
        <v>0</v>
      </c>
    </row>
    <row r="9" spans="1:30" x14ac:dyDescent="0.25">
      <c r="A9" t="s">
        <v>33</v>
      </c>
      <c r="B9" s="22">
        <v>25</v>
      </c>
      <c r="C9" s="38">
        <v>10</v>
      </c>
      <c r="D9" s="38">
        <v>29</v>
      </c>
      <c r="E9" s="38">
        <v>65</v>
      </c>
      <c r="F9" s="38">
        <v>150</v>
      </c>
      <c r="H9" s="10" t="str">
        <f t="shared" si="0"/>
        <v>nd</v>
      </c>
      <c r="I9" s="57">
        <f t="shared" si="1"/>
        <v>0</v>
      </c>
      <c r="J9" s="58">
        <f t="shared" si="2"/>
        <v>0</v>
      </c>
    </row>
    <row r="10" spans="1:30" x14ac:dyDescent="0.25">
      <c r="A10" t="s">
        <v>34</v>
      </c>
      <c r="B10" s="22">
        <v>27</v>
      </c>
      <c r="C10" s="38">
        <v>49</v>
      </c>
      <c r="D10" s="38">
        <v>140</v>
      </c>
      <c r="E10" s="38">
        <v>320</v>
      </c>
      <c r="F10" s="38">
        <v>750</v>
      </c>
      <c r="H10" s="10" t="str">
        <f t="shared" si="0"/>
        <v>nd</v>
      </c>
      <c r="I10" s="57">
        <f t="shared" si="1"/>
        <v>0</v>
      </c>
      <c r="J10" s="58">
        <f t="shared" si="2"/>
        <v>0</v>
      </c>
    </row>
    <row r="11" spans="1:30" x14ac:dyDescent="0.25">
      <c r="A11" t="s">
        <v>35</v>
      </c>
      <c r="B11" s="22">
        <v>25</v>
      </c>
      <c r="C11" s="38">
        <v>19.71</v>
      </c>
      <c r="D11" s="38">
        <v>57</v>
      </c>
      <c r="E11" s="38">
        <v>130</v>
      </c>
      <c r="F11" s="38">
        <v>300</v>
      </c>
      <c r="H11" s="10" t="str">
        <f t="shared" si="0"/>
        <v>nd</v>
      </c>
      <c r="I11" s="57">
        <f t="shared" si="1"/>
        <v>0</v>
      </c>
      <c r="J11" s="58">
        <f t="shared" si="2"/>
        <v>0</v>
      </c>
    </row>
    <row r="12" spans="1:30" x14ac:dyDescent="0.25">
      <c r="A12" t="s">
        <v>36</v>
      </c>
      <c r="B12" s="22">
        <v>24</v>
      </c>
      <c r="C12" s="38">
        <v>39</v>
      </c>
      <c r="D12" s="38">
        <v>110</v>
      </c>
      <c r="E12" s="38">
        <v>260</v>
      </c>
      <c r="F12" s="38">
        <v>590</v>
      </c>
      <c r="H12" s="10" t="str">
        <f t="shared" si="0"/>
        <v>nd</v>
      </c>
      <c r="I12" s="57">
        <f t="shared" si="1"/>
        <v>0</v>
      </c>
      <c r="J12" s="58">
        <f t="shared" si="2"/>
        <v>0</v>
      </c>
    </row>
    <row r="13" spans="1:30" x14ac:dyDescent="0.25">
      <c r="A13" t="s">
        <v>37</v>
      </c>
      <c r="B13" s="22">
        <v>25</v>
      </c>
      <c r="C13" s="38">
        <v>6</v>
      </c>
      <c r="D13" s="38">
        <v>17</v>
      </c>
      <c r="E13" s="38">
        <v>38</v>
      </c>
      <c r="F13" s="38">
        <v>89</v>
      </c>
      <c r="H13" s="10" t="str">
        <f t="shared" si="0"/>
        <v>nd</v>
      </c>
      <c r="I13" s="57">
        <f t="shared" si="1"/>
        <v>0</v>
      </c>
      <c r="J13" s="58">
        <f t="shared" si="2"/>
        <v>0</v>
      </c>
    </row>
    <row r="14" spans="1:30" x14ac:dyDescent="0.25">
      <c r="A14" t="s">
        <v>38</v>
      </c>
      <c r="B14" s="22">
        <v>26</v>
      </c>
      <c r="C14" s="38">
        <v>12</v>
      </c>
      <c r="D14" s="38">
        <v>34</v>
      </c>
      <c r="E14" s="38">
        <v>180</v>
      </c>
      <c r="F14" s="38">
        <v>78</v>
      </c>
      <c r="H14" s="10" t="str">
        <f t="shared" si="0"/>
        <v>nd</v>
      </c>
      <c r="I14" s="57">
        <f t="shared" si="1"/>
        <v>0</v>
      </c>
      <c r="J14" s="58">
        <f t="shared" si="2"/>
        <v>0</v>
      </c>
      <c r="M14" s="55" t="s">
        <v>39</v>
      </c>
    </row>
    <row r="15" spans="1:30" x14ac:dyDescent="0.25">
      <c r="A15" t="s">
        <v>40</v>
      </c>
      <c r="B15" s="22">
        <v>23</v>
      </c>
      <c r="C15" s="38">
        <v>18.399999999999999</v>
      </c>
      <c r="D15" s="38">
        <v>53</v>
      </c>
      <c r="E15" s="38">
        <v>120</v>
      </c>
      <c r="F15" s="38">
        <v>280</v>
      </c>
      <c r="H15" s="10" t="str">
        <f t="shared" si="0"/>
        <v>nd</v>
      </c>
      <c r="I15" s="57">
        <f t="shared" si="1"/>
        <v>0</v>
      </c>
      <c r="J15" s="58">
        <f t="shared" si="2"/>
        <v>0</v>
      </c>
      <c r="U15" t="s">
        <v>41</v>
      </c>
    </row>
    <row r="16" spans="1:30" ht="60" x14ac:dyDescent="0.25">
      <c r="A16" t="s">
        <v>42</v>
      </c>
      <c r="B16" s="22">
        <v>25</v>
      </c>
      <c r="C16" s="38">
        <v>4.7</v>
      </c>
      <c r="D16" s="38">
        <v>13</v>
      </c>
      <c r="E16" s="38">
        <v>30</v>
      </c>
      <c r="F16" s="38">
        <v>70</v>
      </c>
      <c r="H16" s="10" t="str">
        <f t="shared" si="0"/>
        <v>nd</v>
      </c>
      <c r="I16" s="57">
        <f t="shared" si="1"/>
        <v>0</v>
      </c>
      <c r="J16" s="58">
        <f t="shared" si="2"/>
        <v>0</v>
      </c>
      <c r="L16" t="s">
        <v>43</v>
      </c>
      <c r="M16" t="s">
        <v>44</v>
      </c>
      <c r="N16" t="s">
        <v>16</v>
      </c>
      <c r="O16" s="10" t="s">
        <v>18</v>
      </c>
      <c r="P16" s="10" t="s">
        <v>19</v>
      </c>
      <c r="Q16" s="10" t="s">
        <v>6</v>
      </c>
      <c r="R16" s="10" t="s">
        <v>20</v>
      </c>
      <c r="S16" s="56" t="s">
        <v>21</v>
      </c>
      <c r="T16" s="56" t="s">
        <v>45</v>
      </c>
      <c r="U16" s="61" t="s">
        <v>46</v>
      </c>
      <c r="V16" s="62" t="s">
        <v>47</v>
      </c>
      <c r="W16" s="63" t="s">
        <v>48</v>
      </c>
      <c r="X16" s="56" t="s">
        <v>49</v>
      </c>
      <c r="Y16" s="10" t="s">
        <v>26</v>
      </c>
      <c r="Z16" s="56" t="s">
        <v>27</v>
      </c>
      <c r="AB16" t="s">
        <v>43</v>
      </c>
      <c r="AC16" t="s">
        <v>50</v>
      </c>
      <c r="AD16" t="s">
        <v>51</v>
      </c>
    </row>
    <row r="17" spans="1:30" x14ac:dyDescent="0.25">
      <c r="A17" t="s">
        <v>52</v>
      </c>
      <c r="B17" s="22">
        <v>25</v>
      </c>
      <c r="C17" s="38">
        <v>856.34</v>
      </c>
      <c r="D17" s="38">
        <v>2600</v>
      </c>
      <c r="E17" s="38">
        <v>5900</v>
      </c>
      <c r="F17" s="38">
        <v>14000</v>
      </c>
      <c r="H17" s="10" t="str">
        <f t="shared" si="0"/>
        <v>nd</v>
      </c>
      <c r="I17" s="57">
        <f t="shared" si="1"/>
        <v>0</v>
      </c>
      <c r="J17" s="58">
        <f t="shared" si="2"/>
        <v>0</v>
      </c>
      <c r="L17">
        <v>1</v>
      </c>
      <c r="M17" t="s">
        <v>53</v>
      </c>
      <c r="N17" s="10" t="str">
        <f>IF(ISBLANK(S17),"nd",IF(S17&lt;=$O$1*P17,"R",IF(S17&lt;=$O$2*Q17,"A",IF(S17&gt;$O$2*Q17,"G","na"))))</f>
        <v>G</v>
      </c>
      <c r="O17" s="64">
        <v>4849.659999999998</v>
      </c>
      <c r="P17" s="64">
        <v>14473.9</v>
      </c>
      <c r="Q17" s="64">
        <v>32815.599999999999</v>
      </c>
      <c r="R17" s="64">
        <v>76331</v>
      </c>
      <c r="S17" s="64">
        <v>64390.666666666664</v>
      </c>
      <c r="T17" s="65"/>
      <c r="U17" s="10">
        <v>29</v>
      </c>
      <c r="V17" s="10">
        <v>4</v>
      </c>
      <c r="W17" s="10">
        <v>16</v>
      </c>
      <c r="X17" s="10">
        <v>0</v>
      </c>
      <c r="Y17" s="10">
        <v>49</v>
      </c>
      <c r="Z17" s="66">
        <v>0.786228076532831</v>
      </c>
      <c r="AA17" s="65">
        <v>0.92723065454620768</v>
      </c>
      <c r="AB17">
        <v>1</v>
      </c>
      <c r="AC17" t="s">
        <v>53</v>
      </c>
      <c r="AD17" t="s">
        <v>54</v>
      </c>
    </row>
    <row r="18" spans="1:30" x14ac:dyDescent="0.25">
      <c r="A18" t="s">
        <v>55</v>
      </c>
      <c r="B18" s="22">
        <v>20</v>
      </c>
      <c r="C18" s="38">
        <v>46.7</v>
      </c>
      <c r="D18" s="38">
        <v>140</v>
      </c>
      <c r="E18" s="38">
        <v>310</v>
      </c>
      <c r="F18" s="38">
        <v>710</v>
      </c>
      <c r="G18">
        <v>123</v>
      </c>
      <c r="H18" s="10" t="str">
        <f t="shared" si="0"/>
        <v>R</v>
      </c>
      <c r="I18" s="57">
        <f t="shared" si="1"/>
        <v>0.10272113577841185</v>
      </c>
      <c r="J18" s="58">
        <f t="shared" si="2"/>
        <v>0.10272113577841185</v>
      </c>
      <c r="L18">
        <v>2</v>
      </c>
      <c r="M18" t="s">
        <v>53</v>
      </c>
      <c r="N18" s="10" t="str">
        <f>IF(ISBLANK(S18),"nd",IF(S18&lt;=$O$1*P18,"R",IF(S18&lt;=$O$2*Q18,"A",IF(S18&gt;$O$2*Q18,"G","na"))))</f>
        <v>G</v>
      </c>
      <c r="O18" s="59">
        <v>3645.0399999999995</v>
      </c>
      <c r="P18" s="59">
        <v>10839.9</v>
      </c>
      <c r="Q18" s="59">
        <v>24539.599999999999</v>
      </c>
      <c r="R18" s="59">
        <v>57086</v>
      </c>
      <c r="S18" s="59">
        <v>24354</v>
      </c>
      <c r="T18" s="65"/>
      <c r="U18">
        <v>29</v>
      </c>
      <c r="V18">
        <v>4</v>
      </c>
      <c r="W18">
        <v>12</v>
      </c>
      <c r="X18">
        <v>0</v>
      </c>
      <c r="Y18">
        <v>45</v>
      </c>
      <c r="Z18" s="65">
        <v>0.74890161780405684</v>
      </c>
      <c r="AA18" s="65">
        <v>0.91717992937505133</v>
      </c>
      <c r="AB18">
        <v>2</v>
      </c>
      <c r="AC18" t="s">
        <v>53</v>
      </c>
      <c r="AD18" t="s">
        <v>56</v>
      </c>
    </row>
    <row r="19" spans="1:30" x14ac:dyDescent="0.25">
      <c r="A19" t="s">
        <v>57</v>
      </c>
      <c r="B19" s="22">
        <v>23</v>
      </c>
      <c r="C19" s="38">
        <v>17</v>
      </c>
      <c r="D19" s="38">
        <v>49</v>
      </c>
      <c r="E19" s="38">
        <v>110</v>
      </c>
      <c r="F19" s="38">
        <v>260</v>
      </c>
      <c r="H19" s="10" t="str">
        <f t="shared" si="0"/>
        <v>nd</v>
      </c>
      <c r="I19" s="57">
        <f t="shared" si="1"/>
        <v>0</v>
      </c>
      <c r="J19" s="58">
        <f t="shared" si="2"/>
        <v>0.10272113577841185</v>
      </c>
      <c r="L19">
        <v>3</v>
      </c>
      <c r="M19" t="s">
        <v>53</v>
      </c>
      <c r="N19" s="10" t="str">
        <f>IF(ISBLANK(S19),"nd",IF(S19&lt;=$O$1*P19,"R",IF(S19&lt;=$O$2*Q19,"A",IF(S19&gt;$O$2*Q19,"G","na"))))</f>
        <v>G</v>
      </c>
      <c r="O19" s="59">
        <v>2840.84</v>
      </c>
      <c r="P19" s="59">
        <v>8493</v>
      </c>
      <c r="Q19" s="59">
        <v>19107</v>
      </c>
      <c r="R19" s="59">
        <v>44855</v>
      </c>
      <c r="S19" s="59">
        <v>23701.916666666668</v>
      </c>
      <c r="T19" s="65"/>
      <c r="U19">
        <v>4</v>
      </c>
      <c r="V19">
        <v>4</v>
      </c>
      <c r="W19">
        <v>9</v>
      </c>
      <c r="X19">
        <v>0</v>
      </c>
      <c r="Y19">
        <v>17</v>
      </c>
      <c r="Z19" s="65">
        <v>0.76950527910893263</v>
      </c>
      <c r="AA19" s="65">
        <v>0.94241323662291698</v>
      </c>
      <c r="AB19">
        <v>3</v>
      </c>
      <c r="AC19" t="s">
        <v>53</v>
      </c>
      <c r="AD19" t="s">
        <v>58</v>
      </c>
    </row>
    <row r="20" spans="1:30" x14ac:dyDescent="0.25">
      <c r="A20" t="s">
        <v>59</v>
      </c>
      <c r="B20" s="22">
        <v>24</v>
      </c>
      <c r="C20" s="38">
        <v>13</v>
      </c>
      <c r="D20" s="38">
        <v>37</v>
      </c>
      <c r="E20" s="38">
        <v>84</v>
      </c>
      <c r="F20" s="38">
        <v>200</v>
      </c>
      <c r="H20" s="10" t="str">
        <f t="shared" si="0"/>
        <v>nd</v>
      </c>
      <c r="I20" s="57">
        <f t="shared" si="1"/>
        <v>0</v>
      </c>
      <c r="J20" s="58">
        <f t="shared" si="2"/>
        <v>0.10272113577841185</v>
      </c>
      <c r="L20">
        <v>4</v>
      </c>
      <c r="M20" t="s">
        <v>53</v>
      </c>
      <c r="N20" s="10" t="str">
        <f>IF(ISBLANK(S20),"nd",IF(S20&lt;=$O$1*P20,"R",IF(S20&lt;=$O$2*Q20,"A",IF(S20&gt;$O$2*Q20,"G","na"))))</f>
        <v>R</v>
      </c>
      <c r="O20" s="59">
        <v>845.91000000000008</v>
      </c>
      <c r="P20" s="59">
        <v>2500</v>
      </c>
      <c r="Q20" s="59">
        <v>5640</v>
      </c>
      <c r="R20" s="59">
        <v>13120</v>
      </c>
      <c r="S20" s="59">
        <v>2449.75</v>
      </c>
      <c r="T20" s="65"/>
      <c r="U20">
        <v>3</v>
      </c>
      <c r="V20">
        <v>3</v>
      </c>
      <c r="W20">
        <v>1</v>
      </c>
      <c r="X20">
        <v>0</v>
      </c>
      <c r="Y20">
        <v>7</v>
      </c>
      <c r="Z20" s="65">
        <v>0.92897234411674667</v>
      </c>
      <c r="AA20" s="65">
        <v>1</v>
      </c>
      <c r="AB20">
        <v>4</v>
      </c>
      <c r="AC20" t="s">
        <v>53</v>
      </c>
      <c r="AD20" t="s">
        <v>60</v>
      </c>
    </row>
    <row r="21" spans="1:30" x14ac:dyDescent="0.25">
      <c r="A21" t="s">
        <v>61</v>
      </c>
      <c r="B21" s="22">
        <v>26</v>
      </c>
      <c r="C21" s="38">
        <v>101</v>
      </c>
      <c r="D21" s="38">
        <v>300</v>
      </c>
      <c r="E21" s="38">
        <v>670</v>
      </c>
      <c r="F21" s="38">
        <v>1600</v>
      </c>
      <c r="H21" s="10" t="str">
        <f t="shared" si="0"/>
        <v>nd</v>
      </c>
      <c r="I21" s="57">
        <f t="shared" si="1"/>
        <v>0</v>
      </c>
      <c r="J21" s="58">
        <f t="shared" si="2"/>
        <v>0.10272113577841185</v>
      </c>
      <c r="N21" s="10"/>
      <c r="O21" s="59"/>
      <c r="P21" s="59"/>
      <c r="Q21" s="59"/>
      <c r="R21" s="59"/>
      <c r="S21" s="59"/>
      <c r="T21" s="59"/>
    </row>
    <row r="22" spans="1:30" x14ac:dyDescent="0.25">
      <c r="A22" t="s">
        <v>62</v>
      </c>
      <c r="B22" s="22">
        <v>26</v>
      </c>
      <c r="C22" s="38">
        <v>44</v>
      </c>
      <c r="D22" s="38">
        <v>130</v>
      </c>
      <c r="E22" s="38">
        <v>290</v>
      </c>
      <c r="F22" s="38">
        <v>670</v>
      </c>
      <c r="H22" s="10" t="str">
        <f t="shared" si="0"/>
        <v>nd</v>
      </c>
      <c r="I22" s="57">
        <f t="shared" si="1"/>
        <v>0</v>
      </c>
      <c r="J22" s="58">
        <f t="shared" si="2"/>
        <v>0.10272113577841185</v>
      </c>
      <c r="N22" s="10"/>
      <c r="O22" s="59"/>
      <c r="P22" s="59"/>
      <c r="Q22" s="59"/>
      <c r="R22" s="59"/>
      <c r="S22" s="59"/>
      <c r="T22" s="59"/>
    </row>
    <row r="23" spans="1:30" x14ac:dyDescent="0.25">
      <c r="A23" t="s">
        <v>63</v>
      </c>
      <c r="B23" s="22">
        <v>24</v>
      </c>
      <c r="C23" s="38">
        <v>248</v>
      </c>
      <c r="D23" s="38">
        <v>740</v>
      </c>
      <c r="E23" s="38">
        <v>1700</v>
      </c>
      <c r="F23" s="38">
        <v>3900</v>
      </c>
      <c r="H23" s="10" t="str">
        <f t="shared" si="0"/>
        <v>nd</v>
      </c>
      <c r="I23" s="57">
        <f t="shared" si="1"/>
        <v>0</v>
      </c>
      <c r="J23" s="58">
        <f t="shared" si="2"/>
        <v>0.10272113577841185</v>
      </c>
      <c r="L23">
        <v>7</v>
      </c>
      <c r="M23" t="s">
        <v>64</v>
      </c>
      <c r="N23" s="10" t="str">
        <f t="shared" ref="N23:N26" si="3">IF(ISBLANK(S23),"nd",IF(S23&lt;=$O$1*P23,"R",IF(S23&lt;=$O$2*Q23,"A",IF(S23&gt;$O$2*Q23,"G","na"))))</f>
        <v>G</v>
      </c>
      <c r="O23" s="59">
        <v>1913.4800000000002</v>
      </c>
      <c r="P23" s="59">
        <v>5726.8</v>
      </c>
      <c r="Q23" s="59">
        <v>13055.6</v>
      </c>
      <c r="R23" s="59">
        <v>30272</v>
      </c>
      <c r="S23" s="59">
        <v>15289.5</v>
      </c>
      <c r="T23" s="65"/>
      <c r="U23">
        <v>16</v>
      </c>
      <c r="V23">
        <v>1</v>
      </c>
      <c r="W23">
        <v>6</v>
      </c>
      <c r="X23">
        <v>0</v>
      </c>
      <c r="Y23">
        <v>23</v>
      </c>
      <c r="Z23" s="65">
        <v>0.92681251839497703</v>
      </c>
      <c r="AA23" s="65">
        <v>0.99130121979136021</v>
      </c>
      <c r="AB23">
        <v>7</v>
      </c>
      <c r="AC23" t="s">
        <v>64</v>
      </c>
      <c r="AD23" t="s">
        <v>65</v>
      </c>
    </row>
    <row r="24" spans="1:30" x14ac:dyDescent="0.25">
      <c r="A24" t="s">
        <v>66</v>
      </c>
      <c r="B24" s="22">
        <v>25</v>
      </c>
      <c r="C24" s="38">
        <v>14</v>
      </c>
      <c r="D24" s="38">
        <v>40</v>
      </c>
      <c r="E24" s="38">
        <v>91</v>
      </c>
      <c r="F24" s="38">
        <v>210</v>
      </c>
      <c r="H24" s="10" t="str">
        <f t="shared" si="0"/>
        <v>nd</v>
      </c>
      <c r="I24" s="57">
        <f t="shared" si="1"/>
        <v>0</v>
      </c>
      <c r="J24" s="58">
        <f t="shared" si="2"/>
        <v>0.10272113577841185</v>
      </c>
      <c r="L24">
        <v>8</v>
      </c>
      <c r="M24" t="s">
        <v>64</v>
      </c>
      <c r="N24" s="10" t="str">
        <f t="shared" si="3"/>
        <v>G</v>
      </c>
      <c r="O24" s="59">
        <v>1057.1400000000001</v>
      </c>
      <c r="P24" s="59">
        <v>3126.8</v>
      </c>
      <c r="Q24" s="59">
        <v>7155.6</v>
      </c>
      <c r="R24" s="59">
        <v>16272</v>
      </c>
      <c r="S24" s="59">
        <v>7079.5</v>
      </c>
      <c r="T24" s="65"/>
      <c r="U24">
        <v>16</v>
      </c>
      <c r="V24">
        <v>1</v>
      </c>
      <c r="W24">
        <v>5</v>
      </c>
      <c r="X24">
        <v>0</v>
      </c>
      <c r="Y24">
        <v>22</v>
      </c>
      <c r="Z24">
        <v>0.90440709089624982</v>
      </c>
      <c r="AA24">
        <v>0.98573345575252502</v>
      </c>
      <c r="AB24">
        <v>8</v>
      </c>
      <c r="AC24" t="s">
        <v>64</v>
      </c>
      <c r="AD24" t="s">
        <v>67</v>
      </c>
    </row>
    <row r="25" spans="1:30" x14ac:dyDescent="0.25">
      <c r="A25" t="s">
        <v>68</v>
      </c>
      <c r="B25" s="22">
        <v>25</v>
      </c>
      <c r="C25" s="38">
        <v>109</v>
      </c>
      <c r="D25" s="38">
        <v>320</v>
      </c>
      <c r="E25" s="38">
        <v>730</v>
      </c>
      <c r="F25" s="38">
        <v>1700</v>
      </c>
      <c r="H25" s="10" t="str">
        <f t="shared" si="0"/>
        <v>nd</v>
      </c>
      <c r="I25" s="57">
        <f t="shared" si="1"/>
        <v>0</v>
      </c>
      <c r="J25" s="58">
        <f t="shared" si="2"/>
        <v>0.10272113577841185</v>
      </c>
      <c r="L25">
        <v>9</v>
      </c>
      <c r="M25" t="s">
        <v>64</v>
      </c>
      <c r="N25" s="10" t="str">
        <f t="shared" si="3"/>
        <v>A</v>
      </c>
      <c r="O25" s="59">
        <v>987.25000000000011</v>
      </c>
      <c r="P25" s="59">
        <v>2916.8</v>
      </c>
      <c r="Q25" s="59">
        <v>6695.6</v>
      </c>
      <c r="R25" s="59">
        <v>15172</v>
      </c>
      <c r="S25" s="59">
        <v>4003.75</v>
      </c>
      <c r="T25" s="65"/>
      <c r="U25">
        <v>16</v>
      </c>
      <c r="V25">
        <v>1</v>
      </c>
      <c r="W25">
        <v>4</v>
      </c>
      <c r="X25">
        <v>0</v>
      </c>
      <c r="Y25">
        <v>21</v>
      </c>
      <c r="AB25">
        <v>9</v>
      </c>
      <c r="AC25" t="s">
        <v>64</v>
      </c>
      <c r="AD25" t="s">
        <v>69</v>
      </c>
    </row>
    <row r="26" spans="1:30" x14ac:dyDescent="0.25">
      <c r="A26" t="s">
        <v>70</v>
      </c>
      <c r="B26" s="22">
        <v>25</v>
      </c>
      <c r="C26" s="38">
        <v>43</v>
      </c>
      <c r="D26" s="38">
        <v>130</v>
      </c>
      <c r="E26" s="38">
        <v>280</v>
      </c>
      <c r="F26" s="38">
        <v>660</v>
      </c>
      <c r="H26" s="10" t="str">
        <f t="shared" si="0"/>
        <v>nd</v>
      </c>
      <c r="I26" s="57">
        <f t="shared" si="1"/>
        <v>0</v>
      </c>
      <c r="J26" s="58">
        <f t="shared" si="2"/>
        <v>0.10272113577841185</v>
      </c>
      <c r="L26">
        <v>10</v>
      </c>
      <c r="M26" t="s">
        <v>64</v>
      </c>
      <c r="N26" s="10" t="str">
        <f t="shared" si="3"/>
        <v>A</v>
      </c>
      <c r="O26" s="59">
        <v>720.25</v>
      </c>
      <c r="P26" s="59">
        <v>2140</v>
      </c>
      <c r="Q26" s="59">
        <v>4854</v>
      </c>
      <c r="R26" s="59">
        <v>11225</v>
      </c>
      <c r="S26" s="59">
        <v>3787.1666666666665</v>
      </c>
      <c r="T26" s="65"/>
      <c r="U26">
        <v>2</v>
      </c>
      <c r="V26">
        <v>1</v>
      </c>
      <c r="W26">
        <v>3</v>
      </c>
      <c r="X26">
        <v>0</v>
      </c>
      <c r="Y26">
        <v>6</v>
      </c>
      <c r="AB26">
        <v>10</v>
      </c>
      <c r="AC26" t="s">
        <v>64</v>
      </c>
      <c r="AD26" t="s">
        <v>71</v>
      </c>
    </row>
    <row r="27" spans="1:30" x14ac:dyDescent="0.25">
      <c r="A27" t="s">
        <v>72</v>
      </c>
      <c r="B27" s="22">
        <v>26</v>
      </c>
      <c r="C27" s="38">
        <v>20</v>
      </c>
      <c r="D27" s="38">
        <v>58</v>
      </c>
      <c r="E27" s="38">
        <v>130</v>
      </c>
      <c r="F27" s="38">
        <v>300</v>
      </c>
      <c r="H27" s="10" t="str">
        <f t="shared" si="0"/>
        <v>nd</v>
      </c>
      <c r="I27" s="57">
        <f t="shared" si="1"/>
        <v>0</v>
      </c>
      <c r="J27" s="58">
        <f t="shared" si="2"/>
        <v>0.10272113577841185</v>
      </c>
    </row>
    <row r="28" spans="1:30" x14ac:dyDescent="0.25">
      <c r="A28" t="s">
        <v>73</v>
      </c>
      <c r="B28" s="22">
        <v>27</v>
      </c>
      <c r="C28" s="38">
        <v>167</v>
      </c>
      <c r="D28" s="38">
        <v>500</v>
      </c>
      <c r="E28" s="38">
        <v>1100</v>
      </c>
      <c r="F28" s="38">
        <v>2600</v>
      </c>
      <c r="H28" s="10" t="str">
        <f t="shared" si="0"/>
        <v>nd</v>
      </c>
      <c r="I28" s="57">
        <f t="shared" si="1"/>
        <v>0</v>
      </c>
      <c r="J28" s="58">
        <f t="shared" si="2"/>
        <v>0.10272113577841185</v>
      </c>
      <c r="L28">
        <v>11</v>
      </c>
      <c r="M28" t="s">
        <v>74</v>
      </c>
      <c r="N28" s="10" t="str">
        <f>IF(ISBLANK(S28),"nd",IF(S28&lt;=$O$1*P28,"R",IF(S28&lt;=$O$2*Q28,"A",IF(S28&gt;$O$2*Q28,"G","na"))))</f>
        <v>G</v>
      </c>
      <c r="O28" s="59">
        <v>2690.47</v>
      </c>
      <c r="P28" s="59">
        <v>8021.1</v>
      </c>
      <c r="Q28" s="59">
        <v>18145</v>
      </c>
      <c r="R28" s="59">
        <v>42259</v>
      </c>
      <c r="S28" s="59">
        <v>33909.75</v>
      </c>
      <c r="T28" s="65"/>
      <c r="U28">
        <v>13</v>
      </c>
      <c r="V28">
        <v>2</v>
      </c>
      <c r="W28">
        <v>7</v>
      </c>
      <c r="X28">
        <v>0</v>
      </c>
      <c r="Y28">
        <v>22</v>
      </c>
      <c r="Z28" s="65">
        <v>0.96792220526544726</v>
      </c>
      <c r="AA28" s="65">
        <v>0.9945885770316798</v>
      </c>
      <c r="AB28">
        <v>11</v>
      </c>
      <c r="AC28" t="s">
        <v>74</v>
      </c>
      <c r="AD28" t="s">
        <v>75</v>
      </c>
    </row>
    <row r="29" spans="1:30" x14ac:dyDescent="0.25">
      <c r="A29" t="s">
        <v>76</v>
      </c>
      <c r="B29" s="22">
        <v>26</v>
      </c>
      <c r="C29" s="38">
        <v>1.4</v>
      </c>
      <c r="D29" s="38">
        <v>3.8</v>
      </c>
      <c r="E29" s="38">
        <v>8.6</v>
      </c>
      <c r="F29" s="38">
        <v>20</v>
      </c>
      <c r="H29" s="10" t="str">
        <f t="shared" si="0"/>
        <v>nd</v>
      </c>
      <c r="I29" s="57">
        <f t="shared" si="1"/>
        <v>0</v>
      </c>
      <c r="J29" s="58">
        <f t="shared" si="2"/>
        <v>0.10272113577841185</v>
      </c>
      <c r="L29">
        <v>12</v>
      </c>
      <c r="M29" t="s">
        <v>74</v>
      </c>
      <c r="N29" s="10" t="str">
        <f>IF(ISBLANK(S29),"nd",IF(S29&lt;=$O$1*P29,"R",IF(S29&lt;=$O$2*Q29,"A",IF(S29&gt;$O$2*Q29,"G","na"))))</f>
        <v>A</v>
      </c>
      <c r="O29" s="59">
        <v>1515.5600000000002</v>
      </c>
      <c r="P29" s="59">
        <v>4473.1000000000004</v>
      </c>
      <c r="Q29" s="59">
        <v>10064</v>
      </c>
      <c r="R29" s="59">
        <v>23464</v>
      </c>
      <c r="S29" s="59">
        <v>5959.25</v>
      </c>
      <c r="T29" s="65"/>
      <c r="U29">
        <v>13</v>
      </c>
      <c r="V29">
        <v>2</v>
      </c>
      <c r="W29">
        <v>5</v>
      </c>
      <c r="X29">
        <v>0</v>
      </c>
      <c r="Y29">
        <v>20</v>
      </c>
      <c r="Z29" s="65">
        <v>0.90841968368502746</v>
      </c>
      <c r="AA29" s="65">
        <v>0.98460376725259058</v>
      </c>
      <c r="AB29">
        <v>12</v>
      </c>
      <c r="AC29" t="s">
        <v>74</v>
      </c>
      <c r="AD29" t="s">
        <v>77</v>
      </c>
    </row>
    <row r="30" spans="1:30" x14ac:dyDescent="0.25">
      <c r="A30" t="s">
        <v>78</v>
      </c>
      <c r="B30" s="22">
        <v>24</v>
      </c>
      <c r="C30" s="38">
        <v>245</v>
      </c>
      <c r="D30" s="38">
        <v>730</v>
      </c>
      <c r="E30" s="38">
        <v>1600</v>
      </c>
      <c r="F30" s="38">
        <v>3800</v>
      </c>
      <c r="H30" s="10" t="str">
        <f t="shared" si="0"/>
        <v>nd</v>
      </c>
      <c r="I30" s="57">
        <f t="shared" si="1"/>
        <v>0</v>
      </c>
      <c r="J30" s="58">
        <f t="shared" si="2"/>
        <v>0.10272113577841185</v>
      </c>
      <c r="L30">
        <v>13</v>
      </c>
      <c r="M30" t="s">
        <v>74</v>
      </c>
      <c r="N30" s="10" t="str">
        <f>IF(ISBLANK(S30),"nd",IF(S30&lt;=$O$1*P30,"R",IF(S30&lt;=$O$2*Q30,"A",IF(S30&gt;$O$2*Q30,"G","na"))))</f>
        <v>R</v>
      </c>
      <c r="O30" s="59">
        <v>1431.5600000000002</v>
      </c>
      <c r="P30" s="59">
        <v>4223.1000000000004</v>
      </c>
      <c r="Q30" s="59">
        <v>9504</v>
      </c>
      <c r="R30" s="59">
        <v>22164</v>
      </c>
      <c r="S30" s="59">
        <v>3215.75</v>
      </c>
      <c r="T30" s="65"/>
      <c r="U30">
        <v>13</v>
      </c>
      <c r="V30">
        <v>2</v>
      </c>
      <c r="W30">
        <v>4</v>
      </c>
      <c r="X30">
        <v>0</v>
      </c>
      <c r="Y30">
        <v>19</v>
      </c>
      <c r="Z30" s="65">
        <v>0.88416388089870168</v>
      </c>
      <c r="AA30" s="65">
        <v>0.98079763663220088</v>
      </c>
      <c r="AB30">
        <v>13</v>
      </c>
      <c r="AC30" t="s">
        <v>74</v>
      </c>
      <c r="AD30" t="s">
        <v>79</v>
      </c>
    </row>
    <row r="31" spans="1:30" x14ac:dyDescent="0.25">
      <c r="A31" t="s">
        <v>80</v>
      </c>
      <c r="B31" s="22">
        <v>23</v>
      </c>
      <c r="C31" s="38">
        <v>13</v>
      </c>
      <c r="D31" s="38">
        <v>37</v>
      </c>
      <c r="E31" s="38">
        <v>84</v>
      </c>
      <c r="F31" s="38">
        <v>190</v>
      </c>
      <c r="H31" s="10" t="str">
        <f t="shared" si="0"/>
        <v>nd</v>
      </c>
      <c r="I31" s="57">
        <f t="shared" si="1"/>
        <v>0</v>
      </c>
      <c r="J31" s="58">
        <f t="shared" si="2"/>
        <v>0.10272113577841185</v>
      </c>
      <c r="L31">
        <v>14</v>
      </c>
      <c r="M31" t="s">
        <v>74</v>
      </c>
      <c r="N31" s="10" t="str">
        <f>IF(ISBLANK(S31),"nd",IF(S31&lt;=$O$1*P31,"R",IF(S31&lt;=$O$2*Q31,"A",IF(S31&gt;$O$2*Q31,"G","na"))))</f>
        <v>A</v>
      </c>
      <c r="O31" s="59">
        <v>894.36</v>
      </c>
      <c r="P31" s="59">
        <v>2653</v>
      </c>
      <c r="Q31" s="59">
        <v>5913</v>
      </c>
      <c r="R31" s="59">
        <v>13880</v>
      </c>
      <c r="S31" s="59">
        <v>2780.25</v>
      </c>
      <c r="T31" s="65"/>
      <c r="U31">
        <v>2</v>
      </c>
      <c r="V31">
        <v>2</v>
      </c>
      <c r="W31">
        <v>2</v>
      </c>
      <c r="X31">
        <v>0</v>
      </c>
      <c r="Y31">
        <v>6</v>
      </c>
      <c r="Z31" s="65">
        <v>0.98246560561100615</v>
      </c>
      <c r="AA31" s="65">
        <v>1</v>
      </c>
      <c r="AB31">
        <v>14</v>
      </c>
      <c r="AC31" t="s">
        <v>74</v>
      </c>
      <c r="AD31" t="s">
        <v>81</v>
      </c>
    </row>
    <row r="32" spans="1:30" x14ac:dyDescent="0.25">
      <c r="A32" t="s">
        <v>82</v>
      </c>
      <c r="B32" s="22">
        <v>25</v>
      </c>
      <c r="C32" s="38">
        <v>7.7</v>
      </c>
      <c r="D32" s="38">
        <v>22</v>
      </c>
      <c r="E32" s="38">
        <v>50</v>
      </c>
      <c r="F32" s="38">
        <v>120</v>
      </c>
      <c r="H32" s="10" t="str">
        <f t="shared" si="0"/>
        <v>nd</v>
      </c>
      <c r="I32" s="57">
        <f t="shared" si="1"/>
        <v>0</v>
      </c>
      <c r="J32" s="58">
        <f t="shared" si="2"/>
        <v>0.10272113577841185</v>
      </c>
      <c r="L32">
        <v>15</v>
      </c>
      <c r="M32" t="s">
        <v>74</v>
      </c>
      <c r="N32" s="10" t="str">
        <f>IF(ISBLANK(S32),"nd",IF(S32&lt;=$O$1*P32,"R",IF(S32&lt;=$O$2*Q32,"A",IF(S32&gt;$O$2*Q32,"G","na"))))</f>
        <v>R</v>
      </c>
      <c r="O32" s="59">
        <v>460.36</v>
      </c>
      <c r="P32" s="59">
        <v>1360</v>
      </c>
      <c r="Q32" s="59">
        <v>3030</v>
      </c>
      <c r="R32" s="59">
        <v>7100</v>
      </c>
      <c r="S32" s="59">
        <v>479</v>
      </c>
      <c r="T32" s="65"/>
      <c r="U32">
        <v>2</v>
      </c>
      <c r="V32">
        <v>1</v>
      </c>
      <c r="W32">
        <v>0</v>
      </c>
      <c r="X32">
        <v>0</v>
      </c>
      <c r="Y32">
        <v>3</v>
      </c>
      <c r="Z32">
        <v>1</v>
      </c>
      <c r="AA32">
        <v>1</v>
      </c>
      <c r="AB32">
        <v>15</v>
      </c>
      <c r="AC32" t="s">
        <v>74</v>
      </c>
      <c r="AD32" t="s">
        <v>83</v>
      </c>
    </row>
    <row r="33" spans="1:30" x14ac:dyDescent="0.25">
      <c r="A33" t="s">
        <v>84</v>
      </c>
      <c r="B33" s="22">
        <v>24</v>
      </c>
      <c r="C33" s="38">
        <v>116</v>
      </c>
      <c r="D33" s="38">
        <v>340</v>
      </c>
      <c r="E33" s="38">
        <v>770</v>
      </c>
      <c r="F33" s="38">
        <v>1800</v>
      </c>
      <c r="H33" s="10" t="str">
        <f t="shared" si="0"/>
        <v>nd</v>
      </c>
      <c r="I33" s="57">
        <f t="shared" si="1"/>
        <v>0</v>
      </c>
      <c r="J33" s="58">
        <f t="shared" si="2"/>
        <v>0.10272113577841185</v>
      </c>
    </row>
    <row r="34" spans="1:30" x14ac:dyDescent="0.25">
      <c r="A34" t="s">
        <v>85</v>
      </c>
      <c r="B34" s="22">
        <v>23</v>
      </c>
      <c r="C34" s="38">
        <v>42</v>
      </c>
      <c r="D34" s="38">
        <v>120</v>
      </c>
      <c r="E34" s="38">
        <v>280</v>
      </c>
      <c r="F34" s="38">
        <v>640</v>
      </c>
      <c r="H34" s="10" t="str">
        <f t="shared" si="0"/>
        <v>nd</v>
      </c>
      <c r="I34" s="57">
        <f t="shared" si="1"/>
        <v>0</v>
      </c>
      <c r="J34" s="58">
        <f t="shared" si="2"/>
        <v>0.10272113577841185</v>
      </c>
      <c r="L34">
        <v>16</v>
      </c>
      <c r="M34" t="s">
        <v>86</v>
      </c>
      <c r="N34" s="10" t="str">
        <f>IF(ISBLANK(S34),"nd",IF(S34&lt;=$O$1*P34,"R",IF(S34&lt;=$O$2*Q34,"A",IF(S34&gt;$O$2*Q34,"G","na"))))</f>
        <v>G</v>
      </c>
      <c r="O34" s="59">
        <v>216</v>
      </c>
      <c r="P34" s="59">
        <v>640</v>
      </c>
      <c r="Q34" s="59">
        <v>1420</v>
      </c>
      <c r="R34" s="59">
        <v>3350</v>
      </c>
      <c r="S34" s="59">
        <v>3105.25</v>
      </c>
      <c r="T34" s="65"/>
      <c r="U34">
        <v>0</v>
      </c>
      <c r="V34">
        <v>1</v>
      </c>
      <c r="W34">
        <v>1</v>
      </c>
      <c r="X34">
        <v>0</v>
      </c>
      <c r="Y34">
        <v>2</v>
      </c>
      <c r="Z34">
        <v>1</v>
      </c>
      <c r="AA34">
        <v>1</v>
      </c>
      <c r="AB34">
        <v>16</v>
      </c>
      <c r="AC34" t="s">
        <v>86</v>
      </c>
      <c r="AD34" t="s">
        <v>87</v>
      </c>
    </row>
    <row r="35" spans="1:30" x14ac:dyDescent="0.25">
      <c r="A35" t="s">
        <v>88</v>
      </c>
      <c r="B35" s="22">
        <v>26</v>
      </c>
      <c r="C35" s="38">
        <v>16.5</v>
      </c>
      <c r="D35" s="38">
        <v>48</v>
      </c>
      <c r="E35" s="38">
        <v>110</v>
      </c>
      <c r="F35" s="38">
        <v>250</v>
      </c>
      <c r="H35" s="10" t="str">
        <f t="shared" si="0"/>
        <v>nd</v>
      </c>
      <c r="I35" s="57">
        <f t="shared" si="1"/>
        <v>0</v>
      </c>
      <c r="J35" s="58">
        <f t="shared" si="2"/>
        <v>0.10272113577841185</v>
      </c>
    </row>
    <row r="36" spans="1:30" x14ac:dyDescent="0.25">
      <c r="A36" t="s">
        <v>89</v>
      </c>
      <c r="B36" s="22">
        <v>22</v>
      </c>
      <c r="C36" s="38">
        <v>117.91000000000001</v>
      </c>
      <c r="D36" s="38">
        <v>348</v>
      </c>
      <c r="E36" s="38">
        <v>781</v>
      </c>
      <c r="F36" s="38">
        <v>1795</v>
      </c>
      <c r="H36" s="10" t="str">
        <f t="shared" si="0"/>
        <v>nd</v>
      </c>
      <c r="I36" s="57">
        <f t="shared" si="1"/>
        <v>0</v>
      </c>
      <c r="J36" s="58">
        <f t="shared" si="2"/>
        <v>0.10272113577841185</v>
      </c>
    </row>
    <row r="37" spans="1:30" x14ac:dyDescent="0.25">
      <c r="A37" t="s">
        <v>90</v>
      </c>
      <c r="B37" s="22">
        <v>26</v>
      </c>
      <c r="C37" s="38">
        <v>16.7</v>
      </c>
      <c r="D37" s="38">
        <v>48</v>
      </c>
      <c r="E37" s="38">
        <v>110</v>
      </c>
      <c r="F37" s="38">
        <v>250</v>
      </c>
      <c r="H37" s="10" t="str">
        <f t="shared" si="0"/>
        <v>nd</v>
      </c>
      <c r="I37" s="57">
        <f t="shared" si="1"/>
        <v>0</v>
      </c>
      <c r="J37" s="58">
        <f t="shared" si="2"/>
        <v>0.10272113577841185</v>
      </c>
    </row>
    <row r="38" spans="1:30" x14ac:dyDescent="0.25">
      <c r="A38" t="s">
        <v>91</v>
      </c>
      <c r="B38" s="22">
        <v>25</v>
      </c>
      <c r="C38" s="38">
        <v>10</v>
      </c>
      <c r="D38" s="38">
        <v>28</v>
      </c>
      <c r="E38" s="38">
        <v>64</v>
      </c>
      <c r="F38" s="38">
        <v>150</v>
      </c>
      <c r="H38" s="10" t="str">
        <f t="shared" ref="H38:H64" si="4">IF(ISBLANK(A38),0,IF(ISBLANK(G38),"nd",IF(G38&lt;=$O$1*D38,"R",IF(G38&lt;=$O$2*E38,"A",IF(G38&gt;$O$2*E38,"G","na")))))</f>
        <v>nd</v>
      </c>
      <c r="I38" s="57">
        <f t="shared" ref="I38:I64" si="5">G38/$S$6</f>
        <v>0</v>
      </c>
      <c r="J38" s="58">
        <f t="shared" si="2"/>
        <v>0.10272113577841185</v>
      </c>
    </row>
    <row r="39" spans="1:30" x14ac:dyDescent="0.25">
      <c r="A39" t="s">
        <v>92</v>
      </c>
      <c r="B39" s="22">
        <v>20</v>
      </c>
      <c r="C39" s="38">
        <v>380</v>
      </c>
      <c r="D39" s="38">
        <v>1139</v>
      </c>
      <c r="E39" s="38">
        <v>2525</v>
      </c>
      <c r="F39" s="38">
        <v>5960</v>
      </c>
      <c r="G39">
        <v>1074.4166666666667</v>
      </c>
      <c r="H39" s="10" t="str">
        <f t="shared" si="4"/>
        <v>R</v>
      </c>
      <c r="I39" s="57">
        <f t="shared" si="5"/>
        <v>0.8972788642215882</v>
      </c>
      <c r="J39" s="58">
        <f t="shared" si="2"/>
        <v>1</v>
      </c>
    </row>
    <row r="40" spans="1:30" x14ac:dyDescent="0.25">
      <c r="A40" t="s">
        <v>93</v>
      </c>
      <c r="B40" s="22">
        <v>23</v>
      </c>
      <c r="C40" s="38">
        <v>84</v>
      </c>
      <c r="D40" s="38">
        <v>250</v>
      </c>
      <c r="E40" s="38">
        <v>560</v>
      </c>
      <c r="F40" s="38">
        <v>1300</v>
      </c>
      <c r="H40" s="10" t="str">
        <f t="shared" si="4"/>
        <v>nd</v>
      </c>
      <c r="I40" s="57">
        <f t="shared" si="5"/>
        <v>0</v>
      </c>
      <c r="J40" s="58">
        <f t="shared" si="2"/>
        <v>1</v>
      </c>
    </row>
    <row r="41" spans="1:30" x14ac:dyDescent="0.25">
      <c r="A41" t="s">
        <v>94</v>
      </c>
      <c r="B41" s="22">
        <v>23</v>
      </c>
      <c r="C41" s="38">
        <v>1057</v>
      </c>
      <c r="D41" s="38">
        <v>3200</v>
      </c>
      <c r="E41" s="38">
        <v>7300</v>
      </c>
      <c r="F41" s="38">
        <v>17000</v>
      </c>
      <c r="H41" s="10" t="str">
        <f t="shared" si="4"/>
        <v>nd</v>
      </c>
      <c r="I41" s="57">
        <f t="shared" si="5"/>
        <v>0</v>
      </c>
      <c r="J41" s="58">
        <f t="shared" si="2"/>
        <v>1</v>
      </c>
    </row>
    <row r="42" spans="1:30" x14ac:dyDescent="0.25">
      <c r="A42" t="s">
        <v>95</v>
      </c>
      <c r="B42" s="22">
        <v>20</v>
      </c>
      <c r="C42" s="38">
        <v>38.1</v>
      </c>
      <c r="D42" s="38">
        <v>106.6</v>
      </c>
      <c r="E42" s="38">
        <v>245</v>
      </c>
      <c r="F42" s="38">
        <v>575</v>
      </c>
      <c r="G42">
        <v>0</v>
      </c>
      <c r="H42" s="10" t="str">
        <f t="shared" si="4"/>
        <v>R</v>
      </c>
      <c r="I42" s="57">
        <f t="shared" si="5"/>
        <v>0</v>
      </c>
      <c r="J42" s="58">
        <f t="shared" si="2"/>
        <v>1</v>
      </c>
    </row>
    <row r="43" spans="1:30" x14ac:dyDescent="0.25">
      <c r="A43" t="s">
        <v>96</v>
      </c>
      <c r="B43" s="22">
        <v>25</v>
      </c>
      <c r="C43" s="38">
        <v>25</v>
      </c>
      <c r="D43" s="38">
        <v>72</v>
      </c>
      <c r="E43" s="38">
        <v>160</v>
      </c>
      <c r="F43" s="38">
        <v>380</v>
      </c>
      <c r="H43" s="10" t="str">
        <f t="shared" si="4"/>
        <v>nd</v>
      </c>
      <c r="I43" s="57">
        <f t="shared" si="5"/>
        <v>0</v>
      </c>
      <c r="J43" s="58">
        <f t="shared" si="2"/>
        <v>1</v>
      </c>
    </row>
    <row r="44" spans="1:30" x14ac:dyDescent="0.25">
      <c r="A44" t="s">
        <v>97</v>
      </c>
      <c r="B44" s="22">
        <v>24</v>
      </c>
      <c r="C44" s="38">
        <v>14</v>
      </c>
      <c r="D44" s="38">
        <v>40</v>
      </c>
      <c r="E44" s="38">
        <v>91</v>
      </c>
      <c r="F44" s="38">
        <v>210</v>
      </c>
      <c r="H44" s="10" t="str">
        <f t="shared" si="4"/>
        <v>nd</v>
      </c>
      <c r="I44" s="57">
        <f t="shared" si="5"/>
        <v>0</v>
      </c>
      <c r="J44" s="58">
        <f t="shared" si="2"/>
        <v>1</v>
      </c>
    </row>
    <row r="45" spans="1:30" x14ac:dyDescent="0.25">
      <c r="A45" t="s">
        <v>98</v>
      </c>
      <c r="B45" s="22">
        <v>25</v>
      </c>
      <c r="C45" s="38">
        <v>77</v>
      </c>
      <c r="D45" s="38">
        <v>230</v>
      </c>
      <c r="E45" s="38">
        <v>510</v>
      </c>
      <c r="F45" s="38">
        <v>1200</v>
      </c>
      <c r="H45" s="10" t="str">
        <f t="shared" si="4"/>
        <v>nd</v>
      </c>
      <c r="I45" s="57">
        <f t="shared" si="5"/>
        <v>0</v>
      </c>
      <c r="J45" s="58">
        <f t="shared" si="2"/>
        <v>1</v>
      </c>
    </row>
    <row r="46" spans="1:30" x14ac:dyDescent="0.25">
      <c r="A46" t="s">
        <v>99</v>
      </c>
      <c r="B46" s="22">
        <v>26</v>
      </c>
      <c r="C46" s="38">
        <v>172</v>
      </c>
      <c r="D46" s="38">
        <v>510</v>
      </c>
      <c r="E46" s="38">
        <v>1200</v>
      </c>
      <c r="F46" s="38">
        <v>2700</v>
      </c>
      <c r="H46" s="10" t="str">
        <f t="shared" si="4"/>
        <v>nd</v>
      </c>
      <c r="I46" s="57">
        <f t="shared" si="5"/>
        <v>0</v>
      </c>
      <c r="J46" s="58">
        <f t="shared" si="2"/>
        <v>1</v>
      </c>
    </row>
    <row r="47" spans="1:30" x14ac:dyDescent="0.25">
      <c r="A47" t="s">
        <v>100</v>
      </c>
      <c r="B47" s="22">
        <v>23</v>
      </c>
      <c r="C47" s="38">
        <v>2</v>
      </c>
      <c r="D47" s="38">
        <v>5.5</v>
      </c>
      <c r="E47" s="38">
        <v>12</v>
      </c>
      <c r="F47" s="38">
        <v>29</v>
      </c>
      <c r="H47" s="10" t="str">
        <f t="shared" si="4"/>
        <v>nd</v>
      </c>
      <c r="I47" s="57">
        <f t="shared" si="5"/>
        <v>0</v>
      </c>
      <c r="J47" s="58">
        <f t="shared" si="2"/>
        <v>1</v>
      </c>
    </row>
    <row r="48" spans="1:30" x14ac:dyDescent="0.25">
      <c r="A48" t="s">
        <v>101</v>
      </c>
      <c r="B48" s="22">
        <v>25</v>
      </c>
      <c r="C48" s="38">
        <v>20</v>
      </c>
      <c r="D48" s="38">
        <v>58</v>
      </c>
      <c r="E48" s="38">
        <v>130</v>
      </c>
      <c r="F48" s="38">
        <v>300</v>
      </c>
      <c r="H48" s="10" t="str">
        <f t="shared" si="4"/>
        <v>nd</v>
      </c>
      <c r="I48" s="57">
        <f t="shared" si="5"/>
        <v>0</v>
      </c>
      <c r="J48" s="58">
        <f t="shared" si="2"/>
        <v>1</v>
      </c>
    </row>
    <row r="49" spans="1:13" x14ac:dyDescent="0.25">
      <c r="A49" t="s">
        <v>102</v>
      </c>
      <c r="B49" s="22">
        <v>24</v>
      </c>
      <c r="C49" s="38">
        <v>10</v>
      </c>
      <c r="D49" s="38">
        <v>29</v>
      </c>
      <c r="E49" s="38">
        <v>65</v>
      </c>
      <c r="F49" s="38">
        <v>150</v>
      </c>
      <c r="H49" s="10" t="str">
        <f t="shared" si="4"/>
        <v>nd</v>
      </c>
      <c r="I49" s="57">
        <f t="shared" si="5"/>
        <v>0</v>
      </c>
      <c r="J49" s="58">
        <f t="shared" si="2"/>
        <v>1</v>
      </c>
    </row>
    <row r="50" spans="1:13" x14ac:dyDescent="0.25">
      <c r="A50" t="s">
        <v>103</v>
      </c>
      <c r="B50" s="22">
        <v>23</v>
      </c>
      <c r="C50" s="38">
        <v>56</v>
      </c>
      <c r="D50" s="38">
        <v>160</v>
      </c>
      <c r="E50" s="38">
        <v>370</v>
      </c>
      <c r="F50" s="38">
        <v>860</v>
      </c>
      <c r="H50" s="10" t="str">
        <f t="shared" si="4"/>
        <v>nd</v>
      </c>
      <c r="I50" s="57">
        <f t="shared" si="5"/>
        <v>0</v>
      </c>
      <c r="J50" s="58">
        <f t="shared" si="2"/>
        <v>1</v>
      </c>
    </row>
    <row r="51" spans="1:13" x14ac:dyDescent="0.25">
      <c r="A51" t="s">
        <v>104</v>
      </c>
      <c r="B51" s="22">
        <v>24</v>
      </c>
      <c r="C51" s="38">
        <v>12</v>
      </c>
      <c r="D51" s="38">
        <v>34</v>
      </c>
      <c r="E51" s="38">
        <v>78</v>
      </c>
      <c r="F51" s="38">
        <v>180</v>
      </c>
      <c r="H51" s="10" t="str">
        <f t="shared" si="4"/>
        <v>nd</v>
      </c>
      <c r="I51" s="57">
        <f t="shared" si="5"/>
        <v>0</v>
      </c>
      <c r="J51" s="58">
        <f t="shared" si="2"/>
        <v>1</v>
      </c>
    </row>
    <row r="52" spans="1:13" x14ac:dyDescent="0.25">
      <c r="A52" t="s">
        <v>105</v>
      </c>
      <c r="B52" s="22">
        <v>25</v>
      </c>
      <c r="C52" s="38">
        <v>26</v>
      </c>
      <c r="D52" s="38">
        <v>75</v>
      </c>
      <c r="E52" s="38">
        <v>170</v>
      </c>
      <c r="F52" s="38">
        <v>400</v>
      </c>
      <c r="H52" s="10" t="str">
        <f t="shared" si="4"/>
        <v>nd</v>
      </c>
      <c r="I52" s="57">
        <f t="shared" si="5"/>
        <v>0</v>
      </c>
      <c r="J52" s="58">
        <f t="shared" si="2"/>
        <v>1</v>
      </c>
    </row>
    <row r="53" spans="1:13" x14ac:dyDescent="0.25">
      <c r="A53" t="s">
        <v>106</v>
      </c>
      <c r="B53" s="22">
        <v>24</v>
      </c>
      <c r="C53" s="38">
        <v>22</v>
      </c>
      <c r="D53" s="38">
        <v>63</v>
      </c>
      <c r="E53" s="38">
        <v>140</v>
      </c>
      <c r="F53" s="38">
        <v>330</v>
      </c>
      <c r="H53" s="10" t="str">
        <f t="shared" si="4"/>
        <v>nd</v>
      </c>
      <c r="I53" s="57">
        <f t="shared" si="5"/>
        <v>0</v>
      </c>
      <c r="J53" s="58">
        <f t="shared" si="2"/>
        <v>1</v>
      </c>
    </row>
    <row r="54" spans="1:13" x14ac:dyDescent="0.25">
      <c r="A54" t="s">
        <v>107</v>
      </c>
      <c r="B54" s="22">
        <v>25</v>
      </c>
      <c r="C54" s="38">
        <v>197.7</v>
      </c>
      <c r="D54" s="38">
        <v>590</v>
      </c>
      <c r="E54" s="38">
        <v>1324</v>
      </c>
      <c r="F54" s="38">
        <v>3055</v>
      </c>
      <c r="H54" s="10" t="str">
        <f t="shared" si="4"/>
        <v>nd</v>
      </c>
      <c r="I54" s="57">
        <f t="shared" si="5"/>
        <v>0</v>
      </c>
      <c r="J54" s="58">
        <f t="shared" si="2"/>
        <v>1</v>
      </c>
    </row>
    <row r="55" spans="1:13" x14ac:dyDescent="0.25">
      <c r="H55" s="10">
        <f t="shared" si="4"/>
        <v>0</v>
      </c>
      <c r="I55" s="57">
        <f t="shared" si="5"/>
        <v>0</v>
      </c>
      <c r="J55" s="58">
        <f t="shared" si="2"/>
        <v>1</v>
      </c>
    </row>
    <row r="56" spans="1:13" x14ac:dyDescent="0.25">
      <c r="H56" s="10">
        <f t="shared" si="4"/>
        <v>0</v>
      </c>
      <c r="I56" s="57">
        <f t="shared" si="5"/>
        <v>0</v>
      </c>
      <c r="J56" s="58">
        <f t="shared" si="2"/>
        <v>1</v>
      </c>
    </row>
    <row r="57" spans="1:13" x14ac:dyDescent="0.25">
      <c r="H57" s="10">
        <f t="shared" si="4"/>
        <v>0</v>
      </c>
      <c r="I57" s="57">
        <f t="shared" si="5"/>
        <v>0</v>
      </c>
      <c r="J57" s="58">
        <f t="shared" si="2"/>
        <v>1</v>
      </c>
    </row>
    <row r="58" spans="1:13" x14ac:dyDescent="0.25">
      <c r="H58" s="10">
        <f t="shared" si="4"/>
        <v>0</v>
      </c>
      <c r="I58" s="57">
        <f t="shared" si="5"/>
        <v>0</v>
      </c>
      <c r="J58" s="58">
        <f t="shared" si="2"/>
        <v>1</v>
      </c>
      <c r="K58" s="10"/>
      <c r="L58" s="10"/>
      <c r="M58" s="10"/>
    </row>
    <row r="59" spans="1:13" x14ac:dyDescent="0.25">
      <c r="H59" s="10">
        <f t="shared" si="4"/>
        <v>0</v>
      </c>
      <c r="I59" s="57">
        <f t="shared" si="5"/>
        <v>0</v>
      </c>
      <c r="J59" s="58">
        <f t="shared" si="2"/>
        <v>1</v>
      </c>
    </row>
    <row r="60" spans="1:13" x14ac:dyDescent="0.25">
      <c r="H60" s="10">
        <f t="shared" si="4"/>
        <v>0</v>
      </c>
      <c r="I60" s="57">
        <f t="shared" si="5"/>
        <v>0</v>
      </c>
      <c r="J60" s="58">
        <f t="shared" si="2"/>
        <v>1</v>
      </c>
    </row>
    <row r="61" spans="1:13" x14ac:dyDescent="0.25">
      <c r="H61" s="10">
        <f t="shared" si="4"/>
        <v>0</v>
      </c>
      <c r="I61" s="57">
        <f t="shared" si="5"/>
        <v>0</v>
      </c>
      <c r="J61" s="58">
        <f t="shared" si="2"/>
        <v>1</v>
      </c>
    </row>
    <row r="62" spans="1:13" x14ac:dyDescent="0.25">
      <c r="H62" s="10">
        <f t="shared" si="4"/>
        <v>0</v>
      </c>
      <c r="I62" s="57">
        <f t="shared" si="5"/>
        <v>0</v>
      </c>
      <c r="J62" s="58">
        <f t="shared" si="2"/>
        <v>1</v>
      </c>
    </row>
    <row r="63" spans="1:13" x14ac:dyDescent="0.25">
      <c r="H63" s="10">
        <f t="shared" si="4"/>
        <v>0</v>
      </c>
      <c r="I63" s="57">
        <f t="shared" si="5"/>
        <v>0</v>
      </c>
      <c r="J63" s="58">
        <f t="shared" si="2"/>
        <v>1</v>
      </c>
    </row>
    <row r="64" spans="1:13" x14ac:dyDescent="0.25">
      <c r="H64" s="10">
        <f t="shared" si="4"/>
        <v>0</v>
      </c>
      <c r="I64" s="57">
        <f t="shared" si="5"/>
        <v>0</v>
      </c>
      <c r="J64" s="58">
        <f t="shared" si="2"/>
        <v>1</v>
      </c>
    </row>
    <row r="65" spans="8:10" x14ac:dyDescent="0.25">
      <c r="H65" s="10"/>
      <c r="I65" s="57"/>
      <c r="J65" s="10"/>
    </row>
    <row r="66" spans="8:10" x14ac:dyDescent="0.25">
      <c r="H66" s="10"/>
      <c r="I66" s="57"/>
      <c r="J66" s="10"/>
    </row>
    <row r="67" spans="8:10" x14ac:dyDescent="0.25">
      <c r="H67" s="10"/>
      <c r="I67" s="57"/>
      <c r="J67" s="10"/>
    </row>
    <row r="68" spans="8:10" x14ac:dyDescent="0.25">
      <c r="H68" s="10"/>
      <c r="I68" s="57"/>
      <c r="J68" s="10"/>
    </row>
    <row r="69" spans="8:10" x14ac:dyDescent="0.25">
      <c r="H69" s="10"/>
      <c r="I69" s="57"/>
      <c r="J69" s="10"/>
    </row>
    <row r="70" spans="8:10" x14ac:dyDescent="0.25">
      <c r="I70" s="57"/>
    </row>
    <row r="71" spans="8:10" x14ac:dyDescent="0.25">
      <c r="I71" s="57"/>
    </row>
    <row r="72" spans="8:10" x14ac:dyDescent="0.25">
      <c r="I72" s="57"/>
    </row>
    <row r="73" spans="8:10" x14ac:dyDescent="0.25">
      <c r="I73" s="57"/>
    </row>
    <row r="74" spans="8:10" x14ac:dyDescent="0.25">
      <c r="I74" s="57"/>
    </row>
    <row r="75" spans="8:10" x14ac:dyDescent="0.25">
      <c r="I75" s="57"/>
    </row>
    <row r="76" spans="8:10" x14ac:dyDescent="0.25">
      <c r="I76" s="57"/>
    </row>
    <row r="77" spans="8:10" x14ac:dyDescent="0.25">
      <c r="I77" s="57"/>
    </row>
    <row r="78" spans="8:10" x14ac:dyDescent="0.25">
      <c r="I78" s="57"/>
    </row>
    <row r="79" spans="8:10" x14ac:dyDescent="0.25">
      <c r="I79" s="57"/>
    </row>
    <row r="80" spans="8:10" x14ac:dyDescent="0.25">
      <c r="I80" s="57"/>
    </row>
    <row r="81" spans="9:9" x14ac:dyDescent="0.25">
      <c r="I81" s="57"/>
    </row>
    <row r="82" spans="9:9" x14ac:dyDescent="0.25">
      <c r="I82" s="57"/>
    </row>
    <row r="83" spans="9:9" x14ac:dyDescent="0.25">
      <c r="I83" s="57"/>
    </row>
    <row r="84" spans="9:9" x14ac:dyDescent="0.25">
      <c r="I84" s="57"/>
    </row>
    <row r="85" spans="9:9" x14ac:dyDescent="0.25">
      <c r="I85" s="57"/>
    </row>
    <row r="86" spans="9:9" x14ac:dyDescent="0.25">
      <c r="I86" s="57"/>
    </row>
    <row r="87" spans="9:9" x14ac:dyDescent="0.25">
      <c r="I87" s="57"/>
    </row>
    <row r="88" spans="9:9" x14ac:dyDescent="0.25">
      <c r="I88" s="57"/>
    </row>
    <row r="89" spans="9:9" x14ac:dyDescent="0.25">
      <c r="I89" s="57"/>
    </row>
    <row r="90" spans="9:9" x14ac:dyDescent="0.25">
      <c r="I90" s="57"/>
    </row>
    <row r="91" spans="9:9" x14ac:dyDescent="0.25">
      <c r="I91" s="57"/>
    </row>
    <row r="92" spans="9:9" x14ac:dyDescent="0.25">
      <c r="I92" s="57"/>
    </row>
    <row r="93" spans="9:9" x14ac:dyDescent="0.25">
      <c r="I93" s="57"/>
    </row>
    <row r="94" spans="9:9" x14ac:dyDescent="0.25">
      <c r="I94" s="57"/>
    </row>
    <row r="95" spans="9:9" x14ac:dyDescent="0.25">
      <c r="I95" s="57"/>
    </row>
    <row r="96" spans="9:9" x14ac:dyDescent="0.25">
      <c r="I96" s="57"/>
    </row>
  </sheetData>
  <conditionalFormatting sqref="H6:J6 I7:I96 J7:J69 H7:H69 K58:M58 N22:N26 N28:N32 N34">
    <cfRule type="containsText" dxfId="116" priority="28" operator="containsText" text="A">
      <formula>NOT(ISERROR(SEARCH("A",H6)))</formula>
    </cfRule>
    <cfRule type="containsText" dxfId="115" priority="29" operator="containsText" text="R">
      <formula>NOT(ISERROR(SEARCH("R",H6)))</formula>
    </cfRule>
    <cfRule type="containsText" dxfId="114" priority="30" operator="containsText" text="G">
      <formula>NOT(ISERROR(SEARCH("G",H6)))</formula>
    </cfRule>
  </conditionalFormatting>
  <conditionalFormatting sqref="U5">
    <cfRule type="containsText" dxfId="113" priority="25" operator="containsText" text="A">
      <formula>NOT(ISERROR(SEARCH("A",U5)))</formula>
    </cfRule>
    <cfRule type="containsText" dxfId="112" priority="26" operator="containsText" text="R">
      <formula>NOT(ISERROR(SEARCH("R",U5)))</formula>
    </cfRule>
    <cfRule type="containsText" dxfId="111" priority="27" operator="containsText" text="G">
      <formula>NOT(ISERROR(SEARCH("G",U5)))</formula>
    </cfRule>
  </conditionalFormatting>
  <conditionalFormatting sqref="V5">
    <cfRule type="containsText" dxfId="110" priority="22" operator="containsText" text="A">
      <formula>NOT(ISERROR(SEARCH("A",V5)))</formula>
    </cfRule>
    <cfRule type="containsText" dxfId="109" priority="23" operator="containsText" text="R">
      <formula>NOT(ISERROR(SEARCH("R",V5)))</formula>
    </cfRule>
    <cfRule type="containsText" dxfId="108" priority="24" operator="containsText" text="G">
      <formula>NOT(ISERROR(SEARCH("G",V5)))</formula>
    </cfRule>
  </conditionalFormatting>
  <conditionalFormatting sqref="W5">
    <cfRule type="containsText" dxfId="107" priority="19" operator="containsText" text="A">
      <formula>NOT(ISERROR(SEARCH("A",W5)))</formula>
    </cfRule>
    <cfRule type="containsText" dxfId="106" priority="20" operator="containsText" text="R">
      <formula>NOT(ISERROR(SEARCH("R",W5)))</formula>
    </cfRule>
    <cfRule type="containsText" dxfId="105" priority="21" operator="containsText" text="G">
      <formula>NOT(ISERROR(SEARCH("G",W5)))</formula>
    </cfRule>
  </conditionalFormatting>
  <conditionalFormatting sqref="U17">
    <cfRule type="containsText" dxfId="104" priority="16" operator="containsText" text="A">
      <formula>NOT(ISERROR(SEARCH("A",U17)))</formula>
    </cfRule>
    <cfRule type="containsText" dxfId="103" priority="17" operator="containsText" text="R">
      <formula>NOT(ISERROR(SEARCH("R",U17)))</formula>
    </cfRule>
    <cfRule type="containsText" dxfId="102" priority="18" operator="containsText" text="G">
      <formula>NOT(ISERROR(SEARCH("G",U17)))</formula>
    </cfRule>
  </conditionalFormatting>
  <conditionalFormatting sqref="V17">
    <cfRule type="containsText" dxfId="101" priority="13" operator="containsText" text="A">
      <formula>NOT(ISERROR(SEARCH("A",V17)))</formula>
    </cfRule>
    <cfRule type="containsText" dxfId="100" priority="14" operator="containsText" text="R">
      <formula>NOT(ISERROR(SEARCH("R",V17)))</formula>
    </cfRule>
    <cfRule type="containsText" dxfId="99" priority="15" operator="containsText" text="G">
      <formula>NOT(ISERROR(SEARCH("G",V17)))</formula>
    </cfRule>
  </conditionalFormatting>
  <conditionalFormatting sqref="W17">
    <cfRule type="containsText" dxfId="98" priority="10" operator="containsText" text="A">
      <formula>NOT(ISERROR(SEARCH("A",W17)))</formula>
    </cfRule>
    <cfRule type="containsText" dxfId="97" priority="11" operator="containsText" text="R">
      <formula>NOT(ISERROR(SEARCH("R",W17)))</formula>
    </cfRule>
    <cfRule type="containsText" dxfId="96" priority="12" operator="containsText" text="G">
      <formula>NOT(ISERROR(SEARCH("G",W17)))</formula>
    </cfRule>
  </conditionalFormatting>
  <conditionalFormatting sqref="N21">
    <cfRule type="containsText" dxfId="95" priority="7" operator="containsText" text="A">
      <formula>NOT(ISERROR(SEARCH("A",N21)))</formula>
    </cfRule>
    <cfRule type="containsText" dxfId="94" priority="8" operator="containsText" text="R">
      <formula>NOT(ISERROR(SEARCH("R",N21)))</formula>
    </cfRule>
    <cfRule type="containsText" dxfId="93" priority="9" operator="containsText" text="G">
      <formula>NOT(ISERROR(SEARCH("G",N21)))</formula>
    </cfRule>
  </conditionalFormatting>
  <conditionalFormatting sqref="N6">
    <cfRule type="containsText" dxfId="92" priority="4" operator="containsText" text="A">
      <formula>NOT(ISERROR(SEARCH("A",N6)))</formula>
    </cfRule>
    <cfRule type="containsText" dxfId="91" priority="5" operator="containsText" text="R">
      <formula>NOT(ISERROR(SEARCH("R",N6)))</formula>
    </cfRule>
    <cfRule type="containsText" dxfId="90" priority="6" operator="containsText" text="G">
      <formula>NOT(ISERROR(SEARCH("G",N6)))</formula>
    </cfRule>
  </conditionalFormatting>
  <conditionalFormatting sqref="N17:N20">
    <cfRule type="containsText" dxfId="89" priority="1" operator="containsText" text="A">
      <formula>NOT(ISERROR(SEARCH("A",N17)))</formula>
    </cfRule>
    <cfRule type="containsText" dxfId="88" priority="2" operator="containsText" text="R">
      <formula>NOT(ISERROR(SEARCH("R",N17)))</formula>
    </cfRule>
    <cfRule type="containsText" dxfId="87" priority="3" operator="containsText" text="G">
      <formula>NOT(ISERROR(SEARCH("G",N17)))</formula>
    </cfRule>
  </conditionalFormatting>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20CA-4147-45E1-8A4B-76731F28A74A}">
  <sheetPr>
    <tabColor theme="8" tint="0.79998168889431442"/>
  </sheetPr>
  <dimension ref="A1:AD96"/>
  <sheetViews>
    <sheetView zoomScale="90" zoomScaleNormal="90" workbookViewId="0">
      <selection activeCell="S6" sqref="S6"/>
    </sheetView>
  </sheetViews>
  <sheetFormatPr defaultRowHeight="15" x14ac:dyDescent="0.25"/>
  <cols>
    <col min="1" max="1" width="23.85546875" customWidth="1"/>
    <col min="2" max="2" width="7.140625" bestFit="1" customWidth="1"/>
    <col min="3" max="3" width="10.5703125" customWidth="1"/>
    <col min="4" max="7" width="9.28515625" customWidth="1"/>
    <col min="11" max="11" width="5.85546875" customWidth="1"/>
    <col min="12" max="12" width="4.85546875" customWidth="1"/>
    <col min="14" max="14" width="7.85546875" customWidth="1"/>
    <col min="15" max="19" width="8.7109375" customWidth="1"/>
    <col min="20" max="20" width="8.140625" customWidth="1"/>
    <col min="21" max="23" width="8.5703125" customWidth="1"/>
    <col min="24" max="27" width="8.28515625" customWidth="1"/>
    <col min="28" max="28" width="5" customWidth="1"/>
    <col min="31" max="31" width="23.85546875" customWidth="1"/>
  </cols>
  <sheetData>
    <row r="1" spans="1:30" x14ac:dyDescent="0.25">
      <c r="A1" s="46" t="s">
        <v>0</v>
      </c>
      <c r="B1" t="s">
        <v>108</v>
      </c>
      <c r="N1" t="s">
        <v>2</v>
      </c>
      <c r="O1">
        <v>1</v>
      </c>
      <c r="P1" t="s">
        <v>3</v>
      </c>
    </row>
    <row r="2" spans="1:30" x14ac:dyDescent="0.25">
      <c r="A2" s="46" t="s">
        <v>4</v>
      </c>
      <c r="B2" t="s">
        <v>109</v>
      </c>
      <c r="N2" t="s">
        <v>5</v>
      </c>
      <c r="O2">
        <v>0.85</v>
      </c>
      <c r="P2" t="s">
        <v>6</v>
      </c>
    </row>
    <row r="4" spans="1:30" x14ac:dyDescent="0.25">
      <c r="C4" s="46" t="s">
        <v>7</v>
      </c>
      <c r="N4" s="55" t="s">
        <v>8</v>
      </c>
    </row>
    <row r="5" spans="1:30" ht="90" x14ac:dyDescent="0.25">
      <c r="A5" s="46" t="s">
        <v>9</v>
      </c>
      <c r="B5" s="46" t="s">
        <v>10</v>
      </c>
      <c r="C5" s="11" t="s">
        <v>11</v>
      </c>
      <c r="D5" s="11" t="s">
        <v>12</v>
      </c>
      <c r="E5" s="11" t="s">
        <v>13</v>
      </c>
      <c r="F5" s="11" t="s">
        <v>14</v>
      </c>
      <c r="G5" s="11" t="s">
        <v>110</v>
      </c>
      <c r="H5" s="56" t="s">
        <v>16</v>
      </c>
      <c r="I5" s="56"/>
      <c r="J5" s="56"/>
      <c r="N5" s="56" t="s">
        <v>17</v>
      </c>
      <c r="O5" s="10" t="s">
        <v>18</v>
      </c>
      <c r="P5" s="10" t="s">
        <v>19</v>
      </c>
      <c r="Q5" s="10" t="s">
        <v>6</v>
      </c>
      <c r="R5" s="10" t="s">
        <v>20</v>
      </c>
      <c r="S5" s="56" t="s">
        <v>21</v>
      </c>
      <c r="T5" s="56"/>
      <c r="U5" s="10" t="s">
        <v>22</v>
      </c>
      <c r="V5" s="10" t="s">
        <v>23</v>
      </c>
      <c r="W5" s="10" t="s">
        <v>24</v>
      </c>
      <c r="X5" s="10" t="s">
        <v>25</v>
      </c>
      <c r="Y5" s="10" t="s">
        <v>26</v>
      </c>
      <c r="Z5" s="56" t="s">
        <v>27</v>
      </c>
      <c r="AA5" s="56" t="s">
        <v>28</v>
      </c>
    </row>
    <row r="6" spans="1:30" x14ac:dyDescent="0.25">
      <c r="A6" t="s">
        <v>30</v>
      </c>
      <c r="B6" s="22">
        <v>24</v>
      </c>
      <c r="C6" s="38">
        <v>99.36</v>
      </c>
      <c r="D6" s="38">
        <v>290</v>
      </c>
      <c r="E6" s="38">
        <v>660</v>
      </c>
      <c r="F6" s="38">
        <v>1500</v>
      </c>
      <c r="G6" s="38">
        <v>305</v>
      </c>
      <c r="H6" s="10" t="str">
        <f t="shared" ref="H6:H37" si="0">IF(ISBLANK(A6),0,IF(ISBLANK(G6),"nd",IF(G6&lt;=$O$1*D6,"R",IF(G6&lt;=$O$2*E6,"A",IF(G6&gt;$O$2*E6,"G","na")))))</f>
        <v>A</v>
      </c>
      <c r="I6" s="57">
        <f t="shared" ref="I6:I37" si="1">G6/$S$6</f>
        <v>0.63674321503131526</v>
      </c>
      <c r="J6" s="58">
        <f>I6</f>
        <v>0.63674321503131526</v>
      </c>
      <c r="N6" s="10" t="str">
        <f>IF(ISBLANK(S6),"nd",IF(S6&lt;=$O$1*P6,"R",IF(S6&lt;=$O$2*Q6,"A",IF(S6&gt;$O$2*Q6,"G","na"))))</f>
        <v>R</v>
      </c>
      <c r="O6" s="59">
        <f>SUM(C6:C65)</f>
        <v>460.36</v>
      </c>
      <c r="P6" s="59">
        <f>SUM(D6:D65)</f>
        <v>1360</v>
      </c>
      <c r="Q6" s="59">
        <f>SUM(E6:E65)</f>
        <v>3030</v>
      </c>
      <c r="R6" s="59">
        <f>SUM(F6:F65)</f>
        <v>7100</v>
      </c>
      <c r="S6" s="59">
        <f>SUM(G6:G65)</f>
        <v>479</v>
      </c>
      <c r="T6" s="59"/>
      <c r="U6">
        <f>COUNTIF($H$6:$H$69,$U5)</f>
        <v>2</v>
      </c>
      <c r="V6">
        <f>COUNTIF($H$6:$H$69,$V5)</f>
        <v>1</v>
      </c>
      <c r="W6">
        <f>COUNTIF($H$6:$H$69,$W5)</f>
        <v>0</v>
      </c>
      <c r="X6">
        <f>COUNTIF($H$6:$H$69,$X5)</f>
        <v>0</v>
      </c>
      <c r="Y6">
        <f>SUM(U6:X6)</f>
        <v>3</v>
      </c>
      <c r="Z6" s="60">
        <f>J10</f>
        <v>1</v>
      </c>
      <c r="AA6" s="60">
        <f>J15</f>
        <v>1</v>
      </c>
    </row>
    <row r="7" spans="1:30" x14ac:dyDescent="0.25">
      <c r="A7" t="s">
        <v>84</v>
      </c>
      <c r="B7" s="22">
        <v>24</v>
      </c>
      <c r="C7" s="38">
        <v>116</v>
      </c>
      <c r="D7" s="38">
        <v>340</v>
      </c>
      <c r="E7" s="38">
        <v>770</v>
      </c>
      <c r="F7" s="38">
        <v>1800</v>
      </c>
      <c r="G7" s="38">
        <v>125.25</v>
      </c>
      <c r="H7" s="10" t="str">
        <f t="shared" si="0"/>
        <v>R</v>
      </c>
      <c r="I7" s="57">
        <f t="shared" si="1"/>
        <v>0.26148225469728603</v>
      </c>
      <c r="J7" s="58">
        <f>J6+I7</f>
        <v>0.89822546972860129</v>
      </c>
      <c r="S7" s="59">
        <v>72917</v>
      </c>
      <c r="T7" s="59"/>
      <c r="U7" t="s">
        <v>31</v>
      </c>
    </row>
    <row r="8" spans="1:30" x14ac:dyDescent="0.25">
      <c r="A8" t="s">
        <v>78</v>
      </c>
      <c r="B8" s="22">
        <v>24</v>
      </c>
      <c r="C8" s="38">
        <v>245</v>
      </c>
      <c r="D8" s="38">
        <v>730</v>
      </c>
      <c r="E8" s="38">
        <v>1600</v>
      </c>
      <c r="F8" s="38">
        <v>3800</v>
      </c>
      <c r="G8" s="38">
        <v>48.75</v>
      </c>
      <c r="H8" s="10" t="str">
        <f t="shared" si="0"/>
        <v>R</v>
      </c>
      <c r="I8" s="57">
        <f t="shared" si="1"/>
        <v>0.10177453027139875</v>
      </c>
      <c r="J8" s="58">
        <f t="shared" ref="J8:J64" si="2">J7+I8</f>
        <v>1</v>
      </c>
    </row>
    <row r="9" spans="1:30" x14ac:dyDescent="0.25">
      <c r="H9" s="10">
        <f t="shared" si="0"/>
        <v>0</v>
      </c>
      <c r="I9" s="57">
        <f t="shared" si="1"/>
        <v>0</v>
      </c>
      <c r="J9" s="58">
        <f t="shared" si="2"/>
        <v>1</v>
      </c>
    </row>
    <row r="10" spans="1:30" x14ac:dyDescent="0.25">
      <c r="H10" s="10">
        <f t="shared" si="0"/>
        <v>0</v>
      </c>
      <c r="I10" s="57">
        <f t="shared" si="1"/>
        <v>0</v>
      </c>
      <c r="J10" s="58">
        <f t="shared" si="2"/>
        <v>1</v>
      </c>
    </row>
    <row r="11" spans="1:30" x14ac:dyDescent="0.25">
      <c r="H11" s="10">
        <f t="shared" si="0"/>
        <v>0</v>
      </c>
      <c r="I11" s="57">
        <f t="shared" si="1"/>
        <v>0</v>
      </c>
      <c r="J11" s="58">
        <f t="shared" si="2"/>
        <v>1</v>
      </c>
    </row>
    <row r="12" spans="1:30" x14ac:dyDescent="0.25">
      <c r="H12" s="10">
        <f t="shared" si="0"/>
        <v>0</v>
      </c>
      <c r="I12" s="57">
        <f t="shared" si="1"/>
        <v>0</v>
      </c>
      <c r="J12" s="58">
        <f t="shared" si="2"/>
        <v>1</v>
      </c>
    </row>
    <row r="13" spans="1:30" x14ac:dyDescent="0.25">
      <c r="H13" s="10">
        <f t="shared" si="0"/>
        <v>0</v>
      </c>
      <c r="I13" s="57">
        <f t="shared" si="1"/>
        <v>0</v>
      </c>
      <c r="J13" s="58">
        <f t="shared" si="2"/>
        <v>1</v>
      </c>
    </row>
    <row r="14" spans="1:30" x14ac:dyDescent="0.25">
      <c r="H14" s="10">
        <f t="shared" si="0"/>
        <v>0</v>
      </c>
      <c r="I14" s="57">
        <f t="shared" si="1"/>
        <v>0</v>
      </c>
      <c r="J14" s="58">
        <f t="shared" si="2"/>
        <v>1</v>
      </c>
      <c r="M14" s="55" t="s">
        <v>39</v>
      </c>
    </row>
    <row r="15" spans="1:30" x14ac:dyDescent="0.25">
      <c r="H15" s="10">
        <f t="shared" si="0"/>
        <v>0</v>
      </c>
      <c r="I15" s="57">
        <f t="shared" si="1"/>
        <v>0</v>
      </c>
      <c r="J15" s="58">
        <f t="shared" si="2"/>
        <v>1</v>
      </c>
      <c r="U15" t="s">
        <v>41</v>
      </c>
    </row>
    <row r="16" spans="1:30" ht="60" x14ac:dyDescent="0.25">
      <c r="H16" s="10">
        <f t="shared" si="0"/>
        <v>0</v>
      </c>
      <c r="I16" s="57">
        <f t="shared" si="1"/>
        <v>0</v>
      </c>
      <c r="J16" s="58">
        <f t="shared" si="2"/>
        <v>1</v>
      </c>
      <c r="L16" t="s">
        <v>43</v>
      </c>
      <c r="M16" t="s">
        <v>44</v>
      </c>
      <c r="N16" t="s">
        <v>16</v>
      </c>
      <c r="O16" s="10" t="s">
        <v>18</v>
      </c>
      <c r="P16" s="10" t="s">
        <v>19</v>
      </c>
      <c r="Q16" s="10" t="s">
        <v>6</v>
      </c>
      <c r="R16" s="10" t="s">
        <v>20</v>
      </c>
      <c r="S16" s="56" t="s">
        <v>21</v>
      </c>
      <c r="T16" s="56" t="s">
        <v>45</v>
      </c>
      <c r="U16" s="61" t="s">
        <v>46</v>
      </c>
      <c r="V16" s="62" t="s">
        <v>47</v>
      </c>
      <c r="W16" s="63" t="s">
        <v>48</v>
      </c>
      <c r="X16" s="56" t="s">
        <v>49</v>
      </c>
      <c r="Y16" s="10" t="s">
        <v>26</v>
      </c>
      <c r="Z16" s="56" t="s">
        <v>27</v>
      </c>
      <c r="AB16" t="s">
        <v>43</v>
      </c>
      <c r="AC16" t="s">
        <v>50</v>
      </c>
      <c r="AD16" t="s">
        <v>51</v>
      </c>
    </row>
    <row r="17" spans="8:30" x14ac:dyDescent="0.25">
      <c r="H17" s="10">
        <f t="shared" si="0"/>
        <v>0</v>
      </c>
      <c r="I17" s="57">
        <f t="shared" si="1"/>
        <v>0</v>
      </c>
      <c r="J17" s="58">
        <f t="shared" si="2"/>
        <v>1</v>
      </c>
      <c r="L17">
        <v>1</v>
      </c>
      <c r="M17" t="s">
        <v>53</v>
      </c>
      <c r="N17" s="10" t="str">
        <f>IF(ISBLANK(S17),"nd",IF(S17&lt;=$O$1*P17,"R",IF(S17&lt;=$O$2*Q17,"A",IF(S17&gt;$O$2*Q17,"G","na"))))</f>
        <v>G</v>
      </c>
      <c r="O17" s="64">
        <v>4849.659999999998</v>
      </c>
      <c r="P17" s="64">
        <v>14473.9</v>
      </c>
      <c r="Q17" s="64">
        <v>32815.599999999999</v>
      </c>
      <c r="R17" s="64">
        <v>76331</v>
      </c>
      <c r="S17" s="64">
        <v>64390.666666666664</v>
      </c>
      <c r="T17" s="65"/>
      <c r="U17" s="10">
        <v>29</v>
      </c>
      <c r="V17" s="10">
        <v>4</v>
      </c>
      <c r="W17" s="10">
        <v>16</v>
      </c>
      <c r="X17" s="10">
        <v>0</v>
      </c>
      <c r="Y17" s="10">
        <v>49</v>
      </c>
      <c r="Z17" s="66">
        <v>0.786228076532831</v>
      </c>
      <c r="AA17" s="65">
        <v>0.92723065454620768</v>
      </c>
      <c r="AB17">
        <v>1</v>
      </c>
      <c r="AC17" t="s">
        <v>53</v>
      </c>
      <c r="AD17" t="s">
        <v>54</v>
      </c>
    </row>
    <row r="18" spans="8:30" x14ac:dyDescent="0.25">
      <c r="H18" s="10">
        <f t="shared" si="0"/>
        <v>0</v>
      </c>
      <c r="I18" s="57">
        <f t="shared" si="1"/>
        <v>0</v>
      </c>
      <c r="J18" s="58">
        <f t="shared" si="2"/>
        <v>1</v>
      </c>
      <c r="L18">
        <v>2</v>
      </c>
      <c r="M18" t="s">
        <v>53</v>
      </c>
      <c r="N18" s="10" t="str">
        <f>IF(ISBLANK(S18),"nd",IF(S18&lt;=$O$1*P18,"R",IF(S18&lt;=$O$2*Q18,"A",IF(S18&gt;$O$2*Q18,"G","na"))))</f>
        <v>G</v>
      </c>
      <c r="O18" s="59">
        <v>3645.0399999999995</v>
      </c>
      <c r="P18" s="59">
        <v>10839.9</v>
      </c>
      <c r="Q18" s="59">
        <v>24539.599999999999</v>
      </c>
      <c r="R18" s="59">
        <v>57086</v>
      </c>
      <c r="S18" s="59">
        <v>24354</v>
      </c>
      <c r="T18" s="65"/>
      <c r="U18">
        <v>29</v>
      </c>
      <c r="V18">
        <v>4</v>
      </c>
      <c r="W18">
        <v>12</v>
      </c>
      <c r="X18">
        <v>0</v>
      </c>
      <c r="Y18">
        <v>45</v>
      </c>
      <c r="Z18" s="65">
        <v>0.74890161780405684</v>
      </c>
      <c r="AA18" s="65">
        <v>0.91717992937505133</v>
      </c>
      <c r="AB18">
        <v>2</v>
      </c>
      <c r="AC18" t="s">
        <v>53</v>
      </c>
      <c r="AD18" t="s">
        <v>56</v>
      </c>
    </row>
    <row r="19" spans="8:30" x14ac:dyDescent="0.25">
      <c r="H19" s="10">
        <f t="shared" si="0"/>
        <v>0</v>
      </c>
      <c r="I19" s="57">
        <f t="shared" si="1"/>
        <v>0</v>
      </c>
      <c r="J19" s="58">
        <f t="shared" si="2"/>
        <v>1</v>
      </c>
      <c r="L19">
        <v>3</v>
      </c>
      <c r="M19" t="s">
        <v>53</v>
      </c>
      <c r="N19" s="10" t="str">
        <f>IF(ISBLANK(S19),"nd",IF(S19&lt;=$O$1*P19,"R",IF(S19&lt;=$O$2*Q19,"A",IF(S19&gt;$O$2*Q19,"G","na"))))</f>
        <v>G</v>
      </c>
      <c r="O19" s="59">
        <v>2840.84</v>
      </c>
      <c r="P19" s="59">
        <v>8493</v>
      </c>
      <c r="Q19" s="59">
        <v>19107</v>
      </c>
      <c r="R19" s="59">
        <v>44855</v>
      </c>
      <c r="S19" s="59">
        <v>23701.916666666668</v>
      </c>
      <c r="T19" s="65"/>
      <c r="U19">
        <v>4</v>
      </c>
      <c r="V19">
        <v>4</v>
      </c>
      <c r="W19">
        <v>9</v>
      </c>
      <c r="X19">
        <v>0</v>
      </c>
      <c r="Y19">
        <v>17</v>
      </c>
      <c r="Z19" s="65">
        <v>0.76950527910893263</v>
      </c>
      <c r="AA19" s="65">
        <v>0.94241323662291698</v>
      </c>
      <c r="AB19">
        <v>3</v>
      </c>
      <c r="AC19" t="s">
        <v>53</v>
      </c>
      <c r="AD19" t="s">
        <v>58</v>
      </c>
    </row>
    <row r="20" spans="8:30" x14ac:dyDescent="0.25">
      <c r="H20" s="10">
        <f t="shared" si="0"/>
        <v>0</v>
      </c>
      <c r="I20" s="57">
        <f t="shared" si="1"/>
        <v>0</v>
      </c>
      <c r="J20" s="58">
        <f t="shared" si="2"/>
        <v>1</v>
      </c>
      <c r="L20">
        <v>4</v>
      </c>
      <c r="M20" t="s">
        <v>53</v>
      </c>
      <c r="N20" s="10" t="str">
        <f>IF(ISBLANK(S20),"nd",IF(S20&lt;=$O$1*P20,"R",IF(S20&lt;=$O$2*Q20,"A",IF(S20&gt;$O$2*Q20,"G","na"))))</f>
        <v>R</v>
      </c>
      <c r="O20" s="59">
        <v>845.91000000000008</v>
      </c>
      <c r="P20" s="59">
        <v>2500</v>
      </c>
      <c r="Q20" s="59">
        <v>5640</v>
      </c>
      <c r="R20" s="59">
        <v>13120</v>
      </c>
      <c r="S20" s="59">
        <v>2449.75</v>
      </c>
      <c r="T20" s="65"/>
      <c r="U20">
        <v>3</v>
      </c>
      <c r="V20">
        <v>3</v>
      </c>
      <c r="W20">
        <v>1</v>
      </c>
      <c r="X20">
        <v>0</v>
      </c>
      <c r="Y20">
        <v>7</v>
      </c>
      <c r="Z20" s="65">
        <v>0.92897234411674667</v>
      </c>
      <c r="AA20" s="65">
        <v>1</v>
      </c>
      <c r="AB20">
        <v>4</v>
      </c>
      <c r="AC20" t="s">
        <v>53</v>
      </c>
      <c r="AD20" t="s">
        <v>60</v>
      </c>
    </row>
    <row r="21" spans="8:30" x14ac:dyDescent="0.25">
      <c r="H21" s="10">
        <f t="shared" si="0"/>
        <v>0</v>
      </c>
      <c r="I21" s="57">
        <f t="shared" si="1"/>
        <v>0</v>
      </c>
      <c r="J21" s="58">
        <f t="shared" si="2"/>
        <v>1</v>
      </c>
      <c r="N21" s="10"/>
      <c r="O21" s="59"/>
      <c r="P21" s="59"/>
      <c r="Q21" s="59"/>
      <c r="R21" s="59"/>
      <c r="S21" s="59"/>
      <c r="T21" s="59"/>
    </row>
    <row r="22" spans="8:30" x14ac:dyDescent="0.25">
      <c r="H22" s="10">
        <f t="shared" si="0"/>
        <v>0</v>
      </c>
      <c r="I22" s="57">
        <f t="shared" si="1"/>
        <v>0</v>
      </c>
      <c r="J22" s="58">
        <f t="shared" si="2"/>
        <v>1</v>
      </c>
      <c r="N22" s="10"/>
      <c r="O22" s="59"/>
      <c r="P22" s="59"/>
      <c r="Q22" s="59"/>
      <c r="R22" s="59"/>
      <c r="S22" s="59"/>
      <c r="T22" s="59"/>
    </row>
    <row r="23" spans="8:30" x14ac:dyDescent="0.25">
      <c r="H23" s="10">
        <f t="shared" si="0"/>
        <v>0</v>
      </c>
      <c r="I23" s="57">
        <f t="shared" si="1"/>
        <v>0</v>
      </c>
      <c r="J23" s="58">
        <f t="shared" si="2"/>
        <v>1</v>
      </c>
      <c r="L23">
        <v>7</v>
      </c>
      <c r="M23" t="s">
        <v>64</v>
      </c>
      <c r="N23" s="10" t="str">
        <f t="shared" ref="N23:N26" si="3">IF(ISBLANK(S23),"nd",IF(S23&lt;=$O$1*P23,"R",IF(S23&lt;=$O$2*Q23,"A",IF(S23&gt;$O$2*Q23,"G","na"))))</f>
        <v>G</v>
      </c>
      <c r="O23" s="59">
        <v>1913.4800000000002</v>
      </c>
      <c r="P23" s="59">
        <v>5726.8</v>
      </c>
      <c r="Q23" s="59">
        <v>13055.6</v>
      </c>
      <c r="R23" s="59">
        <v>30272</v>
      </c>
      <c r="S23" s="59">
        <v>15289.5</v>
      </c>
      <c r="T23" s="65"/>
      <c r="U23">
        <v>16</v>
      </c>
      <c r="V23">
        <v>1</v>
      </c>
      <c r="W23">
        <v>6</v>
      </c>
      <c r="X23">
        <v>0</v>
      </c>
      <c r="Y23">
        <v>23</v>
      </c>
      <c r="Z23" s="65">
        <v>0.92681251839497703</v>
      </c>
      <c r="AA23" s="65">
        <v>0.99130121979136021</v>
      </c>
      <c r="AB23">
        <v>7</v>
      </c>
      <c r="AC23" t="s">
        <v>64</v>
      </c>
      <c r="AD23" t="s">
        <v>65</v>
      </c>
    </row>
    <row r="24" spans="8:30" x14ac:dyDescent="0.25">
      <c r="H24" s="10">
        <f t="shared" si="0"/>
        <v>0</v>
      </c>
      <c r="I24" s="57">
        <f t="shared" si="1"/>
        <v>0</v>
      </c>
      <c r="J24" s="58">
        <f t="shared" si="2"/>
        <v>1</v>
      </c>
      <c r="L24">
        <v>8</v>
      </c>
      <c r="M24" t="s">
        <v>64</v>
      </c>
      <c r="N24" s="10" t="str">
        <f t="shared" si="3"/>
        <v>G</v>
      </c>
      <c r="O24" s="59">
        <v>1057.1400000000001</v>
      </c>
      <c r="P24" s="59">
        <v>3126.8</v>
      </c>
      <c r="Q24" s="59">
        <v>7155.6</v>
      </c>
      <c r="R24" s="59">
        <v>16272</v>
      </c>
      <c r="S24" s="59">
        <v>7079.5</v>
      </c>
      <c r="T24" s="65"/>
      <c r="U24">
        <v>16</v>
      </c>
      <c r="V24">
        <v>1</v>
      </c>
      <c r="W24">
        <v>5</v>
      </c>
      <c r="X24">
        <v>0</v>
      </c>
      <c r="Y24">
        <v>22</v>
      </c>
      <c r="Z24">
        <v>0.90440709089624982</v>
      </c>
      <c r="AA24">
        <v>0.98573345575252502</v>
      </c>
      <c r="AB24">
        <v>8</v>
      </c>
      <c r="AC24" t="s">
        <v>64</v>
      </c>
      <c r="AD24" t="s">
        <v>67</v>
      </c>
    </row>
    <row r="25" spans="8:30" x14ac:dyDescent="0.25">
      <c r="H25" s="10">
        <f t="shared" si="0"/>
        <v>0</v>
      </c>
      <c r="I25" s="57">
        <f t="shared" si="1"/>
        <v>0</v>
      </c>
      <c r="J25" s="58">
        <f t="shared" si="2"/>
        <v>1</v>
      </c>
      <c r="L25">
        <v>9</v>
      </c>
      <c r="M25" t="s">
        <v>64</v>
      </c>
      <c r="N25" s="10" t="str">
        <f t="shared" si="3"/>
        <v>A</v>
      </c>
      <c r="O25" s="59">
        <v>987.25000000000011</v>
      </c>
      <c r="P25" s="59">
        <v>2916.8</v>
      </c>
      <c r="Q25" s="59">
        <v>6695.6</v>
      </c>
      <c r="R25" s="59">
        <v>15172</v>
      </c>
      <c r="S25" s="59">
        <v>4003.75</v>
      </c>
      <c r="T25" s="65"/>
      <c r="U25">
        <v>16</v>
      </c>
      <c r="V25">
        <v>1</v>
      </c>
      <c r="W25">
        <v>4</v>
      </c>
      <c r="X25">
        <v>0</v>
      </c>
      <c r="Y25">
        <v>21</v>
      </c>
      <c r="AB25">
        <v>9</v>
      </c>
      <c r="AC25" t="s">
        <v>64</v>
      </c>
      <c r="AD25" t="s">
        <v>69</v>
      </c>
    </row>
    <row r="26" spans="8:30" x14ac:dyDescent="0.25">
      <c r="H26" s="10">
        <f t="shared" si="0"/>
        <v>0</v>
      </c>
      <c r="I26" s="57">
        <f t="shared" si="1"/>
        <v>0</v>
      </c>
      <c r="J26" s="58">
        <f t="shared" si="2"/>
        <v>1</v>
      </c>
      <c r="L26">
        <v>10</v>
      </c>
      <c r="M26" t="s">
        <v>64</v>
      </c>
      <c r="N26" s="10" t="str">
        <f t="shared" si="3"/>
        <v>A</v>
      </c>
      <c r="O26" s="59">
        <v>720.25</v>
      </c>
      <c r="P26" s="59">
        <v>2140</v>
      </c>
      <c r="Q26" s="59">
        <v>4854</v>
      </c>
      <c r="R26" s="59">
        <v>11225</v>
      </c>
      <c r="S26" s="59">
        <v>3787.1666666666665</v>
      </c>
      <c r="T26" s="65"/>
      <c r="U26">
        <v>2</v>
      </c>
      <c r="V26">
        <v>1</v>
      </c>
      <c r="W26">
        <v>3</v>
      </c>
      <c r="X26">
        <v>0</v>
      </c>
      <c r="Y26">
        <v>6</v>
      </c>
      <c r="AB26">
        <v>10</v>
      </c>
      <c r="AC26" t="s">
        <v>64</v>
      </c>
      <c r="AD26" t="s">
        <v>71</v>
      </c>
    </row>
    <row r="27" spans="8:30" x14ac:dyDescent="0.25">
      <c r="H27" s="10">
        <f t="shared" si="0"/>
        <v>0</v>
      </c>
      <c r="I27" s="57">
        <f t="shared" si="1"/>
        <v>0</v>
      </c>
      <c r="J27" s="58">
        <f t="shared" si="2"/>
        <v>1</v>
      </c>
    </row>
    <row r="28" spans="8:30" x14ac:dyDescent="0.25">
      <c r="H28" s="10">
        <f t="shared" si="0"/>
        <v>0</v>
      </c>
      <c r="I28" s="57">
        <f t="shared" si="1"/>
        <v>0</v>
      </c>
      <c r="J28" s="58">
        <f t="shared" si="2"/>
        <v>1</v>
      </c>
      <c r="L28">
        <v>11</v>
      </c>
      <c r="M28" t="s">
        <v>74</v>
      </c>
      <c r="N28" s="10" t="str">
        <f>IF(ISBLANK(S28),"nd",IF(S28&lt;=$O$1*P28,"R",IF(S28&lt;=$O$2*Q28,"A",IF(S28&gt;$O$2*Q28,"G","na"))))</f>
        <v>G</v>
      </c>
      <c r="O28" s="59">
        <v>2690.47</v>
      </c>
      <c r="P28" s="59">
        <v>8021.1</v>
      </c>
      <c r="Q28" s="59">
        <v>18145</v>
      </c>
      <c r="R28" s="59">
        <v>42259</v>
      </c>
      <c r="S28" s="59">
        <v>33909.75</v>
      </c>
      <c r="T28" s="65"/>
      <c r="U28">
        <v>13</v>
      </c>
      <c r="V28">
        <v>2</v>
      </c>
      <c r="W28">
        <v>7</v>
      </c>
      <c r="X28">
        <v>0</v>
      </c>
      <c r="Y28">
        <v>22</v>
      </c>
      <c r="Z28" s="65">
        <v>0.96792220526544726</v>
      </c>
      <c r="AA28" s="65">
        <v>0.9945885770316798</v>
      </c>
      <c r="AB28">
        <v>11</v>
      </c>
      <c r="AC28" t="s">
        <v>74</v>
      </c>
      <c r="AD28" t="s">
        <v>75</v>
      </c>
    </row>
    <row r="29" spans="8:30" x14ac:dyDescent="0.25">
      <c r="H29" s="10">
        <f t="shared" si="0"/>
        <v>0</v>
      </c>
      <c r="I29" s="57">
        <f t="shared" si="1"/>
        <v>0</v>
      </c>
      <c r="J29" s="58">
        <f t="shared" si="2"/>
        <v>1</v>
      </c>
      <c r="L29">
        <v>12</v>
      </c>
      <c r="M29" t="s">
        <v>74</v>
      </c>
      <c r="N29" s="10" t="str">
        <f>IF(ISBLANK(S29),"nd",IF(S29&lt;=$O$1*P29,"R",IF(S29&lt;=$O$2*Q29,"A",IF(S29&gt;$O$2*Q29,"G","na"))))</f>
        <v>A</v>
      </c>
      <c r="O29" s="59">
        <v>1515.5600000000002</v>
      </c>
      <c r="P29" s="59">
        <v>4473.1000000000004</v>
      </c>
      <c r="Q29" s="59">
        <v>10064</v>
      </c>
      <c r="R29" s="59">
        <v>23464</v>
      </c>
      <c r="S29" s="59">
        <v>5959.25</v>
      </c>
      <c r="T29" s="65"/>
      <c r="U29">
        <v>13</v>
      </c>
      <c r="V29">
        <v>2</v>
      </c>
      <c r="W29">
        <v>5</v>
      </c>
      <c r="X29">
        <v>0</v>
      </c>
      <c r="Y29">
        <v>20</v>
      </c>
      <c r="Z29" s="65">
        <v>0.90841968368502746</v>
      </c>
      <c r="AA29" s="65">
        <v>0.98460376725259058</v>
      </c>
      <c r="AB29">
        <v>12</v>
      </c>
      <c r="AC29" t="s">
        <v>74</v>
      </c>
      <c r="AD29" t="s">
        <v>77</v>
      </c>
    </row>
    <row r="30" spans="8:30" x14ac:dyDescent="0.25">
      <c r="H30" s="10">
        <f t="shared" si="0"/>
        <v>0</v>
      </c>
      <c r="I30" s="57">
        <f t="shared" si="1"/>
        <v>0</v>
      </c>
      <c r="J30" s="58">
        <f t="shared" si="2"/>
        <v>1</v>
      </c>
      <c r="L30">
        <v>13</v>
      </c>
      <c r="M30" t="s">
        <v>74</v>
      </c>
      <c r="N30" s="10" t="str">
        <f>IF(ISBLANK(S30),"nd",IF(S30&lt;=$O$1*P30,"R",IF(S30&lt;=$O$2*Q30,"A",IF(S30&gt;$O$2*Q30,"G","na"))))</f>
        <v>R</v>
      </c>
      <c r="O30" s="59">
        <v>1431.5600000000002</v>
      </c>
      <c r="P30" s="59">
        <v>4223.1000000000004</v>
      </c>
      <c r="Q30" s="59">
        <v>9504</v>
      </c>
      <c r="R30" s="59">
        <v>22164</v>
      </c>
      <c r="S30" s="59">
        <v>3215.75</v>
      </c>
      <c r="T30" s="65"/>
      <c r="U30">
        <v>13</v>
      </c>
      <c r="V30">
        <v>2</v>
      </c>
      <c r="W30">
        <v>4</v>
      </c>
      <c r="X30">
        <v>0</v>
      </c>
      <c r="Y30">
        <v>19</v>
      </c>
      <c r="Z30" s="65">
        <v>0.88416388089870168</v>
      </c>
      <c r="AA30" s="65">
        <v>0.98079763663220088</v>
      </c>
      <c r="AB30">
        <v>13</v>
      </c>
      <c r="AC30" t="s">
        <v>74</v>
      </c>
      <c r="AD30" t="s">
        <v>79</v>
      </c>
    </row>
    <row r="31" spans="8:30" x14ac:dyDescent="0.25">
      <c r="H31" s="10">
        <f t="shared" si="0"/>
        <v>0</v>
      </c>
      <c r="I31" s="57">
        <f t="shared" si="1"/>
        <v>0</v>
      </c>
      <c r="J31" s="58">
        <f t="shared" si="2"/>
        <v>1</v>
      </c>
      <c r="L31">
        <v>14</v>
      </c>
      <c r="M31" t="s">
        <v>74</v>
      </c>
      <c r="N31" s="10" t="str">
        <f>IF(ISBLANK(S31),"nd",IF(S31&lt;=$O$1*P31,"R",IF(S31&lt;=$O$2*Q31,"A",IF(S31&gt;$O$2*Q31,"G","na"))))</f>
        <v>A</v>
      </c>
      <c r="O31" s="59">
        <v>894.36</v>
      </c>
      <c r="P31" s="59">
        <v>2653</v>
      </c>
      <c r="Q31" s="59">
        <v>5913</v>
      </c>
      <c r="R31" s="59">
        <v>13880</v>
      </c>
      <c r="S31" s="59">
        <v>2780.25</v>
      </c>
      <c r="T31" s="65"/>
      <c r="U31">
        <v>2</v>
      </c>
      <c r="V31">
        <v>2</v>
      </c>
      <c r="W31">
        <v>2</v>
      </c>
      <c r="X31">
        <v>0</v>
      </c>
      <c r="Y31">
        <v>6</v>
      </c>
      <c r="Z31" s="65">
        <v>0.98246560561100615</v>
      </c>
      <c r="AA31" s="65">
        <v>1</v>
      </c>
      <c r="AB31">
        <v>14</v>
      </c>
      <c r="AC31" t="s">
        <v>74</v>
      </c>
      <c r="AD31" t="s">
        <v>81</v>
      </c>
    </row>
    <row r="32" spans="8:30" x14ac:dyDescent="0.25">
      <c r="H32" s="10">
        <f t="shared" si="0"/>
        <v>0</v>
      </c>
      <c r="I32" s="57">
        <f t="shared" si="1"/>
        <v>0</v>
      </c>
      <c r="J32" s="58">
        <f t="shared" si="2"/>
        <v>1</v>
      </c>
      <c r="L32">
        <v>15</v>
      </c>
      <c r="M32" t="s">
        <v>74</v>
      </c>
      <c r="N32" s="10" t="str">
        <f>IF(ISBLANK(S32),"nd",IF(S32&lt;=$O$1*P32,"R",IF(S32&lt;=$O$2*Q32,"A",IF(S32&gt;$O$2*Q32,"G","na"))))</f>
        <v>R</v>
      </c>
      <c r="O32" s="59">
        <v>460.36</v>
      </c>
      <c r="P32" s="59">
        <v>1360</v>
      </c>
      <c r="Q32" s="59">
        <v>3030</v>
      </c>
      <c r="R32" s="59">
        <v>7100</v>
      </c>
      <c r="S32" s="59">
        <v>479</v>
      </c>
      <c r="T32" s="65"/>
      <c r="U32">
        <v>2</v>
      </c>
      <c r="V32">
        <v>1</v>
      </c>
      <c r="W32">
        <v>0</v>
      </c>
      <c r="X32">
        <v>0</v>
      </c>
      <c r="Y32">
        <v>3</v>
      </c>
      <c r="Z32">
        <v>1</v>
      </c>
      <c r="AA32">
        <v>1</v>
      </c>
      <c r="AB32">
        <v>15</v>
      </c>
      <c r="AC32" t="s">
        <v>74</v>
      </c>
      <c r="AD32" t="s">
        <v>83</v>
      </c>
    </row>
    <row r="33" spans="8:30" x14ac:dyDescent="0.25">
      <c r="H33" s="10">
        <f t="shared" si="0"/>
        <v>0</v>
      </c>
      <c r="I33" s="57">
        <f t="shared" si="1"/>
        <v>0</v>
      </c>
      <c r="J33" s="58">
        <f t="shared" si="2"/>
        <v>1</v>
      </c>
    </row>
    <row r="34" spans="8:30" x14ac:dyDescent="0.25">
      <c r="H34" s="10">
        <f t="shared" si="0"/>
        <v>0</v>
      </c>
      <c r="I34" s="57">
        <f t="shared" si="1"/>
        <v>0</v>
      </c>
      <c r="J34" s="58">
        <f t="shared" si="2"/>
        <v>1</v>
      </c>
      <c r="L34">
        <v>16</v>
      </c>
      <c r="M34" t="s">
        <v>86</v>
      </c>
      <c r="N34" s="10" t="str">
        <f>IF(ISBLANK(S34),"nd",IF(S34&lt;=$O$1*P34,"R",IF(S34&lt;=$O$2*Q34,"A",IF(S34&gt;$O$2*Q34,"G","na"))))</f>
        <v>G</v>
      </c>
      <c r="O34" s="59">
        <v>216</v>
      </c>
      <c r="P34" s="59">
        <v>640</v>
      </c>
      <c r="Q34" s="59">
        <v>1420</v>
      </c>
      <c r="R34" s="59">
        <v>3350</v>
      </c>
      <c r="S34" s="59">
        <v>3105.25</v>
      </c>
      <c r="T34" s="65"/>
      <c r="U34">
        <v>0</v>
      </c>
      <c r="V34">
        <v>1</v>
      </c>
      <c r="W34">
        <v>1</v>
      </c>
      <c r="X34">
        <v>0</v>
      </c>
      <c r="Y34">
        <v>2</v>
      </c>
      <c r="Z34">
        <v>1</v>
      </c>
      <c r="AA34">
        <v>1</v>
      </c>
      <c r="AB34">
        <v>16</v>
      </c>
      <c r="AC34" t="s">
        <v>86</v>
      </c>
      <c r="AD34" t="s">
        <v>87</v>
      </c>
    </row>
    <row r="35" spans="8:30" x14ac:dyDescent="0.25">
      <c r="H35" s="10">
        <f t="shared" si="0"/>
        <v>0</v>
      </c>
      <c r="I35" s="57">
        <f t="shared" si="1"/>
        <v>0</v>
      </c>
      <c r="J35" s="58">
        <f t="shared" si="2"/>
        <v>1</v>
      </c>
    </row>
    <row r="36" spans="8:30" x14ac:dyDescent="0.25">
      <c r="H36" s="10">
        <f t="shared" si="0"/>
        <v>0</v>
      </c>
      <c r="I36" s="57">
        <f t="shared" si="1"/>
        <v>0</v>
      </c>
      <c r="J36" s="58">
        <f t="shared" si="2"/>
        <v>1</v>
      </c>
    </row>
    <row r="37" spans="8:30" x14ac:dyDescent="0.25">
      <c r="H37" s="10">
        <f t="shared" si="0"/>
        <v>0</v>
      </c>
      <c r="I37" s="57">
        <f t="shared" si="1"/>
        <v>0</v>
      </c>
      <c r="J37" s="58">
        <f t="shared" si="2"/>
        <v>1</v>
      </c>
    </row>
    <row r="38" spans="8:30" x14ac:dyDescent="0.25">
      <c r="H38" s="10">
        <f t="shared" ref="H38:H64" si="4">IF(ISBLANK(A38),0,IF(ISBLANK(G38),"nd",IF(G38&lt;=$O$1*D38,"R",IF(G38&lt;=$O$2*E38,"A",IF(G38&gt;$O$2*E38,"G","na")))))</f>
        <v>0</v>
      </c>
      <c r="I38" s="57">
        <f t="shared" ref="I38:I64" si="5">G38/$S$6</f>
        <v>0</v>
      </c>
      <c r="J38" s="58">
        <f t="shared" si="2"/>
        <v>1</v>
      </c>
    </row>
    <row r="39" spans="8:30" x14ac:dyDescent="0.25">
      <c r="H39" s="10">
        <f t="shared" si="4"/>
        <v>0</v>
      </c>
      <c r="I39" s="57">
        <f t="shared" si="5"/>
        <v>0</v>
      </c>
      <c r="J39" s="58">
        <f t="shared" si="2"/>
        <v>1</v>
      </c>
    </row>
    <row r="40" spans="8:30" x14ac:dyDescent="0.25">
      <c r="H40" s="10">
        <f t="shared" si="4"/>
        <v>0</v>
      </c>
      <c r="I40" s="57">
        <f t="shared" si="5"/>
        <v>0</v>
      </c>
      <c r="J40" s="58">
        <f t="shared" si="2"/>
        <v>1</v>
      </c>
    </row>
    <row r="41" spans="8:30" x14ac:dyDescent="0.25">
      <c r="H41" s="10">
        <f t="shared" si="4"/>
        <v>0</v>
      </c>
      <c r="I41" s="57">
        <f t="shared" si="5"/>
        <v>0</v>
      </c>
      <c r="J41" s="58">
        <f t="shared" si="2"/>
        <v>1</v>
      </c>
    </row>
    <row r="42" spans="8:30" x14ac:dyDescent="0.25">
      <c r="H42" s="10">
        <f t="shared" si="4"/>
        <v>0</v>
      </c>
      <c r="I42" s="57">
        <f t="shared" si="5"/>
        <v>0</v>
      </c>
      <c r="J42" s="58">
        <f t="shared" si="2"/>
        <v>1</v>
      </c>
    </row>
    <row r="43" spans="8:30" x14ac:dyDescent="0.25">
      <c r="H43" s="10">
        <f t="shared" si="4"/>
        <v>0</v>
      </c>
      <c r="I43" s="57">
        <f t="shared" si="5"/>
        <v>0</v>
      </c>
      <c r="J43" s="58">
        <f t="shared" si="2"/>
        <v>1</v>
      </c>
    </row>
    <row r="44" spans="8:30" x14ac:dyDescent="0.25">
      <c r="H44" s="10">
        <f t="shared" si="4"/>
        <v>0</v>
      </c>
      <c r="I44" s="57">
        <f t="shared" si="5"/>
        <v>0</v>
      </c>
      <c r="J44" s="58">
        <f t="shared" si="2"/>
        <v>1</v>
      </c>
    </row>
    <row r="45" spans="8:30" x14ac:dyDescent="0.25">
      <c r="H45" s="10">
        <f t="shared" si="4"/>
        <v>0</v>
      </c>
      <c r="I45" s="57">
        <f t="shared" si="5"/>
        <v>0</v>
      </c>
      <c r="J45" s="58">
        <f t="shared" si="2"/>
        <v>1</v>
      </c>
    </row>
    <row r="46" spans="8:30" x14ac:dyDescent="0.25">
      <c r="H46" s="10">
        <f t="shared" si="4"/>
        <v>0</v>
      </c>
      <c r="I46" s="57">
        <f t="shared" si="5"/>
        <v>0</v>
      </c>
      <c r="J46" s="58">
        <f t="shared" si="2"/>
        <v>1</v>
      </c>
    </row>
    <row r="47" spans="8:30" x14ac:dyDescent="0.25">
      <c r="H47" s="10">
        <f t="shared" si="4"/>
        <v>0</v>
      </c>
      <c r="I47" s="57">
        <f t="shared" si="5"/>
        <v>0</v>
      </c>
      <c r="J47" s="58">
        <f t="shared" si="2"/>
        <v>1</v>
      </c>
    </row>
    <row r="48" spans="8:30" x14ac:dyDescent="0.25">
      <c r="H48" s="10">
        <f t="shared" si="4"/>
        <v>0</v>
      </c>
      <c r="I48" s="57">
        <f t="shared" si="5"/>
        <v>0</v>
      </c>
      <c r="J48" s="58">
        <f t="shared" si="2"/>
        <v>1</v>
      </c>
    </row>
    <row r="49" spans="8:13" x14ac:dyDescent="0.25">
      <c r="H49" s="10">
        <f t="shared" si="4"/>
        <v>0</v>
      </c>
      <c r="I49" s="57">
        <f t="shared" si="5"/>
        <v>0</v>
      </c>
      <c r="J49" s="58">
        <f t="shared" si="2"/>
        <v>1</v>
      </c>
    </row>
    <row r="50" spans="8:13" x14ac:dyDescent="0.25">
      <c r="H50" s="10">
        <f t="shared" si="4"/>
        <v>0</v>
      </c>
      <c r="I50" s="57">
        <f t="shared" si="5"/>
        <v>0</v>
      </c>
      <c r="J50" s="58">
        <f t="shared" si="2"/>
        <v>1</v>
      </c>
    </row>
    <row r="51" spans="8:13" x14ac:dyDescent="0.25">
      <c r="H51" s="10">
        <f t="shared" si="4"/>
        <v>0</v>
      </c>
      <c r="I51" s="57">
        <f t="shared" si="5"/>
        <v>0</v>
      </c>
      <c r="J51" s="58">
        <f t="shared" si="2"/>
        <v>1</v>
      </c>
    </row>
    <row r="52" spans="8:13" x14ac:dyDescent="0.25">
      <c r="H52" s="10">
        <f t="shared" si="4"/>
        <v>0</v>
      </c>
      <c r="I52" s="57">
        <f t="shared" si="5"/>
        <v>0</v>
      </c>
      <c r="J52" s="58">
        <f t="shared" si="2"/>
        <v>1</v>
      </c>
    </row>
    <row r="53" spans="8:13" x14ac:dyDescent="0.25">
      <c r="H53" s="10">
        <f t="shared" si="4"/>
        <v>0</v>
      </c>
      <c r="I53" s="57">
        <f t="shared" si="5"/>
        <v>0</v>
      </c>
      <c r="J53" s="58">
        <f t="shared" si="2"/>
        <v>1</v>
      </c>
    </row>
    <row r="54" spans="8:13" x14ac:dyDescent="0.25">
      <c r="H54" s="10">
        <f t="shared" si="4"/>
        <v>0</v>
      </c>
      <c r="I54" s="57">
        <f t="shared" si="5"/>
        <v>0</v>
      </c>
      <c r="J54" s="58">
        <f t="shared" si="2"/>
        <v>1</v>
      </c>
    </row>
    <row r="55" spans="8:13" x14ac:dyDescent="0.25">
      <c r="H55" s="10">
        <f t="shared" si="4"/>
        <v>0</v>
      </c>
      <c r="I55" s="57">
        <f t="shared" si="5"/>
        <v>0</v>
      </c>
      <c r="J55" s="58">
        <f t="shared" si="2"/>
        <v>1</v>
      </c>
    </row>
    <row r="56" spans="8:13" x14ac:dyDescent="0.25">
      <c r="H56" s="10">
        <f t="shared" si="4"/>
        <v>0</v>
      </c>
      <c r="I56" s="57">
        <f t="shared" si="5"/>
        <v>0</v>
      </c>
      <c r="J56" s="58">
        <f t="shared" si="2"/>
        <v>1</v>
      </c>
    </row>
    <row r="57" spans="8:13" x14ac:dyDescent="0.25">
      <c r="H57" s="10">
        <f t="shared" si="4"/>
        <v>0</v>
      </c>
      <c r="I57" s="57">
        <f t="shared" si="5"/>
        <v>0</v>
      </c>
      <c r="J57" s="58">
        <f t="shared" si="2"/>
        <v>1</v>
      </c>
    </row>
    <row r="58" spans="8:13" x14ac:dyDescent="0.25">
      <c r="H58" s="10">
        <f t="shared" si="4"/>
        <v>0</v>
      </c>
      <c r="I58" s="57">
        <f t="shared" si="5"/>
        <v>0</v>
      </c>
      <c r="J58" s="58">
        <f t="shared" si="2"/>
        <v>1</v>
      </c>
      <c r="K58" s="10"/>
      <c r="L58" s="10"/>
      <c r="M58" s="10"/>
    </row>
    <row r="59" spans="8:13" x14ac:dyDescent="0.25">
      <c r="H59" s="10">
        <f t="shared" si="4"/>
        <v>0</v>
      </c>
      <c r="I59" s="57">
        <f t="shared" si="5"/>
        <v>0</v>
      </c>
      <c r="J59" s="58">
        <f t="shared" si="2"/>
        <v>1</v>
      </c>
    </row>
    <row r="60" spans="8:13" x14ac:dyDescent="0.25">
      <c r="H60" s="10">
        <f t="shared" si="4"/>
        <v>0</v>
      </c>
      <c r="I60" s="57">
        <f t="shared" si="5"/>
        <v>0</v>
      </c>
      <c r="J60" s="58">
        <f t="shared" si="2"/>
        <v>1</v>
      </c>
    </row>
    <row r="61" spans="8:13" x14ac:dyDescent="0.25">
      <c r="H61" s="10">
        <f t="shared" si="4"/>
        <v>0</v>
      </c>
      <c r="I61" s="57">
        <f t="shared" si="5"/>
        <v>0</v>
      </c>
      <c r="J61" s="58">
        <f t="shared" si="2"/>
        <v>1</v>
      </c>
    </row>
    <row r="62" spans="8:13" x14ac:dyDescent="0.25">
      <c r="H62" s="10">
        <f t="shared" si="4"/>
        <v>0</v>
      </c>
      <c r="I62" s="57">
        <f t="shared" si="5"/>
        <v>0</v>
      </c>
      <c r="J62" s="58">
        <f t="shared" si="2"/>
        <v>1</v>
      </c>
    </row>
    <row r="63" spans="8:13" x14ac:dyDescent="0.25">
      <c r="H63" s="10">
        <f t="shared" si="4"/>
        <v>0</v>
      </c>
      <c r="I63" s="57">
        <f t="shared" si="5"/>
        <v>0</v>
      </c>
      <c r="J63" s="58">
        <f t="shared" si="2"/>
        <v>1</v>
      </c>
    </row>
    <row r="64" spans="8:13" x14ac:dyDescent="0.25">
      <c r="H64" s="10">
        <f t="shared" si="4"/>
        <v>0</v>
      </c>
      <c r="I64" s="57">
        <f t="shared" si="5"/>
        <v>0</v>
      </c>
      <c r="J64" s="58">
        <f t="shared" si="2"/>
        <v>1</v>
      </c>
    </row>
    <row r="65" spans="8:10" x14ac:dyDescent="0.25">
      <c r="H65" s="10"/>
      <c r="I65" s="57"/>
      <c r="J65" s="10"/>
    </row>
    <row r="66" spans="8:10" x14ac:dyDescent="0.25">
      <c r="H66" s="10"/>
      <c r="I66" s="57"/>
      <c r="J66" s="10"/>
    </row>
    <row r="67" spans="8:10" x14ac:dyDescent="0.25">
      <c r="H67" s="10"/>
      <c r="I67" s="57"/>
      <c r="J67" s="10"/>
    </row>
    <row r="68" spans="8:10" x14ac:dyDescent="0.25">
      <c r="H68" s="10"/>
      <c r="I68" s="57"/>
      <c r="J68" s="10"/>
    </row>
    <row r="69" spans="8:10" x14ac:dyDescent="0.25">
      <c r="H69" s="10"/>
      <c r="I69" s="57"/>
      <c r="J69" s="10"/>
    </row>
    <row r="70" spans="8:10" x14ac:dyDescent="0.25">
      <c r="I70" s="57"/>
    </row>
    <row r="71" spans="8:10" x14ac:dyDescent="0.25">
      <c r="I71" s="57"/>
    </row>
    <row r="72" spans="8:10" x14ac:dyDescent="0.25">
      <c r="I72" s="57"/>
    </row>
    <row r="73" spans="8:10" x14ac:dyDescent="0.25">
      <c r="I73" s="57"/>
    </row>
    <row r="74" spans="8:10" x14ac:dyDescent="0.25">
      <c r="I74" s="57"/>
    </row>
    <row r="75" spans="8:10" x14ac:dyDescent="0.25">
      <c r="I75" s="57"/>
    </row>
    <row r="76" spans="8:10" x14ac:dyDescent="0.25">
      <c r="I76" s="57"/>
    </row>
    <row r="77" spans="8:10" x14ac:dyDescent="0.25">
      <c r="I77" s="57"/>
    </row>
    <row r="78" spans="8:10" x14ac:dyDescent="0.25">
      <c r="I78" s="57"/>
    </row>
    <row r="79" spans="8:10" x14ac:dyDescent="0.25">
      <c r="I79" s="57"/>
    </row>
    <row r="80" spans="8:10" x14ac:dyDescent="0.25">
      <c r="I80" s="57"/>
    </row>
    <row r="81" spans="9:9" x14ac:dyDescent="0.25">
      <c r="I81" s="57"/>
    </row>
    <row r="82" spans="9:9" x14ac:dyDescent="0.25">
      <c r="I82" s="57"/>
    </row>
    <row r="83" spans="9:9" x14ac:dyDescent="0.25">
      <c r="I83" s="57"/>
    </row>
    <row r="84" spans="9:9" x14ac:dyDescent="0.25">
      <c r="I84" s="57"/>
    </row>
    <row r="85" spans="9:9" x14ac:dyDescent="0.25">
      <c r="I85" s="57"/>
    </row>
    <row r="86" spans="9:9" x14ac:dyDescent="0.25">
      <c r="I86" s="57"/>
    </row>
    <row r="87" spans="9:9" x14ac:dyDescent="0.25">
      <c r="I87" s="57"/>
    </row>
    <row r="88" spans="9:9" x14ac:dyDescent="0.25">
      <c r="I88" s="57"/>
    </row>
    <row r="89" spans="9:9" x14ac:dyDescent="0.25">
      <c r="I89" s="57"/>
    </row>
    <row r="90" spans="9:9" x14ac:dyDescent="0.25">
      <c r="I90" s="57"/>
    </row>
    <row r="91" spans="9:9" x14ac:dyDescent="0.25">
      <c r="I91" s="57"/>
    </row>
    <row r="92" spans="9:9" x14ac:dyDescent="0.25">
      <c r="I92" s="57"/>
    </row>
    <row r="93" spans="9:9" x14ac:dyDescent="0.25">
      <c r="I93" s="57"/>
    </row>
    <row r="94" spans="9:9" x14ac:dyDescent="0.25">
      <c r="I94" s="57"/>
    </row>
    <row r="95" spans="9:9" x14ac:dyDescent="0.25">
      <c r="I95" s="57"/>
    </row>
    <row r="96" spans="9:9" x14ac:dyDescent="0.25">
      <c r="I96" s="57"/>
    </row>
  </sheetData>
  <conditionalFormatting sqref="H6:J6 I7:I96 J7:J69 H7:H69 K58:M58 N22:N26 N28:N32 N34">
    <cfRule type="containsText" dxfId="85" priority="28" operator="containsText" text="A">
      <formula>NOT(ISERROR(SEARCH("A",H6)))</formula>
    </cfRule>
    <cfRule type="containsText" dxfId="84" priority="29" operator="containsText" text="R">
      <formula>NOT(ISERROR(SEARCH("R",H6)))</formula>
    </cfRule>
    <cfRule type="containsText" dxfId="83" priority="30" operator="containsText" text="G">
      <formula>NOT(ISERROR(SEARCH("G",H6)))</formula>
    </cfRule>
  </conditionalFormatting>
  <conditionalFormatting sqref="U5">
    <cfRule type="containsText" dxfId="82" priority="25" operator="containsText" text="A">
      <formula>NOT(ISERROR(SEARCH("A",U5)))</formula>
    </cfRule>
    <cfRule type="containsText" dxfId="81" priority="26" operator="containsText" text="R">
      <formula>NOT(ISERROR(SEARCH("R",U5)))</formula>
    </cfRule>
    <cfRule type="containsText" dxfId="80" priority="27" operator="containsText" text="G">
      <formula>NOT(ISERROR(SEARCH("G",U5)))</formula>
    </cfRule>
  </conditionalFormatting>
  <conditionalFormatting sqref="V5">
    <cfRule type="containsText" dxfId="79" priority="22" operator="containsText" text="A">
      <formula>NOT(ISERROR(SEARCH("A",V5)))</formula>
    </cfRule>
    <cfRule type="containsText" dxfId="78" priority="23" operator="containsText" text="R">
      <formula>NOT(ISERROR(SEARCH("R",V5)))</formula>
    </cfRule>
    <cfRule type="containsText" dxfId="77" priority="24" operator="containsText" text="G">
      <formula>NOT(ISERROR(SEARCH("G",V5)))</formula>
    </cfRule>
  </conditionalFormatting>
  <conditionalFormatting sqref="W5">
    <cfRule type="containsText" dxfId="76" priority="19" operator="containsText" text="A">
      <formula>NOT(ISERROR(SEARCH("A",W5)))</formula>
    </cfRule>
    <cfRule type="containsText" dxfId="75" priority="20" operator="containsText" text="R">
      <formula>NOT(ISERROR(SEARCH("R",W5)))</formula>
    </cfRule>
    <cfRule type="containsText" dxfId="74" priority="21" operator="containsText" text="G">
      <formula>NOT(ISERROR(SEARCH("G",W5)))</formula>
    </cfRule>
  </conditionalFormatting>
  <conditionalFormatting sqref="U17">
    <cfRule type="containsText" dxfId="73" priority="16" operator="containsText" text="A">
      <formula>NOT(ISERROR(SEARCH("A",U17)))</formula>
    </cfRule>
    <cfRule type="containsText" dxfId="72" priority="17" operator="containsText" text="R">
      <formula>NOT(ISERROR(SEARCH("R",U17)))</formula>
    </cfRule>
    <cfRule type="containsText" dxfId="71" priority="18" operator="containsText" text="G">
      <formula>NOT(ISERROR(SEARCH("G",U17)))</formula>
    </cfRule>
  </conditionalFormatting>
  <conditionalFormatting sqref="V17">
    <cfRule type="containsText" dxfId="70" priority="13" operator="containsText" text="A">
      <formula>NOT(ISERROR(SEARCH("A",V17)))</formula>
    </cfRule>
    <cfRule type="containsText" dxfId="69" priority="14" operator="containsText" text="R">
      <formula>NOT(ISERROR(SEARCH("R",V17)))</formula>
    </cfRule>
    <cfRule type="containsText" dxfId="68" priority="15" operator="containsText" text="G">
      <formula>NOT(ISERROR(SEARCH("G",V17)))</formula>
    </cfRule>
  </conditionalFormatting>
  <conditionalFormatting sqref="W17">
    <cfRule type="containsText" dxfId="67" priority="10" operator="containsText" text="A">
      <formula>NOT(ISERROR(SEARCH("A",W17)))</formula>
    </cfRule>
    <cfRule type="containsText" dxfId="66" priority="11" operator="containsText" text="R">
      <formula>NOT(ISERROR(SEARCH("R",W17)))</formula>
    </cfRule>
    <cfRule type="containsText" dxfId="65" priority="12" operator="containsText" text="G">
      <formula>NOT(ISERROR(SEARCH("G",W17)))</formula>
    </cfRule>
  </conditionalFormatting>
  <conditionalFormatting sqref="N21">
    <cfRule type="containsText" dxfId="64" priority="7" operator="containsText" text="A">
      <formula>NOT(ISERROR(SEARCH("A",N21)))</formula>
    </cfRule>
    <cfRule type="containsText" dxfId="63" priority="8" operator="containsText" text="R">
      <formula>NOT(ISERROR(SEARCH("R",N21)))</formula>
    </cfRule>
    <cfRule type="containsText" dxfId="62" priority="9" operator="containsText" text="G">
      <formula>NOT(ISERROR(SEARCH("G",N21)))</formula>
    </cfRule>
  </conditionalFormatting>
  <conditionalFormatting sqref="N6">
    <cfRule type="containsText" dxfId="61" priority="4" operator="containsText" text="A">
      <formula>NOT(ISERROR(SEARCH("A",N6)))</formula>
    </cfRule>
    <cfRule type="containsText" dxfId="60" priority="5" operator="containsText" text="R">
      <formula>NOT(ISERROR(SEARCH("R",N6)))</formula>
    </cfRule>
    <cfRule type="containsText" dxfId="59" priority="6" operator="containsText" text="G">
      <formula>NOT(ISERROR(SEARCH("G",N6)))</formula>
    </cfRule>
  </conditionalFormatting>
  <conditionalFormatting sqref="N17:N20">
    <cfRule type="containsText" dxfId="58" priority="1" operator="containsText" text="A">
      <formula>NOT(ISERROR(SEARCH("A",N17)))</formula>
    </cfRule>
    <cfRule type="containsText" dxfId="57" priority="2" operator="containsText" text="R">
      <formula>NOT(ISERROR(SEARCH("R",N17)))</formula>
    </cfRule>
    <cfRule type="containsText" dxfId="56" priority="3" operator="containsText" text="G">
      <formula>NOT(ISERROR(SEARCH("G",N17)))</formula>
    </cfRule>
  </conditionalFormatting>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53874-70B3-45E1-B8D8-456404DF6876}">
  <sheetPr>
    <tabColor theme="8" tint="0.79998168889431442"/>
  </sheetPr>
  <dimension ref="A1:AE96"/>
  <sheetViews>
    <sheetView zoomScale="90" zoomScaleNormal="90" workbookViewId="0">
      <selection activeCell="Q6" sqref="Q6"/>
    </sheetView>
  </sheetViews>
  <sheetFormatPr defaultRowHeight="15" x14ac:dyDescent="0.25"/>
  <cols>
    <col min="1" max="1" width="23.85546875" customWidth="1"/>
    <col min="2" max="2" width="7.140625" bestFit="1" customWidth="1"/>
    <col min="3" max="3" width="10.5703125" customWidth="1"/>
    <col min="4" max="7" width="9.28515625" customWidth="1"/>
    <col min="13" max="13" width="4.85546875" customWidth="1"/>
    <col min="14" max="14" width="9.28515625" customWidth="1"/>
    <col min="15" max="15" width="6.42578125" customWidth="1"/>
    <col min="21" max="21" width="7.28515625" customWidth="1"/>
    <col min="29" max="29" width="5" customWidth="1"/>
    <col min="32" max="32" width="23.85546875" customWidth="1"/>
  </cols>
  <sheetData>
    <row r="1" spans="1:31" x14ac:dyDescent="0.25">
      <c r="A1" s="46" t="s">
        <v>0</v>
      </c>
      <c r="B1" t="s">
        <v>108</v>
      </c>
      <c r="O1" t="s">
        <v>2</v>
      </c>
      <c r="P1">
        <v>1</v>
      </c>
      <c r="Q1" t="s">
        <v>3</v>
      </c>
    </row>
    <row r="2" spans="1:31" x14ac:dyDescent="0.25">
      <c r="A2" s="46" t="s">
        <v>4</v>
      </c>
      <c r="B2" t="s">
        <v>109</v>
      </c>
      <c r="O2" t="s">
        <v>5</v>
      </c>
      <c r="P2">
        <v>0.85</v>
      </c>
      <c r="Q2" t="s">
        <v>6</v>
      </c>
    </row>
    <row r="4" spans="1:31" x14ac:dyDescent="0.25">
      <c r="C4" s="46" t="s">
        <v>7</v>
      </c>
      <c r="O4" s="55" t="s">
        <v>8</v>
      </c>
    </row>
    <row r="5" spans="1:31" ht="45" x14ac:dyDescent="0.25">
      <c r="A5" s="46" t="s">
        <v>9</v>
      </c>
      <c r="B5" s="46" t="s">
        <v>10</v>
      </c>
      <c r="C5" t="s">
        <v>11</v>
      </c>
      <c r="D5" t="s">
        <v>12</v>
      </c>
      <c r="E5" t="s">
        <v>13</v>
      </c>
      <c r="F5" t="s">
        <v>14</v>
      </c>
      <c r="G5" t="s">
        <v>111</v>
      </c>
      <c r="H5" s="56" t="s">
        <v>16</v>
      </c>
      <c r="I5" s="56"/>
      <c r="J5" s="56"/>
      <c r="K5" s="56"/>
      <c r="M5" s="9" t="s">
        <v>112</v>
      </c>
      <c r="N5" t="s">
        <v>113</v>
      </c>
      <c r="O5" s="56" t="s">
        <v>16</v>
      </c>
      <c r="P5" s="10" t="s">
        <v>18</v>
      </c>
      <c r="Q5" s="10" t="s">
        <v>19</v>
      </c>
      <c r="R5" s="10" t="s">
        <v>6</v>
      </c>
      <c r="S5" s="10" t="s">
        <v>20</v>
      </c>
      <c r="T5" s="56" t="s">
        <v>114</v>
      </c>
      <c r="U5" s="56"/>
      <c r="V5" s="10" t="s">
        <v>22</v>
      </c>
      <c r="W5" s="10" t="s">
        <v>23</v>
      </c>
      <c r="X5" s="10" t="s">
        <v>24</v>
      </c>
      <c r="Y5" s="10" t="s">
        <v>25</v>
      </c>
      <c r="Z5" s="10" t="s">
        <v>26</v>
      </c>
      <c r="AA5" s="56" t="s">
        <v>27</v>
      </c>
      <c r="AB5" s="56" t="s">
        <v>28</v>
      </c>
    </row>
    <row r="6" spans="1:31" x14ac:dyDescent="0.25">
      <c r="A6" t="s">
        <v>30</v>
      </c>
      <c r="B6" s="22">
        <v>24</v>
      </c>
      <c r="C6" s="38">
        <v>99.36</v>
      </c>
      <c r="D6" s="38">
        <v>290</v>
      </c>
      <c r="E6" s="38">
        <v>660</v>
      </c>
      <c r="F6" s="38">
        <v>1500</v>
      </c>
      <c r="G6" s="38">
        <v>459.58333333333331</v>
      </c>
      <c r="H6" s="10" t="str">
        <f t="shared" ref="H6:H37" si="0">IF(ISBLANK(A6),0,IF(ISBLANK(G6),"nd",IF(G6&lt;=$P$1*D6,"R",IF(G6&lt;=$P$2*E6,"A",IF(G6&gt;$P$2*E6,"G","na")))))</f>
        <v>A</v>
      </c>
      <c r="I6" s="81">
        <f>G6</f>
        <v>459.58333333333331</v>
      </c>
      <c r="J6" s="57">
        <f t="shared" ref="J6:J37" si="1">G6/$T$6</f>
        <v>0.77803171378590374</v>
      </c>
      <c r="K6" s="58">
        <f>J6</f>
        <v>0.77803171378590374</v>
      </c>
      <c r="M6" s="9">
        <v>3</v>
      </c>
      <c r="N6" t="s">
        <v>53</v>
      </c>
      <c r="O6" s="10" t="str">
        <f>IF(ISBLANK(T6),"nd",IF(T6&lt;=$P$1*Q6,"R",IF(T6&lt;=$P$2*R6,"A",IF(T6&gt;$P$2*R6,"G","na"))))</f>
        <v>R</v>
      </c>
      <c r="P6" s="59">
        <f>SUM(C6:C65)</f>
        <v>460.36</v>
      </c>
      <c r="Q6" s="59">
        <f>SUM(D6:D65)</f>
        <v>1360</v>
      </c>
      <c r="R6" s="59">
        <f>SUM(E6:E65)</f>
        <v>3030</v>
      </c>
      <c r="S6" s="59">
        <f>SUM(F6:F65)</f>
        <v>7100</v>
      </c>
      <c r="T6" s="59">
        <f>SUM(G6:G65)</f>
        <v>590.69999999999993</v>
      </c>
      <c r="U6" s="59"/>
      <c r="V6">
        <f>COUNTIF($H$6:$H$69,$V5)</f>
        <v>2</v>
      </c>
      <c r="W6">
        <f>COUNTIF($H$6:$H$69,$W5)</f>
        <v>1</v>
      </c>
      <c r="X6">
        <f>COUNTIF($H$6:$H$69,$X5)</f>
        <v>0</v>
      </c>
      <c r="Y6">
        <f>COUNTIF($H$6:$H$69,$Y5)</f>
        <v>0</v>
      </c>
      <c r="Z6">
        <f>SUM(V6:Y6)</f>
        <v>3</v>
      </c>
      <c r="AA6" s="60">
        <f>K10</f>
        <v>1</v>
      </c>
      <c r="AB6" s="60">
        <f>K15</f>
        <v>1</v>
      </c>
    </row>
    <row r="7" spans="1:31" x14ac:dyDescent="0.25">
      <c r="A7" t="s">
        <v>84</v>
      </c>
      <c r="B7" s="22">
        <v>24</v>
      </c>
      <c r="C7" s="38">
        <v>116</v>
      </c>
      <c r="D7" s="38">
        <v>340</v>
      </c>
      <c r="E7" s="38">
        <v>770</v>
      </c>
      <c r="F7" s="38">
        <v>1800</v>
      </c>
      <c r="G7" s="38">
        <v>86.7</v>
      </c>
      <c r="H7" s="10" t="str">
        <f t="shared" si="0"/>
        <v>R</v>
      </c>
      <c r="I7" s="10"/>
      <c r="J7" s="57">
        <f t="shared" si="1"/>
        <v>0.14677501269680043</v>
      </c>
      <c r="K7" s="58">
        <f>K6+J7</f>
        <v>0.92480672648270423</v>
      </c>
      <c r="M7" s="9">
        <v>3</v>
      </c>
      <c r="S7" s="10"/>
      <c r="U7" s="64" t="s">
        <v>115</v>
      </c>
      <c r="V7" s="22">
        <f>SUMIF($H$6:$H$80,V$5,$G$6:$G$80)</f>
        <v>131.11666666666667</v>
      </c>
      <c r="W7" s="22">
        <f t="shared" ref="W7:X7" si="2">SUMIF($H$6:$H$80,W$5,$G$6:$G$80)</f>
        <v>459.58333333333331</v>
      </c>
      <c r="X7" s="22">
        <f t="shared" si="2"/>
        <v>0</v>
      </c>
      <c r="Z7" s="59">
        <f>SUM(V7:X7)</f>
        <v>590.70000000000005</v>
      </c>
    </row>
    <row r="8" spans="1:31" x14ac:dyDescent="0.25">
      <c r="A8" t="s">
        <v>78</v>
      </c>
      <c r="B8" s="22">
        <v>24</v>
      </c>
      <c r="C8" s="38">
        <v>245</v>
      </c>
      <c r="D8" s="38">
        <v>730</v>
      </c>
      <c r="E8" s="38">
        <v>1600</v>
      </c>
      <c r="F8" s="38">
        <v>3800</v>
      </c>
      <c r="G8" s="38">
        <v>44.416666666666664</v>
      </c>
      <c r="H8" s="10" t="str">
        <f t="shared" si="0"/>
        <v>R</v>
      </c>
      <c r="I8" s="10"/>
      <c r="J8" s="57">
        <f t="shared" si="1"/>
        <v>7.5193273517295864E-2</v>
      </c>
      <c r="K8" s="58">
        <f t="shared" ref="K8:K64" si="3">K7+J8</f>
        <v>1</v>
      </c>
      <c r="M8" s="9">
        <v>3</v>
      </c>
      <c r="U8" s="10" t="s">
        <v>116</v>
      </c>
      <c r="V8" s="65">
        <f>V7/$Z$7</f>
        <v>0.22196828621409626</v>
      </c>
      <c r="W8" s="65">
        <f t="shared" ref="W8:X8" si="4">W7/$Z$7</f>
        <v>0.77803171378590363</v>
      </c>
      <c r="X8" s="65">
        <f t="shared" si="4"/>
        <v>0</v>
      </c>
    </row>
    <row r="9" spans="1:31" x14ac:dyDescent="0.25">
      <c r="H9" s="10">
        <f t="shared" si="0"/>
        <v>0</v>
      </c>
      <c r="I9" s="10"/>
      <c r="J9" s="57">
        <f t="shared" si="1"/>
        <v>0</v>
      </c>
      <c r="K9" s="58">
        <f t="shared" si="3"/>
        <v>1</v>
      </c>
      <c r="M9" s="9">
        <v>3</v>
      </c>
      <c r="U9" s="10" t="s">
        <v>117</v>
      </c>
      <c r="V9" s="22">
        <f>SUMIF($H$6:$H$80,V$5,$C$6:$C$80)</f>
        <v>361</v>
      </c>
      <c r="W9" s="22">
        <f t="shared" ref="W9:X9" si="5">SUMIF($H$6:$H$80,W$5,$C$6:$C$80)</f>
        <v>99.36</v>
      </c>
      <c r="X9" s="22">
        <f t="shared" si="5"/>
        <v>0</v>
      </c>
      <c r="Z9" s="59">
        <f>SUM(V9:X9)</f>
        <v>460.36</v>
      </c>
    </row>
    <row r="10" spans="1:31" x14ac:dyDescent="0.25">
      <c r="H10" s="10">
        <f t="shared" si="0"/>
        <v>0</v>
      </c>
      <c r="I10" s="10"/>
      <c r="J10" s="57">
        <f t="shared" si="1"/>
        <v>0</v>
      </c>
      <c r="K10" s="58">
        <f t="shared" si="3"/>
        <v>1</v>
      </c>
      <c r="M10" s="9">
        <v>3</v>
      </c>
      <c r="U10" s="10" t="s">
        <v>118</v>
      </c>
      <c r="V10" s="65">
        <f>V9/$Z$9</f>
        <v>0.78416891128681898</v>
      </c>
      <c r="W10" s="65">
        <f>W9/$Z$9</f>
        <v>0.21583108871318099</v>
      </c>
      <c r="X10" s="65">
        <f>X9/$Z$9</f>
        <v>0</v>
      </c>
    </row>
    <row r="11" spans="1:31" x14ac:dyDescent="0.25">
      <c r="H11" s="10">
        <f t="shared" si="0"/>
        <v>0</v>
      </c>
      <c r="I11" s="10"/>
      <c r="J11" s="57">
        <f t="shared" si="1"/>
        <v>0</v>
      </c>
      <c r="K11" s="58">
        <f t="shared" si="3"/>
        <v>1</v>
      </c>
    </row>
    <row r="12" spans="1:31" x14ac:dyDescent="0.25">
      <c r="H12" s="10">
        <f t="shared" si="0"/>
        <v>0</v>
      </c>
      <c r="I12" s="10"/>
      <c r="J12" s="57">
        <f t="shared" si="1"/>
        <v>0</v>
      </c>
      <c r="K12" s="58">
        <f t="shared" si="3"/>
        <v>1</v>
      </c>
    </row>
    <row r="13" spans="1:31" x14ac:dyDescent="0.25">
      <c r="H13" s="10">
        <f t="shared" si="0"/>
        <v>0</v>
      </c>
      <c r="I13" s="10"/>
      <c r="J13" s="57">
        <f t="shared" si="1"/>
        <v>0</v>
      </c>
      <c r="K13" s="58">
        <f t="shared" si="3"/>
        <v>1</v>
      </c>
    </row>
    <row r="14" spans="1:31" x14ac:dyDescent="0.25">
      <c r="H14" s="10">
        <f t="shared" si="0"/>
        <v>0</v>
      </c>
      <c r="I14" s="10"/>
      <c r="J14" s="57">
        <f t="shared" si="1"/>
        <v>0</v>
      </c>
      <c r="K14" s="58">
        <f t="shared" si="3"/>
        <v>1</v>
      </c>
      <c r="N14" s="55" t="s">
        <v>39</v>
      </c>
    </row>
    <row r="15" spans="1:31" x14ac:dyDescent="0.25">
      <c r="H15" s="10">
        <f t="shared" si="0"/>
        <v>0</v>
      </c>
      <c r="I15" s="10"/>
      <c r="J15" s="57">
        <f t="shared" si="1"/>
        <v>0</v>
      </c>
      <c r="K15" s="58">
        <f t="shared" si="3"/>
        <v>1</v>
      </c>
      <c r="V15" t="s">
        <v>41</v>
      </c>
    </row>
    <row r="16" spans="1:31" ht="45" x14ac:dyDescent="0.25">
      <c r="H16" s="10">
        <f t="shared" si="0"/>
        <v>0</v>
      </c>
      <c r="I16" s="10"/>
      <c r="J16" s="57">
        <f t="shared" si="1"/>
        <v>0</v>
      </c>
      <c r="K16" s="58">
        <f t="shared" si="3"/>
        <v>1</v>
      </c>
      <c r="M16" s="9" t="s">
        <v>43</v>
      </c>
      <c r="N16" t="s">
        <v>113</v>
      </c>
      <c r="O16" t="s">
        <v>16</v>
      </c>
      <c r="P16" s="10" t="s">
        <v>18</v>
      </c>
      <c r="Q16" s="10" t="s">
        <v>119</v>
      </c>
      <c r="R16" s="10" t="s">
        <v>120</v>
      </c>
      <c r="S16" s="10" t="s">
        <v>121</v>
      </c>
      <c r="T16" s="56" t="s">
        <v>114</v>
      </c>
      <c r="U16" s="56" t="s">
        <v>122</v>
      </c>
      <c r="V16" s="61" t="s">
        <v>46</v>
      </c>
      <c r="W16" s="62" t="s">
        <v>47</v>
      </c>
      <c r="X16" s="63" t="s">
        <v>48</v>
      </c>
      <c r="Y16" s="56" t="s">
        <v>123</v>
      </c>
      <c r="Z16" s="10" t="s">
        <v>26</v>
      </c>
      <c r="AA16" s="56" t="s">
        <v>27</v>
      </c>
      <c r="AC16" t="s">
        <v>43</v>
      </c>
      <c r="AD16" t="s">
        <v>50</v>
      </c>
      <c r="AE16" t="s">
        <v>51</v>
      </c>
    </row>
    <row r="17" spans="8:31" x14ac:dyDescent="0.25">
      <c r="H17" s="10">
        <f t="shared" si="0"/>
        <v>0</v>
      </c>
      <c r="I17" s="10"/>
      <c r="J17" s="57">
        <f t="shared" si="1"/>
        <v>0</v>
      </c>
      <c r="K17" s="58">
        <f t="shared" si="3"/>
        <v>1</v>
      </c>
      <c r="M17" s="9">
        <v>1</v>
      </c>
      <c r="N17" t="s">
        <v>53</v>
      </c>
      <c r="O17" s="10" t="str">
        <f>IF(ISBLANK(T17),"nd",IF(T17&lt;=$P$1*Q17,"R",IF(T17&lt;=$P$2*R17,"A",IF(T17&gt;$P$2*R17,"G","na"))))</f>
        <v>G</v>
      </c>
      <c r="P17" s="64">
        <v>4849.6599999999989</v>
      </c>
      <c r="Q17" s="64">
        <v>14473.9</v>
      </c>
      <c r="R17" s="64">
        <v>32815.599999999999</v>
      </c>
      <c r="S17" s="64">
        <v>76331</v>
      </c>
      <c r="T17" s="64">
        <v>72917.202128427103</v>
      </c>
      <c r="U17" s="65">
        <f>T17/$T$17</f>
        <v>1</v>
      </c>
      <c r="V17" s="10">
        <v>26</v>
      </c>
      <c r="W17" s="10">
        <v>6</v>
      </c>
      <c r="X17" s="10">
        <v>17</v>
      </c>
      <c r="Y17" s="10">
        <v>0</v>
      </c>
      <c r="Z17" s="10">
        <v>49</v>
      </c>
      <c r="AA17" s="66">
        <v>0.76104334636171211</v>
      </c>
      <c r="AB17" s="65">
        <v>0.89399989380807765</v>
      </c>
      <c r="AC17">
        <v>1</v>
      </c>
      <c r="AD17" t="s">
        <v>53</v>
      </c>
      <c r="AE17" t="s">
        <v>54</v>
      </c>
    </row>
    <row r="18" spans="8:31" x14ac:dyDescent="0.25">
      <c r="H18" s="10">
        <f t="shared" si="0"/>
        <v>0</v>
      </c>
      <c r="I18" s="10"/>
      <c r="J18" s="57">
        <f t="shared" si="1"/>
        <v>0</v>
      </c>
      <c r="K18" s="58">
        <f t="shared" si="3"/>
        <v>1</v>
      </c>
      <c r="M18" s="9">
        <v>2</v>
      </c>
      <c r="N18" t="s">
        <v>53</v>
      </c>
      <c r="O18" s="10" t="str">
        <f>IF(ISBLANK(T18),"nd",IF(T18&lt;=$P$1*Q18,"R",IF(T18&lt;=$P$2*R18,"A",IF(T18&gt;$P$2*R18,"G","na"))))</f>
        <v>G</v>
      </c>
      <c r="P18" s="59">
        <v>3645.0399999999995</v>
      </c>
      <c r="Q18" s="59">
        <v>10839.9</v>
      </c>
      <c r="R18" s="59">
        <v>24539.599999999999</v>
      </c>
      <c r="S18" s="59">
        <v>57086</v>
      </c>
      <c r="T18" s="59">
        <v>22855.383946608948</v>
      </c>
      <c r="U18" s="65">
        <f t="shared" ref="U18:U20" si="6">T18/$T$17</f>
        <v>0.31344296379274644</v>
      </c>
      <c r="V18">
        <v>26</v>
      </c>
      <c r="W18">
        <v>6</v>
      </c>
      <c r="X18">
        <v>13</v>
      </c>
      <c r="Y18">
        <v>0</v>
      </c>
      <c r="Z18">
        <v>45</v>
      </c>
      <c r="AA18" s="65">
        <v>0.62200454873071731</v>
      </c>
      <c r="AB18" s="65">
        <v>0.80540407841958883</v>
      </c>
      <c r="AC18">
        <v>2</v>
      </c>
      <c r="AD18" t="s">
        <v>53</v>
      </c>
      <c r="AE18" t="s">
        <v>56</v>
      </c>
    </row>
    <row r="19" spans="8:31" x14ac:dyDescent="0.25">
      <c r="H19" s="10">
        <f t="shared" si="0"/>
        <v>0</v>
      </c>
      <c r="I19" s="10"/>
      <c r="J19" s="57">
        <f t="shared" si="1"/>
        <v>0</v>
      </c>
      <c r="K19" s="58">
        <f t="shared" si="3"/>
        <v>1</v>
      </c>
      <c r="M19" s="9">
        <v>3</v>
      </c>
      <c r="N19" t="s">
        <v>53</v>
      </c>
      <c r="O19" s="10" t="str">
        <f>IF(ISBLANK(T19),"nd",IF(T19&lt;=$P$1*Q19,"R",IF(T19&lt;=$P$2*R19,"A",IF(T19&gt;$P$2*R19,"G","na"))))</f>
        <v>G</v>
      </c>
      <c r="P19" s="59">
        <v>2840.84</v>
      </c>
      <c r="Q19" s="59">
        <v>8493</v>
      </c>
      <c r="R19" s="59">
        <v>19107</v>
      </c>
      <c r="S19" s="59">
        <v>44855</v>
      </c>
      <c r="T19" s="59">
        <v>19466.136111111111</v>
      </c>
      <c r="U19" s="65">
        <f t="shared" si="6"/>
        <v>0.26696219195061721</v>
      </c>
      <c r="V19">
        <v>3</v>
      </c>
      <c r="W19">
        <v>6</v>
      </c>
      <c r="X19">
        <v>8</v>
      </c>
      <c r="Y19">
        <v>0</v>
      </c>
      <c r="Z19">
        <v>17</v>
      </c>
      <c r="AA19" s="65">
        <v>0.7303017248329684</v>
      </c>
      <c r="AB19" s="65">
        <v>0.90444773823030844</v>
      </c>
      <c r="AC19">
        <v>3</v>
      </c>
      <c r="AD19" t="s">
        <v>53</v>
      </c>
      <c r="AE19" t="s">
        <v>58</v>
      </c>
    </row>
    <row r="20" spans="8:31" x14ac:dyDescent="0.25">
      <c r="H20" s="10">
        <f t="shared" si="0"/>
        <v>0</v>
      </c>
      <c r="I20" s="10"/>
      <c r="J20" s="57">
        <f t="shared" si="1"/>
        <v>0</v>
      </c>
      <c r="K20" s="58">
        <f t="shared" si="3"/>
        <v>1</v>
      </c>
      <c r="M20" s="9">
        <v>4</v>
      </c>
      <c r="N20" t="s">
        <v>53</v>
      </c>
      <c r="O20" s="10" t="str">
        <f>IF(ISBLANK(T20),"nd",IF(T20&lt;=$P$1*Q20,"R",IF(T20&lt;=$P$2*R20,"A",IF(T20&gt;$P$2*R20,"G","na"))))</f>
        <v>A</v>
      </c>
      <c r="P20" s="59">
        <v>845.91000000000008</v>
      </c>
      <c r="Q20" s="59">
        <v>2500</v>
      </c>
      <c r="R20" s="59">
        <v>5640</v>
      </c>
      <c r="S20" s="59">
        <v>13120</v>
      </c>
      <c r="T20" s="59">
        <v>2506.2833333333333</v>
      </c>
      <c r="U20" s="65">
        <f t="shared" si="6"/>
        <v>3.4371633307036166E-2</v>
      </c>
      <c r="V20">
        <v>2</v>
      </c>
      <c r="W20">
        <v>4</v>
      </c>
      <c r="X20">
        <v>1</v>
      </c>
      <c r="Y20">
        <v>0</v>
      </c>
      <c r="Z20">
        <v>7</v>
      </c>
      <c r="AA20" s="65">
        <v>0.94768481882202737</v>
      </c>
      <c r="AB20" s="65">
        <v>1</v>
      </c>
      <c r="AC20">
        <v>4</v>
      </c>
      <c r="AD20" t="s">
        <v>53</v>
      </c>
      <c r="AE20" t="s">
        <v>60</v>
      </c>
    </row>
    <row r="21" spans="8:31" x14ac:dyDescent="0.25">
      <c r="H21" s="10">
        <f t="shared" si="0"/>
        <v>0</v>
      </c>
      <c r="I21" s="10"/>
      <c r="J21" s="57">
        <f t="shared" si="1"/>
        <v>0</v>
      </c>
      <c r="K21" s="58">
        <f t="shared" si="3"/>
        <v>1</v>
      </c>
      <c r="M21" s="9"/>
      <c r="O21" s="10"/>
      <c r="P21" s="59"/>
      <c r="Q21" s="59"/>
      <c r="R21" s="59"/>
      <c r="S21" s="59"/>
      <c r="T21" s="59"/>
      <c r="U21" s="59"/>
    </row>
    <row r="22" spans="8:31" x14ac:dyDescent="0.25">
      <c r="H22" s="10">
        <f t="shared" si="0"/>
        <v>0</v>
      </c>
      <c r="I22" s="10"/>
      <c r="J22" s="57">
        <f t="shared" si="1"/>
        <v>0</v>
      </c>
      <c r="K22" s="58">
        <f t="shared" si="3"/>
        <v>1</v>
      </c>
      <c r="M22" s="9">
        <v>1</v>
      </c>
      <c r="N22" t="s">
        <v>64</v>
      </c>
      <c r="O22" s="10" t="str">
        <f t="shared" ref="O22" si="7">IF(ISBLANK(T22),"nd",IF(T22&lt;=$P$1*Q22,"R",IF(T22&lt;=$P$2*R22,"A",IF(T22&gt;$P$2*R22,"G","na"))))</f>
        <v>G</v>
      </c>
      <c r="P22" s="59">
        <v>1943.1900000000003</v>
      </c>
      <c r="Q22" s="59">
        <v>5812.8</v>
      </c>
      <c r="R22" s="59">
        <v>13250.6</v>
      </c>
      <c r="S22" s="59">
        <v>30722</v>
      </c>
      <c r="T22" s="59">
        <v>33227.223809523806</v>
      </c>
      <c r="U22" s="65">
        <f>T22/$T$22</f>
        <v>1</v>
      </c>
      <c r="V22">
        <v>14</v>
      </c>
      <c r="W22">
        <v>4</v>
      </c>
      <c r="X22">
        <v>7</v>
      </c>
      <c r="Y22">
        <v>0</v>
      </c>
      <c r="Z22">
        <v>25</v>
      </c>
      <c r="AC22" s="9">
        <v>1</v>
      </c>
      <c r="AD22" t="s">
        <v>64</v>
      </c>
      <c r="AE22" t="s">
        <v>124</v>
      </c>
    </row>
    <row r="23" spans="8:31" x14ac:dyDescent="0.25">
      <c r="H23" s="10">
        <f t="shared" si="0"/>
        <v>0</v>
      </c>
      <c r="I23" s="10"/>
      <c r="J23" s="57">
        <f t="shared" si="1"/>
        <v>0</v>
      </c>
      <c r="K23" s="58">
        <f t="shared" si="3"/>
        <v>1</v>
      </c>
      <c r="M23" s="9">
        <v>2</v>
      </c>
      <c r="N23" t="s">
        <v>64</v>
      </c>
      <c r="O23" s="10" t="str">
        <f t="shared" ref="O23:O26" si="8">IF(ISBLANK(T23),"nd",IF(T23&lt;=$P$1*Q23,"R",IF(T23&lt;=$P$2*R23,"A",IF(T23&gt;$P$2*R23,"G","na"))))</f>
        <v>G</v>
      </c>
      <c r="P23" s="59">
        <v>1913.4800000000002</v>
      </c>
      <c r="Q23" s="59">
        <v>5726.8</v>
      </c>
      <c r="R23" s="59">
        <v>13055.6</v>
      </c>
      <c r="S23" s="59">
        <v>30272</v>
      </c>
      <c r="T23" s="59">
        <v>12406.223809523812</v>
      </c>
      <c r="U23" s="65">
        <f t="shared" ref="U23:U26" si="9">T23/$T$22</f>
        <v>0.37337527446297991</v>
      </c>
      <c r="V23">
        <v>14</v>
      </c>
      <c r="W23">
        <v>4</v>
      </c>
      <c r="X23">
        <v>5</v>
      </c>
      <c r="Y23">
        <v>0</v>
      </c>
      <c r="Z23">
        <v>23</v>
      </c>
      <c r="AA23" s="65">
        <v>0.821052950765495</v>
      </c>
      <c r="AB23" s="65">
        <v>0.98141197947113312</v>
      </c>
      <c r="AC23" s="9">
        <v>2</v>
      </c>
      <c r="AD23" t="s">
        <v>64</v>
      </c>
      <c r="AE23" t="s">
        <v>65</v>
      </c>
    </row>
    <row r="24" spans="8:31" x14ac:dyDescent="0.25">
      <c r="H24" s="10">
        <f t="shared" si="0"/>
        <v>0</v>
      </c>
      <c r="I24" s="10"/>
      <c r="J24" s="57">
        <f t="shared" si="1"/>
        <v>0</v>
      </c>
      <c r="K24" s="58">
        <f t="shared" si="3"/>
        <v>1</v>
      </c>
      <c r="M24" s="9">
        <v>3</v>
      </c>
      <c r="N24" t="s">
        <v>64</v>
      </c>
      <c r="O24" s="10" t="str">
        <f t="shared" si="8"/>
        <v>G</v>
      </c>
      <c r="P24" s="59">
        <v>1646.48</v>
      </c>
      <c r="Q24" s="59">
        <v>4950</v>
      </c>
      <c r="R24" s="59">
        <v>11214</v>
      </c>
      <c r="S24" s="59">
        <v>26325</v>
      </c>
      <c r="T24" s="59">
        <v>11385.700000000003</v>
      </c>
      <c r="U24" s="65">
        <f t="shared" si="9"/>
        <v>0.34266179038215522</v>
      </c>
      <c r="V24">
        <v>1</v>
      </c>
      <c r="W24">
        <v>4</v>
      </c>
      <c r="X24">
        <v>3</v>
      </c>
      <c r="Y24">
        <v>0</v>
      </c>
      <c r="Z24">
        <v>8</v>
      </c>
      <c r="AC24" s="9">
        <v>3</v>
      </c>
      <c r="AD24" t="s">
        <v>64</v>
      </c>
      <c r="AE24" t="s">
        <v>125</v>
      </c>
    </row>
    <row r="25" spans="8:31" x14ac:dyDescent="0.25">
      <c r="H25" s="10">
        <f t="shared" si="0"/>
        <v>0</v>
      </c>
      <c r="I25" s="10"/>
      <c r="J25" s="57">
        <f t="shared" si="1"/>
        <v>0</v>
      </c>
      <c r="K25" s="58">
        <f t="shared" si="3"/>
        <v>1</v>
      </c>
      <c r="M25" s="9" t="s">
        <v>126</v>
      </c>
      <c r="N25" t="s">
        <v>64</v>
      </c>
      <c r="O25" s="10" t="str">
        <f t="shared" si="8"/>
        <v>A</v>
      </c>
      <c r="P25" s="59">
        <v>720.25</v>
      </c>
      <c r="Q25" s="59">
        <v>2140</v>
      </c>
      <c r="R25" s="59">
        <v>4854</v>
      </c>
      <c r="S25" s="59">
        <v>11225</v>
      </c>
      <c r="T25" s="59">
        <v>3618.7000000000003</v>
      </c>
      <c r="U25" s="65">
        <f t="shared" si="9"/>
        <v>0.10890768427553026</v>
      </c>
      <c r="V25">
        <v>1</v>
      </c>
      <c r="W25">
        <v>3</v>
      </c>
      <c r="X25">
        <v>2</v>
      </c>
      <c r="Y25">
        <v>0</v>
      </c>
      <c r="Z25">
        <v>6</v>
      </c>
      <c r="AC25" s="9" t="s">
        <v>126</v>
      </c>
      <c r="AD25" t="s">
        <v>64</v>
      </c>
      <c r="AE25" t="s">
        <v>127</v>
      </c>
    </row>
    <row r="26" spans="8:31" x14ac:dyDescent="0.25">
      <c r="H26" s="10">
        <f t="shared" si="0"/>
        <v>0</v>
      </c>
      <c r="I26" s="10"/>
      <c r="J26" s="57">
        <f t="shared" si="1"/>
        <v>0</v>
      </c>
      <c r="K26" s="58">
        <f t="shared" si="3"/>
        <v>1</v>
      </c>
      <c r="M26" s="9">
        <v>4</v>
      </c>
      <c r="N26" t="s">
        <v>64</v>
      </c>
      <c r="O26" s="10" t="str">
        <f t="shared" si="8"/>
        <v>A</v>
      </c>
      <c r="P26" s="59">
        <v>336.55</v>
      </c>
      <c r="Q26" s="59">
        <v>1000</v>
      </c>
      <c r="R26" s="59">
        <v>2290</v>
      </c>
      <c r="S26" s="59">
        <v>5270</v>
      </c>
      <c r="T26" s="59">
        <v>1556.9166666666667</v>
      </c>
      <c r="U26" s="65">
        <f t="shared" si="9"/>
        <v>4.6856658130445823E-2</v>
      </c>
      <c r="V26">
        <v>0</v>
      </c>
      <c r="W26">
        <v>3</v>
      </c>
      <c r="X26">
        <v>0</v>
      </c>
      <c r="Y26">
        <v>0</v>
      </c>
      <c r="Z26">
        <v>3</v>
      </c>
      <c r="AC26" s="9">
        <v>4</v>
      </c>
      <c r="AD26" t="s">
        <v>64</v>
      </c>
      <c r="AE26" t="s">
        <v>128</v>
      </c>
    </row>
    <row r="27" spans="8:31" x14ac:dyDescent="0.25">
      <c r="H27" s="10">
        <f t="shared" si="0"/>
        <v>0</v>
      </c>
      <c r="I27" s="10"/>
      <c r="J27" s="57">
        <f t="shared" si="1"/>
        <v>0</v>
      </c>
      <c r="K27" s="58">
        <f t="shared" si="3"/>
        <v>1</v>
      </c>
      <c r="M27" s="9"/>
      <c r="AC27" s="9"/>
    </row>
    <row r="28" spans="8:31" x14ac:dyDescent="0.25">
      <c r="H28" s="10">
        <f t="shared" si="0"/>
        <v>0</v>
      </c>
      <c r="I28" s="10"/>
      <c r="J28" s="57">
        <f t="shared" si="1"/>
        <v>0</v>
      </c>
      <c r="K28" s="58">
        <f t="shared" si="3"/>
        <v>1</v>
      </c>
      <c r="M28" s="9">
        <v>1</v>
      </c>
      <c r="N28" t="s">
        <v>74</v>
      </c>
      <c r="O28" s="10" t="str">
        <f>IF(ISBLANK(T28),"nd",IF(T28&lt;=$P$1*Q28,"R",IF(T28&lt;=$P$2*R28,"A",IF(T28&gt;$P$2*R28,"G","na"))))</f>
        <v>G</v>
      </c>
      <c r="P28" s="59">
        <v>2690.47</v>
      </c>
      <c r="Q28" s="59">
        <v>8021.1</v>
      </c>
      <c r="R28" s="59">
        <v>18145</v>
      </c>
      <c r="S28" s="59">
        <v>42259</v>
      </c>
      <c r="T28" s="59">
        <v>36365.728318903326</v>
      </c>
      <c r="U28" s="65">
        <f>T28/$T$28</f>
        <v>1</v>
      </c>
      <c r="V28">
        <v>12</v>
      </c>
      <c r="W28">
        <v>2</v>
      </c>
      <c r="X28">
        <v>8</v>
      </c>
      <c r="Y28">
        <v>0</v>
      </c>
      <c r="Z28">
        <v>22</v>
      </c>
      <c r="AA28" s="65">
        <v>0.92489245179723478</v>
      </c>
      <c r="AB28" s="65">
        <v>0.98857878800065724</v>
      </c>
      <c r="AC28" s="9">
        <v>1</v>
      </c>
      <c r="AD28" t="s">
        <v>74</v>
      </c>
      <c r="AE28" t="s">
        <v>75</v>
      </c>
    </row>
    <row r="29" spans="8:31" x14ac:dyDescent="0.25">
      <c r="H29" s="10">
        <f t="shared" si="0"/>
        <v>0</v>
      </c>
      <c r="I29" s="10"/>
      <c r="J29" s="57">
        <f t="shared" si="1"/>
        <v>0</v>
      </c>
      <c r="K29" s="58">
        <f t="shared" si="3"/>
        <v>1</v>
      </c>
      <c r="M29" s="9">
        <v>2</v>
      </c>
      <c r="N29" t="s">
        <v>74</v>
      </c>
      <c r="O29" s="10" t="str">
        <f>IF(ISBLANK(T29),"nd",IF(T29&lt;=$P$1*Q29,"R",IF(T29&lt;=$P$2*R29,"A",IF(T29&gt;$P$2*R29,"G","na"))))</f>
        <v>A</v>
      </c>
      <c r="P29" s="59">
        <v>1515.5600000000002</v>
      </c>
      <c r="Q29" s="59">
        <v>4473.1000000000004</v>
      </c>
      <c r="R29" s="59">
        <v>10064</v>
      </c>
      <c r="S29" s="59">
        <v>23464</v>
      </c>
      <c r="T29" s="59">
        <v>7124.9101370851367</v>
      </c>
      <c r="U29" s="65">
        <f t="shared" ref="U29:U32" si="10">T29/$T$28</f>
        <v>0.1959237575170886</v>
      </c>
      <c r="V29">
        <v>12</v>
      </c>
      <c r="W29">
        <v>2</v>
      </c>
      <c r="X29">
        <v>6</v>
      </c>
      <c r="Y29">
        <v>0</v>
      </c>
      <c r="Z29">
        <v>20</v>
      </c>
      <c r="AA29" s="65">
        <v>0.8024877040929137</v>
      </c>
      <c r="AB29" s="65">
        <v>0.97546532434177846</v>
      </c>
      <c r="AC29" s="9">
        <v>2</v>
      </c>
      <c r="AD29" t="s">
        <v>74</v>
      </c>
      <c r="AE29" t="s">
        <v>77</v>
      </c>
    </row>
    <row r="30" spans="8:31" x14ac:dyDescent="0.25">
      <c r="H30" s="10">
        <f t="shared" si="0"/>
        <v>0</v>
      </c>
      <c r="I30" s="10"/>
      <c r="J30" s="57">
        <f t="shared" si="1"/>
        <v>0</v>
      </c>
      <c r="K30" s="58">
        <f t="shared" si="3"/>
        <v>1</v>
      </c>
      <c r="M30" s="9">
        <v>3</v>
      </c>
      <c r="N30" t="s">
        <v>74</v>
      </c>
      <c r="O30" s="10" t="str">
        <f>IF(ISBLANK(T30),"nd",IF(T30&lt;=$P$1*Q30,"R",IF(T30&lt;=$P$2*R30,"A",IF(T30&gt;$P$2*R30,"G","na"))))</f>
        <v>A</v>
      </c>
      <c r="P30" s="59">
        <v>978.36</v>
      </c>
      <c r="Q30" s="59">
        <v>2903</v>
      </c>
      <c r="R30" s="59">
        <v>6473</v>
      </c>
      <c r="S30" s="59">
        <v>15180</v>
      </c>
      <c r="T30" s="59">
        <v>4756.1861111111111</v>
      </c>
      <c r="U30" s="65">
        <f t="shared" si="10"/>
        <v>0.13078759400616186</v>
      </c>
      <c r="V30">
        <v>2</v>
      </c>
      <c r="W30">
        <v>2</v>
      </c>
      <c r="X30">
        <v>3</v>
      </c>
      <c r="Y30">
        <v>0</v>
      </c>
      <c r="Z30">
        <v>7</v>
      </c>
      <c r="AA30" s="65"/>
      <c r="AB30" s="65"/>
      <c r="AC30" s="9">
        <v>3</v>
      </c>
      <c r="AD30" t="s">
        <v>74</v>
      </c>
      <c r="AE30" t="s">
        <v>125</v>
      </c>
    </row>
    <row r="31" spans="8:31" x14ac:dyDescent="0.25">
      <c r="H31" s="10">
        <f t="shared" si="0"/>
        <v>0</v>
      </c>
      <c r="I31" s="10"/>
      <c r="J31" s="57">
        <f t="shared" si="1"/>
        <v>0</v>
      </c>
      <c r="K31" s="58">
        <f t="shared" si="3"/>
        <v>1</v>
      </c>
      <c r="M31" s="9" t="s">
        <v>126</v>
      </c>
      <c r="N31" t="s">
        <v>74</v>
      </c>
      <c r="O31" s="10" t="str">
        <f>IF(ISBLANK(T31),"nd",IF(T31&lt;=$P$1*Q31,"R",IF(T31&lt;=$P$2*R31,"A",IF(T31&gt;$P$2*R31,"G","na"))))</f>
        <v>A</v>
      </c>
      <c r="P31" s="59">
        <v>894.36</v>
      </c>
      <c r="Q31" s="59">
        <v>2653</v>
      </c>
      <c r="R31" s="59">
        <v>5913</v>
      </c>
      <c r="S31" s="59">
        <v>13880</v>
      </c>
      <c r="T31" s="59">
        <v>2765.0194444444442</v>
      </c>
      <c r="U31" s="65">
        <f t="shared" si="10"/>
        <v>7.6033660599261393E-2</v>
      </c>
      <c r="V31">
        <v>2</v>
      </c>
      <c r="W31">
        <v>2</v>
      </c>
      <c r="X31">
        <v>2</v>
      </c>
      <c r="Y31">
        <v>0</v>
      </c>
      <c r="Z31">
        <v>6</v>
      </c>
      <c r="AA31" s="65"/>
      <c r="AB31" s="65"/>
      <c r="AC31" s="9" t="s">
        <v>126</v>
      </c>
      <c r="AD31" t="s">
        <v>74</v>
      </c>
      <c r="AE31" t="s">
        <v>129</v>
      </c>
    </row>
    <row r="32" spans="8:31" x14ac:dyDescent="0.25">
      <c r="H32" s="10">
        <f t="shared" si="0"/>
        <v>0</v>
      </c>
      <c r="I32" s="10"/>
      <c r="J32" s="57">
        <f t="shared" si="1"/>
        <v>0</v>
      </c>
      <c r="K32" s="58">
        <f t="shared" si="3"/>
        <v>1</v>
      </c>
      <c r="M32" s="9">
        <v>4</v>
      </c>
      <c r="N32" t="s">
        <v>74</v>
      </c>
      <c r="O32" s="10" t="str">
        <f>IF(ISBLANK(T32),"nd",IF(T32&lt;=$P$1*Q32,"R",IF(T32&lt;=$P$2*R32,"A",IF(T32&gt;$P$2*R32,"G","na"))))</f>
        <v>R</v>
      </c>
      <c r="P32" s="59">
        <v>460.36</v>
      </c>
      <c r="Q32" s="59">
        <v>1360</v>
      </c>
      <c r="R32" s="59">
        <v>3030</v>
      </c>
      <c r="S32" s="59">
        <v>7100</v>
      </c>
      <c r="T32" s="59">
        <v>590.69999999999993</v>
      </c>
      <c r="U32" s="65">
        <f t="shared" si="10"/>
        <v>1.6243315542038717E-2</v>
      </c>
      <c r="V32">
        <v>2</v>
      </c>
      <c r="W32">
        <v>1</v>
      </c>
      <c r="X32">
        <v>0</v>
      </c>
      <c r="Y32">
        <v>0</v>
      </c>
      <c r="Z32">
        <v>3</v>
      </c>
      <c r="AC32" s="9">
        <v>4</v>
      </c>
      <c r="AD32" t="s">
        <v>74</v>
      </c>
      <c r="AE32" t="s">
        <v>83</v>
      </c>
    </row>
    <row r="33" spans="8:31" x14ac:dyDescent="0.25">
      <c r="H33" s="10">
        <f t="shared" si="0"/>
        <v>0</v>
      </c>
      <c r="I33" s="10"/>
      <c r="J33" s="57">
        <f t="shared" si="1"/>
        <v>0</v>
      </c>
      <c r="K33" s="58">
        <f t="shared" si="3"/>
        <v>1</v>
      </c>
      <c r="M33" s="9"/>
      <c r="AC33" s="9"/>
    </row>
    <row r="34" spans="8:31" x14ac:dyDescent="0.25">
      <c r="H34" s="10">
        <f t="shared" si="0"/>
        <v>0</v>
      </c>
      <c r="I34" s="10"/>
      <c r="J34" s="57">
        <f t="shared" si="1"/>
        <v>0</v>
      </c>
      <c r="K34" s="58">
        <f t="shared" si="3"/>
        <v>1</v>
      </c>
      <c r="M34" s="9">
        <v>3</v>
      </c>
      <c r="N34" t="s">
        <v>86</v>
      </c>
      <c r="O34" s="10" t="str">
        <f>IF(ISBLANK(T34),"nd",IF(T34&lt;=$P$1*Q34,"R",IF(T34&lt;=$P$2*R34,"A",IF(T34&gt;$P$2*R34,"G","na"))))</f>
        <v>G</v>
      </c>
      <c r="P34" s="59">
        <v>216</v>
      </c>
      <c r="Q34" s="59">
        <v>640</v>
      </c>
      <c r="R34" s="59">
        <v>1420</v>
      </c>
      <c r="S34" s="59">
        <v>3350</v>
      </c>
      <c r="T34" s="59">
        <v>3324.25</v>
      </c>
      <c r="U34" s="65"/>
      <c r="V34">
        <v>0</v>
      </c>
      <c r="W34">
        <v>0</v>
      </c>
      <c r="X34">
        <v>2</v>
      </c>
      <c r="Y34">
        <v>0</v>
      </c>
      <c r="Z34">
        <v>2</v>
      </c>
      <c r="AC34" s="9">
        <v>3</v>
      </c>
      <c r="AD34" t="s">
        <v>86</v>
      </c>
      <c r="AE34" t="s">
        <v>87</v>
      </c>
    </row>
    <row r="35" spans="8:31" x14ac:dyDescent="0.25">
      <c r="H35" s="10">
        <f t="shared" si="0"/>
        <v>0</v>
      </c>
      <c r="I35" s="10"/>
      <c r="J35" s="57">
        <f t="shared" si="1"/>
        <v>0</v>
      </c>
      <c r="K35" s="58">
        <f t="shared" si="3"/>
        <v>1</v>
      </c>
    </row>
    <row r="36" spans="8:31" x14ac:dyDescent="0.25">
      <c r="H36" s="10">
        <f t="shared" si="0"/>
        <v>0</v>
      </c>
      <c r="I36" s="10"/>
      <c r="J36" s="57">
        <f t="shared" si="1"/>
        <v>0</v>
      </c>
      <c r="K36" s="58">
        <f t="shared" si="3"/>
        <v>1</v>
      </c>
    </row>
    <row r="37" spans="8:31" x14ac:dyDescent="0.25">
      <c r="H37" s="10">
        <f t="shared" si="0"/>
        <v>0</v>
      </c>
      <c r="I37" s="10"/>
      <c r="J37" s="57">
        <f t="shared" si="1"/>
        <v>0</v>
      </c>
      <c r="K37" s="58">
        <f t="shared" si="3"/>
        <v>1</v>
      </c>
    </row>
    <row r="38" spans="8:31" x14ac:dyDescent="0.25">
      <c r="H38" s="10">
        <f t="shared" ref="H38:H64" si="11">IF(ISBLANK(A38),0,IF(ISBLANK(G38),"nd",IF(G38&lt;=$P$1*D38,"R",IF(G38&lt;=$P$2*E38,"A",IF(G38&gt;$P$2*E38,"G","na")))))</f>
        <v>0</v>
      </c>
      <c r="I38" s="10"/>
      <c r="J38" s="57">
        <f t="shared" ref="J38:J64" si="12">G38/$T$6</f>
        <v>0</v>
      </c>
      <c r="K38" s="58">
        <f t="shared" si="3"/>
        <v>1</v>
      </c>
    </row>
    <row r="39" spans="8:31" x14ac:dyDescent="0.25">
      <c r="H39" s="10">
        <f t="shared" si="11"/>
        <v>0</v>
      </c>
      <c r="I39" s="10"/>
      <c r="J39" s="57">
        <f t="shared" si="12"/>
        <v>0</v>
      </c>
      <c r="K39" s="58">
        <f t="shared" si="3"/>
        <v>1</v>
      </c>
    </row>
    <row r="40" spans="8:31" x14ac:dyDescent="0.25">
      <c r="H40" s="10">
        <f t="shared" si="11"/>
        <v>0</v>
      </c>
      <c r="I40" s="10"/>
      <c r="J40" s="57">
        <f t="shared" si="12"/>
        <v>0</v>
      </c>
      <c r="K40" s="58">
        <f t="shared" si="3"/>
        <v>1</v>
      </c>
    </row>
    <row r="41" spans="8:31" x14ac:dyDescent="0.25">
      <c r="H41" s="10">
        <f t="shared" si="11"/>
        <v>0</v>
      </c>
      <c r="I41" s="10"/>
      <c r="J41" s="57">
        <f t="shared" si="12"/>
        <v>0</v>
      </c>
      <c r="K41" s="58">
        <f t="shared" si="3"/>
        <v>1</v>
      </c>
    </row>
    <row r="42" spans="8:31" x14ac:dyDescent="0.25">
      <c r="H42" s="10">
        <f t="shared" si="11"/>
        <v>0</v>
      </c>
      <c r="I42" s="10"/>
      <c r="J42" s="57">
        <f t="shared" si="12"/>
        <v>0</v>
      </c>
      <c r="K42" s="58">
        <f t="shared" si="3"/>
        <v>1</v>
      </c>
    </row>
    <row r="43" spans="8:31" x14ac:dyDescent="0.25">
      <c r="H43" s="10">
        <f t="shared" si="11"/>
        <v>0</v>
      </c>
      <c r="I43" s="10"/>
      <c r="J43" s="57">
        <f t="shared" si="12"/>
        <v>0</v>
      </c>
      <c r="K43" s="58">
        <f t="shared" si="3"/>
        <v>1</v>
      </c>
    </row>
    <row r="44" spans="8:31" x14ac:dyDescent="0.25">
      <c r="H44" s="10">
        <f t="shared" si="11"/>
        <v>0</v>
      </c>
      <c r="I44" s="10"/>
      <c r="J44" s="57">
        <f t="shared" si="12"/>
        <v>0</v>
      </c>
      <c r="K44" s="58">
        <f t="shared" si="3"/>
        <v>1</v>
      </c>
    </row>
    <row r="45" spans="8:31" x14ac:dyDescent="0.25">
      <c r="H45" s="10">
        <f t="shared" si="11"/>
        <v>0</v>
      </c>
      <c r="I45" s="10"/>
      <c r="J45" s="57">
        <f t="shared" si="12"/>
        <v>0</v>
      </c>
      <c r="K45" s="58">
        <f t="shared" si="3"/>
        <v>1</v>
      </c>
    </row>
    <row r="46" spans="8:31" x14ac:dyDescent="0.25">
      <c r="H46" s="10">
        <f t="shared" si="11"/>
        <v>0</v>
      </c>
      <c r="I46" s="10"/>
      <c r="J46" s="57">
        <f t="shared" si="12"/>
        <v>0</v>
      </c>
      <c r="K46" s="58">
        <f t="shared" si="3"/>
        <v>1</v>
      </c>
    </row>
    <row r="47" spans="8:31" x14ac:dyDescent="0.25">
      <c r="H47" s="10">
        <f t="shared" si="11"/>
        <v>0</v>
      </c>
      <c r="I47" s="10"/>
      <c r="J47" s="57">
        <f t="shared" si="12"/>
        <v>0</v>
      </c>
      <c r="K47" s="58">
        <f t="shared" si="3"/>
        <v>1</v>
      </c>
    </row>
    <row r="48" spans="8:31" x14ac:dyDescent="0.25">
      <c r="H48" s="10">
        <f t="shared" si="11"/>
        <v>0</v>
      </c>
      <c r="I48" s="10"/>
      <c r="J48" s="57">
        <f t="shared" si="12"/>
        <v>0</v>
      </c>
      <c r="K48" s="58">
        <f t="shared" si="3"/>
        <v>1</v>
      </c>
    </row>
    <row r="49" spans="8:14" x14ac:dyDescent="0.25">
      <c r="H49" s="10">
        <f t="shared" si="11"/>
        <v>0</v>
      </c>
      <c r="I49" s="10"/>
      <c r="J49" s="57">
        <f t="shared" si="12"/>
        <v>0</v>
      </c>
      <c r="K49" s="58">
        <f t="shared" si="3"/>
        <v>1</v>
      </c>
    </row>
    <row r="50" spans="8:14" x14ac:dyDescent="0.25">
      <c r="H50" s="10">
        <f t="shared" si="11"/>
        <v>0</v>
      </c>
      <c r="I50" s="10"/>
      <c r="J50" s="57">
        <f t="shared" si="12"/>
        <v>0</v>
      </c>
      <c r="K50" s="58">
        <f t="shared" si="3"/>
        <v>1</v>
      </c>
    </row>
    <row r="51" spans="8:14" x14ac:dyDescent="0.25">
      <c r="H51" s="10">
        <f t="shared" si="11"/>
        <v>0</v>
      </c>
      <c r="I51" s="10"/>
      <c r="J51" s="57">
        <f t="shared" si="12"/>
        <v>0</v>
      </c>
      <c r="K51" s="58">
        <f t="shared" si="3"/>
        <v>1</v>
      </c>
    </row>
    <row r="52" spans="8:14" x14ac:dyDescent="0.25">
      <c r="H52" s="10">
        <f t="shared" si="11"/>
        <v>0</v>
      </c>
      <c r="I52" s="10"/>
      <c r="J52" s="57">
        <f t="shared" si="12"/>
        <v>0</v>
      </c>
      <c r="K52" s="58">
        <f t="shared" si="3"/>
        <v>1</v>
      </c>
    </row>
    <row r="53" spans="8:14" x14ac:dyDescent="0.25">
      <c r="H53" s="10">
        <f t="shared" si="11"/>
        <v>0</v>
      </c>
      <c r="I53" s="10"/>
      <c r="J53" s="57">
        <f t="shared" si="12"/>
        <v>0</v>
      </c>
      <c r="K53" s="58">
        <f t="shared" si="3"/>
        <v>1</v>
      </c>
    </row>
    <row r="54" spans="8:14" x14ac:dyDescent="0.25">
      <c r="H54" s="10">
        <f t="shared" si="11"/>
        <v>0</v>
      </c>
      <c r="I54" s="10"/>
      <c r="J54" s="57">
        <f t="shared" si="12"/>
        <v>0</v>
      </c>
      <c r="K54" s="58">
        <f t="shared" si="3"/>
        <v>1</v>
      </c>
    </row>
    <row r="55" spans="8:14" x14ac:dyDescent="0.25">
      <c r="H55" s="10">
        <f t="shared" si="11"/>
        <v>0</v>
      </c>
      <c r="I55" s="10"/>
      <c r="J55" s="57">
        <f t="shared" si="12"/>
        <v>0</v>
      </c>
      <c r="K55" s="58">
        <f t="shared" si="3"/>
        <v>1</v>
      </c>
    </row>
    <row r="56" spans="8:14" x14ac:dyDescent="0.25">
      <c r="H56" s="10">
        <f t="shared" si="11"/>
        <v>0</v>
      </c>
      <c r="I56" s="10"/>
      <c r="J56" s="57">
        <f t="shared" si="12"/>
        <v>0</v>
      </c>
      <c r="K56" s="58">
        <f t="shared" si="3"/>
        <v>1</v>
      </c>
    </row>
    <row r="57" spans="8:14" x14ac:dyDescent="0.25">
      <c r="H57" s="10">
        <f t="shared" si="11"/>
        <v>0</v>
      </c>
      <c r="I57" s="10"/>
      <c r="J57" s="57">
        <f t="shared" si="12"/>
        <v>0</v>
      </c>
      <c r="K57" s="58">
        <f t="shared" si="3"/>
        <v>1</v>
      </c>
    </row>
    <row r="58" spans="8:14" x14ac:dyDescent="0.25">
      <c r="H58" s="10">
        <f t="shared" si="11"/>
        <v>0</v>
      </c>
      <c r="I58" s="10"/>
      <c r="J58" s="57">
        <f t="shared" si="12"/>
        <v>0</v>
      </c>
      <c r="K58" s="58">
        <f t="shared" si="3"/>
        <v>1</v>
      </c>
      <c r="L58" s="10"/>
      <c r="M58" s="10"/>
      <c r="N58" s="10"/>
    </row>
    <row r="59" spans="8:14" x14ac:dyDescent="0.25">
      <c r="H59" s="10">
        <f t="shared" si="11"/>
        <v>0</v>
      </c>
      <c r="I59" s="10"/>
      <c r="J59" s="57">
        <f t="shared" si="12"/>
        <v>0</v>
      </c>
      <c r="K59" s="58">
        <f t="shared" si="3"/>
        <v>1</v>
      </c>
    </row>
    <row r="60" spans="8:14" x14ac:dyDescent="0.25">
      <c r="H60" s="10">
        <f t="shared" si="11"/>
        <v>0</v>
      </c>
      <c r="I60" s="10"/>
      <c r="J60" s="57">
        <f t="shared" si="12"/>
        <v>0</v>
      </c>
      <c r="K60" s="58">
        <f t="shared" si="3"/>
        <v>1</v>
      </c>
    </row>
    <row r="61" spans="8:14" x14ac:dyDescent="0.25">
      <c r="H61" s="10">
        <f t="shared" si="11"/>
        <v>0</v>
      </c>
      <c r="I61" s="10"/>
      <c r="J61" s="57">
        <f t="shared" si="12"/>
        <v>0</v>
      </c>
      <c r="K61" s="58">
        <f t="shared" si="3"/>
        <v>1</v>
      </c>
    </row>
    <row r="62" spans="8:14" x14ac:dyDescent="0.25">
      <c r="H62" s="10">
        <f t="shared" si="11"/>
        <v>0</v>
      </c>
      <c r="I62" s="10"/>
      <c r="J62" s="57">
        <f t="shared" si="12"/>
        <v>0</v>
      </c>
      <c r="K62" s="58">
        <f t="shared" si="3"/>
        <v>1</v>
      </c>
    </row>
    <row r="63" spans="8:14" x14ac:dyDescent="0.25">
      <c r="H63" s="10">
        <f t="shared" si="11"/>
        <v>0</v>
      </c>
      <c r="I63" s="10"/>
      <c r="J63" s="57">
        <f t="shared" si="12"/>
        <v>0</v>
      </c>
      <c r="K63" s="58">
        <f t="shared" si="3"/>
        <v>1</v>
      </c>
    </row>
    <row r="64" spans="8:14" x14ac:dyDescent="0.25">
      <c r="H64" s="10">
        <f t="shared" si="11"/>
        <v>0</v>
      </c>
      <c r="I64" s="10"/>
      <c r="J64" s="57">
        <f t="shared" si="12"/>
        <v>0</v>
      </c>
      <c r="K64" s="58">
        <f t="shared" si="3"/>
        <v>1</v>
      </c>
    </row>
    <row r="65" spans="8:11" x14ac:dyDescent="0.25">
      <c r="H65" s="10"/>
      <c r="I65" s="10"/>
      <c r="J65" s="57"/>
      <c r="K65" s="10"/>
    </row>
    <row r="66" spans="8:11" x14ac:dyDescent="0.25">
      <c r="H66" s="10"/>
      <c r="I66" s="10"/>
      <c r="J66" s="57"/>
      <c r="K66" s="10"/>
    </row>
    <row r="67" spans="8:11" x14ac:dyDescent="0.25">
      <c r="H67" s="10"/>
      <c r="I67" s="10"/>
      <c r="J67" s="57"/>
      <c r="K67" s="10"/>
    </row>
    <row r="68" spans="8:11" x14ac:dyDescent="0.25">
      <c r="H68" s="10"/>
      <c r="I68" s="10"/>
      <c r="J68" s="57"/>
      <c r="K68" s="10"/>
    </row>
    <row r="69" spans="8:11" x14ac:dyDescent="0.25">
      <c r="H69" s="10"/>
      <c r="I69" s="10"/>
      <c r="J69" s="57"/>
      <c r="K69" s="10"/>
    </row>
    <row r="70" spans="8:11" x14ac:dyDescent="0.25">
      <c r="J70" s="57"/>
    </row>
    <row r="71" spans="8:11" x14ac:dyDescent="0.25">
      <c r="J71" s="57"/>
    </row>
    <row r="72" spans="8:11" x14ac:dyDescent="0.25">
      <c r="J72" s="57"/>
    </row>
    <row r="73" spans="8:11" x14ac:dyDescent="0.25">
      <c r="J73" s="57"/>
    </row>
    <row r="74" spans="8:11" x14ac:dyDescent="0.25">
      <c r="J74" s="57"/>
    </row>
    <row r="75" spans="8:11" x14ac:dyDescent="0.25">
      <c r="J75" s="57"/>
    </row>
    <row r="76" spans="8:11" x14ac:dyDescent="0.25">
      <c r="J76" s="57"/>
    </row>
    <row r="77" spans="8:11" x14ac:dyDescent="0.25">
      <c r="J77" s="57"/>
    </row>
    <row r="78" spans="8:11" x14ac:dyDescent="0.25">
      <c r="J78" s="57"/>
    </row>
    <row r="79" spans="8:11" x14ac:dyDescent="0.25">
      <c r="J79" s="57"/>
    </row>
    <row r="80" spans="8:11" x14ac:dyDescent="0.25">
      <c r="J80" s="57"/>
    </row>
    <row r="81" spans="10:10" x14ac:dyDescent="0.25">
      <c r="J81" s="57"/>
    </row>
    <row r="82" spans="10:10" x14ac:dyDescent="0.25">
      <c r="J82" s="57"/>
    </row>
    <row r="83" spans="10:10" x14ac:dyDescent="0.25">
      <c r="J83" s="57"/>
    </row>
    <row r="84" spans="10:10" x14ac:dyDescent="0.25">
      <c r="J84" s="57"/>
    </row>
    <row r="85" spans="10:10" x14ac:dyDescent="0.25">
      <c r="J85" s="57"/>
    </row>
    <row r="86" spans="10:10" x14ac:dyDescent="0.25">
      <c r="J86" s="57"/>
    </row>
    <row r="87" spans="10:10" x14ac:dyDescent="0.25">
      <c r="J87" s="57"/>
    </row>
    <row r="88" spans="10:10" x14ac:dyDescent="0.25">
      <c r="J88" s="57"/>
    </row>
    <row r="89" spans="10:10" x14ac:dyDescent="0.25">
      <c r="J89" s="57"/>
    </row>
    <row r="90" spans="10:10" x14ac:dyDescent="0.25">
      <c r="J90" s="57"/>
    </row>
    <row r="91" spans="10:10" x14ac:dyDescent="0.25">
      <c r="J91" s="57"/>
    </row>
    <row r="92" spans="10:10" x14ac:dyDescent="0.25">
      <c r="J92" s="57"/>
    </row>
    <row r="93" spans="10:10" x14ac:dyDescent="0.25">
      <c r="J93" s="57"/>
    </row>
    <row r="94" spans="10:10" x14ac:dyDescent="0.25">
      <c r="J94" s="57"/>
    </row>
    <row r="95" spans="10:10" x14ac:dyDescent="0.25">
      <c r="J95" s="57"/>
    </row>
    <row r="96" spans="10:10" x14ac:dyDescent="0.25">
      <c r="J96" s="57"/>
    </row>
  </sheetData>
  <conditionalFormatting sqref="H6:K6 J7:J96 K7:K69 H7:I69 L58:N58 O28:O32 O34 O22:O26">
    <cfRule type="containsText" dxfId="54" priority="31" operator="containsText" text="A">
      <formula>NOT(ISERROR(SEARCH("A",H6)))</formula>
    </cfRule>
    <cfRule type="containsText" dxfId="53" priority="32" operator="containsText" text="R">
      <formula>NOT(ISERROR(SEARCH("R",H6)))</formula>
    </cfRule>
    <cfRule type="containsText" dxfId="52" priority="33" operator="containsText" text="G">
      <formula>NOT(ISERROR(SEARCH("G",H6)))</formula>
    </cfRule>
  </conditionalFormatting>
  <conditionalFormatting sqref="V5">
    <cfRule type="containsText" dxfId="51" priority="28" operator="containsText" text="A">
      <formula>NOT(ISERROR(SEARCH("A",V5)))</formula>
    </cfRule>
    <cfRule type="containsText" dxfId="50" priority="29" operator="containsText" text="R">
      <formula>NOT(ISERROR(SEARCH("R",V5)))</formula>
    </cfRule>
    <cfRule type="containsText" dxfId="49" priority="30" operator="containsText" text="G">
      <formula>NOT(ISERROR(SEARCH("G",V5)))</formula>
    </cfRule>
  </conditionalFormatting>
  <conditionalFormatting sqref="W5">
    <cfRule type="containsText" dxfId="48" priority="25" operator="containsText" text="A">
      <formula>NOT(ISERROR(SEARCH("A",W5)))</formula>
    </cfRule>
    <cfRule type="containsText" dxfId="47" priority="26" operator="containsText" text="R">
      <formula>NOT(ISERROR(SEARCH("R",W5)))</formula>
    </cfRule>
    <cfRule type="containsText" dxfId="46" priority="27" operator="containsText" text="G">
      <formula>NOT(ISERROR(SEARCH("G",W5)))</formula>
    </cfRule>
  </conditionalFormatting>
  <conditionalFormatting sqref="X5">
    <cfRule type="containsText" dxfId="45" priority="22" operator="containsText" text="A">
      <formula>NOT(ISERROR(SEARCH("A",X5)))</formula>
    </cfRule>
    <cfRule type="containsText" dxfId="44" priority="23" operator="containsText" text="R">
      <formula>NOT(ISERROR(SEARCH("R",X5)))</formula>
    </cfRule>
    <cfRule type="containsText" dxfId="43" priority="24" operator="containsText" text="G">
      <formula>NOT(ISERROR(SEARCH("G",X5)))</formula>
    </cfRule>
  </conditionalFormatting>
  <conditionalFormatting sqref="V17">
    <cfRule type="containsText" dxfId="42" priority="19" operator="containsText" text="A">
      <formula>NOT(ISERROR(SEARCH("A",V17)))</formula>
    </cfRule>
    <cfRule type="containsText" dxfId="41" priority="20" operator="containsText" text="R">
      <formula>NOT(ISERROR(SEARCH("R",V17)))</formula>
    </cfRule>
    <cfRule type="containsText" dxfId="40" priority="21" operator="containsText" text="G">
      <formula>NOT(ISERROR(SEARCH("G",V17)))</formula>
    </cfRule>
  </conditionalFormatting>
  <conditionalFormatting sqref="W17">
    <cfRule type="containsText" dxfId="39" priority="16" operator="containsText" text="A">
      <formula>NOT(ISERROR(SEARCH("A",W17)))</formula>
    </cfRule>
    <cfRule type="containsText" dxfId="38" priority="17" operator="containsText" text="R">
      <formula>NOT(ISERROR(SEARCH("R",W17)))</formula>
    </cfRule>
    <cfRule type="containsText" dxfId="37" priority="18" operator="containsText" text="G">
      <formula>NOT(ISERROR(SEARCH("G",W17)))</formula>
    </cfRule>
  </conditionalFormatting>
  <conditionalFormatting sqref="X17">
    <cfRule type="containsText" dxfId="36" priority="13" operator="containsText" text="A">
      <formula>NOT(ISERROR(SEARCH("A",X17)))</formula>
    </cfRule>
    <cfRule type="containsText" dxfId="35" priority="14" operator="containsText" text="R">
      <formula>NOT(ISERROR(SEARCH("R",X17)))</formula>
    </cfRule>
    <cfRule type="containsText" dxfId="34" priority="15" operator="containsText" text="G">
      <formula>NOT(ISERROR(SEARCH("G",X17)))</formula>
    </cfRule>
  </conditionalFormatting>
  <conditionalFormatting sqref="O21">
    <cfRule type="containsText" dxfId="33" priority="10" operator="containsText" text="A">
      <formula>NOT(ISERROR(SEARCH("A",O21)))</formula>
    </cfRule>
    <cfRule type="containsText" dxfId="32" priority="11" operator="containsText" text="R">
      <formula>NOT(ISERROR(SEARCH("R",O21)))</formula>
    </cfRule>
    <cfRule type="containsText" dxfId="31" priority="12" operator="containsText" text="G">
      <formula>NOT(ISERROR(SEARCH("G",O21)))</formula>
    </cfRule>
  </conditionalFormatting>
  <conditionalFormatting sqref="O6">
    <cfRule type="containsText" dxfId="30" priority="7" operator="containsText" text="A">
      <formula>NOT(ISERROR(SEARCH("A",O6)))</formula>
    </cfRule>
    <cfRule type="containsText" dxfId="29" priority="8" operator="containsText" text="R">
      <formula>NOT(ISERROR(SEARCH("R",O6)))</formula>
    </cfRule>
    <cfRule type="containsText" dxfId="28" priority="9" operator="containsText" text="G">
      <formula>NOT(ISERROR(SEARCH("G",O6)))</formula>
    </cfRule>
  </conditionalFormatting>
  <conditionalFormatting sqref="O17:O20">
    <cfRule type="containsText" dxfId="27" priority="4" operator="containsText" text="A">
      <formula>NOT(ISERROR(SEARCH("A",O17)))</formula>
    </cfRule>
    <cfRule type="containsText" dxfId="26" priority="5" operator="containsText" text="R">
      <formula>NOT(ISERROR(SEARCH("R",O17)))</formula>
    </cfRule>
    <cfRule type="containsText" dxfId="25" priority="6" operator="containsText" text="G">
      <formula>NOT(ISERROR(SEARCH("G",O17)))</formula>
    </cfRule>
  </conditionalFormatting>
  <pageMargins left="0.7" right="0.7" top="0.75" bottom="0.75" header="0.3" footer="0.3"/>
  <pageSetup orientation="portrait" horizontalDpi="0"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B2E09-557E-4FCD-A09F-C7FC94136F24}">
  <dimension ref="A1:AB34"/>
  <sheetViews>
    <sheetView topLeftCell="A5" zoomScale="90" zoomScaleNormal="90" workbookViewId="0">
      <selection activeCell="J13" sqref="J13"/>
    </sheetView>
  </sheetViews>
  <sheetFormatPr defaultRowHeight="15" x14ac:dyDescent="0.25"/>
  <cols>
    <col min="1" max="1" width="15.140625" customWidth="1"/>
    <col min="2" max="2" width="7.7109375" customWidth="1"/>
    <col min="3" max="3" width="21.140625" customWidth="1"/>
    <col min="4" max="4" width="11" customWidth="1"/>
    <col min="5" max="11" width="10.140625" customWidth="1"/>
    <col min="15" max="15" width="10.140625" customWidth="1"/>
  </cols>
  <sheetData>
    <row r="1" spans="1:28" ht="18.75" x14ac:dyDescent="0.35">
      <c r="A1" t="s">
        <v>130</v>
      </c>
      <c r="B1" s="77" t="s">
        <v>131</v>
      </c>
    </row>
    <row r="4" spans="1:28" x14ac:dyDescent="0.25">
      <c r="A4" s="46" t="s">
        <v>0</v>
      </c>
      <c r="B4" t="s">
        <v>132</v>
      </c>
    </row>
    <row r="5" spans="1:28" x14ac:dyDescent="0.25">
      <c r="A5" s="80"/>
      <c r="B5" s="80"/>
      <c r="C5" s="80"/>
      <c r="D5" s="80"/>
      <c r="E5" s="15" t="s">
        <v>133</v>
      </c>
      <c r="F5" s="15"/>
      <c r="G5" s="15"/>
      <c r="H5" s="79" t="s">
        <v>134</v>
      </c>
      <c r="I5" s="79"/>
      <c r="J5" s="79"/>
      <c r="K5" s="78" t="s">
        <v>135</v>
      </c>
      <c r="L5" s="78"/>
      <c r="M5" s="78"/>
      <c r="O5" t="s">
        <v>136</v>
      </c>
      <c r="T5" t="s">
        <v>137</v>
      </c>
      <c r="Y5" t="s">
        <v>138</v>
      </c>
    </row>
    <row r="6" spans="1:28" hidden="1" x14ac:dyDescent="0.25">
      <c r="D6" s="46" t="s">
        <v>7</v>
      </c>
    </row>
    <row r="7" spans="1:28" ht="45" x14ac:dyDescent="0.25">
      <c r="A7" s="46" t="s">
        <v>4</v>
      </c>
      <c r="B7" s="46" t="s">
        <v>10</v>
      </c>
      <c r="C7" s="46" t="s">
        <v>9</v>
      </c>
      <c r="D7" s="56" t="s">
        <v>139</v>
      </c>
      <c r="E7" s="74" t="s">
        <v>12</v>
      </c>
      <c r="F7" s="74" t="s">
        <v>13</v>
      </c>
      <c r="G7" s="74" t="s">
        <v>14</v>
      </c>
      <c r="H7" s="75" t="s">
        <v>140</v>
      </c>
      <c r="I7" s="75" t="s">
        <v>141</v>
      </c>
      <c r="J7" s="75" t="s">
        <v>142</v>
      </c>
      <c r="K7" s="76" t="s">
        <v>143</v>
      </c>
      <c r="L7" s="76" t="s">
        <v>144</v>
      </c>
      <c r="M7" s="76" t="s">
        <v>145</v>
      </c>
      <c r="O7" s="84" t="s">
        <v>146</v>
      </c>
      <c r="P7" s="84" t="s">
        <v>147</v>
      </c>
      <c r="Q7" s="84" t="s">
        <v>148</v>
      </c>
      <c r="R7" s="84" t="s">
        <v>149</v>
      </c>
      <c r="T7" s="88" t="s">
        <v>146</v>
      </c>
      <c r="U7" s="88" t="s">
        <v>147</v>
      </c>
      <c r="V7" s="88" t="s">
        <v>148</v>
      </c>
      <c r="W7" s="88" t="s">
        <v>149</v>
      </c>
      <c r="Y7" s="89" t="s">
        <v>146</v>
      </c>
      <c r="Z7" s="89" t="s">
        <v>147</v>
      </c>
      <c r="AA7" s="89" t="s">
        <v>148</v>
      </c>
      <c r="AB7" s="89" t="s">
        <v>149</v>
      </c>
    </row>
    <row r="8" spans="1:28" x14ac:dyDescent="0.25">
      <c r="A8" t="s">
        <v>109</v>
      </c>
      <c r="B8" s="22">
        <v>20</v>
      </c>
      <c r="C8" t="s">
        <v>92</v>
      </c>
      <c r="D8" s="38">
        <v>380</v>
      </c>
      <c r="E8" s="38">
        <v>1139</v>
      </c>
      <c r="F8" s="38">
        <v>2525</v>
      </c>
      <c r="G8" s="38">
        <v>5960</v>
      </c>
      <c r="H8" s="38">
        <v>962</v>
      </c>
      <c r="I8" s="38">
        <v>2523</v>
      </c>
      <c r="J8" s="38">
        <v>5960</v>
      </c>
      <c r="K8" s="38">
        <v>229.8</v>
      </c>
      <c r="L8" s="38">
        <v>2061</v>
      </c>
      <c r="M8" s="38">
        <v>5960</v>
      </c>
      <c r="O8" s="17">
        <f>F8/G8</f>
        <v>0.42365771812080538</v>
      </c>
      <c r="P8" s="85">
        <f>+(0.5-(O8))/0.07</f>
        <v>1.0906040268456374</v>
      </c>
      <c r="Q8" s="87">
        <f>+EXP(P8)</f>
        <v>2.9760711566380507</v>
      </c>
      <c r="R8" s="86">
        <f>+(0.5*P8)-(0.07*(P8^2))</f>
        <v>0.46204281338678432</v>
      </c>
      <c r="T8" s="17">
        <f>I8/J8</f>
        <v>0.42332214765100673</v>
      </c>
      <c r="U8" s="85">
        <f>+(0.5-(T8))/0.07</f>
        <v>1.0953978906999038</v>
      </c>
      <c r="V8" s="87">
        <f>+EXP(U8)</f>
        <v>2.990372288034016</v>
      </c>
      <c r="W8" s="86">
        <f>+(0.5*U8)-(0.07*(U8^2))</f>
        <v>0.46370618762346599</v>
      </c>
      <c r="Y8" s="17">
        <f>L8/M8</f>
        <v>0.3458053691275168</v>
      </c>
      <c r="Z8" s="85">
        <f>+(0.5-(Y8))/0.07</f>
        <v>2.2027804410354741</v>
      </c>
      <c r="AA8" s="87">
        <f>+EXP(Z8)</f>
        <v>9.0501419351919417</v>
      </c>
      <c r="AB8" s="86">
        <f>+(0.5*Z8)-(0.07*(Z8^2))</f>
        <v>0.76173330351914637</v>
      </c>
    </row>
    <row r="9" spans="1:28" x14ac:dyDescent="0.25">
      <c r="B9" s="22" t="s">
        <v>150</v>
      </c>
      <c r="D9" s="38">
        <v>380</v>
      </c>
      <c r="E9" s="38">
        <v>1139</v>
      </c>
      <c r="F9" s="38">
        <v>2525</v>
      </c>
      <c r="G9" s="38">
        <v>5960</v>
      </c>
      <c r="H9" s="38">
        <v>962</v>
      </c>
      <c r="I9" s="38">
        <v>2523</v>
      </c>
      <c r="J9" s="38">
        <v>5960</v>
      </c>
      <c r="K9" s="38">
        <v>229.8</v>
      </c>
      <c r="L9" s="38">
        <v>2061</v>
      </c>
      <c r="M9" s="38">
        <v>5960</v>
      </c>
      <c r="O9" s="17">
        <f t="shared" ref="O9:O34" si="0">F9/G9</f>
        <v>0.42365771812080538</v>
      </c>
      <c r="P9" s="85">
        <f t="shared" ref="P9:P34" si="1">+(0.5-(O9))/0.07</f>
        <v>1.0906040268456374</v>
      </c>
      <c r="Q9" s="87">
        <f t="shared" ref="Q9:Q34" si="2">+EXP(P9)</f>
        <v>2.9760711566380507</v>
      </c>
      <c r="R9" s="86">
        <f t="shared" ref="R9:R34" si="3">+(0.5*P9)-(0.07*(P9^2))</f>
        <v>0.46204281338678432</v>
      </c>
      <c r="T9" s="17">
        <f t="shared" ref="T9:T34" si="4">I9/J9</f>
        <v>0.42332214765100673</v>
      </c>
      <c r="U9" s="85">
        <f t="shared" ref="U9:U34" si="5">+(0.5-(T9))/0.07</f>
        <v>1.0953978906999038</v>
      </c>
      <c r="V9" s="87">
        <f t="shared" ref="V9:V34" si="6">+EXP(U9)</f>
        <v>2.990372288034016</v>
      </c>
      <c r="W9" s="86">
        <f t="shared" ref="W9:W34" si="7">+(0.5*U9)-(0.07*(U9^2))</f>
        <v>0.46370618762346599</v>
      </c>
      <c r="Y9" s="17">
        <f t="shared" ref="Y9:Y34" si="8">L9/M9</f>
        <v>0.3458053691275168</v>
      </c>
      <c r="Z9" s="85">
        <f t="shared" ref="Z9:Z34" si="9">+(0.5-(Y9))/0.07</f>
        <v>2.2027804410354741</v>
      </c>
      <c r="AA9" s="87">
        <f t="shared" ref="AA9:AA34" si="10">+EXP(Z9)</f>
        <v>9.0501419351919417</v>
      </c>
      <c r="AB9" s="86">
        <f t="shared" ref="AB9:AB34" si="11">+(0.5*Z9)-(0.07*(Z9^2))</f>
        <v>0.76173330351914637</v>
      </c>
    </row>
    <row r="10" spans="1:28" x14ac:dyDescent="0.25">
      <c r="B10" s="22">
        <v>23</v>
      </c>
      <c r="C10" t="s">
        <v>85</v>
      </c>
      <c r="D10" s="38">
        <v>42</v>
      </c>
      <c r="E10" s="38">
        <v>120</v>
      </c>
      <c r="F10" s="38">
        <v>280</v>
      </c>
      <c r="G10" s="38">
        <v>640</v>
      </c>
      <c r="H10" s="38">
        <v>100</v>
      </c>
      <c r="I10" s="38">
        <v>270</v>
      </c>
      <c r="J10" s="38">
        <v>640</v>
      </c>
      <c r="K10" s="38">
        <v>25</v>
      </c>
      <c r="L10" s="38">
        <v>220</v>
      </c>
      <c r="M10" s="38">
        <v>640</v>
      </c>
      <c r="O10" s="17">
        <f t="shared" si="0"/>
        <v>0.4375</v>
      </c>
      <c r="P10" s="85">
        <f t="shared" si="1"/>
        <v>0.89285714285714279</v>
      </c>
      <c r="Q10" s="87">
        <f t="shared" si="2"/>
        <v>2.4420971133567431</v>
      </c>
      <c r="R10" s="86">
        <f t="shared" si="3"/>
        <v>0.39062499999999994</v>
      </c>
      <c r="T10" s="17">
        <f t="shared" si="4"/>
        <v>0.421875</v>
      </c>
      <c r="U10" s="85">
        <f t="shared" si="5"/>
        <v>1.1160714285714284</v>
      </c>
      <c r="V10" s="87">
        <f t="shared" si="6"/>
        <v>3.052837324675584</v>
      </c>
      <c r="W10" s="86">
        <f t="shared" si="7"/>
        <v>0.47084263392857134</v>
      </c>
      <c r="Y10" s="17">
        <f t="shared" si="8"/>
        <v>0.34375</v>
      </c>
      <c r="Z10" s="85">
        <f t="shared" si="9"/>
        <v>2.2321428571428568</v>
      </c>
      <c r="AA10" s="87">
        <f t="shared" si="10"/>
        <v>9.3198157309323761</v>
      </c>
      <c r="AB10" s="86">
        <f t="shared" si="11"/>
        <v>0.76729910714285698</v>
      </c>
    </row>
    <row r="11" spans="1:28" x14ac:dyDescent="0.25">
      <c r="C11" t="s">
        <v>93</v>
      </c>
      <c r="D11" s="38">
        <v>84</v>
      </c>
      <c r="E11" s="38">
        <v>250</v>
      </c>
      <c r="F11" s="38">
        <v>560</v>
      </c>
      <c r="G11" s="38">
        <v>1300</v>
      </c>
      <c r="H11" s="38">
        <v>210</v>
      </c>
      <c r="I11" s="38">
        <v>540</v>
      </c>
      <c r="J11" s="38">
        <v>1300</v>
      </c>
      <c r="K11" s="38">
        <v>50</v>
      </c>
      <c r="L11" s="38">
        <v>440</v>
      </c>
      <c r="M11" s="38">
        <v>1300</v>
      </c>
      <c r="O11" s="17">
        <f t="shared" si="0"/>
        <v>0.43076923076923079</v>
      </c>
      <c r="P11" s="85">
        <f t="shared" si="1"/>
        <v>0.98901098901098861</v>
      </c>
      <c r="Q11" s="87">
        <f t="shared" si="2"/>
        <v>2.6885741276540216</v>
      </c>
      <c r="R11" s="86">
        <f t="shared" si="3"/>
        <v>0.42603550295857973</v>
      </c>
      <c r="T11" s="17">
        <f t="shared" si="4"/>
        <v>0.41538461538461541</v>
      </c>
      <c r="U11" s="85">
        <f t="shared" si="5"/>
        <v>1.2087912087912083</v>
      </c>
      <c r="V11" s="87">
        <f t="shared" si="6"/>
        <v>3.3494334388112748</v>
      </c>
      <c r="W11" s="86">
        <f t="shared" si="7"/>
        <v>0.50211327134404038</v>
      </c>
      <c r="Y11" s="17">
        <f t="shared" si="8"/>
        <v>0.33846153846153848</v>
      </c>
      <c r="Z11" s="85">
        <f t="shared" si="9"/>
        <v>2.307692307692307</v>
      </c>
      <c r="AA11" s="87">
        <f t="shared" si="10"/>
        <v>10.051202787500856</v>
      </c>
      <c r="AB11" s="86">
        <f t="shared" si="11"/>
        <v>0.78106508875739622</v>
      </c>
    </row>
    <row r="12" spans="1:28" x14ac:dyDescent="0.25">
      <c r="B12" s="22" t="s">
        <v>151</v>
      </c>
      <c r="D12" s="38">
        <v>126</v>
      </c>
      <c r="E12" s="38">
        <v>370</v>
      </c>
      <c r="F12" s="38">
        <v>840</v>
      </c>
      <c r="G12" s="38">
        <v>1940</v>
      </c>
      <c r="H12" s="38">
        <v>310</v>
      </c>
      <c r="I12" s="38">
        <v>810</v>
      </c>
      <c r="J12" s="38">
        <v>1940</v>
      </c>
      <c r="K12" s="38">
        <v>75</v>
      </c>
      <c r="L12" s="38">
        <v>660</v>
      </c>
      <c r="M12" s="38">
        <v>1940</v>
      </c>
      <c r="O12" s="17">
        <f t="shared" si="0"/>
        <v>0.4329896907216495</v>
      </c>
      <c r="P12" s="85">
        <f t="shared" si="1"/>
        <v>0.95729013254786421</v>
      </c>
      <c r="Q12" s="87">
        <f t="shared" si="2"/>
        <v>2.6046287028407717</v>
      </c>
      <c r="R12" s="86">
        <f t="shared" si="3"/>
        <v>0.41449675842278655</v>
      </c>
      <c r="T12" s="17">
        <f t="shared" si="4"/>
        <v>0.4175257731958763</v>
      </c>
      <c r="U12" s="85">
        <f t="shared" si="5"/>
        <v>1.1782032400589098</v>
      </c>
      <c r="V12" s="87">
        <f t="shared" si="6"/>
        <v>3.2485321236672489</v>
      </c>
      <c r="W12" s="86">
        <f t="shared" si="7"/>
        <v>0.49193021878748294</v>
      </c>
      <c r="Y12" s="17">
        <f t="shared" si="8"/>
        <v>0.34020618556701032</v>
      </c>
      <c r="Z12" s="85">
        <f t="shared" si="9"/>
        <v>2.2827687776141379</v>
      </c>
      <c r="AA12" s="87">
        <f t="shared" si="10"/>
        <v>9.8037873726466014</v>
      </c>
      <c r="AB12" s="86">
        <f t="shared" si="11"/>
        <v>0.77661205836357272</v>
      </c>
    </row>
    <row r="13" spans="1:28" x14ac:dyDescent="0.25">
      <c r="B13" s="22">
        <v>24</v>
      </c>
      <c r="C13" t="s">
        <v>30</v>
      </c>
      <c r="D13" s="38">
        <v>99.36</v>
      </c>
      <c r="E13" s="38">
        <v>290</v>
      </c>
      <c r="F13" s="38">
        <v>660</v>
      </c>
      <c r="G13" s="38">
        <v>1500</v>
      </c>
      <c r="H13" s="38">
        <v>250</v>
      </c>
      <c r="I13" s="38">
        <v>650</v>
      </c>
      <c r="J13" s="38">
        <v>1500</v>
      </c>
      <c r="K13" s="38">
        <v>59</v>
      </c>
      <c r="L13" s="38">
        <v>520</v>
      </c>
      <c r="M13" s="38">
        <v>1500</v>
      </c>
      <c r="O13" s="17">
        <f t="shared" si="0"/>
        <v>0.44</v>
      </c>
      <c r="P13" s="85">
        <f t="shared" si="1"/>
        <v>0.85714285714285698</v>
      </c>
      <c r="Q13" s="87">
        <f t="shared" si="2"/>
        <v>2.3564184423836601</v>
      </c>
      <c r="R13" s="86">
        <f t="shared" si="3"/>
        <v>0.37714285714285706</v>
      </c>
      <c r="T13" s="17">
        <f t="shared" si="4"/>
        <v>0.43333333333333335</v>
      </c>
      <c r="U13" s="85">
        <f t="shared" si="5"/>
        <v>0.95238095238095211</v>
      </c>
      <c r="V13" s="87">
        <f t="shared" si="6"/>
        <v>2.591873445814874</v>
      </c>
      <c r="W13" s="86">
        <f t="shared" si="7"/>
        <v>0.41269841269841256</v>
      </c>
      <c r="Y13" s="17">
        <f t="shared" si="8"/>
        <v>0.34666666666666668</v>
      </c>
      <c r="Z13" s="85">
        <f t="shared" si="9"/>
        <v>2.1904761904761902</v>
      </c>
      <c r="AA13" s="87">
        <f t="shared" si="10"/>
        <v>8.9394689913102319</v>
      </c>
      <c r="AB13" s="86">
        <f t="shared" si="11"/>
        <v>0.75936507936507924</v>
      </c>
    </row>
    <row r="14" spans="1:28" x14ac:dyDescent="0.25">
      <c r="C14" t="s">
        <v>78</v>
      </c>
      <c r="D14" s="38">
        <v>245</v>
      </c>
      <c r="E14" s="38">
        <v>730</v>
      </c>
      <c r="F14" s="38">
        <v>1600</v>
      </c>
      <c r="G14" s="38">
        <v>3800</v>
      </c>
      <c r="H14" s="38">
        <v>620</v>
      </c>
      <c r="I14" s="38">
        <v>1600</v>
      </c>
      <c r="J14" s="38">
        <v>3800</v>
      </c>
      <c r="K14" s="38">
        <v>150</v>
      </c>
      <c r="L14" s="38">
        <v>1300</v>
      </c>
      <c r="M14" s="38">
        <v>3800</v>
      </c>
      <c r="O14" s="17">
        <f t="shared" si="0"/>
        <v>0.42105263157894735</v>
      </c>
      <c r="P14" s="85">
        <f t="shared" si="1"/>
        <v>1.1278195488721807</v>
      </c>
      <c r="Q14" s="87">
        <f t="shared" si="2"/>
        <v>3.088913926015723</v>
      </c>
      <c r="R14" s="86">
        <f t="shared" si="3"/>
        <v>0.47487138899881287</v>
      </c>
      <c r="T14" s="17">
        <f t="shared" si="4"/>
        <v>0.42105263157894735</v>
      </c>
      <c r="U14" s="85">
        <f t="shared" si="5"/>
        <v>1.1278195488721807</v>
      </c>
      <c r="V14" s="87">
        <f t="shared" si="6"/>
        <v>3.088913926015723</v>
      </c>
      <c r="W14" s="86">
        <f t="shared" si="7"/>
        <v>0.47487138899881287</v>
      </c>
      <c r="Y14" s="17">
        <f t="shared" si="8"/>
        <v>0.34210526315789475</v>
      </c>
      <c r="Z14" s="85">
        <f t="shared" si="9"/>
        <v>2.2556390977443606</v>
      </c>
      <c r="AA14" s="87">
        <f t="shared" si="10"/>
        <v>9.5413892423338584</v>
      </c>
      <c r="AB14" s="86">
        <f t="shared" si="11"/>
        <v>0.77166600712307076</v>
      </c>
    </row>
    <row r="15" spans="1:28" x14ac:dyDescent="0.25">
      <c r="C15" t="s">
        <v>84</v>
      </c>
      <c r="D15" s="38">
        <v>116</v>
      </c>
      <c r="E15" s="38">
        <v>340</v>
      </c>
      <c r="F15" s="38">
        <v>770</v>
      </c>
      <c r="G15" s="38">
        <v>1800</v>
      </c>
      <c r="H15" s="38">
        <v>290</v>
      </c>
      <c r="I15" s="38">
        <v>760</v>
      </c>
      <c r="J15" s="38">
        <v>1800</v>
      </c>
      <c r="K15" s="38">
        <v>69</v>
      </c>
      <c r="L15" s="38">
        <v>610</v>
      </c>
      <c r="M15" s="38">
        <v>1800</v>
      </c>
      <c r="O15" s="17">
        <f t="shared" si="0"/>
        <v>0.42777777777777776</v>
      </c>
      <c r="P15" s="85">
        <f t="shared" si="1"/>
        <v>1.0317460317460319</v>
      </c>
      <c r="Q15" s="87">
        <f t="shared" si="2"/>
        <v>2.8059608567575536</v>
      </c>
      <c r="R15" s="86">
        <f t="shared" si="3"/>
        <v>0.44135802469135804</v>
      </c>
      <c r="T15" s="17">
        <f t="shared" si="4"/>
        <v>0.42222222222222222</v>
      </c>
      <c r="U15" s="85">
        <f t="shared" si="5"/>
        <v>1.1111111111111109</v>
      </c>
      <c r="V15" s="87">
        <f t="shared" si="6"/>
        <v>3.0377317775174819</v>
      </c>
      <c r="W15" s="86">
        <f t="shared" si="7"/>
        <v>0.46913580246913572</v>
      </c>
      <c r="Y15" s="17">
        <f t="shared" si="8"/>
        <v>0.33888888888888891</v>
      </c>
      <c r="Z15" s="85">
        <f t="shared" si="9"/>
        <v>2.301587301587301</v>
      </c>
      <c r="AA15" s="87">
        <f t="shared" si="10"/>
        <v>9.9900270622157752</v>
      </c>
      <c r="AB15" s="86">
        <f t="shared" si="11"/>
        <v>0.77998236331569659</v>
      </c>
    </row>
    <row r="16" spans="1:28" x14ac:dyDescent="0.25">
      <c r="C16" t="s">
        <v>104</v>
      </c>
      <c r="D16" s="38">
        <v>12</v>
      </c>
      <c r="E16" s="38">
        <v>34</v>
      </c>
      <c r="F16" s="38">
        <v>78</v>
      </c>
      <c r="G16" s="38">
        <v>180</v>
      </c>
      <c r="H16" s="38">
        <v>29</v>
      </c>
      <c r="I16" s="38">
        <v>76</v>
      </c>
      <c r="J16" s="38">
        <v>180</v>
      </c>
      <c r="K16" s="38">
        <v>7</v>
      </c>
      <c r="L16" s="38">
        <v>62</v>
      </c>
      <c r="M16" s="38">
        <v>180</v>
      </c>
      <c r="O16" s="17">
        <f t="shared" si="0"/>
        <v>0.43333333333333335</v>
      </c>
      <c r="P16" s="85">
        <f t="shared" si="1"/>
        <v>0.95238095238095211</v>
      </c>
      <c r="Q16" s="87">
        <f t="shared" si="2"/>
        <v>2.591873445814874</v>
      </c>
      <c r="R16" s="86">
        <f t="shared" si="3"/>
        <v>0.41269841269841256</v>
      </c>
      <c r="T16" s="17">
        <f t="shared" si="4"/>
        <v>0.42222222222222222</v>
      </c>
      <c r="U16" s="85">
        <f t="shared" si="5"/>
        <v>1.1111111111111109</v>
      </c>
      <c r="V16" s="87">
        <f t="shared" si="6"/>
        <v>3.0377317775174819</v>
      </c>
      <c r="W16" s="86">
        <f t="shared" si="7"/>
        <v>0.46913580246913572</v>
      </c>
      <c r="Y16" s="17">
        <f t="shared" si="8"/>
        <v>0.34444444444444444</v>
      </c>
      <c r="Z16" s="85">
        <f t="shared" si="9"/>
        <v>2.2222222222222219</v>
      </c>
      <c r="AA16" s="87">
        <f t="shared" si="10"/>
        <v>9.2278143521395215</v>
      </c>
      <c r="AB16" s="86">
        <f t="shared" si="11"/>
        <v>0.76543209876543195</v>
      </c>
    </row>
    <row r="17" spans="1:28" x14ac:dyDescent="0.25">
      <c r="B17" s="22" t="s">
        <v>152</v>
      </c>
      <c r="D17" s="38">
        <v>472.36</v>
      </c>
      <c r="E17" s="38">
        <v>1394</v>
      </c>
      <c r="F17" s="38">
        <v>3108</v>
      </c>
      <c r="G17" s="38">
        <v>7280</v>
      </c>
      <c r="H17" s="38">
        <v>1189</v>
      </c>
      <c r="I17" s="38">
        <v>3086</v>
      </c>
      <c r="J17" s="38">
        <v>7280</v>
      </c>
      <c r="K17" s="38">
        <v>285</v>
      </c>
      <c r="L17" s="38">
        <v>2492</v>
      </c>
      <c r="M17" s="38">
        <v>7280</v>
      </c>
      <c r="O17" s="17">
        <f t="shared" si="0"/>
        <v>0.42692307692307691</v>
      </c>
      <c r="P17" s="85">
        <f t="shared" si="1"/>
        <v>1.043956043956044</v>
      </c>
      <c r="Q17" s="87">
        <f t="shared" si="2"/>
        <v>2.8404316894693142</v>
      </c>
      <c r="R17" s="86">
        <f t="shared" si="3"/>
        <v>0.44568892645815728</v>
      </c>
      <c r="T17" s="17">
        <f t="shared" si="4"/>
        <v>0.42390109890109889</v>
      </c>
      <c r="U17" s="85">
        <f t="shared" si="5"/>
        <v>1.0871271585557301</v>
      </c>
      <c r="V17" s="87">
        <f t="shared" si="6"/>
        <v>2.9657417166618956</v>
      </c>
      <c r="W17" s="86">
        <f t="shared" si="7"/>
        <v>0.46083439715700314</v>
      </c>
      <c r="Y17" s="17">
        <f t="shared" si="8"/>
        <v>0.34230769230769231</v>
      </c>
      <c r="Z17" s="85">
        <f t="shared" si="9"/>
        <v>2.2527472527472523</v>
      </c>
      <c r="AA17" s="87">
        <f t="shared" si="10"/>
        <v>9.513836881367725</v>
      </c>
      <c r="AB17" s="86">
        <f t="shared" si="11"/>
        <v>0.77113271344040568</v>
      </c>
    </row>
    <row r="18" spans="1:28" x14ac:dyDescent="0.25">
      <c r="A18" t="s">
        <v>153</v>
      </c>
      <c r="D18" s="38">
        <v>978.36</v>
      </c>
      <c r="E18" s="38">
        <v>2903</v>
      </c>
      <c r="F18" s="38">
        <v>6473</v>
      </c>
      <c r="G18" s="38">
        <v>15180</v>
      </c>
      <c r="H18" s="38">
        <v>2461</v>
      </c>
      <c r="I18" s="38">
        <v>6419</v>
      </c>
      <c r="J18" s="38">
        <v>15180</v>
      </c>
      <c r="K18" s="38">
        <v>589.79999999999995</v>
      </c>
      <c r="L18" s="38">
        <v>5213</v>
      </c>
      <c r="M18" s="38">
        <v>15180</v>
      </c>
      <c r="O18" s="94">
        <f t="shared" si="0"/>
        <v>0.4264163372859025</v>
      </c>
      <c r="P18" s="95">
        <f t="shared" si="1"/>
        <v>1.0511951816299641</v>
      </c>
      <c r="Q18" s="96">
        <f t="shared" si="2"/>
        <v>2.8610685720166047</v>
      </c>
      <c r="R18" s="97">
        <f t="shared" si="3"/>
        <v>0.44824679912323828</v>
      </c>
      <c r="T18" s="94">
        <f t="shared" si="4"/>
        <v>0.4228590250329381</v>
      </c>
      <c r="U18" s="95">
        <f t="shared" si="5"/>
        <v>1.1020139281008843</v>
      </c>
      <c r="V18" s="96">
        <f t="shared" si="6"/>
        <v>3.0102222947217592</v>
      </c>
      <c r="W18" s="97">
        <f t="shared" si="7"/>
        <v>0.46599653520945827</v>
      </c>
      <c r="Y18" s="94">
        <f t="shared" si="8"/>
        <v>0.34341238471673252</v>
      </c>
      <c r="Z18" s="95">
        <f t="shared" si="9"/>
        <v>2.2369659326181068</v>
      </c>
      <c r="AA18" s="96">
        <f t="shared" si="10"/>
        <v>9.3648744791432428</v>
      </c>
      <c r="AB18" s="97">
        <f t="shared" si="11"/>
        <v>0.76820180545047356</v>
      </c>
    </row>
    <row r="19" spans="1:28" x14ac:dyDescent="0.25">
      <c r="A19" t="s">
        <v>154</v>
      </c>
      <c r="B19" s="22">
        <v>25</v>
      </c>
      <c r="C19" t="s">
        <v>32</v>
      </c>
      <c r="D19" s="38">
        <v>69.89</v>
      </c>
      <c r="E19" s="38">
        <v>210</v>
      </c>
      <c r="F19" s="38">
        <v>460</v>
      </c>
      <c r="G19" s="38">
        <v>1100</v>
      </c>
      <c r="H19" s="38">
        <v>100</v>
      </c>
      <c r="I19" s="38">
        <v>420</v>
      </c>
      <c r="J19" s="38">
        <v>1100</v>
      </c>
      <c r="K19" s="38">
        <v>41</v>
      </c>
      <c r="L19" s="38">
        <v>370</v>
      </c>
      <c r="M19" s="38">
        <v>1100</v>
      </c>
      <c r="O19" s="17">
        <f t="shared" si="0"/>
        <v>0.41818181818181815</v>
      </c>
      <c r="P19" s="85">
        <f t="shared" si="1"/>
        <v>1.168831168831169</v>
      </c>
      <c r="Q19" s="87">
        <f t="shared" si="2"/>
        <v>3.218228873138488</v>
      </c>
      <c r="R19" s="86">
        <f t="shared" si="3"/>
        <v>0.4887839433293979</v>
      </c>
      <c r="T19" s="17">
        <f t="shared" si="4"/>
        <v>0.38181818181818183</v>
      </c>
      <c r="U19" s="85">
        <f t="shared" si="5"/>
        <v>1.688311688311688</v>
      </c>
      <c r="V19" s="87">
        <f t="shared" si="6"/>
        <v>5.4103386520012684</v>
      </c>
      <c r="W19" s="86">
        <f t="shared" si="7"/>
        <v>0.64462809917355357</v>
      </c>
      <c r="Y19" s="17">
        <f t="shared" si="8"/>
        <v>0.33636363636363636</v>
      </c>
      <c r="Z19" s="85">
        <f t="shared" si="9"/>
        <v>2.3376623376623376</v>
      </c>
      <c r="AA19" s="87">
        <f t="shared" si="10"/>
        <v>10.356997079902216</v>
      </c>
      <c r="AB19" s="86">
        <f t="shared" si="11"/>
        <v>0.78630460448642259</v>
      </c>
    </row>
    <row r="20" spans="1:28" x14ac:dyDescent="0.25">
      <c r="C20" t="s">
        <v>52</v>
      </c>
      <c r="D20" s="38">
        <v>856.34</v>
      </c>
      <c r="E20" s="38">
        <v>2600</v>
      </c>
      <c r="F20" s="38">
        <v>5900</v>
      </c>
      <c r="G20" s="38">
        <v>14000</v>
      </c>
      <c r="H20" s="38">
        <v>1300</v>
      </c>
      <c r="I20" s="38">
        <v>5300</v>
      </c>
      <c r="J20" s="38">
        <v>14000</v>
      </c>
      <c r="K20" s="38">
        <v>530</v>
      </c>
      <c r="L20" s="38">
        <v>4700</v>
      </c>
      <c r="M20" s="38">
        <v>14000</v>
      </c>
      <c r="O20" s="17">
        <f t="shared" si="0"/>
        <v>0.42142857142857143</v>
      </c>
      <c r="P20" s="85">
        <f t="shared" si="1"/>
        <v>1.1224489795918366</v>
      </c>
      <c r="Q20" s="87">
        <f t="shared" si="2"/>
        <v>3.0723691669291942</v>
      </c>
      <c r="R20" s="86">
        <f t="shared" si="3"/>
        <v>0.47303206997084546</v>
      </c>
      <c r="T20" s="17">
        <f t="shared" si="4"/>
        <v>0.37857142857142856</v>
      </c>
      <c r="U20" s="85">
        <f t="shared" si="5"/>
        <v>1.7346938775510203</v>
      </c>
      <c r="V20" s="87">
        <f t="shared" si="6"/>
        <v>5.6671926833358039</v>
      </c>
      <c r="W20" s="86">
        <f t="shared" si="7"/>
        <v>0.65670553935860054</v>
      </c>
      <c r="Y20" s="17">
        <f t="shared" si="8"/>
        <v>0.33571428571428569</v>
      </c>
      <c r="Z20" s="85">
        <f t="shared" si="9"/>
        <v>2.3469387755102042</v>
      </c>
      <c r="AA20" s="87">
        <f t="shared" si="10"/>
        <v>10.453520122438803</v>
      </c>
      <c r="AB20" s="86">
        <f t="shared" si="11"/>
        <v>0.78790087463556846</v>
      </c>
    </row>
    <row r="21" spans="1:28" x14ac:dyDescent="0.25">
      <c r="C21" t="s">
        <v>68</v>
      </c>
      <c r="D21" s="38">
        <v>109</v>
      </c>
      <c r="E21" s="38">
        <v>320</v>
      </c>
      <c r="F21" s="38">
        <v>730</v>
      </c>
      <c r="G21" s="38">
        <v>1700</v>
      </c>
      <c r="H21" s="38">
        <v>160</v>
      </c>
      <c r="I21" s="38">
        <v>660</v>
      </c>
      <c r="J21" s="38">
        <v>1700</v>
      </c>
      <c r="K21" s="38">
        <v>65</v>
      </c>
      <c r="L21" s="38">
        <v>580</v>
      </c>
      <c r="M21" s="38">
        <v>1700</v>
      </c>
      <c r="O21" s="17">
        <f t="shared" si="0"/>
        <v>0.42941176470588233</v>
      </c>
      <c r="P21" s="85">
        <f t="shared" si="1"/>
        <v>1.008403361344538</v>
      </c>
      <c r="Q21" s="87">
        <f t="shared" si="2"/>
        <v>2.7412207800606185</v>
      </c>
      <c r="R21" s="86">
        <f t="shared" si="3"/>
        <v>0.4330202669303016</v>
      </c>
      <c r="T21" s="17">
        <f t="shared" si="4"/>
        <v>0.38823529411764707</v>
      </c>
      <c r="U21" s="85">
        <f t="shared" si="5"/>
        <v>1.5966386554621845</v>
      </c>
      <c r="V21" s="87">
        <f t="shared" si="6"/>
        <v>4.9364115258424883</v>
      </c>
      <c r="W21" s="86">
        <f t="shared" si="7"/>
        <v>0.61987147800296583</v>
      </c>
      <c r="Y21" s="17">
        <f t="shared" si="8"/>
        <v>0.3411764705882353</v>
      </c>
      <c r="Z21" s="85">
        <f t="shared" si="9"/>
        <v>2.2689075630252096</v>
      </c>
      <c r="AA21" s="87">
        <f t="shared" si="10"/>
        <v>9.6688324524152893</v>
      </c>
      <c r="AB21" s="86">
        <f t="shared" si="11"/>
        <v>0.77409787444389511</v>
      </c>
    </row>
    <row r="22" spans="1:28" x14ac:dyDescent="0.25">
      <c r="C22" t="s">
        <v>98</v>
      </c>
      <c r="D22" s="38">
        <v>77</v>
      </c>
      <c r="E22" s="38">
        <v>230</v>
      </c>
      <c r="F22" s="38">
        <v>510</v>
      </c>
      <c r="G22" s="38">
        <v>1200</v>
      </c>
      <c r="H22" s="38">
        <v>110</v>
      </c>
      <c r="I22" s="38">
        <v>460</v>
      </c>
      <c r="J22" s="38">
        <v>1200</v>
      </c>
      <c r="K22" s="38">
        <v>46</v>
      </c>
      <c r="L22" s="38">
        <v>410</v>
      </c>
      <c r="M22" s="38">
        <v>1200</v>
      </c>
      <c r="O22" s="17">
        <f t="shared" si="0"/>
        <v>0.42499999999999999</v>
      </c>
      <c r="P22" s="85">
        <f t="shared" si="1"/>
        <v>1.0714285714285714</v>
      </c>
      <c r="Q22" s="87">
        <f t="shared" si="2"/>
        <v>2.9195473041282614</v>
      </c>
      <c r="R22" s="86">
        <f t="shared" si="3"/>
        <v>0.45535714285714285</v>
      </c>
      <c r="T22" s="17">
        <f t="shared" si="4"/>
        <v>0.38333333333333336</v>
      </c>
      <c r="U22" s="85">
        <f t="shared" si="5"/>
        <v>1.6666666666666661</v>
      </c>
      <c r="V22" s="87">
        <f t="shared" si="6"/>
        <v>5.2944900504700261</v>
      </c>
      <c r="W22" s="86">
        <f t="shared" si="7"/>
        <v>0.63888888888888873</v>
      </c>
      <c r="Y22" s="17">
        <f t="shared" si="8"/>
        <v>0.34166666666666667</v>
      </c>
      <c r="Z22" s="85">
        <f t="shared" si="9"/>
        <v>2.2619047619047614</v>
      </c>
      <c r="AA22" s="87">
        <f t="shared" si="10"/>
        <v>9.6013600652708018</v>
      </c>
      <c r="AB22" s="86">
        <f t="shared" si="11"/>
        <v>0.77281746031746024</v>
      </c>
    </row>
    <row r="23" spans="1:28" x14ac:dyDescent="0.25">
      <c r="C23" t="s">
        <v>107</v>
      </c>
      <c r="D23" s="38">
        <v>197.7</v>
      </c>
      <c r="E23" s="38">
        <v>590</v>
      </c>
      <c r="F23" s="38">
        <v>1324</v>
      </c>
      <c r="G23" s="38">
        <v>3055</v>
      </c>
      <c r="H23" s="38">
        <v>285.10000000000002</v>
      </c>
      <c r="I23" s="38">
        <v>1221</v>
      </c>
      <c r="J23" s="38">
        <v>3055</v>
      </c>
      <c r="K23" s="38">
        <v>122.1</v>
      </c>
      <c r="L23" s="38">
        <v>1019</v>
      </c>
      <c r="M23" s="38">
        <v>3055</v>
      </c>
      <c r="O23" s="17">
        <f t="shared" si="0"/>
        <v>0.43338788870703765</v>
      </c>
      <c r="P23" s="85">
        <f t="shared" si="1"/>
        <v>0.95160158989946209</v>
      </c>
      <c r="Q23" s="87">
        <f t="shared" si="2"/>
        <v>2.5898542238495637</v>
      </c>
      <c r="R23" s="86">
        <f t="shared" si="3"/>
        <v>0.41241260393678814</v>
      </c>
      <c r="T23" s="17">
        <f t="shared" si="4"/>
        <v>0.39967266775777416</v>
      </c>
      <c r="U23" s="85">
        <f t="shared" si="5"/>
        <v>1.4332476034603689</v>
      </c>
      <c r="V23" s="87">
        <f t="shared" si="6"/>
        <v>4.1922920099733743</v>
      </c>
      <c r="W23" s="86">
        <f t="shared" si="7"/>
        <v>0.57282989323244204</v>
      </c>
      <c r="Y23" s="17">
        <f t="shared" si="8"/>
        <v>0.33355155482815058</v>
      </c>
      <c r="Z23" s="85">
        <f t="shared" si="9"/>
        <v>2.37783493102642</v>
      </c>
      <c r="AA23" s="87">
        <f t="shared" si="10"/>
        <v>10.78153480983066</v>
      </c>
      <c r="AB23" s="86">
        <f t="shared" si="11"/>
        <v>0.79313053836855052</v>
      </c>
    </row>
    <row r="24" spans="1:28" x14ac:dyDescent="0.25">
      <c r="B24" s="22" t="s">
        <v>155</v>
      </c>
      <c r="D24" s="38">
        <v>1309.93</v>
      </c>
      <c r="E24" s="38">
        <v>3950</v>
      </c>
      <c r="F24" s="38">
        <v>8924</v>
      </c>
      <c r="G24" s="38">
        <v>21055</v>
      </c>
      <c r="H24" s="38">
        <v>1955.1</v>
      </c>
      <c r="I24" s="38">
        <v>8061</v>
      </c>
      <c r="J24" s="38">
        <v>21055</v>
      </c>
      <c r="K24" s="38">
        <v>804.1</v>
      </c>
      <c r="L24" s="38">
        <v>7079</v>
      </c>
      <c r="M24" s="38">
        <v>21055</v>
      </c>
      <c r="O24" s="17">
        <f t="shared" si="0"/>
        <v>0.42384231773925435</v>
      </c>
      <c r="P24" s="85">
        <f t="shared" si="1"/>
        <v>1.0879668894392236</v>
      </c>
      <c r="Q24" s="87">
        <f t="shared" si="2"/>
        <v>2.9682331875099455</v>
      </c>
      <c r="R24" s="86">
        <f t="shared" si="3"/>
        <v>0.46112640804348759</v>
      </c>
      <c r="T24" s="17">
        <f t="shared" si="4"/>
        <v>0.38285442887675136</v>
      </c>
      <c r="U24" s="85">
        <f t="shared" si="5"/>
        <v>1.6735081589035519</v>
      </c>
      <c r="V24" s="87">
        <f t="shared" si="6"/>
        <v>5.3308364530952037</v>
      </c>
      <c r="W24" s="86">
        <f t="shared" si="7"/>
        <v>0.640710010397603</v>
      </c>
      <c r="Y24" s="17">
        <f t="shared" si="8"/>
        <v>0.33621467584896697</v>
      </c>
      <c r="Z24" s="85">
        <f t="shared" si="9"/>
        <v>2.3397903450147575</v>
      </c>
      <c r="AA24" s="87">
        <f t="shared" si="10"/>
        <v>10.379060312872273</v>
      </c>
      <c r="AB24" s="86">
        <f t="shared" si="11"/>
        <v>0.78667185240367932</v>
      </c>
    </row>
    <row r="25" spans="1:28" x14ac:dyDescent="0.25">
      <c r="B25" s="22">
        <v>26</v>
      </c>
      <c r="C25" t="s">
        <v>29</v>
      </c>
      <c r="D25" s="38">
        <v>63.55</v>
      </c>
      <c r="E25" s="38">
        <v>190</v>
      </c>
      <c r="F25" s="38">
        <v>420</v>
      </c>
      <c r="G25" s="38">
        <v>970</v>
      </c>
      <c r="H25" s="38">
        <v>91</v>
      </c>
      <c r="I25" s="38">
        <v>380</v>
      </c>
      <c r="J25" s="38">
        <v>970</v>
      </c>
      <c r="K25" s="38">
        <v>38</v>
      </c>
      <c r="L25" s="38">
        <v>330</v>
      </c>
      <c r="M25" s="38">
        <v>970</v>
      </c>
      <c r="O25" s="17">
        <f t="shared" si="0"/>
        <v>0.4329896907216495</v>
      </c>
      <c r="P25" s="85">
        <f t="shared" si="1"/>
        <v>0.95729013254786421</v>
      </c>
      <c r="Q25" s="87">
        <f t="shared" si="2"/>
        <v>2.6046287028407717</v>
      </c>
      <c r="R25" s="86">
        <f t="shared" si="3"/>
        <v>0.41449675842278655</v>
      </c>
      <c r="T25" s="17">
        <f t="shared" si="4"/>
        <v>0.39175257731958762</v>
      </c>
      <c r="U25" s="85">
        <f t="shared" si="5"/>
        <v>1.5463917525773194</v>
      </c>
      <c r="V25" s="87">
        <f t="shared" si="6"/>
        <v>4.6945006659658279</v>
      </c>
      <c r="W25" s="86">
        <f t="shared" si="7"/>
        <v>0.60580295461791889</v>
      </c>
      <c r="Y25" s="17">
        <f t="shared" si="8"/>
        <v>0.34020618556701032</v>
      </c>
      <c r="Z25" s="85">
        <f t="shared" si="9"/>
        <v>2.2827687776141379</v>
      </c>
      <c r="AA25" s="87">
        <f t="shared" si="10"/>
        <v>9.8037873726466014</v>
      </c>
      <c r="AB25" s="86">
        <f t="shared" si="11"/>
        <v>0.77661205836357272</v>
      </c>
    </row>
    <row r="26" spans="1:28" x14ac:dyDescent="0.25">
      <c r="C26" t="s">
        <v>61</v>
      </c>
      <c r="D26" s="38">
        <v>101</v>
      </c>
      <c r="E26" s="38">
        <v>300</v>
      </c>
      <c r="F26" s="38">
        <v>670</v>
      </c>
      <c r="G26" s="38">
        <v>1600</v>
      </c>
      <c r="H26" s="38">
        <v>150</v>
      </c>
      <c r="I26" s="38">
        <v>610</v>
      </c>
      <c r="J26" s="38">
        <v>1600</v>
      </c>
      <c r="K26" s="38">
        <v>60</v>
      </c>
      <c r="L26" s="38">
        <v>530</v>
      </c>
      <c r="M26" s="38">
        <v>1600</v>
      </c>
      <c r="O26" s="17">
        <f t="shared" si="0"/>
        <v>0.41875000000000001</v>
      </c>
      <c r="P26" s="85">
        <f t="shared" si="1"/>
        <v>1.1607142857142854</v>
      </c>
      <c r="Q26" s="87">
        <f t="shared" si="2"/>
        <v>3.1922126138371132</v>
      </c>
      <c r="R26" s="86">
        <f t="shared" si="3"/>
        <v>0.48604910714285698</v>
      </c>
      <c r="T26" s="17">
        <f t="shared" si="4"/>
        <v>0.38124999999999998</v>
      </c>
      <c r="U26" s="85">
        <f t="shared" si="5"/>
        <v>1.6964285714285716</v>
      </c>
      <c r="V26" s="87">
        <f t="shared" si="6"/>
        <v>5.4544324484697686</v>
      </c>
      <c r="W26" s="86">
        <f t="shared" si="7"/>
        <v>0.6467633928571429</v>
      </c>
      <c r="Y26" s="17">
        <f t="shared" si="8"/>
        <v>0.33124999999999999</v>
      </c>
      <c r="Z26" s="85">
        <f t="shared" si="9"/>
        <v>2.4107142857142856</v>
      </c>
      <c r="AA26" s="87">
        <f t="shared" si="10"/>
        <v>11.141916815427228</v>
      </c>
      <c r="AB26" s="86">
        <f t="shared" si="11"/>
        <v>0.7985491071428571</v>
      </c>
    </row>
    <row r="27" spans="1:28" x14ac:dyDescent="0.25">
      <c r="C27" t="s">
        <v>99</v>
      </c>
      <c r="D27" s="38">
        <v>172</v>
      </c>
      <c r="E27" s="38">
        <v>510</v>
      </c>
      <c r="F27" s="38">
        <v>1200</v>
      </c>
      <c r="G27" s="38">
        <v>2700</v>
      </c>
      <c r="H27" s="38">
        <v>250</v>
      </c>
      <c r="I27" s="38">
        <v>1000</v>
      </c>
      <c r="J27" s="38">
        <v>2700</v>
      </c>
      <c r="K27" s="38">
        <v>100</v>
      </c>
      <c r="L27" s="38">
        <v>910</v>
      </c>
      <c r="M27" s="38">
        <v>2700</v>
      </c>
      <c r="O27" s="17">
        <f t="shared" si="0"/>
        <v>0.44444444444444442</v>
      </c>
      <c r="P27" s="85">
        <f t="shared" si="1"/>
        <v>0.79365079365079394</v>
      </c>
      <c r="Q27" s="87">
        <f t="shared" si="2"/>
        <v>2.2114552735825317</v>
      </c>
      <c r="R27" s="86">
        <f t="shared" si="3"/>
        <v>0.35273368606701949</v>
      </c>
      <c r="T27" s="17">
        <f t="shared" si="4"/>
        <v>0.37037037037037035</v>
      </c>
      <c r="U27" s="85">
        <f t="shared" si="5"/>
        <v>1.8518518518518519</v>
      </c>
      <c r="V27" s="87">
        <f t="shared" si="6"/>
        <v>6.371607877937163</v>
      </c>
      <c r="W27" s="86">
        <f t="shared" si="7"/>
        <v>0.68587105624142652</v>
      </c>
      <c r="Y27" s="17">
        <f t="shared" si="8"/>
        <v>0.33703703703703702</v>
      </c>
      <c r="Z27" s="85">
        <f t="shared" si="9"/>
        <v>2.3280423280423279</v>
      </c>
      <c r="AA27" s="87">
        <f t="shared" si="10"/>
        <v>10.257840377275869</v>
      </c>
      <c r="AB27" s="86">
        <f t="shared" si="11"/>
        <v>0.78463648834019195</v>
      </c>
    </row>
    <row r="28" spans="1:28" x14ac:dyDescent="0.25">
      <c r="B28" s="22" t="s">
        <v>156</v>
      </c>
      <c r="D28" s="38">
        <v>336.55</v>
      </c>
      <c r="E28" s="38">
        <v>1000</v>
      </c>
      <c r="F28" s="38">
        <v>2290</v>
      </c>
      <c r="G28" s="38">
        <v>5270</v>
      </c>
      <c r="H28" s="38">
        <v>491</v>
      </c>
      <c r="I28" s="38">
        <v>1990</v>
      </c>
      <c r="J28" s="38">
        <v>5270</v>
      </c>
      <c r="K28" s="38">
        <v>198</v>
      </c>
      <c r="L28" s="38">
        <v>1770</v>
      </c>
      <c r="M28" s="38">
        <v>5270</v>
      </c>
      <c r="O28" s="17">
        <f t="shared" si="0"/>
        <v>0.43453510436432635</v>
      </c>
      <c r="P28" s="85">
        <f t="shared" si="1"/>
        <v>0.9352127947953377</v>
      </c>
      <c r="Q28" s="87">
        <f t="shared" si="2"/>
        <v>2.5477555491805015</v>
      </c>
      <c r="R28" s="86">
        <f t="shared" si="3"/>
        <v>0.40638278938924538</v>
      </c>
      <c r="T28" s="17">
        <f t="shared" si="4"/>
        <v>0.3776091081593928</v>
      </c>
      <c r="U28" s="85">
        <f t="shared" si="5"/>
        <v>1.7484413120086741</v>
      </c>
      <c r="V28" s="87">
        <f t="shared" si="6"/>
        <v>5.7456400327165893</v>
      </c>
      <c r="W28" s="86">
        <f t="shared" si="7"/>
        <v>0.66022736449663411</v>
      </c>
      <c r="Y28" s="17">
        <f t="shared" si="8"/>
        <v>0.33586337760910817</v>
      </c>
      <c r="Z28" s="85">
        <f t="shared" si="9"/>
        <v>2.3448088912984546</v>
      </c>
      <c r="AA28" s="87">
        <f t="shared" si="10"/>
        <v>10.431279028857736</v>
      </c>
      <c r="AB28" s="86">
        <f t="shared" si="11"/>
        <v>0.7875354340793671</v>
      </c>
    </row>
    <row r="29" spans="1:28" x14ac:dyDescent="0.25">
      <c r="A29" t="s">
        <v>157</v>
      </c>
      <c r="D29" s="38">
        <v>1646.48</v>
      </c>
      <c r="E29" s="38">
        <v>4950</v>
      </c>
      <c r="F29" s="38">
        <v>11214</v>
      </c>
      <c r="G29" s="38">
        <v>26325</v>
      </c>
      <c r="H29" s="38">
        <v>2446.1</v>
      </c>
      <c r="I29" s="38">
        <v>10051</v>
      </c>
      <c r="J29" s="38">
        <v>26325</v>
      </c>
      <c r="K29" s="38">
        <v>1002.1</v>
      </c>
      <c r="L29" s="38">
        <v>8849</v>
      </c>
      <c r="M29" s="38">
        <v>26325</v>
      </c>
      <c r="O29" s="94">
        <f t="shared" si="0"/>
        <v>0.425982905982906</v>
      </c>
      <c r="P29" s="95">
        <f t="shared" si="1"/>
        <v>1.057387057387057</v>
      </c>
      <c r="Q29" s="96">
        <f t="shared" si="2"/>
        <v>2.8788389122412692</v>
      </c>
      <c r="R29" s="97">
        <f t="shared" si="3"/>
        <v>0.45042881145445235</v>
      </c>
      <c r="T29" s="94">
        <f t="shared" si="4"/>
        <v>0.38180436847103516</v>
      </c>
      <c r="U29" s="95">
        <f t="shared" si="5"/>
        <v>1.6885090218423546</v>
      </c>
      <c r="V29" s="96">
        <f t="shared" si="6"/>
        <v>5.4114063985772063</v>
      </c>
      <c r="W29" s="97">
        <f t="shared" si="7"/>
        <v>0.64468012074216552</v>
      </c>
      <c r="Y29" s="94">
        <f t="shared" si="8"/>
        <v>0.33614434947768279</v>
      </c>
      <c r="Z29" s="95">
        <f t="shared" si="9"/>
        <v>2.3407950074616743</v>
      </c>
      <c r="AA29" s="96">
        <f t="shared" si="10"/>
        <v>10.38949300479228</v>
      </c>
      <c r="AB29" s="97">
        <f t="shared" si="11"/>
        <v>0.7868450150438121</v>
      </c>
    </row>
    <row r="30" spans="1:28" x14ac:dyDescent="0.25">
      <c r="A30" t="s">
        <v>158</v>
      </c>
      <c r="B30" s="22">
        <v>27</v>
      </c>
      <c r="C30" t="s">
        <v>34</v>
      </c>
      <c r="D30" s="38">
        <v>49</v>
      </c>
      <c r="E30" s="38">
        <v>140</v>
      </c>
      <c r="F30" s="38">
        <v>320</v>
      </c>
      <c r="G30" s="38">
        <v>750</v>
      </c>
      <c r="H30" s="38">
        <v>75</v>
      </c>
      <c r="I30" s="38">
        <v>290</v>
      </c>
      <c r="J30" s="38">
        <v>750</v>
      </c>
      <c r="K30" s="38">
        <v>29</v>
      </c>
      <c r="L30" s="38">
        <v>260</v>
      </c>
      <c r="M30" s="38">
        <v>750</v>
      </c>
      <c r="O30" s="17">
        <f t="shared" si="0"/>
        <v>0.42666666666666669</v>
      </c>
      <c r="P30" s="85">
        <f t="shared" si="1"/>
        <v>1.0476190476190472</v>
      </c>
      <c r="Q30" s="87">
        <f t="shared" si="2"/>
        <v>2.8508552803231324</v>
      </c>
      <c r="R30" s="86">
        <f t="shared" si="3"/>
        <v>0.44698412698412682</v>
      </c>
      <c r="T30" s="17">
        <f t="shared" si="4"/>
        <v>0.38666666666666666</v>
      </c>
      <c r="U30" s="85">
        <f t="shared" si="5"/>
        <v>1.6190476190476191</v>
      </c>
      <c r="V30" s="87">
        <f t="shared" si="6"/>
        <v>5.0482801405193136</v>
      </c>
      <c r="W30" s="86">
        <f t="shared" si="7"/>
        <v>0.62603174603174605</v>
      </c>
      <c r="Y30" s="17">
        <f t="shared" si="8"/>
        <v>0.34666666666666668</v>
      </c>
      <c r="Z30" s="85">
        <f t="shared" si="9"/>
        <v>2.1904761904761902</v>
      </c>
      <c r="AA30" s="87">
        <f t="shared" si="10"/>
        <v>8.9394689913102319</v>
      </c>
      <c r="AB30" s="86">
        <f t="shared" si="11"/>
        <v>0.75936507936507924</v>
      </c>
    </row>
    <row r="31" spans="1:28" x14ac:dyDescent="0.25">
      <c r="C31" t="s">
        <v>73</v>
      </c>
      <c r="D31" s="38">
        <v>167</v>
      </c>
      <c r="E31" s="38">
        <v>500</v>
      </c>
      <c r="F31" s="38">
        <v>1100</v>
      </c>
      <c r="G31" s="38">
        <v>2600</v>
      </c>
      <c r="H31" s="38">
        <v>260</v>
      </c>
      <c r="I31" s="38">
        <v>1000</v>
      </c>
      <c r="J31" s="38">
        <v>2600</v>
      </c>
      <c r="K31" s="38">
        <v>100</v>
      </c>
      <c r="L31" s="38">
        <v>890</v>
      </c>
      <c r="M31" s="38">
        <v>2600</v>
      </c>
      <c r="O31" s="17">
        <f t="shared" si="0"/>
        <v>0.42307692307692307</v>
      </c>
      <c r="P31" s="85">
        <f t="shared" si="1"/>
        <v>1.0989010989010988</v>
      </c>
      <c r="Q31" s="87">
        <f t="shared" si="2"/>
        <v>3.000866555828039</v>
      </c>
      <c r="R31" s="86">
        <f t="shared" si="3"/>
        <v>0.46491969568892638</v>
      </c>
      <c r="T31" s="17">
        <f t="shared" si="4"/>
        <v>0.38461538461538464</v>
      </c>
      <c r="U31" s="85">
        <f t="shared" si="5"/>
        <v>1.6483516483516478</v>
      </c>
      <c r="V31" s="87">
        <f t="shared" si="6"/>
        <v>5.1984039633601755</v>
      </c>
      <c r="W31" s="86">
        <f t="shared" si="7"/>
        <v>0.63398140321217222</v>
      </c>
      <c r="Y31" s="17">
        <f t="shared" si="8"/>
        <v>0.34230769230769231</v>
      </c>
      <c r="Z31" s="85">
        <f t="shared" si="9"/>
        <v>2.2527472527472523</v>
      </c>
      <c r="AA31" s="87">
        <f t="shared" si="10"/>
        <v>9.513836881367725</v>
      </c>
      <c r="AB31" s="86">
        <f t="shared" si="11"/>
        <v>0.77113271344040568</v>
      </c>
    </row>
    <row r="32" spans="1:28" x14ac:dyDescent="0.25">
      <c r="B32" s="22" t="s">
        <v>159</v>
      </c>
      <c r="D32" s="38">
        <v>216</v>
      </c>
      <c r="E32" s="38">
        <v>640</v>
      </c>
      <c r="F32" s="38">
        <v>1420</v>
      </c>
      <c r="G32" s="38">
        <v>3350</v>
      </c>
      <c r="H32" s="38">
        <v>335</v>
      </c>
      <c r="I32" s="38">
        <v>1290</v>
      </c>
      <c r="J32" s="38">
        <v>3350</v>
      </c>
      <c r="K32" s="38">
        <v>129</v>
      </c>
      <c r="L32" s="38">
        <v>1150</v>
      </c>
      <c r="M32" s="38">
        <v>3350</v>
      </c>
      <c r="O32" s="17">
        <f t="shared" si="0"/>
        <v>0.42388059701492536</v>
      </c>
      <c r="P32" s="85">
        <f t="shared" si="1"/>
        <v>1.0874200426439233</v>
      </c>
      <c r="Q32" s="87">
        <f t="shared" si="2"/>
        <v>2.9666104624350935</v>
      </c>
      <c r="R32" s="86">
        <f t="shared" si="3"/>
        <v>0.46093625688190182</v>
      </c>
      <c r="T32" s="17">
        <f t="shared" si="4"/>
        <v>0.38507462686567162</v>
      </c>
      <c r="U32" s="85">
        <f t="shared" si="5"/>
        <v>1.6417910447761195</v>
      </c>
      <c r="V32" s="87">
        <f t="shared" si="6"/>
        <v>5.1644109250812651</v>
      </c>
      <c r="W32" s="86">
        <f t="shared" si="7"/>
        <v>0.63221207395856538</v>
      </c>
      <c r="Y32" s="17">
        <f t="shared" si="8"/>
        <v>0.34328358208955223</v>
      </c>
      <c r="Z32" s="85">
        <f t="shared" si="9"/>
        <v>2.2388059701492535</v>
      </c>
      <c r="AA32" s="87">
        <f t="shared" si="10"/>
        <v>9.382122062893739</v>
      </c>
      <c r="AB32" s="86">
        <f t="shared" si="11"/>
        <v>0.7685453330363109</v>
      </c>
    </row>
    <row r="33" spans="1:28" x14ac:dyDescent="0.25">
      <c r="A33" t="s">
        <v>160</v>
      </c>
      <c r="D33" s="38">
        <v>216</v>
      </c>
      <c r="E33" s="38">
        <v>640</v>
      </c>
      <c r="F33" s="38">
        <v>1420</v>
      </c>
      <c r="G33" s="38">
        <v>3350</v>
      </c>
      <c r="H33" s="38">
        <v>335</v>
      </c>
      <c r="I33" s="38">
        <v>1290</v>
      </c>
      <c r="J33" s="38">
        <v>3350</v>
      </c>
      <c r="K33" s="38">
        <v>129</v>
      </c>
      <c r="L33" s="38">
        <v>1150</v>
      </c>
      <c r="M33" s="38">
        <v>3350</v>
      </c>
      <c r="O33" s="94">
        <f t="shared" si="0"/>
        <v>0.42388059701492536</v>
      </c>
      <c r="P33" s="95">
        <f t="shared" si="1"/>
        <v>1.0874200426439233</v>
      </c>
      <c r="Q33" s="96">
        <f t="shared" si="2"/>
        <v>2.9666104624350935</v>
      </c>
      <c r="R33" s="97">
        <f t="shared" si="3"/>
        <v>0.46093625688190182</v>
      </c>
      <c r="T33" s="94">
        <f t="shared" si="4"/>
        <v>0.38507462686567162</v>
      </c>
      <c r="U33" s="95">
        <f t="shared" si="5"/>
        <v>1.6417910447761195</v>
      </c>
      <c r="V33" s="96">
        <f t="shared" si="6"/>
        <v>5.1644109250812651</v>
      </c>
      <c r="W33" s="97">
        <f t="shared" si="7"/>
        <v>0.63221207395856538</v>
      </c>
      <c r="Y33" s="94">
        <f t="shared" si="8"/>
        <v>0.34328358208955223</v>
      </c>
      <c r="Z33" s="95">
        <f t="shared" si="9"/>
        <v>2.2388059701492535</v>
      </c>
      <c r="AA33" s="96">
        <f t="shared" si="10"/>
        <v>9.382122062893739</v>
      </c>
      <c r="AB33" s="97">
        <f t="shared" si="11"/>
        <v>0.7685453330363109</v>
      </c>
    </row>
    <row r="34" spans="1:28" x14ac:dyDescent="0.25">
      <c r="A34" t="s">
        <v>161</v>
      </c>
      <c r="D34" s="38">
        <v>2840.84</v>
      </c>
      <c r="E34" s="38">
        <v>8493</v>
      </c>
      <c r="F34" s="38">
        <v>19107</v>
      </c>
      <c r="G34" s="38">
        <v>44855</v>
      </c>
      <c r="H34" s="38">
        <v>5242.1000000000004</v>
      </c>
      <c r="I34" s="38">
        <v>17760</v>
      </c>
      <c r="J34" s="38">
        <v>44855</v>
      </c>
      <c r="K34" s="38">
        <v>1720.8999999999999</v>
      </c>
      <c r="L34" s="38">
        <v>15212</v>
      </c>
      <c r="M34" s="38">
        <v>44855</v>
      </c>
      <c r="O34" s="90">
        <f t="shared" si="0"/>
        <v>0.42597257830788093</v>
      </c>
      <c r="P34" s="91">
        <f t="shared" si="1"/>
        <v>1.0575345956017008</v>
      </c>
      <c r="Q34" s="92">
        <f t="shared" si="2"/>
        <v>2.8792636823287681</v>
      </c>
      <c r="R34" s="93">
        <f t="shared" si="3"/>
        <v>0.45048073833823871</v>
      </c>
      <c r="T34" s="90">
        <f t="shared" si="4"/>
        <v>0.39594248132872589</v>
      </c>
      <c r="U34" s="91">
        <f t="shared" si="5"/>
        <v>1.4865359810182015</v>
      </c>
      <c r="V34" s="92">
        <f t="shared" si="6"/>
        <v>4.4217519264924938</v>
      </c>
      <c r="W34" s="93">
        <f t="shared" si="7"/>
        <v>0.58858274490877849</v>
      </c>
      <c r="Y34" s="90">
        <f t="shared" si="8"/>
        <v>0.33913721993088841</v>
      </c>
      <c r="Z34" s="91">
        <f t="shared" si="9"/>
        <v>2.2980397152730223</v>
      </c>
      <c r="AA34" s="92">
        <f t="shared" si="10"/>
        <v>9.9546493687446134</v>
      </c>
      <c r="AB34" s="93">
        <f t="shared" si="11"/>
        <v>0.77935080032846327</v>
      </c>
    </row>
  </sheetData>
  <pageMargins left="0.7" right="0.7" top="0.75" bottom="0.75" header="0.3" footer="0.3"/>
  <pageSetup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DFE0-15B1-4B1E-9168-4E4860949F03}">
  <dimension ref="A1:AB34"/>
  <sheetViews>
    <sheetView zoomScale="90" zoomScaleNormal="90" workbookViewId="0">
      <selection activeCell="F9" sqref="F9"/>
    </sheetView>
  </sheetViews>
  <sheetFormatPr defaultRowHeight="15" x14ac:dyDescent="0.25"/>
  <cols>
    <col min="1" max="1" width="15.140625" customWidth="1"/>
    <col min="2" max="2" width="7.7109375" customWidth="1"/>
    <col min="3" max="3" width="21.140625" customWidth="1"/>
    <col min="4" max="4" width="11" customWidth="1"/>
    <col min="5" max="11" width="10.140625" customWidth="1"/>
    <col min="15" max="15" width="10.140625" customWidth="1"/>
  </cols>
  <sheetData>
    <row r="1" spans="1:28" ht="18.75" x14ac:dyDescent="0.35">
      <c r="A1" t="s">
        <v>130</v>
      </c>
      <c r="B1" s="77" t="s">
        <v>131</v>
      </c>
    </row>
    <row r="4" spans="1:28" x14ac:dyDescent="0.25">
      <c r="A4" t="s">
        <v>0</v>
      </c>
      <c r="B4" t="s">
        <v>132</v>
      </c>
    </row>
    <row r="5" spans="1:28" x14ac:dyDescent="0.25">
      <c r="A5" s="80"/>
      <c r="B5" s="80"/>
      <c r="C5" s="80"/>
      <c r="D5" s="80"/>
      <c r="E5" s="15" t="s">
        <v>133</v>
      </c>
      <c r="F5" s="15"/>
      <c r="G5" s="15"/>
      <c r="H5" s="79" t="s">
        <v>134</v>
      </c>
      <c r="I5" s="79"/>
      <c r="J5" s="79"/>
      <c r="K5" s="78" t="s">
        <v>135</v>
      </c>
      <c r="L5" s="78"/>
      <c r="M5" s="78"/>
      <c r="O5" t="s">
        <v>136</v>
      </c>
      <c r="T5" t="s">
        <v>137</v>
      </c>
      <c r="Y5" t="s">
        <v>138</v>
      </c>
    </row>
    <row r="6" spans="1:28" hidden="1" x14ac:dyDescent="0.25">
      <c r="D6" t="s">
        <v>7</v>
      </c>
    </row>
    <row r="7" spans="1:28" ht="45" x14ac:dyDescent="0.25">
      <c r="A7" t="s">
        <v>4</v>
      </c>
      <c r="B7" t="s">
        <v>10</v>
      </c>
      <c r="C7" t="s">
        <v>9</v>
      </c>
      <c r="D7" s="56" t="s">
        <v>139</v>
      </c>
      <c r="E7" s="74" t="s">
        <v>12</v>
      </c>
      <c r="F7" s="74" t="s">
        <v>13</v>
      </c>
      <c r="G7" s="74" t="s">
        <v>14</v>
      </c>
      <c r="H7" s="75" t="s">
        <v>140</v>
      </c>
      <c r="I7" s="75" t="s">
        <v>141</v>
      </c>
      <c r="J7" s="75" t="s">
        <v>142</v>
      </c>
      <c r="K7" s="76" t="s">
        <v>143</v>
      </c>
      <c r="L7" s="76" t="s">
        <v>144</v>
      </c>
      <c r="M7" s="76" t="s">
        <v>145</v>
      </c>
      <c r="O7" s="84" t="s">
        <v>146</v>
      </c>
      <c r="P7" s="84" t="s">
        <v>147</v>
      </c>
      <c r="Q7" s="84" t="s">
        <v>148</v>
      </c>
      <c r="R7" s="84" t="s">
        <v>149</v>
      </c>
      <c r="T7" s="88" t="s">
        <v>146</v>
      </c>
      <c r="U7" s="88" t="s">
        <v>147</v>
      </c>
      <c r="V7" s="88" t="s">
        <v>148</v>
      </c>
      <c r="W7" s="88" t="s">
        <v>149</v>
      </c>
      <c r="Y7" s="89" t="s">
        <v>146</v>
      </c>
      <c r="Z7" s="89" t="s">
        <v>147</v>
      </c>
      <c r="AA7" s="89" t="s">
        <v>148</v>
      </c>
      <c r="AB7" s="89" t="s">
        <v>149</v>
      </c>
    </row>
    <row r="8" spans="1:28" x14ac:dyDescent="0.25">
      <c r="A8" t="s">
        <v>109</v>
      </c>
      <c r="B8" s="22">
        <v>20</v>
      </c>
      <c r="C8" t="s">
        <v>92</v>
      </c>
      <c r="D8" s="38">
        <v>380</v>
      </c>
      <c r="E8" s="38">
        <v>1139</v>
      </c>
      <c r="F8" s="38">
        <v>2525</v>
      </c>
      <c r="G8" s="38">
        <v>5960</v>
      </c>
      <c r="H8" s="38">
        <v>962</v>
      </c>
      <c r="I8" s="38">
        <v>2523</v>
      </c>
      <c r="J8" s="38">
        <v>5960</v>
      </c>
      <c r="K8" s="38">
        <v>229.8</v>
      </c>
      <c r="L8" s="38">
        <v>2061</v>
      </c>
      <c r="M8" s="38">
        <v>5960</v>
      </c>
      <c r="O8" s="17">
        <f>F8/G8</f>
        <v>0.42365771812080538</v>
      </c>
      <c r="P8" s="85">
        <f>+(0.5-(O8))/0.07</f>
        <v>1.0906040268456374</v>
      </c>
      <c r="Q8" s="87">
        <f>+EXP(P8)</f>
        <v>2.9760711566380507</v>
      </c>
      <c r="R8" s="86">
        <f>+(0.5*P8)-(0.07*(P8^2))</f>
        <v>0.46204281338678432</v>
      </c>
      <c r="T8" s="17">
        <f>I8/J8</f>
        <v>0.42332214765100673</v>
      </c>
      <c r="U8" s="85">
        <f>+(0.5-(T8))/0.07</f>
        <v>1.0953978906999038</v>
      </c>
      <c r="V8" s="87">
        <f>+EXP(U8)</f>
        <v>2.990372288034016</v>
      </c>
      <c r="W8" s="86">
        <f>+(0.5*U8)-(0.07*(U8^2))</f>
        <v>0.46370618762346599</v>
      </c>
      <c r="Y8" s="17">
        <f>L8/M8</f>
        <v>0.3458053691275168</v>
      </c>
      <c r="Z8" s="85">
        <f>+(0.5-(Y8))/0.07</f>
        <v>2.2027804410354741</v>
      </c>
      <c r="AA8" s="87">
        <f>+EXP(Z8)</f>
        <v>9.0501419351919417</v>
      </c>
      <c r="AB8" s="86">
        <f>+(0.5*Z8)-(0.07*(Z8^2))</f>
        <v>0.76173330351914637</v>
      </c>
    </row>
    <row r="9" spans="1:28" x14ac:dyDescent="0.25">
      <c r="B9" s="22" t="s">
        <v>150</v>
      </c>
      <c r="D9" s="38">
        <v>380</v>
      </c>
      <c r="E9" s="38">
        <v>1139</v>
      </c>
      <c r="F9" s="38">
        <v>2525</v>
      </c>
      <c r="G9" s="38">
        <v>5960</v>
      </c>
      <c r="H9" s="38">
        <v>962</v>
      </c>
      <c r="I9" s="38">
        <v>2523</v>
      </c>
      <c r="J9" s="38">
        <v>5960</v>
      </c>
      <c r="K9" s="38">
        <v>229.8</v>
      </c>
      <c r="L9" s="38">
        <v>2061</v>
      </c>
      <c r="M9" s="38">
        <v>5960</v>
      </c>
      <c r="O9" s="17">
        <f t="shared" ref="O9:O34" si="0">F9/G9</f>
        <v>0.42365771812080538</v>
      </c>
      <c r="P9" s="85">
        <f t="shared" ref="P9:P34" si="1">+(0.5-(O9))/0.07</f>
        <v>1.0906040268456374</v>
      </c>
      <c r="Q9" s="87">
        <f t="shared" ref="Q9:Q34" si="2">+EXP(P9)</f>
        <v>2.9760711566380507</v>
      </c>
      <c r="R9" s="86">
        <f t="shared" ref="R9:R34" si="3">+(0.5*P9)-(0.07*(P9^2))</f>
        <v>0.46204281338678432</v>
      </c>
      <c r="T9" s="17">
        <f t="shared" ref="T9:T34" si="4">I9/J9</f>
        <v>0.42332214765100673</v>
      </c>
      <c r="U9" s="85">
        <f t="shared" ref="U9:U34" si="5">+(0.5-(T9))/0.07</f>
        <v>1.0953978906999038</v>
      </c>
      <c r="V9" s="87">
        <f t="shared" ref="V9:V34" si="6">+EXP(U9)</f>
        <v>2.990372288034016</v>
      </c>
      <c r="W9" s="86">
        <f t="shared" ref="W9:W34" si="7">+(0.5*U9)-(0.07*(U9^2))</f>
        <v>0.46370618762346599</v>
      </c>
      <c r="Y9" s="17">
        <f t="shared" ref="Y9:Y34" si="8">L9/M9</f>
        <v>0.3458053691275168</v>
      </c>
      <c r="Z9" s="85">
        <f t="shared" ref="Z9:Z34" si="9">+(0.5-(Y9))/0.07</f>
        <v>2.2027804410354741</v>
      </c>
      <c r="AA9" s="87">
        <f t="shared" ref="AA9:AA34" si="10">+EXP(Z9)</f>
        <v>9.0501419351919417</v>
      </c>
      <c r="AB9" s="86">
        <f t="shared" ref="AB9:AB34" si="11">+(0.5*Z9)-(0.07*(Z9^2))</f>
        <v>0.76173330351914637</v>
      </c>
    </row>
    <row r="10" spans="1:28" x14ac:dyDescent="0.25">
      <c r="B10" s="22">
        <v>23</v>
      </c>
      <c r="C10" t="s">
        <v>85</v>
      </c>
      <c r="D10" s="38">
        <v>42</v>
      </c>
      <c r="E10" s="38">
        <v>120</v>
      </c>
      <c r="F10" s="38">
        <v>280</v>
      </c>
      <c r="G10" s="38">
        <v>640</v>
      </c>
      <c r="H10" s="38">
        <v>100</v>
      </c>
      <c r="I10" s="38">
        <v>270</v>
      </c>
      <c r="J10" s="38">
        <v>640</v>
      </c>
      <c r="K10" s="38">
        <v>25</v>
      </c>
      <c r="L10" s="38">
        <v>220</v>
      </c>
      <c r="M10" s="38">
        <v>640</v>
      </c>
      <c r="O10" s="17">
        <f t="shared" si="0"/>
        <v>0.4375</v>
      </c>
      <c r="P10" s="85">
        <f t="shared" si="1"/>
        <v>0.89285714285714279</v>
      </c>
      <c r="Q10" s="87">
        <f t="shared" si="2"/>
        <v>2.4420971133567431</v>
      </c>
      <c r="R10" s="86">
        <f t="shared" si="3"/>
        <v>0.39062499999999994</v>
      </c>
      <c r="T10" s="17">
        <f t="shared" si="4"/>
        <v>0.421875</v>
      </c>
      <c r="U10" s="85">
        <f t="shared" si="5"/>
        <v>1.1160714285714284</v>
      </c>
      <c r="V10" s="87">
        <f t="shared" si="6"/>
        <v>3.052837324675584</v>
      </c>
      <c r="W10" s="86">
        <f t="shared" si="7"/>
        <v>0.47084263392857134</v>
      </c>
      <c r="Y10" s="17">
        <f t="shared" si="8"/>
        <v>0.34375</v>
      </c>
      <c r="Z10" s="85">
        <f t="shared" si="9"/>
        <v>2.2321428571428568</v>
      </c>
      <c r="AA10" s="87">
        <f t="shared" si="10"/>
        <v>9.3198157309323761</v>
      </c>
      <c r="AB10" s="86">
        <f t="shared" si="11"/>
        <v>0.76729910714285698</v>
      </c>
    </row>
    <row r="11" spans="1:28" x14ac:dyDescent="0.25">
      <c r="C11" t="s">
        <v>93</v>
      </c>
      <c r="D11" s="38">
        <v>84</v>
      </c>
      <c r="E11" s="38">
        <v>250</v>
      </c>
      <c r="F11" s="38">
        <v>560</v>
      </c>
      <c r="G11" s="38">
        <v>1300</v>
      </c>
      <c r="H11" s="38">
        <v>210</v>
      </c>
      <c r="I11" s="38">
        <v>540</v>
      </c>
      <c r="J11" s="38">
        <v>1300</v>
      </c>
      <c r="K11" s="38">
        <v>50</v>
      </c>
      <c r="L11" s="38">
        <v>440</v>
      </c>
      <c r="M11" s="38">
        <v>1300</v>
      </c>
      <c r="O11" s="17">
        <f t="shared" si="0"/>
        <v>0.43076923076923079</v>
      </c>
      <c r="P11" s="85">
        <f t="shared" si="1"/>
        <v>0.98901098901098861</v>
      </c>
      <c r="Q11" s="87">
        <f t="shared" si="2"/>
        <v>2.6885741276540216</v>
      </c>
      <c r="R11" s="86">
        <f t="shared" si="3"/>
        <v>0.42603550295857973</v>
      </c>
      <c r="T11" s="17">
        <f t="shared" si="4"/>
        <v>0.41538461538461541</v>
      </c>
      <c r="U11" s="85">
        <f t="shared" si="5"/>
        <v>1.2087912087912083</v>
      </c>
      <c r="V11" s="87">
        <f t="shared" si="6"/>
        <v>3.3494334388112748</v>
      </c>
      <c r="W11" s="86">
        <f t="shared" si="7"/>
        <v>0.50211327134404038</v>
      </c>
      <c r="Y11" s="17">
        <f t="shared" si="8"/>
        <v>0.33846153846153848</v>
      </c>
      <c r="Z11" s="85">
        <f t="shared" si="9"/>
        <v>2.307692307692307</v>
      </c>
      <c r="AA11" s="87">
        <f t="shared" si="10"/>
        <v>10.051202787500856</v>
      </c>
      <c r="AB11" s="86">
        <f t="shared" si="11"/>
        <v>0.78106508875739622</v>
      </c>
    </row>
    <row r="12" spans="1:28" x14ac:dyDescent="0.25">
      <c r="B12" s="22" t="s">
        <v>151</v>
      </c>
      <c r="D12" s="38">
        <v>126</v>
      </c>
      <c r="E12" s="38">
        <v>370</v>
      </c>
      <c r="F12" s="38">
        <v>840</v>
      </c>
      <c r="G12" s="38">
        <v>1940</v>
      </c>
      <c r="H12" s="38">
        <v>310</v>
      </c>
      <c r="I12" s="38">
        <v>810</v>
      </c>
      <c r="J12" s="38">
        <v>1940</v>
      </c>
      <c r="K12" s="38">
        <v>75</v>
      </c>
      <c r="L12" s="38">
        <v>660</v>
      </c>
      <c r="M12" s="38">
        <v>1940</v>
      </c>
      <c r="O12" s="17">
        <f t="shared" si="0"/>
        <v>0.4329896907216495</v>
      </c>
      <c r="P12" s="85">
        <f t="shared" si="1"/>
        <v>0.95729013254786421</v>
      </c>
      <c r="Q12" s="87">
        <f t="shared" si="2"/>
        <v>2.6046287028407717</v>
      </c>
      <c r="R12" s="86">
        <f t="shared" si="3"/>
        <v>0.41449675842278655</v>
      </c>
      <c r="T12" s="17">
        <f t="shared" si="4"/>
        <v>0.4175257731958763</v>
      </c>
      <c r="U12" s="85">
        <f t="shared" si="5"/>
        <v>1.1782032400589098</v>
      </c>
      <c r="V12" s="87">
        <f t="shared" si="6"/>
        <v>3.2485321236672489</v>
      </c>
      <c r="W12" s="86">
        <f t="shared" si="7"/>
        <v>0.49193021878748294</v>
      </c>
      <c r="Y12" s="17">
        <f t="shared" si="8"/>
        <v>0.34020618556701032</v>
      </c>
      <c r="Z12" s="85">
        <f t="shared" si="9"/>
        <v>2.2827687776141379</v>
      </c>
      <c r="AA12" s="87">
        <f t="shared" si="10"/>
        <v>9.8037873726466014</v>
      </c>
      <c r="AB12" s="86">
        <f t="shared" si="11"/>
        <v>0.77661205836357272</v>
      </c>
    </row>
    <row r="13" spans="1:28" x14ac:dyDescent="0.25">
      <c r="B13" s="22">
        <v>24</v>
      </c>
      <c r="C13" t="s">
        <v>30</v>
      </c>
      <c r="D13" s="38">
        <v>99.36</v>
      </c>
      <c r="E13" s="38">
        <v>290</v>
      </c>
      <c r="F13" s="38">
        <v>660</v>
      </c>
      <c r="G13" s="38">
        <v>1500</v>
      </c>
      <c r="H13" s="38">
        <v>250</v>
      </c>
      <c r="I13" s="38">
        <v>650</v>
      </c>
      <c r="J13" s="38">
        <v>1500</v>
      </c>
      <c r="K13" s="38">
        <v>59</v>
      </c>
      <c r="L13" s="38">
        <v>520</v>
      </c>
      <c r="M13" s="38">
        <v>1500</v>
      </c>
      <c r="O13" s="17">
        <f t="shared" si="0"/>
        <v>0.44</v>
      </c>
      <c r="P13" s="85">
        <f t="shared" si="1"/>
        <v>0.85714285714285698</v>
      </c>
      <c r="Q13" s="87">
        <f t="shared" si="2"/>
        <v>2.3564184423836601</v>
      </c>
      <c r="R13" s="86">
        <f t="shared" si="3"/>
        <v>0.37714285714285706</v>
      </c>
      <c r="T13" s="17">
        <f t="shared" si="4"/>
        <v>0.43333333333333335</v>
      </c>
      <c r="U13" s="85">
        <f t="shared" si="5"/>
        <v>0.95238095238095211</v>
      </c>
      <c r="V13" s="87">
        <f t="shared" si="6"/>
        <v>2.591873445814874</v>
      </c>
      <c r="W13" s="86">
        <f t="shared" si="7"/>
        <v>0.41269841269841256</v>
      </c>
      <c r="Y13" s="17">
        <f t="shared" si="8"/>
        <v>0.34666666666666668</v>
      </c>
      <c r="Z13" s="85">
        <f t="shared" si="9"/>
        <v>2.1904761904761902</v>
      </c>
      <c r="AA13" s="87">
        <f t="shared" si="10"/>
        <v>8.9394689913102319</v>
      </c>
      <c r="AB13" s="86">
        <f t="shared" si="11"/>
        <v>0.75936507936507924</v>
      </c>
    </row>
    <row r="14" spans="1:28" x14ac:dyDescent="0.25">
      <c r="C14" t="s">
        <v>78</v>
      </c>
      <c r="D14" s="38">
        <v>245</v>
      </c>
      <c r="E14" s="38">
        <v>730</v>
      </c>
      <c r="F14" s="38">
        <v>1600</v>
      </c>
      <c r="G14" s="38">
        <v>3800</v>
      </c>
      <c r="H14" s="38">
        <v>620</v>
      </c>
      <c r="I14" s="38">
        <v>1600</v>
      </c>
      <c r="J14" s="38">
        <v>3800</v>
      </c>
      <c r="K14" s="38">
        <v>150</v>
      </c>
      <c r="L14" s="38">
        <v>1300</v>
      </c>
      <c r="M14" s="38">
        <v>3800</v>
      </c>
      <c r="O14" s="17">
        <f t="shared" si="0"/>
        <v>0.42105263157894735</v>
      </c>
      <c r="P14" s="85">
        <f t="shared" si="1"/>
        <v>1.1278195488721807</v>
      </c>
      <c r="Q14" s="87">
        <f t="shared" si="2"/>
        <v>3.088913926015723</v>
      </c>
      <c r="R14" s="86">
        <f t="shared" si="3"/>
        <v>0.47487138899881287</v>
      </c>
      <c r="T14" s="17">
        <f t="shared" si="4"/>
        <v>0.42105263157894735</v>
      </c>
      <c r="U14" s="85">
        <f t="shared" si="5"/>
        <v>1.1278195488721807</v>
      </c>
      <c r="V14" s="87">
        <f t="shared" si="6"/>
        <v>3.088913926015723</v>
      </c>
      <c r="W14" s="86">
        <f t="shared" si="7"/>
        <v>0.47487138899881287</v>
      </c>
      <c r="Y14" s="17">
        <f t="shared" si="8"/>
        <v>0.34210526315789475</v>
      </c>
      <c r="Z14" s="85">
        <f t="shared" si="9"/>
        <v>2.2556390977443606</v>
      </c>
      <c r="AA14" s="87">
        <f t="shared" si="10"/>
        <v>9.5413892423338584</v>
      </c>
      <c r="AB14" s="86">
        <f t="shared" si="11"/>
        <v>0.77166600712307076</v>
      </c>
    </row>
    <row r="15" spans="1:28" x14ac:dyDescent="0.25">
      <c r="C15" t="s">
        <v>84</v>
      </c>
      <c r="D15" s="38">
        <v>116</v>
      </c>
      <c r="E15" s="38">
        <v>340</v>
      </c>
      <c r="F15" s="38">
        <v>770</v>
      </c>
      <c r="G15" s="38">
        <v>1800</v>
      </c>
      <c r="H15" s="38">
        <v>290</v>
      </c>
      <c r="I15" s="38">
        <v>760</v>
      </c>
      <c r="J15" s="38">
        <v>1800</v>
      </c>
      <c r="K15" s="38">
        <v>69</v>
      </c>
      <c r="L15" s="38">
        <v>610</v>
      </c>
      <c r="M15" s="38">
        <v>1800</v>
      </c>
      <c r="O15" s="17">
        <f t="shared" si="0"/>
        <v>0.42777777777777776</v>
      </c>
      <c r="P15" s="85">
        <f t="shared" si="1"/>
        <v>1.0317460317460319</v>
      </c>
      <c r="Q15" s="87">
        <f t="shared" si="2"/>
        <v>2.8059608567575536</v>
      </c>
      <c r="R15" s="86">
        <f t="shared" si="3"/>
        <v>0.44135802469135804</v>
      </c>
      <c r="T15" s="17">
        <f t="shared" si="4"/>
        <v>0.42222222222222222</v>
      </c>
      <c r="U15" s="85">
        <f t="shared" si="5"/>
        <v>1.1111111111111109</v>
      </c>
      <c r="V15" s="87">
        <f t="shared" si="6"/>
        <v>3.0377317775174819</v>
      </c>
      <c r="W15" s="86">
        <f t="shared" si="7"/>
        <v>0.46913580246913572</v>
      </c>
      <c r="Y15" s="17">
        <f t="shared" si="8"/>
        <v>0.33888888888888891</v>
      </c>
      <c r="Z15" s="85">
        <f t="shared" si="9"/>
        <v>2.301587301587301</v>
      </c>
      <c r="AA15" s="87">
        <f t="shared" si="10"/>
        <v>9.9900270622157752</v>
      </c>
      <c r="AB15" s="86">
        <f t="shared" si="11"/>
        <v>0.77998236331569659</v>
      </c>
    </row>
    <row r="16" spans="1:28" x14ac:dyDescent="0.25">
      <c r="C16" t="s">
        <v>104</v>
      </c>
      <c r="D16" s="38">
        <v>12</v>
      </c>
      <c r="E16" s="38">
        <v>34</v>
      </c>
      <c r="F16" s="38">
        <v>78</v>
      </c>
      <c r="G16" s="38">
        <v>180</v>
      </c>
      <c r="H16" s="38">
        <v>29</v>
      </c>
      <c r="I16" s="38">
        <v>76</v>
      </c>
      <c r="J16" s="38">
        <v>180</v>
      </c>
      <c r="K16" s="38">
        <v>7</v>
      </c>
      <c r="L16" s="38">
        <v>62</v>
      </c>
      <c r="M16" s="38">
        <v>180</v>
      </c>
      <c r="O16" s="17">
        <f t="shared" si="0"/>
        <v>0.43333333333333335</v>
      </c>
      <c r="P16" s="85">
        <f t="shared" si="1"/>
        <v>0.95238095238095211</v>
      </c>
      <c r="Q16" s="87">
        <f t="shared" si="2"/>
        <v>2.591873445814874</v>
      </c>
      <c r="R16" s="86">
        <f t="shared" si="3"/>
        <v>0.41269841269841256</v>
      </c>
      <c r="T16" s="17">
        <f t="shared" si="4"/>
        <v>0.42222222222222222</v>
      </c>
      <c r="U16" s="85">
        <f t="shared" si="5"/>
        <v>1.1111111111111109</v>
      </c>
      <c r="V16" s="87">
        <f t="shared" si="6"/>
        <v>3.0377317775174819</v>
      </c>
      <c r="W16" s="86">
        <f t="shared" si="7"/>
        <v>0.46913580246913572</v>
      </c>
      <c r="Y16" s="17">
        <f t="shared" si="8"/>
        <v>0.34444444444444444</v>
      </c>
      <c r="Z16" s="85">
        <f t="shared" si="9"/>
        <v>2.2222222222222219</v>
      </c>
      <c r="AA16" s="87">
        <f t="shared" si="10"/>
        <v>9.2278143521395215</v>
      </c>
      <c r="AB16" s="86">
        <f t="shared" si="11"/>
        <v>0.76543209876543195</v>
      </c>
    </row>
    <row r="17" spans="1:28" x14ac:dyDescent="0.25">
      <c r="B17" s="22" t="s">
        <v>152</v>
      </c>
      <c r="D17" s="38">
        <v>472.36</v>
      </c>
      <c r="E17" s="38">
        <v>1394</v>
      </c>
      <c r="F17" s="38">
        <v>3108</v>
      </c>
      <c r="G17" s="38">
        <v>7280</v>
      </c>
      <c r="H17" s="38">
        <v>1189</v>
      </c>
      <c r="I17" s="38">
        <v>3086</v>
      </c>
      <c r="J17" s="38">
        <v>7280</v>
      </c>
      <c r="K17" s="38">
        <v>285</v>
      </c>
      <c r="L17" s="38">
        <v>2492</v>
      </c>
      <c r="M17" s="38">
        <v>7280</v>
      </c>
      <c r="O17" s="17">
        <f t="shared" si="0"/>
        <v>0.42692307692307691</v>
      </c>
      <c r="P17" s="85">
        <f t="shared" si="1"/>
        <v>1.043956043956044</v>
      </c>
      <c r="Q17" s="87">
        <f t="shared" si="2"/>
        <v>2.8404316894693142</v>
      </c>
      <c r="R17" s="86">
        <f t="shared" si="3"/>
        <v>0.44568892645815728</v>
      </c>
      <c r="T17" s="17">
        <f t="shared" si="4"/>
        <v>0.42390109890109889</v>
      </c>
      <c r="U17" s="85">
        <f t="shared" si="5"/>
        <v>1.0871271585557301</v>
      </c>
      <c r="V17" s="87">
        <f t="shared" si="6"/>
        <v>2.9657417166618956</v>
      </c>
      <c r="W17" s="86">
        <f t="shared" si="7"/>
        <v>0.46083439715700314</v>
      </c>
      <c r="Y17" s="17">
        <f t="shared" si="8"/>
        <v>0.34230769230769231</v>
      </c>
      <c r="Z17" s="85">
        <f t="shared" si="9"/>
        <v>2.2527472527472523</v>
      </c>
      <c r="AA17" s="87">
        <f t="shared" si="10"/>
        <v>9.513836881367725</v>
      </c>
      <c r="AB17" s="86">
        <f t="shared" si="11"/>
        <v>0.77113271344040568</v>
      </c>
    </row>
    <row r="18" spans="1:28" x14ac:dyDescent="0.25">
      <c r="A18" t="s">
        <v>153</v>
      </c>
      <c r="D18" s="38">
        <v>978.36</v>
      </c>
      <c r="E18" s="38">
        <v>2903</v>
      </c>
      <c r="F18" s="38">
        <v>6473</v>
      </c>
      <c r="G18" s="38">
        <v>15180</v>
      </c>
      <c r="H18" s="38">
        <v>2461</v>
      </c>
      <c r="I18" s="38">
        <v>6419</v>
      </c>
      <c r="J18" s="38">
        <v>15180</v>
      </c>
      <c r="K18" s="38">
        <v>589.79999999999995</v>
      </c>
      <c r="L18" s="38">
        <v>5213</v>
      </c>
      <c r="M18" s="38">
        <v>15180</v>
      </c>
      <c r="O18" s="94">
        <f t="shared" si="0"/>
        <v>0.4264163372859025</v>
      </c>
      <c r="P18" s="95">
        <f t="shared" si="1"/>
        <v>1.0511951816299641</v>
      </c>
      <c r="Q18" s="96">
        <f t="shared" si="2"/>
        <v>2.8610685720166047</v>
      </c>
      <c r="R18" s="97">
        <f t="shared" si="3"/>
        <v>0.44824679912323828</v>
      </c>
      <c r="T18" s="94">
        <f t="shared" si="4"/>
        <v>0.4228590250329381</v>
      </c>
      <c r="U18" s="95">
        <f t="shared" si="5"/>
        <v>1.1020139281008843</v>
      </c>
      <c r="V18" s="96">
        <f t="shared" si="6"/>
        <v>3.0102222947217592</v>
      </c>
      <c r="W18" s="97">
        <f t="shared" si="7"/>
        <v>0.46599653520945827</v>
      </c>
      <c r="Y18" s="94">
        <f t="shared" si="8"/>
        <v>0.34341238471673252</v>
      </c>
      <c r="Z18" s="95">
        <f t="shared" si="9"/>
        <v>2.2369659326181068</v>
      </c>
      <c r="AA18" s="96">
        <f t="shared" si="10"/>
        <v>9.3648744791432428</v>
      </c>
      <c r="AB18" s="97">
        <f t="shared" si="11"/>
        <v>0.76820180545047356</v>
      </c>
    </row>
    <row r="19" spans="1:28" x14ac:dyDescent="0.25">
      <c r="A19" t="s">
        <v>154</v>
      </c>
      <c r="B19" s="22">
        <v>25</v>
      </c>
      <c r="C19" t="s">
        <v>32</v>
      </c>
      <c r="D19" s="38">
        <v>69.89</v>
      </c>
      <c r="E19" s="38">
        <v>210</v>
      </c>
      <c r="F19" s="38">
        <v>460</v>
      </c>
      <c r="G19" s="38">
        <v>1100</v>
      </c>
      <c r="H19" s="38">
        <v>100</v>
      </c>
      <c r="I19" s="38">
        <v>420</v>
      </c>
      <c r="J19" s="38">
        <v>1100</v>
      </c>
      <c r="K19" s="38">
        <v>41</v>
      </c>
      <c r="L19" s="38">
        <v>370</v>
      </c>
      <c r="M19" s="38">
        <v>1100</v>
      </c>
      <c r="O19" s="17">
        <f t="shared" si="0"/>
        <v>0.41818181818181815</v>
      </c>
      <c r="P19" s="85">
        <f t="shared" si="1"/>
        <v>1.168831168831169</v>
      </c>
      <c r="Q19" s="87">
        <f t="shared" si="2"/>
        <v>3.218228873138488</v>
      </c>
      <c r="R19" s="86">
        <f t="shared" si="3"/>
        <v>0.4887839433293979</v>
      </c>
      <c r="T19" s="17">
        <f t="shared" si="4"/>
        <v>0.38181818181818183</v>
      </c>
      <c r="U19" s="85">
        <f t="shared" si="5"/>
        <v>1.688311688311688</v>
      </c>
      <c r="V19" s="87">
        <f t="shared" si="6"/>
        <v>5.4103386520012684</v>
      </c>
      <c r="W19" s="86">
        <f t="shared" si="7"/>
        <v>0.64462809917355357</v>
      </c>
      <c r="Y19" s="17">
        <f t="shared" si="8"/>
        <v>0.33636363636363636</v>
      </c>
      <c r="Z19" s="85">
        <f t="shared" si="9"/>
        <v>2.3376623376623376</v>
      </c>
      <c r="AA19" s="87">
        <f t="shared" si="10"/>
        <v>10.356997079902216</v>
      </c>
      <c r="AB19" s="86">
        <f t="shared" si="11"/>
        <v>0.78630460448642259</v>
      </c>
    </row>
    <row r="20" spans="1:28" x14ac:dyDescent="0.25">
      <c r="C20" t="s">
        <v>52</v>
      </c>
      <c r="D20" s="38">
        <v>856.34</v>
      </c>
      <c r="E20" s="38">
        <v>2600</v>
      </c>
      <c r="F20" s="38">
        <v>5900</v>
      </c>
      <c r="G20" s="38">
        <v>14000</v>
      </c>
      <c r="H20" s="38">
        <v>1300</v>
      </c>
      <c r="I20" s="38">
        <v>5300</v>
      </c>
      <c r="J20" s="38">
        <v>14000</v>
      </c>
      <c r="K20" s="38">
        <v>530</v>
      </c>
      <c r="L20" s="38">
        <v>4700</v>
      </c>
      <c r="M20" s="38">
        <v>14000</v>
      </c>
      <c r="O20" s="17">
        <f t="shared" si="0"/>
        <v>0.42142857142857143</v>
      </c>
      <c r="P20" s="85">
        <f t="shared" si="1"/>
        <v>1.1224489795918366</v>
      </c>
      <c r="Q20" s="87">
        <f t="shared" si="2"/>
        <v>3.0723691669291942</v>
      </c>
      <c r="R20" s="86">
        <f t="shared" si="3"/>
        <v>0.47303206997084546</v>
      </c>
      <c r="T20" s="17">
        <f t="shared" si="4"/>
        <v>0.37857142857142856</v>
      </c>
      <c r="U20" s="85">
        <f t="shared" si="5"/>
        <v>1.7346938775510203</v>
      </c>
      <c r="V20" s="87">
        <f t="shared" si="6"/>
        <v>5.6671926833358039</v>
      </c>
      <c r="W20" s="86">
        <f t="shared" si="7"/>
        <v>0.65670553935860054</v>
      </c>
      <c r="Y20" s="17">
        <f t="shared" si="8"/>
        <v>0.33571428571428569</v>
      </c>
      <c r="Z20" s="85">
        <f t="shared" si="9"/>
        <v>2.3469387755102042</v>
      </c>
      <c r="AA20" s="87">
        <f t="shared" si="10"/>
        <v>10.453520122438803</v>
      </c>
      <c r="AB20" s="86">
        <f t="shared" si="11"/>
        <v>0.78790087463556846</v>
      </c>
    </row>
    <row r="21" spans="1:28" x14ac:dyDescent="0.25">
      <c r="C21" t="s">
        <v>68</v>
      </c>
      <c r="D21" s="38">
        <v>109</v>
      </c>
      <c r="E21" s="38">
        <v>320</v>
      </c>
      <c r="F21" s="38">
        <v>730</v>
      </c>
      <c r="G21" s="38">
        <v>1700</v>
      </c>
      <c r="H21" s="38">
        <v>160</v>
      </c>
      <c r="I21" s="38">
        <v>660</v>
      </c>
      <c r="J21" s="38">
        <v>1700</v>
      </c>
      <c r="K21" s="38">
        <v>65</v>
      </c>
      <c r="L21" s="38">
        <v>580</v>
      </c>
      <c r="M21" s="38">
        <v>1700</v>
      </c>
      <c r="O21" s="17">
        <f t="shared" si="0"/>
        <v>0.42941176470588233</v>
      </c>
      <c r="P21" s="85">
        <f t="shared" si="1"/>
        <v>1.008403361344538</v>
      </c>
      <c r="Q21" s="87">
        <f t="shared" si="2"/>
        <v>2.7412207800606185</v>
      </c>
      <c r="R21" s="86">
        <f t="shared" si="3"/>
        <v>0.4330202669303016</v>
      </c>
      <c r="T21" s="17">
        <f t="shared" si="4"/>
        <v>0.38823529411764707</v>
      </c>
      <c r="U21" s="85">
        <f t="shared" si="5"/>
        <v>1.5966386554621845</v>
      </c>
      <c r="V21" s="87">
        <f t="shared" si="6"/>
        <v>4.9364115258424883</v>
      </c>
      <c r="W21" s="86">
        <f t="shared" si="7"/>
        <v>0.61987147800296583</v>
      </c>
      <c r="Y21" s="17">
        <f t="shared" si="8"/>
        <v>0.3411764705882353</v>
      </c>
      <c r="Z21" s="85">
        <f t="shared" si="9"/>
        <v>2.2689075630252096</v>
      </c>
      <c r="AA21" s="87">
        <f t="shared" si="10"/>
        <v>9.6688324524152893</v>
      </c>
      <c r="AB21" s="86">
        <f t="shared" si="11"/>
        <v>0.77409787444389511</v>
      </c>
    </row>
    <row r="22" spans="1:28" x14ac:dyDescent="0.25">
      <c r="C22" t="s">
        <v>98</v>
      </c>
      <c r="D22" s="38">
        <v>77</v>
      </c>
      <c r="E22" s="38">
        <v>230</v>
      </c>
      <c r="F22" s="38">
        <v>510</v>
      </c>
      <c r="G22" s="38">
        <v>1200</v>
      </c>
      <c r="H22" s="38">
        <v>110</v>
      </c>
      <c r="I22" s="38">
        <v>460</v>
      </c>
      <c r="J22" s="38">
        <v>1200</v>
      </c>
      <c r="K22" s="38">
        <v>46</v>
      </c>
      <c r="L22" s="38">
        <v>410</v>
      </c>
      <c r="M22" s="38">
        <v>1200</v>
      </c>
      <c r="O22" s="17">
        <f t="shared" si="0"/>
        <v>0.42499999999999999</v>
      </c>
      <c r="P22" s="85">
        <f t="shared" si="1"/>
        <v>1.0714285714285714</v>
      </c>
      <c r="Q22" s="87">
        <f t="shared" si="2"/>
        <v>2.9195473041282614</v>
      </c>
      <c r="R22" s="86">
        <f t="shared" si="3"/>
        <v>0.45535714285714285</v>
      </c>
      <c r="T22" s="17">
        <f t="shared" si="4"/>
        <v>0.38333333333333336</v>
      </c>
      <c r="U22" s="85">
        <f t="shared" si="5"/>
        <v>1.6666666666666661</v>
      </c>
      <c r="V22" s="87">
        <f t="shared" si="6"/>
        <v>5.2944900504700261</v>
      </c>
      <c r="W22" s="86">
        <f t="shared" si="7"/>
        <v>0.63888888888888873</v>
      </c>
      <c r="Y22" s="17">
        <f t="shared" si="8"/>
        <v>0.34166666666666667</v>
      </c>
      <c r="Z22" s="85">
        <f t="shared" si="9"/>
        <v>2.2619047619047614</v>
      </c>
      <c r="AA22" s="87">
        <f t="shared" si="10"/>
        <v>9.6013600652708018</v>
      </c>
      <c r="AB22" s="86">
        <f t="shared" si="11"/>
        <v>0.77281746031746024</v>
      </c>
    </row>
    <row r="23" spans="1:28" x14ac:dyDescent="0.25">
      <c r="C23" t="s">
        <v>107</v>
      </c>
      <c r="D23" s="38">
        <v>197.7</v>
      </c>
      <c r="E23" s="38">
        <v>590</v>
      </c>
      <c r="F23" s="38">
        <v>1324</v>
      </c>
      <c r="G23" s="38">
        <v>3055</v>
      </c>
      <c r="H23" s="38">
        <v>285.10000000000002</v>
      </c>
      <c r="I23" s="38">
        <v>1221</v>
      </c>
      <c r="J23" s="38">
        <v>3055</v>
      </c>
      <c r="K23" s="38">
        <v>122.1</v>
      </c>
      <c r="L23" s="38">
        <v>1019</v>
      </c>
      <c r="M23" s="38">
        <v>3055</v>
      </c>
      <c r="O23" s="17">
        <f t="shared" si="0"/>
        <v>0.43338788870703765</v>
      </c>
      <c r="P23" s="85">
        <f t="shared" si="1"/>
        <v>0.95160158989946209</v>
      </c>
      <c r="Q23" s="87">
        <f t="shared" si="2"/>
        <v>2.5898542238495637</v>
      </c>
      <c r="R23" s="86">
        <f t="shared" si="3"/>
        <v>0.41241260393678814</v>
      </c>
      <c r="T23" s="17">
        <f t="shared" si="4"/>
        <v>0.39967266775777416</v>
      </c>
      <c r="U23" s="85">
        <f t="shared" si="5"/>
        <v>1.4332476034603689</v>
      </c>
      <c r="V23" s="87">
        <f t="shared" si="6"/>
        <v>4.1922920099733743</v>
      </c>
      <c r="W23" s="86">
        <f t="shared" si="7"/>
        <v>0.57282989323244204</v>
      </c>
      <c r="Y23" s="17">
        <f t="shared" si="8"/>
        <v>0.33355155482815058</v>
      </c>
      <c r="Z23" s="85">
        <f t="shared" si="9"/>
        <v>2.37783493102642</v>
      </c>
      <c r="AA23" s="87">
        <f t="shared" si="10"/>
        <v>10.78153480983066</v>
      </c>
      <c r="AB23" s="86">
        <f t="shared" si="11"/>
        <v>0.79313053836855052</v>
      </c>
    </row>
    <row r="24" spans="1:28" x14ac:dyDescent="0.25">
      <c r="B24" s="22" t="s">
        <v>155</v>
      </c>
      <c r="D24" s="38">
        <v>1309.93</v>
      </c>
      <c r="E24" s="38">
        <v>3950</v>
      </c>
      <c r="F24" s="38">
        <v>8924</v>
      </c>
      <c r="G24" s="38">
        <v>21055</v>
      </c>
      <c r="H24" s="38">
        <v>1955.1</v>
      </c>
      <c r="I24" s="38">
        <v>8061</v>
      </c>
      <c r="J24" s="38">
        <v>21055</v>
      </c>
      <c r="K24" s="38">
        <v>804.1</v>
      </c>
      <c r="L24" s="38">
        <v>7079</v>
      </c>
      <c r="M24" s="38">
        <v>21055</v>
      </c>
      <c r="O24" s="17">
        <f t="shared" si="0"/>
        <v>0.42384231773925435</v>
      </c>
      <c r="P24" s="85">
        <f t="shared" si="1"/>
        <v>1.0879668894392236</v>
      </c>
      <c r="Q24" s="87">
        <f t="shared" si="2"/>
        <v>2.9682331875099455</v>
      </c>
      <c r="R24" s="86">
        <f t="shared" si="3"/>
        <v>0.46112640804348759</v>
      </c>
      <c r="T24" s="17">
        <f t="shared" si="4"/>
        <v>0.38285442887675136</v>
      </c>
      <c r="U24" s="85">
        <f t="shared" si="5"/>
        <v>1.6735081589035519</v>
      </c>
      <c r="V24" s="87">
        <f t="shared" si="6"/>
        <v>5.3308364530952037</v>
      </c>
      <c r="W24" s="86">
        <f t="shared" si="7"/>
        <v>0.640710010397603</v>
      </c>
      <c r="Y24" s="17">
        <f t="shared" si="8"/>
        <v>0.33621467584896697</v>
      </c>
      <c r="Z24" s="85">
        <f t="shared" si="9"/>
        <v>2.3397903450147575</v>
      </c>
      <c r="AA24" s="87">
        <f t="shared" si="10"/>
        <v>10.379060312872273</v>
      </c>
      <c r="AB24" s="86">
        <f t="shared" si="11"/>
        <v>0.78667185240367932</v>
      </c>
    </row>
    <row r="25" spans="1:28" x14ac:dyDescent="0.25">
      <c r="B25" s="22">
        <v>26</v>
      </c>
      <c r="C25" t="s">
        <v>29</v>
      </c>
      <c r="D25" s="38">
        <v>63.55</v>
      </c>
      <c r="E25" s="38">
        <v>190</v>
      </c>
      <c r="F25" s="38">
        <v>420</v>
      </c>
      <c r="G25" s="38">
        <v>970</v>
      </c>
      <c r="H25" s="38">
        <v>91</v>
      </c>
      <c r="I25" s="38">
        <v>380</v>
      </c>
      <c r="J25" s="38">
        <v>970</v>
      </c>
      <c r="K25" s="38">
        <v>38</v>
      </c>
      <c r="L25" s="38">
        <v>330</v>
      </c>
      <c r="M25" s="38">
        <v>970</v>
      </c>
      <c r="O25" s="17">
        <f t="shared" si="0"/>
        <v>0.4329896907216495</v>
      </c>
      <c r="P25" s="85">
        <f t="shared" si="1"/>
        <v>0.95729013254786421</v>
      </c>
      <c r="Q25" s="87">
        <f t="shared" si="2"/>
        <v>2.6046287028407717</v>
      </c>
      <c r="R25" s="86">
        <f t="shared" si="3"/>
        <v>0.41449675842278655</v>
      </c>
      <c r="T25" s="17">
        <f t="shared" si="4"/>
        <v>0.39175257731958762</v>
      </c>
      <c r="U25" s="85">
        <f t="shared" si="5"/>
        <v>1.5463917525773194</v>
      </c>
      <c r="V25" s="87">
        <f t="shared" si="6"/>
        <v>4.6945006659658279</v>
      </c>
      <c r="W25" s="86">
        <f t="shared" si="7"/>
        <v>0.60580295461791889</v>
      </c>
      <c r="Y25" s="17">
        <f t="shared" si="8"/>
        <v>0.34020618556701032</v>
      </c>
      <c r="Z25" s="85">
        <f t="shared" si="9"/>
        <v>2.2827687776141379</v>
      </c>
      <c r="AA25" s="87">
        <f t="shared" si="10"/>
        <v>9.8037873726466014</v>
      </c>
      <c r="AB25" s="86">
        <f t="shared" si="11"/>
        <v>0.77661205836357272</v>
      </c>
    </row>
    <row r="26" spans="1:28" x14ac:dyDescent="0.25">
      <c r="C26" t="s">
        <v>61</v>
      </c>
      <c r="D26" s="38">
        <v>101</v>
      </c>
      <c r="E26" s="38">
        <v>300</v>
      </c>
      <c r="F26" s="38">
        <v>670</v>
      </c>
      <c r="G26" s="38">
        <v>1600</v>
      </c>
      <c r="H26" s="38">
        <v>150</v>
      </c>
      <c r="I26" s="38">
        <v>610</v>
      </c>
      <c r="J26" s="38">
        <v>1600</v>
      </c>
      <c r="K26" s="38">
        <v>60</v>
      </c>
      <c r="L26" s="38">
        <v>530</v>
      </c>
      <c r="M26" s="38">
        <v>1600</v>
      </c>
      <c r="O26" s="17">
        <f t="shared" si="0"/>
        <v>0.41875000000000001</v>
      </c>
      <c r="P26" s="85">
        <f t="shared" si="1"/>
        <v>1.1607142857142854</v>
      </c>
      <c r="Q26" s="87">
        <f t="shared" si="2"/>
        <v>3.1922126138371132</v>
      </c>
      <c r="R26" s="86">
        <f t="shared" si="3"/>
        <v>0.48604910714285698</v>
      </c>
      <c r="T26" s="17">
        <f t="shared" si="4"/>
        <v>0.38124999999999998</v>
      </c>
      <c r="U26" s="85">
        <f t="shared" si="5"/>
        <v>1.6964285714285716</v>
      </c>
      <c r="V26" s="87">
        <f t="shared" si="6"/>
        <v>5.4544324484697686</v>
      </c>
      <c r="W26" s="86">
        <f t="shared" si="7"/>
        <v>0.6467633928571429</v>
      </c>
      <c r="Y26" s="17">
        <f t="shared" si="8"/>
        <v>0.33124999999999999</v>
      </c>
      <c r="Z26" s="85">
        <f t="shared" si="9"/>
        <v>2.4107142857142856</v>
      </c>
      <c r="AA26" s="87">
        <f t="shared" si="10"/>
        <v>11.141916815427228</v>
      </c>
      <c r="AB26" s="86">
        <f t="shared" si="11"/>
        <v>0.7985491071428571</v>
      </c>
    </row>
    <row r="27" spans="1:28" x14ac:dyDescent="0.25">
      <c r="C27" t="s">
        <v>99</v>
      </c>
      <c r="D27" s="38">
        <v>172</v>
      </c>
      <c r="E27" s="38">
        <v>510</v>
      </c>
      <c r="F27" s="38">
        <v>1200</v>
      </c>
      <c r="G27" s="38">
        <v>2700</v>
      </c>
      <c r="H27" s="38">
        <v>250</v>
      </c>
      <c r="I27" s="38">
        <v>1000</v>
      </c>
      <c r="J27" s="38">
        <v>2700</v>
      </c>
      <c r="K27" s="38">
        <v>100</v>
      </c>
      <c r="L27" s="38">
        <v>910</v>
      </c>
      <c r="M27" s="38">
        <v>2700</v>
      </c>
      <c r="O27" s="17">
        <f t="shared" si="0"/>
        <v>0.44444444444444442</v>
      </c>
      <c r="P27" s="85">
        <f t="shared" si="1"/>
        <v>0.79365079365079394</v>
      </c>
      <c r="Q27" s="87">
        <f t="shared" si="2"/>
        <v>2.2114552735825317</v>
      </c>
      <c r="R27" s="86">
        <f t="shared" si="3"/>
        <v>0.35273368606701949</v>
      </c>
      <c r="T27" s="17">
        <f t="shared" si="4"/>
        <v>0.37037037037037035</v>
      </c>
      <c r="U27" s="85">
        <f t="shared" si="5"/>
        <v>1.8518518518518519</v>
      </c>
      <c r="V27" s="87">
        <f t="shared" si="6"/>
        <v>6.371607877937163</v>
      </c>
      <c r="W27" s="86">
        <f t="shared" si="7"/>
        <v>0.68587105624142652</v>
      </c>
      <c r="Y27" s="17">
        <f t="shared" si="8"/>
        <v>0.33703703703703702</v>
      </c>
      <c r="Z27" s="85">
        <f t="shared" si="9"/>
        <v>2.3280423280423279</v>
      </c>
      <c r="AA27" s="87">
        <f t="shared" si="10"/>
        <v>10.257840377275869</v>
      </c>
      <c r="AB27" s="86">
        <f t="shared" si="11"/>
        <v>0.78463648834019195</v>
      </c>
    </row>
    <row r="28" spans="1:28" x14ac:dyDescent="0.25">
      <c r="B28" s="22" t="s">
        <v>156</v>
      </c>
      <c r="D28" s="38">
        <v>336.55</v>
      </c>
      <c r="E28" s="38">
        <v>1000</v>
      </c>
      <c r="F28" s="38">
        <v>2290</v>
      </c>
      <c r="G28" s="38">
        <v>5270</v>
      </c>
      <c r="H28" s="38">
        <v>491</v>
      </c>
      <c r="I28" s="38">
        <v>1990</v>
      </c>
      <c r="J28" s="38">
        <v>5270</v>
      </c>
      <c r="K28" s="38">
        <v>198</v>
      </c>
      <c r="L28" s="38">
        <v>1770</v>
      </c>
      <c r="M28" s="38">
        <v>5270</v>
      </c>
      <c r="O28" s="17">
        <f t="shared" si="0"/>
        <v>0.43453510436432635</v>
      </c>
      <c r="P28" s="85">
        <f t="shared" si="1"/>
        <v>0.9352127947953377</v>
      </c>
      <c r="Q28" s="87">
        <f t="shared" si="2"/>
        <v>2.5477555491805015</v>
      </c>
      <c r="R28" s="86">
        <f t="shared" si="3"/>
        <v>0.40638278938924538</v>
      </c>
      <c r="T28" s="17">
        <f t="shared" si="4"/>
        <v>0.3776091081593928</v>
      </c>
      <c r="U28" s="85">
        <f t="shared" si="5"/>
        <v>1.7484413120086741</v>
      </c>
      <c r="V28" s="87">
        <f t="shared" si="6"/>
        <v>5.7456400327165893</v>
      </c>
      <c r="W28" s="86">
        <f t="shared" si="7"/>
        <v>0.66022736449663411</v>
      </c>
      <c r="Y28" s="17">
        <f t="shared" si="8"/>
        <v>0.33586337760910817</v>
      </c>
      <c r="Z28" s="85">
        <f t="shared" si="9"/>
        <v>2.3448088912984546</v>
      </c>
      <c r="AA28" s="87">
        <f t="shared" si="10"/>
        <v>10.431279028857736</v>
      </c>
      <c r="AB28" s="86">
        <f t="shared" si="11"/>
        <v>0.7875354340793671</v>
      </c>
    </row>
    <row r="29" spans="1:28" x14ac:dyDescent="0.25">
      <c r="A29" t="s">
        <v>157</v>
      </c>
      <c r="D29" s="38">
        <v>1646.48</v>
      </c>
      <c r="E29" s="38">
        <v>4950</v>
      </c>
      <c r="F29" s="38">
        <v>11214</v>
      </c>
      <c r="G29" s="38">
        <v>26325</v>
      </c>
      <c r="H29" s="38">
        <v>2446.1</v>
      </c>
      <c r="I29" s="38">
        <v>10051</v>
      </c>
      <c r="J29" s="38">
        <v>26325</v>
      </c>
      <c r="K29" s="38">
        <v>1002.1</v>
      </c>
      <c r="L29" s="38">
        <v>8849</v>
      </c>
      <c r="M29" s="38">
        <v>26325</v>
      </c>
      <c r="O29" s="94">
        <f t="shared" si="0"/>
        <v>0.425982905982906</v>
      </c>
      <c r="P29" s="95">
        <f t="shared" si="1"/>
        <v>1.057387057387057</v>
      </c>
      <c r="Q29" s="96">
        <f t="shared" si="2"/>
        <v>2.8788389122412692</v>
      </c>
      <c r="R29" s="97">
        <f t="shared" si="3"/>
        <v>0.45042881145445235</v>
      </c>
      <c r="T29" s="94">
        <f t="shared" si="4"/>
        <v>0.38180436847103516</v>
      </c>
      <c r="U29" s="95">
        <f t="shared" si="5"/>
        <v>1.6885090218423546</v>
      </c>
      <c r="V29" s="96">
        <f t="shared" si="6"/>
        <v>5.4114063985772063</v>
      </c>
      <c r="W29" s="97">
        <f t="shared" si="7"/>
        <v>0.64468012074216552</v>
      </c>
      <c r="Y29" s="94">
        <f t="shared" si="8"/>
        <v>0.33614434947768279</v>
      </c>
      <c r="Z29" s="95">
        <f t="shared" si="9"/>
        <v>2.3407950074616743</v>
      </c>
      <c r="AA29" s="96">
        <f t="shared" si="10"/>
        <v>10.38949300479228</v>
      </c>
      <c r="AB29" s="97">
        <f t="shared" si="11"/>
        <v>0.7868450150438121</v>
      </c>
    </row>
    <row r="30" spans="1:28" x14ac:dyDescent="0.25">
      <c r="A30" t="s">
        <v>158</v>
      </c>
      <c r="B30" s="22">
        <v>27</v>
      </c>
      <c r="C30" t="s">
        <v>34</v>
      </c>
      <c r="D30" s="38">
        <v>49</v>
      </c>
      <c r="E30" s="38">
        <v>140</v>
      </c>
      <c r="F30" s="38">
        <v>320</v>
      </c>
      <c r="G30" s="38">
        <v>750</v>
      </c>
      <c r="H30" s="38">
        <v>75</v>
      </c>
      <c r="I30" s="38">
        <v>290</v>
      </c>
      <c r="J30" s="38">
        <v>750</v>
      </c>
      <c r="K30" s="38">
        <v>29</v>
      </c>
      <c r="L30" s="38">
        <v>260</v>
      </c>
      <c r="M30" s="38">
        <v>750</v>
      </c>
      <c r="O30" s="17">
        <f t="shared" si="0"/>
        <v>0.42666666666666669</v>
      </c>
      <c r="P30" s="85">
        <f t="shared" si="1"/>
        <v>1.0476190476190472</v>
      </c>
      <c r="Q30" s="87">
        <f t="shared" si="2"/>
        <v>2.8508552803231324</v>
      </c>
      <c r="R30" s="86">
        <f t="shared" si="3"/>
        <v>0.44698412698412682</v>
      </c>
      <c r="T30" s="17">
        <f t="shared" si="4"/>
        <v>0.38666666666666666</v>
      </c>
      <c r="U30" s="85">
        <f t="shared" si="5"/>
        <v>1.6190476190476191</v>
      </c>
      <c r="V30" s="87">
        <f t="shared" si="6"/>
        <v>5.0482801405193136</v>
      </c>
      <c r="W30" s="86">
        <f t="shared" si="7"/>
        <v>0.62603174603174605</v>
      </c>
      <c r="Y30" s="17">
        <f t="shared" si="8"/>
        <v>0.34666666666666668</v>
      </c>
      <c r="Z30" s="85">
        <f t="shared" si="9"/>
        <v>2.1904761904761902</v>
      </c>
      <c r="AA30" s="87">
        <f t="shared" si="10"/>
        <v>8.9394689913102319</v>
      </c>
      <c r="AB30" s="86">
        <f t="shared" si="11"/>
        <v>0.75936507936507924</v>
      </c>
    </row>
    <row r="31" spans="1:28" x14ac:dyDescent="0.25">
      <c r="C31" t="s">
        <v>73</v>
      </c>
      <c r="D31" s="38">
        <v>167</v>
      </c>
      <c r="E31" s="38">
        <v>500</v>
      </c>
      <c r="F31" s="38">
        <v>1100</v>
      </c>
      <c r="G31" s="38">
        <v>2600</v>
      </c>
      <c r="H31" s="38">
        <v>260</v>
      </c>
      <c r="I31" s="38">
        <v>1000</v>
      </c>
      <c r="J31" s="38">
        <v>2600</v>
      </c>
      <c r="K31" s="38">
        <v>100</v>
      </c>
      <c r="L31" s="38">
        <v>890</v>
      </c>
      <c r="M31" s="38">
        <v>2600</v>
      </c>
      <c r="O31" s="17">
        <f t="shared" si="0"/>
        <v>0.42307692307692307</v>
      </c>
      <c r="P31" s="85">
        <f t="shared" si="1"/>
        <v>1.0989010989010988</v>
      </c>
      <c r="Q31" s="87">
        <f t="shared" si="2"/>
        <v>3.000866555828039</v>
      </c>
      <c r="R31" s="86">
        <f t="shared" si="3"/>
        <v>0.46491969568892638</v>
      </c>
      <c r="T31" s="17">
        <f t="shared" si="4"/>
        <v>0.38461538461538464</v>
      </c>
      <c r="U31" s="85">
        <f t="shared" si="5"/>
        <v>1.6483516483516478</v>
      </c>
      <c r="V31" s="87">
        <f t="shared" si="6"/>
        <v>5.1984039633601755</v>
      </c>
      <c r="W31" s="86">
        <f t="shared" si="7"/>
        <v>0.63398140321217222</v>
      </c>
      <c r="Y31" s="17">
        <f t="shared" si="8"/>
        <v>0.34230769230769231</v>
      </c>
      <c r="Z31" s="85">
        <f t="shared" si="9"/>
        <v>2.2527472527472523</v>
      </c>
      <c r="AA31" s="87">
        <f t="shared" si="10"/>
        <v>9.513836881367725</v>
      </c>
      <c r="AB31" s="86">
        <f t="shared" si="11"/>
        <v>0.77113271344040568</v>
      </c>
    </row>
    <row r="32" spans="1:28" x14ac:dyDescent="0.25">
      <c r="B32" s="22" t="s">
        <v>159</v>
      </c>
      <c r="D32" s="38">
        <v>216</v>
      </c>
      <c r="E32" s="38">
        <v>640</v>
      </c>
      <c r="F32" s="38">
        <v>1420</v>
      </c>
      <c r="G32" s="38">
        <v>3350</v>
      </c>
      <c r="H32" s="38">
        <v>335</v>
      </c>
      <c r="I32" s="38">
        <v>1290</v>
      </c>
      <c r="J32" s="38">
        <v>3350</v>
      </c>
      <c r="K32" s="38">
        <v>129</v>
      </c>
      <c r="L32" s="38">
        <v>1150</v>
      </c>
      <c r="M32" s="38">
        <v>3350</v>
      </c>
      <c r="O32" s="17">
        <f t="shared" si="0"/>
        <v>0.42388059701492536</v>
      </c>
      <c r="P32" s="85">
        <f t="shared" si="1"/>
        <v>1.0874200426439233</v>
      </c>
      <c r="Q32" s="87">
        <f t="shared" si="2"/>
        <v>2.9666104624350935</v>
      </c>
      <c r="R32" s="86">
        <f t="shared" si="3"/>
        <v>0.46093625688190182</v>
      </c>
      <c r="T32" s="17">
        <f t="shared" si="4"/>
        <v>0.38507462686567162</v>
      </c>
      <c r="U32" s="85">
        <f t="shared" si="5"/>
        <v>1.6417910447761195</v>
      </c>
      <c r="V32" s="87">
        <f t="shared" si="6"/>
        <v>5.1644109250812651</v>
      </c>
      <c r="W32" s="86">
        <f t="shared" si="7"/>
        <v>0.63221207395856538</v>
      </c>
      <c r="Y32" s="17">
        <f t="shared" si="8"/>
        <v>0.34328358208955223</v>
      </c>
      <c r="Z32" s="85">
        <f t="shared" si="9"/>
        <v>2.2388059701492535</v>
      </c>
      <c r="AA32" s="87">
        <f t="shared" si="10"/>
        <v>9.382122062893739</v>
      </c>
      <c r="AB32" s="86">
        <f t="shared" si="11"/>
        <v>0.7685453330363109</v>
      </c>
    </row>
    <row r="33" spans="1:28" x14ac:dyDescent="0.25">
      <c r="A33" t="s">
        <v>160</v>
      </c>
      <c r="D33" s="38">
        <v>216</v>
      </c>
      <c r="E33" s="38">
        <v>640</v>
      </c>
      <c r="F33" s="38">
        <v>1420</v>
      </c>
      <c r="G33" s="38">
        <v>3350</v>
      </c>
      <c r="H33" s="38">
        <v>335</v>
      </c>
      <c r="I33" s="38">
        <v>1290</v>
      </c>
      <c r="J33" s="38">
        <v>3350</v>
      </c>
      <c r="K33" s="38">
        <v>129</v>
      </c>
      <c r="L33" s="38">
        <v>1150</v>
      </c>
      <c r="M33" s="38">
        <v>3350</v>
      </c>
      <c r="O33" s="94">
        <f t="shared" si="0"/>
        <v>0.42388059701492536</v>
      </c>
      <c r="P33" s="95">
        <f t="shared" si="1"/>
        <v>1.0874200426439233</v>
      </c>
      <c r="Q33" s="96">
        <f t="shared" si="2"/>
        <v>2.9666104624350935</v>
      </c>
      <c r="R33" s="97">
        <f t="shared" si="3"/>
        <v>0.46093625688190182</v>
      </c>
      <c r="T33" s="94">
        <f t="shared" si="4"/>
        <v>0.38507462686567162</v>
      </c>
      <c r="U33" s="95">
        <f t="shared" si="5"/>
        <v>1.6417910447761195</v>
      </c>
      <c r="V33" s="96">
        <f t="shared" si="6"/>
        <v>5.1644109250812651</v>
      </c>
      <c r="W33" s="97">
        <f t="shared" si="7"/>
        <v>0.63221207395856538</v>
      </c>
      <c r="Y33" s="94">
        <f t="shared" si="8"/>
        <v>0.34328358208955223</v>
      </c>
      <c r="Z33" s="95">
        <f t="shared" si="9"/>
        <v>2.2388059701492535</v>
      </c>
      <c r="AA33" s="96">
        <f t="shared" si="10"/>
        <v>9.382122062893739</v>
      </c>
      <c r="AB33" s="97">
        <f t="shared" si="11"/>
        <v>0.7685453330363109</v>
      </c>
    </row>
    <row r="34" spans="1:28" x14ac:dyDescent="0.25">
      <c r="A34" t="s">
        <v>161</v>
      </c>
      <c r="D34" s="38">
        <v>2840.84</v>
      </c>
      <c r="E34" s="38">
        <v>8493</v>
      </c>
      <c r="F34" s="38">
        <v>19107</v>
      </c>
      <c r="G34" s="38">
        <v>44855</v>
      </c>
      <c r="H34" s="38">
        <v>5242.1000000000004</v>
      </c>
      <c r="I34" s="38">
        <v>17760</v>
      </c>
      <c r="J34" s="38">
        <v>44855</v>
      </c>
      <c r="K34" s="38">
        <v>1720.8999999999999</v>
      </c>
      <c r="L34" s="38">
        <v>15212</v>
      </c>
      <c r="M34" s="38">
        <v>44855</v>
      </c>
      <c r="O34" s="90">
        <f t="shared" si="0"/>
        <v>0.42597257830788093</v>
      </c>
      <c r="P34" s="91">
        <f t="shared" si="1"/>
        <v>1.0575345956017008</v>
      </c>
      <c r="Q34" s="92">
        <f t="shared" si="2"/>
        <v>2.8792636823287681</v>
      </c>
      <c r="R34" s="93">
        <f t="shared" si="3"/>
        <v>0.45048073833823871</v>
      </c>
      <c r="T34" s="90">
        <f t="shared" si="4"/>
        <v>0.39594248132872589</v>
      </c>
      <c r="U34" s="91">
        <f t="shared" si="5"/>
        <v>1.4865359810182015</v>
      </c>
      <c r="V34" s="92">
        <f t="shared" si="6"/>
        <v>4.4217519264924938</v>
      </c>
      <c r="W34" s="93">
        <f t="shared" si="7"/>
        <v>0.58858274490877849</v>
      </c>
      <c r="Y34" s="90">
        <f t="shared" si="8"/>
        <v>0.33913721993088841</v>
      </c>
      <c r="Z34" s="91">
        <f t="shared" si="9"/>
        <v>2.2980397152730223</v>
      </c>
      <c r="AA34" s="92">
        <f t="shared" si="10"/>
        <v>9.9546493687446134</v>
      </c>
      <c r="AB34" s="93">
        <f t="shared" si="11"/>
        <v>0.77935080032846327</v>
      </c>
    </row>
  </sheetData>
  <pageMargins left="0.7" right="0.7" top="0.75" bottom="0.75" header="0.3" footer="0.3"/>
  <pageSetup orientation="portrait" horizontalDpi="0"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63AA-7E70-40A5-B52E-5A1D8599C9B1}">
  <sheetPr>
    <tabColor theme="7" tint="0.79998168889431442"/>
  </sheetPr>
  <dimension ref="A3:CF77"/>
  <sheetViews>
    <sheetView topLeftCell="E1" workbookViewId="0">
      <selection activeCell="J1" sqref="J1"/>
    </sheetView>
  </sheetViews>
  <sheetFormatPr defaultRowHeight="15" x14ac:dyDescent="0.25"/>
  <cols>
    <col min="1" max="1" width="17.5703125" customWidth="1"/>
    <col min="8" max="8" width="7.42578125" customWidth="1"/>
    <col min="9" max="9" width="20.85546875" customWidth="1"/>
    <col min="10" max="10" width="10.140625" customWidth="1"/>
    <col min="11" max="11" width="27.140625" bestFit="1" customWidth="1"/>
    <col min="12" max="12" width="25.85546875" bestFit="1" customWidth="1"/>
    <col min="13" max="83" width="12.5703125" bestFit="1" customWidth="1"/>
    <col min="84" max="84" width="11.85546875" bestFit="1" customWidth="1"/>
  </cols>
  <sheetData>
    <row r="3" spans="1:84" x14ac:dyDescent="0.25">
      <c r="H3" s="46" t="s">
        <v>162</v>
      </c>
      <c r="I3" t="s">
        <v>163</v>
      </c>
    </row>
    <row r="4" spans="1:84" x14ac:dyDescent="0.25">
      <c r="A4" t="s">
        <v>164</v>
      </c>
    </row>
    <row r="5" spans="1:84" x14ac:dyDescent="0.25">
      <c r="A5" s="50" t="s">
        <v>165</v>
      </c>
      <c r="B5" t="s">
        <v>166</v>
      </c>
      <c r="C5" t="s">
        <v>167</v>
      </c>
      <c r="D5" t="s">
        <v>168</v>
      </c>
      <c r="G5">
        <v>0.85</v>
      </c>
      <c r="H5" s="46" t="s">
        <v>169</v>
      </c>
      <c r="M5" s="46" t="s">
        <v>170</v>
      </c>
    </row>
    <row r="6" spans="1:84" x14ac:dyDescent="0.25">
      <c r="B6" s="10" t="s">
        <v>171</v>
      </c>
      <c r="C6" s="10" t="s">
        <v>172</v>
      </c>
      <c r="D6" s="10" t="s">
        <v>173</v>
      </c>
      <c r="F6" s="10" t="s">
        <v>119</v>
      </c>
      <c r="G6" s="10" t="s">
        <v>120</v>
      </c>
      <c r="H6" s="46" t="s">
        <v>10</v>
      </c>
      <c r="I6" s="46" t="s">
        <v>174</v>
      </c>
      <c r="J6" s="46" t="s">
        <v>9</v>
      </c>
      <c r="K6" s="46" t="s">
        <v>0</v>
      </c>
      <c r="L6" s="46" t="s">
        <v>175</v>
      </c>
      <c r="M6">
        <v>2023</v>
      </c>
      <c r="N6">
        <v>2022</v>
      </c>
      <c r="O6">
        <v>2021</v>
      </c>
      <c r="P6">
        <v>2020</v>
      </c>
      <c r="Q6">
        <v>2019</v>
      </c>
      <c r="R6">
        <v>2018</v>
      </c>
      <c r="S6">
        <v>2017</v>
      </c>
      <c r="T6">
        <v>2016</v>
      </c>
      <c r="U6">
        <v>2015</v>
      </c>
      <c r="V6">
        <v>2014</v>
      </c>
      <c r="W6">
        <v>2013</v>
      </c>
      <c r="X6">
        <v>2012</v>
      </c>
      <c r="Y6">
        <v>2011</v>
      </c>
      <c r="Z6">
        <v>2010</v>
      </c>
      <c r="AA6">
        <v>2009</v>
      </c>
      <c r="AB6">
        <v>2008</v>
      </c>
      <c r="AC6">
        <v>2007</v>
      </c>
      <c r="AD6">
        <v>2006</v>
      </c>
      <c r="AE6">
        <v>2005</v>
      </c>
      <c r="AF6">
        <v>2004</v>
      </c>
      <c r="AG6">
        <v>2003</v>
      </c>
      <c r="AH6">
        <v>2002</v>
      </c>
      <c r="AI6">
        <v>2001</v>
      </c>
      <c r="AJ6">
        <v>2000</v>
      </c>
      <c r="AK6">
        <v>1999</v>
      </c>
      <c r="AL6">
        <v>1998</v>
      </c>
      <c r="AM6">
        <v>1997</v>
      </c>
      <c r="AN6">
        <v>1996</v>
      </c>
      <c r="AO6">
        <v>1995</v>
      </c>
      <c r="AP6">
        <v>1994</v>
      </c>
      <c r="AQ6">
        <v>1993</v>
      </c>
      <c r="AR6">
        <v>1992</v>
      </c>
      <c r="AS6">
        <v>1991</v>
      </c>
      <c r="AT6">
        <v>1990</v>
      </c>
      <c r="AU6">
        <v>1989</v>
      </c>
      <c r="AV6">
        <v>1988</v>
      </c>
      <c r="AW6">
        <v>1987</v>
      </c>
      <c r="AX6">
        <v>1986</v>
      </c>
      <c r="AY6">
        <v>1985</v>
      </c>
      <c r="AZ6">
        <v>1984</v>
      </c>
      <c r="BA6">
        <v>1983</v>
      </c>
      <c r="BB6">
        <v>1982</v>
      </c>
      <c r="BC6">
        <v>1981</v>
      </c>
      <c r="BD6">
        <v>1980</v>
      </c>
      <c r="BE6">
        <v>1979</v>
      </c>
      <c r="BF6">
        <v>1978</v>
      </c>
      <c r="BG6">
        <v>1977</v>
      </c>
      <c r="BH6">
        <v>1976</v>
      </c>
      <c r="BI6">
        <v>1975</v>
      </c>
      <c r="BJ6">
        <v>1974</v>
      </c>
      <c r="BK6">
        <v>1973</v>
      </c>
      <c r="BL6">
        <v>1972</v>
      </c>
      <c r="BM6">
        <v>1971</v>
      </c>
      <c r="BN6">
        <v>1970</v>
      </c>
      <c r="BO6">
        <v>1969</v>
      </c>
      <c r="BP6">
        <v>1968</v>
      </c>
      <c r="BQ6">
        <v>1967</v>
      </c>
      <c r="BR6">
        <v>1966</v>
      </c>
      <c r="BS6">
        <v>1965</v>
      </c>
      <c r="BT6">
        <v>1964</v>
      </c>
      <c r="BU6">
        <v>1963</v>
      </c>
      <c r="BV6">
        <v>1962</v>
      </c>
      <c r="BW6">
        <v>1961</v>
      </c>
      <c r="BX6">
        <v>1960</v>
      </c>
      <c r="BY6">
        <v>1959</v>
      </c>
      <c r="BZ6">
        <v>1958</v>
      </c>
      <c r="CA6">
        <v>1957</v>
      </c>
      <c r="CB6">
        <v>1956</v>
      </c>
      <c r="CC6">
        <v>1955</v>
      </c>
      <c r="CD6">
        <v>1954</v>
      </c>
      <c r="CE6">
        <v>1953</v>
      </c>
      <c r="CF6" t="s">
        <v>161</v>
      </c>
    </row>
    <row r="7" spans="1:84" x14ac:dyDescent="0.25">
      <c r="A7" t="str">
        <f>K7</f>
        <v>#N/A</v>
      </c>
      <c r="B7" s="22" t="str">
        <f>IFERROR(AVERAGE(L7:W7),"")</f>
        <v/>
      </c>
      <c r="C7" s="22" t="str">
        <f>IFERROR(AVERAGE(L7:O7),"")</f>
        <v/>
      </c>
      <c r="D7" s="22" t="str">
        <f>IFERROR(AVERAGE(P7:S7),"")</f>
        <v/>
      </c>
      <c r="E7" s="22"/>
      <c r="F7" s="22" t="e">
        <f>VLOOKUP(A7,RiverEscData!$H$4:$R$55,4,FALSE)</f>
        <v>#N/A</v>
      </c>
      <c r="G7" s="22" t="e">
        <f>VLOOKUP(A7,RiverEscData!$H$4:$R$55,6,FALSE)*$G$5</f>
        <v>#N/A</v>
      </c>
      <c r="H7" s="22">
        <v>20</v>
      </c>
      <c r="I7" t="s">
        <v>176</v>
      </c>
      <c r="J7" t="s">
        <v>95</v>
      </c>
      <c r="K7" t="s">
        <v>177</v>
      </c>
      <c r="L7" t="s">
        <v>178</v>
      </c>
      <c r="AK7">
        <v>30</v>
      </c>
      <c r="AM7">
        <v>150</v>
      </c>
      <c r="AN7">
        <v>15</v>
      </c>
      <c r="AY7">
        <v>3</v>
      </c>
      <c r="CF7">
        <v>198</v>
      </c>
    </row>
    <row r="8" spans="1:84" x14ac:dyDescent="0.25">
      <c r="A8" t="str">
        <f t="shared" ref="A8:A60" si="0">K8</f>
        <v>#N/A</v>
      </c>
      <c r="B8" s="22" t="str">
        <f t="shared" ref="B8:B60" si="1">IFERROR(AVERAGE(L8:W8),"")</f>
        <v/>
      </c>
      <c r="C8" s="22" t="str">
        <f t="shared" ref="C8:C60" si="2">IFERROR(AVERAGE(L8:O8),"")</f>
        <v/>
      </c>
      <c r="D8" s="22" t="str">
        <f t="shared" ref="D8:D60" si="3">IFERROR(AVERAGE(P8:S8),"")</f>
        <v/>
      </c>
      <c r="E8" s="22"/>
      <c r="F8" s="22" t="e">
        <f>VLOOKUP(A8,RiverEscData!$H$4:$R$55,4,FALSE)</f>
        <v>#N/A</v>
      </c>
      <c r="G8" s="22" t="e">
        <f>VLOOKUP(A8,RiverEscData!$H$4:$R$55,6,FALSE)*$G$5</f>
        <v>#N/A</v>
      </c>
      <c r="H8" s="22">
        <v>20</v>
      </c>
      <c r="I8" t="s">
        <v>176</v>
      </c>
      <c r="J8" t="s">
        <v>95</v>
      </c>
      <c r="K8" t="s">
        <v>177</v>
      </c>
      <c r="L8" t="s">
        <v>179</v>
      </c>
      <c r="X8">
        <v>75</v>
      </c>
      <c r="AJ8">
        <v>7</v>
      </c>
      <c r="AK8">
        <v>3</v>
      </c>
      <c r="AL8">
        <v>2</v>
      </c>
      <c r="AM8">
        <v>210</v>
      </c>
      <c r="AN8">
        <v>10</v>
      </c>
      <c r="AO8">
        <v>3</v>
      </c>
      <c r="AP8">
        <v>9</v>
      </c>
      <c r="AR8">
        <v>2</v>
      </c>
      <c r="AT8">
        <v>4</v>
      </c>
      <c r="AU8">
        <v>6</v>
      </c>
      <c r="AV8">
        <v>28</v>
      </c>
      <c r="AY8">
        <v>4</v>
      </c>
      <c r="BE8">
        <v>12</v>
      </c>
      <c r="BF8">
        <v>15</v>
      </c>
      <c r="BG8">
        <v>25</v>
      </c>
      <c r="BJ8">
        <v>2</v>
      </c>
      <c r="CF8">
        <v>417</v>
      </c>
    </row>
    <row r="9" spans="1:84" x14ac:dyDescent="0.25">
      <c r="A9" t="str">
        <f t="shared" si="0"/>
        <v>#N/A</v>
      </c>
      <c r="B9" s="22">
        <f t="shared" si="1"/>
        <v>616.75</v>
      </c>
      <c r="C9" s="22">
        <f t="shared" si="2"/>
        <v>556</v>
      </c>
      <c r="D9" s="22">
        <f t="shared" si="3"/>
        <v>667.75</v>
      </c>
      <c r="E9" s="22"/>
      <c r="F9" s="22" t="e">
        <f>VLOOKUP(A9,RiverEscData!$H$4:$R$55,4,FALSE)</f>
        <v>#N/A</v>
      </c>
      <c r="G9" s="22" t="e">
        <f>VLOOKUP(A9,RiverEscData!$H$4:$R$55,6,FALSE)*$G$5</f>
        <v>#N/A</v>
      </c>
      <c r="H9" s="22">
        <v>20</v>
      </c>
      <c r="I9" t="s">
        <v>176</v>
      </c>
      <c r="J9" t="s">
        <v>95</v>
      </c>
      <c r="K9" t="s">
        <v>177</v>
      </c>
      <c r="L9" t="s">
        <v>180</v>
      </c>
      <c r="N9">
        <v>237</v>
      </c>
      <c r="O9">
        <v>875</v>
      </c>
      <c r="P9">
        <v>1295</v>
      </c>
      <c r="Q9">
        <v>745</v>
      </c>
      <c r="R9">
        <v>447</v>
      </c>
      <c r="S9">
        <v>184</v>
      </c>
      <c r="V9">
        <v>344</v>
      </c>
      <c r="W9">
        <v>807</v>
      </c>
      <c r="X9">
        <v>306</v>
      </c>
      <c r="Z9">
        <v>418</v>
      </c>
      <c r="AC9">
        <v>347</v>
      </c>
      <c r="AE9">
        <v>450</v>
      </c>
      <c r="AH9">
        <v>750</v>
      </c>
      <c r="AI9">
        <v>744</v>
      </c>
      <c r="AJ9">
        <v>368</v>
      </c>
      <c r="AK9">
        <v>700</v>
      </c>
      <c r="AL9">
        <v>2400</v>
      </c>
      <c r="AM9">
        <v>1000</v>
      </c>
      <c r="AN9">
        <v>618</v>
      </c>
      <c r="AP9">
        <v>29</v>
      </c>
      <c r="AQ9">
        <v>97</v>
      </c>
      <c r="AR9">
        <v>128</v>
      </c>
      <c r="AS9">
        <v>450</v>
      </c>
      <c r="AT9">
        <v>800</v>
      </c>
      <c r="AU9">
        <v>110</v>
      </c>
      <c r="AV9">
        <v>250</v>
      </c>
      <c r="AW9">
        <v>250</v>
      </c>
      <c r="AX9">
        <v>112</v>
      </c>
      <c r="AY9">
        <v>400</v>
      </c>
      <c r="AZ9">
        <v>400</v>
      </c>
      <c r="BA9">
        <v>18</v>
      </c>
      <c r="BB9">
        <v>3</v>
      </c>
      <c r="BC9">
        <v>30</v>
      </c>
      <c r="BD9">
        <v>36</v>
      </c>
      <c r="BE9">
        <v>45</v>
      </c>
      <c r="BF9">
        <v>6</v>
      </c>
      <c r="BG9">
        <v>25</v>
      </c>
      <c r="BH9">
        <v>30</v>
      </c>
      <c r="BI9">
        <v>400</v>
      </c>
      <c r="BJ9">
        <v>200</v>
      </c>
      <c r="BK9">
        <v>3500</v>
      </c>
      <c r="BL9">
        <v>200</v>
      </c>
      <c r="BM9">
        <v>750</v>
      </c>
      <c r="BN9">
        <v>1500</v>
      </c>
      <c r="BO9">
        <v>1500</v>
      </c>
      <c r="BP9">
        <v>3500</v>
      </c>
      <c r="BQ9">
        <v>1500</v>
      </c>
      <c r="BR9">
        <v>750</v>
      </c>
      <c r="BS9">
        <v>400</v>
      </c>
      <c r="BT9">
        <v>750</v>
      </c>
      <c r="BU9">
        <v>1500</v>
      </c>
      <c r="BV9">
        <v>750</v>
      </c>
      <c r="BW9">
        <v>200</v>
      </c>
      <c r="BX9">
        <v>400</v>
      </c>
      <c r="BY9">
        <v>200</v>
      </c>
      <c r="BZ9">
        <v>200</v>
      </c>
      <c r="CA9">
        <v>25</v>
      </c>
      <c r="CC9">
        <v>25</v>
      </c>
      <c r="CD9">
        <v>75</v>
      </c>
      <c r="CF9">
        <v>34579</v>
      </c>
    </row>
    <row r="10" spans="1:84" x14ac:dyDescent="0.25">
      <c r="A10" t="str">
        <f t="shared" si="0"/>
        <v>Esc</v>
      </c>
      <c r="B10" s="22">
        <f t="shared" si="1"/>
        <v>51.75</v>
      </c>
      <c r="C10" s="22">
        <f t="shared" si="2"/>
        <v>30</v>
      </c>
      <c r="D10" s="22">
        <f t="shared" si="3"/>
        <v>123</v>
      </c>
      <c r="E10" s="22"/>
      <c r="F10" s="22" t="e">
        <f>VLOOKUP(A10,RiverEscData!$H$4:$R$55,4,FALSE)</f>
        <v>#N/A</v>
      </c>
      <c r="G10" s="22" t="e">
        <f>VLOOKUP(A10,RiverEscData!$H$4:$R$55,6,FALSE)*$G$5</f>
        <v>#N/A</v>
      </c>
      <c r="H10" s="22">
        <v>20</v>
      </c>
      <c r="I10" t="s">
        <v>176</v>
      </c>
      <c r="J10" t="s">
        <v>181</v>
      </c>
      <c r="K10" t="s">
        <v>182</v>
      </c>
      <c r="L10" t="s">
        <v>55</v>
      </c>
      <c r="M10">
        <v>14</v>
      </c>
      <c r="N10">
        <v>46</v>
      </c>
      <c r="Q10">
        <v>123</v>
      </c>
      <c r="W10">
        <v>24</v>
      </c>
      <c r="AA10">
        <v>5</v>
      </c>
      <c r="AB10">
        <v>2</v>
      </c>
      <c r="AH10">
        <v>239</v>
      </c>
      <c r="AI10">
        <v>20</v>
      </c>
      <c r="AJ10">
        <v>13</v>
      </c>
      <c r="AK10">
        <v>50</v>
      </c>
      <c r="AL10">
        <v>224</v>
      </c>
      <c r="AM10">
        <v>120</v>
      </c>
      <c r="AN10">
        <v>94</v>
      </c>
      <c r="AO10">
        <v>59</v>
      </c>
      <c r="AP10">
        <v>9</v>
      </c>
      <c r="AQ10">
        <v>12</v>
      </c>
      <c r="AR10">
        <v>30</v>
      </c>
      <c r="AS10">
        <v>24</v>
      </c>
      <c r="AT10">
        <v>27</v>
      </c>
      <c r="AU10">
        <v>30</v>
      </c>
      <c r="AV10">
        <v>85</v>
      </c>
      <c r="AW10">
        <v>6</v>
      </c>
      <c r="AX10">
        <v>75</v>
      </c>
      <c r="AY10">
        <v>8</v>
      </c>
      <c r="AZ10">
        <v>150</v>
      </c>
      <c r="BA10">
        <v>75</v>
      </c>
      <c r="BB10">
        <v>75</v>
      </c>
      <c r="BC10">
        <v>75</v>
      </c>
      <c r="BD10">
        <v>20</v>
      </c>
      <c r="BE10">
        <v>25</v>
      </c>
      <c r="BF10">
        <v>50</v>
      </c>
      <c r="BG10">
        <v>25</v>
      </c>
      <c r="BI10">
        <v>25</v>
      </c>
      <c r="BJ10">
        <v>200</v>
      </c>
      <c r="BK10">
        <v>400</v>
      </c>
      <c r="BL10">
        <v>3500</v>
      </c>
      <c r="BM10">
        <v>750</v>
      </c>
      <c r="BN10">
        <v>750</v>
      </c>
      <c r="BO10">
        <v>200</v>
      </c>
      <c r="BP10">
        <v>400</v>
      </c>
      <c r="BQ10">
        <v>750</v>
      </c>
      <c r="BR10">
        <v>75</v>
      </c>
      <c r="BS10">
        <v>200</v>
      </c>
      <c r="BT10">
        <v>200</v>
      </c>
      <c r="BU10">
        <v>750</v>
      </c>
      <c r="BV10">
        <v>200</v>
      </c>
      <c r="BW10">
        <v>75</v>
      </c>
      <c r="BX10">
        <v>200</v>
      </c>
      <c r="BY10">
        <v>75</v>
      </c>
      <c r="BZ10">
        <v>200</v>
      </c>
      <c r="CA10">
        <v>25</v>
      </c>
      <c r="CB10">
        <v>25</v>
      </c>
      <c r="CC10">
        <v>75</v>
      </c>
      <c r="CD10">
        <v>200</v>
      </c>
      <c r="CE10">
        <v>200</v>
      </c>
      <c r="CF10">
        <v>11309</v>
      </c>
    </row>
    <row r="11" spans="1:84" x14ac:dyDescent="0.25">
      <c r="A11">
        <f t="shared" si="0"/>
        <v>0</v>
      </c>
      <c r="B11" s="22">
        <f t="shared" si="1"/>
        <v>571.22222222222217</v>
      </c>
      <c r="C11" s="22">
        <f t="shared" si="2"/>
        <v>390.66666666666669</v>
      </c>
      <c r="D11" s="22">
        <f t="shared" si="3"/>
        <v>698.5</v>
      </c>
      <c r="E11" s="22"/>
      <c r="F11" s="22" t="e">
        <f>VLOOKUP(A11,RiverEscData!$H$4:$R$55,4,FALSE)</f>
        <v>#N/A</v>
      </c>
      <c r="G11" s="22" t="e">
        <f>VLOOKUP(A11,RiverEscData!$H$4:$R$55,6,FALSE)*$G$5</f>
        <v>#N/A</v>
      </c>
      <c r="H11" s="22">
        <v>20</v>
      </c>
      <c r="I11" t="s">
        <v>183</v>
      </c>
      <c r="M11">
        <v>14</v>
      </c>
      <c r="N11">
        <v>283</v>
      </c>
      <c r="O11">
        <v>875</v>
      </c>
      <c r="P11">
        <v>1295</v>
      </c>
      <c r="Q11">
        <v>868</v>
      </c>
      <c r="R11">
        <v>447</v>
      </c>
      <c r="S11">
        <v>184</v>
      </c>
      <c r="V11">
        <v>344</v>
      </c>
      <c r="W11">
        <v>831</v>
      </c>
      <c r="X11">
        <v>381</v>
      </c>
      <c r="Z11">
        <v>418</v>
      </c>
      <c r="AA11">
        <v>5</v>
      </c>
      <c r="AB11">
        <v>2</v>
      </c>
      <c r="AC11">
        <v>347</v>
      </c>
      <c r="AE11">
        <v>450</v>
      </c>
      <c r="AH11">
        <v>989</v>
      </c>
      <c r="AI11">
        <v>764</v>
      </c>
      <c r="AJ11">
        <v>388</v>
      </c>
      <c r="AK11">
        <v>783</v>
      </c>
      <c r="AL11">
        <v>2626</v>
      </c>
      <c r="AM11">
        <v>1480</v>
      </c>
      <c r="AN11">
        <v>737</v>
      </c>
      <c r="AO11">
        <v>62</v>
      </c>
      <c r="AP11">
        <v>47</v>
      </c>
      <c r="AQ11">
        <v>109</v>
      </c>
      <c r="AR11">
        <v>160</v>
      </c>
      <c r="AS11">
        <v>474</v>
      </c>
      <c r="AT11">
        <v>831</v>
      </c>
      <c r="AU11">
        <v>146</v>
      </c>
      <c r="AV11">
        <v>363</v>
      </c>
      <c r="AW11">
        <v>256</v>
      </c>
      <c r="AX11">
        <v>187</v>
      </c>
      <c r="AY11">
        <v>415</v>
      </c>
      <c r="AZ11">
        <v>550</v>
      </c>
      <c r="BA11">
        <v>93</v>
      </c>
      <c r="BB11">
        <v>78</v>
      </c>
      <c r="BC11">
        <v>105</v>
      </c>
      <c r="BD11">
        <v>56</v>
      </c>
      <c r="BE11">
        <v>82</v>
      </c>
      <c r="BF11">
        <v>71</v>
      </c>
      <c r="BG11">
        <v>75</v>
      </c>
      <c r="BH11">
        <v>30</v>
      </c>
      <c r="BI11">
        <v>425</v>
      </c>
      <c r="BJ11">
        <v>402</v>
      </c>
      <c r="BK11">
        <v>3900</v>
      </c>
      <c r="BL11">
        <v>3700</v>
      </c>
      <c r="BM11">
        <v>1500</v>
      </c>
      <c r="BN11">
        <v>2250</v>
      </c>
      <c r="BO11">
        <v>1700</v>
      </c>
      <c r="BP11">
        <v>3900</v>
      </c>
      <c r="BQ11">
        <v>2250</v>
      </c>
      <c r="BR11">
        <v>825</v>
      </c>
      <c r="BS11">
        <v>600</v>
      </c>
      <c r="BT11">
        <v>950</v>
      </c>
      <c r="BU11">
        <v>2250</v>
      </c>
      <c r="BV11">
        <v>950</v>
      </c>
      <c r="BW11">
        <v>275</v>
      </c>
      <c r="BX11">
        <v>600</v>
      </c>
      <c r="BY11">
        <v>275</v>
      </c>
      <c r="BZ11">
        <v>400</v>
      </c>
      <c r="CA11">
        <v>50</v>
      </c>
      <c r="CB11">
        <v>25</v>
      </c>
      <c r="CC11">
        <v>100</v>
      </c>
      <c r="CD11">
        <v>275</v>
      </c>
      <c r="CE11">
        <v>200</v>
      </c>
      <c r="CF11">
        <v>46503</v>
      </c>
    </row>
    <row r="12" spans="1:84" x14ac:dyDescent="0.25">
      <c r="A12" t="str">
        <f t="shared" si="0"/>
        <v>#N/A</v>
      </c>
      <c r="B12" s="22">
        <f t="shared" si="1"/>
        <v>94.571428571428569</v>
      </c>
      <c r="C12" s="22">
        <f t="shared" si="2"/>
        <v>24</v>
      </c>
      <c r="D12" s="22">
        <f t="shared" si="3"/>
        <v>139.5</v>
      </c>
      <c r="E12" s="22"/>
      <c r="F12" s="22" t="e">
        <f>VLOOKUP(A12,RiverEscData!$H$4:$R$55,4,FALSE)</f>
        <v>#N/A</v>
      </c>
      <c r="G12" s="22" t="e">
        <f>VLOOKUP(A12,RiverEscData!$H$4:$R$55,6,FALSE)*$G$5</f>
        <v>#N/A</v>
      </c>
      <c r="H12" s="22">
        <v>20</v>
      </c>
      <c r="I12" t="s">
        <v>184</v>
      </c>
      <c r="J12" t="s">
        <v>92</v>
      </c>
      <c r="K12" t="s">
        <v>177</v>
      </c>
      <c r="L12" t="s">
        <v>185</v>
      </c>
      <c r="M12">
        <v>24</v>
      </c>
      <c r="P12">
        <v>297</v>
      </c>
      <c r="Q12">
        <v>191</v>
      </c>
      <c r="R12">
        <v>30</v>
      </c>
      <c r="S12">
        <v>40</v>
      </c>
      <c r="T12">
        <v>4</v>
      </c>
      <c r="W12">
        <v>76</v>
      </c>
      <c r="X12">
        <v>49</v>
      </c>
      <c r="Y12">
        <v>27</v>
      </c>
      <c r="AA12">
        <v>43</v>
      </c>
      <c r="AB12">
        <v>10</v>
      </c>
      <c r="AE12">
        <v>2</v>
      </c>
      <c r="AG12">
        <v>31</v>
      </c>
      <c r="AI12">
        <v>5</v>
      </c>
      <c r="AL12">
        <v>73</v>
      </c>
      <c r="AM12">
        <v>15</v>
      </c>
      <c r="AO12">
        <v>5</v>
      </c>
      <c r="AR12">
        <v>47</v>
      </c>
      <c r="AZ12">
        <v>100</v>
      </c>
      <c r="BC12">
        <v>25</v>
      </c>
      <c r="BD12">
        <v>20</v>
      </c>
      <c r="CF12">
        <v>1114</v>
      </c>
    </row>
    <row r="13" spans="1:84" x14ac:dyDescent="0.25">
      <c r="A13" t="str">
        <f t="shared" si="0"/>
        <v>#N/A</v>
      </c>
      <c r="B13" s="22">
        <f t="shared" si="1"/>
        <v>35.125</v>
      </c>
      <c r="C13" s="22">
        <f t="shared" si="2"/>
        <v>11</v>
      </c>
      <c r="D13" s="22">
        <f t="shared" si="3"/>
        <v>44.333333333333336</v>
      </c>
      <c r="E13" s="22"/>
      <c r="F13" s="22" t="e">
        <f>VLOOKUP(A13,RiverEscData!$H$4:$R$55,4,FALSE)</f>
        <v>#N/A</v>
      </c>
      <c r="G13" s="22" t="e">
        <f>VLOOKUP(A13,RiverEscData!$H$4:$R$55,6,FALSE)*$G$5</f>
        <v>#N/A</v>
      </c>
      <c r="H13" s="22">
        <v>20</v>
      </c>
      <c r="I13" t="s">
        <v>184</v>
      </c>
      <c r="J13" t="s">
        <v>92</v>
      </c>
      <c r="K13" t="s">
        <v>177</v>
      </c>
      <c r="L13" t="s">
        <v>186</v>
      </c>
      <c r="M13">
        <v>21</v>
      </c>
      <c r="N13">
        <v>1</v>
      </c>
      <c r="P13">
        <v>20</v>
      </c>
      <c r="R13">
        <v>9</v>
      </c>
      <c r="S13">
        <v>104</v>
      </c>
      <c r="T13">
        <v>3</v>
      </c>
      <c r="U13">
        <v>20</v>
      </c>
      <c r="W13">
        <v>103</v>
      </c>
      <c r="X13">
        <v>44</v>
      </c>
      <c r="CF13">
        <v>325</v>
      </c>
    </row>
    <row r="14" spans="1:84" x14ac:dyDescent="0.25">
      <c r="A14" t="str">
        <f t="shared" si="0"/>
        <v>#N/A</v>
      </c>
      <c r="B14" s="22">
        <f t="shared" si="1"/>
        <v>1413.5454545454545</v>
      </c>
      <c r="C14" s="22">
        <f t="shared" si="2"/>
        <v>1310</v>
      </c>
      <c r="D14" s="22">
        <f t="shared" si="3"/>
        <v>944.5</v>
      </c>
      <c r="E14" s="22"/>
      <c r="F14" s="22" t="e">
        <f>VLOOKUP(A14,RiverEscData!$H$4:$R$55,4,FALSE)</f>
        <v>#N/A</v>
      </c>
      <c r="G14" s="22" t="e">
        <f>VLOOKUP(A14,RiverEscData!$H$4:$R$55,6,FALSE)*$G$5</f>
        <v>#N/A</v>
      </c>
      <c r="H14" s="22">
        <v>20</v>
      </c>
      <c r="I14" t="s">
        <v>184</v>
      </c>
      <c r="J14" t="s">
        <v>92</v>
      </c>
      <c r="K14" t="s">
        <v>177</v>
      </c>
      <c r="L14" t="s">
        <v>187</v>
      </c>
      <c r="M14">
        <v>2642</v>
      </c>
      <c r="N14">
        <v>494</v>
      </c>
      <c r="O14">
        <v>794</v>
      </c>
      <c r="P14">
        <v>799</v>
      </c>
      <c r="Q14">
        <v>1243</v>
      </c>
      <c r="R14">
        <v>580</v>
      </c>
      <c r="S14">
        <v>1156</v>
      </c>
      <c r="T14">
        <v>899</v>
      </c>
      <c r="U14">
        <v>2061</v>
      </c>
      <c r="V14">
        <v>4007</v>
      </c>
      <c r="W14">
        <v>874</v>
      </c>
      <c r="X14">
        <v>860</v>
      </c>
      <c r="Y14">
        <v>300</v>
      </c>
      <c r="Z14">
        <v>832</v>
      </c>
      <c r="AA14">
        <v>2870</v>
      </c>
      <c r="AB14">
        <v>900</v>
      </c>
      <c r="AC14">
        <v>1500</v>
      </c>
      <c r="AD14">
        <v>3712</v>
      </c>
      <c r="AE14">
        <v>900</v>
      </c>
      <c r="AF14">
        <v>3500</v>
      </c>
      <c r="AG14">
        <v>1000</v>
      </c>
      <c r="AH14">
        <v>582</v>
      </c>
      <c r="AI14">
        <v>357</v>
      </c>
      <c r="AJ14">
        <v>250</v>
      </c>
      <c r="AK14">
        <v>1054</v>
      </c>
      <c r="AL14">
        <v>3840</v>
      </c>
      <c r="AM14">
        <v>827</v>
      </c>
      <c r="AN14">
        <v>760</v>
      </c>
      <c r="AO14">
        <v>376</v>
      </c>
      <c r="AP14">
        <v>600</v>
      </c>
      <c r="AQ14">
        <v>1300</v>
      </c>
      <c r="AR14">
        <v>500</v>
      </c>
      <c r="AS14">
        <v>450</v>
      </c>
      <c r="AT14">
        <v>500</v>
      </c>
      <c r="AU14">
        <v>300</v>
      </c>
      <c r="AV14">
        <v>1500</v>
      </c>
      <c r="AW14">
        <v>600</v>
      </c>
      <c r="AX14">
        <v>487</v>
      </c>
      <c r="AY14">
        <v>150</v>
      </c>
      <c r="AZ14">
        <v>1200</v>
      </c>
      <c r="BA14">
        <v>775</v>
      </c>
      <c r="BB14">
        <v>775</v>
      </c>
      <c r="BC14">
        <v>750</v>
      </c>
      <c r="BD14">
        <v>500</v>
      </c>
      <c r="BE14">
        <v>400</v>
      </c>
      <c r="BF14">
        <v>50</v>
      </c>
      <c r="BG14">
        <v>75</v>
      </c>
      <c r="BH14">
        <v>75</v>
      </c>
      <c r="BI14">
        <v>200</v>
      </c>
      <c r="BJ14">
        <v>750</v>
      </c>
      <c r="BK14">
        <v>3500</v>
      </c>
      <c r="BL14">
        <v>3500</v>
      </c>
      <c r="BM14">
        <v>400</v>
      </c>
      <c r="BN14">
        <v>7500</v>
      </c>
      <c r="BO14">
        <v>400</v>
      </c>
      <c r="BP14">
        <v>750</v>
      </c>
      <c r="BQ14">
        <v>400</v>
      </c>
      <c r="BR14">
        <v>1500</v>
      </c>
      <c r="BS14">
        <v>750</v>
      </c>
      <c r="BT14">
        <v>1500</v>
      </c>
      <c r="BU14">
        <v>400</v>
      </c>
      <c r="BV14">
        <v>400</v>
      </c>
      <c r="BW14">
        <v>400</v>
      </c>
      <c r="BX14">
        <v>1500</v>
      </c>
      <c r="BY14">
        <v>200</v>
      </c>
      <c r="BZ14">
        <v>200</v>
      </c>
      <c r="CA14">
        <v>200</v>
      </c>
      <c r="CB14">
        <v>25</v>
      </c>
      <c r="CC14">
        <v>200</v>
      </c>
      <c r="CD14">
        <v>400</v>
      </c>
      <c r="CE14">
        <v>400</v>
      </c>
      <c r="CF14">
        <v>76431</v>
      </c>
    </row>
    <row r="15" spans="1:84" x14ac:dyDescent="0.25">
      <c r="A15">
        <f t="shared" si="0"/>
        <v>0</v>
      </c>
      <c r="B15" s="22">
        <f t="shared" si="1"/>
        <v>1499.2727272727273</v>
      </c>
      <c r="C15" s="22">
        <f t="shared" si="2"/>
        <v>1325.3333333333333</v>
      </c>
      <c r="D15" s="22">
        <f t="shared" si="3"/>
        <v>1117.25</v>
      </c>
      <c r="E15" s="22"/>
      <c r="F15" s="22" t="e">
        <f>VLOOKUP(A15,RiverEscData!$H$4:$R$55,4,FALSE)</f>
        <v>#N/A</v>
      </c>
      <c r="G15" s="22" t="e">
        <f>VLOOKUP(A15,RiverEscData!$H$4:$R$55,6,FALSE)*$G$5</f>
        <v>#N/A</v>
      </c>
      <c r="H15" s="22">
        <v>20</v>
      </c>
      <c r="I15" t="s">
        <v>188</v>
      </c>
      <c r="M15">
        <v>2687</v>
      </c>
      <c r="N15">
        <v>495</v>
      </c>
      <c r="O15">
        <v>794</v>
      </c>
      <c r="P15">
        <v>1116</v>
      </c>
      <c r="Q15">
        <v>1434</v>
      </c>
      <c r="R15">
        <v>619</v>
      </c>
      <c r="S15">
        <v>1300</v>
      </c>
      <c r="T15">
        <v>906</v>
      </c>
      <c r="U15">
        <v>2081</v>
      </c>
      <c r="V15">
        <v>4007</v>
      </c>
      <c r="W15">
        <v>1053</v>
      </c>
      <c r="X15">
        <v>953</v>
      </c>
      <c r="Y15">
        <v>327</v>
      </c>
      <c r="Z15">
        <v>832</v>
      </c>
      <c r="AA15">
        <v>2913</v>
      </c>
      <c r="AB15">
        <v>910</v>
      </c>
      <c r="AC15">
        <v>1500</v>
      </c>
      <c r="AD15">
        <v>3712</v>
      </c>
      <c r="AE15">
        <v>902</v>
      </c>
      <c r="AF15">
        <v>3500</v>
      </c>
      <c r="AG15">
        <v>1031</v>
      </c>
      <c r="AH15">
        <v>582</v>
      </c>
      <c r="AI15">
        <v>362</v>
      </c>
      <c r="AJ15">
        <v>250</v>
      </c>
      <c r="AK15">
        <v>1054</v>
      </c>
      <c r="AL15">
        <v>3913</v>
      </c>
      <c r="AM15">
        <v>842</v>
      </c>
      <c r="AN15">
        <v>760</v>
      </c>
      <c r="AO15">
        <v>381</v>
      </c>
      <c r="AP15">
        <v>600</v>
      </c>
      <c r="AQ15">
        <v>1300</v>
      </c>
      <c r="AR15">
        <v>547</v>
      </c>
      <c r="AS15">
        <v>450</v>
      </c>
      <c r="AT15">
        <v>500</v>
      </c>
      <c r="AU15">
        <v>300</v>
      </c>
      <c r="AV15">
        <v>1500</v>
      </c>
      <c r="AW15">
        <v>600</v>
      </c>
      <c r="AX15">
        <v>487</v>
      </c>
      <c r="AY15">
        <v>150</v>
      </c>
      <c r="AZ15">
        <v>1300</v>
      </c>
      <c r="BA15">
        <v>775</v>
      </c>
      <c r="BB15">
        <v>775</v>
      </c>
      <c r="BC15">
        <v>775</v>
      </c>
      <c r="BD15">
        <v>520</v>
      </c>
      <c r="BE15">
        <v>400</v>
      </c>
      <c r="BF15">
        <v>50</v>
      </c>
      <c r="BG15">
        <v>75</v>
      </c>
      <c r="BH15">
        <v>75</v>
      </c>
      <c r="BI15">
        <v>200</v>
      </c>
      <c r="BJ15">
        <v>750</v>
      </c>
      <c r="BK15">
        <v>3500</v>
      </c>
      <c r="BL15">
        <v>3500</v>
      </c>
      <c r="BM15">
        <v>400</v>
      </c>
      <c r="BN15">
        <v>7500</v>
      </c>
      <c r="BO15">
        <v>400</v>
      </c>
      <c r="BP15">
        <v>750</v>
      </c>
      <c r="BQ15">
        <v>400</v>
      </c>
      <c r="BR15">
        <v>1500</v>
      </c>
      <c r="BS15">
        <v>750</v>
      </c>
      <c r="BT15">
        <v>1500</v>
      </c>
      <c r="BU15">
        <v>400</v>
      </c>
      <c r="BV15">
        <v>400</v>
      </c>
      <c r="BW15">
        <v>400</v>
      </c>
      <c r="BX15">
        <v>1500</v>
      </c>
      <c r="BY15">
        <v>200</v>
      </c>
      <c r="BZ15">
        <v>200</v>
      </c>
      <c r="CA15">
        <v>200</v>
      </c>
      <c r="CB15">
        <v>25</v>
      </c>
      <c r="CC15">
        <v>200</v>
      </c>
      <c r="CD15">
        <v>400</v>
      </c>
      <c r="CE15">
        <v>400</v>
      </c>
      <c r="CF15">
        <v>77870</v>
      </c>
    </row>
    <row r="16" spans="1:84" x14ac:dyDescent="0.25">
      <c r="A16" t="str">
        <f t="shared" si="0"/>
        <v>#N/A</v>
      </c>
      <c r="B16" s="22">
        <f t="shared" si="1"/>
        <v>72.333333333333329</v>
      </c>
      <c r="C16" s="22">
        <f t="shared" si="2"/>
        <v>107.5</v>
      </c>
      <c r="D16" s="22">
        <f t="shared" si="3"/>
        <v>2</v>
      </c>
      <c r="E16" s="22"/>
      <c r="F16" s="22" t="e">
        <f>VLOOKUP(A16,RiverEscData!$H$4:$R$55,4,FALSE)</f>
        <v>#N/A</v>
      </c>
      <c r="G16" s="22" t="e">
        <f>VLOOKUP(A16,RiverEscData!$H$4:$R$55,6,FALSE)*$G$5</f>
        <v>#N/A</v>
      </c>
      <c r="H16" s="22">
        <v>22</v>
      </c>
      <c r="I16" t="s">
        <v>189</v>
      </c>
      <c r="J16" t="s">
        <v>89</v>
      </c>
      <c r="K16" t="s">
        <v>177</v>
      </c>
      <c r="L16" t="s">
        <v>190</v>
      </c>
      <c r="N16">
        <v>11</v>
      </c>
      <c r="O16">
        <v>204</v>
      </c>
      <c r="P16">
        <v>2</v>
      </c>
      <c r="AS16">
        <v>1500</v>
      </c>
      <c r="CF16">
        <v>1717</v>
      </c>
    </row>
    <row r="17" spans="1:84" x14ac:dyDescent="0.25">
      <c r="A17" t="str">
        <f t="shared" si="0"/>
        <v>#N/A</v>
      </c>
      <c r="B17" s="22">
        <f t="shared" si="1"/>
        <v>14334.545454545454</v>
      </c>
      <c r="C17" s="22">
        <f t="shared" si="2"/>
        <v>13246.333333333334</v>
      </c>
      <c r="D17" s="22">
        <f t="shared" si="3"/>
        <v>16587.75</v>
      </c>
      <c r="E17" s="22"/>
      <c r="F17" s="22" t="e">
        <f>VLOOKUP(A17,RiverEscData!$H$4:$R$55,4,FALSE)</f>
        <v>#N/A</v>
      </c>
      <c r="G17" s="22" t="e">
        <f>VLOOKUP(A17,RiverEscData!$H$4:$R$55,6,FALSE)*$G$5</f>
        <v>#N/A</v>
      </c>
      <c r="H17" s="22">
        <v>22</v>
      </c>
      <c r="I17" t="s">
        <v>189</v>
      </c>
      <c r="J17" t="s">
        <v>89</v>
      </c>
      <c r="K17" t="s">
        <v>177</v>
      </c>
      <c r="L17" t="s">
        <v>191</v>
      </c>
      <c r="M17">
        <v>14247</v>
      </c>
      <c r="N17">
        <v>11752</v>
      </c>
      <c r="O17">
        <v>13740</v>
      </c>
      <c r="P17">
        <v>14159</v>
      </c>
      <c r="Q17">
        <v>16890</v>
      </c>
      <c r="R17">
        <v>22059</v>
      </c>
      <c r="S17">
        <v>13243</v>
      </c>
      <c r="T17">
        <v>12126</v>
      </c>
      <c r="U17">
        <v>20464</v>
      </c>
      <c r="V17">
        <v>9000</v>
      </c>
      <c r="W17">
        <v>10000</v>
      </c>
      <c r="X17">
        <v>5000</v>
      </c>
      <c r="Y17">
        <v>10000</v>
      </c>
      <c r="Z17">
        <v>4500</v>
      </c>
      <c r="AA17">
        <v>5346</v>
      </c>
      <c r="AB17">
        <v>8849</v>
      </c>
      <c r="AC17">
        <v>6500</v>
      </c>
      <c r="AD17">
        <v>12580</v>
      </c>
      <c r="AE17">
        <v>12000</v>
      </c>
      <c r="AF17">
        <v>18790</v>
      </c>
      <c r="AG17">
        <v>25821</v>
      </c>
      <c r="AH17">
        <v>18204</v>
      </c>
      <c r="AI17">
        <v>11481</v>
      </c>
      <c r="AJ17">
        <v>6393</v>
      </c>
      <c r="AK17">
        <v>18183</v>
      </c>
      <c r="AL17">
        <v>31654</v>
      </c>
      <c r="AM17">
        <v>28969</v>
      </c>
      <c r="AN17">
        <v>21843</v>
      </c>
      <c r="AO17">
        <v>7535</v>
      </c>
      <c r="AP17">
        <v>11000</v>
      </c>
      <c r="AQ17">
        <v>25000</v>
      </c>
      <c r="AR17">
        <v>30000</v>
      </c>
      <c r="AS17">
        <v>12000</v>
      </c>
      <c r="AT17">
        <v>19000</v>
      </c>
      <c r="AU17">
        <v>17000</v>
      </c>
      <c r="AV17">
        <v>21047</v>
      </c>
      <c r="AW17">
        <v>2500</v>
      </c>
      <c r="AX17">
        <v>8000</v>
      </c>
      <c r="AY17">
        <v>12000</v>
      </c>
      <c r="AZ17">
        <v>2200</v>
      </c>
      <c r="BA17">
        <v>1300</v>
      </c>
      <c r="BB17">
        <v>2000</v>
      </c>
      <c r="BC17">
        <v>1000</v>
      </c>
      <c r="BD17">
        <v>3000</v>
      </c>
      <c r="BE17">
        <v>3500</v>
      </c>
      <c r="BF17">
        <v>1200</v>
      </c>
      <c r="BG17">
        <v>1000</v>
      </c>
      <c r="BH17">
        <v>650</v>
      </c>
      <c r="BI17">
        <v>800</v>
      </c>
      <c r="BJ17">
        <v>3000</v>
      </c>
      <c r="BK17">
        <v>850</v>
      </c>
      <c r="BL17">
        <v>800</v>
      </c>
      <c r="BM17">
        <v>1200</v>
      </c>
      <c r="BN17">
        <v>750</v>
      </c>
      <c r="BO17">
        <v>1500</v>
      </c>
      <c r="BP17">
        <v>3500</v>
      </c>
      <c r="BQ17">
        <v>1500</v>
      </c>
      <c r="BR17">
        <v>3500</v>
      </c>
      <c r="BS17">
        <v>3500</v>
      </c>
      <c r="BT17">
        <v>3500</v>
      </c>
      <c r="BU17">
        <v>1500</v>
      </c>
      <c r="BV17">
        <v>1500</v>
      </c>
      <c r="BW17">
        <v>1500</v>
      </c>
      <c r="BX17">
        <v>750</v>
      </c>
      <c r="BY17">
        <v>400</v>
      </c>
      <c r="BZ17">
        <v>1500</v>
      </c>
      <c r="CA17">
        <v>3500</v>
      </c>
      <c r="CB17">
        <v>400</v>
      </c>
      <c r="CC17">
        <v>750</v>
      </c>
      <c r="CD17">
        <v>750</v>
      </c>
      <c r="CE17">
        <v>750</v>
      </c>
      <c r="CF17">
        <v>622425</v>
      </c>
    </row>
    <row r="18" spans="1:84" x14ac:dyDescent="0.25">
      <c r="A18">
        <f t="shared" si="0"/>
        <v>0</v>
      </c>
      <c r="B18" s="22">
        <f t="shared" si="1"/>
        <v>14354.272727272728</v>
      </c>
      <c r="C18" s="22">
        <f t="shared" si="2"/>
        <v>13318</v>
      </c>
      <c r="D18" s="22">
        <f t="shared" si="3"/>
        <v>16588.25</v>
      </c>
      <c r="E18" s="22"/>
      <c r="F18" s="22" t="e">
        <f>VLOOKUP(A18,RiverEscData!$H$4:$R$55,4,FALSE)</f>
        <v>#N/A</v>
      </c>
      <c r="G18" s="22" t="e">
        <f>VLOOKUP(A18,RiverEscData!$H$4:$R$55,6,FALSE)*$G$5</f>
        <v>#N/A</v>
      </c>
      <c r="H18" s="22">
        <v>22</v>
      </c>
      <c r="I18" t="s">
        <v>192</v>
      </c>
      <c r="M18">
        <v>14247</v>
      </c>
      <c r="N18">
        <v>11763</v>
      </c>
      <c r="O18">
        <v>13944</v>
      </c>
      <c r="P18">
        <v>14161</v>
      </c>
      <c r="Q18">
        <v>16890</v>
      </c>
      <c r="R18">
        <v>22059</v>
      </c>
      <c r="S18">
        <v>13243</v>
      </c>
      <c r="T18">
        <v>12126</v>
      </c>
      <c r="U18">
        <v>20464</v>
      </c>
      <c r="V18">
        <v>9000</v>
      </c>
      <c r="W18">
        <v>10000</v>
      </c>
      <c r="X18">
        <v>5000</v>
      </c>
      <c r="Y18">
        <v>10000</v>
      </c>
      <c r="Z18">
        <v>4500</v>
      </c>
      <c r="AA18">
        <v>5346</v>
      </c>
      <c r="AB18">
        <v>8849</v>
      </c>
      <c r="AC18">
        <v>6500</v>
      </c>
      <c r="AD18">
        <v>12580</v>
      </c>
      <c r="AE18">
        <v>12000</v>
      </c>
      <c r="AF18">
        <v>18790</v>
      </c>
      <c r="AG18">
        <v>25821</v>
      </c>
      <c r="AH18">
        <v>18204</v>
      </c>
      <c r="AI18">
        <v>11481</v>
      </c>
      <c r="AJ18">
        <v>6393</v>
      </c>
      <c r="AK18">
        <v>18183</v>
      </c>
      <c r="AL18">
        <v>31654</v>
      </c>
      <c r="AM18">
        <v>28969</v>
      </c>
      <c r="AN18">
        <v>21843</v>
      </c>
      <c r="AO18">
        <v>7535</v>
      </c>
      <c r="AP18">
        <v>11000</v>
      </c>
      <c r="AQ18">
        <v>25000</v>
      </c>
      <c r="AR18">
        <v>30000</v>
      </c>
      <c r="AS18">
        <v>13500</v>
      </c>
      <c r="AT18">
        <v>19000</v>
      </c>
      <c r="AU18">
        <v>17000</v>
      </c>
      <c r="AV18">
        <v>21047</v>
      </c>
      <c r="AW18">
        <v>2500</v>
      </c>
      <c r="AX18">
        <v>8000</v>
      </c>
      <c r="AY18">
        <v>12000</v>
      </c>
      <c r="AZ18">
        <v>2200</v>
      </c>
      <c r="BA18">
        <v>1300</v>
      </c>
      <c r="BB18">
        <v>2000</v>
      </c>
      <c r="BC18">
        <v>1000</v>
      </c>
      <c r="BD18">
        <v>3000</v>
      </c>
      <c r="BE18">
        <v>3500</v>
      </c>
      <c r="BF18">
        <v>1200</v>
      </c>
      <c r="BG18">
        <v>1000</v>
      </c>
      <c r="BH18">
        <v>650</v>
      </c>
      <c r="BI18">
        <v>800</v>
      </c>
      <c r="BJ18">
        <v>3000</v>
      </c>
      <c r="BK18">
        <v>850</v>
      </c>
      <c r="BL18">
        <v>800</v>
      </c>
      <c r="BM18">
        <v>1200</v>
      </c>
      <c r="BN18">
        <v>750</v>
      </c>
      <c r="BO18">
        <v>1500</v>
      </c>
      <c r="BP18">
        <v>3500</v>
      </c>
      <c r="BQ18">
        <v>1500</v>
      </c>
      <c r="BR18">
        <v>3500</v>
      </c>
      <c r="BS18">
        <v>3500</v>
      </c>
      <c r="BT18">
        <v>3500</v>
      </c>
      <c r="BU18">
        <v>1500</v>
      </c>
      <c r="BV18">
        <v>1500</v>
      </c>
      <c r="BW18">
        <v>1500</v>
      </c>
      <c r="BX18">
        <v>750</v>
      </c>
      <c r="BY18">
        <v>400</v>
      </c>
      <c r="BZ18">
        <v>1500</v>
      </c>
      <c r="CA18">
        <v>3500</v>
      </c>
      <c r="CB18">
        <v>400</v>
      </c>
      <c r="CC18">
        <v>750</v>
      </c>
      <c r="CD18">
        <v>750</v>
      </c>
      <c r="CE18">
        <v>750</v>
      </c>
      <c r="CF18">
        <v>624142</v>
      </c>
    </row>
    <row r="19" spans="1:84" x14ac:dyDescent="0.25">
      <c r="A19" t="str">
        <f t="shared" si="0"/>
        <v>Esc</v>
      </c>
      <c r="B19" s="22">
        <f t="shared" si="1"/>
        <v>19.428571428571427</v>
      </c>
      <c r="C19" s="22">
        <f t="shared" si="2"/>
        <v>10</v>
      </c>
      <c r="D19" s="22">
        <f t="shared" si="3"/>
        <v>26.5</v>
      </c>
      <c r="E19" s="22"/>
      <c r="F19" s="22" t="e">
        <f>VLOOKUP(A19,RiverEscData!$H$4:$R$55,4,FALSE)</f>
        <v>#N/A</v>
      </c>
      <c r="G19" s="22" t="e">
        <f>VLOOKUP(A19,RiverEscData!$H$4:$R$55,6,FALSE)*$G$5</f>
        <v>#N/A</v>
      </c>
      <c r="H19" s="22">
        <v>23</v>
      </c>
      <c r="I19" t="s">
        <v>176</v>
      </c>
      <c r="J19" t="s">
        <v>193</v>
      </c>
      <c r="K19" t="s">
        <v>182</v>
      </c>
      <c r="L19" t="s">
        <v>40</v>
      </c>
      <c r="M19">
        <v>7</v>
      </c>
      <c r="N19">
        <v>11</v>
      </c>
      <c r="O19">
        <v>12</v>
      </c>
      <c r="P19">
        <v>17</v>
      </c>
      <c r="Q19">
        <v>11</v>
      </c>
      <c r="R19">
        <v>5</v>
      </c>
      <c r="S19">
        <v>73</v>
      </c>
      <c r="AK19">
        <v>50</v>
      </c>
      <c r="AL19">
        <v>200</v>
      </c>
      <c r="AN19">
        <v>6</v>
      </c>
      <c r="AR19">
        <v>10</v>
      </c>
      <c r="AS19">
        <v>10</v>
      </c>
      <c r="AU19">
        <v>10</v>
      </c>
      <c r="BJ19">
        <v>40</v>
      </c>
      <c r="BK19">
        <v>50</v>
      </c>
      <c r="BL19">
        <v>25</v>
      </c>
      <c r="BM19">
        <v>25</v>
      </c>
      <c r="BP19">
        <v>25</v>
      </c>
      <c r="BQ19">
        <v>25</v>
      </c>
      <c r="BR19">
        <v>25</v>
      </c>
      <c r="BS19">
        <v>25</v>
      </c>
      <c r="BT19">
        <v>25</v>
      </c>
      <c r="BU19">
        <v>25</v>
      </c>
      <c r="BV19">
        <v>25</v>
      </c>
      <c r="BW19">
        <v>25</v>
      </c>
      <c r="BX19">
        <v>25</v>
      </c>
      <c r="BZ19">
        <v>25</v>
      </c>
      <c r="CA19">
        <v>25</v>
      </c>
      <c r="CB19">
        <v>25</v>
      </c>
      <c r="CC19">
        <v>25</v>
      </c>
      <c r="CE19">
        <v>25</v>
      </c>
      <c r="CF19">
        <v>912</v>
      </c>
    </row>
    <row r="20" spans="1:84" x14ac:dyDescent="0.25">
      <c r="A20" t="str">
        <f t="shared" si="0"/>
        <v>Esc</v>
      </c>
      <c r="B20" s="22">
        <f t="shared" si="1"/>
        <v>34.299999999999997</v>
      </c>
      <c r="C20" s="22">
        <f t="shared" si="2"/>
        <v>24.5</v>
      </c>
      <c r="D20" s="22">
        <f t="shared" si="3"/>
        <v>23.75</v>
      </c>
      <c r="E20" s="22"/>
      <c r="F20" s="22" t="e">
        <f>VLOOKUP(A20,RiverEscData!$H$4:$R$55,4,FALSE)</f>
        <v>#N/A</v>
      </c>
      <c r="G20" s="22" t="e">
        <f>VLOOKUP(A20,RiverEscData!$H$4:$R$55,6,FALSE)*$G$5</f>
        <v>#N/A</v>
      </c>
      <c r="H20" s="22">
        <v>23</v>
      </c>
      <c r="I20" t="s">
        <v>176</v>
      </c>
      <c r="J20" t="s">
        <v>194</v>
      </c>
      <c r="K20" t="s">
        <v>182</v>
      </c>
      <c r="L20" t="s">
        <v>195</v>
      </c>
      <c r="N20">
        <v>29</v>
      </c>
      <c r="O20">
        <v>20</v>
      </c>
      <c r="P20">
        <v>32</v>
      </c>
      <c r="Q20">
        <v>25</v>
      </c>
      <c r="R20">
        <v>35</v>
      </c>
      <c r="S20">
        <v>3</v>
      </c>
      <c r="T20">
        <v>48</v>
      </c>
      <c r="U20">
        <v>81</v>
      </c>
      <c r="V20">
        <v>8</v>
      </c>
      <c r="W20">
        <v>62</v>
      </c>
      <c r="X20">
        <v>15</v>
      </c>
      <c r="Y20">
        <v>704</v>
      </c>
      <c r="Z20">
        <v>1</v>
      </c>
      <c r="AA20">
        <v>75</v>
      </c>
      <c r="AB20">
        <v>123</v>
      </c>
      <c r="AC20">
        <v>182</v>
      </c>
      <c r="AD20">
        <v>37</v>
      </c>
      <c r="AE20">
        <v>37</v>
      </c>
      <c r="AG20">
        <v>78</v>
      </c>
      <c r="AH20">
        <v>2</v>
      </c>
      <c r="CF20">
        <v>1597</v>
      </c>
    </row>
    <row r="21" spans="1:84" x14ac:dyDescent="0.25">
      <c r="A21" t="str">
        <f t="shared" si="0"/>
        <v>Esc</v>
      </c>
      <c r="B21" s="22">
        <f t="shared" si="1"/>
        <v>25</v>
      </c>
      <c r="C21" s="22" t="str">
        <f t="shared" si="2"/>
        <v/>
      </c>
      <c r="D21" s="22" t="str">
        <f t="shared" si="3"/>
        <v/>
      </c>
      <c r="E21" s="22"/>
      <c r="F21" s="22" t="e">
        <f>VLOOKUP(A21,RiverEscData!$H$4:$R$55,4,FALSE)</f>
        <v>#N/A</v>
      </c>
      <c r="G21" s="22" t="e">
        <f>VLOOKUP(A21,RiverEscData!$H$4:$R$55,6,FALSE)*$G$5</f>
        <v>#N/A</v>
      </c>
      <c r="H21" s="22">
        <v>23</v>
      </c>
      <c r="I21" t="s">
        <v>176</v>
      </c>
      <c r="J21" t="s">
        <v>196</v>
      </c>
      <c r="K21" t="s">
        <v>182</v>
      </c>
      <c r="L21" t="s">
        <v>80</v>
      </c>
      <c r="W21">
        <v>25</v>
      </c>
      <c r="AC21">
        <v>35</v>
      </c>
      <c r="AD21">
        <v>24</v>
      </c>
      <c r="AE21">
        <v>54</v>
      </c>
      <c r="AF21">
        <v>55</v>
      </c>
      <c r="AH21">
        <v>135</v>
      </c>
      <c r="AI21">
        <v>120</v>
      </c>
      <c r="AJ21">
        <v>40</v>
      </c>
      <c r="AK21">
        <v>16</v>
      </c>
      <c r="AL21">
        <v>125</v>
      </c>
      <c r="AM21">
        <v>60</v>
      </c>
      <c r="AN21">
        <v>20</v>
      </c>
      <c r="AO21">
        <v>1</v>
      </c>
      <c r="AP21">
        <v>4</v>
      </c>
      <c r="AR21">
        <v>30</v>
      </c>
      <c r="AS21">
        <v>30</v>
      </c>
      <c r="AT21">
        <v>5</v>
      </c>
      <c r="AY21">
        <v>2</v>
      </c>
      <c r="CF21">
        <v>781</v>
      </c>
    </row>
    <row r="22" spans="1:84" x14ac:dyDescent="0.25">
      <c r="A22" t="str">
        <f t="shared" si="0"/>
        <v>Esc</v>
      </c>
      <c r="B22" s="22">
        <f t="shared" si="1"/>
        <v>910</v>
      </c>
      <c r="C22" s="22">
        <f t="shared" si="2"/>
        <v>43</v>
      </c>
      <c r="D22" s="22" t="str">
        <f t="shared" si="3"/>
        <v/>
      </c>
      <c r="E22" s="22"/>
      <c r="F22" s="22" t="e">
        <f>VLOOKUP(A22,RiverEscData!$H$4:$R$55,4,FALSE)</f>
        <v>#N/A</v>
      </c>
      <c r="G22" s="22" t="e">
        <f>VLOOKUP(A22,RiverEscData!$H$4:$R$55,6,FALSE)*$G$5</f>
        <v>#N/A</v>
      </c>
      <c r="H22" s="22">
        <v>23</v>
      </c>
      <c r="I22" t="s">
        <v>176</v>
      </c>
      <c r="J22" t="s">
        <v>197</v>
      </c>
      <c r="K22" t="s">
        <v>182</v>
      </c>
      <c r="L22" t="s">
        <v>100</v>
      </c>
      <c r="N22">
        <v>43</v>
      </c>
      <c r="W22">
        <v>1777</v>
      </c>
      <c r="AC22">
        <v>507</v>
      </c>
      <c r="AD22">
        <v>2000</v>
      </c>
      <c r="AE22">
        <v>850</v>
      </c>
      <c r="AF22">
        <v>1500</v>
      </c>
      <c r="AH22">
        <v>2360</v>
      </c>
      <c r="AI22">
        <v>3000</v>
      </c>
      <c r="AJ22">
        <v>800</v>
      </c>
      <c r="AK22">
        <v>600</v>
      </c>
      <c r="AL22">
        <v>750</v>
      </c>
      <c r="AM22">
        <v>1500</v>
      </c>
      <c r="AN22">
        <v>1200</v>
      </c>
      <c r="AO22">
        <v>327</v>
      </c>
      <c r="AP22">
        <v>650</v>
      </c>
      <c r="AQ22">
        <v>1500</v>
      </c>
      <c r="AR22">
        <v>1000</v>
      </c>
      <c r="AS22">
        <v>511</v>
      </c>
      <c r="AT22">
        <v>270</v>
      </c>
      <c r="AV22">
        <v>285</v>
      </c>
      <c r="CF22">
        <v>21430</v>
      </c>
    </row>
    <row r="23" spans="1:84" x14ac:dyDescent="0.25">
      <c r="A23" t="str">
        <f t="shared" si="0"/>
        <v>Esc</v>
      </c>
      <c r="B23" s="22">
        <f t="shared" si="1"/>
        <v>137.45454545454547</v>
      </c>
      <c r="C23" s="22">
        <f t="shared" si="2"/>
        <v>48.333333333333336</v>
      </c>
      <c r="D23" s="22">
        <f t="shared" si="3"/>
        <v>113.25</v>
      </c>
      <c r="E23" s="22"/>
      <c r="F23" s="22" t="e">
        <f>VLOOKUP(A23,RiverEscData!$H$4:$R$55,4,FALSE)</f>
        <v>#N/A</v>
      </c>
      <c r="G23" s="22" t="e">
        <f>VLOOKUP(A23,RiverEscData!$H$4:$R$55,6,FALSE)*$G$5</f>
        <v>#N/A</v>
      </c>
      <c r="H23" s="22">
        <v>23</v>
      </c>
      <c r="I23" t="s">
        <v>176</v>
      </c>
      <c r="J23" t="s">
        <v>198</v>
      </c>
      <c r="K23" t="s">
        <v>182</v>
      </c>
      <c r="L23" t="s">
        <v>103</v>
      </c>
      <c r="M23">
        <v>103</v>
      </c>
      <c r="N23">
        <v>21</v>
      </c>
      <c r="O23">
        <v>21</v>
      </c>
      <c r="P23">
        <v>110</v>
      </c>
      <c r="Q23">
        <v>63</v>
      </c>
      <c r="R23">
        <v>89</v>
      </c>
      <c r="S23">
        <v>191</v>
      </c>
      <c r="T23">
        <v>168</v>
      </c>
      <c r="U23">
        <v>336</v>
      </c>
      <c r="V23">
        <v>161</v>
      </c>
      <c r="W23">
        <v>249</v>
      </c>
      <c r="X23">
        <v>334</v>
      </c>
      <c r="Z23">
        <v>317</v>
      </c>
      <c r="AD23">
        <v>864</v>
      </c>
      <c r="AF23">
        <v>704</v>
      </c>
      <c r="AG23">
        <v>463</v>
      </c>
      <c r="AH23">
        <v>202</v>
      </c>
      <c r="AI23">
        <v>168</v>
      </c>
      <c r="AJ23">
        <v>100</v>
      </c>
      <c r="AK23">
        <v>160</v>
      </c>
      <c r="AL23">
        <v>308</v>
      </c>
      <c r="AM23">
        <v>382</v>
      </c>
      <c r="AN23">
        <v>268</v>
      </c>
      <c r="AO23">
        <v>100</v>
      </c>
      <c r="AP23">
        <v>95</v>
      </c>
      <c r="AQ23">
        <v>15</v>
      </c>
      <c r="AR23">
        <v>3</v>
      </c>
      <c r="AS23">
        <v>4</v>
      </c>
      <c r="AT23">
        <v>3</v>
      </c>
      <c r="AU23">
        <v>3</v>
      </c>
      <c r="AV23">
        <v>25</v>
      </c>
      <c r="AY23">
        <v>300</v>
      </c>
      <c r="BA23">
        <v>25</v>
      </c>
      <c r="BC23">
        <v>10</v>
      </c>
      <c r="BE23">
        <v>50</v>
      </c>
      <c r="BF23">
        <v>50</v>
      </c>
      <c r="BG23">
        <v>60</v>
      </c>
      <c r="BH23">
        <v>45</v>
      </c>
      <c r="BI23">
        <v>75</v>
      </c>
      <c r="BJ23">
        <v>40</v>
      </c>
      <c r="BK23">
        <v>75</v>
      </c>
      <c r="BL23">
        <v>25</v>
      </c>
      <c r="BM23">
        <v>25</v>
      </c>
      <c r="BN23">
        <v>25</v>
      </c>
      <c r="BQ23">
        <v>25</v>
      </c>
      <c r="BR23">
        <v>200</v>
      </c>
      <c r="BS23">
        <v>25</v>
      </c>
      <c r="BT23">
        <v>25</v>
      </c>
      <c r="BU23">
        <v>25</v>
      </c>
      <c r="BV23">
        <v>75</v>
      </c>
      <c r="BW23">
        <v>200</v>
      </c>
      <c r="BX23">
        <v>200</v>
      </c>
      <c r="BY23">
        <v>75</v>
      </c>
      <c r="BZ23">
        <v>200</v>
      </c>
      <c r="CA23">
        <v>200</v>
      </c>
      <c r="CB23">
        <v>200</v>
      </c>
      <c r="CC23">
        <v>400</v>
      </c>
      <c r="CD23">
        <v>750</v>
      </c>
      <c r="CE23">
        <v>400</v>
      </c>
      <c r="CF23">
        <v>9835</v>
      </c>
    </row>
    <row r="24" spans="1:84" x14ac:dyDescent="0.25">
      <c r="A24">
        <f t="shared" si="0"/>
        <v>0</v>
      </c>
      <c r="B24" s="22">
        <f t="shared" si="1"/>
        <v>348.72727272727275</v>
      </c>
      <c r="C24" s="22">
        <f t="shared" si="2"/>
        <v>89</v>
      </c>
      <c r="D24" s="22">
        <f t="shared" si="3"/>
        <v>163.5</v>
      </c>
      <c r="E24" s="22"/>
      <c r="F24" s="22" t="e">
        <f>VLOOKUP(A24,RiverEscData!$H$4:$R$55,4,FALSE)</f>
        <v>#N/A</v>
      </c>
      <c r="G24" s="22" t="e">
        <f>VLOOKUP(A24,RiverEscData!$H$4:$R$55,6,FALSE)*$G$5</f>
        <v>#N/A</v>
      </c>
      <c r="H24" s="22">
        <v>23</v>
      </c>
      <c r="I24" t="s">
        <v>183</v>
      </c>
      <c r="M24">
        <v>110</v>
      </c>
      <c r="N24">
        <v>104</v>
      </c>
      <c r="O24">
        <v>53</v>
      </c>
      <c r="P24">
        <v>159</v>
      </c>
      <c r="Q24">
        <v>99</v>
      </c>
      <c r="R24">
        <v>129</v>
      </c>
      <c r="S24">
        <v>267</v>
      </c>
      <c r="T24">
        <v>216</v>
      </c>
      <c r="U24">
        <v>417</v>
      </c>
      <c r="V24">
        <v>169</v>
      </c>
      <c r="W24">
        <v>2113</v>
      </c>
      <c r="X24">
        <v>349</v>
      </c>
      <c r="Y24">
        <v>704</v>
      </c>
      <c r="Z24">
        <v>318</v>
      </c>
      <c r="AA24">
        <v>75</v>
      </c>
      <c r="AB24">
        <v>123</v>
      </c>
      <c r="AC24">
        <v>724</v>
      </c>
      <c r="AD24">
        <v>2925</v>
      </c>
      <c r="AE24">
        <v>941</v>
      </c>
      <c r="AF24">
        <v>2259</v>
      </c>
      <c r="AG24">
        <v>541</v>
      </c>
      <c r="AH24">
        <v>2699</v>
      </c>
      <c r="AI24">
        <v>3288</v>
      </c>
      <c r="AJ24">
        <v>940</v>
      </c>
      <c r="AK24">
        <v>826</v>
      </c>
      <c r="AL24">
        <v>1383</v>
      </c>
      <c r="AM24">
        <v>1942</v>
      </c>
      <c r="AN24">
        <v>1494</v>
      </c>
      <c r="AO24">
        <v>428</v>
      </c>
      <c r="AP24">
        <v>749</v>
      </c>
      <c r="AQ24">
        <v>1515</v>
      </c>
      <c r="AR24">
        <v>1043</v>
      </c>
      <c r="AS24">
        <v>555</v>
      </c>
      <c r="AT24">
        <v>278</v>
      </c>
      <c r="AU24">
        <v>13</v>
      </c>
      <c r="AV24">
        <v>310</v>
      </c>
      <c r="AY24">
        <v>302</v>
      </c>
      <c r="BA24">
        <v>25</v>
      </c>
      <c r="BC24">
        <v>10</v>
      </c>
      <c r="BE24">
        <v>50</v>
      </c>
      <c r="BF24">
        <v>50</v>
      </c>
      <c r="BG24">
        <v>60</v>
      </c>
      <c r="BH24">
        <v>45</v>
      </c>
      <c r="BI24">
        <v>75</v>
      </c>
      <c r="BJ24">
        <v>80</v>
      </c>
      <c r="BK24">
        <v>125</v>
      </c>
      <c r="BL24">
        <v>50</v>
      </c>
      <c r="BM24">
        <v>50</v>
      </c>
      <c r="BN24">
        <v>25</v>
      </c>
      <c r="BP24">
        <v>25</v>
      </c>
      <c r="BQ24">
        <v>50</v>
      </c>
      <c r="BR24">
        <v>225</v>
      </c>
      <c r="BS24">
        <v>50</v>
      </c>
      <c r="BT24">
        <v>50</v>
      </c>
      <c r="BU24">
        <v>50</v>
      </c>
      <c r="BV24">
        <v>100</v>
      </c>
      <c r="BW24">
        <v>225</v>
      </c>
      <c r="BX24">
        <v>225</v>
      </c>
      <c r="BY24">
        <v>75</v>
      </c>
      <c r="BZ24">
        <v>225</v>
      </c>
      <c r="CA24">
        <v>225</v>
      </c>
      <c r="CB24">
        <v>225</v>
      </c>
      <c r="CC24">
        <v>425</v>
      </c>
      <c r="CD24">
        <v>750</v>
      </c>
      <c r="CE24">
        <v>425</v>
      </c>
      <c r="CF24">
        <v>34555</v>
      </c>
    </row>
    <row r="25" spans="1:84" x14ac:dyDescent="0.25">
      <c r="A25" t="str">
        <f t="shared" si="0"/>
        <v>Hatchery</v>
      </c>
      <c r="B25" s="22">
        <f t="shared" si="1"/>
        <v>24020.272727272728</v>
      </c>
      <c r="C25" s="22">
        <f t="shared" si="2"/>
        <v>45342.333333333336</v>
      </c>
      <c r="D25" s="22">
        <f t="shared" si="3"/>
        <v>17147</v>
      </c>
      <c r="E25" s="22"/>
      <c r="F25" s="22" t="e">
        <f>VLOOKUP(A25,RiverEscData!$H$4:$R$55,4,FALSE)</f>
        <v>#N/A</v>
      </c>
      <c r="G25" s="22" t="e">
        <f>VLOOKUP(A25,RiverEscData!$H$4:$R$55,6,FALSE)*$G$5</f>
        <v>#N/A</v>
      </c>
      <c r="H25" s="22">
        <v>23</v>
      </c>
      <c r="I25" t="s">
        <v>189</v>
      </c>
      <c r="J25" t="s">
        <v>199</v>
      </c>
      <c r="K25" t="s">
        <v>200</v>
      </c>
      <c r="L25" t="s">
        <v>94</v>
      </c>
      <c r="M25">
        <v>104000</v>
      </c>
      <c r="N25">
        <v>10490</v>
      </c>
      <c r="O25">
        <v>21537</v>
      </c>
      <c r="P25">
        <v>11184</v>
      </c>
      <c r="Q25">
        <v>15104</v>
      </c>
      <c r="R25">
        <v>19015</v>
      </c>
      <c r="S25">
        <v>23285</v>
      </c>
      <c r="T25">
        <v>20822</v>
      </c>
      <c r="U25">
        <v>17921</v>
      </c>
      <c r="V25">
        <v>11865</v>
      </c>
      <c r="W25">
        <v>9000</v>
      </c>
      <c r="X25">
        <v>11507</v>
      </c>
      <c r="Y25">
        <v>13018</v>
      </c>
      <c r="Z25">
        <v>14109</v>
      </c>
      <c r="AA25">
        <v>17576</v>
      </c>
      <c r="AB25">
        <v>19220</v>
      </c>
      <c r="AC25">
        <v>13956</v>
      </c>
      <c r="AD25">
        <v>37687</v>
      </c>
      <c r="AE25">
        <v>30815</v>
      </c>
      <c r="AF25">
        <v>37472</v>
      </c>
      <c r="AG25">
        <v>36246</v>
      </c>
      <c r="AH25">
        <v>24714</v>
      </c>
      <c r="AI25">
        <v>16395</v>
      </c>
      <c r="AJ25">
        <v>3543</v>
      </c>
      <c r="AK25">
        <v>16860</v>
      </c>
      <c r="AL25">
        <v>45752</v>
      </c>
      <c r="AM25">
        <v>13500</v>
      </c>
      <c r="AN25">
        <v>9995</v>
      </c>
      <c r="AO25">
        <v>23312</v>
      </c>
      <c r="AP25">
        <v>46604</v>
      </c>
      <c r="AQ25">
        <v>76486</v>
      </c>
      <c r="AR25">
        <v>117249</v>
      </c>
      <c r="AS25">
        <v>85844</v>
      </c>
      <c r="AT25">
        <v>76064</v>
      </c>
      <c r="AU25">
        <v>44786</v>
      </c>
      <c r="AV25">
        <v>54305</v>
      </c>
      <c r="AW25">
        <v>14490</v>
      </c>
      <c r="AX25">
        <v>29306</v>
      </c>
      <c r="AY25">
        <v>74279</v>
      </c>
      <c r="AZ25">
        <v>6500</v>
      </c>
      <c r="BA25">
        <v>11000</v>
      </c>
      <c r="BB25">
        <v>8474</v>
      </c>
      <c r="BC25">
        <v>7500</v>
      </c>
      <c r="BD25">
        <v>4000</v>
      </c>
      <c r="BE25">
        <v>10200</v>
      </c>
      <c r="BF25">
        <v>9000</v>
      </c>
      <c r="BG25">
        <v>12300</v>
      </c>
      <c r="BH25">
        <v>13000</v>
      </c>
      <c r="BI25">
        <v>15000</v>
      </c>
      <c r="BJ25">
        <v>12500</v>
      </c>
      <c r="BK25">
        <v>11000</v>
      </c>
      <c r="BL25">
        <v>9000</v>
      </c>
      <c r="BM25">
        <v>13500</v>
      </c>
      <c r="BN25">
        <v>8500</v>
      </c>
      <c r="BO25">
        <v>13000</v>
      </c>
      <c r="BP25">
        <v>12500</v>
      </c>
      <c r="BQ25">
        <v>15000</v>
      </c>
      <c r="BR25">
        <v>7500</v>
      </c>
      <c r="BS25">
        <v>7500</v>
      </c>
      <c r="BT25">
        <v>15000</v>
      </c>
      <c r="BU25">
        <v>7500</v>
      </c>
      <c r="BV25">
        <v>7500</v>
      </c>
      <c r="BW25">
        <v>7500</v>
      </c>
      <c r="BX25">
        <v>7500</v>
      </c>
      <c r="BY25">
        <v>7500</v>
      </c>
      <c r="BZ25">
        <v>15000</v>
      </c>
      <c r="CA25">
        <v>7500</v>
      </c>
      <c r="CB25">
        <v>15000</v>
      </c>
      <c r="CC25">
        <v>7500</v>
      </c>
      <c r="CD25">
        <v>7500</v>
      </c>
      <c r="CE25">
        <v>7500</v>
      </c>
      <c r="CF25">
        <v>1588787</v>
      </c>
    </row>
    <row r="26" spans="1:84" x14ac:dyDescent="0.25">
      <c r="A26">
        <f t="shared" si="0"/>
        <v>0</v>
      </c>
      <c r="B26" s="22">
        <f t="shared" si="1"/>
        <v>24020.272727272728</v>
      </c>
      <c r="C26" s="22">
        <f t="shared" si="2"/>
        <v>45342.333333333336</v>
      </c>
      <c r="D26" s="22">
        <f t="shared" si="3"/>
        <v>17147</v>
      </c>
      <c r="E26" s="22"/>
      <c r="F26" s="22" t="e">
        <f>VLOOKUP(A26,RiverEscData!$H$4:$R$55,4,FALSE)</f>
        <v>#N/A</v>
      </c>
      <c r="G26" s="22" t="e">
        <f>VLOOKUP(A26,RiverEscData!$H$4:$R$55,6,FALSE)*$G$5</f>
        <v>#N/A</v>
      </c>
      <c r="H26" s="22">
        <v>23</v>
      </c>
      <c r="I26" t="s">
        <v>192</v>
      </c>
      <c r="M26">
        <v>104000</v>
      </c>
      <c r="N26">
        <v>10490</v>
      </c>
      <c r="O26">
        <v>21537</v>
      </c>
      <c r="P26">
        <v>11184</v>
      </c>
      <c r="Q26">
        <v>15104</v>
      </c>
      <c r="R26">
        <v>19015</v>
      </c>
      <c r="S26">
        <v>23285</v>
      </c>
      <c r="T26">
        <v>20822</v>
      </c>
      <c r="U26">
        <v>17921</v>
      </c>
      <c r="V26">
        <v>11865</v>
      </c>
      <c r="W26">
        <v>9000</v>
      </c>
      <c r="X26">
        <v>11507</v>
      </c>
      <c r="Y26">
        <v>13018</v>
      </c>
      <c r="Z26">
        <v>14109</v>
      </c>
      <c r="AA26">
        <v>17576</v>
      </c>
      <c r="AB26">
        <v>19220</v>
      </c>
      <c r="AC26">
        <v>13956</v>
      </c>
      <c r="AD26">
        <v>37687</v>
      </c>
      <c r="AE26">
        <v>30815</v>
      </c>
      <c r="AF26">
        <v>37472</v>
      </c>
      <c r="AG26">
        <v>36246</v>
      </c>
      <c r="AH26">
        <v>24714</v>
      </c>
      <c r="AI26">
        <v>16395</v>
      </c>
      <c r="AJ26">
        <v>3543</v>
      </c>
      <c r="AK26">
        <v>16860</v>
      </c>
      <c r="AL26">
        <v>45752</v>
      </c>
      <c r="AM26">
        <v>13500</v>
      </c>
      <c r="AN26">
        <v>9995</v>
      </c>
      <c r="AO26">
        <v>23312</v>
      </c>
      <c r="AP26">
        <v>46604</v>
      </c>
      <c r="AQ26">
        <v>76486</v>
      </c>
      <c r="AR26">
        <v>117249</v>
      </c>
      <c r="AS26">
        <v>85844</v>
      </c>
      <c r="AT26">
        <v>76064</v>
      </c>
      <c r="AU26">
        <v>44786</v>
      </c>
      <c r="AV26">
        <v>54305</v>
      </c>
      <c r="AW26">
        <v>14490</v>
      </c>
      <c r="AX26">
        <v>29306</v>
      </c>
      <c r="AY26">
        <v>74279</v>
      </c>
      <c r="AZ26">
        <v>6500</v>
      </c>
      <c r="BA26">
        <v>11000</v>
      </c>
      <c r="BB26">
        <v>8474</v>
      </c>
      <c r="BC26">
        <v>7500</v>
      </c>
      <c r="BD26">
        <v>4000</v>
      </c>
      <c r="BE26">
        <v>10200</v>
      </c>
      <c r="BF26">
        <v>9000</v>
      </c>
      <c r="BG26">
        <v>12300</v>
      </c>
      <c r="BH26">
        <v>13000</v>
      </c>
      <c r="BI26">
        <v>15000</v>
      </c>
      <c r="BJ26">
        <v>12500</v>
      </c>
      <c r="BK26">
        <v>11000</v>
      </c>
      <c r="BL26">
        <v>9000</v>
      </c>
      <c r="BM26">
        <v>13500</v>
      </c>
      <c r="BN26">
        <v>8500</v>
      </c>
      <c r="BO26">
        <v>13000</v>
      </c>
      <c r="BP26">
        <v>12500</v>
      </c>
      <c r="BQ26">
        <v>15000</v>
      </c>
      <c r="BR26">
        <v>7500</v>
      </c>
      <c r="BS26">
        <v>7500</v>
      </c>
      <c r="BT26">
        <v>15000</v>
      </c>
      <c r="BU26">
        <v>7500</v>
      </c>
      <c r="BV26">
        <v>7500</v>
      </c>
      <c r="BW26">
        <v>7500</v>
      </c>
      <c r="BX26">
        <v>7500</v>
      </c>
      <c r="BY26">
        <v>7500</v>
      </c>
      <c r="BZ26">
        <v>15000</v>
      </c>
      <c r="CA26">
        <v>7500</v>
      </c>
      <c r="CB26">
        <v>15000</v>
      </c>
      <c r="CC26">
        <v>7500</v>
      </c>
      <c r="CD26">
        <v>7500</v>
      </c>
      <c r="CE26">
        <v>7500</v>
      </c>
      <c r="CF26">
        <v>1588787</v>
      </c>
    </row>
    <row r="27" spans="1:84" x14ac:dyDescent="0.25">
      <c r="A27" t="str">
        <f t="shared" si="0"/>
        <v>Ind10</v>
      </c>
      <c r="B27" s="22">
        <f t="shared" si="1"/>
        <v>487.36363636363637</v>
      </c>
      <c r="C27" s="22">
        <f t="shared" si="2"/>
        <v>731.33333333333337</v>
      </c>
      <c r="D27" s="22">
        <f t="shared" si="3"/>
        <v>414.75</v>
      </c>
      <c r="E27" s="22"/>
      <c r="F27" s="22" t="e">
        <f>VLOOKUP(A27,RiverEscData!$H$4:$R$55,4,FALSE)</f>
        <v>#N/A</v>
      </c>
      <c r="G27" s="22" t="e">
        <f>VLOOKUP(A27,RiverEscData!$H$4:$R$55,6,FALSE)*$G$5</f>
        <v>#N/A</v>
      </c>
      <c r="H27" s="22">
        <v>23</v>
      </c>
      <c r="I27" t="s">
        <v>184</v>
      </c>
      <c r="J27" t="s">
        <v>201</v>
      </c>
      <c r="K27" t="s">
        <v>202</v>
      </c>
      <c r="L27" t="s">
        <v>85</v>
      </c>
      <c r="M27">
        <v>1019</v>
      </c>
      <c r="N27">
        <v>865</v>
      </c>
      <c r="O27">
        <v>310</v>
      </c>
      <c r="P27">
        <v>891</v>
      </c>
      <c r="Q27">
        <v>485</v>
      </c>
      <c r="R27">
        <v>171</v>
      </c>
      <c r="S27">
        <v>112</v>
      </c>
      <c r="T27">
        <v>847</v>
      </c>
      <c r="U27">
        <v>396</v>
      </c>
      <c r="V27">
        <v>73</v>
      </c>
      <c r="W27">
        <v>192</v>
      </c>
      <c r="X27">
        <v>178</v>
      </c>
      <c r="Y27">
        <v>640</v>
      </c>
      <c r="Z27">
        <v>400</v>
      </c>
      <c r="AA27">
        <v>100</v>
      </c>
      <c r="AB27">
        <v>140</v>
      </c>
      <c r="AC27">
        <v>166</v>
      </c>
      <c r="AD27">
        <v>351</v>
      </c>
      <c r="AE27">
        <v>159</v>
      </c>
      <c r="AF27">
        <v>1192</v>
      </c>
      <c r="AG27">
        <v>630</v>
      </c>
      <c r="AH27">
        <v>319</v>
      </c>
      <c r="AI27">
        <v>213</v>
      </c>
      <c r="AJ27">
        <v>68</v>
      </c>
      <c r="AK27">
        <v>740</v>
      </c>
      <c r="AL27">
        <v>739</v>
      </c>
      <c r="AM27">
        <v>236</v>
      </c>
      <c r="AN27">
        <v>232</v>
      </c>
      <c r="AO27">
        <v>212</v>
      </c>
      <c r="AP27">
        <v>450</v>
      </c>
      <c r="AQ27">
        <v>83</v>
      </c>
      <c r="AR27">
        <v>150</v>
      </c>
      <c r="AS27">
        <v>171</v>
      </c>
      <c r="AT27">
        <v>230</v>
      </c>
      <c r="AU27">
        <v>300</v>
      </c>
      <c r="AV27">
        <v>50</v>
      </c>
      <c r="AX27">
        <v>300</v>
      </c>
      <c r="AY27">
        <v>250</v>
      </c>
      <c r="AZ27">
        <v>35</v>
      </c>
      <c r="BA27">
        <v>100</v>
      </c>
      <c r="BB27">
        <v>425</v>
      </c>
      <c r="BC27">
        <v>250</v>
      </c>
      <c r="BD27">
        <v>175</v>
      </c>
      <c r="BE27">
        <v>200</v>
      </c>
      <c r="BF27">
        <v>300</v>
      </c>
      <c r="BG27">
        <v>450</v>
      </c>
      <c r="BH27">
        <v>550</v>
      </c>
      <c r="BI27">
        <v>750</v>
      </c>
      <c r="BJ27">
        <v>600</v>
      </c>
      <c r="BK27">
        <v>750</v>
      </c>
      <c r="BL27">
        <v>900</v>
      </c>
      <c r="BM27">
        <v>1200</v>
      </c>
      <c r="BN27">
        <v>750</v>
      </c>
      <c r="BO27">
        <v>750</v>
      </c>
      <c r="BP27">
        <v>400</v>
      </c>
      <c r="BQ27">
        <v>400</v>
      </c>
      <c r="BR27">
        <v>750</v>
      </c>
      <c r="BS27">
        <v>400</v>
      </c>
      <c r="BT27">
        <v>400</v>
      </c>
      <c r="BU27">
        <v>1500</v>
      </c>
      <c r="BV27">
        <v>400</v>
      </c>
      <c r="BW27">
        <v>1500</v>
      </c>
      <c r="BX27">
        <v>750</v>
      </c>
      <c r="BY27">
        <v>1500</v>
      </c>
      <c r="BZ27">
        <v>400</v>
      </c>
      <c r="CA27">
        <v>400</v>
      </c>
      <c r="CB27">
        <v>750</v>
      </c>
      <c r="CC27">
        <v>3500</v>
      </c>
      <c r="CD27">
        <v>3500</v>
      </c>
      <c r="CE27">
        <v>3500</v>
      </c>
      <c r="CF27">
        <v>42295</v>
      </c>
    </row>
    <row r="28" spans="1:84" x14ac:dyDescent="0.25">
      <c r="A28" t="str">
        <f t="shared" si="0"/>
        <v>Ind10</v>
      </c>
      <c r="B28" s="22">
        <f t="shared" si="1"/>
        <v>2037.2727272727273</v>
      </c>
      <c r="C28" s="22">
        <f t="shared" si="2"/>
        <v>3194.6666666666665</v>
      </c>
      <c r="D28" s="22">
        <f t="shared" si="3"/>
        <v>1598.75</v>
      </c>
      <c r="E28" s="22"/>
      <c r="F28" s="22" t="e">
        <f>VLOOKUP(A28,RiverEscData!$H$4:$R$55,4,FALSE)</f>
        <v>#N/A</v>
      </c>
      <c r="G28" s="22" t="e">
        <f>VLOOKUP(A28,RiverEscData!$H$4:$R$55,6,FALSE)*$G$5</f>
        <v>#N/A</v>
      </c>
      <c r="H28" s="22">
        <v>23</v>
      </c>
      <c r="I28" t="s">
        <v>184</v>
      </c>
      <c r="J28" t="s">
        <v>203</v>
      </c>
      <c r="K28" t="s">
        <v>202</v>
      </c>
      <c r="L28" t="s">
        <v>93</v>
      </c>
      <c r="M28">
        <v>3008</v>
      </c>
      <c r="N28">
        <v>3081</v>
      </c>
      <c r="O28">
        <v>3495</v>
      </c>
      <c r="P28">
        <v>1390</v>
      </c>
      <c r="Q28">
        <v>1329</v>
      </c>
      <c r="R28">
        <v>1613</v>
      </c>
      <c r="S28">
        <v>2063</v>
      </c>
      <c r="T28">
        <v>2359</v>
      </c>
      <c r="U28">
        <v>2517</v>
      </c>
      <c r="V28">
        <v>384</v>
      </c>
      <c r="W28">
        <v>1171</v>
      </c>
      <c r="X28">
        <v>1484</v>
      </c>
      <c r="Y28">
        <v>1300</v>
      </c>
      <c r="Z28">
        <v>725</v>
      </c>
      <c r="AA28">
        <v>505</v>
      </c>
      <c r="AB28">
        <v>718</v>
      </c>
      <c r="AC28">
        <v>1300</v>
      </c>
      <c r="AD28">
        <v>2904</v>
      </c>
      <c r="AE28">
        <v>1000</v>
      </c>
      <c r="AF28">
        <v>3104</v>
      </c>
      <c r="AG28">
        <v>3380</v>
      </c>
      <c r="AH28">
        <v>2968</v>
      </c>
      <c r="AI28">
        <v>1247</v>
      </c>
      <c r="AJ28">
        <v>175</v>
      </c>
      <c r="AK28">
        <v>570</v>
      </c>
      <c r="AL28">
        <v>2231</v>
      </c>
      <c r="AM28">
        <v>1570</v>
      </c>
      <c r="AN28">
        <v>431</v>
      </c>
      <c r="AO28">
        <v>136</v>
      </c>
      <c r="AP28">
        <v>800</v>
      </c>
      <c r="AQ28">
        <v>1200</v>
      </c>
      <c r="AR28">
        <v>750</v>
      </c>
      <c r="AS28">
        <v>1500</v>
      </c>
      <c r="AT28">
        <v>550</v>
      </c>
      <c r="AU28">
        <v>600</v>
      </c>
      <c r="AV28">
        <v>300</v>
      </c>
      <c r="AX28">
        <v>350</v>
      </c>
      <c r="AY28">
        <v>300</v>
      </c>
      <c r="AZ28">
        <v>90</v>
      </c>
      <c r="BA28">
        <v>127</v>
      </c>
      <c r="BB28">
        <v>145</v>
      </c>
      <c r="BC28">
        <v>160</v>
      </c>
      <c r="BD28">
        <v>300</v>
      </c>
      <c r="BE28">
        <v>400</v>
      </c>
      <c r="BF28">
        <v>25</v>
      </c>
      <c r="BG28">
        <v>390</v>
      </c>
      <c r="BH28">
        <v>475</v>
      </c>
      <c r="BI28">
        <v>400</v>
      </c>
      <c r="BJ28">
        <v>700</v>
      </c>
      <c r="BK28">
        <v>75</v>
      </c>
      <c r="BL28">
        <v>400</v>
      </c>
      <c r="BM28">
        <v>750</v>
      </c>
      <c r="BN28">
        <v>400</v>
      </c>
      <c r="BO28">
        <v>400</v>
      </c>
      <c r="BP28">
        <v>750</v>
      </c>
      <c r="BQ28">
        <v>400</v>
      </c>
      <c r="BR28">
        <v>750</v>
      </c>
      <c r="BS28">
        <v>750</v>
      </c>
      <c r="BT28">
        <v>400</v>
      </c>
      <c r="BU28">
        <v>750</v>
      </c>
      <c r="BV28">
        <v>200</v>
      </c>
      <c r="BW28">
        <v>400</v>
      </c>
      <c r="BX28">
        <v>200</v>
      </c>
      <c r="BY28">
        <v>200</v>
      </c>
      <c r="BZ28">
        <v>200</v>
      </c>
      <c r="CA28">
        <v>200</v>
      </c>
      <c r="CB28">
        <v>200</v>
      </c>
      <c r="CC28">
        <v>200</v>
      </c>
      <c r="CD28">
        <v>750</v>
      </c>
      <c r="CE28">
        <v>750</v>
      </c>
      <c r="CF28">
        <v>66845</v>
      </c>
    </row>
    <row r="29" spans="1:84" x14ac:dyDescent="0.25">
      <c r="A29">
        <f t="shared" si="0"/>
        <v>0</v>
      </c>
      <c r="B29" s="22">
        <f t="shared" si="1"/>
        <v>2524.6363636363635</v>
      </c>
      <c r="C29" s="22">
        <f t="shared" si="2"/>
        <v>3926</v>
      </c>
      <c r="D29" s="22">
        <f t="shared" si="3"/>
        <v>2013.5</v>
      </c>
      <c r="E29" s="22"/>
      <c r="F29" s="22" t="e">
        <f>VLOOKUP(A29,RiverEscData!$H$4:$R$55,4,FALSE)</f>
        <v>#N/A</v>
      </c>
      <c r="G29" s="22" t="e">
        <f>VLOOKUP(A29,RiverEscData!$H$4:$R$55,6,FALSE)*$G$5</f>
        <v>#N/A</v>
      </c>
      <c r="H29" s="22">
        <v>23</v>
      </c>
      <c r="I29" t="s">
        <v>188</v>
      </c>
      <c r="M29">
        <v>4027</v>
      </c>
      <c r="N29">
        <v>3946</v>
      </c>
      <c r="O29">
        <v>3805</v>
      </c>
      <c r="P29">
        <v>2281</v>
      </c>
      <c r="Q29">
        <v>1814</v>
      </c>
      <c r="R29">
        <v>1784</v>
      </c>
      <c r="S29">
        <v>2175</v>
      </c>
      <c r="T29">
        <v>3206</v>
      </c>
      <c r="U29">
        <v>2913</v>
      </c>
      <c r="V29">
        <v>457</v>
      </c>
      <c r="W29">
        <v>1363</v>
      </c>
      <c r="X29">
        <v>1662</v>
      </c>
      <c r="Y29">
        <v>1940</v>
      </c>
      <c r="Z29">
        <v>1125</v>
      </c>
      <c r="AA29">
        <v>605</v>
      </c>
      <c r="AB29">
        <v>858</v>
      </c>
      <c r="AC29">
        <v>1466</v>
      </c>
      <c r="AD29">
        <v>3255</v>
      </c>
      <c r="AE29">
        <v>1159</v>
      </c>
      <c r="AF29">
        <v>4296</v>
      </c>
      <c r="AG29">
        <v>4010</v>
      </c>
      <c r="AH29">
        <v>3287</v>
      </c>
      <c r="AI29">
        <v>1460</v>
      </c>
      <c r="AJ29">
        <v>243</v>
      </c>
      <c r="AK29">
        <v>1310</v>
      </c>
      <c r="AL29">
        <v>2970</v>
      </c>
      <c r="AM29">
        <v>1806</v>
      </c>
      <c r="AN29">
        <v>663</v>
      </c>
      <c r="AO29">
        <v>348</v>
      </c>
      <c r="AP29">
        <v>1250</v>
      </c>
      <c r="AQ29">
        <v>1283</v>
      </c>
      <c r="AR29">
        <v>900</v>
      </c>
      <c r="AS29">
        <v>1671</v>
      </c>
      <c r="AT29">
        <v>780</v>
      </c>
      <c r="AU29">
        <v>900</v>
      </c>
      <c r="AV29">
        <v>350</v>
      </c>
      <c r="AX29">
        <v>650</v>
      </c>
      <c r="AY29">
        <v>550</v>
      </c>
      <c r="AZ29">
        <v>125</v>
      </c>
      <c r="BA29">
        <v>227</v>
      </c>
      <c r="BB29">
        <v>570</v>
      </c>
      <c r="BC29">
        <v>410</v>
      </c>
      <c r="BD29">
        <v>475</v>
      </c>
      <c r="BE29">
        <v>600</v>
      </c>
      <c r="BF29">
        <v>325</v>
      </c>
      <c r="BG29">
        <v>840</v>
      </c>
      <c r="BH29">
        <v>1025</v>
      </c>
      <c r="BI29">
        <v>1150</v>
      </c>
      <c r="BJ29">
        <v>1300</v>
      </c>
      <c r="BK29">
        <v>825</v>
      </c>
      <c r="BL29">
        <v>1300</v>
      </c>
      <c r="BM29">
        <v>1950</v>
      </c>
      <c r="BN29">
        <v>1150</v>
      </c>
      <c r="BO29">
        <v>1150</v>
      </c>
      <c r="BP29">
        <v>1150</v>
      </c>
      <c r="BQ29">
        <v>800</v>
      </c>
      <c r="BR29">
        <v>1500</v>
      </c>
      <c r="BS29">
        <v>1150</v>
      </c>
      <c r="BT29">
        <v>800</v>
      </c>
      <c r="BU29">
        <v>2250</v>
      </c>
      <c r="BV29">
        <v>600</v>
      </c>
      <c r="BW29">
        <v>1900</v>
      </c>
      <c r="BX29">
        <v>950</v>
      </c>
      <c r="BY29">
        <v>1700</v>
      </c>
      <c r="BZ29">
        <v>600</v>
      </c>
      <c r="CA29">
        <v>600</v>
      </c>
      <c r="CB29">
        <v>950</v>
      </c>
      <c r="CC29">
        <v>3700</v>
      </c>
      <c r="CD29">
        <v>4250</v>
      </c>
      <c r="CE29">
        <v>4250</v>
      </c>
      <c r="CF29">
        <v>109140</v>
      </c>
    </row>
    <row r="30" spans="1:84" x14ac:dyDescent="0.25">
      <c r="A30" t="str">
        <f t="shared" si="0"/>
        <v>Esc</v>
      </c>
      <c r="B30" s="22" t="str">
        <f t="shared" si="1"/>
        <v/>
      </c>
      <c r="C30" s="22" t="str">
        <f t="shared" si="2"/>
        <v/>
      </c>
      <c r="D30" s="22" t="str">
        <f t="shared" si="3"/>
        <v/>
      </c>
      <c r="E30" s="22"/>
      <c r="F30" s="22" t="e">
        <f>VLOOKUP(A30,RiverEscData!$H$4:$R$55,4,FALSE)</f>
        <v>#N/A</v>
      </c>
      <c r="G30" s="22" t="e">
        <f>VLOOKUP(A30,RiverEscData!$H$4:$R$55,6,FALSE)*$G$5</f>
        <v>#N/A</v>
      </c>
      <c r="H30" s="22">
        <v>24</v>
      </c>
      <c r="I30" t="s">
        <v>176</v>
      </c>
      <c r="J30" t="s">
        <v>63</v>
      </c>
      <c r="K30" t="s">
        <v>182</v>
      </c>
      <c r="L30" t="s">
        <v>204</v>
      </c>
      <c r="AJ30">
        <v>300</v>
      </c>
      <c r="AM30">
        <v>1200</v>
      </c>
      <c r="AO30">
        <v>40</v>
      </c>
      <c r="AT30">
        <v>146</v>
      </c>
      <c r="AU30">
        <v>300</v>
      </c>
      <c r="AV30">
        <v>300</v>
      </c>
      <c r="AW30">
        <v>200</v>
      </c>
      <c r="AX30">
        <v>150</v>
      </c>
      <c r="AY30">
        <v>100</v>
      </c>
      <c r="AZ30">
        <v>300</v>
      </c>
      <c r="BB30">
        <v>400</v>
      </c>
      <c r="BD30">
        <v>100</v>
      </c>
      <c r="BE30">
        <v>250</v>
      </c>
      <c r="BF30">
        <v>75</v>
      </c>
      <c r="BG30">
        <v>100</v>
      </c>
      <c r="BH30">
        <v>200</v>
      </c>
      <c r="BI30">
        <v>500</v>
      </c>
      <c r="BJ30">
        <v>75</v>
      </c>
      <c r="BK30">
        <v>75</v>
      </c>
      <c r="BL30">
        <v>200</v>
      </c>
      <c r="BM30">
        <v>200</v>
      </c>
      <c r="BN30">
        <v>400</v>
      </c>
      <c r="BO30">
        <v>750</v>
      </c>
      <c r="BP30">
        <v>750</v>
      </c>
      <c r="BQ30">
        <v>750</v>
      </c>
      <c r="BR30">
        <v>400</v>
      </c>
      <c r="BS30">
        <v>450</v>
      </c>
      <c r="BT30">
        <v>500</v>
      </c>
      <c r="BU30">
        <v>50</v>
      </c>
      <c r="BV30">
        <v>750</v>
      </c>
      <c r="BW30">
        <v>750</v>
      </c>
      <c r="BX30">
        <v>750</v>
      </c>
      <c r="BY30">
        <v>1500</v>
      </c>
      <c r="BZ30">
        <v>750</v>
      </c>
      <c r="CA30">
        <v>1500</v>
      </c>
      <c r="CB30">
        <v>1500</v>
      </c>
      <c r="CC30">
        <v>750</v>
      </c>
      <c r="CD30">
        <v>750</v>
      </c>
      <c r="CE30">
        <v>750</v>
      </c>
      <c r="CF30">
        <v>19011</v>
      </c>
    </row>
    <row r="31" spans="1:84" x14ac:dyDescent="0.25">
      <c r="A31" t="str">
        <f t="shared" si="0"/>
        <v>Esc</v>
      </c>
      <c r="B31" s="22">
        <f t="shared" si="1"/>
        <v>880.63636363636363</v>
      </c>
      <c r="C31" s="22">
        <f t="shared" si="2"/>
        <v>10.666666666666666</v>
      </c>
      <c r="D31" s="22">
        <f t="shared" si="3"/>
        <v>241.25</v>
      </c>
      <c r="E31" s="22"/>
      <c r="F31" s="22" t="e">
        <f>VLOOKUP(A31,RiverEscData!$H$4:$R$55,4,FALSE)</f>
        <v>#N/A</v>
      </c>
      <c r="G31" s="22" t="e">
        <f>VLOOKUP(A31,RiverEscData!$H$4:$R$55,6,FALSE)*$G$5</f>
        <v>#N/A</v>
      </c>
      <c r="H31" s="22">
        <v>24</v>
      </c>
      <c r="I31" t="s">
        <v>176</v>
      </c>
      <c r="J31" t="s">
        <v>205</v>
      </c>
      <c r="K31" t="s">
        <v>182</v>
      </c>
      <c r="L31" t="s">
        <v>36</v>
      </c>
      <c r="M31">
        <v>12</v>
      </c>
      <c r="N31">
        <v>4</v>
      </c>
      <c r="O31">
        <v>16</v>
      </c>
      <c r="P31">
        <v>60</v>
      </c>
      <c r="Q31">
        <v>333</v>
      </c>
      <c r="R31">
        <v>353</v>
      </c>
      <c r="S31">
        <v>219</v>
      </c>
      <c r="T31">
        <v>1253</v>
      </c>
      <c r="U31">
        <v>2584</v>
      </c>
      <c r="V31">
        <v>1223</v>
      </c>
      <c r="W31">
        <v>3630</v>
      </c>
      <c r="X31">
        <v>663</v>
      </c>
      <c r="Y31">
        <v>1326</v>
      </c>
      <c r="Z31">
        <v>440</v>
      </c>
      <c r="AA31">
        <v>245</v>
      </c>
      <c r="AB31">
        <v>449</v>
      </c>
      <c r="AC31">
        <v>869</v>
      </c>
      <c r="AD31">
        <v>422</v>
      </c>
      <c r="AE31">
        <v>500</v>
      </c>
      <c r="AF31">
        <v>490</v>
      </c>
      <c r="AG31">
        <v>500</v>
      </c>
      <c r="AH31">
        <v>32</v>
      </c>
      <c r="AI31">
        <v>641</v>
      </c>
      <c r="AJ31">
        <v>408</v>
      </c>
      <c r="AK31">
        <v>10</v>
      </c>
      <c r="AL31">
        <v>20</v>
      </c>
      <c r="AM31">
        <v>15</v>
      </c>
      <c r="AN31">
        <v>10</v>
      </c>
      <c r="AO31">
        <v>6</v>
      </c>
      <c r="AP31">
        <v>1</v>
      </c>
      <c r="AQ31">
        <v>16</v>
      </c>
      <c r="AR31">
        <v>20</v>
      </c>
      <c r="AS31">
        <v>25</v>
      </c>
      <c r="AU31">
        <v>12</v>
      </c>
      <c r="AV31">
        <v>25</v>
      </c>
      <c r="AW31">
        <v>26</v>
      </c>
      <c r="AX31">
        <v>28</v>
      </c>
      <c r="AY31">
        <v>11</v>
      </c>
      <c r="AZ31">
        <v>30</v>
      </c>
      <c r="BA31">
        <v>25</v>
      </c>
      <c r="BB31">
        <v>15</v>
      </c>
      <c r="BC31">
        <v>10</v>
      </c>
      <c r="BE31">
        <v>15</v>
      </c>
      <c r="BF31">
        <v>10</v>
      </c>
      <c r="BG31">
        <v>25</v>
      </c>
      <c r="BH31">
        <v>25</v>
      </c>
      <c r="BI31">
        <v>15</v>
      </c>
      <c r="BJ31">
        <v>25</v>
      </c>
      <c r="BK31">
        <v>200</v>
      </c>
      <c r="BL31">
        <v>75</v>
      </c>
      <c r="BM31">
        <v>75</v>
      </c>
      <c r="BN31">
        <v>25</v>
      </c>
      <c r="BO31">
        <v>25</v>
      </c>
      <c r="BP31">
        <v>80</v>
      </c>
      <c r="BQ31">
        <v>25</v>
      </c>
      <c r="BR31">
        <v>25</v>
      </c>
      <c r="BS31">
        <v>50</v>
      </c>
      <c r="BT31">
        <v>50</v>
      </c>
      <c r="BU31">
        <v>70</v>
      </c>
      <c r="BV31">
        <v>400</v>
      </c>
      <c r="BW31">
        <v>400</v>
      </c>
      <c r="BX31">
        <v>400</v>
      </c>
      <c r="BY31">
        <v>750</v>
      </c>
      <c r="BZ31">
        <v>750</v>
      </c>
      <c r="CA31">
        <v>400</v>
      </c>
      <c r="CB31">
        <v>200</v>
      </c>
      <c r="CC31">
        <v>400</v>
      </c>
      <c r="CD31">
        <v>200</v>
      </c>
      <c r="CE31">
        <v>200</v>
      </c>
      <c r="CF31">
        <v>21892</v>
      </c>
    </row>
    <row r="32" spans="1:84" x14ac:dyDescent="0.25">
      <c r="A32" t="str">
        <f t="shared" si="0"/>
        <v>Esc</v>
      </c>
      <c r="B32" s="22" t="str">
        <f t="shared" si="1"/>
        <v/>
      </c>
      <c r="C32" s="22" t="str">
        <f t="shared" si="2"/>
        <v/>
      </c>
      <c r="D32" s="22" t="str">
        <f t="shared" si="3"/>
        <v/>
      </c>
      <c r="E32" s="22"/>
      <c r="F32" s="22" t="e">
        <f>VLOOKUP(A32,RiverEscData!$H$4:$R$55,4,FALSE)</f>
        <v>#N/A</v>
      </c>
      <c r="G32" s="22" t="e">
        <f>VLOOKUP(A32,RiverEscData!$H$4:$R$55,6,FALSE)*$G$5</f>
        <v>#N/A</v>
      </c>
      <c r="H32" s="22">
        <v>24</v>
      </c>
      <c r="I32" t="s">
        <v>176</v>
      </c>
      <c r="J32" t="s">
        <v>206</v>
      </c>
      <c r="K32" t="s">
        <v>182</v>
      </c>
      <c r="L32" t="s">
        <v>59</v>
      </c>
      <c r="Z32">
        <v>3</v>
      </c>
      <c r="AA32">
        <v>11</v>
      </c>
      <c r="AI32">
        <v>20</v>
      </c>
      <c r="AN32">
        <v>25</v>
      </c>
      <c r="AO32">
        <v>40</v>
      </c>
      <c r="AS32">
        <v>5</v>
      </c>
      <c r="BF32">
        <v>6</v>
      </c>
      <c r="BL32">
        <v>25</v>
      </c>
      <c r="BM32">
        <v>25</v>
      </c>
      <c r="BN32">
        <v>25</v>
      </c>
      <c r="BO32">
        <v>25</v>
      </c>
      <c r="BQ32">
        <v>25</v>
      </c>
      <c r="BS32">
        <v>10</v>
      </c>
      <c r="BT32">
        <v>10</v>
      </c>
      <c r="BU32">
        <v>20</v>
      </c>
      <c r="BV32">
        <v>75</v>
      </c>
      <c r="BW32">
        <v>75</v>
      </c>
      <c r="BX32">
        <v>200</v>
      </c>
      <c r="BY32">
        <v>400</v>
      </c>
      <c r="BZ32">
        <v>200</v>
      </c>
      <c r="CA32">
        <v>200</v>
      </c>
      <c r="CB32">
        <v>200</v>
      </c>
      <c r="CC32">
        <v>200</v>
      </c>
      <c r="CD32">
        <v>200</v>
      </c>
      <c r="CE32">
        <v>200</v>
      </c>
      <c r="CF32">
        <v>2225</v>
      </c>
    </row>
    <row r="33" spans="1:84" x14ac:dyDescent="0.25">
      <c r="A33" t="str">
        <f t="shared" si="0"/>
        <v>Esc</v>
      </c>
      <c r="B33" s="22" t="str">
        <f t="shared" si="1"/>
        <v/>
      </c>
      <c r="C33" s="22" t="str">
        <f t="shared" si="2"/>
        <v/>
      </c>
      <c r="D33" s="22" t="str">
        <f t="shared" si="3"/>
        <v/>
      </c>
      <c r="E33" s="22"/>
      <c r="F33" s="22" t="e">
        <f>VLOOKUP(A33,RiverEscData!$H$4:$R$55,4,FALSE)</f>
        <v>#N/A</v>
      </c>
      <c r="G33" s="22" t="e">
        <f>VLOOKUP(A33,RiverEscData!$H$4:$R$55,6,FALSE)*$G$5</f>
        <v>#N/A</v>
      </c>
      <c r="H33" s="22">
        <v>24</v>
      </c>
      <c r="I33" t="s">
        <v>176</v>
      </c>
      <c r="J33" t="s">
        <v>207</v>
      </c>
      <c r="K33" t="s">
        <v>182</v>
      </c>
      <c r="L33" t="s">
        <v>97</v>
      </c>
      <c r="Z33">
        <v>6</v>
      </c>
      <c r="AA33">
        <v>6</v>
      </c>
      <c r="AB33">
        <v>2</v>
      </c>
      <c r="AI33">
        <v>80</v>
      </c>
      <c r="AN33">
        <v>30</v>
      </c>
      <c r="AO33">
        <v>20</v>
      </c>
      <c r="AQ33">
        <v>1</v>
      </c>
      <c r="AS33">
        <v>10</v>
      </c>
      <c r="AW33">
        <v>14</v>
      </c>
      <c r="AY33">
        <v>1</v>
      </c>
      <c r="BC33">
        <v>6</v>
      </c>
      <c r="BE33">
        <v>10</v>
      </c>
      <c r="BF33">
        <v>19</v>
      </c>
      <c r="BH33">
        <v>8</v>
      </c>
      <c r="BI33">
        <v>25</v>
      </c>
      <c r="BJ33">
        <v>25</v>
      </c>
      <c r="BK33">
        <v>75</v>
      </c>
      <c r="BL33">
        <v>25</v>
      </c>
      <c r="BM33">
        <v>75</v>
      </c>
      <c r="BO33">
        <v>25</v>
      </c>
      <c r="BP33">
        <v>40</v>
      </c>
      <c r="BQ33">
        <v>25</v>
      </c>
      <c r="BS33">
        <v>25</v>
      </c>
      <c r="BT33">
        <v>25</v>
      </c>
      <c r="BU33">
        <v>10</v>
      </c>
      <c r="BV33">
        <v>200</v>
      </c>
      <c r="BW33">
        <v>200</v>
      </c>
      <c r="BX33">
        <v>200</v>
      </c>
      <c r="BY33">
        <v>750</v>
      </c>
      <c r="BZ33">
        <v>400</v>
      </c>
      <c r="CA33">
        <v>200</v>
      </c>
      <c r="CB33">
        <v>200</v>
      </c>
      <c r="CC33">
        <v>200</v>
      </c>
      <c r="CD33">
        <v>400</v>
      </c>
      <c r="CE33">
        <v>400</v>
      </c>
      <c r="CF33">
        <v>3738</v>
      </c>
    </row>
    <row r="34" spans="1:84" x14ac:dyDescent="0.25">
      <c r="A34" t="str">
        <f t="shared" si="0"/>
        <v>Esc</v>
      </c>
      <c r="B34" s="22">
        <f t="shared" si="1"/>
        <v>1.6666666666666667</v>
      </c>
      <c r="C34" s="22" t="str">
        <f t="shared" si="2"/>
        <v/>
      </c>
      <c r="D34" s="22">
        <f t="shared" si="3"/>
        <v>1.5</v>
      </c>
      <c r="E34" s="22"/>
      <c r="F34" s="22" t="e">
        <f>VLOOKUP(A34,RiverEscData!$H$4:$R$55,4,FALSE)</f>
        <v>#N/A</v>
      </c>
      <c r="G34" s="22" t="e">
        <f>VLOOKUP(A34,RiverEscData!$H$4:$R$55,6,FALSE)*$G$5</f>
        <v>#N/A</v>
      </c>
      <c r="H34" s="22">
        <v>24</v>
      </c>
      <c r="I34" t="s">
        <v>176</v>
      </c>
      <c r="J34" t="s">
        <v>208</v>
      </c>
      <c r="K34" t="s">
        <v>182</v>
      </c>
      <c r="L34" t="s">
        <v>102</v>
      </c>
      <c r="Q34">
        <v>2</v>
      </c>
      <c r="R34">
        <v>1</v>
      </c>
      <c r="W34">
        <v>2</v>
      </c>
      <c r="AA34">
        <v>5</v>
      </c>
      <c r="AN34">
        <v>8</v>
      </c>
      <c r="AP34">
        <v>10</v>
      </c>
      <c r="AQ34">
        <v>60</v>
      </c>
      <c r="BH34">
        <v>10</v>
      </c>
      <c r="BI34">
        <v>25</v>
      </c>
      <c r="BN34">
        <v>25</v>
      </c>
      <c r="BO34">
        <v>25</v>
      </c>
      <c r="BP34">
        <v>8</v>
      </c>
      <c r="BQ34">
        <v>25</v>
      </c>
      <c r="BS34">
        <v>20</v>
      </c>
      <c r="BT34">
        <v>50</v>
      </c>
      <c r="BV34">
        <v>75</v>
      </c>
      <c r="BW34">
        <v>75</v>
      </c>
      <c r="BX34">
        <v>200</v>
      </c>
      <c r="BY34">
        <v>200</v>
      </c>
      <c r="BZ34">
        <v>200</v>
      </c>
      <c r="CA34">
        <v>200</v>
      </c>
      <c r="CB34">
        <v>200</v>
      </c>
      <c r="CC34">
        <v>200</v>
      </c>
      <c r="CD34">
        <v>200</v>
      </c>
      <c r="CE34">
        <v>400</v>
      </c>
      <c r="CF34">
        <v>2226</v>
      </c>
    </row>
    <row r="35" spans="1:84" x14ac:dyDescent="0.25">
      <c r="A35" t="str">
        <f t="shared" si="0"/>
        <v>Esc</v>
      </c>
      <c r="B35" s="22" t="str">
        <f t="shared" si="1"/>
        <v/>
      </c>
      <c r="C35" s="22" t="str">
        <f t="shared" si="2"/>
        <v/>
      </c>
      <c r="D35" s="22" t="str">
        <f t="shared" si="3"/>
        <v/>
      </c>
      <c r="E35" s="22"/>
      <c r="F35" s="22" t="e">
        <f>VLOOKUP(A35,RiverEscData!$H$4:$R$55,4,FALSE)</f>
        <v>#N/A</v>
      </c>
      <c r="G35" s="22" t="e">
        <f>VLOOKUP(A35,RiverEscData!$H$4:$R$55,6,FALSE)*$G$5</f>
        <v>#N/A</v>
      </c>
      <c r="H35" s="22">
        <v>24</v>
      </c>
      <c r="I35" t="s">
        <v>176</v>
      </c>
      <c r="J35" t="s">
        <v>209</v>
      </c>
      <c r="K35" t="s">
        <v>182</v>
      </c>
      <c r="L35" t="s">
        <v>106</v>
      </c>
      <c r="Z35">
        <v>6</v>
      </c>
      <c r="AA35">
        <v>8</v>
      </c>
      <c r="AB35">
        <v>3</v>
      </c>
      <c r="AN35">
        <v>13</v>
      </c>
      <c r="AO35">
        <v>20</v>
      </c>
      <c r="AS35">
        <v>4</v>
      </c>
      <c r="AV35">
        <v>10</v>
      </c>
      <c r="AX35">
        <v>40</v>
      </c>
      <c r="AY35">
        <v>3</v>
      </c>
      <c r="BC35">
        <v>10</v>
      </c>
      <c r="BE35">
        <v>55</v>
      </c>
      <c r="BF35">
        <v>15</v>
      </c>
      <c r="BG35">
        <v>25</v>
      </c>
      <c r="BH35">
        <v>40</v>
      </c>
      <c r="BI35">
        <v>25</v>
      </c>
      <c r="BJ35">
        <v>25</v>
      </c>
      <c r="BK35">
        <v>25</v>
      </c>
      <c r="BL35">
        <v>75</v>
      </c>
      <c r="BM35">
        <v>75</v>
      </c>
      <c r="BN35">
        <v>75</v>
      </c>
      <c r="BO35">
        <v>25</v>
      </c>
      <c r="BP35">
        <v>40</v>
      </c>
      <c r="BQ35">
        <v>25</v>
      </c>
      <c r="BS35">
        <v>10</v>
      </c>
      <c r="BT35">
        <v>80</v>
      </c>
      <c r="BU35">
        <v>25</v>
      </c>
      <c r="BV35">
        <v>75</v>
      </c>
      <c r="BW35">
        <v>75</v>
      </c>
      <c r="BX35">
        <v>75</v>
      </c>
      <c r="BY35">
        <v>200</v>
      </c>
      <c r="BZ35">
        <v>75</v>
      </c>
      <c r="CF35">
        <v>1257</v>
      </c>
    </row>
    <row r="36" spans="1:84" x14ac:dyDescent="0.25">
      <c r="A36">
        <f t="shared" si="0"/>
        <v>0</v>
      </c>
      <c r="B36" s="22">
        <f t="shared" si="1"/>
        <v>881.09090909090912</v>
      </c>
      <c r="C36" s="22">
        <f t="shared" si="2"/>
        <v>10.666666666666666</v>
      </c>
      <c r="D36" s="22">
        <f t="shared" si="3"/>
        <v>242</v>
      </c>
      <c r="E36" s="22"/>
      <c r="F36" s="22" t="e">
        <f>VLOOKUP(A36,RiverEscData!$H$4:$R$55,4,FALSE)</f>
        <v>#N/A</v>
      </c>
      <c r="G36" s="22" t="e">
        <f>VLOOKUP(A36,RiverEscData!$H$4:$R$55,6,FALSE)*$G$5</f>
        <v>#N/A</v>
      </c>
      <c r="H36" s="22">
        <v>24</v>
      </c>
      <c r="I36" t="s">
        <v>183</v>
      </c>
      <c r="M36">
        <v>12</v>
      </c>
      <c r="N36">
        <v>4</v>
      </c>
      <c r="O36">
        <v>16</v>
      </c>
      <c r="P36">
        <v>60</v>
      </c>
      <c r="Q36">
        <v>335</v>
      </c>
      <c r="R36">
        <v>354</v>
      </c>
      <c r="S36">
        <v>219</v>
      </c>
      <c r="T36">
        <v>1253</v>
      </c>
      <c r="U36">
        <v>2584</v>
      </c>
      <c r="V36">
        <v>1223</v>
      </c>
      <c r="W36">
        <v>3632</v>
      </c>
      <c r="X36">
        <v>663</v>
      </c>
      <c r="Y36">
        <v>1326</v>
      </c>
      <c r="Z36">
        <v>455</v>
      </c>
      <c r="AA36">
        <v>275</v>
      </c>
      <c r="AB36">
        <v>454</v>
      </c>
      <c r="AC36">
        <v>869</v>
      </c>
      <c r="AD36">
        <v>422</v>
      </c>
      <c r="AE36">
        <v>500</v>
      </c>
      <c r="AF36">
        <v>490</v>
      </c>
      <c r="AG36">
        <v>500</v>
      </c>
      <c r="AH36">
        <v>32</v>
      </c>
      <c r="AI36">
        <v>741</v>
      </c>
      <c r="AJ36">
        <v>708</v>
      </c>
      <c r="AK36">
        <v>10</v>
      </c>
      <c r="AL36">
        <v>20</v>
      </c>
      <c r="AM36">
        <v>1215</v>
      </c>
      <c r="AN36">
        <v>86</v>
      </c>
      <c r="AO36">
        <v>126</v>
      </c>
      <c r="AP36">
        <v>11</v>
      </c>
      <c r="AQ36">
        <v>77</v>
      </c>
      <c r="AR36">
        <v>20</v>
      </c>
      <c r="AS36">
        <v>44</v>
      </c>
      <c r="AT36">
        <v>146</v>
      </c>
      <c r="AU36">
        <v>312</v>
      </c>
      <c r="AV36">
        <v>335</v>
      </c>
      <c r="AW36">
        <v>240</v>
      </c>
      <c r="AX36">
        <v>218</v>
      </c>
      <c r="AY36">
        <v>115</v>
      </c>
      <c r="AZ36">
        <v>330</v>
      </c>
      <c r="BA36">
        <v>25</v>
      </c>
      <c r="BB36">
        <v>415</v>
      </c>
      <c r="BC36">
        <v>26</v>
      </c>
      <c r="BD36">
        <v>100</v>
      </c>
      <c r="BE36">
        <v>330</v>
      </c>
      <c r="BF36">
        <v>125</v>
      </c>
      <c r="BG36">
        <v>150</v>
      </c>
      <c r="BH36">
        <v>283</v>
      </c>
      <c r="BI36">
        <v>590</v>
      </c>
      <c r="BJ36">
        <v>150</v>
      </c>
      <c r="BK36">
        <v>375</v>
      </c>
      <c r="BL36">
        <v>400</v>
      </c>
      <c r="BM36">
        <v>450</v>
      </c>
      <c r="BN36">
        <v>550</v>
      </c>
      <c r="BO36">
        <v>875</v>
      </c>
      <c r="BP36">
        <v>918</v>
      </c>
      <c r="BQ36">
        <v>875</v>
      </c>
      <c r="BR36">
        <v>425</v>
      </c>
      <c r="BS36">
        <v>565</v>
      </c>
      <c r="BT36">
        <v>715</v>
      </c>
      <c r="BU36">
        <v>175</v>
      </c>
      <c r="BV36">
        <v>1575</v>
      </c>
      <c r="BW36">
        <v>1575</v>
      </c>
      <c r="BX36">
        <v>1825</v>
      </c>
      <c r="BY36">
        <v>3800</v>
      </c>
      <c r="BZ36">
        <v>2375</v>
      </c>
      <c r="CA36">
        <v>2500</v>
      </c>
      <c r="CB36">
        <v>2300</v>
      </c>
      <c r="CC36">
        <v>1750</v>
      </c>
      <c r="CD36">
        <v>1750</v>
      </c>
      <c r="CE36">
        <v>1950</v>
      </c>
      <c r="CF36">
        <v>50349</v>
      </c>
    </row>
    <row r="37" spans="1:84" x14ac:dyDescent="0.25">
      <c r="A37" t="str">
        <f t="shared" si="0"/>
        <v>Ind10</v>
      </c>
      <c r="B37" s="22">
        <f t="shared" si="1"/>
        <v>216.54545454545453</v>
      </c>
      <c r="C37" s="22">
        <f t="shared" si="2"/>
        <v>182</v>
      </c>
      <c r="D37" s="22">
        <f t="shared" si="3"/>
        <v>106.25</v>
      </c>
      <c r="E37" s="22"/>
      <c r="F37" s="22" t="e">
        <f>VLOOKUP(A37,RiverEscData!$H$4:$R$55,4,FALSE)</f>
        <v>#N/A</v>
      </c>
      <c r="G37" s="22" t="e">
        <f>VLOOKUP(A37,RiverEscData!$H$4:$R$55,6,FALSE)*$G$5</f>
        <v>#N/A</v>
      </c>
      <c r="H37" s="22">
        <v>24</v>
      </c>
      <c r="I37" t="s">
        <v>184</v>
      </c>
      <c r="J37" t="s">
        <v>210</v>
      </c>
      <c r="K37" t="s">
        <v>202</v>
      </c>
      <c r="L37" t="s">
        <v>104</v>
      </c>
      <c r="M37">
        <v>68</v>
      </c>
      <c r="N37">
        <v>53</v>
      </c>
      <c r="O37">
        <v>425</v>
      </c>
      <c r="P37">
        <v>147</v>
      </c>
      <c r="Q37">
        <v>71</v>
      </c>
      <c r="R37">
        <v>88</v>
      </c>
      <c r="S37">
        <v>119</v>
      </c>
      <c r="T37">
        <v>309</v>
      </c>
      <c r="U37">
        <v>199</v>
      </c>
      <c r="V37">
        <v>219</v>
      </c>
      <c r="W37">
        <v>684</v>
      </c>
      <c r="X37">
        <v>262</v>
      </c>
      <c r="Y37">
        <v>221</v>
      </c>
      <c r="Z37">
        <v>225</v>
      </c>
      <c r="AA37">
        <v>206</v>
      </c>
      <c r="AB37">
        <v>215</v>
      </c>
      <c r="AC37">
        <v>253</v>
      </c>
      <c r="AD37">
        <v>414</v>
      </c>
      <c r="AE37">
        <v>635</v>
      </c>
      <c r="AF37">
        <v>1127</v>
      </c>
      <c r="AG37">
        <v>1775</v>
      </c>
      <c r="AH37">
        <v>190</v>
      </c>
      <c r="AI37">
        <v>2080</v>
      </c>
      <c r="AJ37">
        <v>1781</v>
      </c>
      <c r="AK37">
        <v>751</v>
      </c>
      <c r="AL37">
        <v>800</v>
      </c>
      <c r="AM37">
        <v>825</v>
      </c>
      <c r="AN37">
        <v>650</v>
      </c>
      <c r="AO37">
        <v>450</v>
      </c>
      <c r="AP37">
        <v>400</v>
      </c>
      <c r="AQ37">
        <v>145</v>
      </c>
      <c r="AS37">
        <v>23</v>
      </c>
      <c r="AT37">
        <v>45</v>
      </c>
      <c r="AU37">
        <v>28</v>
      </c>
      <c r="AW37">
        <v>7</v>
      </c>
      <c r="AX37">
        <v>14</v>
      </c>
      <c r="AY37">
        <v>1</v>
      </c>
      <c r="BA37">
        <v>20</v>
      </c>
      <c r="BC37">
        <v>25</v>
      </c>
      <c r="BD37">
        <v>50</v>
      </c>
      <c r="BE37">
        <v>4</v>
      </c>
      <c r="BG37">
        <v>25</v>
      </c>
      <c r="BH37">
        <v>25</v>
      </c>
      <c r="BI37">
        <v>25</v>
      </c>
      <c r="BJ37">
        <v>25</v>
      </c>
      <c r="BK37">
        <v>200</v>
      </c>
      <c r="BL37">
        <v>25</v>
      </c>
      <c r="BM37">
        <v>75</v>
      </c>
      <c r="BN37">
        <v>25</v>
      </c>
      <c r="BO37">
        <v>25</v>
      </c>
      <c r="BP37">
        <v>45</v>
      </c>
      <c r="BQ37">
        <v>200</v>
      </c>
      <c r="BR37">
        <v>200</v>
      </c>
      <c r="BS37">
        <v>100</v>
      </c>
      <c r="BT37">
        <v>250</v>
      </c>
      <c r="BU37">
        <v>50</v>
      </c>
      <c r="BV37">
        <v>400</v>
      </c>
      <c r="BW37">
        <v>400</v>
      </c>
      <c r="BX37">
        <v>750</v>
      </c>
      <c r="BY37">
        <v>750</v>
      </c>
      <c r="BZ37">
        <v>750</v>
      </c>
      <c r="CA37">
        <v>750</v>
      </c>
      <c r="CB37">
        <v>750</v>
      </c>
      <c r="CC37">
        <v>750</v>
      </c>
      <c r="CD37">
        <v>750</v>
      </c>
      <c r="CE37">
        <v>750</v>
      </c>
      <c r="CF37">
        <v>24099</v>
      </c>
    </row>
    <row r="38" spans="1:84" x14ac:dyDescent="0.25">
      <c r="A38">
        <f t="shared" si="0"/>
        <v>0</v>
      </c>
      <c r="B38" s="22">
        <f t="shared" si="1"/>
        <v>216.54545454545453</v>
      </c>
      <c r="C38" s="22">
        <f t="shared" si="2"/>
        <v>182</v>
      </c>
      <c r="D38" s="22">
        <f t="shared" si="3"/>
        <v>106.25</v>
      </c>
      <c r="E38" s="22"/>
      <c r="F38" s="22" t="e">
        <f>VLOOKUP(A38,RiverEscData!$H$4:$R$55,4,FALSE)</f>
        <v>#N/A</v>
      </c>
      <c r="G38" s="22" t="e">
        <f>VLOOKUP(A38,RiverEscData!$H$4:$R$55,6,FALSE)*$G$5</f>
        <v>#N/A</v>
      </c>
      <c r="H38" s="22">
        <v>24</v>
      </c>
      <c r="I38" t="s">
        <v>188</v>
      </c>
      <c r="M38">
        <v>68</v>
      </c>
      <c r="N38">
        <v>53</v>
      </c>
      <c r="O38">
        <v>425</v>
      </c>
      <c r="P38">
        <v>147</v>
      </c>
      <c r="Q38">
        <v>71</v>
      </c>
      <c r="R38">
        <v>88</v>
      </c>
      <c r="S38">
        <v>119</v>
      </c>
      <c r="T38">
        <v>309</v>
      </c>
      <c r="U38">
        <v>199</v>
      </c>
      <c r="V38">
        <v>219</v>
      </c>
      <c r="W38">
        <v>684</v>
      </c>
      <c r="X38">
        <v>262</v>
      </c>
      <c r="Y38">
        <v>221</v>
      </c>
      <c r="Z38">
        <v>225</v>
      </c>
      <c r="AA38">
        <v>206</v>
      </c>
      <c r="AB38">
        <v>215</v>
      </c>
      <c r="AC38">
        <v>253</v>
      </c>
      <c r="AD38">
        <v>414</v>
      </c>
      <c r="AE38">
        <v>635</v>
      </c>
      <c r="AF38">
        <v>1127</v>
      </c>
      <c r="AG38">
        <v>1775</v>
      </c>
      <c r="AH38">
        <v>190</v>
      </c>
      <c r="AI38">
        <v>2080</v>
      </c>
      <c r="AJ38">
        <v>1781</v>
      </c>
      <c r="AK38">
        <v>751</v>
      </c>
      <c r="AL38">
        <v>800</v>
      </c>
      <c r="AM38">
        <v>825</v>
      </c>
      <c r="AN38">
        <v>650</v>
      </c>
      <c r="AO38">
        <v>450</v>
      </c>
      <c r="AP38">
        <v>400</v>
      </c>
      <c r="AQ38">
        <v>145</v>
      </c>
      <c r="AS38">
        <v>23</v>
      </c>
      <c r="AT38">
        <v>45</v>
      </c>
      <c r="AU38">
        <v>28</v>
      </c>
      <c r="AW38">
        <v>7</v>
      </c>
      <c r="AX38">
        <v>14</v>
      </c>
      <c r="AY38">
        <v>1</v>
      </c>
      <c r="BA38">
        <v>20</v>
      </c>
      <c r="BC38">
        <v>25</v>
      </c>
      <c r="BD38">
        <v>50</v>
      </c>
      <c r="BE38">
        <v>4</v>
      </c>
      <c r="BG38">
        <v>25</v>
      </c>
      <c r="BH38">
        <v>25</v>
      </c>
      <c r="BI38">
        <v>25</v>
      </c>
      <c r="BJ38">
        <v>25</v>
      </c>
      <c r="BK38">
        <v>200</v>
      </c>
      <c r="BL38">
        <v>25</v>
      </c>
      <c r="BM38">
        <v>75</v>
      </c>
      <c r="BN38">
        <v>25</v>
      </c>
      <c r="BO38">
        <v>25</v>
      </c>
      <c r="BP38">
        <v>45</v>
      </c>
      <c r="BQ38">
        <v>200</v>
      </c>
      <c r="BR38">
        <v>200</v>
      </c>
      <c r="BS38">
        <v>100</v>
      </c>
      <c r="BT38">
        <v>250</v>
      </c>
      <c r="BU38">
        <v>50</v>
      </c>
      <c r="BV38">
        <v>400</v>
      </c>
      <c r="BW38">
        <v>400</v>
      </c>
      <c r="BX38">
        <v>750</v>
      </c>
      <c r="BY38">
        <v>750</v>
      </c>
      <c r="BZ38">
        <v>750</v>
      </c>
      <c r="CA38">
        <v>750</v>
      </c>
      <c r="CB38">
        <v>750</v>
      </c>
      <c r="CC38">
        <v>750</v>
      </c>
      <c r="CD38">
        <v>750</v>
      </c>
      <c r="CE38">
        <v>750</v>
      </c>
      <c r="CF38">
        <v>24099</v>
      </c>
    </row>
    <row r="39" spans="1:84" x14ac:dyDescent="0.25">
      <c r="A39" t="str">
        <f t="shared" si="0"/>
        <v>Ind7</v>
      </c>
      <c r="B39" s="22">
        <f t="shared" si="1"/>
        <v>41.18181818181818</v>
      </c>
      <c r="C39" s="22">
        <f t="shared" si="2"/>
        <v>60.333333333333336</v>
      </c>
      <c r="D39" s="22">
        <f t="shared" si="3"/>
        <v>24</v>
      </c>
      <c r="E39" s="22"/>
      <c r="F39" s="22" t="e">
        <f>VLOOKUP(A39,RiverEscData!$H$4:$R$55,4,FALSE)</f>
        <v>#N/A</v>
      </c>
      <c r="G39" s="22" t="e">
        <f>VLOOKUP(A39,RiverEscData!$H$4:$R$55,6,FALSE)*$G$5</f>
        <v>#N/A</v>
      </c>
      <c r="H39" s="22">
        <v>24</v>
      </c>
      <c r="I39" t="s">
        <v>211</v>
      </c>
      <c r="J39" t="s">
        <v>212</v>
      </c>
      <c r="K39" t="s">
        <v>108</v>
      </c>
      <c r="L39" t="s">
        <v>78</v>
      </c>
      <c r="M39">
        <v>71</v>
      </c>
      <c r="N39">
        <v>87</v>
      </c>
      <c r="O39">
        <v>23</v>
      </c>
      <c r="P39">
        <v>14</v>
      </c>
      <c r="Q39">
        <v>14</v>
      </c>
      <c r="R39">
        <v>7</v>
      </c>
      <c r="S39">
        <v>61</v>
      </c>
      <c r="T39">
        <v>17</v>
      </c>
      <c r="U39">
        <v>49</v>
      </c>
      <c r="V39">
        <v>37</v>
      </c>
      <c r="W39">
        <v>73</v>
      </c>
      <c r="X39">
        <v>80</v>
      </c>
      <c r="Y39">
        <v>48</v>
      </c>
      <c r="Z39">
        <v>9</v>
      </c>
      <c r="AA39">
        <v>15</v>
      </c>
      <c r="AB39">
        <v>24</v>
      </c>
      <c r="AC39">
        <v>13</v>
      </c>
      <c r="AD39">
        <v>117</v>
      </c>
      <c r="AE39">
        <v>36</v>
      </c>
      <c r="AF39">
        <v>72</v>
      </c>
      <c r="AG39">
        <v>28</v>
      </c>
      <c r="AH39">
        <v>23</v>
      </c>
      <c r="AJ39">
        <v>160</v>
      </c>
      <c r="AK39">
        <v>234</v>
      </c>
      <c r="AL39">
        <v>370</v>
      </c>
      <c r="AM39">
        <v>266</v>
      </c>
      <c r="AN39">
        <v>164</v>
      </c>
      <c r="AO39">
        <v>323</v>
      </c>
      <c r="AP39">
        <v>841</v>
      </c>
      <c r="AQ39">
        <v>436</v>
      </c>
      <c r="AR39">
        <v>150</v>
      </c>
      <c r="AS39">
        <v>10</v>
      </c>
      <c r="AU39">
        <v>26</v>
      </c>
      <c r="AV39">
        <v>30</v>
      </c>
      <c r="AW39">
        <v>25</v>
      </c>
      <c r="AX39">
        <v>30</v>
      </c>
      <c r="BB39">
        <v>100</v>
      </c>
      <c r="BC39">
        <v>150</v>
      </c>
      <c r="BD39">
        <v>160</v>
      </c>
      <c r="BE39">
        <v>50</v>
      </c>
      <c r="BF39">
        <v>6</v>
      </c>
      <c r="BG39">
        <v>50</v>
      </c>
      <c r="BH39">
        <v>50</v>
      </c>
      <c r="BI39">
        <v>25</v>
      </c>
      <c r="BJ39">
        <v>75</v>
      </c>
      <c r="BK39">
        <v>75</v>
      </c>
      <c r="BL39">
        <v>25</v>
      </c>
      <c r="BM39">
        <v>75</v>
      </c>
      <c r="BN39">
        <v>25</v>
      </c>
      <c r="BO39">
        <v>25</v>
      </c>
      <c r="BP39">
        <v>10</v>
      </c>
      <c r="BQ39">
        <v>25</v>
      </c>
      <c r="BR39">
        <v>200</v>
      </c>
      <c r="BS39">
        <v>50</v>
      </c>
      <c r="BT39">
        <v>300</v>
      </c>
      <c r="BU39">
        <v>50</v>
      </c>
      <c r="BV39">
        <v>750</v>
      </c>
      <c r="BW39">
        <v>750</v>
      </c>
      <c r="BX39">
        <v>750</v>
      </c>
      <c r="BY39">
        <v>1500</v>
      </c>
      <c r="BZ39">
        <v>750</v>
      </c>
      <c r="CA39">
        <v>1500</v>
      </c>
      <c r="CB39">
        <v>1500</v>
      </c>
      <c r="CC39">
        <v>1500</v>
      </c>
      <c r="CD39">
        <v>750</v>
      </c>
      <c r="CE39">
        <v>1500</v>
      </c>
      <c r="CF39">
        <v>16759</v>
      </c>
    </row>
    <row r="40" spans="1:84" x14ac:dyDescent="0.25">
      <c r="A40" t="str">
        <f t="shared" si="0"/>
        <v>Ind7</v>
      </c>
      <c r="B40" s="22">
        <f t="shared" si="1"/>
        <v>86.7</v>
      </c>
      <c r="C40" s="22">
        <f t="shared" si="2"/>
        <v>152.66666666666666</v>
      </c>
      <c r="D40" s="22">
        <f t="shared" si="3"/>
        <v>55.25</v>
      </c>
      <c r="E40" s="22"/>
      <c r="F40" s="22" t="e">
        <f>VLOOKUP(A40,RiverEscData!$H$4:$R$55,4,FALSE)</f>
        <v>#N/A</v>
      </c>
      <c r="G40" s="22" t="e">
        <f>VLOOKUP(A40,RiverEscData!$H$4:$R$55,6,FALSE)*$G$5</f>
        <v>#N/A</v>
      </c>
      <c r="H40" s="22">
        <v>24</v>
      </c>
      <c r="I40" t="s">
        <v>211</v>
      </c>
      <c r="J40" t="s">
        <v>213</v>
      </c>
      <c r="K40" t="s">
        <v>108</v>
      </c>
      <c r="L40" t="s">
        <v>84</v>
      </c>
      <c r="M40">
        <v>228</v>
      </c>
      <c r="N40">
        <v>131</v>
      </c>
      <c r="O40">
        <v>99</v>
      </c>
      <c r="P40">
        <v>43</v>
      </c>
      <c r="Q40">
        <v>22</v>
      </c>
      <c r="R40">
        <v>20</v>
      </c>
      <c r="S40">
        <v>136</v>
      </c>
      <c r="T40">
        <v>139</v>
      </c>
      <c r="V40">
        <v>44</v>
      </c>
      <c r="W40">
        <v>5</v>
      </c>
      <c r="Y40">
        <v>67</v>
      </c>
      <c r="Z40">
        <v>185</v>
      </c>
      <c r="AA40">
        <v>60</v>
      </c>
      <c r="AB40">
        <v>149</v>
      </c>
      <c r="AC40">
        <v>112</v>
      </c>
      <c r="AD40">
        <v>85</v>
      </c>
      <c r="AE40">
        <v>115</v>
      </c>
      <c r="AF40">
        <v>362</v>
      </c>
      <c r="AG40">
        <v>155</v>
      </c>
      <c r="AH40">
        <v>54</v>
      </c>
      <c r="AI40">
        <v>115</v>
      </c>
      <c r="AJ40">
        <v>94</v>
      </c>
      <c r="AK40">
        <v>239</v>
      </c>
      <c r="AL40">
        <v>155</v>
      </c>
      <c r="AM40">
        <v>84</v>
      </c>
      <c r="AN40">
        <v>243</v>
      </c>
      <c r="AO40">
        <v>89</v>
      </c>
      <c r="AP40">
        <v>420</v>
      </c>
      <c r="AQ40">
        <v>250</v>
      </c>
      <c r="AU40">
        <v>80</v>
      </c>
      <c r="BC40">
        <v>25</v>
      </c>
      <c r="BD40">
        <v>25</v>
      </c>
      <c r="BE40">
        <v>6</v>
      </c>
      <c r="BF40">
        <v>10</v>
      </c>
      <c r="BG40">
        <v>50</v>
      </c>
      <c r="BH40">
        <v>25</v>
      </c>
      <c r="BI40">
        <v>25</v>
      </c>
      <c r="BJ40">
        <v>50</v>
      </c>
      <c r="BK40">
        <v>75</v>
      </c>
      <c r="BL40">
        <v>75</v>
      </c>
      <c r="BM40">
        <v>75</v>
      </c>
      <c r="BN40">
        <v>25</v>
      </c>
      <c r="BO40">
        <v>75</v>
      </c>
      <c r="BP40">
        <v>80</v>
      </c>
      <c r="BQ40">
        <v>25</v>
      </c>
      <c r="BR40">
        <v>75</v>
      </c>
      <c r="BS40">
        <v>10</v>
      </c>
      <c r="BT40">
        <v>25</v>
      </c>
      <c r="BU40">
        <v>50</v>
      </c>
      <c r="BV40">
        <v>200</v>
      </c>
      <c r="BW40">
        <v>400</v>
      </c>
      <c r="BX40">
        <v>750</v>
      </c>
      <c r="BY40">
        <v>750</v>
      </c>
      <c r="BZ40">
        <v>750</v>
      </c>
      <c r="CA40">
        <v>750</v>
      </c>
      <c r="CB40">
        <v>750</v>
      </c>
      <c r="CC40">
        <v>750</v>
      </c>
      <c r="CD40">
        <v>750</v>
      </c>
      <c r="CE40">
        <v>750</v>
      </c>
      <c r="CF40">
        <v>11386</v>
      </c>
    </row>
    <row r="41" spans="1:84" x14ac:dyDescent="0.25">
      <c r="A41" t="str">
        <f t="shared" si="0"/>
        <v>Ind7</v>
      </c>
      <c r="B41" s="22">
        <f t="shared" si="1"/>
        <v>483.27272727272725</v>
      </c>
      <c r="C41" s="22">
        <f t="shared" si="2"/>
        <v>278.33333333333331</v>
      </c>
      <c r="D41" s="22">
        <f t="shared" si="3"/>
        <v>555.5</v>
      </c>
      <c r="E41" s="22"/>
      <c r="F41" s="22" t="e">
        <f>VLOOKUP(A41,RiverEscData!$H$4:$R$55,4,FALSE)</f>
        <v>#N/A</v>
      </c>
      <c r="G41" s="22" t="e">
        <f>VLOOKUP(A41,RiverEscData!$H$4:$R$55,6,FALSE)*$G$5</f>
        <v>#N/A</v>
      </c>
      <c r="H41" s="22">
        <v>24</v>
      </c>
      <c r="I41" t="s">
        <v>211</v>
      </c>
      <c r="J41" t="s">
        <v>214</v>
      </c>
      <c r="K41" t="s">
        <v>108</v>
      </c>
      <c r="L41" t="s">
        <v>30</v>
      </c>
      <c r="M41">
        <v>308</v>
      </c>
      <c r="N41">
        <v>113</v>
      </c>
      <c r="O41">
        <v>414</v>
      </c>
      <c r="P41">
        <v>385</v>
      </c>
      <c r="Q41">
        <v>365</v>
      </c>
      <c r="R41">
        <v>699</v>
      </c>
      <c r="S41">
        <v>773</v>
      </c>
      <c r="T41">
        <v>650</v>
      </c>
      <c r="U41">
        <v>736</v>
      </c>
      <c r="V41">
        <v>289</v>
      </c>
      <c r="W41">
        <v>584</v>
      </c>
      <c r="X41">
        <v>199</v>
      </c>
      <c r="Y41">
        <v>85</v>
      </c>
      <c r="Z41">
        <v>50</v>
      </c>
      <c r="AA41">
        <v>44</v>
      </c>
      <c r="AB41">
        <v>69</v>
      </c>
      <c r="AC41">
        <v>41</v>
      </c>
      <c r="AD41">
        <v>104</v>
      </c>
      <c r="AE41">
        <v>65</v>
      </c>
      <c r="AF41">
        <v>141</v>
      </c>
      <c r="AG41">
        <v>137</v>
      </c>
      <c r="AH41">
        <v>128</v>
      </c>
      <c r="AI41">
        <v>263</v>
      </c>
      <c r="AJ41">
        <v>143</v>
      </c>
      <c r="AK41">
        <v>160</v>
      </c>
      <c r="AL41">
        <v>306</v>
      </c>
      <c r="AM41">
        <v>275</v>
      </c>
      <c r="AN41">
        <v>528</v>
      </c>
      <c r="AO41">
        <v>291</v>
      </c>
      <c r="AP41">
        <v>691</v>
      </c>
      <c r="AQ41">
        <v>377</v>
      </c>
      <c r="AU41">
        <v>70</v>
      </c>
      <c r="AV41">
        <v>10</v>
      </c>
      <c r="AW41">
        <v>8</v>
      </c>
      <c r="AX41">
        <v>10</v>
      </c>
      <c r="BB41">
        <v>25</v>
      </c>
      <c r="BF41">
        <v>35</v>
      </c>
      <c r="BJ41">
        <v>25</v>
      </c>
      <c r="BK41">
        <v>25</v>
      </c>
      <c r="BL41">
        <v>25</v>
      </c>
      <c r="BM41">
        <v>75</v>
      </c>
      <c r="BN41">
        <v>25</v>
      </c>
      <c r="BO41">
        <v>1E-3</v>
      </c>
      <c r="BP41">
        <v>30</v>
      </c>
      <c r="BQ41">
        <v>25</v>
      </c>
      <c r="BR41">
        <v>75</v>
      </c>
      <c r="BS41">
        <v>10</v>
      </c>
      <c r="BT41">
        <v>20</v>
      </c>
      <c r="BU41">
        <v>20</v>
      </c>
      <c r="BV41">
        <v>200</v>
      </c>
      <c r="BW41">
        <v>400</v>
      </c>
      <c r="BX41">
        <v>400</v>
      </c>
      <c r="BY41">
        <v>750</v>
      </c>
      <c r="BZ41">
        <v>400</v>
      </c>
      <c r="CA41">
        <v>400</v>
      </c>
      <c r="CB41">
        <v>750</v>
      </c>
      <c r="CF41">
        <v>13226.001</v>
      </c>
    </row>
    <row r="42" spans="1:84" x14ac:dyDescent="0.25">
      <c r="A42">
        <f t="shared" si="0"/>
        <v>0</v>
      </c>
      <c r="B42" s="22">
        <f t="shared" si="1"/>
        <v>603.27272727272725</v>
      </c>
      <c r="C42" s="22">
        <f t="shared" si="2"/>
        <v>491.33333333333331</v>
      </c>
      <c r="D42" s="22">
        <f t="shared" si="3"/>
        <v>634.75</v>
      </c>
      <c r="E42" s="22"/>
      <c r="F42" s="22" t="e">
        <f>VLOOKUP(A42,RiverEscData!$H$4:$R$55,4,FALSE)</f>
        <v>#N/A</v>
      </c>
      <c r="G42" s="22" t="e">
        <f>VLOOKUP(A42,RiverEscData!$H$4:$R$55,6,FALSE)*$G$5</f>
        <v>#N/A</v>
      </c>
      <c r="H42" s="22">
        <v>24</v>
      </c>
      <c r="I42" t="s">
        <v>215</v>
      </c>
      <c r="M42">
        <v>607</v>
      </c>
      <c r="N42">
        <v>331</v>
      </c>
      <c r="O42">
        <v>536</v>
      </c>
      <c r="P42">
        <v>442</v>
      </c>
      <c r="Q42">
        <v>401</v>
      </c>
      <c r="R42">
        <v>726</v>
      </c>
      <c r="S42">
        <v>970</v>
      </c>
      <c r="T42">
        <v>806</v>
      </c>
      <c r="U42">
        <v>785</v>
      </c>
      <c r="V42">
        <v>370</v>
      </c>
      <c r="W42">
        <v>662</v>
      </c>
      <c r="X42">
        <v>279</v>
      </c>
      <c r="Y42">
        <v>200</v>
      </c>
      <c r="Z42">
        <v>244</v>
      </c>
      <c r="AA42">
        <v>119</v>
      </c>
      <c r="AB42">
        <v>242</v>
      </c>
      <c r="AC42">
        <v>166</v>
      </c>
      <c r="AD42">
        <v>306</v>
      </c>
      <c r="AE42">
        <v>216</v>
      </c>
      <c r="AF42">
        <v>575</v>
      </c>
      <c r="AG42">
        <v>320</v>
      </c>
      <c r="AH42">
        <v>205</v>
      </c>
      <c r="AI42">
        <v>378</v>
      </c>
      <c r="AJ42">
        <v>397</v>
      </c>
      <c r="AK42">
        <v>633</v>
      </c>
      <c r="AL42">
        <v>831</v>
      </c>
      <c r="AM42">
        <v>625</v>
      </c>
      <c r="AN42">
        <v>935</v>
      </c>
      <c r="AO42">
        <v>703</v>
      </c>
      <c r="AP42">
        <v>1952</v>
      </c>
      <c r="AQ42">
        <v>1063</v>
      </c>
      <c r="AR42">
        <v>150</v>
      </c>
      <c r="AS42">
        <v>10</v>
      </c>
      <c r="AU42">
        <v>176</v>
      </c>
      <c r="AV42">
        <v>40</v>
      </c>
      <c r="AW42">
        <v>33</v>
      </c>
      <c r="AX42">
        <v>40</v>
      </c>
      <c r="BB42">
        <v>125</v>
      </c>
      <c r="BC42">
        <v>175</v>
      </c>
      <c r="BD42">
        <v>185</v>
      </c>
      <c r="BE42">
        <v>56</v>
      </c>
      <c r="BF42">
        <v>51</v>
      </c>
      <c r="BG42">
        <v>100</v>
      </c>
      <c r="BH42">
        <v>75</v>
      </c>
      <c r="BI42">
        <v>50</v>
      </c>
      <c r="BJ42">
        <v>150</v>
      </c>
      <c r="BK42">
        <v>175</v>
      </c>
      <c r="BL42">
        <v>125</v>
      </c>
      <c r="BM42">
        <v>225</v>
      </c>
      <c r="BN42">
        <v>75</v>
      </c>
      <c r="BO42">
        <v>100.001</v>
      </c>
      <c r="BP42">
        <v>120</v>
      </c>
      <c r="BQ42">
        <v>75</v>
      </c>
      <c r="BR42">
        <v>350</v>
      </c>
      <c r="BS42">
        <v>70</v>
      </c>
      <c r="BT42">
        <v>345</v>
      </c>
      <c r="BU42">
        <v>120</v>
      </c>
      <c r="BV42">
        <v>1150</v>
      </c>
      <c r="BW42">
        <v>1550</v>
      </c>
      <c r="BX42">
        <v>1900</v>
      </c>
      <c r="BY42">
        <v>3000</v>
      </c>
      <c r="BZ42">
        <v>1900</v>
      </c>
      <c r="CA42">
        <v>2650</v>
      </c>
      <c r="CB42">
        <v>3000</v>
      </c>
      <c r="CC42">
        <v>2250</v>
      </c>
      <c r="CD42">
        <v>1500</v>
      </c>
      <c r="CE42">
        <v>2250</v>
      </c>
      <c r="CF42">
        <v>41371.001000000004</v>
      </c>
    </row>
    <row r="43" spans="1:84" x14ac:dyDescent="0.25">
      <c r="A43" t="str">
        <f t="shared" si="0"/>
        <v>Esc</v>
      </c>
      <c r="B43" s="22" t="str">
        <f t="shared" si="1"/>
        <v/>
      </c>
      <c r="C43" s="22" t="str">
        <f t="shared" si="2"/>
        <v/>
      </c>
      <c r="D43" s="22" t="str">
        <f t="shared" si="3"/>
        <v/>
      </c>
      <c r="E43" s="22"/>
      <c r="F43" s="22" t="e">
        <f>VLOOKUP(A43,RiverEscData!$H$4:$R$55,4,FALSE)</f>
        <v>#N/A</v>
      </c>
      <c r="G43" s="22" t="e">
        <f>VLOOKUP(A43,RiverEscData!$H$4:$R$55,6,FALSE)*$G$5</f>
        <v>#N/A</v>
      </c>
      <c r="H43" s="22">
        <v>25</v>
      </c>
      <c r="I43" t="s">
        <v>176</v>
      </c>
      <c r="J43" t="s">
        <v>216</v>
      </c>
      <c r="K43" t="s">
        <v>182</v>
      </c>
      <c r="L43" t="s">
        <v>37</v>
      </c>
      <c r="AD43">
        <v>2</v>
      </c>
      <c r="AI43">
        <v>3</v>
      </c>
      <c r="AL43">
        <v>1</v>
      </c>
      <c r="AT43">
        <v>4</v>
      </c>
      <c r="BB43">
        <v>50</v>
      </c>
      <c r="BD43">
        <v>25</v>
      </c>
      <c r="BE43">
        <v>25</v>
      </c>
      <c r="BF43">
        <v>200</v>
      </c>
      <c r="BG43">
        <v>300</v>
      </c>
      <c r="BI43">
        <v>200</v>
      </c>
      <c r="BJ43">
        <v>75</v>
      </c>
      <c r="BK43">
        <v>75</v>
      </c>
      <c r="BL43">
        <v>75</v>
      </c>
      <c r="BM43">
        <v>175</v>
      </c>
      <c r="BN43">
        <v>75</v>
      </c>
      <c r="BO43">
        <v>400</v>
      </c>
      <c r="BP43">
        <v>400</v>
      </c>
      <c r="BQ43">
        <v>300</v>
      </c>
      <c r="BR43">
        <v>350</v>
      </c>
      <c r="BS43">
        <v>200</v>
      </c>
      <c r="BT43">
        <v>750</v>
      </c>
      <c r="BU43">
        <v>300</v>
      </c>
      <c r="BV43">
        <v>750</v>
      </c>
      <c r="BW43">
        <v>25</v>
      </c>
      <c r="BX43">
        <v>25</v>
      </c>
      <c r="BY43">
        <v>25</v>
      </c>
      <c r="BZ43">
        <v>25</v>
      </c>
      <c r="CF43">
        <v>4835</v>
      </c>
    </row>
    <row r="44" spans="1:84" x14ac:dyDescent="0.25">
      <c r="A44" t="str">
        <f t="shared" si="0"/>
        <v>Esc</v>
      </c>
      <c r="B44" s="22">
        <f t="shared" si="1"/>
        <v>44.142857142857146</v>
      </c>
      <c r="C44" s="22">
        <f t="shared" si="2"/>
        <v>19</v>
      </c>
      <c r="D44" s="22">
        <f t="shared" si="3"/>
        <v>66.25</v>
      </c>
      <c r="E44" s="22"/>
      <c r="F44" s="22" t="e">
        <f>VLOOKUP(A44,RiverEscData!$H$4:$R$55,4,FALSE)</f>
        <v>#N/A</v>
      </c>
      <c r="G44" s="22" t="e">
        <f>VLOOKUP(A44,RiverEscData!$H$4:$R$55,6,FALSE)*$G$5</f>
        <v>#N/A</v>
      </c>
      <c r="H44" s="22">
        <v>25</v>
      </c>
      <c r="I44" t="s">
        <v>176</v>
      </c>
      <c r="J44" t="s">
        <v>217</v>
      </c>
      <c r="K44" t="s">
        <v>182</v>
      </c>
      <c r="L44" t="s">
        <v>42</v>
      </c>
      <c r="N44">
        <v>5</v>
      </c>
      <c r="O44">
        <v>33</v>
      </c>
      <c r="P44">
        <v>98</v>
      </c>
      <c r="Q44">
        <v>113</v>
      </c>
      <c r="R44">
        <v>21</v>
      </c>
      <c r="S44">
        <v>33</v>
      </c>
      <c r="U44">
        <v>6</v>
      </c>
      <c r="Y44">
        <v>16</v>
      </c>
      <c r="Z44">
        <v>21</v>
      </c>
      <c r="AA44">
        <v>11</v>
      </c>
      <c r="AB44">
        <v>25</v>
      </c>
      <c r="AC44">
        <v>5</v>
      </c>
      <c r="AD44">
        <v>7</v>
      </c>
      <c r="AF44">
        <v>12</v>
      </c>
      <c r="AH44">
        <v>19</v>
      </c>
      <c r="AK44">
        <v>60</v>
      </c>
      <c r="AL44">
        <v>64</v>
      </c>
      <c r="AO44">
        <v>8</v>
      </c>
      <c r="AU44">
        <v>5</v>
      </c>
      <c r="AX44">
        <v>10</v>
      </c>
      <c r="BC44">
        <v>20</v>
      </c>
      <c r="BF44">
        <v>85</v>
      </c>
      <c r="BI44">
        <v>25</v>
      </c>
      <c r="BJ44">
        <v>25</v>
      </c>
      <c r="BK44">
        <v>25</v>
      </c>
      <c r="BL44">
        <v>25</v>
      </c>
      <c r="BM44">
        <v>25</v>
      </c>
      <c r="BN44">
        <v>25</v>
      </c>
      <c r="BO44">
        <v>25</v>
      </c>
      <c r="BQ44">
        <v>25</v>
      </c>
      <c r="BR44">
        <v>25</v>
      </c>
      <c r="BS44">
        <v>75</v>
      </c>
      <c r="BT44">
        <v>400</v>
      </c>
      <c r="BU44">
        <v>75</v>
      </c>
      <c r="BV44">
        <v>75</v>
      </c>
      <c r="CF44">
        <v>1527</v>
      </c>
    </row>
    <row r="45" spans="1:84" x14ac:dyDescent="0.25">
      <c r="A45" t="str">
        <f t="shared" si="0"/>
        <v>Esc</v>
      </c>
      <c r="B45" s="22">
        <f t="shared" si="1"/>
        <v>23</v>
      </c>
      <c r="C45" s="22">
        <f t="shared" si="2"/>
        <v>23</v>
      </c>
      <c r="D45" s="22" t="str">
        <f t="shared" si="3"/>
        <v/>
      </c>
      <c r="E45" s="22"/>
      <c r="F45" s="22" t="e">
        <f>VLOOKUP(A45,RiverEscData!$H$4:$R$55,4,FALSE)</f>
        <v>#N/A</v>
      </c>
      <c r="G45" s="22" t="e">
        <f>VLOOKUP(A45,RiverEscData!$H$4:$R$55,6,FALSE)*$G$5</f>
        <v>#N/A</v>
      </c>
      <c r="H45" s="22">
        <v>25</v>
      </c>
      <c r="I45" t="s">
        <v>176</v>
      </c>
      <c r="J45" t="s">
        <v>218</v>
      </c>
      <c r="K45" t="s">
        <v>182</v>
      </c>
      <c r="L45" t="s">
        <v>66</v>
      </c>
      <c r="N45">
        <v>23</v>
      </c>
      <c r="T45">
        <v>23</v>
      </c>
      <c r="Y45">
        <v>39</v>
      </c>
      <c r="Z45">
        <v>280</v>
      </c>
      <c r="AA45">
        <v>60</v>
      </c>
      <c r="AB45">
        <v>20</v>
      </c>
      <c r="AC45">
        <v>11</v>
      </c>
      <c r="AD45">
        <v>32</v>
      </c>
      <c r="AF45">
        <v>39</v>
      </c>
      <c r="AG45">
        <v>75</v>
      </c>
      <c r="AH45">
        <v>247</v>
      </c>
      <c r="AO45">
        <v>46</v>
      </c>
      <c r="AR45">
        <v>300</v>
      </c>
      <c r="AT45">
        <v>20</v>
      </c>
      <c r="AU45">
        <v>4</v>
      </c>
      <c r="AZ45">
        <v>1</v>
      </c>
      <c r="BF45">
        <v>5</v>
      </c>
      <c r="BI45">
        <v>25</v>
      </c>
      <c r="BJ45">
        <v>25</v>
      </c>
      <c r="BK45">
        <v>75</v>
      </c>
      <c r="BL45">
        <v>25</v>
      </c>
      <c r="BM45">
        <v>50</v>
      </c>
      <c r="BN45">
        <v>25</v>
      </c>
      <c r="BO45">
        <v>25</v>
      </c>
      <c r="BP45">
        <v>75</v>
      </c>
      <c r="BQ45">
        <v>200</v>
      </c>
      <c r="BR45">
        <v>75</v>
      </c>
      <c r="BS45">
        <v>75</v>
      </c>
      <c r="BT45">
        <v>25</v>
      </c>
      <c r="BU45">
        <v>50</v>
      </c>
      <c r="BV45">
        <v>25</v>
      </c>
      <c r="BW45">
        <v>75</v>
      </c>
      <c r="CF45">
        <v>2075</v>
      </c>
    </row>
    <row r="46" spans="1:84" x14ac:dyDescent="0.25">
      <c r="A46" t="str">
        <f t="shared" si="0"/>
        <v>Esc</v>
      </c>
      <c r="B46" s="22">
        <f t="shared" si="1"/>
        <v>33.5</v>
      </c>
      <c r="C46" s="22" t="str">
        <f t="shared" si="2"/>
        <v/>
      </c>
      <c r="D46" s="22">
        <f t="shared" si="3"/>
        <v>23.666666666666668</v>
      </c>
      <c r="E46" s="22"/>
      <c r="F46" s="22" t="e">
        <f>VLOOKUP(A46,RiverEscData!$H$4:$R$55,4,FALSE)</f>
        <v>#N/A</v>
      </c>
      <c r="G46" s="22" t="e">
        <f>VLOOKUP(A46,RiverEscData!$H$4:$R$55,6,FALSE)*$G$5</f>
        <v>#N/A</v>
      </c>
      <c r="H46" s="22">
        <v>25</v>
      </c>
      <c r="I46" t="s">
        <v>176</v>
      </c>
      <c r="J46" t="s">
        <v>219</v>
      </c>
      <c r="K46" t="s">
        <v>182</v>
      </c>
      <c r="L46" t="s">
        <v>70</v>
      </c>
      <c r="P46">
        <v>13</v>
      </c>
      <c r="Q46">
        <v>47</v>
      </c>
      <c r="S46">
        <v>11</v>
      </c>
      <c r="T46">
        <v>106</v>
      </c>
      <c r="U46">
        <v>10</v>
      </c>
      <c r="W46">
        <v>14</v>
      </c>
      <c r="X46">
        <v>21</v>
      </c>
      <c r="Y46">
        <v>46</v>
      </c>
      <c r="Z46">
        <v>15</v>
      </c>
      <c r="AA46">
        <v>35</v>
      </c>
      <c r="AB46">
        <v>5</v>
      </c>
      <c r="AC46">
        <v>7</v>
      </c>
      <c r="AE46">
        <v>26</v>
      </c>
      <c r="AF46">
        <v>17</v>
      </c>
      <c r="AG46">
        <v>8</v>
      </c>
      <c r="AH46">
        <v>25</v>
      </c>
      <c r="AI46">
        <v>15</v>
      </c>
      <c r="AJ46">
        <v>12</v>
      </c>
      <c r="AK46">
        <v>30</v>
      </c>
      <c r="AL46">
        <v>96</v>
      </c>
      <c r="BE46">
        <v>15</v>
      </c>
      <c r="BF46">
        <v>10</v>
      </c>
      <c r="BG46">
        <v>10</v>
      </c>
      <c r="BH46">
        <v>25</v>
      </c>
      <c r="BI46">
        <v>25</v>
      </c>
      <c r="BJ46">
        <v>25</v>
      </c>
      <c r="BK46">
        <v>25</v>
      </c>
      <c r="BL46">
        <v>25</v>
      </c>
      <c r="BM46">
        <v>25</v>
      </c>
      <c r="BN46">
        <v>25</v>
      </c>
      <c r="BO46">
        <v>25</v>
      </c>
      <c r="BP46">
        <v>75</v>
      </c>
      <c r="BQ46">
        <v>75</v>
      </c>
      <c r="BR46">
        <v>900</v>
      </c>
      <c r="BS46">
        <v>200</v>
      </c>
      <c r="BT46">
        <v>200</v>
      </c>
      <c r="BU46">
        <v>100</v>
      </c>
      <c r="BV46">
        <v>75</v>
      </c>
      <c r="BW46">
        <v>75</v>
      </c>
      <c r="BX46">
        <v>25</v>
      </c>
      <c r="BY46">
        <v>25</v>
      </c>
      <c r="CC46">
        <v>25</v>
      </c>
      <c r="CD46">
        <v>30</v>
      </c>
      <c r="CE46">
        <v>75</v>
      </c>
      <c r="CF46">
        <v>2674</v>
      </c>
    </row>
    <row r="47" spans="1:84" x14ac:dyDescent="0.25">
      <c r="A47" t="str">
        <f t="shared" si="0"/>
        <v>Esc</v>
      </c>
      <c r="B47" s="22" t="str">
        <f t="shared" si="1"/>
        <v/>
      </c>
      <c r="C47" s="22" t="str">
        <f t="shared" si="2"/>
        <v/>
      </c>
      <c r="D47" s="22" t="str">
        <f t="shared" si="3"/>
        <v/>
      </c>
      <c r="E47" s="22"/>
      <c r="F47" s="22" t="e">
        <f>VLOOKUP(A47,RiverEscData!$H$4:$R$55,4,FALSE)</f>
        <v>#N/A</v>
      </c>
      <c r="G47" s="22" t="e">
        <f>VLOOKUP(A47,RiverEscData!$H$4:$R$55,6,FALSE)*$G$5</f>
        <v>#N/A</v>
      </c>
      <c r="H47" s="22">
        <v>25</v>
      </c>
      <c r="I47" t="s">
        <v>176</v>
      </c>
      <c r="J47" t="s">
        <v>220</v>
      </c>
      <c r="K47" t="s">
        <v>182</v>
      </c>
      <c r="L47" t="s">
        <v>82</v>
      </c>
      <c r="Y47">
        <v>17</v>
      </c>
      <c r="Z47">
        <v>78</v>
      </c>
      <c r="AA47">
        <v>4</v>
      </c>
      <c r="AB47">
        <v>2</v>
      </c>
      <c r="AD47">
        <v>5</v>
      </c>
      <c r="AF47">
        <v>24</v>
      </c>
      <c r="AG47">
        <v>11</v>
      </c>
      <c r="AH47">
        <v>214</v>
      </c>
      <c r="AI47">
        <v>80</v>
      </c>
      <c r="AJ47">
        <v>15</v>
      </c>
      <c r="AK47">
        <v>10</v>
      </c>
      <c r="AO47">
        <v>42</v>
      </c>
      <c r="AW47">
        <v>3</v>
      </c>
      <c r="BE47">
        <v>12</v>
      </c>
      <c r="BF47">
        <v>2</v>
      </c>
      <c r="BG47">
        <v>1</v>
      </c>
      <c r="BI47">
        <v>25</v>
      </c>
      <c r="BJ47">
        <v>25</v>
      </c>
      <c r="BK47">
        <v>75</v>
      </c>
      <c r="BL47">
        <v>150</v>
      </c>
      <c r="BM47">
        <v>75</v>
      </c>
      <c r="BN47">
        <v>200</v>
      </c>
      <c r="BO47">
        <v>200</v>
      </c>
      <c r="BP47">
        <v>400</v>
      </c>
      <c r="BQ47">
        <v>200</v>
      </c>
      <c r="BR47">
        <v>700</v>
      </c>
      <c r="BS47">
        <v>75</v>
      </c>
      <c r="BT47">
        <v>400</v>
      </c>
      <c r="BU47">
        <v>200</v>
      </c>
      <c r="BV47">
        <v>75</v>
      </c>
      <c r="BX47">
        <v>200</v>
      </c>
      <c r="BY47">
        <v>25</v>
      </c>
      <c r="CA47">
        <v>75</v>
      </c>
      <c r="CB47">
        <v>25</v>
      </c>
      <c r="CD47">
        <v>250</v>
      </c>
      <c r="CE47">
        <v>200</v>
      </c>
      <c r="CF47">
        <v>4095</v>
      </c>
    </row>
    <row r="48" spans="1:84" x14ac:dyDescent="0.25">
      <c r="A48" t="str">
        <f t="shared" si="0"/>
        <v>Esc</v>
      </c>
      <c r="B48" s="22" t="str">
        <f t="shared" si="1"/>
        <v/>
      </c>
      <c r="C48" s="22" t="str">
        <f t="shared" si="2"/>
        <v/>
      </c>
      <c r="D48" s="22" t="str">
        <f t="shared" si="3"/>
        <v/>
      </c>
      <c r="E48" s="22"/>
      <c r="F48" s="22" t="e">
        <f>VLOOKUP(A48,RiverEscData!$H$4:$R$55,4,FALSE)</f>
        <v>#N/A</v>
      </c>
      <c r="G48" s="22" t="e">
        <f>VLOOKUP(A48,RiverEscData!$H$4:$R$55,6,FALSE)*$G$5</f>
        <v>#N/A</v>
      </c>
      <c r="H48" s="22">
        <v>25</v>
      </c>
      <c r="I48" t="s">
        <v>176</v>
      </c>
      <c r="J48" t="s">
        <v>221</v>
      </c>
      <c r="K48" t="s">
        <v>182</v>
      </c>
      <c r="L48" t="s">
        <v>91</v>
      </c>
      <c r="BD48">
        <v>50</v>
      </c>
      <c r="BF48">
        <v>40</v>
      </c>
      <c r="BH48">
        <v>25</v>
      </c>
      <c r="BK48">
        <v>25</v>
      </c>
      <c r="BM48">
        <v>25</v>
      </c>
      <c r="BN48">
        <v>15</v>
      </c>
      <c r="BO48">
        <v>25</v>
      </c>
      <c r="BP48">
        <v>25</v>
      </c>
      <c r="BQ48">
        <v>25</v>
      </c>
      <c r="BR48">
        <v>75</v>
      </c>
      <c r="BS48">
        <v>200</v>
      </c>
      <c r="BT48">
        <v>75</v>
      </c>
      <c r="BU48">
        <v>25</v>
      </c>
      <c r="BV48">
        <v>75</v>
      </c>
      <c r="CB48">
        <v>25</v>
      </c>
      <c r="CC48">
        <v>25</v>
      </c>
      <c r="CD48">
        <v>50</v>
      </c>
      <c r="CE48">
        <v>75</v>
      </c>
      <c r="CF48">
        <v>880</v>
      </c>
    </row>
    <row r="49" spans="1:84" x14ac:dyDescent="0.25">
      <c r="A49" t="str">
        <f t="shared" si="0"/>
        <v>Esc</v>
      </c>
      <c r="B49" s="22">
        <f t="shared" si="1"/>
        <v>24.5</v>
      </c>
      <c r="C49" s="22" t="str">
        <f t="shared" si="2"/>
        <v/>
      </c>
      <c r="D49" s="22" t="str">
        <f t="shared" si="3"/>
        <v/>
      </c>
      <c r="E49" s="22"/>
      <c r="F49" s="22" t="e">
        <f>VLOOKUP(A49,RiverEscData!$H$4:$R$55,4,FALSE)</f>
        <v>#N/A</v>
      </c>
      <c r="G49" s="22" t="e">
        <f>VLOOKUP(A49,RiverEscData!$H$4:$R$55,6,FALSE)*$G$5</f>
        <v>#N/A</v>
      </c>
      <c r="H49" s="22">
        <v>25</v>
      </c>
      <c r="I49" t="s">
        <v>176</v>
      </c>
      <c r="J49" t="s">
        <v>222</v>
      </c>
      <c r="K49" t="s">
        <v>182</v>
      </c>
      <c r="L49" t="s">
        <v>96</v>
      </c>
      <c r="V49">
        <v>23</v>
      </c>
      <c r="W49">
        <v>26</v>
      </c>
      <c r="X49">
        <v>36</v>
      </c>
      <c r="Y49">
        <v>232</v>
      </c>
      <c r="Z49">
        <v>6</v>
      </c>
      <c r="AA49">
        <v>1</v>
      </c>
      <c r="AB49">
        <v>70</v>
      </c>
      <c r="AC49">
        <v>122</v>
      </c>
      <c r="AE49">
        <v>36</v>
      </c>
      <c r="AF49">
        <v>325</v>
      </c>
      <c r="AG49">
        <v>2</v>
      </c>
      <c r="AH49">
        <v>37</v>
      </c>
      <c r="AI49">
        <v>110</v>
      </c>
      <c r="AJ49">
        <v>196</v>
      </c>
      <c r="AK49">
        <v>67</v>
      </c>
      <c r="AL49">
        <v>16</v>
      </c>
      <c r="AM49">
        <v>52</v>
      </c>
      <c r="AN49">
        <v>300</v>
      </c>
      <c r="AO49">
        <v>442</v>
      </c>
      <c r="AP49">
        <v>1100</v>
      </c>
      <c r="AQ49">
        <v>100</v>
      </c>
      <c r="AT49">
        <v>30</v>
      </c>
      <c r="AU49">
        <v>30</v>
      </c>
      <c r="AV49">
        <v>30</v>
      </c>
      <c r="AW49">
        <v>10</v>
      </c>
      <c r="AX49">
        <v>50</v>
      </c>
      <c r="AY49">
        <v>50</v>
      </c>
      <c r="AZ49">
        <v>50</v>
      </c>
      <c r="BA49">
        <v>40</v>
      </c>
      <c r="BB49">
        <v>40</v>
      </c>
      <c r="BC49">
        <v>30</v>
      </c>
      <c r="BD49">
        <v>300</v>
      </c>
      <c r="BE49">
        <v>80</v>
      </c>
      <c r="BF49">
        <v>50</v>
      </c>
      <c r="BG49">
        <v>20</v>
      </c>
      <c r="BH49">
        <v>200</v>
      </c>
      <c r="BI49">
        <v>75</v>
      </c>
      <c r="BJ49">
        <v>25</v>
      </c>
      <c r="BK49">
        <v>200</v>
      </c>
      <c r="BL49">
        <v>200</v>
      </c>
      <c r="BM49">
        <v>200</v>
      </c>
      <c r="BN49">
        <v>200</v>
      </c>
      <c r="BO49">
        <v>400</v>
      </c>
      <c r="BP49">
        <v>400</v>
      </c>
      <c r="BQ49">
        <v>750</v>
      </c>
      <c r="BR49">
        <v>900</v>
      </c>
      <c r="BS49">
        <v>1500</v>
      </c>
      <c r="BT49">
        <v>1500</v>
      </c>
      <c r="BU49">
        <v>500</v>
      </c>
      <c r="BV49">
        <v>750</v>
      </c>
      <c r="BW49">
        <v>75</v>
      </c>
      <c r="BX49">
        <v>75</v>
      </c>
      <c r="BY49">
        <v>25</v>
      </c>
      <c r="BZ49">
        <v>75</v>
      </c>
      <c r="CF49">
        <v>12159</v>
      </c>
    </row>
    <row r="50" spans="1:84" x14ac:dyDescent="0.25">
      <c r="A50" t="str">
        <f t="shared" si="0"/>
        <v>Esc</v>
      </c>
      <c r="B50" s="22">
        <f t="shared" si="1"/>
        <v>799.6</v>
      </c>
      <c r="C50" s="22" t="str">
        <f t="shared" si="2"/>
        <v/>
      </c>
      <c r="D50" s="22">
        <f t="shared" si="3"/>
        <v>23</v>
      </c>
      <c r="E50" s="22"/>
      <c r="F50" s="22" t="e">
        <f>VLOOKUP(A50,RiverEscData!$H$4:$R$55,4,FALSE)</f>
        <v>#N/A</v>
      </c>
      <c r="G50" s="22" t="e">
        <f>VLOOKUP(A50,RiverEscData!$H$4:$R$55,6,FALSE)*$G$5</f>
        <v>#N/A</v>
      </c>
      <c r="H50" s="22">
        <v>25</v>
      </c>
      <c r="I50" t="s">
        <v>176</v>
      </c>
      <c r="J50" t="s">
        <v>223</v>
      </c>
      <c r="K50" t="s">
        <v>182</v>
      </c>
      <c r="L50" t="s">
        <v>101</v>
      </c>
      <c r="P50">
        <v>15</v>
      </c>
      <c r="Q50">
        <v>31</v>
      </c>
      <c r="U50">
        <v>502</v>
      </c>
      <c r="V50">
        <v>2500</v>
      </c>
      <c r="W50">
        <v>950</v>
      </c>
      <c r="X50">
        <v>29</v>
      </c>
      <c r="Y50">
        <v>23</v>
      </c>
      <c r="Z50">
        <v>35</v>
      </c>
      <c r="AA50">
        <v>8</v>
      </c>
      <c r="AB50">
        <v>150</v>
      </c>
      <c r="AD50">
        <v>1000</v>
      </c>
      <c r="AE50">
        <v>1000</v>
      </c>
      <c r="AF50">
        <v>474</v>
      </c>
      <c r="AG50">
        <v>300</v>
      </c>
      <c r="AH50">
        <v>1160</v>
      </c>
      <c r="AI50">
        <v>328</v>
      </c>
      <c r="AJ50">
        <v>64</v>
      </c>
      <c r="AK50">
        <v>50</v>
      </c>
      <c r="AL50">
        <v>54</v>
      </c>
      <c r="AM50">
        <v>69</v>
      </c>
      <c r="AN50">
        <v>24</v>
      </c>
      <c r="AO50">
        <v>141</v>
      </c>
      <c r="AP50">
        <v>400</v>
      </c>
      <c r="AQ50">
        <v>100</v>
      </c>
      <c r="AR50">
        <v>150</v>
      </c>
      <c r="AS50">
        <v>300</v>
      </c>
      <c r="AT50">
        <v>300</v>
      </c>
      <c r="AU50">
        <v>70</v>
      </c>
      <c r="AV50">
        <v>15</v>
      </c>
      <c r="AW50">
        <v>10</v>
      </c>
      <c r="AX50">
        <v>7</v>
      </c>
      <c r="AY50">
        <v>30</v>
      </c>
      <c r="AZ50">
        <v>50</v>
      </c>
      <c r="BA50">
        <v>40</v>
      </c>
      <c r="BD50">
        <v>100</v>
      </c>
      <c r="BE50">
        <v>20</v>
      </c>
      <c r="BG50">
        <v>20</v>
      </c>
      <c r="BH50">
        <v>25</v>
      </c>
      <c r="BI50">
        <v>25</v>
      </c>
      <c r="BJ50">
        <v>25</v>
      </c>
      <c r="BK50">
        <v>25</v>
      </c>
      <c r="BL50">
        <v>25</v>
      </c>
      <c r="BM50">
        <v>25</v>
      </c>
      <c r="BN50">
        <v>25</v>
      </c>
      <c r="BO50">
        <v>75</v>
      </c>
      <c r="BP50">
        <v>25</v>
      </c>
      <c r="BQ50">
        <v>25</v>
      </c>
      <c r="BR50">
        <v>25</v>
      </c>
      <c r="BT50">
        <v>200</v>
      </c>
      <c r="BW50">
        <v>25</v>
      </c>
      <c r="BX50">
        <v>75</v>
      </c>
      <c r="BY50">
        <v>25</v>
      </c>
      <c r="CA50">
        <v>25</v>
      </c>
      <c r="CD50">
        <v>25</v>
      </c>
      <c r="CE50">
        <v>75</v>
      </c>
      <c r="CF50">
        <v>11294</v>
      </c>
    </row>
    <row r="51" spans="1:84" x14ac:dyDescent="0.25">
      <c r="A51" t="str">
        <f t="shared" si="0"/>
        <v>Esc</v>
      </c>
      <c r="B51" s="22">
        <f t="shared" si="1"/>
        <v>32</v>
      </c>
      <c r="C51" s="22">
        <f t="shared" si="2"/>
        <v>32</v>
      </c>
      <c r="D51" s="22">
        <f t="shared" si="3"/>
        <v>26</v>
      </c>
      <c r="E51" s="22"/>
      <c r="F51" s="22" t="e">
        <f>VLOOKUP(A51,RiverEscData!$H$4:$R$55,4,FALSE)</f>
        <v>#N/A</v>
      </c>
      <c r="G51" s="22" t="e">
        <f>VLOOKUP(A51,RiverEscData!$H$4:$R$55,6,FALSE)*$G$5</f>
        <v>#N/A</v>
      </c>
      <c r="H51" s="22">
        <v>25</v>
      </c>
      <c r="I51" t="s">
        <v>176</v>
      </c>
      <c r="J51" t="s">
        <v>224</v>
      </c>
      <c r="K51" t="s">
        <v>182</v>
      </c>
      <c r="L51" t="s">
        <v>105</v>
      </c>
      <c r="O51">
        <v>32</v>
      </c>
      <c r="Q51">
        <v>26</v>
      </c>
      <c r="V51">
        <v>39</v>
      </c>
      <c r="W51">
        <v>31</v>
      </c>
      <c r="Y51">
        <v>3</v>
      </c>
      <c r="Z51">
        <v>4</v>
      </c>
      <c r="AB51">
        <v>2</v>
      </c>
      <c r="AC51">
        <v>5</v>
      </c>
      <c r="AH51">
        <v>23</v>
      </c>
      <c r="AI51">
        <v>4</v>
      </c>
      <c r="AJ51">
        <v>3</v>
      </c>
      <c r="AK51">
        <v>2</v>
      </c>
      <c r="AL51">
        <v>2</v>
      </c>
      <c r="AM51">
        <v>16</v>
      </c>
      <c r="AN51">
        <v>4</v>
      </c>
      <c r="AO51">
        <v>4</v>
      </c>
      <c r="AQ51">
        <v>10</v>
      </c>
      <c r="AS51">
        <v>10</v>
      </c>
      <c r="AX51">
        <v>7</v>
      </c>
      <c r="AZ51">
        <v>27</v>
      </c>
      <c r="BC51">
        <v>10</v>
      </c>
      <c r="BE51">
        <v>40</v>
      </c>
      <c r="BF51">
        <v>40</v>
      </c>
      <c r="BG51">
        <v>10</v>
      </c>
      <c r="BI51">
        <v>25</v>
      </c>
      <c r="BJ51">
        <v>25</v>
      </c>
      <c r="BK51">
        <v>75</v>
      </c>
      <c r="BL51">
        <v>25</v>
      </c>
      <c r="BM51">
        <v>25</v>
      </c>
      <c r="BN51">
        <v>25</v>
      </c>
      <c r="BO51">
        <v>75</v>
      </c>
      <c r="BP51">
        <v>75</v>
      </c>
      <c r="BQ51">
        <v>25</v>
      </c>
      <c r="BR51">
        <v>750</v>
      </c>
      <c r="BS51">
        <v>750</v>
      </c>
      <c r="BT51">
        <v>750</v>
      </c>
      <c r="BU51">
        <v>200</v>
      </c>
      <c r="BV51">
        <v>200</v>
      </c>
      <c r="BW51">
        <v>200</v>
      </c>
      <c r="BX51">
        <v>75</v>
      </c>
      <c r="BY51">
        <v>75</v>
      </c>
      <c r="BZ51">
        <v>25</v>
      </c>
      <c r="CD51">
        <v>75</v>
      </c>
      <c r="CE51">
        <v>400</v>
      </c>
      <c r="CF51">
        <v>4229</v>
      </c>
    </row>
    <row r="52" spans="1:84" x14ac:dyDescent="0.25">
      <c r="A52">
        <f t="shared" si="0"/>
        <v>0</v>
      </c>
      <c r="B52" s="22">
        <f t="shared" si="1"/>
        <v>473.1</v>
      </c>
      <c r="C52" s="22">
        <f t="shared" si="2"/>
        <v>46.5</v>
      </c>
      <c r="D52" s="22">
        <f t="shared" si="3"/>
        <v>102</v>
      </c>
      <c r="E52" s="22"/>
      <c r="F52" s="22" t="e">
        <f>VLOOKUP(A52,RiverEscData!$H$4:$R$55,4,FALSE)</f>
        <v>#N/A</v>
      </c>
      <c r="G52" s="22" t="e">
        <f>VLOOKUP(A52,RiverEscData!$H$4:$R$55,6,FALSE)*$G$5</f>
        <v>#N/A</v>
      </c>
      <c r="H52" s="22">
        <v>25</v>
      </c>
      <c r="I52" t="s">
        <v>183</v>
      </c>
      <c r="N52">
        <v>28</v>
      </c>
      <c r="O52">
        <v>65</v>
      </c>
      <c r="P52">
        <v>126</v>
      </c>
      <c r="Q52">
        <v>217</v>
      </c>
      <c r="R52">
        <v>21</v>
      </c>
      <c r="S52">
        <v>44</v>
      </c>
      <c r="T52">
        <v>129</v>
      </c>
      <c r="U52">
        <v>518</v>
      </c>
      <c r="V52">
        <v>2562</v>
      </c>
      <c r="W52">
        <v>1021</v>
      </c>
      <c r="X52">
        <v>86</v>
      </c>
      <c r="Y52">
        <v>376</v>
      </c>
      <c r="Z52">
        <v>439</v>
      </c>
      <c r="AA52">
        <v>119</v>
      </c>
      <c r="AB52">
        <v>274</v>
      </c>
      <c r="AC52">
        <v>150</v>
      </c>
      <c r="AD52">
        <v>1046</v>
      </c>
      <c r="AE52">
        <v>1062</v>
      </c>
      <c r="AF52">
        <v>891</v>
      </c>
      <c r="AG52">
        <v>396</v>
      </c>
      <c r="AH52">
        <v>1725</v>
      </c>
      <c r="AI52">
        <v>540</v>
      </c>
      <c r="AJ52">
        <v>290</v>
      </c>
      <c r="AK52">
        <v>219</v>
      </c>
      <c r="AL52">
        <v>233</v>
      </c>
      <c r="AM52">
        <v>137</v>
      </c>
      <c r="AN52">
        <v>328</v>
      </c>
      <c r="AO52">
        <v>683</v>
      </c>
      <c r="AP52">
        <v>1500</v>
      </c>
      <c r="AQ52">
        <v>210</v>
      </c>
      <c r="AR52">
        <v>450</v>
      </c>
      <c r="AS52">
        <v>310</v>
      </c>
      <c r="AT52">
        <v>354</v>
      </c>
      <c r="AU52">
        <v>109</v>
      </c>
      <c r="AV52">
        <v>45</v>
      </c>
      <c r="AW52">
        <v>23</v>
      </c>
      <c r="AX52">
        <v>74</v>
      </c>
      <c r="AY52">
        <v>80</v>
      </c>
      <c r="AZ52">
        <v>128</v>
      </c>
      <c r="BA52">
        <v>80</v>
      </c>
      <c r="BB52">
        <v>90</v>
      </c>
      <c r="BC52">
        <v>60</v>
      </c>
      <c r="BD52">
        <v>475</v>
      </c>
      <c r="BE52">
        <v>192</v>
      </c>
      <c r="BF52">
        <v>432</v>
      </c>
      <c r="BG52">
        <v>361</v>
      </c>
      <c r="BH52">
        <v>275</v>
      </c>
      <c r="BI52">
        <v>425</v>
      </c>
      <c r="BJ52">
        <v>250</v>
      </c>
      <c r="BK52">
        <v>600</v>
      </c>
      <c r="BL52">
        <v>550</v>
      </c>
      <c r="BM52">
        <v>625</v>
      </c>
      <c r="BN52">
        <v>615</v>
      </c>
      <c r="BO52">
        <v>1250</v>
      </c>
      <c r="BP52">
        <v>1475</v>
      </c>
      <c r="BQ52">
        <v>1625</v>
      </c>
      <c r="BR52">
        <v>3800</v>
      </c>
      <c r="BS52">
        <v>3075</v>
      </c>
      <c r="BT52">
        <v>4300</v>
      </c>
      <c r="BU52">
        <v>1450</v>
      </c>
      <c r="BV52">
        <v>2025</v>
      </c>
      <c r="BW52">
        <v>475</v>
      </c>
      <c r="BX52">
        <v>475</v>
      </c>
      <c r="BY52">
        <v>200</v>
      </c>
      <c r="BZ52">
        <v>125</v>
      </c>
      <c r="CA52">
        <v>100</v>
      </c>
      <c r="CB52">
        <v>50</v>
      </c>
      <c r="CC52">
        <v>50</v>
      </c>
      <c r="CD52">
        <v>430</v>
      </c>
      <c r="CE52">
        <v>825</v>
      </c>
      <c r="CF52">
        <v>43768</v>
      </c>
    </row>
    <row r="53" spans="1:84" x14ac:dyDescent="0.25">
      <c r="A53" t="str">
        <f t="shared" si="0"/>
        <v>Hatchery</v>
      </c>
      <c r="B53" s="22">
        <f t="shared" si="1"/>
        <v>2524.75</v>
      </c>
      <c r="C53" s="22">
        <f t="shared" si="2"/>
        <v>949.5</v>
      </c>
      <c r="D53" s="22">
        <f t="shared" si="3"/>
        <v>658.33333333333337</v>
      </c>
      <c r="E53" s="22"/>
      <c r="F53" s="22" t="e">
        <f>VLOOKUP(A53,RiverEscData!$H$4:$R$55,4,FALSE)</f>
        <v>#N/A</v>
      </c>
      <c r="G53" s="22" t="e">
        <f>VLOOKUP(A53,RiverEscData!$H$4:$R$55,6,FALSE)*$G$5</f>
        <v>#N/A</v>
      </c>
      <c r="H53" s="22">
        <v>25</v>
      </c>
      <c r="I53" t="s">
        <v>189</v>
      </c>
      <c r="J53" t="s">
        <v>225</v>
      </c>
      <c r="K53" t="s">
        <v>200</v>
      </c>
      <c r="L53" t="s">
        <v>33</v>
      </c>
      <c r="N53">
        <v>977</v>
      </c>
      <c r="O53">
        <v>922</v>
      </c>
      <c r="P53">
        <v>191</v>
      </c>
      <c r="Q53">
        <v>1577</v>
      </c>
      <c r="S53">
        <v>207</v>
      </c>
      <c r="T53">
        <v>9824</v>
      </c>
      <c r="V53">
        <v>3500</v>
      </c>
      <c r="W53">
        <v>3000</v>
      </c>
      <c r="X53">
        <v>823</v>
      </c>
      <c r="Y53">
        <v>2150</v>
      </c>
      <c r="Z53">
        <v>347</v>
      </c>
      <c r="AA53">
        <v>170</v>
      </c>
      <c r="AC53">
        <v>102</v>
      </c>
      <c r="AI53">
        <v>456</v>
      </c>
      <c r="AJ53">
        <v>973</v>
      </c>
      <c r="AK53">
        <v>140</v>
      </c>
      <c r="AL53">
        <v>620</v>
      </c>
      <c r="AM53">
        <v>140</v>
      </c>
      <c r="AN53">
        <v>398</v>
      </c>
      <c r="AO53">
        <v>1615</v>
      </c>
      <c r="AP53">
        <v>5000</v>
      </c>
      <c r="AQ53">
        <v>800</v>
      </c>
      <c r="AR53">
        <v>900</v>
      </c>
      <c r="AS53">
        <v>100</v>
      </c>
      <c r="AY53">
        <v>30</v>
      </c>
      <c r="AZ53">
        <v>35</v>
      </c>
      <c r="BC53">
        <v>20</v>
      </c>
      <c r="BH53">
        <v>25</v>
      </c>
      <c r="BI53">
        <v>75</v>
      </c>
      <c r="BJ53">
        <v>25</v>
      </c>
      <c r="BK53">
        <v>25</v>
      </c>
      <c r="BL53">
        <v>400</v>
      </c>
      <c r="BM53">
        <v>400</v>
      </c>
      <c r="BN53">
        <v>500</v>
      </c>
      <c r="BO53">
        <v>400</v>
      </c>
      <c r="BP53">
        <v>400</v>
      </c>
      <c r="BQ53">
        <v>500</v>
      </c>
      <c r="BR53">
        <v>250</v>
      </c>
      <c r="BS53">
        <v>400</v>
      </c>
      <c r="BT53">
        <v>400</v>
      </c>
      <c r="BU53">
        <v>600</v>
      </c>
      <c r="BV53">
        <v>200</v>
      </c>
      <c r="BW53">
        <v>25</v>
      </c>
      <c r="BX53">
        <v>75</v>
      </c>
      <c r="BY53">
        <v>200</v>
      </c>
      <c r="BZ53">
        <v>25</v>
      </c>
      <c r="CA53">
        <v>25</v>
      </c>
      <c r="CB53">
        <v>25</v>
      </c>
      <c r="CC53">
        <v>25</v>
      </c>
      <c r="CD53">
        <v>300</v>
      </c>
      <c r="CE53">
        <v>400</v>
      </c>
      <c r="CF53">
        <v>40717</v>
      </c>
    </row>
    <row r="54" spans="1:84" x14ac:dyDescent="0.25">
      <c r="A54" t="str">
        <f t="shared" si="0"/>
        <v>Hatchery</v>
      </c>
      <c r="B54" s="22">
        <f t="shared" si="1"/>
        <v>19722.636363636364</v>
      </c>
      <c r="C54" s="22">
        <f t="shared" si="2"/>
        <v>14010.666666666666</v>
      </c>
      <c r="D54" s="22">
        <f t="shared" si="3"/>
        <v>7648</v>
      </c>
      <c r="E54" s="22"/>
      <c r="F54" s="22" t="e">
        <f>VLOOKUP(A54,RiverEscData!$H$4:$R$55,4,FALSE)</f>
        <v>#N/A</v>
      </c>
      <c r="G54" s="22" t="e">
        <f>VLOOKUP(A54,RiverEscData!$H$4:$R$55,6,FALSE)*$G$5</f>
        <v>#N/A</v>
      </c>
      <c r="H54" s="22">
        <v>25</v>
      </c>
      <c r="I54" t="s">
        <v>189</v>
      </c>
      <c r="J54" t="s">
        <v>226</v>
      </c>
      <c r="K54" t="s">
        <v>200</v>
      </c>
      <c r="L54" t="s">
        <v>35</v>
      </c>
      <c r="M54">
        <v>20670</v>
      </c>
      <c r="N54">
        <v>12995</v>
      </c>
      <c r="O54">
        <v>8367</v>
      </c>
      <c r="P54">
        <v>3526</v>
      </c>
      <c r="Q54">
        <v>4962</v>
      </c>
      <c r="R54">
        <v>9943</v>
      </c>
      <c r="S54">
        <v>12161</v>
      </c>
      <c r="T54">
        <v>30387</v>
      </c>
      <c r="U54">
        <v>38178</v>
      </c>
      <c r="V54">
        <v>15000</v>
      </c>
      <c r="W54">
        <v>60760</v>
      </c>
      <c r="X54">
        <v>4875</v>
      </c>
      <c r="Y54">
        <v>21276</v>
      </c>
      <c r="Z54">
        <v>14940</v>
      </c>
      <c r="AA54">
        <v>17000</v>
      </c>
      <c r="AB54">
        <v>11786</v>
      </c>
      <c r="AC54">
        <v>7736</v>
      </c>
      <c r="AD54">
        <v>22030</v>
      </c>
      <c r="AE54">
        <v>5831</v>
      </c>
      <c r="AF54">
        <v>41053</v>
      </c>
      <c r="AG54">
        <v>32915</v>
      </c>
      <c r="AH54">
        <v>26210</v>
      </c>
      <c r="AI54">
        <v>14873</v>
      </c>
      <c r="AJ54">
        <v>8645</v>
      </c>
      <c r="AK54">
        <v>14195</v>
      </c>
      <c r="AL54">
        <v>21865</v>
      </c>
      <c r="AM54">
        <v>18992</v>
      </c>
      <c r="AN54">
        <v>16313</v>
      </c>
      <c r="AO54">
        <v>21928</v>
      </c>
      <c r="AP54">
        <v>20000</v>
      </c>
      <c r="AQ54">
        <v>11500</v>
      </c>
      <c r="AR54">
        <v>22000</v>
      </c>
      <c r="AS54">
        <v>15000</v>
      </c>
      <c r="AT54">
        <v>10700</v>
      </c>
      <c r="AU54">
        <v>7000</v>
      </c>
      <c r="AV54">
        <v>3000</v>
      </c>
      <c r="AW54">
        <v>200</v>
      </c>
      <c r="AX54">
        <v>210</v>
      </c>
      <c r="AY54">
        <v>800</v>
      </c>
      <c r="AZ54">
        <v>718</v>
      </c>
      <c r="BA54">
        <v>300</v>
      </c>
      <c r="BB54">
        <v>500</v>
      </c>
      <c r="BC54">
        <v>300</v>
      </c>
      <c r="BD54">
        <v>500</v>
      </c>
      <c r="BE54">
        <v>120</v>
      </c>
      <c r="BF54">
        <v>500</v>
      </c>
      <c r="BG54">
        <v>120</v>
      </c>
      <c r="BH54">
        <v>400</v>
      </c>
      <c r="BI54">
        <v>75</v>
      </c>
      <c r="BJ54">
        <v>200</v>
      </c>
      <c r="BK54">
        <v>400</v>
      </c>
      <c r="BL54">
        <v>1500</v>
      </c>
      <c r="BM54">
        <v>900</v>
      </c>
      <c r="BN54">
        <v>700</v>
      </c>
      <c r="BO54">
        <v>400</v>
      </c>
      <c r="BP54">
        <v>750</v>
      </c>
      <c r="BQ54">
        <v>1000</v>
      </c>
      <c r="BR54">
        <v>1800</v>
      </c>
      <c r="BS54">
        <v>3500</v>
      </c>
      <c r="BT54">
        <v>300</v>
      </c>
      <c r="BU54">
        <v>1000</v>
      </c>
      <c r="BV54">
        <v>400</v>
      </c>
      <c r="BW54">
        <v>200</v>
      </c>
      <c r="BX54">
        <v>750</v>
      </c>
      <c r="BY54">
        <v>400</v>
      </c>
      <c r="BZ54">
        <v>200</v>
      </c>
      <c r="CA54">
        <v>400</v>
      </c>
      <c r="CB54">
        <v>25</v>
      </c>
      <c r="CC54">
        <v>75</v>
      </c>
      <c r="CD54">
        <v>300</v>
      </c>
      <c r="CE54">
        <v>1500</v>
      </c>
      <c r="CF54">
        <v>650055</v>
      </c>
    </row>
    <row r="55" spans="1:84" x14ac:dyDescent="0.25">
      <c r="A55">
        <f t="shared" si="0"/>
        <v>0</v>
      </c>
      <c r="B55" s="22">
        <f t="shared" si="1"/>
        <v>21558.81818181818</v>
      </c>
      <c r="C55" s="22">
        <f t="shared" si="2"/>
        <v>14643.666666666666</v>
      </c>
      <c r="D55" s="22">
        <f t="shared" si="3"/>
        <v>8141.75</v>
      </c>
      <c r="E55" s="22"/>
      <c r="F55" s="22" t="e">
        <f>VLOOKUP(A55,RiverEscData!$H$4:$R$55,4,FALSE)</f>
        <v>#N/A</v>
      </c>
      <c r="G55" s="22" t="e">
        <f>VLOOKUP(A55,RiverEscData!$H$4:$R$55,6,FALSE)*$G$5</f>
        <v>#N/A</v>
      </c>
      <c r="H55" s="22">
        <v>25</v>
      </c>
      <c r="I55" t="s">
        <v>192</v>
      </c>
      <c r="M55">
        <v>20670</v>
      </c>
      <c r="N55">
        <v>13972</v>
      </c>
      <c r="O55">
        <v>9289</v>
      </c>
      <c r="P55">
        <v>3717</v>
      </c>
      <c r="Q55">
        <v>6539</v>
      </c>
      <c r="R55">
        <v>9943</v>
      </c>
      <c r="S55">
        <v>12368</v>
      </c>
      <c r="T55">
        <v>40211</v>
      </c>
      <c r="U55">
        <v>38178</v>
      </c>
      <c r="V55">
        <v>18500</v>
      </c>
      <c r="W55">
        <v>63760</v>
      </c>
      <c r="X55">
        <v>5698</v>
      </c>
      <c r="Y55">
        <v>23426</v>
      </c>
      <c r="Z55">
        <v>15287</v>
      </c>
      <c r="AA55">
        <v>17170</v>
      </c>
      <c r="AB55">
        <v>11786</v>
      </c>
      <c r="AC55">
        <v>7838</v>
      </c>
      <c r="AD55">
        <v>22030</v>
      </c>
      <c r="AE55">
        <v>5831</v>
      </c>
      <c r="AF55">
        <v>41053</v>
      </c>
      <c r="AG55">
        <v>32915</v>
      </c>
      <c r="AH55">
        <v>26210</v>
      </c>
      <c r="AI55">
        <v>15329</v>
      </c>
      <c r="AJ55">
        <v>9618</v>
      </c>
      <c r="AK55">
        <v>14335</v>
      </c>
      <c r="AL55">
        <v>22485</v>
      </c>
      <c r="AM55">
        <v>19132</v>
      </c>
      <c r="AN55">
        <v>16711</v>
      </c>
      <c r="AO55">
        <v>23543</v>
      </c>
      <c r="AP55">
        <v>25000</v>
      </c>
      <c r="AQ55">
        <v>12300</v>
      </c>
      <c r="AR55">
        <v>22900</v>
      </c>
      <c r="AS55">
        <v>15100</v>
      </c>
      <c r="AT55">
        <v>10700</v>
      </c>
      <c r="AU55">
        <v>7000</v>
      </c>
      <c r="AV55">
        <v>3000</v>
      </c>
      <c r="AW55">
        <v>200</v>
      </c>
      <c r="AX55">
        <v>210</v>
      </c>
      <c r="AY55">
        <v>830</v>
      </c>
      <c r="AZ55">
        <v>753</v>
      </c>
      <c r="BA55">
        <v>300</v>
      </c>
      <c r="BB55">
        <v>500</v>
      </c>
      <c r="BC55">
        <v>320</v>
      </c>
      <c r="BD55">
        <v>500</v>
      </c>
      <c r="BE55">
        <v>120</v>
      </c>
      <c r="BF55">
        <v>500</v>
      </c>
      <c r="BG55">
        <v>120</v>
      </c>
      <c r="BH55">
        <v>425</v>
      </c>
      <c r="BI55">
        <v>150</v>
      </c>
      <c r="BJ55">
        <v>225</v>
      </c>
      <c r="BK55">
        <v>425</v>
      </c>
      <c r="BL55">
        <v>1900</v>
      </c>
      <c r="BM55">
        <v>1300</v>
      </c>
      <c r="BN55">
        <v>1200</v>
      </c>
      <c r="BO55">
        <v>800</v>
      </c>
      <c r="BP55">
        <v>1150</v>
      </c>
      <c r="BQ55">
        <v>1500</v>
      </c>
      <c r="BR55">
        <v>2050</v>
      </c>
      <c r="BS55">
        <v>3900</v>
      </c>
      <c r="BT55">
        <v>700</v>
      </c>
      <c r="BU55">
        <v>1600</v>
      </c>
      <c r="BV55">
        <v>600</v>
      </c>
      <c r="BW55">
        <v>225</v>
      </c>
      <c r="BX55">
        <v>825</v>
      </c>
      <c r="BY55">
        <v>600</v>
      </c>
      <c r="BZ55">
        <v>225</v>
      </c>
      <c r="CA55">
        <v>425</v>
      </c>
      <c r="CB55">
        <v>50</v>
      </c>
      <c r="CC55">
        <v>100</v>
      </c>
      <c r="CD55">
        <v>600</v>
      </c>
      <c r="CE55">
        <v>1900</v>
      </c>
      <c r="CF55">
        <v>690772</v>
      </c>
    </row>
    <row r="56" spans="1:84" x14ac:dyDescent="0.25">
      <c r="A56" t="str">
        <f t="shared" si="0"/>
        <v>Ind10</v>
      </c>
      <c r="B56" s="22">
        <f t="shared" si="1"/>
        <v>4224.545454545455</v>
      </c>
      <c r="C56" s="22">
        <f t="shared" si="2"/>
        <v>3351.3333333333335</v>
      </c>
      <c r="D56" s="22">
        <f t="shared" si="3"/>
        <v>2188.5</v>
      </c>
      <c r="E56" s="22"/>
      <c r="F56" s="22" t="e">
        <f>VLOOKUP(A56,RiverEscData!$H$4:$R$55,4,FALSE)</f>
        <v>#N/A</v>
      </c>
      <c r="G56" s="22" t="e">
        <f>VLOOKUP(A56,RiverEscData!$H$4:$R$55,6,FALSE)*$G$5</f>
        <v>#N/A</v>
      </c>
      <c r="H56" s="22">
        <v>25</v>
      </c>
      <c r="I56" t="s">
        <v>184</v>
      </c>
      <c r="J56" t="s">
        <v>227</v>
      </c>
      <c r="K56" t="s">
        <v>202</v>
      </c>
      <c r="L56" t="s">
        <v>32</v>
      </c>
      <c r="M56">
        <v>4746</v>
      </c>
      <c r="N56">
        <v>1131</v>
      </c>
      <c r="O56">
        <v>4177</v>
      </c>
      <c r="P56">
        <v>2249</v>
      </c>
      <c r="Q56">
        <v>1831</v>
      </c>
      <c r="R56">
        <v>3525</v>
      </c>
      <c r="S56">
        <v>1149</v>
      </c>
      <c r="T56">
        <v>10534</v>
      </c>
      <c r="U56">
        <v>6035</v>
      </c>
      <c r="V56">
        <v>2808</v>
      </c>
      <c r="W56">
        <v>8285</v>
      </c>
      <c r="X56">
        <v>1003</v>
      </c>
      <c r="Y56">
        <v>2024</v>
      </c>
      <c r="Z56">
        <v>2825</v>
      </c>
      <c r="AA56">
        <v>1500</v>
      </c>
      <c r="AB56">
        <v>328</v>
      </c>
      <c r="AC56">
        <v>158</v>
      </c>
      <c r="AD56">
        <v>404</v>
      </c>
      <c r="AE56">
        <v>521</v>
      </c>
      <c r="AF56">
        <v>2389</v>
      </c>
      <c r="AG56">
        <v>571</v>
      </c>
      <c r="AH56">
        <v>440</v>
      </c>
      <c r="AI56">
        <v>96</v>
      </c>
      <c r="AJ56">
        <v>149</v>
      </c>
      <c r="AK56">
        <v>2268</v>
      </c>
      <c r="AL56">
        <v>3065</v>
      </c>
      <c r="AM56">
        <v>2224</v>
      </c>
      <c r="AN56">
        <v>693</v>
      </c>
      <c r="AO56">
        <v>335</v>
      </c>
      <c r="AP56">
        <v>2200</v>
      </c>
      <c r="AQ56">
        <v>1750</v>
      </c>
      <c r="AR56">
        <v>2000</v>
      </c>
      <c r="AS56">
        <v>2500</v>
      </c>
      <c r="AT56">
        <v>1100</v>
      </c>
      <c r="AU56">
        <v>700</v>
      </c>
      <c r="AV56">
        <v>400</v>
      </c>
      <c r="AW56">
        <v>100</v>
      </c>
      <c r="AX56">
        <v>400</v>
      </c>
      <c r="AY56">
        <v>500</v>
      </c>
      <c r="AZ56">
        <v>700</v>
      </c>
      <c r="BA56">
        <v>475</v>
      </c>
      <c r="BC56">
        <v>300</v>
      </c>
      <c r="BD56">
        <v>345</v>
      </c>
      <c r="BE56">
        <v>650</v>
      </c>
      <c r="BF56">
        <v>1000</v>
      </c>
      <c r="BG56">
        <v>500</v>
      </c>
      <c r="BH56">
        <v>400</v>
      </c>
      <c r="BI56">
        <v>200</v>
      </c>
      <c r="BJ56">
        <v>750</v>
      </c>
      <c r="BK56">
        <v>750</v>
      </c>
      <c r="BL56">
        <v>1500</v>
      </c>
      <c r="BM56">
        <v>1000</v>
      </c>
      <c r="BN56">
        <v>900</v>
      </c>
      <c r="BO56">
        <v>1500</v>
      </c>
      <c r="BP56">
        <v>500</v>
      </c>
      <c r="BQ56">
        <v>2800</v>
      </c>
      <c r="BR56">
        <v>3000</v>
      </c>
      <c r="BS56">
        <v>3500</v>
      </c>
      <c r="BT56">
        <v>3000</v>
      </c>
      <c r="BU56">
        <v>3000</v>
      </c>
      <c r="BV56">
        <v>3500</v>
      </c>
      <c r="BW56">
        <v>750</v>
      </c>
      <c r="BX56">
        <v>1500</v>
      </c>
      <c r="BY56">
        <v>200</v>
      </c>
      <c r="BZ56">
        <v>200</v>
      </c>
      <c r="CA56">
        <v>200</v>
      </c>
      <c r="CB56">
        <v>200</v>
      </c>
      <c r="CC56">
        <v>750</v>
      </c>
      <c r="CD56">
        <v>75</v>
      </c>
      <c r="CE56">
        <v>3500</v>
      </c>
      <c r="CF56">
        <v>116758</v>
      </c>
    </row>
    <row r="57" spans="1:84" x14ac:dyDescent="0.25">
      <c r="A57" t="str">
        <f t="shared" si="0"/>
        <v>Ind10</v>
      </c>
      <c r="B57" s="22">
        <f t="shared" si="1"/>
        <v>4084.6363636363635</v>
      </c>
      <c r="C57" s="22">
        <f t="shared" si="2"/>
        <v>8048</v>
      </c>
      <c r="D57" s="22">
        <f t="shared" si="3"/>
        <v>3408.25</v>
      </c>
      <c r="E57" s="22"/>
      <c r="F57" s="22" t="e">
        <f>VLOOKUP(A57,RiverEscData!$H$4:$R$55,4,FALSE)</f>
        <v>#N/A</v>
      </c>
      <c r="G57" s="22" t="e">
        <f>VLOOKUP(A57,RiverEscData!$H$4:$R$55,6,FALSE)*$G$5</f>
        <v>#N/A</v>
      </c>
      <c r="H57" s="22">
        <v>25</v>
      </c>
      <c r="I57" t="s">
        <v>184</v>
      </c>
      <c r="J57" t="s">
        <v>228</v>
      </c>
      <c r="K57" t="s">
        <v>202</v>
      </c>
      <c r="L57" t="s">
        <v>229</v>
      </c>
      <c r="M57">
        <v>11510</v>
      </c>
      <c r="N57">
        <v>6944</v>
      </c>
      <c r="O57">
        <v>5690</v>
      </c>
      <c r="P57">
        <v>8696</v>
      </c>
      <c r="Q57">
        <v>1839</v>
      </c>
      <c r="R57">
        <v>1556</v>
      </c>
      <c r="S57">
        <v>1542</v>
      </c>
      <c r="T57">
        <v>2159</v>
      </c>
      <c r="U57">
        <v>915</v>
      </c>
      <c r="V57">
        <v>2500</v>
      </c>
      <c r="W57">
        <v>1580</v>
      </c>
      <c r="X57">
        <v>800</v>
      </c>
      <c r="Y57">
        <v>919</v>
      </c>
      <c r="Z57">
        <v>21</v>
      </c>
      <c r="AB57">
        <v>2</v>
      </c>
      <c r="AE57">
        <v>1000</v>
      </c>
      <c r="AF57">
        <v>3205</v>
      </c>
      <c r="AG57">
        <v>14656</v>
      </c>
      <c r="AH57">
        <v>12728</v>
      </c>
      <c r="AI57">
        <v>276</v>
      </c>
      <c r="AJ57">
        <v>500</v>
      </c>
      <c r="AK57">
        <v>5038</v>
      </c>
      <c r="AL57">
        <v>9251</v>
      </c>
      <c r="AM57">
        <v>1874</v>
      </c>
      <c r="AN57">
        <v>914</v>
      </c>
      <c r="AO57">
        <v>750</v>
      </c>
      <c r="AP57">
        <v>3500</v>
      </c>
      <c r="AQ57">
        <v>1700</v>
      </c>
      <c r="AR57">
        <v>2500</v>
      </c>
      <c r="AS57">
        <v>1000</v>
      </c>
      <c r="AT57">
        <v>1952</v>
      </c>
      <c r="AU57">
        <v>1000</v>
      </c>
      <c r="AV57">
        <v>1000</v>
      </c>
      <c r="AW57">
        <v>600</v>
      </c>
      <c r="AX57">
        <v>1900</v>
      </c>
      <c r="AY57">
        <v>1500</v>
      </c>
      <c r="AZ57">
        <v>1500</v>
      </c>
      <c r="BA57">
        <v>1500</v>
      </c>
      <c r="BB57">
        <v>1000</v>
      </c>
      <c r="BC57">
        <v>620</v>
      </c>
      <c r="BD57">
        <v>750</v>
      </c>
      <c r="BE57">
        <v>803</v>
      </c>
      <c r="BF57">
        <v>3500</v>
      </c>
      <c r="BG57">
        <v>2000</v>
      </c>
      <c r="BH57">
        <v>25</v>
      </c>
      <c r="BI57">
        <v>475</v>
      </c>
      <c r="BJ57">
        <v>775</v>
      </c>
      <c r="BK57">
        <v>3500</v>
      </c>
      <c r="BL57">
        <v>1125</v>
      </c>
      <c r="BM57">
        <v>1300</v>
      </c>
      <c r="BN57">
        <v>800</v>
      </c>
      <c r="BO57">
        <v>1000</v>
      </c>
      <c r="BP57">
        <v>750</v>
      </c>
      <c r="BQ57">
        <v>2000</v>
      </c>
      <c r="BR57">
        <v>1525</v>
      </c>
      <c r="BS57">
        <v>1525</v>
      </c>
      <c r="BT57">
        <v>3500</v>
      </c>
      <c r="BU57">
        <v>1050</v>
      </c>
      <c r="BV57">
        <v>750</v>
      </c>
      <c r="BW57">
        <v>1500</v>
      </c>
      <c r="BX57">
        <v>750</v>
      </c>
      <c r="BY57">
        <v>750</v>
      </c>
      <c r="BZ57">
        <v>200</v>
      </c>
      <c r="CA57">
        <v>200</v>
      </c>
      <c r="CB57">
        <v>475</v>
      </c>
      <c r="CC57">
        <v>1500</v>
      </c>
      <c r="CD57">
        <v>400</v>
      </c>
      <c r="CE57">
        <v>7500</v>
      </c>
      <c r="CF57">
        <v>158565</v>
      </c>
    </row>
    <row r="58" spans="1:84" x14ac:dyDescent="0.25">
      <c r="A58" t="str">
        <f t="shared" si="0"/>
        <v>Ind10</v>
      </c>
      <c r="B58" s="22">
        <f t="shared" si="1"/>
        <v>823</v>
      </c>
      <c r="C58" s="22">
        <f t="shared" si="2"/>
        <v>694</v>
      </c>
      <c r="D58" s="22">
        <f t="shared" si="3"/>
        <v>1011.75</v>
      </c>
      <c r="E58" s="22"/>
      <c r="F58" s="22" t="e">
        <f>VLOOKUP(A58,RiverEscData!$H$4:$R$55,4,FALSE)</f>
        <v>#N/A</v>
      </c>
      <c r="G58" s="22" t="e">
        <f>VLOOKUP(A58,RiverEscData!$H$4:$R$55,6,FALSE)*$G$5</f>
        <v>#N/A</v>
      </c>
      <c r="H58" s="22">
        <v>25</v>
      </c>
      <c r="I58" t="s">
        <v>184</v>
      </c>
      <c r="J58" t="s">
        <v>230</v>
      </c>
      <c r="K58" t="s">
        <v>202</v>
      </c>
      <c r="L58" t="s">
        <v>68</v>
      </c>
      <c r="M58">
        <v>857</v>
      </c>
      <c r="N58">
        <v>466</v>
      </c>
      <c r="O58">
        <v>759</v>
      </c>
      <c r="P58">
        <v>952</v>
      </c>
      <c r="Q58">
        <v>641</v>
      </c>
      <c r="R58">
        <v>695</v>
      </c>
      <c r="S58">
        <v>1759</v>
      </c>
      <c r="T58">
        <v>1466</v>
      </c>
      <c r="U58">
        <v>797</v>
      </c>
      <c r="V58">
        <v>303</v>
      </c>
      <c r="W58">
        <v>358</v>
      </c>
      <c r="X58">
        <v>566</v>
      </c>
      <c r="Y58">
        <v>392</v>
      </c>
      <c r="Z58">
        <v>430</v>
      </c>
      <c r="AA58">
        <v>678</v>
      </c>
      <c r="AB58">
        <v>214</v>
      </c>
      <c r="AC58">
        <v>142</v>
      </c>
      <c r="AD58">
        <v>133</v>
      </c>
      <c r="AE58">
        <v>325</v>
      </c>
      <c r="AF58">
        <v>702</v>
      </c>
      <c r="AG58">
        <v>401</v>
      </c>
      <c r="AH58">
        <v>944</v>
      </c>
      <c r="AI58">
        <v>394</v>
      </c>
      <c r="AJ58">
        <v>132</v>
      </c>
      <c r="AK58">
        <v>762</v>
      </c>
      <c r="AL58">
        <v>344</v>
      </c>
      <c r="AM58">
        <v>503</v>
      </c>
      <c r="AN58">
        <v>683</v>
      </c>
      <c r="AO58">
        <v>402</v>
      </c>
      <c r="AP58">
        <v>300</v>
      </c>
      <c r="AQ58">
        <v>500</v>
      </c>
      <c r="AR58">
        <v>350</v>
      </c>
      <c r="AS58">
        <v>300</v>
      </c>
      <c r="AT58">
        <v>450</v>
      </c>
      <c r="AU58">
        <v>500</v>
      </c>
      <c r="AV58">
        <v>300</v>
      </c>
      <c r="AW58">
        <v>125</v>
      </c>
      <c r="AX58">
        <v>190</v>
      </c>
      <c r="AY58">
        <v>100</v>
      </c>
      <c r="AZ58">
        <v>195</v>
      </c>
      <c r="BA58">
        <v>50</v>
      </c>
      <c r="BB58">
        <v>15</v>
      </c>
      <c r="BD58">
        <v>400</v>
      </c>
      <c r="BE58">
        <v>200</v>
      </c>
      <c r="BF58">
        <v>60</v>
      </c>
      <c r="BG58">
        <v>70</v>
      </c>
      <c r="BH58">
        <v>25</v>
      </c>
      <c r="BI58">
        <v>200</v>
      </c>
      <c r="BJ58">
        <v>1500</v>
      </c>
      <c r="BK58">
        <v>750</v>
      </c>
      <c r="BL58">
        <v>120</v>
      </c>
      <c r="BM58">
        <v>200</v>
      </c>
      <c r="BN58">
        <v>75</v>
      </c>
      <c r="BO58">
        <v>200</v>
      </c>
      <c r="BP58">
        <v>75</v>
      </c>
      <c r="BQ58">
        <v>75</v>
      </c>
      <c r="BR58">
        <v>400</v>
      </c>
      <c r="BS58">
        <v>750</v>
      </c>
      <c r="BT58">
        <v>750</v>
      </c>
      <c r="BU58">
        <v>400</v>
      </c>
      <c r="BV58">
        <v>75</v>
      </c>
      <c r="BW58">
        <v>75</v>
      </c>
      <c r="BX58">
        <v>25</v>
      </c>
      <c r="BY58">
        <v>25</v>
      </c>
      <c r="BZ58">
        <v>25</v>
      </c>
      <c r="CA58">
        <v>25</v>
      </c>
      <c r="CB58">
        <v>25</v>
      </c>
      <c r="CC58">
        <v>200</v>
      </c>
      <c r="CD58">
        <v>250</v>
      </c>
      <c r="CE58">
        <v>200</v>
      </c>
      <c r="CF58">
        <v>27750</v>
      </c>
    </row>
    <row r="59" spans="1:84" x14ac:dyDescent="0.25">
      <c r="A59" t="str">
        <f t="shared" si="0"/>
        <v>Ind10</v>
      </c>
      <c r="B59" s="22">
        <f t="shared" si="1"/>
        <v>804.4545454545455</v>
      </c>
      <c r="C59" s="22">
        <f t="shared" si="2"/>
        <v>1107.6666666666667</v>
      </c>
      <c r="D59" s="22">
        <f t="shared" si="3"/>
        <v>1080.5</v>
      </c>
      <c r="E59" s="22"/>
      <c r="F59" s="22" t="e">
        <f>VLOOKUP(A59,RiverEscData!$H$4:$R$55,4,FALSE)</f>
        <v>#N/A</v>
      </c>
      <c r="G59" s="22" t="e">
        <f>VLOOKUP(A59,RiverEscData!$H$4:$R$55,6,FALSE)*$G$5</f>
        <v>#N/A</v>
      </c>
      <c r="H59" s="22">
        <v>25</v>
      </c>
      <c r="I59" t="s">
        <v>184</v>
      </c>
      <c r="J59" t="s">
        <v>231</v>
      </c>
      <c r="K59" t="s">
        <v>202</v>
      </c>
      <c r="L59" t="s">
        <v>98</v>
      </c>
      <c r="M59">
        <v>1777</v>
      </c>
      <c r="N59">
        <v>263</v>
      </c>
      <c r="O59">
        <v>1283</v>
      </c>
      <c r="P59">
        <v>772</v>
      </c>
      <c r="Q59">
        <v>1651</v>
      </c>
      <c r="R59">
        <v>1330</v>
      </c>
      <c r="S59">
        <v>569</v>
      </c>
      <c r="T59">
        <v>258</v>
      </c>
      <c r="U59">
        <v>310</v>
      </c>
      <c r="V59">
        <v>91</v>
      </c>
      <c r="W59">
        <v>545</v>
      </c>
      <c r="X59">
        <v>163</v>
      </c>
      <c r="Y59">
        <v>219</v>
      </c>
      <c r="Z59">
        <v>380</v>
      </c>
      <c r="AA59">
        <v>780</v>
      </c>
      <c r="AB59">
        <v>197</v>
      </c>
      <c r="AC59">
        <v>131</v>
      </c>
      <c r="AD59">
        <v>124</v>
      </c>
      <c r="AE59">
        <v>176</v>
      </c>
      <c r="AF59">
        <v>808</v>
      </c>
      <c r="AG59">
        <v>656</v>
      </c>
      <c r="AH59">
        <v>658</v>
      </c>
      <c r="AI59">
        <v>388</v>
      </c>
      <c r="AJ59">
        <v>1220</v>
      </c>
      <c r="AK59">
        <v>1606</v>
      </c>
      <c r="AL59">
        <v>519</v>
      </c>
      <c r="AM59">
        <v>687</v>
      </c>
      <c r="AN59">
        <v>680</v>
      </c>
      <c r="AO59">
        <v>415</v>
      </c>
      <c r="AP59">
        <v>300</v>
      </c>
      <c r="AQ59">
        <v>500</v>
      </c>
      <c r="AR59">
        <v>1400</v>
      </c>
      <c r="AS59">
        <v>1400</v>
      </c>
      <c r="AT59">
        <v>232</v>
      </c>
      <c r="AU59">
        <v>500</v>
      </c>
      <c r="AV59">
        <v>125</v>
      </c>
      <c r="AW59">
        <v>20</v>
      </c>
      <c r="AX59">
        <v>60</v>
      </c>
      <c r="AY59">
        <v>50</v>
      </c>
      <c r="AZ59">
        <v>12</v>
      </c>
      <c r="BA59">
        <v>50</v>
      </c>
      <c r="BB59">
        <v>125</v>
      </c>
      <c r="BC59">
        <v>150</v>
      </c>
      <c r="BE59">
        <v>348</v>
      </c>
      <c r="BF59">
        <v>100</v>
      </c>
      <c r="BG59">
        <v>150</v>
      </c>
      <c r="BH59">
        <v>200</v>
      </c>
      <c r="BI59">
        <v>75</v>
      </c>
      <c r="BJ59">
        <v>750</v>
      </c>
      <c r="BK59">
        <v>750</v>
      </c>
      <c r="BL59">
        <v>75</v>
      </c>
      <c r="BM59">
        <v>200</v>
      </c>
      <c r="BN59">
        <v>125</v>
      </c>
      <c r="BO59">
        <v>25</v>
      </c>
      <c r="BP59">
        <v>75</v>
      </c>
      <c r="BQ59">
        <v>200</v>
      </c>
      <c r="BR59">
        <v>800</v>
      </c>
      <c r="BS59">
        <v>750</v>
      </c>
      <c r="BT59">
        <v>1500</v>
      </c>
      <c r="BU59">
        <v>600</v>
      </c>
      <c r="BV59">
        <v>750</v>
      </c>
      <c r="BW59">
        <v>400</v>
      </c>
      <c r="BX59">
        <v>400</v>
      </c>
      <c r="BY59">
        <v>25</v>
      </c>
      <c r="BZ59">
        <v>200</v>
      </c>
      <c r="CA59">
        <v>200</v>
      </c>
      <c r="CB59">
        <v>25</v>
      </c>
      <c r="CC59">
        <v>75</v>
      </c>
      <c r="CD59">
        <v>100</v>
      </c>
      <c r="CE59">
        <v>1500</v>
      </c>
      <c r="CF59">
        <v>33978</v>
      </c>
    </row>
    <row r="60" spans="1:84" x14ac:dyDescent="0.25">
      <c r="A60" t="str">
        <f t="shared" si="0"/>
        <v>Ind10</v>
      </c>
      <c r="B60" s="22">
        <f t="shared" si="1"/>
        <v>276.33333333333331</v>
      </c>
      <c r="C60" s="22">
        <f t="shared" si="2"/>
        <v>112</v>
      </c>
      <c r="D60" s="22">
        <f t="shared" si="3"/>
        <v>424.33333333333331</v>
      </c>
      <c r="E60" s="22"/>
      <c r="F60" s="22" t="e">
        <f>VLOOKUP(A60,RiverEscData!$H$4:$R$55,4,FALSE)</f>
        <v>#N/A</v>
      </c>
      <c r="G60" s="22" t="e">
        <f>VLOOKUP(A60,RiverEscData!$H$4:$R$55,6,FALSE)*$G$5</f>
        <v>#N/A</v>
      </c>
      <c r="H60" s="22">
        <v>25</v>
      </c>
      <c r="I60" t="s">
        <v>184</v>
      </c>
      <c r="J60" t="s">
        <v>232</v>
      </c>
      <c r="K60" t="s">
        <v>202</v>
      </c>
      <c r="L60" t="s">
        <v>107</v>
      </c>
      <c r="N60">
        <v>32</v>
      </c>
      <c r="O60">
        <v>192</v>
      </c>
      <c r="P60">
        <v>206</v>
      </c>
      <c r="R60">
        <v>567</v>
      </c>
      <c r="S60">
        <v>500</v>
      </c>
      <c r="T60">
        <v>376</v>
      </c>
      <c r="U60">
        <v>266</v>
      </c>
      <c r="V60">
        <v>64</v>
      </c>
      <c r="W60">
        <v>284</v>
      </c>
      <c r="X60">
        <v>59</v>
      </c>
      <c r="Y60">
        <v>106</v>
      </c>
      <c r="Z60">
        <v>120</v>
      </c>
      <c r="AA60">
        <v>98</v>
      </c>
      <c r="AB60">
        <v>430</v>
      </c>
      <c r="AC60">
        <v>421</v>
      </c>
      <c r="AD60">
        <v>440</v>
      </c>
      <c r="AE60">
        <v>41</v>
      </c>
      <c r="AF60">
        <v>393</v>
      </c>
      <c r="AG60">
        <v>69</v>
      </c>
      <c r="AH60">
        <v>148</v>
      </c>
      <c r="AI60">
        <v>100</v>
      </c>
      <c r="AJ60">
        <v>55</v>
      </c>
      <c r="AK60">
        <v>686</v>
      </c>
      <c r="AL60">
        <v>674</v>
      </c>
      <c r="AM60">
        <v>862</v>
      </c>
      <c r="AN60">
        <v>346</v>
      </c>
      <c r="AO60">
        <v>157</v>
      </c>
      <c r="AP60">
        <v>150</v>
      </c>
      <c r="AQ60">
        <v>350</v>
      </c>
      <c r="AR60">
        <v>550</v>
      </c>
      <c r="AS60">
        <v>200</v>
      </c>
      <c r="AT60">
        <v>150</v>
      </c>
      <c r="AU60">
        <v>225</v>
      </c>
      <c r="AV60">
        <v>1</v>
      </c>
      <c r="AW60">
        <v>75</v>
      </c>
      <c r="AZ60">
        <v>20</v>
      </c>
      <c r="BA60">
        <v>27</v>
      </c>
      <c r="BB60">
        <v>100</v>
      </c>
      <c r="BC60">
        <v>100</v>
      </c>
      <c r="BD60">
        <v>50</v>
      </c>
      <c r="BE60">
        <v>100</v>
      </c>
      <c r="BF60">
        <v>200</v>
      </c>
      <c r="BG60">
        <v>100</v>
      </c>
      <c r="BH60">
        <v>25</v>
      </c>
      <c r="BI60">
        <v>200</v>
      </c>
      <c r="BJ60">
        <v>25</v>
      </c>
      <c r="BK60">
        <v>75</v>
      </c>
      <c r="BL60">
        <v>25</v>
      </c>
      <c r="BM60">
        <v>25</v>
      </c>
      <c r="BN60">
        <v>50</v>
      </c>
      <c r="BO60">
        <v>25</v>
      </c>
      <c r="BP60">
        <v>25</v>
      </c>
      <c r="BQ60">
        <v>75</v>
      </c>
      <c r="BR60">
        <v>750</v>
      </c>
      <c r="BS60">
        <v>400</v>
      </c>
      <c r="BT60">
        <v>400</v>
      </c>
      <c r="BU60">
        <v>25</v>
      </c>
      <c r="BV60">
        <v>75</v>
      </c>
      <c r="BW60">
        <v>25</v>
      </c>
      <c r="BX60">
        <v>75</v>
      </c>
      <c r="BY60">
        <v>200</v>
      </c>
      <c r="BZ60">
        <v>75</v>
      </c>
      <c r="CA60">
        <v>75</v>
      </c>
      <c r="CB60">
        <v>75</v>
      </c>
      <c r="CC60">
        <v>25</v>
      </c>
      <c r="CD60">
        <v>100</v>
      </c>
      <c r="CE60">
        <v>400</v>
      </c>
      <c r="CF60">
        <v>13340</v>
      </c>
    </row>
    <row r="61" spans="1:84" x14ac:dyDescent="0.25">
      <c r="B61" s="22"/>
      <c r="C61" s="22"/>
      <c r="D61" s="22"/>
      <c r="E61" s="22"/>
      <c r="F61" s="22"/>
      <c r="G61" s="22"/>
      <c r="H61" s="22">
        <v>25</v>
      </c>
      <c r="I61" t="s">
        <v>188</v>
      </c>
      <c r="M61">
        <v>18890</v>
      </c>
      <c r="N61">
        <v>8836</v>
      </c>
      <c r="O61">
        <v>12101</v>
      </c>
      <c r="P61">
        <v>12875</v>
      </c>
      <c r="Q61">
        <v>5962</v>
      </c>
      <c r="R61">
        <v>7673</v>
      </c>
      <c r="S61">
        <v>5519</v>
      </c>
      <c r="T61">
        <v>14793</v>
      </c>
      <c r="U61">
        <v>8323</v>
      </c>
      <c r="V61">
        <v>5766</v>
      </c>
      <c r="W61">
        <v>11052</v>
      </c>
      <c r="X61">
        <v>2591</v>
      </c>
      <c r="Y61">
        <v>3660</v>
      </c>
      <c r="Z61">
        <v>3776</v>
      </c>
      <c r="AA61">
        <v>3056</v>
      </c>
      <c r="AB61">
        <v>1171</v>
      </c>
      <c r="AC61">
        <v>852</v>
      </c>
      <c r="AD61">
        <v>1101</v>
      </c>
      <c r="AE61">
        <v>2063</v>
      </c>
      <c r="AF61">
        <v>7497</v>
      </c>
      <c r="AG61">
        <v>16353</v>
      </c>
      <c r="AH61">
        <v>14918</v>
      </c>
      <c r="AI61">
        <v>1254</v>
      </c>
      <c r="AJ61">
        <v>2056</v>
      </c>
      <c r="AK61">
        <v>10360</v>
      </c>
      <c r="AL61">
        <v>13853</v>
      </c>
      <c r="AM61">
        <v>6150</v>
      </c>
      <c r="AN61">
        <v>3316</v>
      </c>
      <c r="AO61">
        <v>2059</v>
      </c>
      <c r="AP61">
        <v>6450</v>
      </c>
      <c r="AQ61">
        <v>4800</v>
      </c>
      <c r="AR61">
        <v>6800</v>
      </c>
      <c r="AS61">
        <v>5400</v>
      </c>
      <c r="AT61">
        <v>3884</v>
      </c>
      <c r="AU61">
        <v>2925</v>
      </c>
      <c r="AV61">
        <v>1826</v>
      </c>
      <c r="AW61">
        <v>920</v>
      </c>
      <c r="AX61">
        <v>2550</v>
      </c>
      <c r="AY61">
        <v>2150</v>
      </c>
      <c r="AZ61">
        <v>2427</v>
      </c>
      <c r="BA61">
        <v>2102</v>
      </c>
      <c r="BB61">
        <v>1240</v>
      </c>
      <c r="BC61">
        <v>1170</v>
      </c>
      <c r="BD61">
        <v>1545</v>
      </c>
      <c r="BE61">
        <v>2101</v>
      </c>
      <c r="BF61">
        <v>4860</v>
      </c>
      <c r="BG61">
        <v>2820</v>
      </c>
      <c r="BH61">
        <v>675</v>
      </c>
      <c r="BI61">
        <v>1150</v>
      </c>
      <c r="BJ61">
        <v>3800</v>
      </c>
      <c r="BK61">
        <v>5825</v>
      </c>
      <c r="BL61">
        <v>2845</v>
      </c>
      <c r="BM61">
        <v>2725</v>
      </c>
      <c r="BN61">
        <v>1950</v>
      </c>
      <c r="BO61">
        <v>2750</v>
      </c>
      <c r="BP61">
        <v>1425</v>
      </c>
      <c r="BQ61">
        <v>5150</v>
      </c>
      <c r="BR61">
        <v>6475</v>
      </c>
      <c r="BS61">
        <v>6925</v>
      </c>
      <c r="BT61">
        <v>9150</v>
      </c>
      <c r="BU61">
        <v>5075</v>
      </c>
      <c r="BV61">
        <v>5150</v>
      </c>
      <c r="BW61">
        <v>2750</v>
      </c>
      <c r="BX61">
        <v>2750</v>
      </c>
      <c r="BY61">
        <v>1200</v>
      </c>
      <c r="BZ61">
        <v>700</v>
      </c>
      <c r="CA61">
        <v>700</v>
      </c>
      <c r="CB61">
        <v>800</v>
      </c>
      <c r="CC61">
        <v>2550</v>
      </c>
      <c r="CD61">
        <v>925</v>
      </c>
      <c r="CE61">
        <v>13100</v>
      </c>
      <c r="CF61">
        <v>350391</v>
      </c>
    </row>
    <row r="62" spans="1:84" x14ac:dyDescent="0.25">
      <c r="B62" s="22"/>
      <c r="C62" s="22"/>
      <c r="D62" s="22"/>
      <c r="E62" s="22"/>
      <c r="F62" s="22"/>
      <c r="G62" s="22"/>
      <c r="H62" s="22">
        <v>26</v>
      </c>
      <c r="I62" t="s">
        <v>176</v>
      </c>
      <c r="J62" t="s">
        <v>233</v>
      </c>
      <c r="K62" t="s">
        <v>182</v>
      </c>
      <c r="L62" t="s">
        <v>38</v>
      </c>
      <c r="O62">
        <v>3</v>
      </c>
      <c r="Q62">
        <v>20</v>
      </c>
      <c r="R62">
        <v>18</v>
      </c>
      <c r="W62">
        <v>18</v>
      </c>
      <c r="X62">
        <v>11</v>
      </c>
      <c r="AG62">
        <v>26</v>
      </c>
      <c r="AL62">
        <v>4</v>
      </c>
      <c r="AM62">
        <v>1</v>
      </c>
      <c r="AS62">
        <v>20</v>
      </c>
      <c r="AT62">
        <v>10</v>
      </c>
      <c r="AU62">
        <v>12</v>
      </c>
      <c r="AY62">
        <v>250</v>
      </c>
      <c r="AZ62">
        <v>400</v>
      </c>
      <c r="BB62">
        <v>10</v>
      </c>
      <c r="BI62">
        <v>25</v>
      </c>
      <c r="BL62">
        <v>25</v>
      </c>
      <c r="BN62">
        <v>25</v>
      </c>
      <c r="BR62">
        <v>25</v>
      </c>
      <c r="CF62">
        <v>903</v>
      </c>
    </row>
    <row r="63" spans="1:84" x14ac:dyDescent="0.25">
      <c r="H63" s="22">
        <v>26</v>
      </c>
      <c r="I63" t="s">
        <v>176</v>
      </c>
      <c r="J63" t="s">
        <v>234</v>
      </c>
      <c r="K63" t="s">
        <v>182</v>
      </c>
      <c r="L63" t="s">
        <v>62</v>
      </c>
      <c r="O63">
        <v>19</v>
      </c>
      <c r="P63">
        <v>15</v>
      </c>
      <c r="R63">
        <v>175</v>
      </c>
      <c r="S63">
        <v>307</v>
      </c>
      <c r="T63">
        <v>17</v>
      </c>
      <c r="U63">
        <v>347</v>
      </c>
      <c r="V63">
        <v>51</v>
      </c>
      <c r="W63">
        <v>19</v>
      </c>
      <c r="Y63">
        <v>37</v>
      </c>
      <c r="AG63">
        <v>17</v>
      </c>
      <c r="AH63">
        <v>2</v>
      </c>
      <c r="AI63">
        <v>5</v>
      </c>
      <c r="AL63">
        <v>20</v>
      </c>
      <c r="AN63">
        <v>100</v>
      </c>
      <c r="AP63">
        <v>30</v>
      </c>
      <c r="AS63">
        <v>25</v>
      </c>
      <c r="AT63">
        <v>3</v>
      </c>
      <c r="AU63">
        <v>100</v>
      </c>
      <c r="AW63">
        <v>25</v>
      </c>
      <c r="AY63">
        <v>50</v>
      </c>
      <c r="AZ63">
        <v>50</v>
      </c>
      <c r="BD63">
        <v>100</v>
      </c>
      <c r="BE63">
        <v>30</v>
      </c>
      <c r="BG63">
        <v>4</v>
      </c>
      <c r="BI63">
        <v>25</v>
      </c>
      <c r="BJ63">
        <v>75</v>
      </c>
      <c r="BK63">
        <v>200</v>
      </c>
      <c r="BL63">
        <v>200</v>
      </c>
      <c r="BM63">
        <v>75</v>
      </c>
      <c r="BN63">
        <v>75</v>
      </c>
      <c r="BO63">
        <v>25</v>
      </c>
      <c r="BQ63">
        <v>25</v>
      </c>
      <c r="BR63">
        <v>25</v>
      </c>
      <c r="BS63">
        <v>25</v>
      </c>
      <c r="BT63">
        <v>25</v>
      </c>
      <c r="BU63">
        <v>25</v>
      </c>
      <c r="BW63">
        <v>750</v>
      </c>
      <c r="BX63">
        <v>75</v>
      </c>
      <c r="BY63">
        <v>75</v>
      </c>
      <c r="BZ63">
        <v>75</v>
      </c>
      <c r="CA63">
        <v>750</v>
      </c>
      <c r="CB63">
        <v>400</v>
      </c>
      <c r="CC63">
        <v>200</v>
      </c>
      <c r="CD63">
        <v>400</v>
      </c>
      <c r="CE63">
        <v>750</v>
      </c>
      <c r="CF63">
        <v>5823</v>
      </c>
    </row>
    <row r="64" spans="1:84" x14ac:dyDescent="0.25">
      <c r="H64" s="22">
        <v>26</v>
      </c>
      <c r="I64" t="s">
        <v>176</v>
      </c>
      <c r="J64" t="s">
        <v>235</v>
      </c>
      <c r="K64" t="s">
        <v>182</v>
      </c>
      <c r="L64" t="s">
        <v>72</v>
      </c>
      <c r="M64">
        <v>87</v>
      </c>
      <c r="N64">
        <v>26</v>
      </c>
      <c r="O64">
        <v>24</v>
      </c>
      <c r="P64">
        <v>16</v>
      </c>
      <c r="Q64">
        <v>7</v>
      </c>
      <c r="R64">
        <v>64</v>
      </c>
      <c r="S64">
        <v>14</v>
      </c>
      <c r="T64">
        <v>13</v>
      </c>
      <c r="U64">
        <v>17</v>
      </c>
      <c r="V64">
        <v>7</v>
      </c>
      <c r="W64">
        <v>13</v>
      </c>
      <c r="X64">
        <v>41</v>
      </c>
      <c r="Y64">
        <v>20</v>
      </c>
      <c r="AG64">
        <v>15</v>
      </c>
      <c r="AH64">
        <v>6</v>
      </c>
      <c r="AI64">
        <v>1</v>
      </c>
      <c r="AN64">
        <v>59</v>
      </c>
      <c r="AO64">
        <v>3</v>
      </c>
      <c r="AR64">
        <v>12</v>
      </c>
      <c r="AS64">
        <v>40</v>
      </c>
      <c r="AY64">
        <v>50</v>
      </c>
      <c r="BC64">
        <v>50</v>
      </c>
      <c r="BE64">
        <v>10</v>
      </c>
      <c r="BI64">
        <v>200</v>
      </c>
      <c r="BJ64">
        <v>25</v>
      </c>
      <c r="BL64">
        <v>75</v>
      </c>
      <c r="BM64">
        <v>25</v>
      </c>
      <c r="BN64">
        <v>400</v>
      </c>
      <c r="BO64">
        <v>200</v>
      </c>
      <c r="BP64">
        <v>400</v>
      </c>
      <c r="BQ64">
        <v>25</v>
      </c>
      <c r="BR64">
        <v>75</v>
      </c>
      <c r="BV64">
        <v>200</v>
      </c>
      <c r="BW64">
        <v>25</v>
      </c>
      <c r="BZ64">
        <v>200</v>
      </c>
      <c r="CA64">
        <v>25</v>
      </c>
      <c r="CB64">
        <v>400</v>
      </c>
      <c r="CC64">
        <v>75</v>
      </c>
      <c r="CD64">
        <v>25</v>
      </c>
      <c r="CF64">
        <v>2970</v>
      </c>
    </row>
    <row r="65" spans="8:84" x14ac:dyDescent="0.25">
      <c r="H65" s="22">
        <v>26</v>
      </c>
      <c r="I65" t="s">
        <v>176</v>
      </c>
      <c r="J65" t="s">
        <v>236</v>
      </c>
      <c r="K65" t="s">
        <v>182</v>
      </c>
      <c r="L65" t="s">
        <v>76</v>
      </c>
      <c r="AN65">
        <v>10</v>
      </c>
      <c r="BE65">
        <v>3</v>
      </c>
      <c r="BI65">
        <v>25</v>
      </c>
      <c r="BK65">
        <v>25</v>
      </c>
      <c r="BL65">
        <v>25</v>
      </c>
      <c r="BN65">
        <v>25</v>
      </c>
      <c r="BS65">
        <v>25</v>
      </c>
      <c r="BV65">
        <v>25</v>
      </c>
      <c r="BY65">
        <v>25</v>
      </c>
      <c r="BZ65">
        <v>75</v>
      </c>
      <c r="CA65">
        <v>25</v>
      </c>
      <c r="CB65">
        <v>25</v>
      </c>
      <c r="CC65">
        <v>25</v>
      </c>
      <c r="CD65">
        <v>25</v>
      </c>
      <c r="CE65">
        <v>400</v>
      </c>
      <c r="CF65">
        <v>763</v>
      </c>
    </row>
    <row r="66" spans="8:84" x14ac:dyDescent="0.25">
      <c r="H66" s="22">
        <v>26</v>
      </c>
      <c r="I66" t="s">
        <v>176</v>
      </c>
      <c r="J66" t="s">
        <v>237</v>
      </c>
      <c r="K66" t="s">
        <v>182</v>
      </c>
      <c r="L66" t="s">
        <v>88</v>
      </c>
      <c r="Y66">
        <v>2</v>
      </c>
      <c r="AL66">
        <v>4</v>
      </c>
      <c r="AM66">
        <v>6</v>
      </c>
      <c r="AR66">
        <v>20</v>
      </c>
      <c r="BM66">
        <v>25</v>
      </c>
      <c r="BN66">
        <v>75</v>
      </c>
      <c r="BO66">
        <v>25</v>
      </c>
      <c r="BP66">
        <v>25</v>
      </c>
      <c r="BR66">
        <v>25</v>
      </c>
      <c r="BS66">
        <v>25</v>
      </c>
      <c r="BU66">
        <v>25</v>
      </c>
      <c r="BV66">
        <v>25</v>
      </c>
      <c r="BW66">
        <v>25</v>
      </c>
      <c r="BX66">
        <v>200</v>
      </c>
      <c r="BY66">
        <v>25</v>
      </c>
      <c r="BZ66">
        <v>25</v>
      </c>
      <c r="CF66">
        <v>557</v>
      </c>
    </row>
    <row r="67" spans="8:84" x14ac:dyDescent="0.25">
      <c r="H67" s="22">
        <v>26</v>
      </c>
      <c r="I67" t="s">
        <v>176</v>
      </c>
      <c r="J67" t="s">
        <v>238</v>
      </c>
      <c r="K67" t="s">
        <v>182</v>
      </c>
      <c r="L67" t="s">
        <v>90</v>
      </c>
      <c r="P67">
        <v>30</v>
      </c>
      <c r="Y67">
        <v>7</v>
      </c>
      <c r="AH67">
        <v>3</v>
      </c>
      <c r="AN67">
        <v>135</v>
      </c>
      <c r="AO67">
        <v>20</v>
      </c>
      <c r="AP67">
        <v>100</v>
      </c>
      <c r="AS67">
        <v>5</v>
      </c>
      <c r="AX67">
        <v>100</v>
      </c>
      <c r="AY67">
        <v>150</v>
      </c>
      <c r="BH67">
        <v>400</v>
      </c>
      <c r="BI67">
        <v>25</v>
      </c>
      <c r="BK67">
        <v>75</v>
      </c>
      <c r="BM67">
        <v>25</v>
      </c>
      <c r="BN67">
        <v>25</v>
      </c>
      <c r="BO67">
        <v>25</v>
      </c>
      <c r="BR67">
        <v>25</v>
      </c>
      <c r="BT67">
        <v>25</v>
      </c>
      <c r="BV67">
        <v>25</v>
      </c>
      <c r="BW67">
        <v>25</v>
      </c>
      <c r="BX67">
        <v>400</v>
      </c>
      <c r="BZ67">
        <v>200</v>
      </c>
      <c r="CA67">
        <v>75</v>
      </c>
      <c r="CB67">
        <v>200</v>
      </c>
      <c r="CC67">
        <v>75</v>
      </c>
      <c r="CD67">
        <v>200</v>
      </c>
      <c r="CE67">
        <v>400</v>
      </c>
      <c r="CF67">
        <v>2775</v>
      </c>
    </row>
    <row r="68" spans="8:84" x14ac:dyDescent="0.25">
      <c r="H68" s="22">
        <v>26</v>
      </c>
      <c r="I68" t="s">
        <v>183</v>
      </c>
      <c r="M68">
        <v>87</v>
      </c>
      <c r="N68">
        <v>26</v>
      </c>
      <c r="O68">
        <v>46</v>
      </c>
      <c r="P68">
        <v>61</v>
      </c>
      <c r="Q68">
        <v>27</v>
      </c>
      <c r="R68">
        <v>257</v>
      </c>
      <c r="S68">
        <v>321</v>
      </c>
      <c r="T68">
        <v>30</v>
      </c>
      <c r="U68">
        <v>364</v>
      </c>
      <c r="V68">
        <v>58</v>
      </c>
      <c r="W68">
        <v>50</v>
      </c>
      <c r="X68">
        <v>52</v>
      </c>
      <c r="Y68">
        <v>66</v>
      </c>
      <c r="AG68">
        <v>58</v>
      </c>
      <c r="AH68">
        <v>11</v>
      </c>
      <c r="AI68">
        <v>6</v>
      </c>
      <c r="AL68">
        <v>28</v>
      </c>
      <c r="AM68">
        <v>7</v>
      </c>
      <c r="AN68">
        <v>304</v>
      </c>
      <c r="AO68">
        <v>23</v>
      </c>
      <c r="AP68">
        <v>130</v>
      </c>
      <c r="AR68">
        <v>32</v>
      </c>
      <c r="AS68">
        <v>90</v>
      </c>
      <c r="AT68">
        <v>13</v>
      </c>
      <c r="AU68">
        <v>112</v>
      </c>
      <c r="AW68">
        <v>25</v>
      </c>
      <c r="AX68">
        <v>100</v>
      </c>
      <c r="AY68">
        <v>500</v>
      </c>
      <c r="AZ68">
        <v>450</v>
      </c>
      <c r="BB68">
        <v>10</v>
      </c>
      <c r="BC68">
        <v>50</v>
      </c>
      <c r="BD68">
        <v>100</v>
      </c>
      <c r="BE68">
        <v>43</v>
      </c>
      <c r="BG68">
        <v>4</v>
      </c>
      <c r="BH68">
        <v>400</v>
      </c>
      <c r="BI68">
        <v>300</v>
      </c>
      <c r="BJ68">
        <v>100</v>
      </c>
      <c r="BK68">
        <v>300</v>
      </c>
      <c r="BL68">
        <v>325</v>
      </c>
      <c r="BM68">
        <v>150</v>
      </c>
      <c r="BN68">
        <v>625</v>
      </c>
      <c r="BO68">
        <v>275</v>
      </c>
      <c r="BP68">
        <v>425</v>
      </c>
      <c r="BQ68">
        <v>50</v>
      </c>
      <c r="BR68">
        <v>175</v>
      </c>
      <c r="BS68">
        <v>75</v>
      </c>
      <c r="BT68">
        <v>50</v>
      </c>
      <c r="BU68">
        <v>50</v>
      </c>
      <c r="BV68">
        <v>275</v>
      </c>
      <c r="BW68">
        <v>825</v>
      </c>
      <c r="BX68">
        <v>675</v>
      </c>
      <c r="BY68">
        <v>125</v>
      </c>
      <c r="BZ68">
        <v>575</v>
      </c>
      <c r="CA68">
        <v>875</v>
      </c>
      <c r="CB68">
        <v>1025</v>
      </c>
      <c r="CC68">
        <v>375</v>
      </c>
      <c r="CD68">
        <v>650</v>
      </c>
      <c r="CE68">
        <v>1550</v>
      </c>
      <c r="CF68">
        <v>13791</v>
      </c>
    </row>
    <row r="69" spans="8:84" x14ac:dyDescent="0.25">
      <c r="H69" s="22">
        <v>26</v>
      </c>
      <c r="I69" t="s">
        <v>211</v>
      </c>
      <c r="J69" t="s">
        <v>239</v>
      </c>
      <c r="K69" t="s">
        <v>108</v>
      </c>
      <c r="L69" t="s">
        <v>29</v>
      </c>
      <c r="M69">
        <v>104</v>
      </c>
      <c r="N69">
        <v>231</v>
      </c>
      <c r="O69">
        <v>242</v>
      </c>
      <c r="P69">
        <v>117</v>
      </c>
      <c r="Q69">
        <v>441</v>
      </c>
      <c r="R69">
        <v>555</v>
      </c>
      <c r="S69">
        <v>274</v>
      </c>
      <c r="T69">
        <v>160</v>
      </c>
      <c r="U69">
        <v>1113</v>
      </c>
      <c r="V69">
        <v>91</v>
      </c>
      <c r="W69">
        <v>399</v>
      </c>
      <c r="X69">
        <v>141</v>
      </c>
      <c r="Y69">
        <v>95</v>
      </c>
      <c r="Z69">
        <v>110</v>
      </c>
      <c r="AA69">
        <v>214</v>
      </c>
      <c r="AB69">
        <v>200</v>
      </c>
      <c r="AC69">
        <v>162</v>
      </c>
      <c r="AD69">
        <v>228</v>
      </c>
      <c r="AE69">
        <v>199</v>
      </c>
      <c r="AF69">
        <v>454</v>
      </c>
      <c r="AG69">
        <v>379</v>
      </c>
      <c r="AH69">
        <v>41</v>
      </c>
      <c r="AI69">
        <v>139</v>
      </c>
      <c r="AJ69">
        <v>75</v>
      </c>
      <c r="AK69">
        <v>539</v>
      </c>
      <c r="AL69">
        <v>300</v>
      </c>
      <c r="AM69">
        <v>402</v>
      </c>
      <c r="AN69">
        <v>53</v>
      </c>
      <c r="AO69">
        <v>90</v>
      </c>
      <c r="AP69">
        <v>100</v>
      </c>
      <c r="AQ69">
        <v>10</v>
      </c>
      <c r="AR69">
        <v>10</v>
      </c>
      <c r="AS69">
        <v>20</v>
      </c>
      <c r="AT69">
        <v>50</v>
      </c>
      <c r="AU69">
        <v>40</v>
      </c>
      <c r="AW69">
        <v>100</v>
      </c>
      <c r="AX69">
        <v>100</v>
      </c>
      <c r="AY69">
        <v>400</v>
      </c>
      <c r="AZ69">
        <v>650</v>
      </c>
      <c r="BB69">
        <v>100</v>
      </c>
      <c r="BC69">
        <v>500</v>
      </c>
      <c r="BD69">
        <v>100</v>
      </c>
      <c r="BE69">
        <v>40</v>
      </c>
      <c r="BG69">
        <v>60</v>
      </c>
      <c r="BH69">
        <v>25</v>
      </c>
      <c r="BI69">
        <v>25</v>
      </c>
      <c r="BJ69">
        <v>200</v>
      </c>
      <c r="BK69">
        <v>750</v>
      </c>
      <c r="BL69">
        <v>400</v>
      </c>
      <c r="BM69">
        <v>200</v>
      </c>
      <c r="BN69">
        <v>200</v>
      </c>
      <c r="BO69">
        <v>200</v>
      </c>
      <c r="BP69">
        <v>25</v>
      </c>
      <c r="BQ69">
        <v>25</v>
      </c>
      <c r="BR69">
        <v>3500</v>
      </c>
      <c r="BS69">
        <v>400</v>
      </c>
      <c r="BT69">
        <v>25</v>
      </c>
      <c r="BU69">
        <v>750</v>
      </c>
      <c r="BV69">
        <v>200</v>
      </c>
      <c r="BW69">
        <v>400</v>
      </c>
      <c r="BX69">
        <v>750</v>
      </c>
      <c r="BY69">
        <v>200</v>
      </c>
      <c r="BZ69">
        <v>3500</v>
      </c>
      <c r="CA69">
        <v>400</v>
      </c>
      <c r="CB69">
        <v>400</v>
      </c>
      <c r="CC69">
        <v>750</v>
      </c>
      <c r="CD69">
        <v>750</v>
      </c>
      <c r="CE69">
        <v>1500</v>
      </c>
      <c r="CF69">
        <v>25403</v>
      </c>
    </row>
    <row r="70" spans="8:84" x14ac:dyDescent="0.25">
      <c r="H70" s="22">
        <v>26</v>
      </c>
      <c r="I70" t="s">
        <v>211</v>
      </c>
      <c r="J70" t="s">
        <v>240</v>
      </c>
      <c r="K70" t="s">
        <v>108</v>
      </c>
      <c r="L70" t="s">
        <v>61</v>
      </c>
      <c r="M70">
        <v>355</v>
      </c>
      <c r="N70">
        <v>739</v>
      </c>
      <c r="O70">
        <v>325</v>
      </c>
      <c r="P70">
        <v>350</v>
      </c>
      <c r="Q70">
        <v>266</v>
      </c>
      <c r="R70">
        <v>420</v>
      </c>
      <c r="S70">
        <v>605</v>
      </c>
      <c r="T70">
        <v>370</v>
      </c>
      <c r="U70">
        <v>331</v>
      </c>
      <c r="V70">
        <v>192</v>
      </c>
      <c r="W70">
        <v>240</v>
      </c>
      <c r="X70">
        <v>223</v>
      </c>
      <c r="Y70">
        <v>302</v>
      </c>
      <c r="Z70">
        <v>185</v>
      </c>
      <c r="AA70">
        <v>550</v>
      </c>
      <c r="AB70">
        <v>264</v>
      </c>
      <c r="AC70">
        <v>193</v>
      </c>
      <c r="AD70">
        <v>536</v>
      </c>
      <c r="AE70">
        <v>488</v>
      </c>
      <c r="AF70">
        <v>301</v>
      </c>
      <c r="AG70">
        <v>358</v>
      </c>
      <c r="AH70">
        <v>251</v>
      </c>
      <c r="AI70">
        <v>409</v>
      </c>
      <c r="AJ70">
        <v>105</v>
      </c>
      <c r="AK70">
        <v>453</v>
      </c>
      <c r="AL70">
        <v>824</v>
      </c>
      <c r="AM70">
        <v>558</v>
      </c>
      <c r="AN70">
        <v>219</v>
      </c>
      <c r="AO70">
        <v>266</v>
      </c>
      <c r="AP70">
        <v>150</v>
      </c>
      <c r="AQ70">
        <v>20</v>
      </c>
      <c r="AS70">
        <v>20</v>
      </c>
      <c r="AT70">
        <v>10</v>
      </c>
      <c r="AU70">
        <v>30</v>
      </c>
      <c r="AW70">
        <v>100</v>
      </c>
      <c r="AX70">
        <v>100</v>
      </c>
      <c r="AY70">
        <v>300</v>
      </c>
      <c r="AZ70">
        <v>400</v>
      </c>
      <c r="BA70">
        <v>300</v>
      </c>
      <c r="BC70">
        <v>100</v>
      </c>
      <c r="BE70">
        <v>60</v>
      </c>
      <c r="BF70">
        <v>50</v>
      </c>
      <c r="BG70">
        <v>75</v>
      </c>
      <c r="BH70">
        <v>25</v>
      </c>
      <c r="BI70">
        <v>75</v>
      </c>
      <c r="BJ70">
        <v>200</v>
      </c>
      <c r="BK70">
        <v>1500</v>
      </c>
      <c r="BL70">
        <v>300</v>
      </c>
      <c r="BM70">
        <v>750</v>
      </c>
      <c r="BN70">
        <v>750</v>
      </c>
      <c r="BO70">
        <v>750</v>
      </c>
      <c r="BP70">
        <v>750</v>
      </c>
      <c r="BQ70">
        <v>400</v>
      </c>
      <c r="BR70">
        <v>3500</v>
      </c>
      <c r="BS70">
        <v>400</v>
      </c>
      <c r="BT70">
        <v>1500</v>
      </c>
      <c r="BU70">
        <v>400</v>
      </c>
      <c r="BV70">
        <v>400</v>
      </c>
      <c r="BW70">
        <v>200</v>
      </c>
      <c r="BX70">
        <v>75</v>
      </c>
      <c r="BY70">
        <v>75</v>
      </c>
      <c r="BZ70">
        <v>200</v>
      </c>
      <c r="CA70">
        <v>750</v>
      </c>
      <c r="CB70">
        <v>400</v>
      </c>
      <c r="CC70">
        <v>750</v>
      </c>
      <c r="CD70">
        <v>750</v>
      </c>
      <c r="CE70">
        <v>750</v>
      </c>
      <c r="CF70">
        <v>28043</v>
      </c>
    </row>
    <row r="71" spans="8:84" x14ac:dyDescent="0.25">
      <c r="H71" s="22">
        <v>26</v>
      </c>
      <c r="I71" t="s">
        <v>211</v>
      </c>
      <c r="J71" t="s">
        <v>241</v>
      </c>
      <c r="K71" t="s">
        <v>108</v>
      </c>
      <c r="L71" t="s">
        <v>99</v>
      </c>
      <c r="M71">
        <v>904</v>
      </c>
      <c r="N71">
        <v>1460</v>
      </c>
      <c r="O71">
        <v>1285</v>
      </c>
      <c r="P71">
        <v>761</v>
      </c>
      <c r="Q71">
        <v>986</v>
      </c>
      <c r="R71">
        <v>918</v>
      </c>
      <c r="S71">
        <v>1561</v>
      </c>
      <c r="T71">
        <v>615</v>
      </c>
      <c r="U71">
        <v>768</v>
      </c>
      <c r="V71">
        <v>653</v>
      </c>
      <c r="W71">
        <v>350</v>
      </c>
      <c r="X71">
        <v>138</v>
      </c>
      <c r="Y71">
        <v>263</v>
      </c>
      <c r="Z71">
        <v>355</v>
      </c>
      <c r="AA71">
        <v>80</v>
      </c>
      <c r="AB71">
        <v>380</v>
      </c>
      <c r="AC71">
        <v>234</v>
      </c>
      <c r="AD71">
        <v>76</v>
      </c>
      <c r="AE71">
        <v>121</v>
      </c>
      <c r="AF71">
        <v>495</v>
      </c>
      <c r="AG71">
        <v>440</v>
      </c>
      <c r="AH71">
        <v>308</v>
      </c>
      <c r="AI71">
        <v>237</v>
      </c>
      <c r="AJ71">
        <v>391</v>
      </c>
      <c r="AK71">
        <v>879</v>
      </c>
      <c r="AL71">
        <v>1430</v>
      </c>
      <c r="AM71">
        <v>523</v>
      </c>
      <c r="AN71">
        <v>288</v>
      </c>
      <c r="AO71">
        <v>600</v>
      </c>
      <c r="AP71">
        <v>250</v>
      </c>
      <c r="AQ71">
        <v>250</v>
      </c>
      <c r="AR71">
        <v>600</v>
      </c>
      <c r="AS71">
        <v>120</v>
      </c>
      <c r="AT71">
        <v>200</v>
      </c>
      <c r="AU71">
        <v>450</v>
      </c>
      <c r="AV71">
        <v>400</v>
      </c>
      <c r="AW71">
        <v>500</v>
      </c>
      <c r="AX71">
        <v>1000</v>
      </c>
      <c r="AY71">
        <v>1200</v>
      </c>
      <c r="AZ71">
        <v>1500</v>
      </c>
      <c r="BA71">
        <v>500</v>
      </c>
      <c r="BB71">
        <v>1000</v>
      </c>
      <c r="BC71">
        <v>1000</v>
      </c>
      <c r="BD71">
        <v>200</v>
      </c>
      <c r="BE71">
        <v>200</v>
      </c>
      <c r="BF71">
        <v>50</v>
      </c>
      <c r="BG71">
        <v>100</v>
      </c>
      <c r="BH71">
        <v>25</v>
      </c>
      <c r="BI71">
        <v>25</v>
      </c>
      <c r="BJ71">
        <v>1500</v>
      </c>
      <c r="BK71">
        <v>1500</v>
      </c>
      <c r="BL71">
        <v>750</v>
      </c>
      <c r="BM71">
        <v>750</v>
      </c>
      <c r="BN71">
        <v>1500</v>
      </c>
      <c r="BO71">
        <v>750</v>
      </c>
      <c r="BP71">
        <v>1500</v>
      </c>
      <c r="BQ71">
        <v>750</v>
      </c>
      <c r="BR71">
        <v>1500</v>
      </c>
      <c r="BS71">
        <v>25</v>
      </c>
      <c r="BT71">
        <v>1500</v>
      </c>
      <c r="BU71">
        <v>3500</v>
      </c>
      <c r="BV71">
        <v>750</v>
      </c>
      <c r="BW71">
        <v>400</v>
      </c>
      <c r="BX71">
        <v>750</v>
      </c>
      <c r="BY71">
        <v>200</v>
      </c>
      <c r="BZ71">
        <v>1500</v>
      </c>
      <c r="CA71">
        <v>3500</v>
      </c>
      <c r="CB71">
        <v>3500</v>
      </c>
      <c r="CC71">
        <v>3500</v>
      </c>
      <c r="CD71">
        <v>3500</v>
      </c>
      <c r="CE71">
        <v>3500</v>
      </c>
      <c r="CF71">
        <v>63694</v>
      </c>
    </row>
    <row r="72" spans="8:84" x14ac:dyDescent="0.25">
      <c r="H72" s="22">
        <v>26</v>
      </c>
      <c r="I72" t="s">
        <v>215</v>
      </c>
      <c r="M72">
        <v>1363</v>
      </c>
      <c r="N72">
        <v>2430</v>
      </c>
      <c r="O72">
        <v>1852</v>
      </c>
      <c r="P72">
        <v>1228</v>
      </c>
      <c r="Q72">
        <v>1693</v>
      </c>
      <c r="R72">
        <v>1893</v>
      </c>
      <c r="S72">
        <v>2440</v>
      </c>
      <c r="T72">
        <v>1145</v>
      </c>
      <c r="U72">
        <v>2212</v>
      </c>
      <c r="V72">
        <v>936</v>
      </c>
      <c r="W72">
        <v>989</v>
      </c>
      <c r="X72">
        <v>502</v>
      </c>
      <c r="Y72">
        <v>660</v>
      </c>
      <c r="Z72">
        <v>650</v>
      </c>
      <c r="AA72">
        <v>844</v>
      </c>
      <c r="AB72">
        <v>844</v>
      </c>
      <c r="AC72">
        <v>589</v>
      </c>
      <c r="AD72">
        <v>840</v>
      </c>
      <c r="AE72">
        <v>808</v>
      </c>
      <c r="AF72">
        <v>1250</v>
      </c>
      <c r="AG72">
        <v>1177</v>
      </c>
      <c r="AH72">
        <v>600</v>
      </c>
      <c r="AI72">
        <v>785</v>
      </c>
      <c r="AJ72">
        <v>571</v>
      </c>
      <c r="AK72">
        <v>1871</v>
      </c>
      <c r="AL72">
        <v>2554</v>
      </c>
      <c r="AM72">
        <v>1483</v>
      </c>
      <c r="AN72">
        <v>560</v>
      </c>
      <c r="AO72">
        <v>956</v>
      </c>
      <c r="AP72">
        <v>500</v>
      </c>
      <c r="AQ72">
        <v>280</v>
      </c>
      <c r="AR72">
        <v>610</v>
      </c>
      <c r="AS72">
        <v>160</v>
      </c>
      <c r="AT72">
        <v>260</v>
      </c>
      <c r="AU72">
        <v>520</v>
      </c>
      <c r="AV72">
        <v>400</v>
      </c>
      <c r="AW72">
        <v>700</v>
      </c>
      <c r="AX72">
        <v>1200</v>
      </c>
      <c r="AY72">
        <v>1900</v>
      </c>
      <c r="AZ72">
        <v>2550</v>
      </c>
      <c r="BA72">
        <v>800</v>
      </c>
      <c r="BB72">
        <v>1100</v>
      </c>
      <c r="BC72">
        <v>1600</v>
      </c>
      <c r="BD72">
        <v>300</v>
      </c>
      <c r="BE72">
        <v>300</v>
      </c>
      <c r="BF72">
        <v>100</v>
      </c>
      <c r="BG72">
        <v>235</v>
      </c>
      <c r="BH72">
        <v>75</v>
      </c>
      <c r="BI72">
        <v>125</v>
      </c>
      <c r="BJ72">
        <v>1900</v>
      </c>
      <c r="BK72">
        <v>3750</v>
      </c>
      <c r="BL72">
        <v>1450</v>
      </c>
      <c r="BM72">
        <v>1700</v>
      </c>
      <c r="BN72">
        <v>2450</v>
      </c>
      <c r="BO72">
        <v>1700</v>
      </c>
      <c r="BP72">
        <v>2275</v>
      </c>
      <c r="BQ72">
        <v>1175</v>
      </c>
      <c r="BR72">
        <v>8500</v>
      </c>
      <c r="BS72">
        <v>825</v>
      </c>
      <c r="BT72">
        <v>3025</v>
      </c>
      <c r="BU72">
        <v>4650</v>
      </c>
      <c r="BV72">
        <v>1350</v>
      </c>
      <c r="BW72">
        <v>1000</v>
      </c>
      <c r="BX72">
        <v>1575</v>
      </c>
      <c r="BY72">
        <v>475</v>
      </c>
      <c r="BZ72">
        <v>5200</v>
      </c>
      <c r="CA72">
        <v>4650</v>
      </c>
      <c r="CB72">
        <v>4300</v>
      </c>
      <c r="CC72">
        <v>5000</v>
      </c>
      <c r="CD72">
        <v>5000</v>
      </c>
      <c r="CE72">
        <v>5750</v>
      </c>
      <c r="CF72">
        <v>117140</v>
      </c>
    </row>
    <row r="73" spans="8:84" x14ac:dyDescent="0.25">
      <c r="H73" s="22">
        <v>27</v>
      </c>
      <c r="I73" t="s">
        <v>184</v>
      </c>
      <c r="J73" t="s">
        <v>242</v>
      </c>
      <c r="K73" t="s">
        <v>202</v>
      </c>
      <c r="L73" t="s">
        <v>73</v>
      </c>
      <c r="M73">
        <v>5357</v>
      </c>
      <c r="N73">
        <v>2032</v>
      </c>
      <c r="O73">
        <v>1857</v>
      </c>
      <c r="P73">
        <v>2165</v>
      </c>
      <c r="Q73">
        <v>4623</v>
      </c>
      <c r="R73">
        <v>723</v>
      </c>
      <c r="S73">
        <v>5078</v>
      </c>
      <c r="T73">
        <v>1606</v>
      </c>
      <c r="U73">
        <v>6516</v>
      </c>
      <c r="V73">
        <v>1185</v>
      </c>
      <c r="W73">
        <v>2081</v>
      </c>
      <c r="X73">
        <v>2364</v>
      </c>
      <c r="Y73">
        <v>3905</v>
      </c>
      <c r="Z73">
        <v>3560</v>
      </c>
      <c r="AA73">
        <v>3440</v>
      </c>
      <c r="AB73">
        <v>2298</v>
      </c>
      <c r="AC73">
        <v>2764</v>
      </c>
      <c r="AD73">
        <v>3071</v>
      </c>
      <c r="AE73">
        <v>2337</v>
      </c>
      <c r="AF73">
        <v>3658</v>
      </c>
      <c r="AG73">
        <v>1554</v>
      </c>
      <c r="AH73">
        <v>1958</v>
      </c>
      <c r="AI73">
        <v>1450</v>
      </c>
      <c r="AJ73">
        <v>2282</v>
      </c>
      <c r="AK73">
        <v>3985</v>
      </c>
      <c r="AL73">
        <v>4821</v>
      </c>
      <c r="AM73">
        <v>2424</v>
      </c>
      <c r="AN73">
        <v>3655</v>
      </c>
      <c r="AO73">
        <v>1386</v>
      </c>
      <c r="AP73">
        <v>650</v>
      </c>
      <c r="AQ73">
        <v>2000</v>
      </c>
      <c r="AR73">
        <v>800</v>
      </c>
      <c r="AS73">
        <v>710</v>
      </c>
      <c r="AT73">
        <v>1973</v>
      </c>
      <c r="AU73">
        <v>4181</v>
      </c>
      <c r="AV73">
        <v>3275</v>
      </c>
      <c r="AW73">
        <v>1750</v>
      </c>
      <c r="AX73">
        <v>1100</v>
      </c>
      <c r="AY73">
        <v>1250</v>
      </c>
      <c r="AZ73">
        <v>600</v>
      </c>
      <c r="BA73">
        <v>1000</v>
      </c>
      <c r="BB73">
        <v>5000</v>
      </c>
      <c r="BC73">
        <v>3000</v>
      </c>
      <c r="BD73">
        <v>5000</v>
      </c>
      <c r="BE73">
        <v>750</v>
      </c>
      <c r="BF73">
        <v>1500</v>
      </c>
      <c r="BG73">
        <v>950</v>
      </c>
      <c r="BH73">
        <v>400</v>
      </c>
      <c r="BI73">
        <v>400</v>
      </c>
      <c r="BJ73">
        <v>400</v>
      </c>
      <c r="BK73">
        <v>200</v>
      </c>
      <c r="BL73">
        <v>600</v>
      </c>
      <c r="BM73">
        <v>600</v>
      </c>
      <c r="BN73">
        <v>400</v>
      </c>
      <c r="BO73">
        <v>200</v>
      </c>
      <c r="BP73">
        <v>200</v>
      </c>
      <c r="BQ73">
        <v>200</v>
      </c>
      <c r="BR73">
        <v>200</v>
      </c>
      <c r="BS73">
        <v>200</v>
      </c>
      <c r="BT73">
        <v>3000</v>
      </c>
      <c r="BU73">
        <v>400</v>
      </c>
      <c r="BV73">
        <v>1500</v>
      </c>
      <c r="BW73">
        <v>200</v>
      </c>
      <c r="BX73">
        <v>40</v>
      </c>
      <c r="BY73">
        <v>250</v>
      </c>
      <c r="BZ73">
        <v>100</v>
      </c>
      <c r="CA73">
        <v>3500</v>
      </c>
      <c r="CB73">
        <v>5000</v>
      </c>
      <c r="CC73">
        <v>2000</v>
      </c>
      <c r="CD73">
        <v>7500</v>
      </c>
      <c r="CF73">
        <v>147114</v>
      </c>
    </row>
    <row r="74" spans="8:84" x14ac:dyDescent="0.25">
      <c r="H74" s="22">
        <v>27</v>
      </c>
      <c r="I74" t="s">
        <v>188</v>
      </c>
      <c r="M74">
        <v>5357</v>
      </c>
      <c r="N74">
        <v>2032</v>
      </c>
      <c r="O74">
        <v>1857</v>
      </c>
      <c r="P74">
        <v>2165</v>
      </c>
      <c r="Q74">
        <v>4623</v>
      </c>
      <c r="R74">
        <v>723</v>
      </c>
      <c r="S74">
        <v>5078</v>
      </c>
      <c r="T74">
        <v>1606</v>
      </c>
      <c r="U74">
        <v>6516</v>
      </c>
      <c r="V74">
        <v>1185</v>
      </c>
      <c r="W74">
        <v>2081</v>
      </c>
      <c r="X74">
        <v>2364</v>
      </c>
      <c r="Y74">
        <v>3905</v>
      </c>
      <c r="Z74">
        <v>3560</v>
      </c>
      <c r="AA74">
        <v>3440</v>
      </c>
      <c r="AB74">
        <v>2298</v>
      </c>
      <c r="AC74">
        <v>2764</v>
      </c>
      <c r="AD74">
        <v>3071</v>
      </c>
      <c r="AE74">
        <v>2337</v>
      </c>
      <c r="AF74">
        <v>3658</v>
      </c>
      <c r="AG74">
        <v>1554</v>
      </c>
      <c r="AH74">
        <v>1958</v>
      </c>
      <c r="AI74">
        <v>1450</v>
      </c>
      <c r="AJ74">
        <v>2282</v>
      </c>
      <c r="AK74">
        <v>3985</v>
      </c>
      <c r="AL74">
        <v>4821</v>
      </c>
      <c r="AM74">
        <v>2424</v>
      </c>
      <c r="AN74">
        <v>3655</v>
      </c>
      <c r="AO74">
        <v>1386</v>
      </c>
      <c r="AP74">
        <v>650</v>
      </c>
      <c r="AQ74">
        <v>2000</v>
      </c>
      <c r="AR74">
        <v>800</v>
      </c>
      <c r="AS74">
        <v>710</v>
      </c>
      <c r="AT74">
        <v>1973</v>
      </c>
      <c r="AU74">
        <v>4181</v>
      </c>
      <c r="AV74">
        <v>3275</v>
      </c>
      <c r="AW74">
        <v>1750</v>
      </c>
      <c r="AX74">
        <v>1100</v>
      </c>
      <c r="AY74">
        <v>1250</v>
      </c>
      <c r="AZ74">
        <v>600</v>
      </c>
      <c r="BA74">
        <v>1000</v>
      </c>
      <c r="BB74">
        <v>5000</v>
      </c>
      <c r="BC74">
        <v>3000</v>
      </c>
      <c r="BD74">
        <v>5000</v>
      </c>
      <c r="BE74">
        <v>750</v>
      </c>
      <c r="BF74">
        <v>1500</v>
      </c>
      <c r="BG74">
        <v>950</v>
      </c>
      <c r="BH74">
        <v>400</v>
      </c>
      <c r="BI74">
        <v>400</v>
      </c>
      <c r="BJ74">
        <v>400</v>
      </c>
      <c r="BK74">
        <v>200</v>
      </c>
      <c r="BL74">
        <v>600</v>
      </c>
      <c r="BM74">
        <v>600</v>
      </c>
      <c r="BN74">
        <v>400</v>
      </c>
      <c r="BO74">
        <v>200</v>
      </c>
      <c r="BP74">
        <v>200</v>
      </c>
      <c r="BQ74">
        <v>200</v>
      </c>
      <c r="BR74">
        <v>200</v>
      </c>
      <c r="BS74">
        <v>200</v>
      </c>
      <c r="BT74">
        <v>3000</v>
      </c>
      <c r="BU74">
        <v>400</v>
      </c>
      <c r="BV74">
        <v>1500</v>
      </c>
      <c r="BW74">
        <v>200</v>
      </c>
      <c r="BX74">
        <v>40</v>
      </c>
      <c r="BY74">
        <v>250</v>
      </c>
      <c r="BZ74">
        <v>100</v>
      </c>
      <c r="CA74">
        <v>3500</v>
      </c>
      <c r="CB74">
        <v>5000</v>
      </c>
      <c r="CC74">
        <v>2000</v>
      </c>
      <c r="CD74">
        <v>7500</v>
      </c>
      <c r="CF74">
        <v>147114</v>
      </c>
    </row>
    <row r="75" spans="8:84" x14ac:dyDescent="0.25">
      <c r="H75" s="22">
        <v>27</v>
      </c>
      <c r="I75" t="s">
        <v>211</v>
      </c>
      <c r="J75" t="s">
        <v>243</v>
      </c>
      <c r="K75" t="s">
        <v>108</v>
      </c>
      <c r="L75" t="s">
        <v>34</v>
      </c>
      <c r="M75">
        <v>382</v>
      </c>
      <c r="N75">
        <v>121</v>
      </c>
      <c r="O75">
        <v>319</v>
      </c>
      <c r="P75">
        <v>188</v>
      </c>
      <c r="Q75">
        <v>708</v>
      </c>
      <c r="R75">
        <v>270</v>
      </c>
      <c r="S75">
        <v>793</v>
      </c>
      <c r="T75">
        <v>398</v>
      </c>
      <c r="U75">
        <v>586</v>
      </c>
      <c r="V75">
        <v>348</v>
      </c>
      <c r="W75">
        <v>98</v>
      </c>
      <c r="X75">
        <v>93</v>
      </c>
      <c r="Y75">
        <v>409</v>
      </c>
      <c r="Z75">
        <v>520</v>
      </c>
      <c r="AA75">
        <v>630</v>
      </c>
      <c r="AB75">
        <v>155</v>
      </c>
      <c r="AC75">
        <v>168</v>
      </c>
      <c r="AD75">
        <v>321</v>
      </c>
      <c r="AF75">
        <v>1369</v>
      </c>
      <c r="AG75">
        <v>600</v>
      </c>
      <c r="AH75">
        <v>383</v>
      </c>
      <c r="AI75">
        <v>571</v>
      </c>
      <c r="AJ75">
        <v>530</v>
      </c>
      <c r="AK75">
        <v>883</v>
      </c>
      <c r="AL75">
        <v>171</v>
      </c>
      <c r="AM75">
        <v>36</v>
      </c>
      <c r="AN75">
        <v>70</v>
      </c>
      <c r="AO75">
        <v>75</v>
      </c>
      <c r="CF75">
        <v>11195</v>
      </c>
    </row>
    <row r="76" spans="8:84" x14ac:dyDescent="0.25">
      <c r="H76" s="22">
        <v>27</v>
      </c>
      <c r="I76" t="s">
        <v>215</v>
      </c>
      <c r="M76">
        <v>382</v>
      </c>
      <c r="N76">
        <v>121</v>
      </c>
      <c r="O76">
        <v>319</v>
      </c>
      <c r="P76">
        <v>188</v>
      </c>
      <c r="Q76">
        <v>708</v>
      </c>
      <c r="R76">
        <v>270</v>
      </c>
      <c r="S76">
        <v>793</v>
      </c>
      <c r="T76">
        <v>398</v>
      </c>
      <c r="U76">
        <v>586</v>
      </c>
      <c r="V76">
        <v>348</v>
      </c>
      <c r="W76">
        <v>98</v>
      </c>
      <c r="X76">
        <v>93</v>
      </c>
      <c r="Y76">
        <v>409</v>
      </c>
      <c r="Z76">
        <v>520</v>
      </c>
      <c r="AA76">
        <v>630</v>
      </c>
      <c r="AB76">
        <v>155</v>
      </c>
      <c r="AC76">
        <v>168</v>
      </c>
      <c r="AD76">
        <v>321</v>
      </c>
      <c r="AF76">
        <v>1369</v>
      </c>
      <c r="AG76">
        <v>600</v>
      </c>
      <c r="AH76">
        <v>383</v>
      </c>
      <c r="AI76">
        <v>571</v>
      </c>
      <c r="AJ76">
        <v>530</v>
      </c>
      <c r="AK76">
        <v>883</v>
      </c>
      <c r="AL76">
        <v>171</v>
      </c>
      <c r="AM76">
        <v>36</v>
      </c>
      <c r="AN76">
        <v>70</v>
      </c>
      <c r="AO76">
        <v>75</v>
      </c>
      <c r="CF76">
        <v>11195</v>
      </c>
    </row>
    <row r="77" spans="8:84" x14ac:dyDescent="0.25">
      <c r="H77" s="22" t="s">
        <v>161</v>
      </c>
      <c r="M77">
        <v>172521</v>
      </c>
      <c r="N77">
        <v>54914</v>
      </c>
      <c r="O77">
        <v>67514</v>
      </c>
      <c r="P77">
        <v>51205</v>
      </c>
      <c r="Q77">
        <v>56785</v>
      </c>
      <c r="R77">
        <v>66001</v>
      </c>
      <c r="S77">
        <v>68325</v>
      </c>
      <c r="T77">
        <v>97956</v>
      </c>
      <c r="U77">
        <v>104061</v>
      </c>
      <c r="V77">
        <v>57009</v>
      </c>
      <c r="W77">
        <v>108389</v>
      </c>
      <c r="X77">
        <v>32442</v>
      </c>
      <c r="Y77">
        <v>60238</v>
      </c>
      <c r="Z77">
        <v>46458</v>
      </c>
      <c r="AA77">
        <v>52379</v>
      </c>
      <c r="AB77">
        <v>47401</v>
      </c>
      <c r="AC77">
        <v>38142</v>
      </c>
      <c r="AD77">
        <v>89710</v>
      </c>
      <c r="AE77">
        <v>59719</v>
      </c>
      <c r="AF77">
        <v>124227</v>
      </c>
      <c r="AG77">
        <v>123297</v>
      </c>
      <c r="AH77">
        <v>96707</v>
      </c>
      <c r="AI77">
        <v>56884</v>
      </c>
      <c r="AJ77">
        <v>29990</v>
      </c>
      <c r="AK77">
        <v>72063</v>
      </c>
      <c r="AL77">
        <v>134094</v>
      </c>
      <c r="AM77">
        <v>80573</v>
      </c>
      <c r="AN77">
        <v>62107</v>
      </c>
      <c r="AO77">
        <v>62070</v>
      </c>
      <c r="AP77">
        <v>96843</v>
      </c>
      <c r="AQ77">
        <v>126568</v>
      </c>
      <c r="AR77">
        <v>181661</v>
      </c>
      <c r="AS77">
        <v>124341</v>
      </c>
      <c r="AT77">
        <v>114828</v>
      </c>
      <c r="AU77">
        <v>78508</v>
      </c>
      <c r="AV77">
        <v>86796</v>
      </c>
      <c r="AW77">
        <v>21744</v>
      </c>
      <c r="AX77">
        <v>44136</v>
      </c>
      <c r="AY77">
        <v>94522</v>
      </c>
      <c r="AZ77">
        <v>17913</v>
      </c>
      <c r="BA77">
        <v>17747</v>
      </c>
      <c r="BB77">
        <v>20377</v>
      </c>
      <c r="BC77">
        <v>16226</v>
      </c>
      <c r="BD77">
        <v>16306</v>
      </c>
      <c r="BE77">
        <v>18728</v>
      </c>
      <c r="BF77">
        <v>18264</v>
      </c>
      <c r="BG77">
        <v>19115</v>
      </c>
      <c r="BH77">
        <v>17458</v>
      </c>
      <c r="BI77">
        <v>20865</v>
      </c>
      <c r="BJ77">
        <v>25032</v>
      </c>
      <c r="BK77">
        <v>32050</v>
      </c>
      <c r="BL77">
        <v>26570</v>
      </c>
      <c r="BM77">
        <v>26450</v>
      </c>
      <c r="BN77">
        <v>28065</v>
      </c>
      <c r="BO77">
        <v>25725.001</v>
      </c>
      <c r="BP77">
        <v>29858</v>
      </c>
      <c r="BQ77">
        <v>30850</v>
      </c>
      <c r="BR77">
        <v>37225</v>
      </c>
      <c r="BS77">
        <v>29285</v>
      </c>
      <c r="BT77">
        <v>43335</v>
      </c>
      <c r="BU77">
        <v>27520</v>
      </c>
      <c r="BV77">
        <v>25075</v>
      </c>
      <c r="BW77">
        <v>20800</v>
      </c>
      <c r="BX77">
        <v>22340</v>
      </c>
      <c r="BY77">
        <v>20550</v>
      </c>
      <c r="BZ77">
        <v>29875</v>
      </c>
      <c r="CA77">
        <v>28225</v>
      </c>
      <c r="CB77">
        <v>33900</v>
      </c>
      <c r="CC77">
        <v>27500</v>
      </c>
      <c r="CD77">
        <v>33030</v>
      </c>
      <c r="CE77">
        <v>41600</v>
      </c>
      <c r="CF77">
        <v>3970987.0010000002</v>
      </c>
    </row>
  </sheetData>
  <phoneticPr fontId="14" type="noConversion"/>
  <pageMargins left="0.7" right="0.7" top="0.75" bottom="0.75" header="0.3" footer="0.3"/>
  <pageSetup orientation="portrait" horizontalDpi="0" verticalDpi="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12EA0-6FD1-47F2-86B0-7AD473286007}">
  <sheetPr>
    <tabColor theme="7" tint="0.59999389629810485"/>
  </sheetPr>
  <dimension ref="B1:BL74"/>
  <sheetViews>
    <sheetView zoomScale="70" zoomScaleNormal="70" workbookViewId="0">
      <pane xSplit="1" ySplit="3" topLeftCell="B33" activePane="bottomRight" state="frozen"/>
      <selection pane="topRight" activeCell="B1" sqref="B1"/>
      <selection pane="bottomLeft" activeCell="A4" sqref="A4"/>
      <selection pane="bottomRight" activeCell="G62" sqref="G62"/>
    </sheetView>
  </sheetViews>
  <sheetFormatPr defaultRowHeight="15" x14ac:dyDescent="0.25"/>
  <cols>
    <col min="2" max="2" width="16" customWidth="1"/>
    <col min="3" max="3" width="7.28515625" customWidth="1"/>
    <col min="4" max="4" width="25.42578125" customWidth="1"/>
    <col min="5" max="5" width="9.140625" customWidth="1"/>
    <col min="6" max="6" width="5" customWidth="1"/>
    <col min="7" max="7" width="21.7109375" customWidth="1"/>
    <col min="8" max="8" width="24.5703125" customWidth="1"/>
    <col min="9" max="9" width="10.140625" customWidth="1"/>
    <col min="10" max="10" width="15" customWidth="1"/>
    <col min="11" max="11" width="11" customWidth="1"/>
    <col min="12" max="13" width="11.85546875" customWidth="1"/>
    <col min="14" max="14" width="11.7109375" customWidth="1"/>
    <col min="15" max="16" width="12.42578125" customWidth="1"/>
    <col min="17" max="17" width="12.28515625" customWidth="1"/>
    <col min="18" max="19" width="13" customWidth="1"/>
    <col min="20" max="20" width="10.28515625" customWidth="1"/>
    <col min="21" max="21" width="10.42578125" customWidth="1"/>
    <col min="22" max="22" width="11" customWidth="1"/>
    <col min="23" max="23" width="9.42578125" customWidth="1"/>
    <col min="24" max="24" width="11.42578125" customWidth="1"/>
    <col min="25" max="25" width="8.7109375" customWidth="1"/>
    <col min="26" max="26" width="11.140625" customWidth="1"/>
    <col min="27" max="27" width="7.7109375" customWidth="1"/>
    <col min="28" max="29" width="9.7109375" customWidth="1"/>
    <col min="30" max="30" width="10.5703125" customWidth="1"/>
    <col min="31" max="31" width="9.7109375" customWidth="1"/>
    <col min="34" max="35" width="8" customWidth="1"/>
    <col min="36" max="37" width="9.140625" customWidth="1"/>
    <col min="38" max="38" width="8" customWidth="1"/>
    <col min="39" max="40" width="9.140625" customWidth="1"/>
  </cols>
  <sheetData>
    <row r="1" spans="2:64" x14ac:dyDescent="0.25">
      <c r="K1" s="23" t="s">
        <v>244</v>
      </c>
      <c r="L1" s="23" t="s">
        <v>245</v>
      </c>
      <c r="M1" s="23"/>
      <c r="T1" s="24" t="s">
        <v>246</v>
      </c>
      <c r="U1" s="24"/>
      <c r="Z1" s="25" t="s">
        <v>247</v>
      </c>
      <c r="AA1" s="25"/>
      <c r="AI1" s="26"/>
    </row>
    <row r="2" spans="2:64" ht="27" customHeight="1" x14ac:dyDescent="0.25">
      <c r="K2" s="11"/>
      <c r="L2" s="11"/>
      <c r="M2" s="11"/>
      <c r="N2" s="11"/>
      <c r="O2" s="11"/>
      <c r="P2" s="11"/>
      <c r="Q2" s="11"/>
      <c r="R2" s="11"/>
      <c r="S2" s="11"/>
      <c r="AF2" s="22" t="e">
        <f>SUM(AF4:AF55)</f>
        <v>#N/A</v>
      </c>
      <c r="AG2" s="22"/>
      <c r="AH2" s="54">
        <f>VLOOKUP(H2,spawners,2,FALSE)</f>
        <v>571.22222222222217</v>
      </c>
      <c r="AI2" t="s">
        <v>248</v>
      </c>
      <c r="AK2" s="22">
        <f>SUM(AK4:AK55)</f>
        <v>57400.253328838444</v>
      </c>
      <c r="AO2" s="2" t="s">
        <v>249</v>
      </c>
      <c r="AW2" s="2" t="s">
        <v>250</v>
      </c>
      <c r="BE2" s="2" t="s">
        <v>251</v>
      </c>
    </row>
    <row r="3" spans="2:64" ht="93.75" x14ac:dyDescent="0.25">
      <c r="B3" s="119" t="s">
        <v>4</v>
      </c>
      <c r="C3" s="119" t="s">
        <v>252</v>
      </c>
      <c r="D3" s="119" t="s">
        <v>253</v>
      </c>
      <c r="E3" s="120" t="s">
        <v>0</v>
      </c>
      <c r="F3" s="121" t="s">
        <v>10</v>
      </c>
      <c r="G3" s="121" t="s">
        <v>9</v>
      </c>
      <c r="H3" s="122" t="s">
        <v>175</v>
      </c>
      <c r="I3" s="122" t="s">
        <v>162</v>
      </c>
      <c r="J3" s="123" t="s">
        <v>254</v>
      </c>
      <c r="K3" s="124" t="s">
        <v>255</v>
      </c>
      <c r="L3" s="124" t="s">
        <v>256</v>
      </c>
      <c r="M3" s="124" t="s">
        <v>257</v>
      </c>
      <c r="N3" s="125" t="s">
        <v>258</v>
      </c>
      <c r="O3" s="125" t="s">
        <v>259</v>
      </c>
      <c r="P3" s="125" t="s">
        <v>260</v>
      </c>
      <c r="Q3" s="126" t="s">
        <v>261</v>
      </c>
      <c r="R3" s="126" t="s">
        <v>262</v>
      </c>
      <c r="S3" s="126" t="s">
        <v>263</v>
      </c>
      <c r="T3" s="110" t="s">
        <v>264</v>
      </c>
      <c r="U3" s="110" t="s">
        <v>265</v>
      </c>
      <c r="V3" s="110" t="s">
        <v>266</v>
      </c>
      <c r="W3" s="110" t="s">
        <v>267</v>
      </c>
      <c r="X3" s="110" t="s">
        <v>268</v>
      </c>
      <c r="Y3" s="110" t="s">
        <v>269</v>
      </c>
      <c r="Z3" s="111" t="s">
        <v>270</v>
      </c>
      <c r="AA3" s="111" t="s">
        <v>271</v>
      </c>
      <c r="AB3" s="111" t="s">
        <v>272</v>
      </c>
      <c r="AC3" s="111" t="s">
        <v>273</v>
      </c>
      <c r="AD3" s="111" t="s">
        <v>274</v>
      </c>
      <c r="AE3" s="111" t="s">
        <v>275</v>
      </c>
      <c r="AF3" s="70" t="s">
        <v>276</v>
      </c>
      <c r="AG3" s="70" t="s">
        <v>277</v>
      </c>
      <c r="AH3" s="70" t="s">
        <v>278</v>
      </c>
      <c r="AI3" s="71" t="s">
        <v>279</v>
      </c>
      <c r="AJ3" s="71" t="s">
        <v>280</v>
      </c>
      <c r="AK3" s="72" t="s">
        <v>281</v>
      </c>
      <c r="AL3" s="72" t="s">
        <v>282</v>
      </c>
      <c r="AM3" s="71" t="s">
        <v>283</v>
      </c>
      <c r="AN3" s="32"/>
      <c r="AO3" s="2" t="s">
        <v>284</v>
      </c>
      <c r="AP3" s="2" t="s">
        <v>285</v>
      </c>
      <c r="AQ3" s="2" t="s">
        <v>286</v>
      </c>
      <c r="AR3" s="2" t="s">
        <v>287</v>
      </c>
      <c r="AS3" s="2" t="s">
        <v>288</v>
      </c>
      <c r="AT3" s="2" t="s">
        <v>289</v>
      </c>
      <c r="AU3" s="2" t="s">
        <v>290</v>
      </c>
      <c r="AV3" s="2" t="s">
        <v>291</v>
      </c>
      <c r="AW3" s="2" t="s">
        <v>284</v>
      </c>
      <c r="AX3" s="2" t="s">
        <v>285</v>
      </c>
      <c r="AY3" s="2" t="s">
        <v>286</v>
      </c>
      <c r="AZ3" s="2" t="s">
        <v>287</v>
      </c>
      <c r="BA3" s="2" t="s">
        <v>288</v>
      </c>
      <c r="BB3" s="2" t="s">
        <v>289</v>
      </c>
      <c r="BC3" s="2" t="s">
        <v>290</v>
      </c>
      <c r="BD3" s="2" t="s">
        <v>292</v>
      </c>
      <c r="BE3" s="2" t="s">
        <v>284</v>
      </c>
      <c r="BF3" s="2" t="s">
        <v>285</v>
      </c>
      <c r="BG3" s="2" t="s">
        <v>286</v>
      </c>
      <c r="BH3" s="2" t="s">
        <v>287</v>
      </c>
      <c r="BI3" s="2" t="s">
        <v>288</v>
      </c>
      <c r="BJ3" s="2" t="s">
        <v>289</v>
      </c>
      <c r="BK3" s="2" t="s">
        <v>290</v>
      </c>
      <c r="BL3" s="2" t="s">
        <v>292</v>
      </c>
    </row>
    <row r="4" spans="2:64" ht="22.5" customHeight="1" x14ac:dyDescent="0.25">
      <c r="B4" s="107" t="s">
        <v>109</v>
      </c>
      <c r="C4" s="107" t="s">
        <v>293</v>
      </c>
      <c r="D4" s="102" t="s">
        <v>294</v>
      </c>
      <c r="E4" s="109" t="str">
        <f>VLOOKUP(H4,nusedsstreamname,4,FALSE)</f>
        <v>Esc</v>
      </c>
      <c r="F4" s="98">
        <v>20</v>
      </c>
      <c r="G4" s="99" t="s">
        <v>95</v>
      </c>
      <c r="H4" s="99" t="s">
        <v>180</v>
      </c>
      <c r="I4" s="112" t="s">
        <v>163</v>
      </c>
      <c r="J4" s="177">
        <f>J58+J59</f>
        <v>38.1</v>
      </c>
      <c r="K4" s="113"/>
      <c r="L4" s="114"/>
      <c r="M4" s="114"/>
      <c r="N4" s="114"/>
      <c r="O4" s="114"/>
      <c r="P4" s="114"/>
      <c r="Q4" s="114"/>
      <c r="R4" s="114"/>
      <c r="S4" s="114"/>
      <c r="T4" s="101"/>
      <c r="U4" s="101"/>
      <c r="V4" s="101"/>
      <c r="W4" s="101"/>
      <c r="X4" s="101"/>
      <c r="Y4" s="101"/>
      <c r="Z4" s="101"/>
      <c r="AA4" s="101"/>
      <c r="AB4" s="101"/>
      <c r="AC4" s="101"/>
      <c r="AD4" s="101"/>
      <c r="AE4" s="20"/>
      <c r="AF4" s="73" t="e">
        <f t="shared" ref="AF4:AF33" si="0">VLOOKUP(H4,spawners,3,FALSE)</f>
        <v>#N/A</v>
      </c>
      <c r="AG4" s="73" t="e">
        <f t="shared" ref="AG4:AG8" si="1">VLOOKUP(H4,spawners,4,FALSE)</f>
        <v>#N/A</v>
      </c>
      <c r="AH4" s="73" t="e">
        <f t="shared" ref="AH4:AH33" si="2">VLOOKUP(H4,spawners,2,FALSE)</f>
        <v>#N/A</v>
      </c>
      <c r="AI4" s="32"/>
      <c r="AJ4" s="32"/>
      <c r="AK4" s="32"/>
      <c r="AL4" s="29"/>
      <c r="AM4" s="32"/>
      <c r="AN4" s="32"/>
      <c r="AO4" s="37"/>
      <c r="AP4" s="37"/>
      <c r="AQ4" s="37"/>
      <c r="AR4" s="37"/>
      <c r="AS4" s="37"/>
      <c r="AT4" s="37"/>
      <c r="AU4" s="37"/>
      <c r="AV4" s="37"/>
      <c r="AW4" s="37"/>
      <c r="AX4" s="37"/>
      <c r="AY4" s="37"/>
      <c r="AZ4" s="37"/>
      <c r="BA4" s="37"/>
      <c r="BB4" s="37"/>
      <c r="BC4" s="37"/>
      <c r="BD4" s="37"/>
      <c r="BE4" s="37"/>
      <c r="BF4" s="37"/>
      <c r="BG4" s="37"/>
      <c r="BH4" s="37"/>
      <c r="BI4" s="37"/>
      <c r="BJ4" s="37"/>
      <c r="BK4" s="37"/>
      <c r="BL4" s="37"/>
    </row>
    <row r="5" spans="2:64" ht="22.5" customHeight="1" x14ac:dyDescent="0.25">
      <c r="B5" s="107" t="s">
        <v>109</v>
      </c>
      <c r="C5" s="107" t="s">
        <v>293</v>
      </c>
      <c r="D5" s="102" t="s">
        <v>295</v>
      </c>
      <c r="E5" s="109" t="str">
        <f>VLOOKUP(H5,nusedsstreamname,4,FALSE)</f>
        <v>Esc</v>
      </c>
      <c r="F5" s="98">
        <v>20</v>
      </c>
      <c r="G5" s="99" t="s">
        <v>181</v>
      </c>
      <c r="H5" s="99" t="s">
        <v>55</v>
      </c>
      <c r="I5" s="112" t="s">
        <v>163</v>
      </c>
      <c r="J5" s="116">
        <v>46.7</v>
      </c>
      <c r="K5" s="116">
        <v>140</v>
      </c>
      <c r="L5" s="116">
        <v>31</v>
      </c>
      <c r="M5" s="116">
        <v>470</v>
      </c>
      <c r="N5" s="116">
        <v>310</v>
      </c>
      <c r="O5" s="116">
        <v>140</v>
      </c>
      <c r="P5" s="116">
        <v>680</v>
      </c>
      <c r="Q5" s="116">
        <v>710</v>
      </c>
      <c r="R5" s="116">
        <v>330</v>
      </c>
      <c r="S5" s="116">
        <v>1500</v>
      </c>
      <c r="T5" s="68">
        <v>120</v>
      </c>
      <c r="U5" s="100" t="s">
        <v>296</v>
      </c>
      <c r="V5" s="68">
        <v>300</v>
      </c>
      <c r="W5" s="100" t="s">
        <v>297</v>
      </c>
      <c r="X5" s="68">
        <v>710</v>
      </c>
      <c r="Y5" s="100" t="s">
        <v>298</v>
      </c>
      <c r="Z5" s="68">
        <v>28</v>
      </c>
      <c r="AA5" s="100" t="s">
        <v>299</v>
      </c>
      <c r="AB5" s="68">
        <v>240</v>
      </c>
      <c r="AC5" s="100" t="s">
        <v>300</v>
      </c>
      <c r="AD5" s="68">
        <v>710</v>
      </c>
      <c r="AE5" s="21" t="s">
        <v>298</v>
      </c>
      <c r="AF5" s="73" t="e">
        <f t="shared" si="0"/>
        <v>#N/A</v>
      </c>
      <c r="AG5" s="73" t="e">
        <f t="shared" si="1"/>
        <v>#N/A</v>
      </c>
      <c r="AH5" s="73" t="e">
        <f t="shared" si="2"/>
        <v>#N/A</v>
      </c>
      <c r="AI5" s="38">
        <v>2</v>
      </c>
      <c r="AJ5" s="38">
        <v>3500</v>
      </c>
      <c r="AK5" s="38">
        <v>209.16666666666666</v>
      </c>
      <c r="AL5" s="44">
        <f t="shared" ref="AL5:AL55" si="3">AK5/$AK$2</f>
        <v>3.6440025006227506E-3</v>
      </c>
      <c r="AM5" s="22">
        <v>72.112317493596137</v>
      </c>
      <c r="AN5" s="33"/>
      <c r="AO5" s="39">
        <v>46</v>
      </c>
      <c r="AP5" s="39">
        <v>73.5</v>
      </c>
      <c r="AQ5" s="39">
        <v>55.8</v>
      </c>
      <c r="AR5" s="39">
        <v>60.18181818181818</v>
      </c>
      <c r="AS5" s="39">
        <v>56.909090909090907</v>
      </c>
      <c r="AT5" s="39">
        <v>574.5</v>
      </c>
      <c r="AU5" s="39">
        <v>345.45454545454544</v>
      </c>
      <c r="AV5" s="39">
        <v>125</v>
      </c>
    </row>
    <row r="6" spans="2:64" s="147" customFormat="1" ht="22.5" customHeight="1" x14ac:dyDescent="0.25">
      <c r="B6" s="133" t="s">
        <v>109</v>
      </c>
      <c r="C6" s="133" t="s">
        <v>293</v>
      </c>
      <c r="D6" s="134" t="s">
        <v>301</v>
      </c>
      <c r="E6" s="109" t="str">
        <f>VLOOKUP(H6,nusedsstreamname,4,FALSE)</f>
        <v>Esc</v>
      </c>
      <c r="F6" s="135">
        <v>20</v>
      </c>
      <c r="G6" s="136" t="s">
        <v>92</v>
      </c>
      <c r="H6" s="136" t="s">
        <v>185</v>
      </c>
      <c r="I6" s="137" t="s">
        <v>163</v>
      </c>
      <c r="J6" s="138">
        <v>40</v>
      </c>
      <c r="K6" s="138">
        <v>120</v>
      </c>
      <c r="L6" s="138">
        <v>27</v>
      </c>
      <c r="M6" s="138">
        <v>410</v>
      </c>
      <c r="N6" s="138">
        <v>260</v>
      </c>
      <c r="O6" s="138">
        <v>120</v>
      </c>
      <c r="P6" s="138">
        <v>590</v>
      </c>
      <c r="Q6" s="138">
        <v>610</v>
      </c>
      <c r="R6" s="138">
        <v>280</v>
      </c>
      <c r="S6" s="138">
        <v>1300</v>
      </c>
      <c r="T6" s="69">
        <v>98</v>
      </c>
      <c r="U6" s="139" t="s">
        <v>302</v>
      </c>
      <c r="V6" s="69">
        <v>260</v>
      </c>
      <c r="W6" s="139" t="s">
        <v>303</v>
      </c>
      <c r="X6" s="69">
        <v>610</v>
      </c>
      <c r="Y6" s="139" t="s">
        <v>304</v>
      </c>
      <c r="Z6" s="69">
        <v>24</v>
      </c>
      <c r="AA6" s="139" t="s">
        <v>305</v>
      </c>
      <c r="AB6" s="69">
        <v>210</v>
      </c>
      <c r="AC6" s="139" t="s">
        <v>306</v>
      </c>
      <c r="AD6" s="69">
        <v>610</v>
      </c>
      <c r="AE6" s="140" t="s">
        <v>304</v>
      </c>
      <c r="AF6" s="141" t="e">
        <f t="shared" si="0"/>
        <v>#N/A</v>
      </c>
      <c r="AG6" s="141" t="e">
        <f t="shared" si="1"/>
        <v>#N/A</v>
      </c>
      <c r="AH6" s="141" t="e">
        <f t="shared" si="2"/>
        <v>#N/A</v>
      </c>
      <c r="AI6" s="142">
        <v>2</v>
      </c>
      <c r="AJ6" s="142">
        <v>297</v>
      </c>
      <c r="AK6" s="142">
        <v>54.5</v>
      </c>
      <c r="AL6" s="143">
        <f t="shared" si="3"/>
        <v>9.4947316151684422E-4</v>
      </c>
      <c r="AM6" s="144">
        <v>27.138405744143924</v>
      </c>
      <c r="AN6" s="145"/>
      <c r="AO6" s="146">
        <v>297</v>
      </c>
      <c r="AP6" s="146">
        <v>89.25</v>
      </c>
      <c r="AQ6" s="146">
        <v>18.2</v>
      </c>
      <c r="AR6" s="146">
        <v>35</v>
      </c>
      <c r="AS6" s="146">
        <v>48.333333333333336</v>
      </c>
      <c r="AT6" s="146">
        <v>20</v>
      </c>
      <c r="AU6" s="146"/>
      <c r="AV6" s="146"/>
    </row>
    <row r="7" spans="2:64" s="147" customFormat="1" ht="22.5" customHeight="1" x14ac:dyDescent="0.25">
      <c r="B7" s="133" t="s">
        <v>109</v>
      </c>
      <c r="C7" s="133" t="s">
        <v>293</v>
      </c>
      <c r="D7" s="134" t="s">
        <v>307</v>
      </c>
      <c r="E7" s="109" t="str">
        <f>VLOOKUP(H7,nusedsstreamname,4,FALSE)</f>
        <v>Esc</v>
      </c>
      <c r="F7" s="135">
        <v>20</v>
      </c>
      <c r="G7" s="136" t="s">
        <v>92</v>
      </c>
      <c r="H7" s="136" t="s">
        <v>186</v>
      </c>
      <c r="I7" s="137" t="s">
        <v>163</v>
      </c>
      <c r="J7" s="138">
        <v>10</v>
      </c>
      <c r="K7" s="138">
        <v>29</v>
      </c>
      <c r="L7" s="138">
        <v>5.9</v>
      </c>
      <c r="M7" s="138">
        <v>110</v>
      </c>
      <c r="N7" s="138">
        <v>65</v>
      </c>
      <c r="O7" s="138">
        <v>25</v>
      </c>
      <c r="P7" s="138">
        <v>170</v>
      </c>
      <c r="Q7" s="138">
        <v>150</v>
      </c>
      <c r="R7" s="138">
        <v>58</v>
      </c>
      <c r="S7" s="138">
        <v>390</v>
      </c>
      <c r="T7" s="69">
        <v>24</v>
      </c>
      <c r="U7" s="139" t="s">
        <v>308</v>
      </c>
      <c r="V7" s="69">
        <v>63</v>
      </c>
      <c r="W7" s="139" t="s">
        <v>309</v>
      </c>
      <c r="X7" s="69">
        <v>150</v>
      </c>
      <c r="Y7" s="139" t="s">
        <v>310</v>
      </c>
      <c r="Z7" s="69">
        <v>5.8</v>
      </c>
      <c r="AA7" s="139" t="s">
        <v>311</v>
      </c>
      <c r="AB7" s="69">
        <v>51</v>
      </c>
      <c r="AC7" s="139" t="s">
        <v>312</v>
      </c>
      <c r="AD7" s="69">
        <v>150</v>
      </c>
      <c r="AE7" s="140" t="s">
        <v>310</v>
      </c>
      <c r="AF7" s="141" t="e">
        <f t="shared" si="0"/>
        <v>#N/A</v>
      </c>
      <c r="AG7" s="141" t="e">
        <f t="shared" si="1"/>
        <v>#N/A</v>
      </c>
      <c r="AH7" s="141" t="e">
        <f t="shared" si="2"/>
        <v>#N/A</v>
      </c>
      <c r="AI7" s="142">
        <v>1</v>
      </c>
      <c r="AJ7" s="142">
        <v>104</v>
      </c>
      <c r="AK7" s="142">
        <v>38</v>
      </c>
      <c r="AL7" s="143">
        <f t="shared" si="3"/>
        <v>6.6201798417688223E-4</v>
      </c>
      <c r="AM7" s="144">
        <v>16.343436293473399</v>
      </c>
      <c r="AN7" s="145"/>
      <c r="AO7" s="146">
        <v>10.5</v>
      </c>
      <c r="AP7" s="146">
        <v>43.285714285714285</v>
      </c>
      <c r="AQ7" s="146"/>
      <c r="AR7" s="146"/>
      <c r="AS7" s="146"/>
      <c r="AT7" s="146"/>
      <c r="AU7" s="146"/>
      <c r="AV7" s="146"/>
    </row>
    <row r="8" spans="2:64" ht="22.5" customHeight="1" x14ac:dyDescent="0.3">
      <c r="B8" s="107" t="s">
        <v>109</v>
      </c>
      <c r="C8" s="107" t="s">
        <v>293</v>
      </c>
      <c r="D8" s="102" t="s">
        <v>313</v>
      </c>
      <c r="E8" s="109" t="str">
        <f>VLOOKUP(H8,nusedsstreamname,4,FALSE)</f>
        <v>Ind10</v>
      </c>
      <c r="F8" s="98">
        <v>20</v>
      </c>
      <c r="G8" s="99" t="s">
        <v>92</v>
      </c>
      <c r="H8" s="99" t="s">
        <v>187</v>
      </c>
      <c r="I8" s="112" t="s">
        <v>163</v>
      </c>
      <c r="J8" s="116">
        <v>330</v>
      </c>
      <c r="K8" s="115">
        <v>990</v>
      </c>
      <c r="L8" s="115">
        <v>250</v>
      </c>
      <c r="M8" s="115">
        <v>3100</v>
      </c>
      <c r="N8" s="115">
        <v>2200</v>
      </c>
      <c r="O8" s="115">
        <v>1200</v>
      </c>
      <c r="P8" s="115">
        <v>4200</v>
      </c>
      <c r="Q8" s="115">
        <v>5200</v>
      </c>
      <c r="R8" s="115">
        <v>2800</v>
      </c>
      <c r="S8" s="115">
        <v>9400</v>
      </c>
      <c r="T8" s="67">
        <v>840</v>
      </c>
      <c r="U8" s="102" t="s">
        <v>314</v>
      </c>
      <c r="V8" s="67">
        <v>2200</v>
      </c>
      <c r="W8" s="102" t="s">
        <v>315</v>
      </c>
      <c r="X8" s="67">
        <v>5200</v>
      </c>
      <c r="Y8" s="102" t="s">
        <v>316</v>
      </c>
      <c r="Z8" s="67">
        <v>200</v>
      </c>
      <c r="AA8" s="102" t="s">
        <v>317</v>
      </c>
      <c r="AB8" s="67">
        <v>1800</v>
      </c>
      <c r="AC8" s="102" t="s">
        <v>318</v>
      </c>
      <c r="AD8" s="67">
        <v>5200</v>
      </c>
      <c r="AE8" t="s">
        <v>319</v>
      </c>
      <c r="AF8" s="73" t="e">
        <f t="shared" si="0"/>
        <v>#N/A</v>
      </c>
      <c r="AG8" s="73" t="e">
        <f t="shared" si="1"/>
        <v>#N/A</v>
      </c>
      <c r="AH8" s="73" t="e">
        <f t="shared" si="2"/>
        <v>#N/A</v>
      </c>
      <c r="AI8" s="38">
        <v>25</v>
      </c>
      <c r="AJ8" s="38">
        <v>7500</v>
      </c>
      <c r="AK8" s="38">
        <v>1054.1285714285714</v>
      </c>
      <c r="AL8" s="44">
        <f t="shared" si="3"/>
        <v>1.8364528208431565E-2</v>
      </c>
      <c r="AM8" s="22">
        <v>640.80118099508093</v>
      </c>
      <c r="AN8" s="33"/>
      <c r="AO8" s="39">
        <v>695.66666666666663</v>
      </c>
      <c r="AP8" s="39">
        <v>1237.3636363636363</v>
      </c>
      <c r="AQ8" s="39">
        <v>1491.1818181818182</v>
      </c>
      <c r="AR8" s="39">
        <v>950.63636363636363</v>
      </c>
      <c r="AS8" s="39">
        <v>685.18181818181813</v>
      </c>
      <c r="AT8" s="39">
        <v>1540.909090909091</v>
      </c>
      <c r="AU8" s="39">
        <v>1409.090909090909</v>
      </c>
      <c r="AV8" s="39">
        <v>390.625</v>
      </c>
    </row>
    <row r="9" spans="2:64" ht="22.5" customHeight="1" x14ac:dyDescent="0.25">
      <c r="B9" s="107" t="s">
        <v>109</v>
      </c>
      <c r="C9" s="107" t="s">
        <v>293</v>
      </c>
      <c r="D9" s="102" t="s">
        <v>320</v>
      </c>
      <c r="E9" s="109" t="str">
        <f>VLOOKUP(H9,nusedsstreamname,4,FALSE)</f>
        <v>Hatchery</v>
      </c>
      <c r="F9" s="98">
        <v>22</v>
      </c>
      <c r="G9" s="99" t="s">
        <v>89</v>
      </c>
      <c r="H9" s="99" t="s">
        <v>190</v>
      </c>
      <c r="I9" s="112" t="s">
        <v>163</v>
      </c>
      <c r="J9" s="116">
        <v>6.4</v>
      </c>
      <c r="K9" s="116">
        <v>18</v>
      </c>
      <c r="L9" s="116">
        <v>3.7</v>
      </c>
      <c r="M9" s="116">
        <v>73</v>
      </c>
      <c r="N9" s="116">
        <v>41</v>
      </c>
      <c r="O9" s="116">
        <v>15</v>
      </c>
      <c r="P9" s="116">
        <v>110</v>
      </c>
      <c r="Q9" s="116">
        <v>95</v>
      </c>
      <c r="R9" s="116">
        <v>35</v>
      </c>
      <c r="S9" s="116">
        <v>260</v>
      </c>
      <c r="T9" s="68">
        <v>15</v>
      </c>
      <c r="U9" s="100" t="s">
        <v>321</v>
      </c>
      <c r="V9" s="68">
        <v>40</v>
      </c>
      <c r="W9" s="100" t="s">
        <v>322</v>
      </c>
      <c r="X9" s="68">
        <v>95</v>
      </c>
      <c r="Y9" s="100" t="s">
        <v>323</v>
      </c>
      <c r="Z9" s="68">
        <v>3.7</v>
      </c>
      <c r="AA9" s="100" t="s">
        <v>324</v>
      </c>
      <c r="AB9" s="68">
        <v>33</v>
      </c>
      <c r="AC9" s="100" t="s">
        <v>325</v>
      </c>
      <c r="AD9" s="68">
        <v>95</v>
      </c>
      <c r="AE9" s="21" t="s">
        <v>323</v>
      </c>
      <c r="AF9" s="73" t="e">
        <f>VLOOKUP(H9,spawners,3,FALSE)</f>
        <v>#N/A</v>
      </c>
      <c r="AG9" s="73"/>
      <c r="AH9" s="73" t="e">
        <f t="shared" si="2"/>
        <v>#N/A</v>
      </c>
      <c r="AI9" s="38">
        <v>2</v>
      </c>
      <c r="AJ9" s="38">
        <v>1500</v>
      </c>
      <c r="AK9" s="38">
        <v>429.25</v>
      </c>
      <c r="AL9" s="44">
        <f t="shared" si="3"/>
        <v>7.4781899923138601E-3</v>
      </c>
      <c r="AM9" s="22">
        <v>50.937312426675575</v>
      </c>
      <c r="AN9" s="33"/>
      <c r="AO9" s="39">
        <v>72.333333333333329</v>
      </c>
      <c r="AP9" s="39">
        <v>2</v>
      </c>
      <c r="AQ9" s="39" t="e">
        <v>#DIV/0!</v>
      </c>
      <c r="AR9" s="39">
        <v>1500</v>
      </c>
      <c r="AS9" s="39" t="e">
        <v>#DIV/0!</v>
      </c>
      <c r="AT9" s="39" t="e">
        <v>#DIV/0!</v>
      </c>
      <c r="AU9" s="39" t="e">
        <v>#DIV/0!</v>
      </c>
      <c r="AV9" s="39" t="e">
        <v>#DIV/0!</v>
      </c>
    </row>
    <row r="10" spans="2:64" ht="22.5" customHeight="1" x14ac:dyDescent="0.3">
      <c r="B10" s="107" t="s">
        <v>109</v>
      </c>
      <c r="C10" s="107" t="s">
        <v>293</v>
      </c>
      <c r="D10" s="102" t="s">
        <v>326</v>
      </c>
      <c r="E10" s="109" t="str">
        <f>VLOOKUP(H10,nusedsstreamname,4,FALSE)</f>
        <v>Hatchery</v>
      </c>
      <c r="F10" s="98">
        <v>22</v>
      </c>
      <c r="G10" s="99" t="s">
        <v>89</v>
      </c>
      <c r="H10" s="99" t="s">
        <v>191</v>
      </c>
      <c r="I10" s="112" t="s">
        <v>163</v>
      </c>
      <c r="J10" s="116">
        <v>111.51</v>
      </c>
      <c r="K10" s="115">
        <v>330</v>
      </c>
      <c r="L10" s="115">
        <v>79</v>
      </c>
      <c r="M10" s="115">
        <v>1100</v>
      </c>
      <c r="N10" s="115">
        <v>740</v>
      </c>
      <c r="O10" s="115">
        <v>370</v>
      </c>
      <c r="P10" s="115">
        <v>1500</v>
      </c>
      <c r="Q10" s="115">
        <v>1700</v>
      </c>
      <c r="R10" s="115">
        <v>870</v>
      </c>
      <c r="S10" s="115">
        <v>3400</v>
      </c>
      <c r="T10" s="67">
        <v>280</v>
      </c>
      <c r="U10" s="102" t="s">
        <v>327</v>
      </c>
      <c r="V10" s="67">
        <v>730</v>
      </c>
      <c r="W10" s="102" t="s">
        <v>328</v>
      </c>
      <c r="X10" s="67">
        <v>1700</v>
      </c>
      <c r="Y10" s="102" t="s">
        <v>329</v>
      </c>
      <c r="Z10" s="67">
        <v>67</v>
      </c>
      <c r="AA10" s="102" t="s">
        <v>330</v>
      </c>
      <c r="AB10" s="67">
        <v>590</v>
      </c>
      <c r="AC10" s="102" t="s">
        <v>331</v>
      </c>
      <c r="AD10" s="67">
        <v>1700</v>
      </c>
      <c r="AE10" t="s">
        <v>332</v>
      </c>
      <c r="AF10" s="73" t="e">
        <f t="shared" si="0"/>
        <v>#N/A</v>
      </c>
      <c r="AG10" s="73"/>
      <c r="AH10" s="73" t="e">
        <f t="shared" si="2"/>
        <v>#N/A</v>
      </c>
      <c r="AI10" s="38">
        <v>400</v>
      </c>
      <c r="AJ10" s="38">
        <v>31654</v>
      </c>
      <c r="AK10" s="38">
        <v>8688.2571428571428</v>
      </c>
      <c r="AL10" s="44">
        <f t="shared" si="3"/>
        <v>0.15136269683486009</v>
      </c>
      <c r="AM10" s="22">
        <v>4570.5020092291315</v>
      </c>
      <c r="AN10" s="33"/>
      <c r="AO10" s="39">
        <v>13217</v>
      </c>
      <c r="AP10" s="39">
        <v>12494.636363636364</v>
      </c>
      <c r="AQ10" s="39">
        <v>11860.363636363636</v>
      </c>
      <c r="AR10" s="39">
        <v>19234.272727272728</v>
      </c>
      <c r="AS10" s="39">
        <v>8095.181818181818</v>
      </c>
      <c r="AT10" s="39">
        <v>1522.7272727272727</v>
      </c>
      <c r="AU10" s="39">
        <v>2090.909090909091</v>
      </c>
      <c r="AV10" s="39">
        <v>1100</v>
      </c>
    </row>
    <row r="11" spans="2:64" ht="22.5" customHeight="1" x14ac:dyDescent="0.25">
      <c r="B11" s="107" t="s">
        <v>109</v>
      </c>
      <c r="C11" s="107" t="s">
        <v>293</v>
      </c>
      <c r="D11" s="102" t="s">
        <v>333</v>
      </c>
      <c r="E11" s="109" t="str">
        <f>VLOOKUP(H11,nusedsstreamname,4,FALSE)</f>
        <v>Esc</v>
      </c>
      <c r="F11" s="98">
        <v>23</v>
      </c>
      <c r="G11" s="99" t="s">
        <v>193</v>
      </c>
      <c r="H11" s="99" t="s">
        <v>40</v>
      </c>
      <c r="I11" s="112" t="s">
        <v>163</v>
      </c>
      <c r="J11" s="116">
        <v>18.399999999999999</v>
      </c>
      <c r="K11" s="116">
        <v>53</v>
      </c>
      <c r="L11" s="116">
        <v>12</v>
      </c>
      <c r="M11" s="116">
        <v>200</v>
      </c>
      <c r="N11" s="116">
        <v>120</v>
      </c>
      <c r="O11" s="116">
        <v>49</v>
      </c>
      <c r="P11" s="116">
        <v>290</v>
      </c>
      <c r="Q11" s="116">
        <v>280</v>
      </c>
      <c r="R11" s="116">
        <v>120</v>
      </c>
      <c r="S11" s="116">
        <v>670</v>
      </c>
      <c r="T11" s="68">
        <v>45</v>
      </c>
      <c r="U11" s="100" t="s">
        <v>334</v>
      </c>
      <c r="V11" s="68">
        <v>120</v>
      </c>
      <c r="W11" s="100" t="s">
        <v>335</v>
      </c>
      <c r="X11" s="68">
        <v>280</v>
      </c>
      <c r="Y11" s="100" t="s">
        <v>336</v>
      </c>
      <c r="Z11" s="68">
        <v>11</v>
      </c>
      <c r="AA11" s="100" t="s">
        <v>337</v>
      </c>
      <c r="AB11" s="68">
        <v>95</v>
      </c>
      <c r="AC11" s="100" t="s">
        <v>338</v>
      </c>
      <c r="AD11" s="68">
        <v>280</v>
      </c>
      <c r="AE11" s="21" t="s">
        <v>336</v>
      </c>
      <c r="AF11" s="73" t="e">
        <f t="shared" si="0"/>
        <v>#N/A</v>
      </c>
      <c r="AG11" s="73"/>
      <c r="AH11" s="73" t="e">
        <f t="shared" si="2"/>
        <v>#N/A</v>
      </c>
      <c r="AI11" s="38">
        <v>5</v>
      </c>
      <c r="AJ11" s="38">
        <v>200</v>
      </c>
      <c r="AK11" s="38">
        <v>30.166666666666668</v>
      </c>
      <c r="AL11" s="44">
        <f t="shared" si="3"/>
        <v>5.2554936463164773E-4</v>
      </c>
      <c r="AM11" s="22">
        <v>22.217626396997005</v>
      </c>
      <c r="AO11" s="39">
        <v>13.333333333333334</v>
      </c>
      <c r="AP11" s="39">
        <v>26.5</v>
      </c>
      <c r="AQ11" s="39" t="e">
        <v>#DIV/0!</v>
      </c>
      <c r="AR11" s="39">
        <v>55.2</v>
      </c>
      <c r="AS11" s="39">
        <v>10</v>
      </c>
      <c r="AT11" s="39">
        <v>35</v>
      </c>
      <c r="AU11" s="39">
        <v>25</v>
      </c>
      <c r="AV11" s="39">
        <v>25</v>
      </c>
    </row>
    <row r="12" spans="2:64" ht="22.5" customHeight="1" x14ac:dyDescent="0.25">
      <c r="B12" s="107" t="s">
        <v>109</v>
      </c>
      <c r="C12" s="107" t="s">
        <v>293</v>
      </c>
      <c r="D12" s="102" t="s">
        <v>339</v>
      </c>
      <c r="E12" s="109" t="str">
        <f>VLOOKUP(H12,nusedsstreamname,4,FALSE)</f>
        <v>Esc</v>
      </c>
      <c r="F12" s="98">
        <v>23</v>
      </c>
      <c r="G12" s="99" t="s">
        <v>194</v>
      </c>
      <c r="H12" s="99" t="s">
        <v>195</v>
      </c>
      <c r="I12" s="112" t="s">
        <v>163</v>
      </c>
      <c r="J12" s="116">
        <v>17</v>
      </c>
      <c r="K12" s="116">
        <v>49</v>
      </c>
      <c r="L12" s="116">
        <v>11</v>
      </c>
      <c r="M12" s="116">
        <v>180</v>
      </c>
      <c r="N12" s="116">
        <v>110</v>
      </c>
      <c r="O12" s="116">
        <v>45</v>
      </c>
      <c r="P12" s="116">
        <v>270</v>
      </c>
      <c r="Q12" s="116">
        <v>260</v>
      </c>
      <c r="R12" s="116">
        <v>110</v>
      </c>
      <c r="S12" s="116">
        <v>620</v>
      </c>
      <c r="T12" s="68">
        <v>41</v>
      </c>
      <c r="U12" s="100" t="s">
        <v>340</v>
      </c>
      <c r="V12" s="68">
        <v>110</v>
      </c>
      <c r="W12" s="100" t="s">
        <v>341</v>
      </c>
      <c r="X12" s="68">
        <v>260</v>
      </c>
      <c r="Y12" s="100" t="s">
        <v>342</v>
      </c>
      <c r="Z12" s="68">
        <v>9.9</v>
      </c>
      <c r="AA12" s="100" t="s">
        <v>343</v>
      </c>
      <c r="AB12" s="68">
        <v>88</v>
      </c>
      <c r="AC12" s="100" t="s">
        <v>344</v>
      </c>
      <c r="AD12" s="68">
        <v>260</v>
      </c>
      <c r="AE12" s="21" t="s">
        <v>345</v>
      </c>
      <c r="AF12" s="73" t="e">
        <f t="shared" si="0"/>
        <v>#N/A</v>
      </c>
      <c r="AG12" s="73"/>
      <c r="AH12" s="73" t="e">
        <f t="shared" si="2"/>
        <v>#N/A</v>
      </c>
      <c r="AI12" s="38">
        <v>1</v>
      </c>
      <c r="AJ12" s="38">
        <v>704</v>
      </c>
      <c r="AK12" s="38">
        <v>79.849999999999994</v>
      </c>
      <c r="AL12" s="44">
        <f t="shared" si="3"/>
        <v>1.3911088430664221E-3</v>
      </c>
      <c r="AM12" s="22">
        <v>30.030132401886437</v>
      </c>
      <c r="AO12" s="39">
        <v>27</v>
      </c>
      <c r="AP12" s="39">
        <v>92.181818181818187</v>
      </c>
      <c r="AQ12" s="39">
        <v>66.875</v>
      </c>
      <c r="AR12" s="39" t="e">
        <v>#DIV/0!</v>
      </c>
      <c r="AS12" s="39" t="e">
        <v>#DIV/0!</v>
      </c>
      <c r="AT12" s="39" t="e">
        <v>#DIV/0!</v>
      </c>
      <c r="AU12" s="39" t="e">
        <v>#DIV/0!</v>
      </c>
      <c r="AV12" s="39" t="e">
        <v>#DIV/0!</v>
      </c>
    </row>
    <row r="13" spans="2:64" ht="22.5" customHeight="1" x14ac:dyDescent="0.25">
      <c r="B13" s="107" t="s">
        <v>109</v>
      </c>
      <c r="C13" s="107" t="s">
        <v>293</v>
      </c>
      <c r="D13" s="102" t="s">
        <v>346</v>
      </c>
      <c r="E13" s="109" t="str">
        <f>VLOOKUP(H13,nusedsstreamname,4,FALSE)</f>
        <v>Esc</v>
      </c>
      <c r="F13" s="98">
        <v>23</v>
      </c>
      <c r="G13" s="99" t="s">
        <v>347</v>
      </c>
      <c r="H13" s="99" t="s">
        <v>80</v>
      </c>
      <c r="I13" s="112" t="s">
        <v>163</v>
      </c>
      <c r="J13" s="116">
        <v>13</v>
      </c>
      <c r="K13" s="116">
        <v>37</v>
      </c>
      <c r="L13" s="116">
        <v>7.9</v>
      </c>
      <c r="M13" s="116">
        <v>140</v>
      </c>
      <c r="N13" s="116">
        <v>84</v>
      </c>
      <c r="O13" s="116">
        <v>33</v>
      </c>
      <c r="P13" s="116">
        <v>210</v>
      </c>
      <c r="Q13" s="116">
        <v>190</v>
      </c>
      <c r="R13" s="116">
        <v>79</v>
      </c>
      <c r="S13" s="116">
        <v>490</v>
      </c>
      <c r="T13" s="68">
        <v>31</v>
      </c>
      <c r="U13" s="100" t="s">
        <v>348</v>
      </c>
      <c r="V13" s="68">
        <v>82</v>
      </c>
      <c r="W13" s="100" t="s">
        <v>349</v>
      </c>
      <c r="X13" s="68">
        <v>190</v>
      </c>
      <c r="Y13" s="100" t="s">
        <v>350</v>
      </c>
      <c r="Z13" s="68">
        <v>7.5</v>
      </c>
      <c r="AA13" s="100" t="s">
        <v>351</v>
      </c>
      <c r="AB13" s="68">
        <v>67</v>
      </c>
      <c r="AC13" s="100" t="s">
        <v>352</v>
      </c>
      <c r="AD13" s="68">
        <v>200</v>
      </c>
      <c r="AE13" s="21" t="s">
        <v>353</v>
      </c>
      <c r="AF13" s="73" t="e">
        <f t="shared" si="0"/>
        <v>#N/A</v>
      </c>
      <c r="AG13" s="73"/>
      <c r="AH13" s="73" t="e">
        <f t="shared" si="2"/>
        <v>#N/A</v>
      </c>
      <c r="AI13" s="38">
        <v>1</v>
      </c>
      <c r="AJ13" s="38">
        <v>135</v>
      </c>
      <c r="AK13" s="38">
        <v>43.388888888888886</v>
      </c>
      <c r="AL13" s="44">
        <f t="shared" si="3"/>
        <v>7.5590065152360373E-4</v>
      </c>
      <c r="AM13" s="22">
        <v>23.094235114871751</v>
      </c>
      <c r="AN13" s="33"/>
      <c r="AO13" s="39" t="e">
        <v>#DIV/0!</v>
      </c>
      <c r="AP13" s="39">
        <v>25</v>
      </c>
      <c r="AQ13" s="39">
        <v>66.142857142857139</v>
      </c>
      <c r="AR13" s="39">
        <v>33.1</v>
      </c>
      <c r="AS13" s="39">
        <v>3.5</v>
      </c>
      <c r="AT13" s="39" t="e">
        <v>#DIV/0!</v>
      </c>
      <c r="AU13" s="39" t="e">
        <v>#DIV/0!</v>
      </c>
      <c r="AV13" s="39" t="e">
        <v>#DIV/0!</v>
      </c>
    </row>
    <row r="14" spans="2:64" ht="22.5" customHeight="1" x14ac:dyDescent="0.3">
      <c r="B14" s="107" t="s">
        <v>109</v>
      </c>
      <c r="C14" s="107" t="s">
        <v>293</v>
      </c>
      <c r="D14" s="102" t="s">
        <v>354</v>
      </c>
      <c r="E14" s="109" t="str">
        <f>VLOOKUP(H14,nusedsstreamname,4,FALSE)</f>
        <v>Ind10</v>
      </c>
      <c r="F14" s="98">
        <v>23</v>
      </c>
      <c r="G14" s="99" t="s">
        <v>201</v>
      </c>
      <c r="H14" s="99" t="s">
        <v>85</v>
      </c>
      <c r="I14" s="112" t="s">
        <v>163</v>
      </c>
      <c r="J14" s="116">
        <v>42</v>
      </c>
      <c r="K14" s="115">
        <v>120</v>
      </c>
      <c r="L14" s="115">
        <v>28</v>
      </c>
      <c r="M14" s="115">
        <v>430</v>
      </c>
      <c r="N14" s="115">
        <v>280</v>
      </c>
      <c r="O14" s="115">
        <v>120</v>
      </c>
      <c r="P14" s="115">
        <v>620</v>
      </c>
      <c r="Q14" s="115">
        <v>640</v>
      </c>
      <c r="R14" s="115">
        <v>290</v>
      </c>
      <c r="S14" s="115">
        <v>1400</v>
      </c>
      <c r="T14" s="67">
        <v>100</v>
      </c>
      <c r="U14" s="102" t="s">
        <v>355</v>
      </c>
      <c r="V14" s="67">
        <v>270</v>
      </c>
      <c r="W14" s="102" t="s">
        <v>356</v>
      </c>
      <c r="X14" s="67">
        <v>640</v>
      </c>
      <c r="Y14" s="102" t="s">
        <v>357</v>
      </c>
      <c r="Z14" s="67">
        <v>25</v>
      </c>
      <c r="AA14" s="102" t="s">
        <v>358</v>
      </c>
      <c r="AB14" s="67">
        <v>220</v>
      </c>
      <c r="AC14" s="102" t="s">
        <v>359</v>
      </c>
      <c r="AD14" s="67">
        <v>640</v>
      </c>
      <c r="AE14" t="s">
        <v>357</v>
      </c>
      <c r="AF14" s="73" t="e">
        <f t="shared" si="0"/>
        <v>#N/A</v>
      </c>
      <c r="AG14" s="73"/>
      <c r="AH14" s="73" t="e">
        <f t="shared" si="2"/>
        <v>#N/A</v>
      </c>
      <c r="AI14" s="38">
        <v>35</v>
      </c>
      <c r="AJ14" s="38">
        <v>3500</v>
      </c>
      <c r="AK14" s="38">
        <v>598.20289855072463</v>
      </c>
      <c r="AL14" s="44">
        <f t="shared" si="3"/>
        <v>1.0421607290192597E-2</v>
      </c>
      <c r="AM14" s="22">
        <v>377.71388965982555</v>
      </c>
      <c r="AN14" s="33"/>
      <c r="AO14" s="39">
        <v>688.66666666666663</v>
      </c>
      <c r="AP14" s="39">
        <v>398.63636363636363</v>
      </c>
      <c r="AQ14" s="39">
        <v>339.81818181818181</v>
      </c>
      <c r="AR14" s="39">
        <v>301</v>
      </c>
      <c r="AS14" s="39">
        <v>211.5</v>
      </c>
      <c r="AT14" s="39">
        <v>602.27272727272725</v>
      </c>
      <c r="AU14" s="39">
        <v>727.27272727272725</v>
      </c>
      <c r="AV14" s="39">
        <v>1787.5</v>
      </c>
    </row>
    <row r="15" spans="2:64" ht="22.5" customHeight="1" x14ac:dyDescent="0.25">
      <c r="B15" s="107" t="s">
        <v>109</v>
      </c>
      <c r="C15" s="107" t="s">
        <v>293</v>
      </c>
      <c r="D15" s="102" t="s">
        <v>360</v>
      </c>
      <c r="E15" s="109" t="str">
        <f>VLOOKUP(H15,nusedsstreamname,4,FALSE)</f>
        <v>Ind10</v>
      </c>
      <c r="F15" s="98">
        <v>23</v>
      </c>
      <c r="G15" s="99" t="s">
        <v>203</v>
      </c>
      <c r="H15" s="99" t="s">
        <v>93</v>
      </c>
      <c r="I15" s="112" t="s">
        <v>163</v>
      </c>
      <c r="J15" s="116">
        <v>84</v>
      </c>
      <c r="K15" s="116">
        <v>250</v>
      </c>
      <c r="L15" s="116">
        <v>59</v>
      </c>
      <c r="M15" s="116">
        <v>830</v>
      </c>
      <c r="N15" s="116">
        <v>560</v>
      </c>
      <c r="O15" s="116">
        <v>270</v>
      </c>
      <c r="P15" s="116">
        <v>1200</v>
      </c>
      <c r="Q15" s="116">
        <v>1300</v>
      </c>
      <c r="R15" s="116">
        <v>640</v>
      </c>
      <c r="S15" s="116">
        <v>2600</v>
      </c>
      <c r="T15" s="68">
        <v>210</v>
      </c>
      <c r="U15" s="100" t="s">
        <v>361</v>
      </c>
      <c r="V15" s="68">
        <v>540</v>
      </c>
      <c r="W15" s="100" t="s">
        <v>362</v>
      </c>
      <c r="X15" s="68">
        <v>1300</v>
      </c>
      <c r="Y15" s="100" t="s">
        <v>363</v>
      </c>
      <c r="Z15" s="68">
        <v>50</v>
      </c>
      <c r="AA15" s="100" t="s">
        <v>364</v>
      </c>
      <c r="AB15" s="68">
        <v>440</v>
      </c>
      <c r="AC15" s="100" t="s">
        <v>365</v>
      </c>
      <c r="AD15" s="68">
        <v>1300</v>
      </c>
      <c r="AE15" s="21" t="s">
        <v>363</v>
      </c>
      <c r="AF15" s="73" t="e">
        <f t="shared" si="0"/>
        <v>#N/A</v>
      </c>
      <c r="AG15" s="73"/>
      <c r="AH15" s="73" t="e">
        <f t="shared" si="2"/>
        <v>#N/A</v>
      </c>
      <c r="AI15" s="38">
        <v>25</v>
      </c>
      <c r="AJ15" s="38">
        <v>3495</v>
      </c>
      <c r="AK15" s="38">
        <v>925.17391304347825</v>
      </c>
      <c r="AL15" s="44">
        <f t="shared" si="3"/>
        <v>1.6117941287528463E-2</v>
      </c>
      <c r="AM15" s="22">
        <v>582.70103816974745</v>
      </c>
      <c r="AO15" s="39">
        <v>2655.3333333333335</v>
      </c>
      <c r="AP15" s="39">
        <v>1485</v>
      </c>
      <c r="AQ15" s="39">
        <v>1638.7272727272727</v>
      </c>
      <c r="AR15" s="39">
        <v>901.18181818181813</v>
      </c>
      <c r="AS15" s="39">
        <v>292.2</v>
      </c>
      <c r="AT15" s="39">
        <v>392.27272727272725</v>
      </c>
      <c r="AU15" s="39">
        <v>490.90909090909093</v>
      </c>
      <c r="AV15" s="39">
        <v>337.5</v>
      </c>
    </row>
    <row r="16" spans="2:64" ht="22.5" customHeight="1" x14ac:dyDescent="0.25">
      <c r="B16" s="107" t="s">
        <v>109</v>
      </c>
      <c r="C16" s="107" t="s">
        <v>293</v>
      </c>
      <c r="D16" s="102" t="s">
        <v>366</v>
      </c>
      <c r="E16" s="109" t="str">
        <f>VLOOKUP(H16,nusedsstreamname,4,FALSE)</f>
        <v>Hatchery</v>
      </c>
      <c r="F16" s="98">
        <v>23</v>
      </c>
      <c r="G16" s="99" t="s">
        <v>367</v>
      </c>
      <c r="H16" s="99" t="s">
        <v>94</v>
      </c>
      <c r="I16" s="112" t="s">
        <v>163</v>
      </c>
      <c r="J16" s="116">
        <v>1057</v>
      </c>
      <c r="K16" s="116">
        <v>3200</v>
      </c>
      <c r="L16" s="116">
        <v>810</v>
      </c>
      <c r="M16" s="116">
        <v>9800</v>
      </c>
      <c r="N16" s="116">
        <v>7300</v>
      </c>
      <c r="O16" s="116">
        <v>4100</v>
      </c>
      <c r="P16" s="116">
        <v>13000</v>
      </c>
      <c r="Q16" s="116">
        <v>17000</v>
      </c>
      <c r="R16" s="116">
        <v>9600</v>
      </c>
      <c r="S16" s="116">
        <v>30000</v>
      </c>
      <c r="T16" s="68">
        <v>2700</v>
      </c>
      <c r="U16" s="100" t="s">
        <v>368</v>
      </c>
      <c r="V16" s="68">
        <v>7100</v>
      </c>
      <c r="W16" s="100" t="s">
        <v>369</v>
      </c>
      <c r="X16" s="68">
        <v>17000</v>
      </c>
      <c r="Y16" s="100" t="s">
        <v>370</v>
      </c>
      <c r="Z16" s="68">
        <v>650</v>
      </c>
      <c r="AA16" s="100" t="s">
        <v>371</v>
      </c>
      <c r="AB16" s="68">
        <v>5700</v>
      </c>
      <c r="AC16" s="100" t="s">
        <v>372</v>
      </c>
      <c r="AD16" s="68">
        <v>17000</v>
      </c>
      <c r="AE16" s="21" t="s">
        <v>373</v>
      </c>
      <c r="AF16" s="73" t="e">
        <f t="shared" si="0"/>
        <v>#N/A</v>
      </c>
      <c r="AG16" s="73"/>
      <c r="AH16" s="73" t="e">
        <f t="shared" si="2"/>
        <v>#N/A</v>
      </c>
      <c r="AI16" s="38">
        <v>3543</v>
      </c>
      <c r="AJ16" s="38">
        <v>117249</v>
      </c>
      <c r="AK16" s="38">
        <v>21211.242857142857</v>
      </c>
      <c r="AL16" s="44">
        <f t="shared" si="3"/>
        <v>0.36953221679400017</v>
      </c>
      <c r="AM16" s="22">
        <v>15428.636976549622</v>
      </c>
      <c r="AO16" s="39">
        <v>14403.666666666666</v>
      </c>
      <c r="AP16" s="39">
        <v>15166.363636363636</v>
      </c>
      <c r="AQ16" s="39">
        <v>22884.81818181818</v>
      </c>
      <c r="AR16" s="39">
        <v>46837.181818181816</v>
      </c>
      <c r="AS16" s="39">
        <v>30064</v>
      </c>
      <c r="AT16" s="39">
        <v>10727.272727272728</v>
      </c>
      <c r="AU16" s="39">
        <v>9909.0909090909099</v>
      </c>
      <c r="AV16" s="39">
        <v>9375</v>
      </c>
    </row>
    <row r="17" spans="2:48" ht="22.5" customHeight="1" x14ac:dyDescent="0.25">
      <c r="B17" s="107" t="s">
        <v>109</v>
      </c>
      <c r="C17" s="107" t="s">
        <v>293</v>
      </c>
      <c r="D17" s="102" t="s">
        <v>374</v>
      </c>
      <c r="E17" s="109" t="str">
        <f>VLOOKUP(H17,nusedsstreamname,4,FALSE)</f>
        <v>Esc</v>
      </c>
      <c r="F17" s="98">
        <v>23</v>
      </c>
      <c r="G17" s="99" t="s">
        <v>375</v>
      </c>
      <c r="H17" s="99" t="s">
        <v>100</v>
      </c>
      <c r="I17" s="112" t="s">
        <v>163</v>
      </c>
      <c r="J17" s="116">
        <v>2</v>
      </c>
      <c r="K17" s="116">
        <v>5.5</v>
      </c>
      <c r="L17" s="116">
        <v>1</v>
      </c>
      <c r="M17" s="116">
        <v>26</v>
      </c>
      <c r="N17" s="116">
        <v>12</v>
      </c>
      <c r="O17" s="116">
        <v>3.8</v>
      </c>
      <c r="P17" s="116">
        <v>41</v>
      </c>
      <c r="Q17" s="116">
        <v>29</v>
      </c>
      <c r="R17" s="116">
        <v>9</v>
      </c>
      <c r="S17" s="116">
        <v>94</v>
      </c>
      <c r="T17" s="68">
        <v>4.5999999999999996</v>
      </c>
      <c r="U17" s="100" t="s">
        <v>376</v>
      </c>
      <c r="V17" s="68">
        <v>12</v>
      </c>
      <c r="W17" s="100" t="s">
        <v>377</v>
      </c>
      <c r="X17" s="68">
        <v>29</v>
      </c>
      <c r="Y17" s="100" t="s">
        <v>378</v>
      </c>
      <c r="Z17" s="68">
        <v>1.1000000000000001</v>
      </c>
      <c r="AA17" s="100" t="s">
        <v>379</v>
      </c>
      <c r="AB17" s="68">
        <v>9.9</v>
      </c>
      <c r="AC17" s="100" t="s">
        <v>380</v>
      </c>
      <c r="AD17" s="68">
        <v>29</v>
      </c>
      <c r="AE17" s="21" t="s">
        <v>381</v>
      </c>
      <c r="AF17" s="73" t="e">
        <f t="shared" si="0"/>
        <v>#N/A</v>
      </c>
      <c r="AG17" s="73"/>
      <c r="AH17" s="73" t="e">
        <f t="shared" si="2"/>
        <v>#N/A</v>
      </c>
      <c r="AI17" s="38">
        <v>43</v>
      </c>
      <c r="AJ17" s="38">
        <v>3000</v>
      </c>
      <c r="AK17" s="38">
        <v>1071.5</v>
      </c>
      <c r="AL17" s="44">
        <f t="shared" si="3"/>
        <v>1.8667165001198138E-2</v>
      </c>
      <c r="AM17" s="22">
        <v>772.19095273518485</v>
      </c>
      <c r="AO17" s="39">
        <v>43</v>
      </c>
      <c r="AP17" s="39">
        <v>1777</v>
      </c>
      <c r="AQ17" s="39">
        <v>1573.8571428571429</v>
      </c>
      <c r="AR17" s="39">
        <v>828</v>
      </c>
      <c r="AS17" s="39">
        <v>277.5</v>
      </c>
      <c r="AT17" s="39" t="e">
        <v>#DIV/0!</v>
      </c>
      <c r="AU17" s="39" t="e">
        <v>#DIV/0!</v>
      </c>
      <c r="AV17" s="39" t="e">
        <v>#DIV/0!</v>
      </c>
    </row>
    <row r="18" spans="2:48" ht="22.5" customHeight="1" x14ac:dyDescent="0.25">
      <c r="B18" s="107" t="s">
        <v>109</v>
      </c>
      <c r="C18" s="107" t="s">
        <v>293</v>
      </c>
      <c r="D18" s="102" t="s">
        <v>382</v>
      </c>
      <c r="E18" s="109" t="str">
        <f>VLOOKUP(H18,nusedsstreamname,4,FALSE)</f>
        <v>Esc</v>
      </c>
      <c r="F18" s="98">
        <v>23</v>
      </c>
      <c r="G18" s="99" t="s">
        <v>198</v>
      </c>
      <c r="H18" s="99" t="s">
        <v>103</v>
      </c>
      <c r="I18" s="112" t="s">
        <v>163</v>
      </c>
      <c r="J18" s="116">
        <v>56</v>
      </c>
      <c r="K18" s="116">
        <v>160</v>
      </c>
      <c r="L18" s="116">
        <v>38</v>
      </c>
      <c r="M18" s="116">
        <v>550</v>
      </c>
      <c r="N18" s="116">
        <v>370</v>
      </c>
      <c r="O18" s="116">
        <v>170</v>
      </c>
      <c r="P18" s="116">
        <v>790</v>
      </c>
      <c r="Q18" s="116">
        <v>860</v>
      </c>
      <c r="R18" s="116">
        <v>400</v>
      </c>
      <c r="S18" s="116">
        <v>1800</v>
      </c>
      <c r="T18" s="68">
        <v>140</v>
      </c>
      <c r="U18" s="100" t="s">
        <v>383</v>
      </c>
      <c r="V18" s="68">
        <v>360</v>
      </c>
      <c r="W18" s="100" t="s">
        <v>384</v>
      </c>
      <c r="X18" s="68">
        <v>860</v>
      </c>
      <c r="Y18" s="100" t="s">
        <v>385</v>
      </c>
      <c r="Z18" s="68">
        <v>33</v>
      </c>
      <c r="AA18" s="100" t="s">
        <v>386</v>
      </c>
      <c r="AB18" s="68">
        <v>290</v>
      </c>
      <c r="AC18" s="100" t="s">
        <v>387</v>
      </c>
      <c r="AD18" s="68">
        <v>860</v>
      </c>
      <c r="AE18" s="21" t="s">
        <v>388</v>
      </c>
      <c r="AF18" s="73" t="e">
        <f t="shared" si="0"/>
        <v>#N/A</v>
      </c>
      <c r="AG18" s="73"/>
      <c r="AH18" s="73" t="e">
        <f t="shared" si="2"/>
        <v>#N/A</v>
      </c>
      <c r="AI18" s="38">
        <v>3</v>
      </c>
      <c r="AJ18" s="38">
        <v>864</v>
      </c>
      <c r="AK18" s="38">
        <v>167.79310344827587</v>
      </c>
      <c r="AL18" s="44">
        <f t="shared" si="3"/>
        <v>2.9232118974634384E-3</v>
      </c>
      <c r="AM18" s="22">
        <v>81.480331303786514</v>
      </c>
      <c r="AO18" s="39">
        <v>50.666666666666664</v>
      </c>
      <c r="AP18" s="39">
        <v>201.8</v>
      </c>
      <c r="AQ18" s="39">
        <v>402.57142857142856</v>
      </c>
      <c r="AR18" s="39">
        <v>130.72727272727272</v>
      </c>
      <c r="AS18" s="39">
        <v>61</v>
      </c>
      <c r="AT18" s="39">
        <v>47</v>
      </c>
      <c r="AU18" s="39">
        <v>88.888888888888886</v>
      </c>
      <c r="AV18" s="39">
        <v>303.125</v>
      </c>
    </row>
    <row r="19" spans="2:48" ht="22.5" customHeight="1" x14ac:dyDescent="0.3">
      <c r="B19" s="107" t="s">
        <v>109</v>
      </c>
      <c r="C19" s="107" t="s">
        <v>293</v>
      </c>
      <c r="D19" s="102" t="s">
        <v>389</v>
      </c>
      <c r="E19" s="109" t="str">
        <f>VLOOKUP(H19,nusedsstreamname,4,FALSE)</f>
        <v>Ind7</v>
      </c>
      <c r="F19" s="98">
        <v>24</v>
      </c>
      <c r="G19" s="99" t="s">
        <v>390</v>
      </c>
      <c r="H19" s="99" t="s">
        <v>30</v>
      </c>
      <c r="I19" s="112" t="s">
        <v>163</v>
      </c>
      <c r="J19" s="115">
        <v>99.36</v>
      </c>
      <c r="K19" s="115">
        <v>290</v>
      </c>
      <c r="L19" s="115">
        <v>71</v>
      </c>
      <c r="M19" s="115">
        <v>960</v>
      </c>
      <c r="N19" s="115">
        <v>660</v>
      </c>
      <c r="O19" s="115">
        <v>330</v>
      </c>
      <c r="P19" s="115">
        <v>1300</v>
      </c>
      <c r="Q19" s="115">
        <v>1500</v>
      </c>
      <c r="R19" s="115">
        <v>770</v>
      </c>
      <c r="S19" s="115">
        <v>3100</v>
      </c>
      <c r="T19" s="67">
        <v>250</v>
      </c>
      <c r="U19" s="102" t="s">
        <v>391</v>
      </c>
      <c r="V19" s="67">
        <v>650</v>
      </c>
      <c r="W19" s="102" t="s">
        <v>392</v>
      </c>
      <c r="X19" s="67">
        <v>1500</v>
      </c>
      <c r="Y19" s="102" t="s">
        <v>393</v>
      </c>
      <c r="Z19" s="67">
        <v>59</v>
      </c>
      <c r="AA19" s="102" t="s">
        <v>394</v>
      </c>
      <c r="AB19" s="67">
        <v>520</v>
      </c>
      <c r="AC19" s="102" t="s">
        <v>395</v>
      </c>
      <c r="AD19" s="67">
        <v>1500</v>
      </c>
      <c r="AE19" t="s">
        <v>393</v>
      </c>
      <c r="AF19" s="73" t="e">
        <f t="shared" si="0"/>
        <v>#N/A</v>
      </c>
      <c r="AG19" s="73"/>
      <c r="AH19" s="73" t="e">
        <f t="shared" si="2"/>
        <v>#N/A</v>
      </c>
      <c r="AI19" s="38">
        <v>1E-3</v>
      </c>
      <c r="AJ19" s="38">
        <v>773</v>
      </c>
      <c r="AK19" s="38">
        <v>234.87274545454545</v>
      </c>
      <c r="AL19" s="44">
        <f t="shared" si="3"/>
        <v>4.0918416179975834E-3</v>
      </c>
      <c r="AM19" s="22">
        <v>95.813302228786625</v>
      </c>
      <c r="AO19" s="39">
        <v>304</v>
      </c>
      <c r="AP19" s="39">
        <v>437.72727272727275</v>
      </c>
      <c r="AQ19" s="39">
        <v>107.72727272727273</v>
      </c>
      <c r="AR19" s="39">
        <v>346.375</v>
      </c>
      <c r="AS19" s="39">
        <v>24.6</v>
      </c>
      <c r="AT19" s="39">
        <v>35</v>
      </c>
      <c r="AU19" s="39">
        <v>109.54554545454545</v>
      </c>
      <c r="AV19" s="39">
        <v>540</v>
      </c>
    </row>
    <row r="20" spans="2:48" ht="22.5" customHeight="1" x14ac:dyDescent="0.25">
      <c r="B20" s="107" t="s">
        <v>109</v>
      </c>
      <c r="C20" s="107" t="s">
        <v>293</v>
      </c>
      <c r="D20" s="102" t="s">
        <v>396</v>
      </c>
      <c r="E20" s="109" t="str">
        <f>VLOOKUP(H20,nusedsstreamname,4,FALSE)</f>
        <v>Esc</v>
      </c>
      <c r="F20" s="98">
        <v>24</v>
      </c>
      <c r="G20" s="99" t="s">
        <v>205</v>
      </c>
      <c r="H20" s="99" t="s">
        <v>36</v>
      </c>
      <c r="I20" s="112" t="s">
        <v>163</v>
      </c>
      <c r="J20" s="116">
        <v>39</v>
      </c>
      <c r="K20" s="116">
        <v>110</v>
      </c>
      <c r="L20" s="116">
        <v>26</v>
      </c>
      <c r="M20" s="116">
        <v>400</v>
      </c>
      <c r="N20" s="116">
        <v>260</v>
      </c>
      <c r="O20" s="116">
        <v>110</v>
      </c>
      <c r="P20" s="116">
        <v>570</v>
      </c>
      <c r="Q20" s="116">
        <v>590</v>
      </c>
      <c r="R20" s="116">
        <v>270</v>
      </c>
      <c r="S20" s="116">
        <v>1300</v>
      </c>
      <c r="T20" s="68">
        <v>96</v>
      </c>
      <c r="U20" s="100" t="s">
        <v>397</v>
      </c>
      <c r="V20" s="68">
        <v>250</v>
      </c>
      <c r="W20" s="100" t="s">
        <v>398</v>
      </c>
      <c r="X20" s="68">
        <v>590</v>
      </c>
      <c r="Y20" s="100" t="s">
        <v>399</v>
      </c>
      <c r="Z20" s="68">
        <v>23</v>
      </c>
      <c r="AA20" s="100" t="s">
        <v>400</v>
      </c>
      <c r="AB20" s="68">
        <v>200</v>
      </c>
      <c r="AC20" s="100" t="s">
        <v>401</v>
      </c>
      <c r="AD20" s="68">
        <v>590</v>
      </c>
      <c r="AE20" s="21" t="s">
        <v>399</v>
      </c>
      <c r="AF20" s="73" t="e">
        <f t="shared" si="0"/>
        <v>#N/A</v>
      </c>
      <c r="AG20" s="73"/>
      <c r="AH20" s="73" t="e">
        <f t="shared" si="2"/>
        <v>#N/A</v>
      </c>
      <c r="AI20" s="38">
        <v>1</v>
      </c>
      <c r="AJ20" s="38">
        <v>3630</v>
      </c>
      <c r="AK20" s="38">
        <v>321.76470588235293</v>
      </c>
      <c r="AL20" s="44">
        <f t="shared" si="3"/>
        <v>5.6056321570395438E-3</v>
      </c>
      <c r="AM20" s="22">
        <v>84.268807058487539</v>
      </c>
      <c r="AO20" s="39">
        <v>26.666666666666668</v>
      </c>
      <c r="AP20" s="39">
        <v>1098.5454545454545</v>
      </c>
      <c r="AQ20" s="39">
        <v>454.18181818181819</v>
      </c>
      <c r="AR20" s="39">
        <v>53.1</v>
      </c>
      <c r="AS20" s="39">
        <v>20.222222222222221</v>
      </c>
      <c r="AT20" s="39">
        <v>49</v>
      </c>
      <c r="AU20" s="39">
        <v>140.90909090909091</v>
      </c>
      <c r="AV20" s="39">
        <v>412.5</v>
      </c>
    </row>
    <row r="21" spans="2:48" ht="22.5" customHeight="1" x14ac:dyDescent="0.25">
      <c r="B21" s="107" t="s">
        <v>109</v>
      </c>
      <c r="C21" s="107" t="s">
        <v>293</v>
      </c>
      <c r="D21" s="102" t="s">
        <v>402</v>
      </c>
      <c r="E21" s="109" t="str">
        <f>VLOOKUP(H21,nusedsstreamname,4,FALSE)</f>
        <v>Esc</v>
      </c>
      <c r="F21" s="98">
        <v>24</v>
      </c>
      <c r="G21" s="99" t="s">
        <v>206</v>
      </c>
      <c r="H21" s="99" t="s">
        <v>59</v>
      </c>
      <c r="I21" s="112" t="s">
        <v>163</v>
      </c>
      <c r="J21" s="116">
        <v>13</v>
      </c>
      <c r="K21" s="116">
        <v>37</v>
      </c>
      <c r="L21" s="116">
        <v>7.8</v>
      </c>
      <c r="M21" s="116">
        <v>140</v>
      </c>
      <c r="N21" s="116">
        <v>84</v>
      </c>
      <c r="O21" s="116">
        <v>33</v>
      </c>
      <c r="P21" s="116">
        <v>210</v>
      </c>
      <c r="Q21" s="116">
        <v>200</v>
      </c>
      <c r="R21" s="116">
        <v>77</v>
      </c>
      <c r="S21" s="116">
        <v>490</v>
      </c>
      <c r="T21" s="68">
        <v>31</v>
      </c>
      <c r="U21" s="100" t="s">
        <v>403</v>
      </c>
      <c r="V21" s="68">
        <v>82</v>
      </c>
      <c r="W21" s="100" t="s">
        <v>349</v>
      </c>
      <c r="X21" s="68">
        <v>200</v>
      </c>
      <c r="Y21" s="100" t="s">
        <v>404</v>
      </c>
      <c r="Z21" s="68">
        <v>7.6</v>
      </c>
      <c r="AA21" s="100" t="s">
        <v>351</v>
      </c>
      <c r="AB21" s="68">
        <v>67</v>
      </c>
      <c r="AC21" s="100" t="s">
        <v>352</v>
      </c>
      <c r="AD21" s="68">
        <v>200</v>
      </c>
      <c r="AE21" s="21" t="s">
        <v>405</v>
      </c>
      <c r="AF21" s="73" t="e">
        <f t="shared" si="0"/>
        <v>#N/A</v>
      </c>
      <c r="AG21" s="73"/>
      <c r="AH21" s="73" t="e">
        <f t="shared" si="2"/>
        <v>#N/A</v>
      </c>
      <c r="AI21" s="38">
        <v>3</v>
      </c>
      <c r="AJ21" s="38">
        <v>400</v>
      </c>
      <c r="AK21" s="38">
        <v>89</v>
      </c>
      <c r="AL21" s="44">
        <f t="shared" si="3"/>
        <v>1.5505158050458556E-3</v>
      </c>
      <c r="AM21" s="22">
        <v>39.982643873274846</v>
      </c>
      <c r="AO21" s="39" t="e">
        <v>#DIV/0!</v>
      </c>
      <c r="AP21" s="39">
        <v>3</v>
      </c>
      <c r="AQ21" s="39">
        <v>11.333333333333334</v>
      </c>
      <c r="AR21" s="39">
        <v>23.333333333333332</v>
      </c>
      <c r="AS21" s="39" t="e">
        <v>#DIV/0!</v>
      </c>
      <c r="AT21" s="39">
        <v>20.25</v>
      </c>
      <c r="AU21" s="39">
        <v>51.666666666666664</v>
      </c>
      <c r="AV21" s="39">
        <v>225</v>
      </c>
    </row>
    <row r="22" spans="2:48" ht="27.75" customHeight="1" x14ac:dyDescent="0.25">
      <c r="B22" s="107" t="s">
        <v>109</v>
      </c>
      <c r="C22" s="107" t="s">
        <v>293</v>
      </c>
      <c r="D22" s="102" t="s">
        <v>406</v>
      </c>
      <c r="E22" s="109" t="str">
        <f>VLOOKUP(H22,nusedsstreamname,4,FALSE)</f>
        <v>Esc</v>
      </c>
      <c r="F22" s="98">
        <v>24</v>
      </c>
      <c r="G22" s="99" t="s">
        <v>63</v>
      </c>
      <c r="H22" s="99" t="s">
        <v>204</v>
      </c>
      <c r="I22" s="112" t="s">
        <v>163</v>
      </c>
      <c r="J22" s="116">
        <v>248</v>
      </c>
      <c r="K22" s="116">
        <v>740</v>
      </c>
      <c r="L22" s="116">
        <v>180</v>
      </c>
      <c r="M22" s="116">
        <v>2300</v>
      </c>
      <c r="N22" s="116">
        <v>1700</v>
      </c>
      <c r="O22" s="116">
        <v>880</v>
      </c>
      <c r="P22" s="116">
        <v>3200</v>
      </c>
      <c r="Q22" s="116">
        <v>3900</v>
      </c>
      <c r="R22" s="116">
        <v>2100</v>
      </c>
      <c r="S22" s="116">
        <v>7200</v>
      </c>
      <c r="T22" s="68">
        <v>630</v>
      </c>
      <c r="U22" s="100" t="s">
        <v>407</v>
      </c>
      <c r="V22" s="68">
        <v>1600</v>
      </c>
      <c r="W22" s="100" t="s">
        <v>408</v>
      </c>
      <c r="X22" s="68">
        <v>3900</v>
      </c>
      <c r="Y22" s="100" t="s">
        <v>409</v>
      </c>
      <c r="Z22" s="68">
        <v>150</v>
      </c>
      <c r="AA22" s="100" t="s">
        <v>410</v>
      </c>
      <c r="AB22" s="68">
        <v>1300</v>
      </c>
      <c r="AC22" s="100" t="s">
        <v>411</v>
      </c>
      <c r="AD22" s="68">
        <v>3900</v>
      </c>
      <c r="AE22" s="21" t="s">
        <v>409</v>
      </c>
      <c r="AF22" s="73" t="e">
        <f t="shared" si="0"/>
        <v>#N/A</v>
      </c>
      <c r="AG22" s="73"/>
      <c r="AH22" s="73" t="e">
        <f t="shared" si="2"/>
        <v>#N/A</v>
      </c>
      <c r="AI22" s="38">
        <v>40</v>
      </c>
      <c r="AJ22" s="38">
        <v>1500</v>
      </c>
      <c r="AK22" s="38">
        <v>487.46153846153845</v>
      </c>
      <c r="AL22" s="44">
        <f t="shared" si="3"/>
        <v>8.4923238172649844E-3</v>
      </c>
      <c r="AM22" s="22">
        <v>325.55985606901703</v>
      </c>
      <c r="AO22" s="39" t="e">
        <v>#DIV/0!</v>
      </c>
      <c r="AP22" s="39" t="e">
        <v>#DIV/0!</v>
      </c>
      <c r="AQ22" s="39">
        <v>300</v>
      </c>
      <c r="AR22" s="39">
        <v>421.5</v>
      </c>
      <c r="AS22" s="39">
        <v>221.77777777777777</v>
      </c>
      <c r="AT22" s="39">
        <v>197.72727272727272</v>
      </c>
      <c r="AU22" s="39">
        <v>572.72727272727275</v>
      </c>
      <c r="AV22" s="39">
        <v>1031.25</v>
      </c>
    </row>
    <row r="23" spans="2:48" ht="22.5" customHeight="1" x14ac:dyDescent="0.25">
      <c r="B23" s="107" t="s">
        <v>109</v>
      </c>
      <c r="C23" s="107" t="s">
        <v>293</v>
      </c>
      <c r="D23" s="102" t="s">
        <v>412</v>
      </c>
      <c r="E23" s="109" t="str">
        <f>VLOOKUP(H23,nusedsstreamname,4,FALSE)</f>
        <v>Ind7</v>
      </c>
      <c r="F23" s="98">
        <v>24</v>
      </c>
      <c r="G23" s="99" t="s">
        <v>212</v>
      </c>
      <c r="H23" s="99" t="s">
        <v>78</v>
      </c>
      <c r="I23" s="112" t="s">
        <v>163</v>
      </c>
      <c r="J23" s="116">
        <v>245</v>
      </c>
      <c r="K23" s="116">
        <v>730</v>
      </c>
      <c r="L23" s="116">
        <v>180</v>
      </c>
      <c r="M23" s="116">
        <v>2300</v>
      </c>
      <c r="N23" s="116">
        <v>1600</v>
      </c>
      <c r="O23" s="116">
        <v>870</v>
      </c>
      <c r="P23" s="116">
        <v>3100</v>
      </c>
      <c r="Q23" s="116">
        <v>3800</v>
      </c>
      <c r="R23" s="116">
        <v>2100</v>
      </c>
      <c r="S23" s="116">
        <v>7100</v>
      </c>
      <c r="T23" s="68">
        <v>620</v>
      </c>
      <c r="U23" s="100" t="s">
        <v>407</v>
      </c>
      <c r="V23" s="68">
        <v>1600</v>
      </c>
      <c r="W23" s="100" t="s">
        <v>413</v>
      </c>
      <c r="X23" s="68">
        <v>3800</v>
      </c>
      <c r="Y23" s="100" t="s">
        <v>414</v>
      </c>
      <c r="Z23" s="68">
        <v>150</v>
      </c>
      <c r="AA23" s="100" t="s">
        <v>415</v>
      </c>
      <c r="AB23" s="68">
        <v>1300</v>
      </c>
      <c r="AC23" s="100" t="s">
        <v>416</v>
      </c>
      <c r="AD23" s="68">
        <v>3800</v>
      </c>
      <c r="AE23" s="21" t="s">
        <v>414</v>
      </c>
      <c r="AF23" s="73" t="e">
        <f t="shared" si="0"/>
        <v>#N/A</v>
      </c>
      <c r="AG23" s="73"/>
      <c r="AH23" s="73" t="e">
        <f t="shared" si="2"/>
        <v>#N/A</v>
      </c>
      <c r="AI23" s="38">
        <v>6</v>
      </c>
      <c r="AJ23" s="38">
        <v>1500</v>
      </c>
      <c r="AK23" s="38">
        <v>256.73846153846154</v>
      </c>
      <c r="AL23" s="44">
        <f t="shared" si="3"/>
        <v>4.4727757570622714E-3</v>
      </c>
      <c r="AM23" s="22">
        <v>81.356890907922221</v>
      </c>
      <c r="AO23" s="39">
        <v>41.333333333333336</v>
      </c>
      <c r="AP23" s="39">
        <v>37.18181818181818</v>
      </c>
      <c r="AQ23" s="39">
        <v>49.7</v>
      </c>
      <c r="AR23" s="39">
        <v>295.39999999999998</v>
      </c>
      <c r="AS23" s="39">
        <v>74.428571428571431</v>
      </c>
      <c r="AT23" s="39">
        <v>56</v>
      </c>
      <c r="AU23" s="39">
        <v>266.81818181818181</v>
      </c>
      <c r="AV23" s="39">
        <v>1218.75</v>
      </c>
    </row>
    <row r="24" spans="2:48" ht="22.5" customHeight="1" x14ac:dyDescent="0.3">
      <c r="B24" s="107" t="s">
        <v>109</v>
      </c>
      <c r="C24" s="107" t="s">
        <v>293</v>
      </c>
      <c r="D24" s="102" t="s">
        <v>417</v>
      </c>
      <c r="E24" s="109" t="str">
        <f>VLOOKUP(H24,nusedsstreamname,4,FALSE)</f>
        <v>Ind7</v>
      </c>
      <c r="F24" s="98">
        <v>24</v>
      </c>
      <c r="G24" s="99" t="s">
        <v>213</v>
      </c>
      <c r="H24" s="99" t="s">
        <v>84</v>
      </c>
      <c r="I24" s="112" t="s">
        <v>163</v>
      </c>
      <c r="J24" s="116">
        <v>116</v>
      </c>
      <c r="K24" s="115">
        <v>340</v>
      </c>
      <c r="L24" s="115">
        <v>81</v>
      </c>
      <c r="M24" s="115">
        <v>1100</v>
      </c>
      <c r="N24" s="115">
        <v>770</v>
      </c>
      <c r="O24" s="115">
        <v>380</v>
      </c>
      <c r="P24" s="115">
        <v>1600</v>
      </c>
      <c r="Q24" s="115">
        <v>1800</v>
      </c>
      <c r="R24" s="115">
        <v>900</v>
      </c>
      <c r="S24" s="115">
        <v>3500</v>
      </c>
      <c r="T24" s="67">
        <v>290</v>
      </c>
      <c r="U24" s="102" t="s">
        <v>418</v>
      </c>
      <c r="V24" s="67">
        <v>760</v>
      </c>
      <c r="W24" s="102" t="s">
        <v>419</v>
      </c>
      <c r="X24" s="67">
        <v>1800</v>
      </c>
      <c r="Y24" s="102" t="s">
        <v>420</v>
      </c>
      <c r="Z24" s="67">
        <v>69</v>
      </c>
      <c r="AA24" s="102" t="s">
        <v>421</v>
      </c>
      <c r="AB24" s="67">
        <v>610</v>
      </c>
      <c r="AC24" s="102" t="s">
        <v>422</v>
      </c>
      <c r="AD24" s="67">
        <v>1800</v>
      </c>
      <c r="AE24" t="s">
        <v>423</v>
      </c>
      <c r="AF24" s="73" t="e">
        <f t="shared" si="0"/>
        <v>#N/A</v>
      </c>
      <c r="AG24" s="73"/>
      <c r="AH24" s="73" t="e">
        <f t="shared" si="2"/>
        <v>#N/A</v>
      </c>
      <c r="AI24" s="38">
        <v>5</v>
      </c>
      <c r="AJ24" s="38">
        <v>750</v>
      </c>
      <c r="AK24" s="38">
        <v>192.37931034482759</v>
      </c>
      <c r="AL24" s="44">
        <f t="shared" si="3"/>
        <v>3.3515411376795153E-3</v>
      </c>
      <c r="AM24" s="22">
        <v>93.114058047099277</v>
      </c>
      <c r="AO24" s="39">
        <v>91</v>
      </c>
      <c r="AP24" s="39">
        <v>73.4444444444444</v>
      </c>
      <c r="AQ24" s="39">
        <v>135.09090909090909</v>
      </c>
      <c r="AR24" s="39">
        <v>196.75</v>
      </c>
      <c r="AS24" s="39">
        <v>43.333333333333336</v>
      </c>
      <c r="AT24" s="39">
        <v>40.090909090909093</v>
      </c>
      <c r="AU24" s="39">
        <v>155.90909090909091</v>
      </c>
      <c r="AV24" s="39">
        <v>750</v>
      </c>
    </row>
    <row r="25" spans="2:48" ht="22.5" customHeight="1" x14ac:dyDescent="0.25">
      <c r="B25" s="107" t="s">
        <v>109</v>
      </c>
      <c r="C25" s="107" t="s">
        <v>293</v>
      </c>
      <c r="D25" s="102" t="s">
        <v>424</v>
      </c>
      <c r="E25" s="109" t="str">
        <f>VLOOKUP(H25,nusedsstreamname,4,FALSE)</f>
        <v>Esc</v>
      </c>
      <c r="F25" s="98">
        <v>24</v>
      </c>
      <c r="G25" s="99" t="s">
        <v>207</v>
      </c>
      <c r="H25" s="99" t="s">
        <v>97</v>
      </c>
      <c r="I25" s="112" t="s">
        <v>163</v>
      </c>
      <c r="J25" s="116">
        <v>14</v>
      </c>
      <c r="K25" s="116">
        <v>40</v>
      </c>
      <c r="L25" s="116">
        <v>8.6</v>
      </c>
      <c r="M25" s="116">
        <v>150</v>
      </c>
      <c r="N25" s="116">
        <v>91</v>
      </c>
      <c r="O25" s="116">
        <v>36</v>
      </c>
      <c r="P25" s="116">
        <v>230</v>
      </c>
      <c r="Q25" s="116">
        <v>210</v>
      </c>
      <c r="R25" s="116">
        <v>85</v>
      </c>
      <c r="S25" s="116">
        <v>530</v>
      </c>
      <c r="T25" s="68">
        <v>34</v>
      </c>
      <c r="U25" s="100" t="s">
        <v>425</v>
      </c>
      <c r="V25" s="68">
        <v>89</v>
      </c>
      <c r="W25" s="100" t="s">
        <v>426</v>
      </c>
      <c r="X25" s="68">
        <v>210</v>
      </c>
      <c r="Y25" s="100" t="s">
        <v>427</v>
      </c>
      <c r="Z25" s="68">
        <v>8.1</v>
      </c>
      <c r="AA25" s="100" t="s">
        <v>428</v>
      </c>
      <c r="AB25" s="68">
        <v>72</v>
      </c>
      <c r="AC25" s="100" t="s">
        <v>429</v>
      </c>
      <c r="AD25" s="68">
        <v>210</v>
      </c>
      <c r="AE25" s="21" t="s">
        <v>430</v>
      </c>
      <c r="AF25" s="73" t="e">
        <f t="shared" si="0"/>
        <v>#N/A</v>
      </c>
      <c r="AG25" s="73"/>
      <c r="AH25" s="73" t="e">
        <f t="shared" si="2"/>
        <v>#N/A</v>
      </c>
      <c r="AI25" s="38">
        <v>1</v>
      </c>
      <c r="AJ25" s="38">
        <v>750</v>
      </c>
      <c r="AK25" s="38">
        <v>106.8</v>
      </c>
      <c r="AL25" s="44">
        <f t="shared" si="3"/>
        <v>1.8606189660550269E-3</v>
      </c>
      <c r="AM25" s="22">
        <v>33.265693580769302</v>
      </c>
      <c r="AO25" s="39" t="e">
        <v>#DIV/0!</v>
      </c>
      <c r="AP25" s="39">
        <v>6</v>
      </c>
      <c r="AQ25" s="39">
        <v>23.5</v>
      </c>
      <c r="AR25" s="39">
        <v>15.25</v>
      </c>
      <c r="AS25" s="39">
        <v>7</v>
      </c>
      <c r="AT25" s="39">
        <v>32.75</v>
      </c>
      <c r="AU25" s="39">
        <v>83.333333333333329</v>
      </c>
      <c r="AV25" s="39">
        <v>343.75</v>
      </c>
    </row>
    <row r="26" spans="2:48" ht="22.5" customHeight="1" x14ac:dyDescent="0.25">
      <c r="B26" s="107" t="s">
        <v>109</v>
      </c>
      <c r="C26" s="107" t="s">
        <v>293</v>
      </c>
      <c r="D26" s="102" t="s">
        <v>431</v>
      </c>
      <c r="E26" s="109" t="str">
        <f>VLOOKUP(H26,nusedsstreamname,4,FALSE)</f>
        <v>Esc</v>
      </c>
      <c r="F26" s="98">
        <v>24</v>
      </c>
      <c r="G26" s="103" t="s">
        <v>432</v>
      </c>
      <c r="H26" s="103" t="s">
        <v>102</v>
      </c>
      <c r="I26" s="112" t="s">
        <v>163</v>
      </c>
      <c r="J26" s="116">
        <v>10</v>
      </c>
      <c r="K26" s="116">
        <v>29</v>
      </c>
      <c r="L26" s="116">
        <v>6</v>
      </c>
      <c r="M26" s="116">
        <v>110</v>
      </c>
      <c r="N26" s="116">
        <v>65</v>
      </c>
      <c r="O26" s="116">
        <v>25</v>
      </c>
      <c r="P26" s="116">
        <v>170</v>
      </c>
      <c r="Q26" s="116">
        <v>150</v>
      </c>
      <c r="R26" s="116">
        <v>58</v>
      </c>
      <c r="S26" s="116">
        <v>390</v>
      </c>
      <c r="T26" s="68">
        <v>24</v>
      </c>
      <c r="U26" s="100" t="s">
        <v>308</v>
      </c>
      <c r="V26" s="68">
        <v>63</v>
      </c>
      <c r="W26" s="100" t="s">
        <v>309</v>
      </c>
      <c r="X26" s="68">
        <v>150</v>
      </c>
      <c r="Y26" s="100" t="s">
        <v>310</v>
      </c>
      <c r="Z26" s="68">
        <v>5.8</v>
      </c>
      <c r="AA26" s="100" t="s">
        <v>311</v>
      </c>
      <c r="AB26" s="68">
        <v>51</v>
      </c>
      <c r="AC26" s="100" t="s">
        <v>312</v>
      </c>
      <c r="AD26" s="68">
        <v>150</v>
      </c>
      <c r="AE26" s="21" t="s">
        <v>310</v>
      </c>
      <c r="AF26" s="73" t="e">
        <f t="shared" si="0"/>
        <v>#N/A</v>
      </c>
      <c r="AG26" s="73"/>
      <c r="AH26" s="73" t="e">
        <f t="shared" si="2"/>
        <v>#N/A</v>
      </c>
      <c r="AI26" s="38">
        <v>1</v>
      </c>
      <c r="AJ26" s="38">
        <v>400</v>
      </c>
      <c r="AK26" s="38">
        <v>89.04</v>
      </c>
      <c r="AL26" s="44">
        <f t="shared" si="3"/>
        <v>1.5512126660818316E-3</v>
      </c>
      <c r="AM26" s="22">
        <v>32.920054816288427</v>
      </c>
      <c r="AO26" s="39" t="e">
        <v>#DIV/0!</v>
      </c>
      <c r="AP26" s="39">
        <v>1.6666666666666667</v>
      </c>
      <c r="AQ26" s="39">
        <v>5</v>
      </c>
      <c r="AR26" s="39">
        <v>26</v>
      </c>
      <c r="AS26" s="39" t="e">
        <v>#DIV/0!</v>
      </c>
      <c r="AT26" s="39">
        <v>20</v>
      </c>
      <c r="AU26" s="39">
        <v>55.888888888888886</v>
      </c>
      <c r="AV26" s="39">
        <v>225</v>
      </c>
    </row>
    <row r="27" spans="2:48" ht="22.5" customHeight="1" x14ac:dyDescent="0.3">
      <c r="B27" s="107" t="s">
        <v>109</v>
      </c>
      <c r="C27" s="107" t="s">
        <v>293</v>
      </c>
      <c r="D27" s="102" t="s">
        <v>433</v>
      </c>
      <c r="E27" s="109" t="str">
        <f>VLOOKUP(H27,nusedsstreamname,4,FALSE)</f>
        <v>Ind10</v>
      </c>
      <c r="F27" s="98">
        <v>24</v>
      </c>
      <c r="G27" s="104" t="s">
        <v>434</v>
      </c>
      <c r="H27" s="104" t="s">
        <v>104</v>
      </c>
      <c r="I27" s="112" t="s">
        <v>163</v>
      </c>
      <c r="J27" s="116">
        <v>12</v>
      </c>
      <c r="K27" s="115">
        <v>34</v>
      </c>
      <c r="L27" s="115">
        <v>7.2</v>
      </c>
      <c r="M27" s="115">
        <v>130</v>
      </c>
      <c r="N27" s="115">
        <v>78</v>
      </c>
      <c r="O27" s="115">
        <v>30</v>
      </c>
      <c r="P27" s="115">
        <v>200</v>
      </c>
      <c r="Q27" s="115">
        <v>180</v>
      </c>
      <c r="R27" s="115">
        <v>71</v>
      </c>
      <c r="S27" s="115">
        <v>460</v>
      </c>
      <c r="T27" s="67">
        <v>29</v>
      </c>
      <c r="U27" s="102" t="s">
        <v>435</v>
      </c>
      <c r="V27" s="67">
        <v>76</v>
      </c>
      <c r="W27" s="102" t="s">
        <v>436</v>
      </c>
      <c r="X27" s="67">
        <v>180</v>
      </c>
      <c r="Y27" s="102" t="s">
        <v>437</v>
      </c>
      <c r="Z27" s="67">
        <v>7</v>
      </c>
      <c r="AA27" s="102" t="s">
        <v>438</v>
      </c>
      <c r="AB27" s="67">
        <v>62</v>
      </c>
      <c r="AC27" s="102" t="s">
        <v>439</v>
      </c>
      <c r="AD27" s="67">
        <v>180</v>
      </c>
      <c r="AE27" t="s">
        <v>437</v>
      </c>
      <c r="AF27" s="73" t="e">
        <f t="shared" si="0"/>
        <v>#N/A</v>
      </c>
      <c r="AG27" s="73"/>
      <c r="AH27" s="73" t="e">
        <f t="shared" si="2"/>
        <v>#N/A</v>
      </c>
      <c r="AI27" s="38">
        <v>1</v>
      </c>
      <c r="AJ27" s="38">
        <v>2080</v>
      </c>
      <c r="AK27" s="38">
        <v>369.7076923076923</v>
      </c>
      <c r="AL27" s="44">
        <f t="shared" si="3"/>
        <v>6.4408721367427762E-3</v>
      </c>
      <c r="AM27" s="22">
        <v>152.89079749726531</v>
      </c>
      <c r="AO27" s="39">
        <v>208.33333333333334</v>
      </c>
      <c r="AP27" s="39">
        <v>231.27272727272728</v>
      </c>
      <c r="AQ27" s="39">
        <v>809.18181818181813</v>
      </c>
      <c r="AR27" s="39">
        <v>587</v>
      </c>
      <c r="AS27" s="39">
        <v>23.75</v>
      </c>
      <c r="AT27" s="39">
        <v>47.9</v>
      </c>
      <c r="AU27" s="39">
        <v>222.27272727272728</v>
      </c>
      <c r="AV27" s="39">
        <v>750</v>
      </c>
    </row>
    <row r="28" spans="2:48" ht="22.5" customHeight="1" x14ac:dyDescent="0.25">
      <c r="B28" s="107" t="s">
        <v>109</v>
      </c>
      <c r="C28" s="107" t="s">
        <v>293</v>
      </c>
      <c r="D28" s="102" t="s">
        <v>440</v>
      </c>
      <c r="E28" s="109" t="str">
        <f>VLOOKUP(H28,nusedsstreamname,4,FALSE)</f>
        <v>Esc</v>
      </c>
      <c r="F28" s="98">
        <v>24</v>
      </c>
      <c r="G28" s="103" t="s">
        <v>441</v>
      </c>
      <c r="H28" s="103" t="s">
        <v>106</v>
      </c>
      <c r="I28" s="112" t="s">
        <v>163</v>
      </c>
      <c r="J28" s="116">
        <v>22</v>
      </c>
      <c r="K28" s="116">
        <v>63</v>
      </c>
      <c r="L28" s="116">
        <v>14</v>
      </c>
      <c r="M28" s="116">
        <v>230</v>
      </c>
      <c r="N28" s="116">
        <v>140</v>
      </c>
      <c r="O28" s="116">
        <v>60</v>
      </c>
      <c r="P28" s="116">
        <v>340</v>
      </c>
      <c r="Q28" s="116">
        <v>330</v>
      </c>
      <c r="R28" s="116">
        <v>140</v>
      </c>
      <c r="S28" s="116">
        <v>780</v>
      </c>
      <c r="T28" s="68">
        <v>53</v>
      </c>
      <c r="U28" s="100" t="s">
        <v>442</v>
      </c>
      <c r="V28" s="68">
        <v>140</v>
      </c>
      <c r="W28" s="100" t="s">
        <v>443</v>
      </c>
      <c r="X28" s="68">
        <v>330</v>
      </c>
      <c r="Y28" s="100" t="s">
        <v>444</v>
      </c>
      <c r="Z28" s="68">
        <v>13</v>
      </c>
      <c r="AA28" s="100" t="s">
        <v>445</v>
      </c>
      <c r="AB28" s="68">
        <v>110</v>
      </c>
      <c r="AC28" s="100" t="s">
        <v>446</v>
      </c>
      <c r="AD28" s="68">
        <v>340</v>
      </c>
      <c r="AE28" s="21" t="s">
        <v>444</v>
      </c>
      <c r="AF28" s="73" t="e">
        <f t="shared" si="0"/>
        <v>#N/A</v>
      </c>
      <c r="AG28" s="73"/>
      <c r="AH28" s="73" t="e">
        <f t="shared" si="2"/>
        <v>#N/A</v>
      </c>
      <c r="AI28" s="38">
        <v>3</v>
      </c>
      <c r="AJ28" s="38">
        <v>200</v>
      </c>
      <c r="AK28" s="38">
        <v>40.548387096774192</v>
      </c>
      <c r="AL28" s="44">
        <f t="shared" si="3"/>
        <v>7.0641477598500926E-4</v>
      </c>
      <c r="AM28" s="22">
        <v>25.28787026129201</v>
      </c>
      <c r="AO28" s="39" t="e">
        <v>#DIV/0!</v>
      </c>
      <c r="AP28" s="39">
        <v>6</v>
      </c>
      <c r="AQ28" s="39">
        <v>5.666666666666667</v>
      </c>
      <c r="AR28" s="39">
        <v>12.333333333333334</v>
      </c>
      <c r="AS28" s="39">
        <v>15.75</v>
      </c>
      <c r="AT28" s="39">
        <v>43.5</v>
      </c>
      <c r="AU28" s="39">
        <v>50.5</v>
      </c>
      <c r="AV28" s="39">
        <v>116.66666666666667</v>
      </c>
    </row>
    <row r="29" spans="2:48" ht="22.5" customHeight="1" x14ac:dyDescent="0.3">
      <c r="B29" s="107" t="s">
        <v>154</v>
      </c>
      <c r="C29" s="107" t="s">
        <v>447</v>
      </c>
      <c r="D29" s="102" t="s">
        <v>448</v>
      </c>
      <c r="E29" s="109" t="str">
        <f>VLOOKUP(H29,nusedsstreamname,4,FALSE)</f>
        <v>Ind10</v>
      </c>
      <c r="F29" s="98">
        <v>25</v>
      </c>
      <c r="G29" s="99" t="s">
        <v>227</v>
      </c>
      <c r="H29" s="99" t="s">
        <v>32</v>
      </c>
      <c r="I29" s="112" t="s">
        <v>163</v>
      </c>
      <c r="J29" s="116">
        <v>69.89</v>
      </c>
      <c r="K29" s="115">
        <v>210</v>
      </c>
      <c r="L29" s="115">
        <v>48</v>
      </c>
      <c r="M29" s="115">
        <v>680</v>
      </c>
      <c r="N29" s="115">
        <v>460</v>
      </c>
      <c r="O29" s="115">
        <v>220</v>
      </c>
      <c r="P29" s="115">
        <v>980</v>
      </c>
      <c r="Q29" s="115">
        <v>1100</v>
      </c>
      <c r="R29" s="115">
        <v>520</v>
      </c>
      <c r="S29" s="115">
        <v>2200</v>
      </c>
      <c r="T29" s="67">
        <v>100</v>
      </c>
      <c r="U29" s="102" t="s">
        <v>449</v>
      </c>
      <c r="V29" s="67">
        <v>420</v>
      </c>
      <c r="W29" s="102" t="s">
        <v>450</v>
      </c>
      <c r="X29" s="67">
        <v>1100</v>
      </c>
      <c r="Y29" s="102" t="s">
        <v>451</v>
      </c>
      <c r="Z29" s="67">
        <v>41</v>
      </c>
      <c r="AA29" s="102" t="s">
        <v>452</v>
      </c>
      <c r="AB29" s="67">
        <v>370</v>
      </c>
      <c r="AC29" s="102" t="s">
        <v>453</v>
      </c>
      <c r="AD29" s="67">
        <v>1100</v>
      </c>
      <c r="AE29" t="s">
        <v>451</v>
      </c>
      <c r="AF29" s="73" t="e">
        <f t="shared" si="0"/>
        <v>#N/A</v>
      </c>
      <c r="AG29" s="73"/>
      <c r="AH29" s="73" t="e">
        <f t="shared" si="2"/>
        <v>#N/A</v>
      </c>
      <c r="AI29" s="38">
        <v>75</v>
      </c>
      <c r="AJ29" s="38">
        <v>10534</v>
      </c>
      <c r="AK29" s="38">
        <v>1623.3623188405797</v>
      </c>
      <c r="AL29" s="44">
        <f t="shared" si="3"/>
        <v>2.8281448681777625E-2</v>
      </c>
      <c r="AM29" s="22">
        <v>929.98746380669286</v>
      </c>
      <c r="AO29" s="39">
        <v>2519</v>
      </c>
      <c r="AP29" s="39">
        <v>3842.5454545454545</v>
      </c>
      <c r="AQ29" s="39">
        <v>852.81818181818187</v>
      </c>
      <c r="AR29" s="39">
        <v>1662.1818181818182</v>
      </c>
      <c r="AS29" s="39">
        <v>502</v>
      </c>
      <c r="AT29" s="39">
        <v>726.81818181818187</v>
      </c>
      <c r="AU29" s="39">
        <v>2177.2727272727275</v>
      </c>
      <c r="AV29" s="39">
        <v>828.125</v>
      </c>
    </row>
    <row r="30" spans="2:48" ht="22.5" customHeight="1" x14ac:dyDescent="0.25">
      <c r="B30" s="107" t="s">
        <v>154</v>
      </c>
      <c r="C30" s="107" t="s">
        <v>447</v>
      </c>
      <c r="D30" s="102" t="s">
        <v>454</v>
      </c>
      <c r="E30" s="109" t="str">
        <f>VLOOKUP(H30,nusedsstreamname,4,FALSE)</f>
        <v>Hatchery</v>
      </c>
      <c r="F30" s="98">
        <v>25</v>
      </c>
      <c r="G30" s="99" t="s">
        <v>455</v>
      </c>
      <c r="H30" s="99" t="s">
        <v>33</v>
      </c>
      <c r="I30" s="112" t="s">
        <v>163</v>
      </c>
      <c r="J30" s="116">
        <v>10</v>
      </c>
      <c r="K30" s="116">
        <v>29</v>
      </c>
      <c r="L30" s="116">
        <v>5.9</v>
      </c>
      <c r="M30" s="116">
        <v>110</v>
      </c>
      <c r="N30" s="116">
        <v>65</v>
      </c>
      <c r="O30" s="116">
        <v>25</v>
      </c>
      <c r="P30" s="116">
        <v>170</v>
      </c>
      <c r="Q30" s="116">
        <v>150</v>
      </c>
      <c r="R30" s="116">
        <v>58</v>
      </c>
      <c r="S30" s="116">
        <v>390</v>
      </c>
      <c r="T30" s="68">
        <v>14</v>
      </c>
      <c r="U30" s="100" t="s">
        <v>456</v>
      </c>
      <c r="V30" s="68">
        <v>58</v>
      </c>
      <c r="W30" s="100" t="s">
        <v>457</v>
      </c>
      <c r="X30" s="68">
        <v>150</v>
      </c>
      <c r="Y30" s="100" t="s">
        <v>310</v>
      </c>
      <c r="Z30" s="68">
        <v>5.8</v>
      </c>
      <c r="AA30" s="100" t="s">
        <v>311</v>
      </c>
      <c r="AB30" s="68">
        <v>51</v>
      </c>
      <c r="AC30" s="100" t="s">
        <v>312</v>
      </c>
      <c r="AD30" s="68">
        <v>150</v>
      </c>
      <c r="AE30" s="21" t="s">
        <v>310</v>
      </c>
      <c r="AF30" s="73" t="e">
        <f t="shared" si="0"/>
        <v>#N/A</v>
      </c>
      <c r="AG30" s="73"/>
      <c r="AH30" s="73" t="e">
        <f t="shared" si="2"/>
        <v>#N/A</v>
      </c>
      <c r="AI30" s="38">
        <v>20</v>
      </c>
      <c r="AJ30" s="38">
        <v>9824</v>
      </c>
      <c r="AK30" s="38">
        <v>798.37254901960785</v>
      </c>
      <c r="AL30" s="44">
        <f t="shared" si="3"/>
        <v>1.3908868040108418E-2</v>
      </c>
      <c r="AM30" s="22">
        <v>258.19959385111304</v>
      </c>
      <c r="AO30" s="39">
        <v>696.66666666666663</v>
      </c>
      <c r="AP30" s="39">
        <v>2402.1111111111113</v>
      </c>
      <c r="AQ30" s="39">
        <v>409.6</v>
      </c>
      <c r="AR30" s="39">
        <v>1068.5999999999999</v>
      </c>
      <c r="AS30" s="39">
        <v>28.333333333333332</v>
      </c>
      <c r="AT30" s="39">
        <v>207.14285714285714</v>
      </c>
      <c r="AU30" s="39">
        <v>340.90909090909093</v>
      </c>
      <c r="AV30" s="39">
        <v>134.375</v>
      </c>
    </row>
    <row r="31" spans="2:48" ht="22.5" customHeight="1" x14ac:dyDescent="0.3">
      <c r="B31" s="107" t="s">
        <v>154</v>
      </c>
      <c r="C31" s="107" t="s">
        <v>447</v>
      </c>
      <c r="D31" s="102" t="s">
        <v>458</v>
      </c>
      <c r="E31" s="109" t="str">
        <f>VLOOKUP(H31,nusedsstreamname,4,FALSE)</f>
        <v>Hatchery</v>
      </c>
      <c r="F31" s="98">
        <v>25</v>
      </c>
      <c r="G31" s="99" t="s">
        <v>226</v>
      </c>
      <c r="H31" s="99" t="s">
        <v>35</v>
      </c>
      <c r="I31" s="112" t="s">
        <v>163</v>
      </c>
      <c r="J31" s="116">
        <v>19.71</v>
      </c>
      <c r="K31" s="115">
        <v>57</v>
      </c>
      <c r="L31" s="115">
        <v>12</v>
      </c>
      <c r="M31" s="115">
        <v>210</v>
      </c>
      <c r="N31" s="115">
        <v>130</v>
      </c>
      <c r="O31" s="115">
        <v>53</v>
      </c>
      <c r="P31" s="115">
        <v>310</v>
      </c>
      <c r="Q31" s="115">
        <v>300</v>
      </c>
      <c r="R31" s="115">
        <v>120</v>
      </c>
      <c r="S31" s="115">
        <v>710</v>
      </c>
      <c r="T31" s="67">
        <v>28</v>
      </c>
      <c r="U31" s="102" t="s">
        <v>435</v>
      </c>
      <c r="V31" s="67">
        <v>120</v>
      </c>
      <c r="W31" s="102" t="s">
        <v>459</v>
      </c>
      <c r="X31" s="67">
        <v>300</v>
      </c>
      <c r="Y31" s="102" t="s">
        <v>460</v>
      </c>
      <c r="Z31" s="67">
        <v>11</v>
      </c>
      <c r="AA31" s="102" t="s">
        <v>461</v>
      </c>
      <c r="AB31" s="67">
        <v>100</v>
      </c>
      <c r="AC31" s="102" t="s">
        <v>462</v>
      </c>
      <c r="AD31" s="67">
        <v>300</v>
      </c>
      <c r="AE31" t="s">
        <v>460</v>
      </c>
      <c r="AF31" s="73" t="e">
        <f t="shared" si="0"/>
        <v>#N/A</v>
      </c>
      <c r="AG31" s="73"/>
      <c r="AH31" s="73" t="e">
        <f t="shared" si="2"/>
        <v>#N/A</v>
      </c>
      <c r="AI31" s="38">
        <v>25</v>
      </c>
      <c r="AJ31" s="38">
        <v>60760</v>
      </c>
      <c r="AK31" s="38">
        <v>8991.2142857142862</v>
      </c>
      <c r="AL31" s="44">
        <f t="shared" si="3"/>
        <v>0.15664067254555153</v>
      </c>
      <c r="AM31" s="22">
        <v>2351.9687991713236</v>
      </c>
      <c r="AO31" s="39">
        <v>8296</v>
      </c>
      <c r="AP31" s="39">
        <v>19637.090909090908</v>
      </c>
      <c r="AQ31" s="39">
        <v>18456.272727272728</v>
      </c>
      <c r="AR31" s="39">
        <v>16467.090909090908</v>
      </c>
      <c r="AS31" s="39">
        <v>2202.5454545454545</v>
      </c>
      <c r="AT31" s="39">
        <v>492.27272727272725</v>
      </c>
      <c r="AU31" s="39">
        <v>981.81818181818187</v>
      </c>
      <c r="AV31" s="39">
        <v>456.25</v>
      </c>
    </row>
    <row r="32" spans="2:48" ht="22.5" customHeight="1" x14ac:dyDescent="0.25">
      <c r="B32" s="107" t="s">
        <v>154</v>
      </c>
      <c r="C32" s="107" t="s">
        <v>447</v>
      </c>
      <c r="D32" s="102" t="s">
        <v>463</v>
      </c>
      <c r="E32" s="109" t="str">
        <f>VLOOKUP(H32,nusedsstreamname,4,FALSE)</f>
        <v>Esc</v>
      </c>
      <c r="F32" s="98">
        <v>25</v>
      </c>
      <c r="G32" s="99" t="s">
        <v>464</v>
      </c>
      <c r="H32" s="99" t="s">
        <v>37</v>
      </c>
      <c r="I32" s="112" t="s">
        <v>163</v>
      </c>
      <c r="J32" s="116">
        <v>6</v>
      </c>
      <c r="K32" s="116">
        <v>17</v>
      </c>
      <c r="L32" s="116">
        <v>3.4</v>
      </c>
      <c r="M32" s="116">
        <v>70</v>
      </c>
      <c r="N32" s="116">
        <v>38</v>
      </c>
      <c r="O32" s="116">
        <v>14</v>
      </c>
      <c r="P32" s="116">
        <v>110</v>
      </c>
      <c r="Q32" s="116">
        <v>89</v>
      </c>
      <c r="R32" s="116">
        <v>32</v>
      </c>
      <c r="S32" s="116">
        <v>250</v>
      </c>
      <c r="T32" s="68">
        <v>8.3000000000000007</v>
      </c>
      <c r="U32" s="100" t="s">
        <v>465</v>
      </c>
      <c r="V32" s="68">
        <v>35</v>
      </c>
      <c r="W32" s="100" t="s">
        <v>466</v>
      </c>
      <c r="X32" s="68">
        <v>89</v>
      </c>
      <c r="Y32" s="100" t="s">
        <v>467</v>
      </c>
      <c r="Z32" s="68">
        <v>3.4</v>
      </c>
      <c r="AA32" s="100" t="s">
        <v>468</v>
      </c>
      <c r="AB32" s="68">
        <v>30</v>
      </c>
      <c r="AC32" s="100" t="s">
        <v>469</v>
      </c>
      <c r="AD32" s="68">
        <v>89</v>
      </c>
      <c r="AE32" s="21" t="s">
        <v>470</v>
      </c>
      <c r="AF32" s="73" t="e">
        <f t="shared" si="0"/>
        <v>#N/A</v>
      </c>
      <c r="AG32" s="73"/>
      <c r="AH32" s="73" t="e">
        <f t="shared" si="2"/>
        <v>#N/A</v>
      </c>
      <c r="AI32" s="38">
        <v>1</v>
      </c>
      <c r="AJ32" s="38">
        <v>750</v>
      </c>
      <c r="AK32" s="38">
        <v>179.07407407407408</v>
      </c>
      <c r="AL32" s="44">
        <f t="shared" si="3"/>
        <v>3.1197436193910579E-3</v>
      </c>
      <c r="AM32" s="22">
        <v>65.524323323836953</v>
      </c>
      <c r="AO32" s="39" t="e">
        <v>#DIV/0!</v>
      </c>
      <c r="AP32" s="39" t="e">
        <v>#DIV/0!</v>
      </c>
      <c r="AQ32" s="39">
        <v>2.5</v>
      </c>
      <c r="AR32" s="39">
        <v>2.5</v>
      </c>
      <c r="AS32" s="39">
        <v>26.333333333333332</v>
      </c>
      <c r="AT32" s="39">
        <v>122.5</v>
      </c>
      <c r="AU32" s="39">
        <v>325</v>
      </c>
      <c r="AV32" s="39">
        <v>25</v>
      </c>
    </row>
    <row r="33" spans="2:48" ht="22.5" customHeight="1" x14ac:dyDescent="0.25">
      <c r="B33" s="107" t="s">
        <v>154</v>
      </c>
      <c r="C33" s="107" t="s">
        <v>447</v>
      </c>
      <c r="D33" s="102" t="s">
        <v>471</v>
      </c>
      <c r="E33" s="109" t="str">
        <f>VLOOKUP(H33,nusedsstreamname,4,FALSE)</f>
        <v>Esc</v>
      </c>
      <c r="F33" s="98">
        <v>25</v>
      </c>
      <c r="G33" s="99" t="s">
        <v>472</v>
      </c>
      <c r="H33" s="99" t="s">
        <v>42</v>
      </c>
      <c r="I33" s="112" t="s">
        <v>163</v>
      </c>
      <c r="J33" s="116">
        <v>4.7</v>
      </c>
      <c r="K33" s="116">
        <v>13</v>
      </c>
      <c r="L33" s="116">
        <v>2.6</v>
      </c>
      <c r="M33" s="116">
        <v>58</v>
      </c>
      <c r="N33" s="116">
        <v>30</v>
      </c>
      <c r="O33" s="116">
        <v>10</v>
      </c>
      <c r="P33" s="116">
        <v>89</v>
      </c>
      <c r="Q33" s="116">
        <v>70</v>
      </c>
      <c r="R33" s="116">
        <v>24</v>
      </c>
      <c r="S33" s="116">
        <v>200</v>
      </c>
      <c r="T33" s="68">
        <v>6.6</v>
      </c>
      <c r="U33" s="100" t="s">
        <v>473</v>
      </c>
      <c r="V33" s="68">
        <v>27</v>
      </c>
      <c r="W33" s="100" t="s">
        <v>474</v>
      </c>
      <c r="X33" s="68">
        <v>70</v>
      </c>
      <c r="Y33" s="100" t="s">
        <v>475</v>
      </c>
      <c r="Z33" s="68">
        <v>2.7</v>
      </c>
      <c r="AA33" s="100" t="s">
        <v>476</v>
      </c>
      <c r="AB33" s="68">
        <v>24</v>
      </c>
      <c r="AC33" s="100" t="s">
        <v>477</v>
      </c>
      <c r="AD33" s="68">
        <v>70</v>
      </c>
      <c r="AE33" s="21" t="s">
        <v>475</v>
      </c>
      <c r="AF33" s="73" t="e">
        <f t="shared" si="0"/>
        <v>#N/A</v>
      </c>
      <c r="AG33" s="73"/>
      <c r="AH33" s="73" t="e">
        <f t="shared" si="2"/>
        <v>#N/A</v>
      </c>
      <c r="AI33" s="38">
        <v>5</v>
      </c>
      <c r="AJ33" s="38">
        <v>400</v>
      </c>
      <c r="AK33" s="38">
        <v>43.628571428571426</v>
      </c>
      <c r="AL33" s="44">
        <f t="shared" si="3"/>
        <v>7.6007628709631508E-4</v>
      </c>
      <c r="AM33" s="22">
        <v>25.075756944976217</v>
      </c>
      <c r="AO33" s="39">
        <v>45.333333333333336</v>
      </c>
      <c r="AP33" s="39">
        <v>44</v>
      </c>
      <c r="AQ33" s="39">
        <v>14.285714285714286</v>
      </c>
      <c r="AR33" s="39">
        <v>44</v>
      </c>
      <c r="AS33" s="39">
        <v>11.666666666666666</v>
      </c>
      <c r="AT33" s="39">
        <v>33.571428571428569</v>
      </c>
      <c r="AU33" s="39">
        <v>90.625</v>
      </c>
      <c r="AV33" s="39" t="e">
        <v>#DIV/0!</v>
      </c>
    </row>
    <row r="34" spans="2:48" ht="22.5" customHeight="1" x14ac:dyDescent="0.3">
      <c r="B34" s="107" t="s">
        <v>154</v>
      </c>
      <c r="C34" s="107" t="s">
        <v>447</v>
      </c>
      <c r="D34" s="102" t="s">
        <v>478</v>
      </c>
      <c r="E34" s="109" t="str">
        <f>VLOOKUP(H34,nusedsstreamname,4,FALSE)</f>
        <v>Ind10</v>
      </c>
      <c r="F34" s="98">
        <v>25</v>
      </c>
      <c r="G34" s="99" t="s">
        <v>228</v>
      </c>
      <c r="H34" s="99" t="s">
        <v>229</v>
      </c>
      <c r="I34" s="112" t="s">
        <v>163</v>
      </c>
      <c r="J34" s="117">
        <v>856.34</v>
      </c>
      <c r="K34" s="115">
        <v>2600</v>
      </c>
      <c r="L34" s="115">
        <v>660</v>
      </c>
      <c r="M34" s="115">
        <v>7900</v>
      </c>
      <c r="N34" s="115">
        <v>5900</v>
      </c>
      <c r="O34" s="115">
        <v>3300</v>
      </c>
      <c r="P34" s="115">
        <v>11000</v>
      </c>
      <c r="Q34" s="115">
        <v>14000</v>
      </c>
      <c r="R34" s="115">
        <v>7700</v>
      </c>
      <c r="S34" s="115">
        <v>24000</v>
      </c>
      <c r="T34" s="67">
        <v>1300</v>
      </c>
      <c r="U34" s="102" t="s">
        <v>479</v>
      </c>
      <c r="V34" s="67">
        <v>5300</v>
      </c>
      <c r="W34" s="102" t="s">
        <v>480</v>
      </c>
      <c r="X34" s="67">
        <v>14000</v>
      </c>
      <c r="Y34" s="102" t="s">
        <v>481</v>
      </c>
      <c r="Z34" s="67">
        <v>530</v>
      </c>
      <c r="AA34" s="102" t="s">
        <v>482</v>
      </c>
      <c r="AB34" s="67">
        <v>4700</v>
      </c>
      <c r="AC34" s="102" t="s">
        <v>483</v>
      </c>
      <c r="AD34" s="67">
        <v>14000</v>
      </c>
      <c r="AE34" t="s">
        <v>481</v>
      </c>
      <c r="AF34" s="73" t="e">
        <f t="shared" ref="AF34:AF55" si="4">VLOOKUP(H34,spawners,3,FALSE)</f>
        <v>#N/A</v>
      </c>
      <c r="AG34" s="73"/>
      <c r="AH34" s="73" t="e">
        <f t="shared" ref="AH34:AH55" si="5">VLOOKUP(H34,spawners,2,FALSE)</f>
        <v>#N/A</v>
      </c>
      <c r="AI34" s="43">
        <v>45</v>
      </c>
      <c r="AJ34" s="43">
        <v>15710</v>
      </c>
      <c r="AK34" s="43">
        <v>2511</v>
      </c>
      <c r="AL34" s="44">
        <f t="shared" si="3"/>
        <v>4.3745451533372399E-2</v>
      </c>
      <c r="AM34" s="45">
        <v>1452</v>
      </c>
      <c r="AO34" s="43">
        <v>7177</v>
      </c>
      <c r="AP34" s="43">
        <v>2752</v>
      </c>
      <c r="AQ34" s="43">
        <v>5416</v>
      </c>
      <c r="AR34" s="43">
        <v>2648</v>
      </c>
      <c r="AS34" s="43">
        <v>1266</v>
      </c>
      <c r="AT34" s="43">
        <v>1428</v>
      </c>
      <c r="AU34" s="43">
        <v>1420</v>
      </c>
      <c r="AV34" s="43">
        <v>1538</v>
      </c>
    </row>
    <row r="35" spans="2:48" ht="22.5" customHeight="1" x14ac:dyDescent="0.25">
      <c r="B35" s="107" t="s">
        <v>154</v>
      </c>
      <c r="C35" s="107" t="s">
        <v>447</v>
      </c>
      <c r="D35" s="102" t="s">
        <v>484</v>
      </c>
      <c r="E35" s="109" t="str">
        <f>VLOOKUP(H35,nusedsstreamname,4,FALSE)</f>
        <v>Esc</v>
      </c>
      <c r="F35" s="98">
        <v>25</v>
      </c>
      <c r="G35" s="99" t="s">
        <v>485</v>
      </c>
      <c r="H35" s="99" t="s">
        <v>66</v>
      </c>
      <c r="I35" s="112" t="s">
        <v>163</v>
      </c>
      <c r="J35" s="116">
        <v>14</v>
      </c>
      <c r="K35" s="116">
        <v>40</v>
      </c>
      <c r="L35" s="116">
        <v>8.6999999999999993</v>
      </c>
      <c r="M35" s="116">
        <v>150</v>
      </c>
      <c r="N35" s="116">
        <v>91</v>
      </c>
      <c r="O35" s="116">
        <v>36</v>
      </c>
      <c r="P35" s="116">
        <v>230</v>
      </c>
      <c r="Q35" s="116">
        <v>210</v>
      </c>
      <c r="R35" s="116">
        <v>85</v>
      </c>
      <c r="S35" s="116">
        <v>530</v>
      </c>
      <c r="T35" s="68">
        <v>20</v>
      </c>
      <c r="U35" s="100" t="s">
        <v>486</v>
      </c>
      <c r="V35" s="68">
        <v>82</v>
      </c>
      <c r="W35" s="100" t="s">
        <v>487</v>
      </c>
      <c r="X35" s="68">
        <v>210</v>
      </c>
      <c r="Y35" s="100" t="s">
        <v>427</v>
      </c>
      <c r="Z35" s="68">
        <v>8.1</v>
      </c>
      <c r="AA35" s="100" t="s">
        <v>428</v>
      </c>
      <c r="AB35" s="68">
        <v>72</v>
      </c>
      <c r="AC35" s="100" t="s">
        <v>429</v>
      </c>
      <c r="AD35" s="68">
        <v>210</v>
      </c>
      <c r="AE35" s="21" t="s">
        <v>488</v>
      </c>
      <c r="AF35" s="73" t="e">
        <f t="shared" si="4"/>
        <v>#N/A</v>
      </c>
      <c r="AG35" s="73"/>
      <c r="AH35" s="73" t="e">
        <f t="shared" si="5"/>
        <v>#N/A</v>
      </c>
      <c r="AI35" s="38">
        <v>1</v>
      </c>
      <c r="AJ35" s="38">
        <v>300</v>
      </c>
      <c r="AK35" s="38">
        <v>64.84375</v>
      </c>
      <c r="AL35" s="44">
        <f t="shared" si="3"/>
        <v>1.1296770700386764E-3</v>
      </c>
      <c r="AM35" s="22">
        <v>36.120241116118194</v>
      </c>
      <c r="AO35" s="39">
        <v>23</v>
      </c>
      <c r="AP35" s="39">
        <v>114</v>
      </c>
      <c r="AQ35" s="39">
        <v>95.5</v>
      </c>
      <c r="AR35" s="39">
        <v>122</v>
      </c>
      <c r="AS35" s="39">
        <v>8.3333333333333339</v>
      </c>
      <c r="AT35" s="39">
        <v>32.857142857142854</v>
      </c>
      <c r="AU35" s="39">
        <v>65</v>
      </c>
      <c r="AV35" s="39" t="e">
        <v>#DIV/0!</v>
      </c>
    </row>
    <row r="36" spans="2:48" ht="22.5" customHeight="1" x14ac:dyDescent="0.3">
      <c r="B36" s="107" t="s">
        <v>154</v>
      </c>
      <c r="C36" s="107" t="s">
        <v>447</v>
      </c>
      <c r="D36" s="102" t="s">
        <v>489</v>
      </c>
      <c r="E36" s="109" t="str">
        <f>VLOOKUP(H36,nusedsstreamname,4,FALSE)</f>
        <v>Ind10</v>
      </c>
      <c r="F36" s="98">
        <v>25</v>
      </c>
      <c r="G36" s="99" t="s">
        <v>230</v>
      </c>
      <c r="H36" s="99" t="s">
        <v>68</v>
      </c>
      <c r="I36" s="112" t="s">
        <v>163</v>
      </c>
      <c r="J36" s="116">
        <v>109</v>
      </c>
      <c r="K36" s="115">
        <v>320</v>
      </c>
      <c r="L36" s="115">
        <v>79</v>
      </c>
      <c r="M36" s="115">
        <v>1100</v>
      </c>
      <c r="N36" s="115">
        <v>730</v>
      </c>
      <c r="O36" s="115">
        <v>360</v>
      </c>
      <c r="P36" s="115">
        <v>1500</v>
      </c>
      <c r="Q36" s="115">
        <v>1700</v>
      </c>
      <c r="R36" s="115">
        <v>850</v>
      </c>
      <c r="S36" s="115">
        <v>3300</v>
      </c>
      <c r="T36" s="67">
        <v>160</v>
      </c>
      <c r="U36" s="102" t="s">
        <v>490</v>
      </c>
      <c r="V36" s="67">
        <v>660</v>
      </c>
      <c r="W36" s="102" t="s">
        <v>491</v>
      </c>
      <c r="X36" s="67">
        <v>1700</v>
      </c>
      <c r="Y36" s="102" t="s">
        <v>492</v>
      </c>
      <c r="Z36" s="67">
        <v>65</v>
      </c>
      <c r="AA36" s="102" t="s">
        <v>493</v>
      </c>
      <c r="AB36" s="67">
        <v>580</v>
      </c>
      <c r="AC36" s="102" t="s">
        <v>494</v>
      </c>
      <c r="AD36" s="67">
        <v>1700</v>
      </c>
      <c r="AE36" t="s">
        <v>492</v>
      </c>
      <c r="AF36" s="73" t="e">
        <f t="shared" si="4"/>
        <v>#N/A</v>
      </c>
      <c r="AG36" s="73"/>
      <c r="AH36" s="73" t="e">
        <f t="shared" si="5"/>
        <v>#N/A</v>
      </c>
      <c r="AI36" s="38">
        <v>15</v>
      </c>
      <c r="AJ36" s="38">
        <v>1759</v>
      </c>
      <c r="AK36" s="38">
        <v>389.75362318840581</v>
      </c>
      <c r="AL36" s="44">
        <f t="shared" si="3"/>
        <v>6.790102840758541E-3</v>
      </c>
      <c r="AM36" s="22">
        <v>238.1053892712298</v>
      </c>
      <c r="AO36" s="39">
        <v>725.66666666666663</v>
      </c>
      <c r="AP36" s="39">
        <v>759.90909090909088</v>
      </c>
      <c r="AQ36" s="39">
        <v>408.63636363636363</v>
      </c>
      <c r="AR36" s="39">
        <v>429.63636363636363</v>
      </c>
      <c r="AS36" s="39">
        <v>232.5</v>
      </c>
      <c r="AT36" s="39">
        <v>327.27272727272725</v>
      </c>
      <c r="AU36" s="39">
        <v>263.63636363636363</v>
      </c>
      <c r="AV36" s="39">
        <v>96.875</v>
      </c>
    </row>
    <row r="37" spans="2:48" ht="30" customHeight="1" x14ac:dyDescent="0.25">
      <c r="B37" s="107" t="s">
        <v>154</v>
      </c>
      <c r="C37" s="107" t="s">
        <v>447</v>
      </c>
      <c r="D37" s="102" t="s">
        <v>495</v>
      </c>
      <c r="E37" s="109" t="str">
        <f>VLOOKUP(H37,nusedsstreamname,4,FALSE)</f>
        <v>Esc</v>
      </c>
      <c r="F37" s="98">
        <v>25</v>
      </c>
      <c r="G37" s="99" t="s">
        <v>219</v>
      </c>
      <c r="H37" s="99" t="s">
        <v>70</v>
      </c>
      <c r="I37" s="112" t="s">
        <v>163</v>
      </c>
      <c r="J37" s="116">
        <v>43</v>
      </c>
      <c r="K37" s="116">
        <v>130</v>
      </c>
      <c r="L37" s="116">
        <v>29</v>
      </c>
      <c r="M37" s="116">
        <v>430</v>
      </c>
      <c r="N37" s="116">
        <v>280</v>
      </c>
      <c r="O37" s="116">
        <v>130</v>
      </c>
      <c r="P37" s="116">
        <v>630</v>
      </c>
      <c r="Q37" s="116">
        <v>660</v>
      </c>
      <c r="R37" s="116">
        <v>300</v>
      </c>
      <c r="S37" s="116">
        <v>1400</v>
      </c>
      <c r="T37" s="68">
        <v>61</v>
      </c>
      <c r="U37" s="100" t="s">
        <v>496</v>
      </c>
      <c r="V37" s="68">
        <v>260</v>
      </c>
      <c r="W37" s="100" t="s">
        <v>303</v>
      </c>
      <c r="X37" s="68">
        <v>660</v>
      </c>
      <c r="Y37" s="100" t="s">
        <v>497</v>
      </c>
      <c r="Z37" s="68">
        <v>25</v>
      </c>
      <c r="AA37" s="100" t="s">
        <v>498</v>
      </c>
      <c r="AB37" s="68">
        <v>220</v>
      </c>
      <c r="AC37" s="100" t="s">
        <v>499</v>
      </c>
      <c r="AD37" s="68">
        <v>650</v>
      </c>
      <c r="AE37" s="21" t="s">
        <v>497</v>
      </c>
      <c r="AF37" s="73" t="e">
        <f t="shared" si="4"/>
        <v>#N/A</v>
      </c>
      <c r="AG37" s="73"/>
      <c r="AH37" s="73" t="e">
        <f t="shared" si="5"/>
        <v>#N/A</v>
      </c>
      <c r="AI37" s="38">
        <v>5</v>
      </c>
      <c r="AJ37" s="38">
        <v>900</v>
      </c>
      <c r="AK37" s="38">
        <v>60.772727272727273</v>
      </c>
      <c r="AL37" s="44">
        <f t="shared" si="3"/>
        <v>1.0587536421584828E-3</v>
      </c>
      <c r="AM37" s="22">
        <v>29.809101468099662</v>
      </c>
      <c r="AO37" s="39">
        <v>13</v>
      </c>
      <c r="AP37" s="39">
        <v>31.444444444444443</v>
      </c>
      <c r="AQ37" s="39">
        <v>16.5</v>
      </c>
      <c r="AR37" s="39">
        <v>46</v>
      </c>
      <c r="AS37" s="39" t="e">
        <v>#DIV/0!</v>
      </c>
      <c r="AT37" s="39">
        <v>21</v>
      </c>
      <c r="AU37" s="39">
        <v>161.36363636363637</v>
      </c>
      <c r="AV37" s="39">
        <v>36</v>
      </c>
    </row>
    <row r="38" spans="2:48" ht="22.5" customHeight="1" x14ac:dyDescent="0.25">
      <c r="B38" s="107" t="s">
        <v>154</v>
      </c>
      <c r="C38" s="107" t="s">
        <v>447</v>
      </c>
      <c r="D38" s="102" t="s">
        <v>500</v>
      </c>
      <c r="E38" s="109" t="str">
        <f>VLOOKUP(H38,nusedsstreamname,4,FALSE)</f>
        <v>Esc</v>
      </c>
      <c r="F38" s="98">
        <v>25</v>
      </c>
      <c r="G38" s="99" t="s">
        <v>220</v>
      </c>
      <c r="H38" s="99" t="s">
        <v>82</v>
      </c>
      <c r="I38" s="112" t="s">
        <v>163</v>
      </c>
      <c r="J38" s="116">
        <v>7.7</v>
      </c>
      <c r="K38" s="116">
        <v>22</v>
      </c>
      <c r="L38" s="116">
        <v>4.5</v>
      </c>
      <c r="M38" s="116">
        <v>89</v>
      </c>
      <c r="N38" s="116">
        <v>50</v>
      </c>
      <c r="O38" s="116">
        <v>18</v>
      </c>
      <c r="P38" s="116">
        <v>130</v>
      </c>
      <c r="Q38" s="116">
        <v>120</v>
      </c>
      <c r="R38" s="116">
        <v>43</v>
      </c>
      <c r="S38" s="116">
        <v>310</v>
      </c>
      <c r="T38" s="68">
        <v>11</v>
      </c>
      <c r="U38" s="100" t="s">
        <v>501</v>
      </c>
      <c r="V38" s="68">
        <v>45</v>
      </c>
      <c r="W38" s="100" t="s">
        <v>502</v>
      </c>
      <c r="X38" s="68">
        <v>120</v>
      </c>
      <c r="Y38" s="100" t="s">
        <v>503</v>
      </c>
      <c r="Z38" s="68">
        <v>4.4000000000000004</v>
      </c>
      <c r="AA38" s="100" t="s">
        <v>504</v>
      </c>
      <c r="AB38" s="68">
        <v>39</v>
      </c>
      <c r="AC38" s="100" t="s">
        <v>505</v>
      </c>
      <c r="AD38" s="68">
        <v>120</v>
      </c>
      <c r="AE38" s="21" t="s">
        <v>503</v>
      </c>
      <c r="AF38" s="73" t="e">
        <f t="shared" si="4"/>
        <v>#N/A</v>
      </c>
      <c r="AG38" s="73"/>
      <c r="AH38" s="73" t="e">
        <f t="shared" si="5"/>
        <v>#N/A</v>
      </c>
      <c r="AI38" s="38">
        <v>1</v>
      </c>
      <c r="AJ38" s="38">
        <v>700</v>
      </c>
      <c r="AK38" s="38">
        <v>113.75</v>
      </c>
      <c r="AL38" s="44">
        <f t="shared" si="3"/>
        <v>1.9816985710557986E-3</v>
      </c>
      <c r="AM38" s="22">
        <v>41.989001941868516</v>
      </c>
      <c r="AO38" s="39" t="e">
        <v>#DIV/0!</v>
      </c>
      <c r="AP38" s="39">
        <v>47.5</v>
      </c>
      <c r="AQ38" s="39">
        <v>48.111111111111114</v>
      </c>
      <c r="AR38" s="39">
        <v>22.333333333333332</v>
      </c>
      <c r="AS38" s="39">
        <v>3</v>
      </c>
      <c r="AT38" s="39">
        <v>62.777777777777779</v>
      </c>
      <c r="AU38" s="39">
        <v>265</v>
      </c>
      <c r="AV38" s="39">
        <v>129.16666666666666</v>
      </c>
    </row>
    <row r="39" spans="2:48" ht="22.5" customHeight="1" x14ac:dyDescent="0.25">
      <c r="B39" s="107" t="s">
        <v>154</v>
      </c>
      <c r="C39" s="107" t="s">
        <v>447</v>
      </c>
      <c r="D39" s="102" t="s">
        <v>506</v>
      </c>
      <c r="E39" s="109" t="str">
        <f>VLOOKUP(H39,nusedsstreamname,4,FALSE)</f>
        <v>Esc</v>
      </c>
      <c r="F39" s="98">
        <v>25</v>
      </c>
      <c r="G39" s="99" t="s">
        <v>221</v>
      </c>
      <c r="H39" s="99" t="s">
        <v>91</v>
      </c>
      <c r="I39" s="112" t="s">
        <v>163</v>
      </c>
      <c r="J39" s="116">
        <v>10</v>
      </c>
      <c r="K39" s="116">
        <v>28</v>
      </c>
      <c r="L39" s="116">
        <v>5.9</v>
      </c>
      <c r="M39" s="116">
        <v>110</v>
      </c>
      <c r="N39" s="116">
        <v>64</v>
      </c>
      <c r="O39" s="116">
        <v>24</v>
      </c>
      <c r="P39" s="116">
        <v>170</v>
      </c>
      <c r="Q39" s="116">
        <v>150</v>
      </c>
      <c r="R39" s="116">
        <v>58</v>
      </c>
      <c r="S39" s="116">
        <v>390</v>
      </c>
      <c r="T39" s="68">
        <v>14</v>
      </c>
      <c r="U39" s="100" t="s">
        <v>456</v>
      </c>
      <c r="V39" s="68">
        <v>58</v>
      </c>
      <c r="W39" s="100" t="s">
        <v>457</v>
      </c>
      <c r="X39" s="68">
        <v>150</v>
      </c>
      <c r="Y39" s="100" t="s">
        <v>310</v>
      </c>
      <c r="Z39" s="68">
        <v>5.8</v>
      </c>
      <c r="AA39" s="100" t="s">
        <v>311</v>
      </c>
      <c r="AB39" s="68">
        <v>51</v>
      </c>
      <c r="AC39" s="100" t="s">
        <v>312</v>
      </c>
      <c r="AD39" s="68">
        <v>150</v>
      </c>
      <c r="AE39" s="21" t="s">
        <v>310</v>
      </c>
      <c r="AF39" s="73" t="e">
        <f t="shared" si="4"/>
        <v>#N/A</v>
      </c>
      <c r="AG39" s="73"/>
      <c r="AH39" s="73" t="e">
        <f t="shared" si="5"/>
        <v>#N/A</v>
      </c>
      <c r="AI39" s="38">
        <v>15</v>
      </c>
      <c r="AJ39" s="38">
        <v>200</v>
      </c>
      <c r="AK39" s="38">
        <v>48.888888888888886</v>
      </c>
      <c r="AL39" s="44">
        <f t="shared" si="3"/>
        <v>8.517190439702578E-4</v>
      </c>
      <c r="AM39" s="22">
        <v>38.601258668102425</v>
      </c>
      <c r="AO39" s="39" t="e">
        <v>#DIV/0!</v>
      </c>
      <c r="AP39" s="39" t="e">
        <v>#DIV/0!</v>
      </c>
      <c r="AQ39" s="39" t="e">
        <v>#DIV/0!</v>
      </c>
      <c r="AR39" s="39" t="e">
        <v>#DIV/0!</v>
      </c>
      <c r="AS39" s="39">
        <v>50</v>
      </c>
      <c r="AT39" s="39">
        <v>30</v>
      </c>
      <c r="AU39" s="39">
        <v>60</v>
      </c>
      <c r="AV39" s="39">
        <v>43.75</v>
      </c>
    </row>
    <row r="40" spans="2:48" ht="22.5" customHeight="1" x14ac:dyDescent="0.25">
      <c r="B40" s="107" t="s">
        <v>154</v>
      </c>
      <c r="C40" s="107" t="s">
        <v>447</v>
      </c>
      <c r="D40" s="102" t="s">
        <v>507</v>
      </c>
      <c r="E40" s="109" t="str">
        <f>VLOOKUP(H40,nusedsstreamname,4,FALSE)</f>
        <v>Esc</v>
      </c>
      <c r="F40" s="98">
        <v>25</v>
      </c>
      <c r="G40" s="99" t="s">
        <v>222</v>
      </c>
      <c r="H40" s="99" t="s">
        <v>96</v>
      </c>
      <c r="I40" s="112" t="s">
        <v>163</v>
      </c>
      <c r="J40" s="116">
        <v>25</v>
      </c>
      <c r="K40" s="116">
        <v>72</v>
      </c>
      <c r="L40" s="116">
        <v>16</v>
      </c>
      <c r="M40" s="116">
        <v>260</v>
      </c>
      <c r="N40" s="116">
        <v>160</v>
      </c>
      <c r="O40" s="116">
        <v>70</v>
      </c>
      <c r="P40" s="116">
        <v>380</v>
      </c>
      <c r="Q40" s="116">
        <v>380</v>
      </c>
      <c r="R40" s="116">
        <v>160</v>
      </c>
      <c r="S40" s="116">
        <v>880</v>
      </c>
      <c r="T40" s="68">
        <v>35</v>
      </c>
      <c r="U40" s="100" t="s">
        <v>508</v>
      </c>
      <c r="V40" s="68">
        <v>150</v>
      </c>
      <c r="W40" s="100" t="s">
        <v>509</v>
      </c>
      <c r="X40" s="68">
        <v>380</v>
      </c>
      <c r="Y40" s="100" t="s">
        <v>510</v>
      </c>
      <c r="Z40" s="68">
        <v>15</v>
      </c>
      <c r="AA40" s="100" t="s">
        <v>511</v>
      </c>
      <c r="AB40" s="68">
        <v>130</v>
      </c>
      <c r="AC40" s="100" t="s">
        <v>512</v>
      </c>
      <c r="AD40" s="68">
        <v>380</v>
      </c>
      <c r="AE40" s="21" t="s">
        <v>510</v>
      </c>
      <c r="AF40" s="73" t="e">
        <f t="shared" si="4"/>
        <v>#N/A</v>
      </c>
      <c r="AG40" s="73"/>
      <c r="AH40" s="73" t="e">
        <f t="shared" si="5"/>
        <v>#N/A</v>
      </c>
      <c r="AI40" s="38">
        <v>1</v>
      </c>
      <c r="AJ40" s="38">
        <v>1500</v>
      </c>
      <c r="AK40" s="38">
        <v>225.16666666666666</v>
      </c>
      <c r="AL40" s="44">
        <f t="shared" si="3"/>
        <v>3.9227469150130171E-3</v>
      </c>
      <c r="AM40" s="22">
        <v>84.103430285077337</v>
      </c>
      <c r="AO40" s="39" t="e">
        <v>#DIV/0!</v>
      </c>
      <c r="AP40" s="39">
        <v>64.599999999999994</v>
      </c>
      <c r="AQ40" s="39">
        <v>90.5</v>
      </c>
      <c r="AR40" s="39">
        <v>255.88888888888889</v>
      </c>
      <c r="AS40" s="39">
        <v>60</v>
      </c>
      <c r="AT40" s="39">
        <v>140.90909090909091</v>
      </c>
      <c r="AU40" s="39">
        <v>640.90909090909088</v>
      </c>
      <c r="AV40" s="39">
        <v>58.333333333333336</v>
      </c>
    </row>
    <row r="41" spans="2:48" ht="22.5" customHeight="1" x14ac:dyDescent="0.3">
      <c r="B41" s="107" t="s">
        <v>154</v>
      </c>
      <c r="C41" s="107" t="s">
        <v>447</v>
      </c>
      <c r="D41" s="102" t="s">
        <v>513</v>
      </c>
      <c r="E41" s="109" t="str">
        <f>VLOOKUP(H41,nusedsstreamname,4,FALSE)</f>
        <v>Ind10</v>
      </c>
      <c r="F41" s="98">
        <v>25</v>
      </c>
      <c r="G41" s="99" t="s">
        <v>231</v>
      </c>
      <c r="H41" s="99" t="s">
        <v>98</v>
      </c>
      <c r="I41" s="112" t="s">
        <v>163</v>
      </c>
      <c r="J41" s="116">
        <v>77</v>
      </c>
      <c r="K41" s="115">
        <v>230</v>
      </c>
      <c r="L41" s="115">
        <v>53</v>
      </c>
      <c r="M41" s="115">
        <v>750</v>
      </c>
      <c r="N41" s="115">
        <v>510</v>
      </c>
      <c r="O41" s="115">
        <v>250</v>
      </c>
      <c r="P41" s="115">
        <v>1100</v>
      </c>
      <c r="Q41" s="115">
        <v>1200</v>
      </c>
      <c r="R41" s="115">
        <v>580</v>
      </c>
      <c r="S41" s="115">
        <v>2400</v>
      </c>
      <c r="T41" s="67">
        <v>110</v>
      </c>
      <c r="U41" s="102" t="s">
        <v>514</v>
      </c>
      <c r="V41" s="67">
        <v>460</v>
      </c>
      <c r="W41" s="102" t="s">
        <v>515</v>
      </c>
      <c r="X41" s="67">
        <v>1200</v>
      </c>
      <c r="Y41" s="102" t="s">
        <v>516</v>
      </c>
      <c r="Z41" s="67">
        <v>46</v>
      </c>
      <c r="AA41" s="102" t="s">
        <v>517</v>
      </c>
      <c r="AB41" s="67">
        <v>410</v>
      </c>
      <c r="AC41" s="102" t="s">
        <v>518</v>
      </c>
      <c r="AD41" s="67">
        <v>1200</v>
      </c>
      <c r="AE41" t="s">
        <v>519</v>
      </c>
      <c r="AF41" s="73" t="e">
        <f t="shared" si="4"/>
        <v>#N/A</v>
      </c>
      <c r="AG41" s="73"/>
      <c r="AH41" s="73" t="e">
        <f t="shared" si="5"/>
        <v>#N/A</v>
      </c>
      <c r="AI41" s="38">
        <v>12</v>
      </c>
      <c r="AJ41" s="38">
        <v>1651</v>
      </c>
      <c r="AK41" s="38">
        <v>466.68115942028987</v>
      </c>
      <c r="AL41" s="44">
        <f t="shared" si="3"/>
        <v>8.1302979055986983E-3</v>
      </c>
      <c r="AM41" s="22">
        <v>267.83525782790673</v>
      </c>
      <c r="AO41" s="39">
        <v>772.66666666666663</v>
      </c>
      <c r="AP41" s="39">
        <v>571.63636363636363</v>
      </c>
      <c r="AQ41" s="39">
        <v>501.63636363636363</v>
      </c>
      <c r="AR41" s="39">
        <v>814.4545454545455</v>
      </c>
      <c r="AS41" s="39">
        <v>132.4</v>
      </c>
      <c r="AT41" s="39">
        <v>277.3</v>
      </c>
      <c r="AU41" s="39">
        <v>511.36363636363637</v>
      </c>
      <c r="AV41" s="39">
        <v>315.625</v>
      </c>
    </row>
    <row r="42" spans="2:48" ht="22.5" customHeight="1" x14ac:dyDescent="0.25">
      <c r="B42" s="107" t="s">
        <v>154</v>
      </c>
      <c r="C42" s="107" t="s">
        <v>447</v>
      </c>
      <c r="D42" s="102" t="s">
        <v>520</v>
      </c>
      <c r="E42" s="109" t="str">
        <f>VLOOKUP(H42,nusedsstreamname,4,FALSE)</f>
        <v>Esc</v>
      </c>
      <c r="F42" s="98">
        <v>25</v>
      </c>
      <c r="G42" s="99" t="s">
        <v>223</v>
      </c>
      <c r="H42" s="99" t="s">
        <v>101</v>
      </c>
      <c r="I42" s="112" t="s">
        <v>163</v>
      </c>
      <c r="J42" s="116">
        <v>20</v>
      </c>
      <c r="K42" s="116">
        <v>58</v>
      </c>
      <c r="L42" s="116">
        <v>13</v>
      </c>
      <c r="M42" s="116">
        <v>210</v>
      </c>
      <c r="N42" s="116">
        <v>130</v>
      </c>
      <c r="O42" s="116">
        <v>54</v>
      </c>
      <c r="P42" s="116">
        <v>320</v>
      </c>
      <c r="Q42" s="116">
        <v>300</v>
      </c>
      <c r="R42" s="116">
        <v>130</v>
      </c>
      <c r="S42" s="116">
        <v>720</v>
      </c>
      <c r="T42" s="68">
        <v>28</v>
      </c>
      <c r="U42" s="100" t="s">
        <v>521</v>
      </c>
      <c r="V42" s="68">
        <v>120</v>
      </c>
      <c r="W42" s="100" t="s">
        <v>522</v>
      </c>
      <c r="X42" s="68">
        <v>300</v>
      </c>
      <c r="Y42" s="100" t="s">
        <v>523</v>
      </c>
      <c r="Z42" s="68">
        <v>12</v>
      </c>
      <c r="AA42" s="100" t="s">
        <v>524</v>
      </c>
      <c r="AB42" s="68">
        <v>100</v>
      </c>
      <c r="AC42" s="100" t="s">
        <v>525</v>
      </c>
      <c r="AD42" s="68">
        <v>300</v>
      </c>
      <c r="AE42" s="21" t="s">
        <v>523</v>
      </c>
      <c r="AF42" s="73" t="e">
        <f t="shared" si="4"/>
        <v>#N/A</v>
      </c>
      <c r="AG42" s="73"/>
      <c r="AH42" s="73" t="e">
        <f t="shared" si="5"/>
        <v>#N/A</v>
      </c>
      <c r="AI42" s="38">
        <v>7</v>
      </c>
      <c r="AJ42" s="38">
        <v>2500</v>
      </c>
      <c r="AK42" s="38">
        <v>205.34545454545454</v>
      </c>
      <c r="AL42" s="44">
        <f t="shared" si="3"/>
        <v>3.5774311546859848E-3</v>
      </c>
      <c r="AM42" s="22">
        <v>65.811273647568683</v>
      </c>
      <c r="AO42" s="39">
        <v>15</v>
      </c>
      <c r="AP42" s="39">
        <v>510.625</v>
      </c>
      <c r="AQ42" s="39">
        <v>451.9</v>
      </c>
      <c r="AR42" s="39">
        <v>150.18181818181819</v>
      </c>
      <c r="AS42" s="39">
        <v>69.111111111111114</v>
      </c>
      <c r="AT42" s="39">
        <v>31.5</v>
      </c>
      <c r="AU42" s="39">
        <v>59.375</v>
      </c>
      <c r="AV42" s="39">
        <v>45</v>
      </c>
    </row>
    <row r="43" spans="2:48" ht="22.5" customHeight="1" x14ac:dyDescent="0.25">
      <c r="B43" s="107" t="s">
        <v>154</v>
      </c>
      <c r="C43" s="107" t="s">
        <v>447</v>
      </c>
      <c r="D43" s="102" t="s">
        <v>526</v>
      </c>
      <c r="E43" s="109" t="str">
        <f>VLOOKUP(H43,nusedsstreamname,4,FALSE)</f>
        <v>Esc</v>
      </c>
      <c r="F43" s="98">
        <v>25</v>
      </c>
      <c r="G43" s="99" t="s">
        <v>224</v>
      </c>
      <c r="H43" s="99" t="s">
        <v>105</v>
      </c>
      <c r="I43" s="112" t="s">
        <v>163</v>
      </c>
      <c r="J43" s="116">
        <v>26</v>
      </c>
      <c r="K43" s="116">
        <v>75</v>
      </c>
      <c r="L43" s="116">
        <v>17</v>
      </c>
      <c r="M43" s="116">
        <v>270</v>
      </c>
      <c r="N43" s="116">
        <v>170</v>
      </c>
      <c r="O43" s="116">
        <v>72</v>
      </c>
      <c r="P43" s="116">
        <v>390</v>
      </c>
      <c r="Q43" s="116">
        <v>400</v>
      </c>
      <c r="R43" s="116">
        <v>170</v>
      </c>
      <c r="S43" s="116">
        <v>900</v>
      </c>
      <c r="T43" s="68">
        <v>37</v>
      </c>
      <c r="U43" s="100" t="s">
        <v>527</v>
      </c>
      <c r="V43" s="68">
        <v>150</v>
      </c>
      <c r="W43" s="100" t="s">
        <v>528</v>
      </c>
      <c r="X43" s="68">
        <v>400</v>
      </c>
      <c r="Y43" s="100" t="s">
        <v>529</v>
      </c>
      <c r="Z43" s="68">
        <v>15</v>
      </c>
      <c r="AA43" s="100" t="s">
        <v>530</v>
      </c>
      <c r="AB43" s="68">
        <v>130</v>
      </c>
      <c r="AC43" s="100" t="s">
        <v>531</v>
      </c>
      <c r="AD43" s="68">
        <v>390</v>
      </c>
      <c r="AE43" s="21" t="s">
        <v>529</v>
      </c>
      <c r="AF43" s="73" t="e">
        <f t="shared" si="4"/>
        <v>#N/A</v>
      </c>
      <c r="AG43" s="73"/>
      <c r="AH43" s="73" t="e">
        <f t="shared" si="5"/>
        <v>#N/A</v>
      </c>
      <c r="AI43" s="38">
        <v>2</v>
      </c>
      <c r="AJ43" s="38">
        <v>750</v>
      </c>
      <c r="AK43" s="38">
        <v>96.11363636363636</v>
      </c>
      <c r="AL43" s="44">
        <f t="shared" si="3"/>
        <v>1.6744462051938008E-3</v>
      </c>
      <c r="AM43" s="22">
        <v>25.892700230582221</v>
      </c>
      <c r="AO43" s="39">
        <v>32</v>
      </c>
      <c r="AP43" s="39">
        <v>20.6</v>
      </c>
      <c r="AQ43" s="39">
        <v>6.833333333333333</v>
      </c>
      <c r="AR43" s="39">
        <v>6.375</v>
      </c>
      <c r="AS43" s="39">
        <v>14.666666666666666</v>
      </c>
      <c r="AT43" s="39">
        <v>32.222222222222221</v>
      </c>
      <c r="AU43" s="39">
        <v>284.09090909090907</v>
      </c>
      <c r="AV43" s="39">
        <v>130</v>
      </c>
    </row>
    <row r="44" spans="2:48" ht="22.5" customHeight="1" x14ac:dyDescent="0.3">
      <c r="B44" s="107" t="s">
        <v>154</v>
      </c>
      <c r="C44" s="107" t="s">
        <v>447</v>
      </c>
      <c r="D44" s="102" t="s">
        <v>532</v>
      </c>
      <c r="E44" s="109" t="str">
        <f>VLOOKUP(H44,nusedsstreamname,4,FALSE)</f>
        <v>Ind10</v>
      </c>
      <c r="F44" s="98">
        <v>25</v>
      </c>
      <c r="G44" s="99" t="s">
        <v>232</v>
      </c>
      <c r="H44" s="99" t="s">
        <v>107</v>
      </c>
      <c r="I44" s="112" t="s">
        <v>163</v>
      </c>
      <c r="J44" s="116">
        <v>194</v>
      </c>
      <c r="K44" s="115">
        <v>580</v>
      </c>
      <c r="L44" s="115">
        <v>140</v>
      </c>
      <c r="M44" s="115">
        <v>1800</v>
      </c>
      <c r="N44" s="115">
        <v>1300</v>
      </c>
      <c r="O44" s="115">
        <v>670</v>
      </c>
      <c r="P44" s="115">
        <v>2500</v>
      </c>
      <c r="Q44" s="115">
        <v>3000</v>
      </c>
      <c r="R44" s="115">
        <v>1600</v>
      </c>
      <c r="S44" s="115">
        <v>5700</v>
      </c>
      <c r="T44" s="67">
        <v>280</v>
      </c>
      <c r="U44" s="102" t="s">
        <v>533</v>
      </c>
      <c r="V44" s="67">
        <v>1200</v>
      </c>
      <c r="W44" s="102" t="s">
        <v>534</v>
      </c>
      <c r="X44" s="67">
        <v>3000</v>
      </c>
      <c r="Y44" s="102" t="s">
        <v>535</v>
      </c>
      <c r="Z44" s="67">
        <v>120</v>
      </c>
      <c r="AA44" s="102" t="s">
        <v>536</v>
      </c>
      <c r="AB44" s="67">
        <v>1000</v>
      </c>
      <c r="AC44" s="102" t="s">
        <v>537</v>
      </c>
      <c r="AD44" s="67">
        <v>3000</v>
      </c>
      <c r="AE44" t="s">
        <v>535</v>
      </c>
      <c r="AF44" s="73" t="e">
        <f t="shared" si="4"/>
        <v>#N/A</v>
      </c>
      <c r="AG44" s="73"/>
      <c r="AH44" s="73" t="e">
        <f t="shared" si="5"/>
        <v>#N/A</v>
      </c>
      <c r="AI44" s="38">
        <v>1</v>
      </c>
      <c r="AJ44" s="38">
        <v>862</v>
      </c>
      <c r="AK44" s="38">
        <v>199.1044776119403</v>
      </c>
      <c r="AL44" s="44">
        <f t="shared" si="3"/>
        <v>3.4687038134012605E-3</v>
      </c>
      <c r="AM44" s="22">
        <v>112.62977531462838</v>
      </c>
      <c r="AO44" s="39">
        <v>143.33333333333334</v>
      </c>
      <c r="AP44" s="39">
        <v>254.8</v>
      </c>
      <c r="AQ44" s="39">
        <v>210.45454545454547</v>
      </c>
      <c r="AR44" s="39">
        <v>380</v>
      </c>
      <c r="AS44" s="39">
        <v>83.111111111111114</v>
      </c>
      <c r="AT44" s="39">
        <v>79.545454545454547</v>
      </c>
      <c r="AU44" s="39">
        <v>175</v>
      </c>
      <c r="AV44" s="39">
        <v>128.125</v>
      </c>
    </row>
    <row r="45" spans="2:48" ht="22.5" customHeight="1" x14ac:dyDescent="0.3">
      <c r="B45" s="107" t="s">
        <v>154</v>
      </c>
      <c r="C45" s="107" t="s">
        <v>447</v>
      </c>
      <c r="D45" s="102" t="s">
        <v>538</v>
      </c>
      <c r="E45" s="109" t="str">
        <f>VLOOKUP(H45,nusedsstreamname,4,FALSE)</f>
        <v>Ind7</v>
      </c>
      <c r="F45" s="98">
        <v>26</v>
      </c>
      <c r="G45" s="99" t="s">
        <v>239</v>
      </c>
      <c r="H45" s="99" t="s">
        <v>29</v>
      </c>
      <c r="I45" s="112" t="s">
        <v>163</v>
      </c>
      <c r="J45" s="116">
        <v>63.55</v>
      </c>
      <c r="K45" s="118">
        <v>190</v>
      </c>
      <c r="L45" s="118">
        <v>44</v>
      </c>
      <c r="M45" s="118">
        <v>630</v>
      </c>
      <c r="N45" s="118">
        <v>420</v>
      </c>
      <c r="O45" s="118">
        <v>200</v>
      </c>
      <c r="P45" s="118">
        <v>890</v>
      </c>
      <c r="Q45" s="118">
        <v>970</v>
      </c>
      <c r="R45" s="118">
        <v>470</v>
      </c>
      <c r="S45" s="118">
        <v>2000</v>
      </c>
      <c r="T45" s="105">
        <v>91</v>
      </c>
      <c r="U45" s="106" t="s">
        <v>539</v>
      </c>
      <c r="V45" s="105">
        <v>380</v>
      </c>
      <c r="W45" s="106" t="s">
        <v>540</v>
      </c>
      <c r="X45" s="105">
        <v>970</v>
      </c>
      <c r="Y45" s="106" t="s">
        <v>541</v>
      </c>
      <c r="Z45" s="105">
        <v>38</v>
      </c>
      <c r="AA45" s="107" t="s">
        <v>542</v>
      </c>
      <c r="AB45" s="108">
        <v>330</v>
      </c>
      <c r="AC45" s="107" t="s">
        <v>543</v>
      </c>
      <c r="AD45" s="108">
        <v>970</v>
      </c>
      <c r="AE45" s="82" t="s">
        <v>541</v>
      </c>
      <c r="AF45" s="73" t="e">
        <f t="shared" si="4"/>
        <v>#N/A</v>
      </c>
      <c r="AG45" s="73"/>
      <c r="AH45" s="73" t="e">
        <f t="shared" si="5"/>
        <v>#N/A</v>
      </c>
      <c r="AI45" s="38">
        <v>10</v>
      </c>
      <c r="AJ45" s="38">
        <v>3500</v>
      </c>
      <c r="AK45" s="38">
        <v>377.59701492537312</v>
      </c>
      <c r="AL45" s="44">
        <f t="shared" si="3"/>
        <v>6.5783161750553581E-3</v>
      </c>
      <c r="AM45" s="22">
        <v>179.47795507335516</v>
      </c>
      <c r="AO45" s="39">
        <v>196.66666666666666</v>
      </c>
      <c r="AP45" s="39">
        <v>317.81818181818181</v>
      </c>
      <c r="AQ45" s="39">
        <v>200.09090909090909</v>
      </c>
      <c r="AR45" s="39">
        <v>149.90909090909091</v>
      </c>
      <c r="AS45" s="39">
        <v>226.66666666666666</v>
      </c>
      <c r="AT45" s="39">
        <v>200</v>
      </c>
      <c r="AU45" s="39">
        <v>588.63636363636363</v>
      </c>
      <c r="AV45" s="39">
        <v>1031.25</v>
      </c>
    </row>
    <row r="46" spans="2:48" ht="22.5" customHeight="1" x14ac:dyDescent="0.3">
      <c r="B46" s="107" t="s">
        <v>154</v>
      </c>
      <c r="C46" s="107" t="s">
        <v>447</v>
      </c>
      <c r="D46" s="102" t="s">
        <v>544</v>
      </c>
      <c r="E46" s="109" t="str">
        <f>VLOOKUP(H46,nusedsstreamname,4,FALSE)</f>
        <v>Esc</v>
      </c>
      <c r="F46" s="98">
        <v>26</v>
      </c>
      <c r="G46" s="99" t="s">
        <v>545</v>
      </c>
      <c r="H46" s="99" t="s">
        <v>38</v>
      </c>
      <c r="I46" s="112" t="s">
        <v>163</v>
      </c>
      <c r="J46" s="116">
        <v>12</v>
      </c>
      <c r="K46" s="118">
        <v>34</v>
      </c>
      <c r="L46" s="118">
        <v>7.3</v>
      </c>
      <c r="M46" s="118">
        <v>130</v>
      </c>
      <c r="N46" s="118">
        <v>180</v>
      </c>
      <c r="O46" s="118">
        <v>71</v>
      </c>
      <c r="P46" s="118">
        <v>450</v>
      </c>
      <c r="Q46" s="118">
        <v>78</v>
      </c>
      <c r="R46" s="118">
        <v>30</v>
      </c>
      <c r="S46" s="118">
        <v>200</v>
      </c>
      <c r="T46" s="105">
        <v>17</v>
      </c>
      <c r="U46" s="106" t="s">
        <v>546</v>
      </c>
      <c r="V46" s="105">
        <v>70</v>
      </c>
      <c r="W46" s="106" t="s">
        <v>547</v>
      </c>
      <c r="X46" s="105">
        <v>180</v>
      </c>
      <c r="Y46" s="106" t="s">
        <v>548</v>
      </c>
      <c r="Z46" s="105">
        <v>6.9</v>
      </c>
      <c r="AA46" s="107" t="s">
        <v>438</v>
      </c>
      <c r="AB46" s="108">
        <v>62</v>
      </c>
      <c r="AC46" s="107" t="s">
        <v>439</v>
      </c>
      <c r="AD46" s="108">
        <v>180</v>
      </c>
      <c r="AE46" s="82" t="s">
        <v>437</v>
      </c>
      <c r="AF46" s="73" t="e">
        <f t="shared" si="4"/>
        <v>#N/A</v>
      </c>
      <c r="AG46" s="73"/>
      <c r="AH46" s="73" t="e">
        <f t="shared" si="5"/>
        <v>#N/A</v>
      </c>
      <c r="AI46" s="38">
        <v>0</v>
      </c>
      <c r="AJ46" s="38">
        <v>400</v>
      </c>
      <c r="AK46" s="38">
        <v>47.526315789473685</v>
      </c>
      <c r="AL46" s="44">
        <f t="shared" si="3"/>
        <v>8.2798094142898151E-4</v>
      </c>
      <c r="AM46" s="22" t="e">
        <v>#NUM!</v>
      </c>
      <c r="AO46" s="39">
        <v>1.5</v>
      </c>
      <c r="AP46" s="39">
        <v>13.4</v>
      </c>
      <c r="AQ46" s="39">
        <v>26</v>
      </c>
      <c r="AR46" s="39">
        <v>8.75</v>
      </c>
      <c r="AS46" s="39">
        <v>136.4</v>
      </c>
      <c r="AT46" s="39">
        <v>25</v>
      </c>
      <c r="AU46" s="39">
        <v>25</v>
      </c>
      <c r="AV46" s="39" t="e">
        <v>#DIV/0!</v>
      </c>
    </row>
    <row r="47" spans="2:48" ht="22.5" customHeight="1" x14ac:dyDescent="0.3">
      <c r="B47" s="107" t="s">
        <v>154</v>
      </c>
      <c r="C47" s="107" t="s">
        <v>447</v>
      </c>
      <c r="D47" s="102" t="s">
        <v>549</v>
      </c>
      <c r="E47" s="109" t="str">
        <f>VLOOKUP(H47,nusedsstreamname,4,FALSE)</f>
        <v>Ind7</v>
      </c>
      <c r="F47" s="98">
        <v>26</v>
      </c>
      <c r="G47" s="99" t="s">
        <v>240</v>
      </c>
      <c r="H47" s="99" t="s">
        <v>61</v>
      </c>
      <c r="I47" s="112" t="s">
        <v>163</v>
      </c>
      <c r="J47" s="116">
        <v>101</v>
      </c>
      <c r="K47" s="118">
        <v>300</v>
      </c>
      <c r="L47" s="118">
        <v>72</v>
      </c>
      <c r="M47" s="118">
        <v>980</v>
      </c>
      <c r="N47" s="118">
        <v>670</v>
      </c>
      <c r="O47" s="118">
        <v>330</v>
      </c>
      <c r="P47" s="118">
        <v>1400</v>
      </c>
      <c r="Q47" s="118">
        <v>1600</v>
      </c>
      <c r="R47" s="118">
        <v>780</v>
      </c>
      <c r="S47" s="118">
        <v>3100</v>
      </c>
      <c r="T47" s="105">
        <v>150</v>
      </c>
      <c r="U47" s="106" t="s">
        <v>550</v>
      </c>
      <c r="V47" s="105">
        <v>610</v>
      </c>
      <c r="W47" s="106" t="s">
        <v>331</v>
      </c>
      <c r="X47" s="105">
        <v>1600</v>
      </c>
      <c r="Y47" s="106" t="s">
        <v>551</v>
      </c>
      <c r="Z47" s="105">
        <v>60</v>
      </c>
      <c r="AA47" s="102" t="s">
        <v>394</v>
      </c>
      <c r="AB47" s="108">
        <v>530</v>
      </c>
      <c r="AC47" s="107" t="s">
        <v>552</v>
      </c>
      <c r="AD47" s="108">
        <v>1600</v>
      </c>
      <c r="AE47" s="82" t="s">
        <v>551</v>
      </c>
      <c r="AF47" s="73" t="e">
        <f t="shared" si="4"/>
        <v>#N/A</v>
      </c>
      <c r="AG47" s="73"/>
      <c r="AH47" s="73" t="e">
        <f t="shared" si="5"/>
        <v>#N/A</v>
      </c>
      <c r="AI47" s="38">
        <v>10</v>
      </c>
      <c r="AJ47" s="38">
        <v>3500</v>
      </c>
      <c r="AK47" s="38">
        <v>419.5151515151515</v>
      </c>
      <c r="AL47" s="44">
        <f t="shared" si="3"/>
        <v>7.3085940773084191E-3</v>
      </c>
      <c r="AM47" s="22">
        <v>257.30668693911849</v>
      </c>
      <c r="AO47" s="39">
        <v>471.33333333333331</v>
      </c>
      <c r="AP47" s="39">
        <v>316.72727272727275</v>
      </c>
      <c r="AQ47" s="39">
        <v>330.90909090909093</v>
      </c>
      <c r="AR47" s="39">
        <v>262.5</v>
      </c>
      <c r="AS47" s="39">
        <v>167.5</v>
      </c>
      <c r="AT47" s="39">
        <v>378.5</v>
      </c>
      <c r="AU47" s="39">
        <v>829.5454545454545</v>
      </c>
      <c r="AV47" s="39">
        <v>468.75</v>
      </c>
    </row>
    <row r="48" spans="2:48" ht="22.5" customHeight="1" x14ac:dyDescent="0.3">
      <c r="B48" s="107" t="s">
        <v>154</v>
      </c>
      <c r="C48" s="107" t="s">
        <v>447</v>
      </c>
      <c r="D48" s="102" t="s">
        <v>553</v>
      </c>
      <c r="E48" s="109" t="str">
        <f>VLOOKUP(H48,nusedsstreamname,4,FALSE)</f>
        <v>Esc</v>
      </c>
      <c r="F48" s="98">
        <v>26</v>
      </c>
      <c r="G48" s="99" t="s">
        <v>234</v>
      </c>
      <c r="H48" s="99" t="s">
        <v>62</v>
      </c>
      <c r="I48" s="112" t="s">
        <v>163</v>
      </c>
      <c r="J48" s="116">
        <v>44</v>
      </c>
      <c r="K48" s="118">
        <v>130</v>
      </c>
      <c r="L48" s="118">
        <v>30</v>
      </c>
      <c r="M48" s="118">
        <v>440</v>
      </c>
      <c r="N48" s="118">
        <v>290</v>
      </c>
      <c r="O48" s="118">
        <v>130</v>
      </c>
      <c r="P48" s="118">
        <v>640</v>
      </c>
      <c r="Q48" s="118">
        <v>670</v>
      </c>
      <c r="R48" s="118">
        <v>310</v>
      </c>
      <c r="S48" s="118">
        <v>1500</v>
      </c>
      <c r="T48" s="105">
        <v>63</v>
      </c>
      <c r="U48" s="106" t="s">
        <v>496</v>
      </c>
      <c r="V48" s="105">
        <v>260</v>
      </c>
      <c r="W48" s="106" t="s">
        <v>554</v>
      </c>
      <c r="X48" s="105">
        <v>670</v>
      </c>
      <c r="Y48" s="106" t="s">
        <v>555</v>
      </c>
      <c r="Z48" s="105">
        <v>26</v>
      </c>
      <c r="AA48" s="107" t="s">
        <v>556</v>
      </c>
      <c r="AB48" s="108">
        <v>230</v>
      </c>
      <c r="AC48" s="107" t="s">
        <v>557</v>
      </c>
      <c r="AD48" s="108">
        <v>670</v>
      </c>
      <c r="AE48" s="82" t="s">
        <v>555</v>
      </c>
      <c r="AF48" s="73" t="e">
        <f t="shared" si="4"/>
        <v>#N/A</v>
      </c>
      <c r="AG48" s="73"/>
      <c r="AH48" s="73" t="e">
        <f t="shared" si="5"/>
        <v>#N/A</v>
      </c>
      <c r="AI48" s="38">
        <v>2</v>
      </c>
      <c r="AJ48" s="38">
        <v>750</v>
      </c>
      <c r="AK48" s="38">
        <v>129.4</v>
      </c>
      <c r="AL48" s="44">
        <f t="shared" si="3"/>
        <v>2.2543454513812779E-3</v>
      </c>
      <c r="AM48" s="22">
        <v>51.515982146810799</v>
      </c>
      <c r="AO48" s="39">
        <v>17</v>
      </c>
      <c r="AP48" s="39">
        <v>121</v>
      </c>
      <c r="AQ48" s="39">
        <v>8</v>
      </c>
      <c r="AR48" s="39">
        <v>35.6</v>
      </c>
      <c r="AS48" s="39">
        <v>54.666666666666664</v>
      </c>
      <c r="AT48" s="39">
        <v>87.111111111111114</v>
      </c>
      <c r="AU48" s="39">
        <v>116.66666666666667</v>
      </c>
      <c r="AV48" s="39">
        <v>340.625</v>
      </c>
    </row>
    <row r="49" spans="2:48" ht="22.5" customHeight="1" x14ac:dyDescent="0.3">
      <c r="B49" s="107" t="s">
        <v>154</v>
      </c>
      <c r="C49" s="107" t="s">
        <v>447</v>
      </c>
      <c r="D49" s="102" t="s">
        <v>558</v>
      </c>
      <c r="E49" s="109" t="str">
        <f>VLOOKUP(H49,nusedsstreamname,4,FALSE)</f>
        <v>Esc</v>
      </c>
      <c r="F49" s="98">
        <v>26</v>
      </c>
      <c r="G49" s="99" t="s">
        <v>235</v>
      </c>
      <c r="H49" s="99" t="s">
        <v>72</v>
      </c>
      <c r="I49" s="112" t="s">
        <v>163</v>
      </c>
      <c r="J49" s="116">
        <v>20</v>
      </c>
      <c r="K49" s="118">
        <v>58</v>
      </c>
      <c r="L49" s="118">
        <v>13</v>
      </c>
      <c r="M49" s="118">
        <v>210</v>
      </c>
      <c r="N49" s="118">
        <v>130</v>
      </c>
      <c r="O49" s="118">
        <v>54</v>
      </c>
      <c r="P49" s="118">
        <v>310</v>
      </c>
      <c r="Q49" s="118">
        <v>300</v>
      </c>
      <c r="R49" s="118">
        <v>130</v>
      </c>
      <c r="S49" s="118">
        <v>710</v>
      </c>
      <c r="T49" s="105">
        <v>28</v>
      </c>
      <c r="U49" s="106" t="s">
        <v>435</v>
      </c>
      <c r="V49" s="105">
        <v>120</v>
      </c>
      <c r="W49" s="106" t="s">
        <v>559</v>
      </c>
      <c r="X49" s="105">
        <v>300</v>
      </c>
      <c r="Y49" s="106" t="s">
        <v>560</v>
      </c>
      <c r="Z49" s="105">
        <v>12</v>
      </c>
      <c r="AA49" s="107" t="s">
        <v>561</v>
      </c>
      <c r="AB49" s="108">
        <v>100</v>
      </c>
      <c r="AC49" s="107" t="s">
        <v>562</v>
      </c>
      <c r="AD49" s="108">
        <v>300</v>
      </c>
      <c r="AE49" s="82" t="s">
        <v>523</v>
      </c>
      <c r="AF49" s="73" t="e">
        <f t="shared" si="4"/>
        <v>#N/A</v>
      </c>
      <c r="AG49" s="73"/>
      <c r="AH49" s="73" t="e">
        <f t="shared" si="5"/>
        <v>#N/A</v>
      </c>
      <c r="AI49" s="38">
        <v>1</v>
      </c>
      <c r="AJ49" s="38">
        <v>400</v>
      </c>
      <c r="AK49" s="38">
        <v>75.868421052631575</v>
      </c>
      <c r="AL49" s="44">
        <f t="shared" si="3"/>
        <v>1.3217436623143707E-3</v>
      </c>
      <c r="AM49" s="22">
        <v>32.238960139888086</v>
      </c>
      <c r="AO49" s="39">
        <v>22</v>
      </c>
      <c r="AP49" s="39">
        <v>21.2</v>
      </c>
      <c r="AQ49" s="39">
        <v>7.333333333333333</v>
      </c>
      <c r="AR49" s="39">
        <v>28.5</v>
      </c>
      <c r="AS49" s="39">
        <v>50</v>
      </c>
      <c r="AT49" s="39">
        <v>122.5</v>
      </c>
      <c r="AU49" s="39">
        <v>189.28571428571428</v>
      </c>
      <c r="AV49" s="39">
        <v>145</v>
      </c>
    </row>
    <row r="50" spans="2:48" ht="22.5" customHeight="1" x14ac:dyDescent="0.3">
      <c r="B50" s="107" t="s">
        <v>154</v>
      </c>
      <c r="C50" s="107" t="s">
        <v>447</v>
      </c>
      <c r="D50" s="102" t="s">
        <v>563</v>
      </c>
      <c r="E50" s="109" t="str">
        <f>VLOOKUP(H50,nusedsstreamname,4,FALSE)</f>
        <v>Esc</v>
      </c>
      <c r="F50" s="98">
        <v>26</v>
      </c>
      <c r="G50" s="36" t="s">
        <v>564</v>
      </c>
      <c r="H50" s="99" t="s">
        <v>76</v>
      </c>
      <c r="I50" s="112" t="s">
        <v>163</v>
      </c>
      <c r="J50" s="116">
        <v>1.4</v>
      </c>
      <c r="K50" s="118">
        <v>3.8</v>
      </c>
      <c r="L50" s="118">
        <v>0.68</v>
      </c>
      <c r="M50" s="118">
        <v>18</v>
      </c>
      <c r="N50" s="118">
        <v>8.6</v>
      </c>
      <c r="O50" s="118">
        <v>2.6</v>
      </c>
      <c r="P50" s="118">
        <v>29</v>
      </c>
      <c r="Q50" s="118">
        <v>20</v>
      </c>
      <c r="R50" s="118">
        <v>6</v>
      </c>
      <c r="S50" s="118">
        <v>68</v>
      </c>
      <c r="T50" s="105">
        <v>1.9</v>
      </c>
      <c r="U50" s="106" t="s">
        <v>565</v>
      </c>
      <c r="V50" s="105">
        <v>7.7</v>
      </c>
      <c r="W50" s="106" t="s">
        <v>566</v>
      </c>
      <c r="X50" s="105">
        <v>20</v>
      </c>
      <c r="Y50" s="106" t="s">
        <v>567</v>
      </c>
      <c r="Z50" s="105">
        <v>0.77</v>
      </c>
      <c r="AA50" s="107" t="s">
        <v>568</v>
      </c>
      <c r="AB50" s="108">
        <v>6.8</v>
      </c>
      <c r="AC50" s="107" t="s">
        <v>569</v>
      </c>
      <c r="AD50" s="108">
        <v>20</v>
      </c>
      <c r="AE50" s="82" t="s">
        <v>567</v>
      </c>
      <c r="AF50" s="73" t="e">
        <f t="shared" si="4"/>
        <v>#N/A</v>
      </c>
      <c r="AG50" s="73"/>
      <c r="AH50" s="73" t="e">
        <f t="shared" si="5"/>
        <v>#N/A</v>
      </c>
      <c r="AI50" s="38">
        <v>3</v>
      </c>
      <c r="AJ50" s="38">
        <v>400</v>
      </c>
      <c r="AK50" s="38">
        <v>50.866666666666667</v>
      </c>
      <c r="AL50" s="44">
        <f t="shared" si="3"/>
        <v>8.8617495074905467E-4</v>
      </c>
      <c r="AM50" s="22">
        <v>26.430507789691241</v>
      </c>
      <c r="AO50" s="39" t="e">
        <v>#DIV/0!</v>
      </c>
      <c r="AP50" s="39" t="e">
        <v>#DIV/0!</v>
      </c>
      <c r="AQ50" s="39" t="e">
        <v>#DIV/0!</v>
      </c>
      <c r="AR50" s="39">
        <v>10</v>
      </c>
      <c r="AS50" s="39" t="e">
        <v>#DIV/0!</v>
      </c>
      <c r="AT50" s="39">
        <v>20.6</v>
      </c>
      <c r="AU50" s="39">
        <v>25</v>
      </c>
      <c r="AV50" s="39">
        <v>85.714285714285708</v>
      </c>
    </row>
    <row r="51" spans="2:48" ht="22.5" customHeight="1" x14ac:dyDescent="0.3">
      <c r="B51" s="107" t="s">
        <v>154</v>
      </c>
      <c r="C51" s="107" t="s">
        <v>447</v>
      </c>
      <c r="D51" s="102" t="s">
        <v>570</v>
      </c>
      <c r="E51" s="109" t="str">
        <f>VLOOKUP(H51,nusedsstreamname,4,FALSE)</f>
        <v>Esc</v>
      </c>
      <c r="F51" s="98">
        <v>26</v>
      </c>
      <c r="G51" s="36" t="s">
        <v>571</v>
      </c>
      <c r="H51" s="99" t="s">
        <v>88</v>
      </c>
      <c r="I51" s="112" t="s">
        <v>163</v>
      </c>
      <c r="J51" s="116">
        <v>16.5</v>
      </c>
      <c r="K51" s="118">
        <v>48</v>
      </c>
      <c r="L51" s="118">
        <v>10</v>
      </c>
      <c r="M51" s="118">
        <v>180</v>
      </c>
      <c r="N51" s="118">
        <v>110</v>
      </c>
      <c r="O51" s="118">
        <v>43</v>
      </c>
      <c r="P51" s="118">
        <v>270</v>
      </c>
      <c r="Q51" s="118">
        <v>250</v>
      </c>
      <c r="R51" s="118">
        <v>100</v>
      </c>
      <c r="S51" s="118">
        <v>610</v>
      </c>
      <c r="T51" s="105">
        <v>23</v>
      </c>
      <c r="U51" s="106" t="s">
        <v>572</v>
      </c>
      <c r="V51" s="105">
        <v>97</v>
      </c>
      <c r="W51" s="106" t="s">
        <v>573</v>
      </c>
      <c r="X51" s="105">
        <v>250</v>
      </c>
      <c r="Y51" s="106" t="s">
        <v>574</v>
      </c>
      <c r="Z51" s="105">
        <v>9.5</v>
      </c>
      <c r="AA51" s="107" t="s">
        <v>575</v>
      </c>
      <c r="AB51" s="108">
        <v>85</v>
      </c>
      <c r="AC51" s="107" t="s">
        <v>576</v>
      </c>
      <c r="AD51" s="108">
        <v>250</v>
      </c>
      <c r="AE51" s="82" t="s">
        <v>577</v>
      </c>
      <c r="AF51" s="73" t="e">
        <f t="shared" si="4"/>
        <v>#N/A</v>
      </c>
      <c r="AG51" s="73"/>
      <c r="AH51" s="73" t="e">
        <f t="shared" si="5"/>
        <v>#N/A</v>
      </c>
      <c r="AI51" s="38">
        <v>2</v>
      </c>
      <c r="AJ51" s="38">
        <v>200</v>
      </c>
      <c r="AK51" s="38">
        <v>34.8125</v>
      </c>
      <c r="AL51" s="44">
        <f t="shared" si="3"/>
        <v>6.0648687037257137E-4</v>
      </c>
      <c r="AM51" s="22">
        <v>20.946437063289192</v>
      </c>
      <c r="AO51" s="39" t="e">
        <v>#DIV/0!</v>
      </c>
      <c r="AP51" s="39">
        <v>2</v>
      </c>
      <c r="AQ51" s="39" t="e">
        <v>#DIV/0!</v>
      </c>
      <c r="AR51" s="39">
        <v>10</v>
      </c>
      <c r="AS51" s="39" t="e">
        <v>#DIV/0!</v>
      </c>
      <c r="AT51" s="39">
        <v>50</v>
      </c>
      <c r="AU51" s="39">
        <v>50</v>
      </c>
      <c r="AV51" s="39">
        <v>83.333333333333329</v>
      </c>
    </row>
    <row r="52" spans="2:48" ht="22.5" customHeight="1" x14ac:dyDescent="0.3">
      <c r="B52" s="107" t="s">
        <v>154</v>
      </c>
      <c r="C52" s="107" t="s">
        <v>447</v>
      </c>
      <c r="D52" s="102" t="s">
        <v>578</v>
      </c>
      <c r="E52" s="109" t="str">
        <f>VLOOKUP(H52,nusedsstreamname,4,FALSE)</f>
        <v>Esc</v>
      </c>
      <c r="F52" s="98">
        <v>26</v>
      </c>
      <c r="G52" s="99" t="s">
        <v>238</v>
      </c>
      <c r="H52" s="99" t="s">
        <v>90</v>
      </c>
      <c r="I52" s="112" t="s">
        <v>163</v>
      </c>
      <c r="J52" s="116">
        <v>16.7</v>
      </c>
      <c r="K52" s="118">
        <v>48</v>
      </c>
      <c r="L52" s="118">
        <v>10</v>
      </c>
      <c r="M52" s="118">
        <v>180</v>
      </c>
      <c r="N52" s="118">
        <v>110</v>
      </c>
      <c r="O52" s="118">
        <v>44</v>
      </c>
      <c r="P52" s="118">
        <v>270</v>
      </c>
      <c r="Q52" s="118">
        <v>250</v>
      </c>
      <c r="R52" s="118">
        <v>100</v>
      </c>
      <c r="S52" s="118">
        <v>610</v>
      </c>
      <c r="T52" s="105">
        <v>23</v>
      </c>
      <c r="U52" s="106" t="s">
        <v>308</v>
      </c>
      <c r="V52" s="105">
        <v>98</v>
      </c>
      <c r="W52" s="106" t="s">
        <v>579</v>
      </c>
      <c r="X52" s="105">
        <v>250</v>
      </c>
      <c r="Y52" s="106" t="s">
        <v>574</v>
      </c>
      <c r="Z52" s="105">
        <v>9.6999999999999993</v>
      </c>
      <c r="AA52" s="107" t="s">
        <v>580</v>
      </c>
      <c r="AB52" s="108">
        <v>86</v>
      </c>
      <c r="AC52" s="107" t="s">
        <v>344</v>
      </c>
      <c r="AD52" s="108">
        <v>250</v>
      </c>
      <c r="AE52" s="82" t="s">
        <v>574</v>
      </c>
      <c r="AF52" s="73" t="e">
        <f t="shared" si="4"/>
        <v>#N/A</v>
      </c>
      <c r="AG52" s="73"/>
      <c r="AH52" s="73" t="e">
        <f t="shared" si="5"/>
        <v>#N/A</v>
      </c>
      <c r="AI52" s="38">
        <v>3</v>
      </c>
      <c r="AJ52" s="38">
        <v>400</v>
      </c>
      <c r="AK52" s="38">
        <v>106.73076923076923</v>
      </c>
      <c r="AL52" s="44">
        <f t="shared" si="3"/>
        <v>1.8594128604158381E-3</v>
      </c>
      <c r="AM52" s="22">
        <v>52.035252838822849</v>
      </c>
      <c r="AO52" s="39">
        <v>30</v>
      </c>
      <c r="AP52" s="39">
        <v>18.5</v>
      </c>
      <c r="AQ52" s="39">
        <v>3</v>
      </c>
      <c r="AR52" s="39">
        <v>65</v>
      </c>
      <c r="AS52" s="39">
        <v>125</v>
      </c>
      <c r="AT52" s="39">
        <v>110</v>
      </c>
      <c r="AU52" s="39">
        <v>78.571428571428569</v>
      </c>
      <c r="AV52" s="39">
        <v>221.42857142857142</v>
      </c>
    </row>
    <row r="53" spans="2:48" ht="22.5" customHeight="1" x14ac:dyDescent="0.3">
      <c r="B53" s="107" t="s">
        <v>154</v>
      </c>
      <c r="C53" s="107" t="s">
        <v>447</v>
      </c>
      <c r="D53" s="102" t="s">
        <v>581</v>
      </c>
      <c r="E53" s="109" t="str">
        <f>VLOOKUP(H53,nusedsstreamname,4,FALSE)</f>
        <v>Ind7</v>
      </c>
      <c r="F53" s="98">
        <v>26</v>
      </c>
      <c r="G53" s="99" t="s">
        <v>241</v>
      </c>
      <c r="H53" s="99" t="s">
        <v>99</v>
      </c>
      <c r="I53" s="112" t="s">
        <v>163</v>
      </c>
      <c r="J53" s="116">
        <v>172</v>
      </c>
      <c r="K53" s="118">
        <v>510</v>
      </c>
      <c r="L53" s="118">
        <v>130</v>
      </c>
      <c r="M53" s="118">
        <v>1600</v>
      </c>
      <c r="N53" s="118">
        <v>1200</v>
      </c>
      <c r="O53" s="118">
        <v>590</v>
      </c>
      <c r="P53" s="118">
        <v>2200</v>
      </c>
      <c r="Q53" s="118">
        <v>2700</v>
      </c>
      <c r="R53" s="118">
        <v>1400</v>
      </c>
      <c r="S53" s="118">
        <v>5100</v>
      </c>
      <c r="T53" s="105">
        <v>250</v>
      </c>
      <c r="U53" s="106" t="s">
        <v>582</v>
      </c>
      <c r="V53" s="105">
        <v>1000</v>
      </c>
      <c r="W53" s="106" t="s">
        <v>583</v>
      </c>
      <c r="X53" s="105">
        <v>2700</v>
      </c>
      <c r="Y53" s="106" t="s">
        <v>584</v>
      </c>
      <c r="Z53" s="105">
        <v>100</v>
      </c>
      <c r="AA53" s="107" t="s">
        <v>585</v>
      </c>
      <c r="AB53" s="108">
        <v>910</v>
      </c>
      <c r="AC53" s="107" t="s">
        <v>586</v>
      </c>
      <c r="AD53" s="108">
        <v>2700</v>
      </c>
      <c r="AE53" s="82" t="s">
        <v>584</v>
      </c>
      <c r="AF53" s="73" t="e">
        <f t="shared" si="4"/>
        <v>#N/A</v>
      </c>
      <c r="AG53" s="73"/>
      <c r="AH53" s="73" t="e">
        <f t="shared" si="5"/>
        <v>#N/A</v>
      </c>
      <c r="AI53" s="38">
        <v>25</v>
      </c>
      <c r="AJ53" s="38">
        <v>3500</v>
      </c>
      <c r="AK53" s="38">
        <v>897</v>
      </c>
      <c r="AL53" s="44">
        <f t="shared" si="3"/>
        <v>1.56271087317543E-2</v>
      </c>
      <c r="AM53" s="22">
        <v>520.00828688031436</v>
      </c>
      <c r="AO53" s="39">
        <v>1168.6666666666667</v>
      </c>
      <c r="AP53" s="39">
        <v>669.81818181818187</v>
      </c>
      <c r="AQ53" s="39">
        <v>283.36363636363637</v>
      </c>
      <c r="AR53" s="39">
        <v>502.81818181818181</v>
      </c>
      <c r="AS53" s="39">
        <v>722.72727272727275</v>
      </c>
      <c r="AT53" s="39">
        <v>600</v>
      </c>
      <c r="AU53" s="39">
        <v>1175</v>
      </c>
      <c r="AV53" s="39">
        <v>2493.75</v>
      </c>
    </row>
    <row r="54" spans="2:48" ht="22.5" customHeight="1" x14ac:dyDescent="0.3">
      <c r="B54" s="107" t="s">
        <v>158</v>
      </c>
      <c r="C54" s="107" t="s">
        <v>587</v>
      </c>
      <c r="D54" s="102" t="s">
        <v>588</v>
      </c>
      <c r="E54" s="109" t="str">
        <f>VLOOKUP(H54,nusedsstreamname,4,FALSE)</f>
        <v>Ind7</v>
      </c>
      <c r="F54" s="98">
        <v>27</v>
      </c>
      <c r="G54" s="99" t="s">
        <v>589</v>
      </c>
      <c r="H54" s="99" t="s">
        <v>34</v>
      </c>
      <c r="I54" s="112" t="s">
        <v>163</v>
      </c>
      <c r="J54" s="116">
        <v>49</v>
      </c>
      <c r="K54" s="118">
        <v>140</v>
      </c>
      <c r="L54" s="118">
        <v>33</v>
      </c>
      <c r="M54" s="118">
        <v>490</v>
      </c>
      <c r="N54" s="118">
        <v>320</v>
      </c>
      <c r="O54" s="118">
        <v>150</v>
      </c>
      <c r="P54" s="118">
        <v>710</v>
      </c>
      <c r="Q54" s="118">
        <v>750</v>
      </c>
      <c r="R54" s="118">
        <v>350</v>
      </c>
      <c r="S54" s="118">
        <v>1600</v>
      </c>
      <c r="T54" s="105">
        <v>75</v>
      </c>
      <c r="U54" s="106" t="s">
        <v>590</v>
      </c>
      <c r="V54" s="105">
        <v>290</v>
      </c>
      <c r="W54" s="106" t="s">
        <v>591</v>
      </c>
      <c r="X54" s="105">
        <v>750</v>
      </c>
      <c r="Y54" s="106" t="s">
        <v>592</v>
      </c>
      <c r="Z54" s="105">
        <v>29</v>
      </c>
      <c r="AA54" s="107" t="s">
        <v>593</v>
      </c>
      <c r="AB54" s="108">
        <v>260</v>
      </c>
      <c r="AC54" s="107" t="s">
        <v>594</v>
      </c>
      <c r="AD54" s="108">
        <v>750</v>
      </c>
      <c r="AE54" s="82" t="s">
        <v>592</v>
      </c>
      <c r="AF54" s="73" t="e">
        <f t="shared" si="4"/>
        <v>#N/A</v>
      </c>
      <c r="AG54" s="73"/>
      <c r="AH54" s="73" t="e">
        <f t="shared" si="5"/>
        <v>#N/A</v>
      </c>
      <c r="AI54" s="38">
        <v>36</v>
      </c>
      <c r="AJ54" s="38">
        <v>1369</v>
      </c>
      <c r="AK54" s="38">
        <v>400.48148148148147</v>
      </c>
      <c r="AL54" s="44">
        <f t="shared" si="3"/>
        <v>6.9769985018563619E-3</v>
      </c>
      <c r="AM54" s="22">
        <v>287.75874549736329</v>
      </c>
      <c r="AO54" s="39">
        <v>209.33333333333334</v>
      </c>
      <c r="AP54" s="39">
        <v>401</v>
      </c>
      <c r="AQ54" s="39">
        <v>524.70000000000005</v>
      </c>
      <c r="AR54" s="39">
        <v>294.16666666666669</v>
      </c>
      <c r="AS54" s="39" t="e">
        <v>#DIV/0!</v>
      </c>
      <c r="AT54" s="39" t="e">
        <v>#DIV/0!</v>
      </c>
      <c r="AU54" s="39" t="e">
        <v>#DIV/0!</v>
      </c>
      <c r="AV54" s="39" t="e">
        <v>#DIV/0!</v>
      </c>
    </row>
    <row r="55" spans="2:48" ht="22.5" customHeight="1" x14ac:dyDescent="0.3">
      <c r="B55" s="107" t="s">
        <v>158</v>
      </c>
      <c r="C55" s="107" t="s">
        <v>587</v>
      </c>
      <c r="D55" s="102" t="s">
        <v>595</v>
      </c>
      <c r="E55" s="109" t="str">
        <f>VLOOKUP(H55,nusedsstreamname,4,FALSE)</f>
        <v>Ind10</v>
      </c>
      <c r="F55" s="98">
        <v>27</v>
      </c>
      <c r="G55" s="99" t="s">
        <v>242</v>
      </c>
      <c r="H55" s="99" t="s">
        <v>73</v>
      </c>
      <c r="I55" s="112" t="s">
        <v>163</v>
      </c>
      <c r="J55" s="116">
        <v>167</v>
      </c>
      <c r="K55" s="118">
        <v>500</v>
      </c>
      <c r="L55" s="118">
        <v>120</v>
      </c>
      <c r="M55" s="118">
        <v>1600</v>
      </c>
      <c r="N55" s="118">
        <v>1100</v>
      </c>
      <c r="O55" s="118">
        <v>570</v>
      </c>
      <c r="P55" s="118">
        <v>2200</v>
      </c>
      <c r="Q55" s="118">
        <v>2600</v>
      </c>
      <c r="R55" s="118">
        <v>1400</v>
      </c>
      <c r="S55" s="118">
        <v>5000</v>
      </c>
      <c r="T55" s="105">
        <v>260</v>
      </c>
      <c r="U55" s="106" t="s">
        <v>596</v>
      </c>
      <c r="V55" s="105">
        <v>1000</v>
      </c>
      <c r="W55" s="106" t="s">
        <v>597</v>
      </c>
      <c r="X55" s="105">
        <v>2600</v>
      </c>
      <c r="Y55" s="106" t="s">
        <v>598</v>
      </c>
      <c r="Z55" s="105">
        <v>100</v>
      </c>
      <c r="AA55" s="107" t="s">
        <v>599</v>
      </c>
      <c r="AB55" s="108">
        <v>890</v>
      </c>
      <c r="AC55" s="107" t="s">
        <v>600</v>
      </c>
      <c r="AD55" s="108">
        <v>2600</v>
      </c>
      <c r="AE55" s="82" t="s">
        <v>598</v>
      </c>
      <c r="AF55" s="73" t="e">
        <f t="shared" si="4"/>
        <v>#N/A</v>
      </c>
      <c r="AG55" s="73"/>
      <c r="AH55" s="73" t="e">
        <f t="shared" si="5"/>
        <v>#N/A</v>
      </c>
      <c r="AI55" s="38">
        <v>40</v>
      </c>
      <c r="AJ55" s="38">
        <v>7500</v>
      </c>
      <c r="AK55" s="38">
        <v>2054.449275362319</v>
      </c>
      <c r="AL55" s="44">
        <f t="shared" si="3"/>
        <v>3.5791641259711023E-2</v>
      </c>
      <c r="AM55" s="22">
        <v>1276.447438620688</v>
      </c>
      <c r="AO55" s="39">
        <v>2018</v>
      </c>
      <c r="AP55" s="39">
        <v>3073.2727272727275</v>
      </c>
      <c r="AQ55" s="39">
        <v>2579.2727272727275</v>
      </c>
      <c r="AR55" s="39">
        <v>2244.181818181818</v>
      </c>
      <c r="AS55" s="39">
        <v>2557.181818181818</v>
      </c>
      <c r="AT55" s="39">
        <v>1018.1818181818181</v>
      </c>
      <c r="AU55" s="39">
        <v>594.5454545454545</v>
      </c>
      <c r="AV55" s="39">
        <v>2627.1428571428573</v>
      </c>
    </row>
    <row r="56" spans="2:48" ht="30" x14ac:dyDescent="0.25">
      <c r="B56" s="107" t="s">
        <v>109</v>
      </c>
      <c r="C56" s="107" t="s">
        <v>293</v>
      </c>
      <c r="D56" s="102" t="s">
        <v>326</v>
      </c>
      <c r="E56" s="109" t="e">
        <f>VLOOKUP(H56,nusedsstreamname,4,FALSE)</f>
        <v>#N/A</v>
      </c>
      <c r="F56" s="98">
        <v>22</v>
      </c>
      <c r="G56" s="99" t="s">
        <v>601</v>
      </c>
      <c r="H56" s="99" t="s">
        <v>601</v>
      </c>
      <c r="I56" s="100" t="s">
        <v>163</v>
      </c>
      <c r="J56" s="69">
        <v>357</v>
      </c>
      <c r="K56" s="67">
        <v>1100</v>
      </c>
      <c r="L56" s="67">
        <v>260</v>
      </c>
      <c r="M56" s="67">
        <v>3300</v>
      </c>
      <c r="N56" s="67">
        <v>2400</v>
      </c>
      <c r="O56" s="67">
        <v>1300</v>
      </c>
      <c r="P56" s="67">
        <v>4500</v>
      </c>
      <c r="Q56" s="67">
        <v>5600</v>
      </c>
      <c r="R56" s="67">
        <v>3100</v>
      </c>
      <c r="S56" s="67">
        <v>10000</v>
      </c>
      <c r="T56" s="67">
        <v>910</v>
      </c>
      <c r="U56" s="102" t="s">
        <v>602</v>
      </c>
      <c r="V56" s="67">
        <v>2400</v>
      </c>
      <c r="W56" s="102" t="s">
        <v>603</v>
      </c>
      <c r="X56" s="67">
        <v>5600</v>
      </c>
      <c r="Y56" s="102" t="s">
        <v>604</v>
      </c>
      <c r="Z56" s="67">
        <v>1100</v>
      </c>
      <c r="AA56" s="102" t="s">
        <v>605</v>
      </c>
      <c r="AB56" s="67">
        <v>2400</v>
      </c>
      <c r="AC56" s="102" t="s">
        <v>606</v>
      </c>
      <c r="AD56" s="67">
        <v>5600</v>
      </c>
      <c r="AE56" t="s">
        <v>604</v>
      </c>
      <c r="AF56" s="54"/>
      <c r="AG56" s="54"/>
      <c r="AH56" s="54"/>
      <c r="AI56" s="38"/>
      <c r="AJ56" s="38"/>
      <c r="AK56" s="38"/>
      <c r="AL56" s="44">
        <f>AK56/$AK$2</f>
        <v>0</v>
      </c>
      <c r="AM56" s="22"/>
      <c r="AN56" s="33"/>
    </row>
    <row r="57" spans="2:48" ht="22.5" customHeight="1" x14ac:dyDescent="0.3">
      <c r="B57" s="107" t="s">
        <v>154</v>
      </c>
      <c r="C57" s="107" t="s">
        <v>447</v>
      </c>
      <c r="D57" s="102" t="s">
        <v>532</v>
      </c>
      <c r="E57" s="109" t="str">
        <f>VLOOKUP(H57,nusedsstreamname,4,FALSE)</f>
        <v>Ind10</v>
      </c>
      <c r="F57" s="98">
        <v>25</v>
      </c>
      <c r="G57" s="99" t="s">
        <v>232</v>
      </c>
      <c r="H57" s="99" t="s">
        <v>607</v>
      </c>
      <c r="I57" s="112" t="s">
        <v>163</v>
      </c>
      <c r="J57" s="116">
        <v>3.7</v>
      </c>
      <c r="K57" s="118">
        <v>10</v>
      </c>
      <c r="L57" s="118">
        <v>2</v>
      </c>
      <c r="M57" s="118">
        <v>45</v>
      </c>
      <c r="N57" s="118">
        <v>24</v>
      </c>
      <c r="O57" s="118">
        <v>8.1</v>
      </c>
      <c r="P57" s="118">
        <v>69</v>
      </c>
      <c r="Q57" s="118">
        <v>55</v>
      </c>
      <c r="R57" s="118">
        <v>19</v>
      </c>
      <c r="S57" s="118">
        <v>160</v>
      </c>
      <c r="T57" s="105">
        <v>5.0999999999999996</v>
      </c>
      <c r="U57" s="106" t="s">
        <v>608</v>
      </c>
      <c r="V57" s="105">
        <v>21</v>
      </c>
      <c r="W57" s="106" t="s">
        <v>609</v>
      </c>
      <c r="X57" s="105">
        <v>55</v>
      </c>
      <c r="Y57" s="106" t="s">
        <v>610</v>
      </c>
      <c r="Z57" s="105">
        <v>2.1</v>
      </c>
      <c r="AA57" s="107" t="s">
        <v>611</v>
      </c>
      <c r="AB57" s="67">
        <v>19</v>
      </c>
      <c r="AC57" s="102" t="s">
        <v>612</v>
      </c>
      <c r="AD57" s="108">
        <v>55</v>
      </c>
      <c r="AE57" s="82" t="s">
        <v>610</v>
      </c>
      <c r="AF57" s="73" t="e">
        <f>VLOOKUP(H57,spawners,3,FALSE)</f>
        <v>#N/A</v>
      </c>
      <c r="AG57" s="73"/>
      <c r="AH57" s="73" t="e">
        <f>VLOOKUP(H57,spawners,2,FALSE)</f>
        <v>#N/A</v>
      </c>
      <c r="AI57" s="38">
        <v>1</v>
      </c>
      <c r="AJ57" s="38">
        <v>862</v>
      </c>
      <c r="AK57" s="38">
        <v>199.1044776119403</v>
      </c>
      <c r="AL57" s="44">
        <f>AK57/$AK$2</f>
        <v>3.4687038134012605E-3</v>
      </c>
      <c r="AM57" s="22">
        <v>112.62977531462838</v>
      </c>
      <c r="AO57" s="39">
        <v>143.33333333333334</v>
      </c>
      <c r="AP57" s="39">
        <v>254.8</v>
      </c>
      <c r="AQ57" s="39">
        <v>210.45454545454547</v>
      </c>
      <c r="AR57" s="39">
        <v>380</v>
      </c>
      <c r="AS57" s="39">
        <v>83.111111111111114</v>
      </c>
      <c r="AT57" s="39">
        <v>79.545454545454547</v>
      </c>
      <c r="AU57" s="39">
        <v>175</v>
      </c>
      <c r="AV57" s="39">
        <v>128.125</v>
      </c>
    </row>
    <row r="58" spans="2:48" ht="22.5" customHeight="1" x14ac:dyDescent="0.3">
      <c r="B58" s="107" t="s">
        <v>109</v>
      </c>
      <c r="C58" s="107" t="s">
        <v>293</v>
      </c>
      <c r="D58" s="102" t="s">
        <v>613</v>
      </c>
      <c r="E58" s="109" t="str">
        <f>VLOOKUP(H58,nusedsstreamname,4,FALSE)</f>
        <v>Esc</v>
      </c>
      <c r="F58" s="98">
        <v>20</v>
      </c>
      <c r="G58" s="99" t="s">
        <v>95</v>
      </c>
      <c r="H58" s="99" t="s">
        <v>178</v>
      </c>
      <c r="I58" s="112" t="s">
        <v>163</v>
      </c>
      <c r="J58" s="115">
        <v>2.4</v>
      </c>
      <c r="K58" s="115">
        <v>6.6</v>
      </c>
      <c r="L58" s="115">
        <v>1.2</v>
      </c>
      <c r="M58" s="115">
        <v>31</v>
      </c>
      <c r="N58" s="115">
        <v>15</v>
      </c>
      <c r="O58" s="115">
        <v>4.7</v>
      </c>
      <c r="P58" s="115">
        <v>48</v>
      </c>
      <c r="Q58" s="115">
        <v>35</v>
      </c>
      <c r="R58" s="115">
        <v>11</v>
      </c>
      <c r="S58" s="115">
        <v>110</v>
      </c>
      <c r="T58" s="67">
        <v>5.6</v>
      </c>
      <c r="U58" s="102" t="s">
        <v>614</v>
      </c>
      <c r="V58" s="67">
        <v>15</v>
      </c>
      <c r="W58" s="102" t="s">
        <v>615</v>
      </c>
      <c r="X58" s="67">
        <v>35</v>
      </c>
      <c r="Y58" s="102" t="s">
        <v>616</v>
      </c>
      <c r="Z58" s="67">
        <v>1.4</v>
      </c>
      <c r="AA58" s="102" t="s">
        <v>617</v>
      </c>
      <c r="AB58" s="67">
        <v>12</v>
      </c>
      <c r="AC58" s="102" t="s">
        <v>618</v>
      </c>
      <c r="AD58" s="67">
        <v>35</v>
      </c>
      <c r="AE58" t="s">
        <v>616</v>
      </c>
      <c r="AF58" s="73" t="e">
        <f>VLOOKUP(H58,spawners,3,FALSE)</f>
        <v>#N/A</v>
      </c>
      <c r="AG58" s="73" t="e">
        <f>VLOOKUP(H58,spawners,4,FALSE)</f>
        <v>#N/A</v>
      </c>
      <c r="AH58" s="73" t="e">
        <f>VLOOKUP(H58,spawners,2,FALSE)</f>
        <v>#N/A</v>
      </c>
      <c r="AI58" s="38">
        <v>3</v>
      </c>
      <c r="AJ58" s="38">
        <v>150</v>
      </c>
      <c r="AK58" s="38">
        <v>49.5</v>
      </c>
      <c r="AL58" s="44">
        <f>AK58/$AK$2</f>
        <v>8.6236553201988607E-4</v>
      </c>
      <c r="AM58" s="22">
        <v>21.213203435596427</v>
      </c>
      <c r="AN58" s="33"/>
      <c r="AO58" s="39" t="e">
        <v>#DIV/0!</v>
      </c>
      <c r="AP58" s="39" t="e">
        <v>#DIV/0!</v>
      </c>
      <c r="AQ58" s="39" t="e">
        <v>#DIV/0!</v>
      </c>
      <c r="AR58" s="39">
        <v>65</v>
      </c>
      <c r="AS58" s="39">
        <v>3</v>
      </c>
      <c r="AT58" s="39" t="e">
        <v>#DIV/0!</v>
      </c>
      <c r="AU58" s="39" t="e">
        <v>#DIV/0!</v>
      </c>
      <c r="AV58" s="39" t="e">
        <v>#DIV/0!</v>
      </c>
    </row>
    <row r="59" spans="2:48" ht="22.5" customHeight="1" x14ac:dyDescent="0.25">
      <c r="B59" s="107" t="s">
        <v>109</v>
      </c>
      <c r="C59" s="107" t="s">
        <v>293</v>
      </c>
      <c r="D59" s="102" t="s">
        <v>619</v>
      </c>
      <c r="E59" s="109" t="str">
        <f>VLOOKUP(H59,nusedsstreamname,4,FALSE)</f>
        <v>Esc</v>
      </c>
      <c r="F59" s="98">
        <v>20</v>
      </c>
      <c r="G59" s="99" t="s">
        <v>95</v>
      </c>
      <c r="H59" s="99" t="s">
        <v>179</v>
      </c>
      <c r="I59" s="112" t="s">
        <v>163</v>
      </c>
      <c r="J59" s="116">
        <v>35.700000000000003</v>
      </c>
      <c r="K59" s="116">
        <v>100</v>
      </c>
      <c r="L59" s="116">
        <v>24</v>
      </c>
      <c r="M59" s="116">
        <v>370</v>
      </c>
      <c r="N59" s="116">
        <v>230</v>
      </c>
      <c r="O59" s="116">
        <v>100</v>
      </c>
      <c r="P59" s="116">
        <v>530</v>
      </c>
      <c r="Q59" s="116">
        <v>540</v>
      </c>
      <c r="R59" s="116">
        <v>240</v>
      </c>
      <c r="S59" s="116">
        <v>1200</v>
      </c>
      <c r="T59" s="68">
        <v>88</v>
      </c>
      <c r="U59" s="100" t="s">
        <v>620</v>
      </c>
      <c r="V59" s="68">
        <v>230</v>
      </c>
      <c r="W59" s="100" t="s">
        <v>621</v>
      </c>
      <c r="X59" s="68">
        <v>540</v>
      </c>
      <c r="Y59" s="100" t="s">
        <v>622</v>
      </c>
      <c r="Z59" s="68">
        <v>21</v>
      </c>
      <c r="AA59" s="100" t="s">
        <v>623</v>
      </c>
      <c r="AB59" s="68">
        <v>190</v>
      </c>
      <c r="AC59" s="100" t="s">
        <v>624</v>
      </c>
      <c r="AD59" s="68">
        <v>540</v>
      </c>
      <c r="AE59" s="21" t="s">
        <v>622</v>
      </c>
      <c r="AF59" s="73" t="e">
        <f>VLOOKUP(H59,spawners,3,FALSE)</f>
        <v>#N/A</v>
      </c>
      <c r="AG59" s="73" t="e">
        <f>VLOOKUP(H59,spawners,4,FALSE)</f>
        <v>#N/A</v>
      </c>
      <c r="AH59" s="73" t="e">
        <f>VLOOKUP(H59,spawners,2,FALSE)</f>
        <v>#N/A</v>
      </c>
      <c r="AI59" s="38">
        <v>2</v>
      </c>
      <c r="AJ59" s="38">
        <v>210</v>
      </c>
      <c r="AK59" s="38">
        <v>24.529411764705884</v>
      </c>
      <c r="AL59" s="44">
        <f>AK59/$AK$2</f>
        <v>4.2733978235566549E-4</v>
      </c>
      <c r="AM59" s="22">
        <v>8.6585822582216796</v>
      </c>
      <c r="AN59" s="33"/>
      <c r="AO59" s="39" t="e">
        <v>#DIV/0!</v>
      </c>
      <c r="AP59" s="39">
        <v>75</v>
      </c>
      <c r="AQ59" s="39">
        <v>7</v>
      </c>
      <c r="AR59" s="39">
        <v>27.777777777777779</v>
      </c>
      <c r="AS59" s="39">
        <v>10.5</v>
      </c>
      <c r="AT59" s="39">
        <v>13.5</v>
      </c>
      <c r="AU59" s="39" t="e">
        <v>#DIV/0!</v>
      </c>
      <c r="AV59" s="39" t="e">
        <v>#DIV/0!</v>
      </c>
    </row>
    <row r="60" spans="2:48" x14ac:dyDescent="0.25">
      <c r="AM60" s="22"/>
    </row>
    <row r="61" spans="2:48" x14ac:dyDescent="0.25">
      <c r="AM61" s="22"/>
    </row>
    <row r="63" spans="2:48" x14ac:dyDescent="0.25">
      <c r="J63" s="9"/>
      <c r="Z63" s="9"/>
      <c r="AA63" s="9"/>
    </row>
    <row r="64" spans="2:48" x14ac:dyDescent="0.25">
      <c r="I64" s="10"/>
      <c r="J64" s="130"/>
    </row>
    <row r="65" spans="7:19" ht="18.75" x14ac:dyDescent="0.3">
      <c r="G65" s="99" t="s">
        <v>30</v>
      </c>
      <c r="H65" s="130" t="e">
        <f>J65/#REF!</f>
        <v>#REF!</v>
      </c>
      <c r="I65" s="112" t="s">
        <v>163</v>
      </c>
      <c r="J65" s="115">
        <v>99.36</v>
      </c>
      <c r="K65" s="115">
        <v>290</v>
      </c>
      <c r="L65" s="115">
        <v>71</v>
      </c>
      <c r="M65" s="115">
        <v>960</v>
      </c>
      <c r="N65" s="115">
        <v>660</v>
      </c>
      <c r="O65" s="115">
        <v>330</v>
      </c>
      <c r="P65" s="115">
        <v>1300</v>
      </c>
      <c r="Q65" s="115">
        <v>1500</v>
      </c>
      <c r="R65" s="115">
        <v>770</v>
      </c>
      <c r="S65" s="115">
        <v>3100</v>
      </c>
    </row>
    <row r="66" spans="7:19" ht="18" x14ac:dyDescent="0.25">
      <c r="G66" s="99" t="s">
        <v>78</v>
      </c>
      <c r="H66" s="130" t="e">
        <f>J66/#REF!</f>
        <v>#REF!</v>
      </c>
      <c r="I66" s="112" t="s">
        <v>163</v>
      </c>
      <c r="J66" s="116">
        <v>245</v>
      </c>
      <c r="K66" s="116">
        <v>730</v>
      </c>
      <c r="L66" s="116">
        <v>180</v>
      </c>
      <c r="M66" s="116">
        <v>2300</v>
      </c>
      <c r="N66" s="116">
        <v>1600</v>
      </c>
      <c r="O66" s="116">
        <v>870</v>
      </c>
      <c r="P66" s="116">
        <v>3100</v>
      </c>
      <c r="Q66" s="116">
        <v>3800</v>
      </c>
      <c r="R66" s="116">
        <v>2100</v>
      </c>
      <c r="S66" s="116">
        <v>7100</v>
      </c>
    </row>
    <row r="67" spans="7:19" ht="18.75" x14ac:dyDescent="0.3">
      <c r="G67" s="99" t="s">
        <v>84</v>
      </c>
      <c r="H67" s="130" t="e">
        <f>J67/#REF!</f>
        <v>#REF!</v>
      </c>
      <c r="I67" s="112" t="s">
        <v>163</v>
      </c>
      <c r="J67" s="116">
        <v>116</v>
      </c>
      <c r="K67" s="115">
        <v>340</v>
      </c>
      <c r="L67" s="115">
        <v>81</v>
      </c>
      <c r="M67" s="115">
        <v>1100</v>
      </c>
      <c r="N67" s="115">
        <v>770</v>
      </c>
      <c r="O67" s="115">
        <v>380</v>
      </c>
      <c r="P67" s="115">
        <v>1600</v>
      </c>
      <c r="Q67" s="115">
        <v>1800</v>
      </c>
      <c r="R67" s="115">
        <v>900</v>
      </c>
      <c r="S67" s="115">
        <v>3500</v>
      </c>
    </row>
    <row r="68" spans="7:19" x14ac:dyDescent="0.25">
      <c r="H68" s="131" t="e">
        <f>SUM(H65:H67)</f>
        <v>#REF!</v>
      </c>
    </row>
    <row r="72" spans="7:19" ht="18" x14ac:dyDescent="0.25">
      <c r="G72" s="99" t="s">
        <v>93</v>
      </c>
      <c r="H72" s="130" t="e">
        <f>J72/#REF!</f>
        <v>#REF!</v>
      </c>
      <c r="I72" s="112" t="s">
        <v>163</v>
      </c>
      <c r="J72" s="116">
        <v>84</v>
      </c>
      <c r="K72" s="116">
        <v>250</v>
      </c>
      <c r="L72" s="116">
        <v>59</v>
      </c>
      <c r="M72" s="116">
        <v>830</v>
      </c>
      <c r="N72" s="116">
        <v>560</v>
      </c>
      <c r="O72" s="116">
        <v>270</v>
      </c>
      <c r="P72" s="116">
        <v>1200</v>
      </c>
      <c r="Q72" s="116">
        <v>1300</v>
      </c>
      <c r="R72" s="116">
        <v>640</v>
      </c>
      <c r="S72" s="116">
        <v>2600</v>
      </c>
    </row>
    <row r="74" spans="7:19" x14ac:dyDescent="0.25">
      <c r="K74" t="s">
        <v>625</v>
      </c>
    </row>
  </sheetData>
  <sortState xmlns:xlrd2="http://schemas.microsoft.com/office/spreadsheetml/2017/richdata2" ref="B5:BL55">
    <sortCondition ref="F5:F55"/>
    <sortCondition ref="G5:G55"/>
  </sortState>
  <pageMargins left="0.7" right="0.7" top="0.75" bottom="0.75" header="0.3" footer="0.3"/>
  <pageSetup orientation="portrait" horizontalDpi="0" verticalDpi="0" r:id="rId1"/>
  <ignoredErrors>
    <ignoredError sqref="AG4" evalError="1"/>
  </ignoredError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4640E-B2B8-44D8-8DFC-25974F783F72}">
  <sheetPr filterMode="1">
    <tabColor rgb="FFFFC000"/>
  </sheetPr>
  <dimension ref="A1:T4341"/>
  <sheetViews>
    <sheetView topLeftCell="D1" zoomScaleNormal="100" workbookViewId="0">
      <pane ySplit="3" topLeftCell="A4" activePane="bottomLeft" state="frozen"/>
      <selection pane="bottomLeft" activeCell="U16" sqref="U16"/>
    </sheetView>
  </sheetViews>
  <sheetFormatPr defaultRowHeight="15" x14ac:dyDescent="0.25"/>
  <cols>
    <col min="1" max="1" width="25.42578125" customWidth="1"/>
    <col min="4" max="4" width="20" customWidth="1"/>
    <col min="5" max="5" width="20.85546875" customWidth="1"/>
    <col min="6" max="6" width="10.140625" customWidth="1"/>
    <col min="7" max="7" width="11.42578125" customWidth="1"/>
    <col min="8" max="8" width="11.42578125" style="10" hidden="1" customWidth="1"/>
    <col min="9" max="9" width="11.42578125" customWidth="1"/>
    <col min="10" max="10" width="13.85546875" customWidth="1"/>
    <col min="11" max="11" width="8" style="15" customWidth="1"/>
    <col min="12" max="12" width="11.42578125" style="155" hidden="1" customWidth="1"/>
    <col min="13" max="13" width="9.28515625" customWidth="1"/>
    <col min="14" max="14" width="8" style="164" customWidth="1"/>
    <col min="15" max="15" width="8" style="172" customWidth="1"/>
    <col min="16" max="16" width="8" style="164" customWidth="1"/>
    <col min="17" max="17" width="11.140625" style="164" customWidth="1"/>
    <col min="18" max="18" width="12.140625" style="164" customWidth="1"/>
    <col min="19" max="19" width="16.42578125" customWidth="1"/>
    <col min="20" max="20" width="8" customWidth="1"/>
  </cols>
  <sheetData>
    <row r="1" spans="1:19" x14ac:dyDescent="0.25">
      <c r="J1" s="160" t="s">
        <v>626</v>
      </c>
      <c r="K1"/>
      <c r="L1" s="50" t="s">
        <v>627</v>
      </c>
      <c r="O1" s="164"/>
    </row>
    <row r="2" spans="1:19" ht="81.75" customHeight="1" x14ac:dyDescent="0.25">
      <c r="B2" s="34"/>
      <c r="H2" s="128"/>
      <c r="I2" s="163" t="s">
        <v>628</v>
      </c>
      <c r="J2" s="162" t="s">
        <v>629</v>
      </c>
      <c r="K2"/>
      <c r="L2" s="156" t="s">
        <v>630</v>
      </c>
      <c r="M2" s="152"/>
      <c r="N2" s="174" t="s">
        <v>631</v>
      </c>
      <c r="O2" s="165"/>
      <c r="P2" s="174"/>
      <c r="Q2" s="174"/>
      <c r="R2" s="174"/>
    </row>
    <row r="3" spans="1:19" ht="30" customHeight="1" x14ac:dyDescent="0.25">
      <c r="A3" s="27" t="s">
        <v>4</v>
      </c>
      <c r="B3" s="28" t="s">
        <v>0</v>
      </c>
      <c r="C3" s="29" t="s">
        <v>10</v>
      </c>
      <c r="D3" s="29" t="s">
        <v>9</v>
      </c>
      <c r="E3" s="30" t="s">
        <v>175</v>
      </c>
      <c r="F3" s="30" t="s">
        <v>162</v>
      </c>
      <c r="G3" s="30" t="s">
        <v>170</v>
      </c>
      <c r="H3" s="132" t="s">
        <v>632</v>
      </c>
      <c r="I3" s="31" t="s">
        <v>165</v>
      </c>
      <c r="J3" s="173" t="s">
        <v>633</v>
      </c>
      <c r="K3" s="154" t="s">
        <v>634</v>
      </c>
      <c r="L3" s="157" t="s">
        <v>635</v>
      </c>
      <c r="M3" s="152" t="s">
        <v>636</v>
      </c>
      <c r="N3" s="175" t="s">
        <v>637</v>
      </c>
      <c r="O3" s="166" t="s">
        <v>638</v>
      </c>
      <c r="P3" s="175" t="s">
        <v>639</v>
      </c>
      <c r="Q3" s="175" t="s">
        <v>640</v>
      </c>
      <c r="R3" s="175" t="s">
        <v>641</v>
      </c>
      <c r="S3" s="83" t="s">
        <v>642</v>
      </c>
    </row>
    <row r="4" spans="1:19" x14ac:dyDescent="0.25">
      <c r="A4" s="33" t="s">
        <v>154</v>
      </c>
      <c r="B4" s="34">
        <f>VLOOKUP(D4,nusedswatershed,4,FALSE)</f>
        <v>26</v>
      </c>
      <c r="C4" s="35">
        <v>26</v>
      </c>
      <c r="D4" s="36" t="s">
        <v>239</v>
      </c>
      <c r="E4" s="36" t="s">
        <v>29</v>
      </c>
      <c r="F4" s="21" t="s">
        <v>163</v>
      </c>
      <c r="G4" s="22">
        <v>2015</v>
      </c>
      <c r="H4" s="128">
        <v>1113</v>
      </c>
      <c r="I4" s="40">
        <v>1113</v>
      </c>
      <c r="J4" s="153">
        <f>K4*I4</f>
        <v>525.58308599999998</v>
      </c>
      <c r="K4" s="52">
        <f>_xlfn.IFNA(VLOOKUP(D4&amp;"."&amp;G4,PNIdata!$E$6:$L$264,2,FALSE),"-")</f>
        <v>0.47222199999999998</v>
      </c>
      <c r="L4" s="158" t="str">
        <f>IFERROR(IF(O4&gt;0,I4*O4,"   -"),"   -")</f>
        <v xml:space="preserve">   -</v>
      </c>
      <c r="M4" s="52"/>
      <c r="N4" s="167"/>
      <c r="O4" s="167"/>
      <c r="S4" s="53"/>
    </row>
    <row r="5" spans="1:19" x14ac:dyDescent="0.25">
      <c r="A5" s="33" t="s">
        <v>154</v>
      </c>
      <c r="B5" s="34">
        <f>VLOOKUP(D5,nusedswatershed,4,FALSE)</f>
        <v>26</v>
      </c>
      <c r="C5" s="35">
        <v>26</v>
      </c>
      <c r="D5" s="36" t="s">
        <v>239</v>
      </c>
      <c r="E5" s="36" t="s">
        <v>29</v>
      </c>
      <c r="F5" s="21" t="s">
        <v>163</v>
      </c>
      <c r="G5" s="40">
        <v>2016</v>
      </c>
      <c r="H5" s="128">
        <v>160</v>
      </c>
      <c r="I5" s="40">
        <v>160</v>
      </c>
      <c r="J5" s="153">
        <f>K5*I5</f>
        <v>120</v>
      </c>
      <c r="K5" s="52">
        <f>_xlfn.IFNA(VLOOKUP(D5&amp;"."&amp;G5,PNIdata!$E$6:$L$264,2,FALSE),"-")</f>
        <v>0.75</v>
      </c>
      <c r="L5" s="158" t="str">
        <f>IFERROR(IF(O5&gt;0,I5*O5,"   -"),"   -")</f>
        <v xml:space="preserve">   -</v>
      </c>
      <c r="M5" s="52"/>
      <c r="N5" s="167"/>
      <c r="O5" s="167"/>
      <c r="S5" s="53"/>
    </row>
    <row r="6" spans="1:19" x14ac:dyDescent="0.25">
      <c r="A6" s="33" t="s">
        <v>154</v>
      </c>
      <c r="B6" s="34">
        <f>VLOOKUP(D6,nusedswatershed,4,FALSE)</f>
        <v>26</v>
      </c>
      <c r="C6" s="35">
        <v>26</v>
      </c>
      <c r="D6" s="36" t="s">
        <v>239</v>
      </c>
      <c r="E6" s="36" t="s">
        <v>29</v>
      </c>
      <c r="F6" s="21" t="s">
        <v>163</v>
      </c>
      <c r="G6" s="40">
        <v>2023</v>
      </c>
      <c r="H6" s="128">
        <v>104</v>
      </c>
      <c r="I6" s="40">
        <v>104</v>
      </c>
      <c r="J6" s="159" t="str">
        <f>IFERROR(IF(K6&gt;0,I6*K6,"   -"),"   -")</f>
        <v xml:space="preserve">   -</v>
      </c>
      <c r="K6" s="52" t="str">
        <f>_xlfn.IFNA(VLOOKUP(D6&amp;"."&amp;G6,PNIdata!$E$6:$L$264,2,FALSE),"-")</f>
        <v>-</v>
      </c>
      <c r="L6" s="158" t="str">
        <f>IFERROR(IF(O6&gt;0,I6*O6,"   -"),"   -")</f>
        <v xml:space="preserve">   -</v>
      </c>
      <c r="M6" s="52"/>
      <c r="N6" s="167"/>
      <c r="O6" s="167"/>
      <c r="S6" s="53"/>
    </row>
    <row r="7" spans="1:19" x14ac:dyDescent="0.25">
      <c r="A7" s="33" t="s">
        <v>154</v>
      </c>
      <c r="B7" s="34">
        <f>VLOOKUP(D7,nusedswatershed,4,FALSE)</f>
        <v>26</v>
      </c>
      <c r="C7" s="35">
        <v>26</v>
      </c>
      <c r="D7" s="36" t="s">
        <v>239</v>
      </c>
      <c r="E7" s="36" t="s">
        <v>29</v>
      </c>
      <c r="F7" s="21" t="s">
        <v>163</v>
      </c>
      <c r="G7" s="40">
        <v>2022</v>
      </c>
      <c r="H7" s="128">
        <v>231</v>
      </c>
      <c r="I7" s="40">
        <v>231</v>
      </c>
      <c r="J7" s="159" t="str">
        <f>IFERROR(IF(K7&gt;0,I7*K7,"   -"),"   -")</f>
        <v xml:space="preserve">   -</v>
      </c>
      <c r="K7" s="52" t="str">
        <f>_xlfn.IFNA(VLOOKUP(D7&amp;"."&amp;G7,PNIdata!$E$6:$L$264,2,FALSE),"-")</f>
        <v>-</v>
      </c>
      <c r="L7" s="158" t="str">
        <f>IFERROR(IF(O7&gt;0,I7*O7,"   -"),"   -")</f>
        <v xml:space="preserve">   -</v>
      </c>
      <c r="M7" s="52"/>
      <c r="N7" s="167"/>
      <c r="O7" s="167"/>
      <c r="S7" s="53"/>
    </row>
    <row r="8" spans="1:19" x14ac:dyDescent="0.25">
      <c r="A8" s="33" t="s">
        <v>154</v>
      </c>
      <c r="B8" s="34">
        <f>VLOOKUP(D8,nusedswatershed,4,FALSE)</f>
        <v>26</v>
      </c>
      <c r="C8" s="35">
        <v>26</v>
      </c>
      <c r="D8" s="36" t="s">
        <v>239</v>
      </c>
      <c r="E8" s="36" t="s">
        <v>29</v>
      </c>
      <c r="F8" s="21" t="s">
        <v>163</v>
      </c>
      <c r="G8" s="40">
        <v>2021</v>
      </c>
      <c r="H8" s="128">
        <v>242</v>
      </c>
      <c r="I8" s="40">
        <v>242</v>
      </c>
      <c r="J8" s="159" t="str">
        <f>IFERROR(IF(K8&gt;0,I8*K8,"   -"),"   -")</f>
        <v xml:space="preserve">   -</v>
      </c>
      <c r="K8" s="52" t="str">
        <f>_xlfn.IFNA(VLOOKUP(D8&amp;"."&amp;G8,PNIdata!$E$6:$L$264,2,FALSE),"-")</f>
        <v>-</v>
      </c>
      <c r="L8" s="158" t="str">
        <f>IFERROR(IF(O8&gt;0,I8*O8,"   -"),"   -")</f>
        <v xml:space="preserve">   -</v>
      </c>
      <c r="M8" s="52"/>
      <c r="N8" s="167"/>
      <c r="O8" s="167"/>
      <c r="S8" s="53"/>
    </row>
    <row r="9" spans="1:19" x14ac:dyDescent="0.25">
      <c r="A9" s="33" t="s">
        <v>154</v>
      </c>
      <c r="B9" s="34">
        <f>VLOOKUP(D9,nusedswatershed,4,FALSE)</f>
        <v>26</v>
      </c>
      <c r="C9" s="35">
        <v>26</v>
      </c>
      <c r="D9" s="36" t="s">
        <v>239</v>
      </c>
      <c r="E9" s="36" t="s">
        <v>29</v>
      </c>
      <c r="F9" s="21" t="s">
        <v>163</v>
      </c>
      <c r="G9" s="40">
        <v>2020</v>
      </c>
      <c r="H9" s="128">
        <v>117</v>
      </c>
      <c r="I9" s="40">
        <v>117</v>
      </c>
      <c r="J9" s="159" t="str">
        <f>IFERROR(IF(K9&gt;0,I9*K9,"   -"),"   -")</f>
        <v xml:space="preserve">   -</v>
      </c>
      <c r="K9" s="52" t="str">
        <f>_xlfn.IFNA(VLOOKUP(D9&amp;"."&amp;G9,PNIdata!$E$6:$L$264,2,FALSE),"-")</f>
        <v>-</v>
      </c>
      <c r="L9" s="158" t="str">
        <f>IFERROR(IF(O9&gt;0,I9*O9,"   -"),"   -")</f>
        <v xml:space="preserve">   -</v>
      </c>
      <c r="M9" s="52"/>
      <c r="N9" s="167"/>
      <c r="O9" s="167"/>
      <c r="S9" s="53"/>
    </row>
    <row r="10" spans="1:19" x14ac:dyDescent="0.25">
      <c r="A10" s="33" t="s">
        <v>154</v>
      </c>
      <c r="B10" s="34">
        <f>VLOOKUP(D10,nusedswatershed,4,FALSE)</f>
        <v>26</v>
      </c>
      <c r="C10" s="35">
        <v>26</v>
      </c>
      <c r="D10" s="36" t="s">
        <v>239</v>
      </c>
      <c r="E10" s="36" t="s">
        <v>29</v>
      </c>
      <c r="F10" s="21" t="s">
        <v>163</v>
      </c>
      <c r="G10" s="40">
        <v>2019</v>
      </c>
      <c r="H10" s="128">
        <v>441</v>
      </c>
      <c r="I10" s="40">
        <v>441</v>
      </c>
      <c r="J10" s="159" t="str">
        <f>IFERROR(IF(K10&gt;0,I10*K10,"   -"),"   -")</f>
        <v xml:space="preserve">   -</v>
      </c>
      <c r="K10" s="52" t="str">
        <f>_xlfn.IFNA(VLOOKUP(D10&amp;"."&amp;G10,PNIdata!$E$6:$L$264,2,FALSE),"-")</f>
        <v>-</v>
      </c>
      <c r="L10" s="158" t="str">
        <f>IFERROR(IF(O10&gt;0,I10*O10,"   -"),"   -")</f>
        <v xml:space="preserve">   -</v>
      </c>
      <c r="M10" s="52"/>
      <c r="N10" s="167"/>
      <c r="O10" s="167"/>
      <c r="S10" s="53"/>
    </row>
    <row r="11" spans="1:19" x14ac:dyDescent="0.25">
      <c r="A11" s="33" t="s">
        <v>154</v>
      </c>
      <c r="B11" s="34">
        <f>VLOOKUP(D11,nusedswatershed,4,FALSE)</f>
        <v>26</v>
      </c>
      <c r="C11" s="35">
        <v>26</v>
      </c>
      <c r="D11" s="36" t="s">
        <v>239</v>
      </c>
      <c r="E11" s="36" t="s">
        <v>29</v>
      </c>
      <c r="F11" s="21" t="s">
        <v>163</v>
      </c>
      <c r="G11" s="40">
        <v>2018</v>
      </c>
      <c r="H11" s="128">
        <v>555</v>
      </c>
      <c r="I11" s="40">
        <v>555</v>
      </c>
      <c r="J11" s="159" t="str">
        <f>IFERROR(IF(K11&gt;0,I11*K11,"   -"),"   -")</f>
        <v xml:space="preserve">   -</v>
      </c>
      <c r="K11" s="52" t="str">
        <f>_xlfn.IFNA(VLOOKUP(D11&amp;"."&amp;G11,PNIdata!$E$6:$L$264,2,FALSE),"-")</f>
        <v>-</v>
      </c>
      <c r="L11" s="158" t="str">
        <f>IFERROR(IF(O11&gt;0,I11*O11,"   -"),"   -")</f>
        <v xml:space="preserve">   -</v>
      </c>
      <c r="M11" s="52"/>
      <c r="N11" s="167"/>
      <c r="O11" s="167"/>
      <c r="S11" s="53"/>
    </row>
    <row r="12" spans="1:19" x14ac:dyDescent="0.25">
      <c r="A12" s="33" t="s">
        <v>154</v>
      </c>
      <c r="B12" s="34">
        <f>VLOOKUP(D12,nusedswatershed,4,FALSE)</f>
        <v>26</v>
      </c>
      <c r="C12" s="35">
        <v>26</v>
      </c>
      <c r="D12" s="36" t="s">
        <v>239</v>
      </c>
      <c r="E12" s="36" t="s">
        <v>29</v>
      </c>
      <c r="F12" s="21" t="s">
        <v>163</v>
      </c>
      <c r="G12" s="40">
        <v>2017</v>
      </c>
      <c r="H12" s="128">
        <v>274</v>
      </c>
      <c r="I12" s="40">
        <v>274</v>
      </c>
      <c r="J12" s="159" t="str">
        <f>IFERROR(IF(K12&gt;0,I12*K12,"   -"),"   -")</f>
        <v xml:space="preserve">   -</v>
      </c>
      <c r="K12" s="52" t="str">
        <f>_xlfn.IFNA(VLOOKUP(D12&amp;"."&amp;G12,PNIdata!$E$6:$L$264,2,FALSE),"-")</f>
        <v>-</v>
      </c>
      <c r="L12" s="158" t="str">
        <f>IFERROR(IF(O12&gt;0,I12*O12,"   -"),"   -")</f>
        <v xml:space="preserve">   -</v>
      </c>
      <c r="M12" s="52"/>
      <c r="N12" s="167"/>
      <c r="O12" s="167"/>
      <c r="S12" s="53"/>
    </row>
    <row r="13" spans="1:19" ht="13.5" customHeight="1" x14ac:dyDescent="0.25">
      <c r="A13" s="33" t="s">
        <v>154</v>
      </c>
      <c r="B13" s="34">
        <f>VLOOKUP(D13,nusedswatershed,4,FALSE)</f>
        <v>26</v>
      </c>
      <c r="C13" s="35">
        <v>26</v>
      </c>
      <c r="D13" s="36" t="s">
        <v>239</v>
      </c>
      <c r="E13" s="36" t="s">
        <v>29</v>
      </c>
      <c r="F13" s="21" t="s">
        <v>163</v>
      </c>
      <c r="G13" s="22">
        <v>2014</v>
      </c>
      <c r="H13" s="128">
        <v>91</v>
      </c>
      <c r="I13" s="40">
        <v>91</v>
      </c>
      <c r="J13" s="159" t="str">
        <f>IFERROR(IF(K13&gt;0,I13*K13,"   -"),"   -")</f>
        <v xml:space="preserve">   -</v>
      </c>
      <c r="K13" s="52" t="str">
        <f>_xlfn.IFNA(VLOOKUP(D13&amp;"."&amp;G13,PNIdata!$E$6:$L$264,2,FALSE),"-")</f>
        <v>-</v>
      </c>
      <c r="L13" s="158" t="str">
        <f>IFERROR(IF(O13&gt;0,I13*O13,"   -"),"   -")</f>
        <v xml:space="preserve">   -</v>
      </c>
      <c r="M13" s="52"/>
      <c r="N13" s="167"/>
      <c r="O13" s="167"/>
      <c r="S13" s="53"/>
    </row>
    <row r="14" spans="1:19" x14ac:dyDescent="0.25">
      <c r="A14" s="33" t="s">
        <v>154</v>
      </c>
      <c r="B14" s="34">
        <f>VLOOKUP(D14,nusedswatershed,4,FALSE)</f>
        <v>26</v>
      </c>
      <c r="C14" s="35">
        <v>26</v>
      </c>
      <c r="D14" s="36" t="s">
        <v>239</v>
      </c>
      <c r="E14" s="36" t="s">
        <v>29</v>
      </c>
      <c r="F14" s="21" t="s">
        <v>163</v>
      </c>
      <c r="G14">
        <v>2013</v>
      </c>
      <c r="H14" s="128">
        <v>399</v>
      </c>
      <c r="I14" s="40">
        <v>399</v>
      </c>
      <c r="J14" s="159" t="str">
        <f>IFERROR(IF(K14&gt;0,I14*K14,"   -"),"   -")</f>
        <v xml:space="preserve">   -</v>
      </c>
      <c r="K14" s="52" t="str">
        <f>_xlfn.IFNA(VLOOKUP(D14&amp;"."&amp;G14,PNIdata!$E$6:$L$264,2,FALSE),"-")</f>
        <v>-</v>
      </c>
      <c r="L14" s="158" t="str">
        <f>IFERROR(IF(O14&gt;0,I14*O14,"   -"),"   -")</f>
        <v xml:space="preserve">   -</v>
      </c>
      <c r="M14" s="52"/>
      <c r="N14" s="167"/>
      <c r="O14" s="167"/>
      <c r="S14" s="53"/>
    </row>
    <row r="15" spans="1:19" x14ac:dyDescent="0.25">
      <c r="A15" s="33" t="s">
        <v>154</v>
      </c>
      <c r="B15" s="34">
        <f>VLOOKUP(D15,nusedswatershed,4,FALSE)</f>
        <v>26</v>
      </c>
      <c r="C15" s="35">
        <v>26</v>
      </c>
      <c r="D15" s="36" t="s">
        <v>239</v>
      </c>
      <c r="E15" s="36" t="s">
        <v>29</v>
      </c>
      <c r="F15" s="21" t="s">
        <v>163</v>
      </c>
      <c r="G15" s="22">
        <v>2012</v>
      </c>
      <c r="H15" s="128">
        <v>141</v>
      </c>
      <c r="I15" s="40">
        <v>141</v>
      </c>
      <c r="J15" s="159" t="str">
        <f>IFERROR(IF(K15&gt;0,I15*K15,"   -"),"   -")</f>
        <v xml:space="preserve">   -</v>
      </c>
      <c r="K15" s="52" t="str">
        <f>_xlfn.IFNA(VLOOKUP(D15&amp;"."&amp;G15,PNIdata!$E$6:$L$264,2,FALSE),"-")</f>
        <v>-</v>
      </c>
      <c r="L15" s="158" t="str">
        <f>IFERROR(IF(O15&gt;0,I15*O15,"   -"),"   -")</f>
        <v xml:space="preserve">   -</v>
      </c>
      <c r="M15" s="52"/>
      <c r="N15" s="167"/>
      <c r="O15" s="167"/>
      <c r="S15" s="53"/>
    </row>
    <row r="16" spans="1:19" x14ac:dyDescent="0.25">
      <c r="A16" s="33" t="s">
        <v>154</v>
      </c>
      <c r="B16" s="34">
        <f>VLOOKUP(D16,nusedswatershed,4,FALSE)</f>
        <v>26</v>
      </c>
      <c r="C16" s="35">
        <v>26</v>
      </c>
      <c r="D16" s="36" t="s">
        <v>239</v>
      </c>
      <c r="E16" s="36" t="s">
        <v>29</v>
      </c>
      <c r="F16" s="21" t="s">
        <v>163</v>
      </c>
      <c r="G16" s="22">
        <v>2011</v>
      </c>
      <c r="H16" s="128">
        <v>95</v>
      </c>
      <c r="I16" s="40">
        <v>95</v>
      </c>
      <c r="J16" s="159" t="str">
        <f>IFERROR(IF(K16&gt;0,I16*K16,"   -"),"   -")</f>
        <v xml:space="preserve">   -</v>
      </c>
      <c r="K16" s="52" t="str">
        <f>_xlfn.IFNA(VLOOKUP(D16&amp;"."&amp;G16,PNIdata!$E$6:$L$264,2,FALSE),"-")</f>
        <v>-</v>
      </c>
      <c r="L16" s="158" t="str">
        <f>IFERROR(IF(O16&gt;0,I16*O16,"   -"),"   -")</f>
        <v xml:space="preserve">   -</v>
      </c>
      <c r="M16" s="52"/>
      <c r="N16" s="167"/>
      <c r="O16" s="167"/>
      <c r="S16" s="53"/>
    </row>
    <row r="17" spans="1:19" x14ac:dyDescent="0.25">
      <c r="A17" s="33" t="s">
        <v>154</v>
      </c>
      <c r="B17" s="34">
        <f>VLOOKUP(D17,nusedswatershed,4,FALSE)</f>
        <v>26</v>
      </c>
      <c r="C17" s="35">
        <v>26</v>
      </c>
      <c r="D17" s="36" t="s">
        <v>239</v>
      </c>
      <c r="E17" s="36" t="s">
        <v>29</v>
      </c>
      <c r="F17" s="21" t="s">
        <v>163</v>
      </c>
      <c r="G17" s="22">
        <v>2010</v>
      </c>
      <c r="H17" s="128">
        <v>110</v>
      </c>
      <c r="I17" s="40">
        <v>110</v>
      </c>
      <c r="J17" s="159" t="str">
        <f>IFERROR(IF(K17&gt;0,I17*K17,"   -"),"   -")</f>
        <v xml:space="preserve">   -</v>
      </c>
      <c r="K17" s="52" t="str">
        <f>_xlfn.IFNA(VLOOKUP(D17&amp;"."&amp;G17,PNIdata!$E$6:$L$264,2,FALSE),"-")</f>
        <v>-</v>
      </c>
      <c r="L17" s="158" t="str">
        <f>IFERROR(IF(O17&gt;0,I17*O17,"   -"),"   -")</f>
        <v xml:space="preserve">   -</v>
      </c>
      <c r="M17" s="52"/>
      <c r="N17" s="167"/>
      <c r="O17" s="167"/>
      <c r="S17" s="53"/>
    </row>
    <row r="18" spans="1:19" x14ac:dyDescent="0.25">
      <c r="A18" s="33" t="s">
        <v>154</v>
      </c>
      <c r="B18" s="34">
        <f>VLOOKUP(D18,nusedswatershed,4,FALSE)</f>
        <v>26</v>
      </c>
      <c r="C18" s="35">
        <v>26</v>
      </c>
      <c r="D18" s="36" t="s">
        <v>239</v>
      </c>
      <c r="E18" s="36" t="s">
        <v>29</v>
      </c>
      <c r="F18" s="21" t="s">
        <v>163</v>
      </c>
      <c r="G18" s="22">
        <v>2009</v>
      </c>
      <c r="H18" s="128">
        <v>214</v>
      </c>
      <c r="I18" s="40">
        <v>214</v>
      </c>
      <c r="J18" s="159" t="str">
        <f>IFERROR(IF(K18&gt;0,I18*K18,"   -"),"   -")</f>
        <v xml:space="preserve">   -</v>
      </c>
      <c r="K18" s="52" t="str">
        <f>_xlfn.IFNA(VLOOKUP(D18&amp;"."&amp;G18,PNIdata!$E$6:$L$264,2,FALSE),"-")</f>
        <v>-</v>
      </c>
      <c r="L18" s="158" t="str">
        <f>IFERROR(IF(O18&gt;0,I18*O18,"   -"),"   -")</f>
        <v xml:space="preserve">   -</v>
      </c>
      <c r="M18" s="52"/>
      <c r="N18" s="167"/>
      <c r="O18" s="167"/>
      <c r="S18" s="53"/>
    </row>
    <row r="19" spans="1:19" x14ac:dyDescent="0.25">
      <c r="A19" s="33" t="s">
        <v>154</v>
      </c>
      <c r="B19" s="34">
        <f>VLOOKUP(D19,nusedswatershed,4,FALSE)</f>
        <v>26</v>
      </c>
      <c r="C19" s="35">
        <v>26</v>
      </c>
      <c r="D19" s="36" t="s">
        <v>239</v>
      </c>
      <c r="E19" s="36" t="s">
        <v>29</v>
      </c>
      <c r="F19" s="21" t="s">
        <v>163</v>
      </c>
      <c r="G19">
        <v>2008</v>
      </c>
      <c r="H19" s="128">
        <v>200</v>
      </c>
      <c r="I19" s="40">
        <v>200</v>
      </c>
      <c r="J19" s="159" t="str">
        <f>IFERROR(IF(K19&gt;0,I19*K19,"   -"),"   -")</f>
        <v xml:space="preserve">   -</v>
      </c>
      <c r="K19" s="52" t="str">
        <f>_xlfn.IFNA(VLOOKUP(D19&amp;"."&amp;G19,PNIdata!$E$6:$L$264,2,FALSE),"-")</f>
        <v>-</v>
      </c>
      <c r="L19" s="158" t="str">
        <f>IFERROR(IF(O19&gt;0,I19*O19,"   -"),"   -")</f>
        <v xml:space="preserve">   -</v>
      </c>
      <c r="M19" s="52"/>
      <c r="N19" s="167"/>
      <c r="O19" s="167"/>
      <c r="S19" s="53"/>
    </row>
    <row r="20" spans="1:19" x14ac:dyDescent="0.25">
      <c r="A20" s="33" t="s">
        <v>154</v>
      </c>
      <c r="B20" s="34">
        <f>VLOOKUP(D20,nusedswatershed,4,FALSE)</f>
        <v>26</v>
      </c>
      <c r="C20" s="35">
        <v>26</v>
      </c>
      <c r="D20" s="36" t="s">
        <v>239</v>
      </c>
      <c r="E20" s="36" t="s">
        <v>29</v>
      </c>
      <c r="F20" s="21" t="s">
        <v>163</v>
      </c>
      <c r="G20">
        <v>2007</v>
      </c>
      <c r="H20" s="128">
        <v>162</v>
      </c>
      <c r="I20" s="40">
        <v>162</v>
      </c>
      <c r="J20" s="159" t="str">
        <f>IFERROR(IF(K20&gt;0,I20*K20,"   -"),"   -")</f>
        <v xml:space="preserve">   -</v>
      </c>
      <c r="K20" s="52" t="str">
        <f>_xlfn.IFNA(VLOOKUP(D20&amp;"."&amp;G20,PNIdata!$E$6:$L$264,2,FALSE),"-")</f>
        <v>-</v>
      </c>
      <c r="L20" s="158" t="str">
        <f>IFERROR(IF(O20&gt;0,I20*O20,"   -"),"   -")</f>
        <v xml:space="preserve">   -</v>
      </c>
      <c r="M20" s="52"/>
      <c r="N20" s="167"/>
      <c r="O20" s="167"/>
      <c r="S20" s="53"/>
    </row>
    <row r="21" spans="1:19" x14ac:dyDescent="0.25">
      <c r="A21" s="33" t="s">
        <v>154</v>
      </c>
      <c r="B21" s="34">
        <f>VLOOKUP(D21,nusedswatershed,4,FALSE)</f>
        <v>26</v>
      </c>
      <c r="C21" s="35">
        <v>26</v>
      </c>
      <c r="D21" s="36" t="s">
        <v>239</v>
      </c>
      <c r="E21" s="36" t="s">
        <v>29</v>
      </c>
      <c r="F21" s="21" t="s">
        <v>163</v>
      </c>
      <c r="G21">
        <v>2006</v>
      </c>
      <c r="H21" s="128">
        <v>228</v>
      </c>
      <c r="I21" s="40">
        <v>228</v>
      </c>
      <c r="J21" s="159" t="str">
        <f>IFERROR(IF(K21&gt;0,I21*K21,"   -"),"   -")</f>
        <v xml:space="preserve">   -</v>
      </c>
      <c r="K21" s="52" t="str">
        <f>_xlfn.IFNA(VLOOKUP(D21&amp;"."&amp;G21,PNIdata!$E$6:$L$264,2,FALSE),"-")</f>
        <v>-</v>
      </c>
      <c r="L21" s="158" t="str">
        <f>IFERROR(IF(O21&gt;0,I21*O21,"   -"),"   -")</f>
        <v xml:space="preserve">   -</v>
      </c>
      <c r="M21" s="52"/>
      <c r="N21" s="167"/>
      <c r="O21" s="167"/>
      <c r="S21" s="53"/>
    </row>
    <row r="22" spans="1:19" x14ac:dyDescent="0.25">
      <c r="A22" s="33" t="s">
        <v>154</v>
      </c>
      <c r="B22" s="34">
        <f>VLOOKUP(D22,nusedswatershed,4,FALSE)</f>
        <v>26</v>
      </c>
      <c r="C22" s="35">
        <v>26</v>
      </c>
      <c r="D22" s="36" t="s">
        <v>239</v>
      </c>
      <c r="E22" s="36" t="s">
        <v>29</v>
      </c>
      <c r="F22" s="21" t="s">
        <v>163</v>
      </c>
      <c r="G22">
        <v>2005</v>
      </c>
      <c r="H22" s="128">
        <v>199</v>
      </c>
      <c r="I22" s="40">
        <v>199</v>
      </c>
      <c r="J22" s="159" t="str">
        <f>IFERROR(IF(K22&gt;0,I22*K22,"   -"),"   -")</f>
        <v xml:space="preserve">   -</v>
      </c>
      <c r="K22" s="52" t="str">
        <f>_xlfn.IFNA(VLOOKUP(D22&amp;"."&amp;G22,PNIdata!$E$6:$L$264,2,FALSE),"-")</f>
        <v>-</v>
      </c>
      <c r="L22" s="158" t="str">
        <f>IFERROR(IF(O22&gt;0,I22*O22,"   -"),"   -")</f>
        <v xml:space="preserve">   -</v>
      </c>
      <c r="M22" s="52"/>
      <c r="N22" s="167"/>
      <c r="O22" s="167"/>
      <c r="S22" s="53"/>
    </row>
    <row r="23" spans="1:19" x14ac:dyDescent="0.25">
      <c r="A23" s="33" t="s">
        <v>154</v>
      </c>
      <c r="B23" s="34">
        <f>VLOOKUP(D23,nusedswatershed,4,FALSE)</f>
        <v>26</v>
      </c>
      <c r="C23" s="35">
        <v>26</v>
      </c>
      <c r="D23" s="36" t="s">
        <v>239</v>
      </c>
      <c r="E23" s="36" t="s">
        <v>29</v>
      </c>
      <c r="F23" s="21" t="s">
        <v>163</v>
      </c>
      <c r="G23">
        <v>2004</v>
      </c>
      <c r="H23" s="128">
        <v>454</v>
      </c>
      <c r="I23" s="40">
        <v>454</v>
      </c>
      <c r="J23" s="159" t="str">
        <f>IFERROR(IF(K23&gt;0,I23*K23,"   -"),"   -")</f>
        <v xml:space="preserve">   -</v>
      </c>
      <c r="K23" s="52" t="str">
        <f>_xlfn.IFNA(VLOOKUP(D23&amp;"."&amp;G23,PNIdata!$E$6:$L$264,2,FALSE),"-")</f>
        <v>-</v>
      </c>
      <c r="L23" s="158" t="str">
        <f>IFERROR(IF(O23&gt;0,I23*O23,"   -"),"   -")</f>
        <v xml:space="preserve">   -</v>
      </c>
      <c r="M23" s="52"/>
      <c r="N23" s="167"/>
      <c r="O23" s="167"/>
      <c r="S23" s="53"/>
    </row>
    <row r="24" spans="1:19" x14ac:dyDescent="0.25">
      <c r="A24" s="33" t="s">
        <v>154</v>
      </c>
      <c r="B24" s="34">
        <f>VLOOKUP(D24,nusedswatershed,4,FALSE)</f>
        <v>26</v>
      </c>
      <c r="C24" s="35">
        <v>26</v>
      </c>
      <c r="D24" s="36" t="s">
        <v>239</v>
      </c>
      <c r="E24" s="36" t="s">
        <v>29</v>
      </c>
      <c r="F24" s="21" t="s">
        <v>163</v>
      </c>
      <c r="G24">
        <v>2003</v>
      </c>
      <c r="H24" s="128">
        <v>379</v>
      </c>
      <c r="I24" s="40">
        <v>379</v>
      </c>
      <c r="J24" s="159" t="str">
        <f>IFERROR(IF(K24&gt;0,I24*K24,"   -"),"   -")</f>
        <v xml:space="preserve">   -</v>
      </c>
      <c r="K24" s="52" t="str">
        <f>_xlfn.IFNA(VLOOKUP(D24&amp;"."&amp;G24,PNIdata!$E$6:$L$264,2,FALSE),"-")</f>
        <v>-</v>
      </c>
      <c r="L24" s="158" t="str">
        <f>IFERROR(IF(O24&gt;0,I24*O24,"   -"),"   -")</f>
        <v xml:space="preserve">   -</v>
      </c>
      <c r="M24" s="52"/>
      <c r="N24" s="167"/>
      <c r="O24" s="167"/>
      <c r="S24" s="53"/>
    </row>
    <row r="25" spans="1:19" x14ac:dyDescent="0.25">
      <c r="A25" s="33" t="s">
        <v>154</v>
      </c>
      <c r="B25" s="34">
        <f>VLOOKUP(D25,nusedswatershed,4,FALSE)</f>
        <v>26</v>
      </c>
      <c r="C25" s="35">
        <v>26</v>
      </c>
      <c r="D25" s="36" t="s">
        <v>239</v>
      </c>
      <c r="E25" s="36" t="s">
        <v>29</v>
      </c>
      <c r="F25" s="21" t="s">
        <v>163</v>
      </c>
      <c r="G25">
        <v>2002</v>
      </c>
      <c r="H25" s="128">
        <v>41</v>
      </c>
      <c r="I25" s="40">
        <v>41</v>
      </c>
      <c r="J25" s="159" t="str">
        <f>IFERROR(IF(K25&gt;0,I25*K25,"   -"),"   -")</f>
        <v xml:space="preserve">   -</v>
      </c>
      <c r="K25" s="52" t="str">
        <f>_xlfn.IFNA(VLOOKUP(D25&amp;"."&amp;G25,PNIdata!$E$6:$L$264,2,FALSE),"-")</f>
        <v>-</v>
      </c>
      <c r="L25" s="158" t="str">
        <f>IFERROR(IF(O25&gt;0,I25*O25,"   -"),"   -")</f>
        <v xml:space="preserve">   -</v>
      </c>
      <c r="M25" s="52"/>
      <c r="N25" s="167"/>
      <c r="O25" s="167"/>
      <c r="S25" s="53"/>
    </row>
    <row r="26" spans="1:19" x14ac:dyDescent="0.25">
      <c r="A26" s="33" t="s">
        <v>154</v>
      </c>
      <c r="B26" s="34">
        <f>VLOOKUP(D26,nusedswatershed,4,FALSE)</f>
        <v>26</v>
      </c>
      <c r="C26" s="35">
        <v>26</v>
      </c>
      <c r="D26" s="36" t="s">
        <v>239</v>
      </c>
      <c r="E26" s="36" t="s">
        <v>29</v>
      </c>
      <c r="F26" s="21" t="s">
        <v>163</v>
      </c>
      <c r="G26">
        <v>2001</v>
      </c>
      <c r="H26" s="128">
        <v>139</v>
      </c>
      <c r="I26" s="40">
        <v>139</v>
      </c>
      <c r="J26" s="159" t="str">
        <f>IFERROR(IF(K26&gt;0,I26*K26,"   -"),"   -")</f>
        <v xml:space="preserve">   -</v>
      </c>
      <c r="K26" s="52" t="str">
        <f>_xlfn.IFNA(VLOOKUP(D26&amp;"."&amp;G26,PNIdata!$E$6:$L$264,2,FALSE),"-")</f>
        <v>-</v>
      </c>
      <c r="L26" s="158" t="str">
        <f>IFERROR(IF(O26&gt;0,I26*O26,"   -"),"   -")</f>
        <v xml:space="preserve">   -</v>
      </c>
      <c r="M26" s="52"/>
      <c r="N26" s="167"/>
      <c r="O26" s="167"/>
      <c r="S26" s="53"/>
    </row>
    <row r="27" spans="1:19" x14ac:dyDescent="0.25">
      <c r="A27" s="33" t="s">
        <v>154</v>
      </c>
      <c r="B27" s="34">
        <f>VLOOKUP(D27,nusedswatershed,4,FALSE)</f>
        <v>26</v>
      </c>
      <c r="C27" s="35">
        <v>26</v>
      </c>
      <c r="D27" s="36" t="s">
        <v>239</v>
      </c>
      <c r="E27" s="36" t="s">
        <v>29</v>
      </c>
      <c r="F27" s="21" t="s">
        <v>163</v>
      </c>
      <c r="G27">
        <v>2000</v>
      </c>
      <c r="H27" s="128">
        <v>75</v>
      </c>
      <c r="I27" s="40">
        <v>75</v>
      </c>
      <c r="J27" s="159" t="str">
        <f>IFERROR(IF(K27&gt;0,I27*K27,"   -"),"   -")</f>
        <v xml:space="preserve">   -</v>
      </c>
      <c r="K27" s="52" t="str">
        <f>_xlfn.IFNA(VLOOKUP(D27&amp;"."&amp;G27,PNIdata!$E$6:$L$264,2,FALSE),"-")</f>
        <v>-</v>
      </c>
      <c r="L27" s="158" t="str">
        <f>IFERROR(IF(O27&gt;0,I27*O27,"   -"),"   -")</f>
        <v xml:space="preserve">   -</v>
      </c>
      <c r="M27" s="52"/>
      <c r="N27" s="167"/>
      <c r="O27" s="167"/>
      <c r="S27" s="53"/>
    </row>
    <row r="28" spans="1:19" x14ac:dyDescent="0.25">
      <c r="A28" s="33" t="s">
        <v>154</v>
      </c>
      <c r="B28" s="34">
        <f>VLOOKUP(D28,nusedswatershed,4,FALSE)</f>
        <v>26</v>
      </c>
      <c r="C28" s="35">
        <v>26</v>
      </c>
      <c r="D28" s="36" t="s">
        <v>239</v>
      </c>
      <c r="E28" s="36" t="s">
        <v>29</v>
      </c>
      <c r="F28" s="21" t="s">
        <v>163</v>
      </c>
      <c r="G28">
        <v>1999</v>
      </c>
      <c r="H28" s="128">
        <v>539</v>
      </c>
      <c r="I28" s="40">
        <v>539</v>
      </c>
      <c r="J28" s="159" t="str">
        <f>IFERROR(IF(K28&gt;0,I28*K28,"   -"),"   -")</f>
        <v xml:space="preserve">   -</v>
      </c>
      <c r="K28" s="52" t="str">
        <f>_xlfn.IFNA(VLOOKUP(D28&amp;"."&amp;G28,PNIdata!$E$6:$L$264,2,FALSE),"-")</f>
        <v>-</v>
      </c>
      <c r="L28" s="158" t="str">
        <f>IFERROR(IF(O28&gt;0,I28*O28,"   -"),"   -")</f>
        <v xml:space="preserve">   -</v>
      </c>
      <c r="M28" s="52"/>
      <c r="N28" s="167"/>
      <c r="O28" s="167"/>
      <c r="S28" s="53"/>
    </row>
    <row r="29" spans="1:19" x14ac:dyDescent="0.25">
      <c r="A29" s="33" t="s">
        <v>154</v>
      </c>
      <c r="B29" s="34">
        <f>VLOOKUP(D29,nusedswatershed,4,FALSE)</f>
        <v>26</v>
      </c>
      <c r="C29" s="35">
        <v>26</v>
      </c>
      <c r="D29" s="36" t="s">
        <v>239</v>
      </c>
      <c r="E29" s="36" t="s">
        <v>29</v>
      </c>
      <c r="F29" s="21" t="s">
        <v>163</v>
      </c>
      <c r="G29" s="22">
        <v>1998</v>
      </c>
      <c r="H29" s="128">
        <v>300</v>
      </c>
      <c r="I29" s="40">
        <v>300</v>
      </c>
      <c r="J29" s="159" t="str">
        <f>IFERROR(IF(K29&gt;0,I29*K29,"   -"),"   -")</f>
        <v xml:space="preserve">   -</v>
      </c>
      <c r="K29" s="52" t="str">
        <f>_xlfn.IFNA(VLOOKUP(D29&amp;"."&amp;G29,PNIdata!$E$6:$L$264,2,FALSE),"-")</f>
        <v>-</v>
      </c>
      <c r="L29" s="158" t="str">
        <f>IFERROR(IF(O29&gt;0,I29*O29,"   -"),"   -")</f>
        <v xml:space="preserve">   -</v>
      </c>
      <c r="M29" s="52"/>
      <c r="N29" s="167"/>
      <c r="O29" s="168"/>
      <c r="S29" s="53"/>
    </row>
    <row r="30" spans="1:19" x14ac:dyDescent="0.25">
      <c r="A30" s="33" t="s">
        <v>154</v>
      </c>
      <c r="B30" s="34">
        <f>VLOOKUP(D30,nusedswatershed,4,FALSE)</f>
        <v>26</v>
      </c>
      <c r="C30" s="35">
        <v>26</v>
      </c>
      <c r="D30" s="36" t="s">
        <v>239</v>
      </c>
      <c r="E30" s="36" t="s">
        <v>29</v>
      </c>
      <c r="F30" s="21" t="s">
        <v>163</v>
      </c>
      <c r="G30" s="22">
        <v>1997</v>
      </c>
      <c r="H30" s="128">
        <v>402</v>
      </c>
      <c r="I30" s="40">
        <v>402</v>
      </c>
      <c r="J30" s="159" t="str">
        <f>IFERROR(IF(K30&gt;0,I30*K30,"   -"),"   -")</f>
        <v xml:space="preserve">   -</v>
      </c>
      <c r="K30" s="52" t="str">
        <f>_xlfn.IFNA(VLOOKUP(D30&amp;"."&amp;G30,PNIdata!$E$6:$L$264,2,FALSE),"-")</f>
        <v>-</v>
      </c>
      <c r="L30" s="158" t="str">
        <f>IFERROR(IF(O30&gt;0,I30*O30,"   -"),"   -")</f>
        <v xml:space="preserve">   -</v>
      </c>
      <c r="M30" s="52"/>
      <c r="N30" s="167"/>
      <c r="O30" s="167"/>
      <c r="S30" s="53"/>
    </row>
    <row r="31" spans="1:19" x14ac:dyDescent="0.25">
      <c r="A31" s="33" t="s">
        <v>154</v>
      </c>
      <c r="B31" s="34">
        <f>VLOOKUP(D31,nusedswatershed,4,FALSE)</f>
        <v>26</v>
      </c>
      <c r="C31" s="35">
        <v>26</v>
      </c>
      <c r="D31" s="36" t="s">
        <v>239</v>
      </c>
      <c r="E31" s="36" t="s">
        <v>29</v>
      </c>
      <c r="F31" s="21" t="s">
        <v>163</v>
      </c>
      <c r="G31" s="22">
        <v>1996</v>
      </c>
      <c r="H31" s="128">
        <v>53</v>
      </c>
      <c r="I31" s="40">
        <v>53</v>
      </c>
      <c r="J31" s="159" t="str">
        <f>IFERROR(IF(K31&gt;0,I31*K31,"   -"),"   -")</f>
        <v xml:space="preserve">   -</v>
      </c>
      <c r="K31" s="52" t="str">
        <f>_xlfn.IFNA(VLOOKUP(D31&amp;"."&amp;G31,PNIdata!$E$6:$L$264,2,FALSE),"-")</f>
        <v>-</v>
      </c>
      <c r="L31" s="158" t="str">
        <f>IFERROR(IF(O31&gt;0,I31*O31,"   -"),"   -")</f>
        <v xml:space="preserve">   -</v>
      </c>
      <c r="M31" s="52"/>
      <c r="N31" s="167"/>
      <c r="O31" s="167"/>
      <c r="S31" s="53"/>
    </row>
    <row r="32" spans="1:19" x14ac:dyDescent="0.25">
      <c r="A32" s="33" t="s">
        <v>154</v>
      </c>
      <c r="B32" s="34">
        <f>VLOOKUP(D32,nusedswatershed,4,FALSE)</f>
        <v>26</v>
      </c>
      <c r="C32" s="35">
        <v>26</v>
      </c>
      <c r="D32" s="36" t="s">
        <v>239</v>
      </c>
      <c r="E32" s="36" t="s">
        <v>29</v>
      </c>
      <c r="F32" s="21" t="s">
        <v>163</v>
      </c>
      <c r="G32" s="22">
        <v>1995</v>
      </c>
      <c r="H32" s="128">
        <v>90</v>
      </c>
      <c r="I32" s="40">
        <v>90</v>
      </c>
      <c r="J32" s="159" t="str">
        <f>IFERROR(IF(K32&gt;0,I32*K32,"   -"),"   -")</f>
        <v xml:space="preserve">   -</v>
      </c>
      <c r="K32" s="52" t="str">
        <f>_xlfn.IFNA(VLOOKUP(D32&amp;"."&amp;G32,PNIdata!$E$6:$L$264,2,FALSE),"-")</f>
        <v>-</v>
      </c>
      <c r="L32" s="158" t="str">
        <f>IFERROR(IF(O32&gt;0,I32*O32,"   -"),"   -")</f>
        <v xml:space="preserve">   -</v>
      </c>
      <c r="M32" s="52"/>
      <c r="N32" s="167"/>
      <c r="O32" s="167"/>
      <c r="S32" s="53">
        <v>976</v>
      </c>
    </row>
    <row r="33" spans="1:19" hidden="1" x14ac:dyDescent="0.25">
      <c r="A33" s="33" t="s">
        <v>154</v>
      </c>
      <c r="B33" s="34">
        <f>VLOOKUP(D33,nusedswatershed,4,FALSE)</f>
        <v>26</v>
      </c>
      <c r="C33" s="35">
        <v>26</v>
      </c>
      <c r="D33" s="36" t="s">
        <v>239</v>
      </c>
      <c r="E33" s="36" t="s">
        <v>29</v>
      </c>
      <c r="F33" s="21" t="s">
        <v>163</v>
      </c>
      <c r="G33" s="22">
        <v>1994</v>
      </c>
      <c r="H33" s="128">
        <v>100</v>
      </c>
      <c r="I33" s="40">
        <v>100</v>
      </c>
      <c r="J33" s="159" t="str">
        <f>IFERROR(IF(K33&gt;0,I33*K33,"   -"),"   -")</f>
        <v xml:space="preserve">   -</v>
      </c>
      <c r="K33" s="52" t="str">
        <f>_xlfn.IFNA(VLOOKUP(D33&amp;"."&amp;G33,PNIdata!$E$6:$L$264,2,FALSE),"-")</f>
        <v>-</v>
      </c>
      <c r="L33" s="158" t="str">
        <f>IFERROR(IF(O33&gt;0,I33*O33,"   -"),"   -")</f>
        <v xml:space="preserve">   -</v>
      </c>
      <c r="M33" s="52"/>
      <c r="N33" s="167"/>
      <c r="O33" s="167"/>
      <c r="S33" s="53"/>
    </row>
    <row r="34" spans="1:19" hidden="1" x14ac:dyDescent="0.25">
      <c r="A34" s="33" t="s">
        <v>154</v>
      </c>
      <c r="B34" s="34">
        <f>VLOOKUP(D34,nusedswatershed,4,FALSE)</f>
        <v>26</v>
      </c>
      <c r="C34" s="35">
        <v>26</v>
      </c>
      <c r="D34" s="36" t="s">
        <v>239</v>
      </c>
      <c r="E34" s="36" t="s">
        <v>29</v>
      </c>
      <c r="F34" s="21" t="s">
        <v>163</v>
      </c>
      <c r="G34" s="22">
        <v>1993</v>
      </c>
      <c r="H34" s="128">
        <v>10</v>
      </c>
      <c r="I34" s="40">
        <v>10</v>
      </c>
      <c r="J34" s="159" t="str">
        <f>IFERROR(IF(K34&gt;0,I34*K34,"   -"),"   -")</f>
        <v xml:space="preserve">   -</v>
      </c>
      <c r="K34" s="52" t="str">
        <f>_xlfn.IFNA(VLOOKUP(D34&amp;"."&amp;G34,PNIdata!$E$6:$L$264,2,FALSE),"-")</f>
        <v>-</v>
      </c>
      <c r="L34" s="158" t="str">
        <f>IFERROR(IF(O34&gt;0,I34*O34,"   -"),"   -")</f>
        <v xml:space="preserve">   -</v>
      </c>
      <c r="M34" s="52"/>
      <c r="N34" s="167"/>
      <c r="O34" s="167"/>
      <c r="S34" s="53"/>
    </row>
    <row r="35" spans="1:19" hidden="1" x14ac:dyDescent="0.25">
      <c r="A35" s="33" t="s">
        <v>154</v>
      </c>
      <c r="B35" s="34">
        <f>VLOOKUP(D35,nusedswatershed,4,FALSE)</f>
        <v>26</v>
      </c>
      <c r="C35" s="35">
        <v>26</v>
      </c>
      <c r="D35" s="36" t="s">
        <v>239</v>
      </c>
      <c r="E35" s="36" t="s">
        <v>29</v>
      </c>
      <c r="F35" s="21" t="s">
        <v>163</v>
      </c>
      <c r="G35" s="22">
        <v>1992</v>
      </c>
      <c r="H35" s="128">
        <v>10</v>
      </c>
      <c r="I35" s="40">
        <v>10</v>
      </c>
      <c r="J35" s="159" t="str">
        <f>IFERROR(IF(K35&gt;0,I35*K35,"   -"),"   -")</f>
        <v xml:space="preserve">   -</v>
      </c>
      <c r="K35" s="52" t="str">
        <f>_xlfn.IFNA(VLOOKUP(D35&amp;"."&amp;G35,PNIdata!$E$6:$L$264,2,FALSE),"-")</f>
        <v>-</v>
      </c>
      <c r="L35" s="158" t="str">
        <f>IFERROR(IF(O35&gt;0,I35*O35,"   -"),"   -")</f>
        <v xml:space="preserve">   -</v>
      </c>
      <c r="M35" s="52"/>
      <c r="N35" s="167"/>
      <c r="O35" s="167"/>
      <c r="S35" s="53"/>
    </row>
    <row r="36" spans="1:19" hidden="1" x14ac:dyDescent="0.25">
      <c r="A36" s="33" t="s">
        <v>154</v>
      </c>
      <c r="B36" s="34">
        <f>VLOOKUP(D36,nusedswatershed,4,FALSE)</f>
        <v>26</v>
      </c>
      <c r="C36" s="35">
        <v>26</v>
      </c>
      <c r="D36" s="36" t="s">
        <v>239</v>
      </c>
      <c r="E36" s="36" t="s">
        <v>29</v>
      </c>
      <c r="F36" s="21" t="s">
        <v>163</v>
      </c>
      <c r="G36" s="22">
        <v>1991</v>
      </c>
      <c r="H36" s="128">
        <v>20</v>
      </c>
      <c r="I36" s="40">
        <v>20</v>
      </c>
      <c r="J36" s="159" t="str">
        <f>IFERROR(IF(K36&gt;0,I36*K36,"   -"),"   -")</f>
        <v xml:space="preserve">   -</v>
      </c>
      <c r="K36" s="52" t="str">
        <f>_xlfn.IFNA(VLOOKUP(D36&amp;"."&amp;G36,PNIdata!$E$6:$L$264,2,FALSE),"-")</f>
        <v>-</v>
      </c>
      <c r="L36" s="158" t="str">
        <f>IFERROR(IF(O36&gt;0,I36*O36,"   -"),"   -")</f>
        <v xml:space="preserve">   -</v>
      </c>
      <c r="M36" s="52"/>
      <c r="N36" s="167"/>
      <c r="O36" s="167"/>
      <c r="S36" s="53"/>
    </row>
    <row r="37" spans="1:19" hidden="1" x14ac:dyDescent="0.25">
      <c r="A37" s="33" t="s">
        <v>154</v>
      </c>
      <c r="B37" s="34">
        <f>VLOOKUP(D37,nusedswatershed,4,FALSE)</f>
        <v>26</v>
      </c>
      <c r="C37" s="35">
        <v>26</v>
      </c>
      <c r="D37" s="36" t="s">
        <v>239</v>
      </c>
      <c r="E37" s="36" t="s">
        <v>29</v>
      </c>
      <c r="F37" s="21" t="s">
        <v>163</v>
      </c>
      <c r="G37" s="22">
        <v>1990</v>
      </c>
      <c r="H37" s="128">
        <v>50</v>
      </c>
      <c r="I37" s="40">
        <v>50</v>
      </c>
      <c r="J37" s="159" t="str">
        <f>IFERROR(IF(K37&gt;0,I37*K37,"   -"),"   -")</f>
        <v xml:space="preserve">   -</v>
      </c>
      <c r="K37" s="52" t="str">
        <f>_xlfn.IFNA(VLOOKUP(D37&amp;"."&amp;G37,PNIdata!$E$6:$L$264,2,FALSE),"-")</f>
        <v>-</v>
      </c>
      <c r="L37" s="158" t="str">
        <f>IFERROR(IF(O37&gt;0,I37*O37,"   -"),"   -")</f>
        <v xml:space="preserve">   -</v>
      </c>
      <c r="M37" s="52"/>
      <c r="N37" s="167"/>
      <c r="O37" s="167"/>
      <c r="S37" s="53"/>
    </row>
    <row r="38" spans="1:19" hidden="1" x14ac:dyDescent="0.25">
      <c r="A38" s="33" t="s">
        <v>154</v>
      </c>
      <c r="B38" s="34">
        <f>VLOOKUP(D38,nusedswatershed,4,FALSE)</f>
        <v>26</v>
      </c>
      <c r="C38" s="35">
        <v>26</v>
      </c>
      <c r="D38" s="36" t="s">
        <v>239</v>
      </c>
      <c r="E38" s="36" t="s">
        <v>29</v>
      </c>
      <c r="F38" s="21" t="s">
        <v>163</v>
      </c>
      <c r="G38" s="22">
        <v>1989</v>
      </c>
      <c r="H38" s="128">
        <v>40</v>
      </c>
      <c r="I38" s="40">
        <v>40</v>
      </c>
      <c r="J38" s="159" t="str">
        <f>IFERROR(IF(K38&gt;0,I38*K38,"   -"),"   -")</f>
        <v xml:space="preserve">   -</v>
      </c>
      <c r="K38" s="52" t="str">
        <f>_xlfn.IFNA(VLOOKUP(D38&amp;"."&amp;G38,PNIdata!$E$6:$L$264,2,FALSE),"-")</f>
        <v>-</v>
      </c>
      <c r="L38" s="158" t="str">
        <f>IFERROR(IF(O38&gt;0,I38*O38,"   -"),"   -")</f>
        <v xml:space="preserve">   -</v>
      </c>
      <c r="M38" s="52"/>
      <c r="N38" s="167"/>
      <c r="O38" s="167"/>
      <c r="S38" s="53"/>
    </row>
    <row r="39" spans="1:19" hidden="1" x14ac:dyDescent="0.25">
      <c r="A39" s="33" t="s">
        <v>154</v>
      </c>
      <c r="B39" s="34">
        <f>VLOOKUP(D39,nusedswatershed,4,FALSE)</f>
        <v>26</v>
      </c>
      <c r="C39" s="35">
        <v>26</v>
      </c>
      <c r="D39" s="36" t="s">
        <v>239</v>
      </c>
      <c r="E39" s="36" t="s">
        <v>29</v>
      </c>
      <c r="F39" s="21" t="s">
        <v>163</v>
      </c>
      <c r="G39" s="22">
        <v>1988</v>
      </c>
      <c r="H39" s="128" t="s">
        <v>643</v>
      </c>
      <c r="I39" s="40"/>
      <c r="J39" s="159" t="str">
        <f>IFERROR(IF(K39&gt;0,I39*K39,"   -"),"   -")</f>
        <v xml:space="preserve">   -</v>
      </c>
      <c r="K39" s="52" t="str">
        <f>_xlfn.IFNA(VLOOKUP(D39&amp;"."&amp;G39,PNIdata!$E$6:$L$264,2,FALSE),"-")</f>
        <v>-</v>
      </c>
      <c r="L39" s="158" t="str">
        <f>IFERROR(IF(O39&gt;0,I39*O39,"   -"),"   -")</f>
        <v xml:space="preserve">   -</v>
      </c>
      <c r="M39" s="52"/>
      <c r="N39" s="167"/>
      <c r="O39" s="167"/>
      <c r="S39" s="53"/>
    </row>
    <row r="40" spans="1:19" hidden="1" x14ac:dyDescent="0.25">
      <c r="A40" s="33" t="s">
        <v>154</v>
      </c>
      <c r="B40" s="34">
        <f>VLOOKUP(D40,nusedswatershed,4,FALSE)</f>
        <v>26</v>
      </c>
      <c r="C40" s="35">
        <v>26</v>
      </c>
      <c r="D40" s="36" t="s">
        <v>239</v>
      </c>
      <c r="E40" s="36" t="s">
        <v>29</v>
      </c>
      <c r="F40" s="21" t="s">
        <v>163</v>
      </c>
      <c r="G40" s="22">
        <v>1987</v>
      </c>
      <c r="H40" s="128">
        <v>100</v>
      </c>
      <c r="I40" s="40">
        <v>100</v>
      </c>
      <c r="J40" s="159" t="str">
        <f>IFERROR(IF(K40&gt;0,I40*K40,"   -"),"   -")</f>
        <v xml:space="preserve">   -</v>
      </c>
      <c r="K40" s="52" t="str">
        <f>_xlfn.IFNA(VLOOKUP(D40&amp;"."&amp;G40,PNIdata!$E$6:$L$264,2,FALSE),"-")</f>
        <v>-</v>
      </c>
      <c r="L40" s="158" t="str">
        <f>IFERROR(IF(O40&gt;0,I40*O40,"   -"),"   -")</f>
        <v xml:space="preserve">   -</v>
      </c>
      <c r="M40" s="52"/>
      <c r="N40" s="167"/>
      <c r="O40" s="167"/>
      <c r="S40" s="53"/>
    </row>
    <row r="41" spans="1:19" hidden="1" x14ac:dyDescent="0.25">
      <c r="A41" s="33" t="s">
        <v>154</v>
      </c>
      <c r="B41" s="34">
        <f>VLOOKUP(D41,nusedswatershed,4,FALSE)</f>
        <v>26</v>
      </c>
      <c r="C41" s="35">
        <v>26</v>
      </c>
      <c r="D41" s="36" t="s">
        <v>239</v>
      </c>
      <c r="E41" s="36" t="s">
        <v>29</v>
      </c>
      <c r="F41" s="21" t="s">
        <v>163</v>
      </c>
      <c r="G41" s="22">
        <v>1986</v>
      </c>
      <c r="H41" s="128">
        <v>100</v>
      </c>
      <c r="I41" s="40">
        <v>100</v>
      </c>
      <c r="J41" s="159" t="str">
        <f>IFERROR(IF(K41&gt;0,I41*K41,"   -"),"   -")</f>
        <v xml:space="preserve">   -</v>
      </c>
      <c r="K41" s="52" t="str">
        <f>_xlfn.IFNA(VLOOKUP(D41&amp;"."&amp;G41,PNIdata!$E$6:$L$264,2,FALSE),"-")</f>
        <v>-</v>
      </c>
      <c r="L41" s="158" t="str">
        <f>IFERROR(IF(O41&gt;0,I41*O41,"   -"),"   -")</f>
        <v xml:space="preserve">   -</v>
      </c>
      <c r="M41" s="52"/>
      <c r="N41" s="167"/>
      <c r="O41" s="167"/>
      <c r="S41" s="53"/>
    </row>
    <row r="42" spans="1:19" hidden="1" x14ac:dyDescent="0.25">
      <c r="A42" s="33" t="s">
        <v>154</v>
      </c>
      <c r="B42" s="34">
        <f>VLOOKUP(D42,nusedswatershed,4,FALSE)</f>
        <v>26</v>
      </c>
      <c r="C42" s="35">
        <v>26</v>
      </c>
      <c r="D42" s="36" t="s">
        <v>239</v>
      </c>
      <c r="E42" s="36" t="s">
        <v>29</v>
      </c>
      <c r="F42" s="21" t="s">
        <v>163</v>
      </c>
      <c r="G42" s="22">
        <v>1985</v>
      </c>
      <c r="H42" s="128">
        <v>400</v>
      </c>
      <c r="I42" s="40">
        <v>400</v>
      </c>
      <c r="J42" s="159" t="str">
        <f>IFERROR(IF(K42&gt;0,I42*K42,"   -"),"   -")</f>
        <v xml:space="preserve">   -</v>
      </c>
      <c r="K42" s="52" t="str">
        <f>_xlfn.IFNA(VLOOKUP(D42&amp;"."&amp;G42,PNIdata!$E$6:$L$264,2,FALSE),"-")</f>
        <v>-</v>
      </c>
      <c r="L42" s="158" t="str">
        <f>IFERROR(IF(O42&gt;0,I42*O42,"   -"),"   -")</f>
        <v xml:space="preserve">   -</v>
      </c>
      <c r="M42" s="52"/>
      <c r="N42" s="167"/>
      <c r="O42" s="167"/>
      <c r="S42" s="53"/>
    </row>
    <row r="43" spans="1:19" hidden="1" x14ac:dyDescent="0.25">
      <c r="A43" s="33" t="s">
        <v>154</v>
      </c>
      <c r="B43" s="34">
        <f>VLOOKUP(D43,nusedswatershed,4,FALSE)</f>
        <v>26</v>
      </c>
      <c r="C43" s="35">
        <v>26</v>
      </c>
      <c r="D43" s="36" t="s">
        <v>239</v>
      </c>
      <c r="E43" s="36" t="s">
        <v>29</v>
      </c>
      <c r="F43" s="21" t="s">
        <v>163</v>
      </c>
      <c r="G43" s="22">
        <v>1984</v>
      </c>
      <c r="H43" s="128">
        <v>650</v>
      </c>
      <c r="I43" s="40">
        <v>650</v>
      </c>
      <c r="J43" s="159" t="str">
        <f>IFERROR(IF(K43&gt;0,I43*K43,"   -"),"   -")</f>
        <v xml:space="preserve">   -</v>
      </c>
      <c r="K43" s="52" t="str">
        <f>_xlfn.IFNA(VLOOKUP(D43&amp;"."&amp;G43,PNIdata!$E$6:$L$264,2,FALSE),"-")</f>
        <v>-</v>
      </c>
      <c r="L43" s="158" t="str">
        <f>IFERROR(IF(O43&gt;0,I43*O43,"   -"),"   -")</f>
        <v xml:space="preserve">   -</v>
      </c>
      <c r="M43" s="52"/>
      <c r="N43" s="167"/>
      <c r="O43" s="167"/>
      <c r="S43" s="53"/>
    </row>
    <row r="44" spans="1:19" hidden="1" x14ac:dyDescent="0.25">
      <c r="A44" s="33" t="s">
        <v>154</v>
      </c>
      <c r="B44" s="34">
        <f>VLOOKUP(D44,nusedswatershed,4,FALSE)</f>
        <v>26</v>
      </c>
      <c r="C44" s="35">
        <v>26</v>
      </c>
      <c r="D44" s="36" t="s">
        <v>239</v>
      </c>
      <c r="E44" s="36" t="s">
        <v>29</v>
      </c>
      <c r="F44" s="21" t="s">
        <v>163</v>
      </c>
      <c r="G44" s="22">
        <v>1983</v>
      </c>
      <c r="H44" s="128" t="s">
        <v>644</v>
      </c>
      <c r="I44" s="40"/>
      <c r="J44" s="159" t="str">
        <f>IFERROR(IF(K44&gt;0,I44*K44,"   -"),"   -")</f>
        <v xml:space="preserve">   -</v>
      </c>
      <c r="K44" s="52" t="str">
        <f>_xlfn.IFNA(VLOOKUP(D44&amp;"."&amp;G44,PNIdata!$E$6:$L$264,2,FALSE),"-")</f>
        <v>-</v>
      </c>
      <c r="L44" s="158" t="str">
        <f>IFERROR(IF(O44&gt;0,I44*O44,"   -"),"   -")</f>
        <v xml:space="preserve">   -</v>
      </c>
      <c r="M44" s="52"/>
      <c r="N44" s="167"/>
      <c r="O44" s="167"/>
      <c r="S44" s="53"/>
    </row>
    <row r="45" spans="1:19" hidden="1" x14ac:dyDescent="0.25">
      <c r="A45" s="33" t="s">
        <v>154</v>
      </c>
      <c r="B45" s="34">
        <f>VLOOKUP(D45,nusedswatershed,4,FALSE)</f>
        <v>26</v>
      </c>
      <c r="C45" s="35">
        <v>26</v>
      </c>
      <c r="D45" s="36" t="s">
        <v>239</v>
      </c>
      <c r="E45" s="36" t="s">
        <v>29</v>
      </c>
      <c r="F45" s="21" t="s">
        <v>163</v>
      </c>
      <c r="G45" s="22">
        <v>1982</v>
      </c>
      <c r="H45" s="128">
        <v>100</v>
      </c>
      <c r="I45" s="40">
        <v>100</v>
      </c>
      <c r="J45" s="159" t="str">
        <f>IFERROR(IF(K45&gt;0,I45*K45,"   -"),"   -")</f>
        <v xml:space="preserve">   -</v>
      </c>
      <c r="K45" s="52" t="str">
        <f>_xlfn.IFNA(VLOOKUP(D45&amp;"."&amp;G45,PNIdata!$E$6:$L$264,2,FALSE),"-")</f>
        <v>-</v>
      </c>
      <c r="L45" s="158" t="str">
        <f>IFERROR(IF(O45&gt;0,I45*O45,"   -"),"   -")</f>
        <v xml:space="preserve">   -</v>
      </c>
      <c r="M45" s="52"/>
      <c r="N45" s="167"/>
      <c r="O45" s="167"/>
      <c r="S45" s="53"/>
    </row>
    <row r="46" spans="1:19" hidden="1" x14ac:dyDescent="0.25">
      <c r="A46" s="33" t="s">
        <v>154</v>
      </c>
      <c r="B46" s="34">
        <f>VLOOKUP(D46,nusedswatershed,4,FALSE)</f>
        <v>26</v>
      </c>
      <c r="C46" s="35">
        <v>26</v>
      </c>
      <c r="D46" s="36" t="s">
        <v>239</v>
      </c>
      <c r="E46" s="36" t="s">
        <v>29</v>
      </c>
      <c r="F46" s="21" t="s">
        <v>163</v>
      </c>
      <c r="G46" s="22">
        <v>1981</v>
      </c>
      <c r="H46" s="128">
        <v>500</v>
      </c>
      <c r="I46" s="40">
        <v>500</v>
      </c>
      <c r="J46" s="159" t="str">
        <f>IFERROR(IF(K46&gt;0,I46*K46,"   -"),"   -")</f>
        <v xml:space="preserve">   -</v>
      </c>
      <c r="K46" s="52" t="str">
        <f>_xlfn.IFNA(VLOOKUP(D46&amp;"."&amp;G46,PNIdata!$E$6:$L$264,2,FALSE),"-")</f>
        <v>-</v>
      </c>
      <c r="L46" s="158" t="str">
        <f>IFERROR(IF(O46&gt;0,I46*O46,"   -"),"   -")</f>
        <v xml:space="preserve">   -</v>
      </c>
      <c r="M46" s="52"/>
      <c r="N46" s="167"/>
      <c r="O46" s="167"/>
      <c r="S46" s="53"/>
    </row>
    <row r="47" spans="1:19" hidden="1" x14ac:dyDescent="0.25">
      <c r="A47" s="33" t="s">
        <v>154</v>
      </c>
      <c r="B47" s="34">
        <f>VLOOKUP(D47,nusedswatershed,4,FALSE)</f>
        <v>26</v>
      </c>
      <c r="C47" s="35">
        <v>26</v>
      </c>
      <c r="D47" s="36" t="s">
        <v>239</v>
      </c>
      <c r="E47" s="36" t="s">
        <v>29</v>
      </c>
      <c r="F47" s="21" t="s">
        <v>163</v>
      </c>
      <c r="G47" s="22">
        <v>1980</v>
      </c>
      <c r="H47" s="128">
        <v>100</v>
      </c>
      <c r="I47" s="40">
        <v>100</v>
      </c>
      <c r="J47" s="159" t="str">
        <f>IFERROR(IF(K47&gt;0,I47*K47,"   -"),"   -")</f>
        <v xml:space="preserve">   -</v>
      </c>
      <c r="K47" s="52" t="str">
        <f>_xlfn.IFNA(VLOOKUP(D47&amp;"."&amp;G47,PNIdata!$E$6:$L$264,2,FALSE),"-")</f>
        <v>-</v>
      </c>
      <c r="L47" s="158" t="str">
        <f>IFERROR(IF(O47&gt;0,I47*O47,"   -"),"   -")</f>
        <v xml:space="preserve">   -</v>
      </c>
      <c r="M47" s="52"/>
      <c r="N47" s="167"/>
      <c r="O47" s="167"/>
      <c r="S47" s="53"/>
    </row>
    <row r="48" spans="1:19" hidden="1" x14ac:dyDescent="0.25">
      <c r="A48" s="33" t="s">
        <v>154</v>
      </c>
      <c r="B48" s="34">
        <f>VLOOKUP(D48,nusedswatershed,4,FALSE)</f>
        <v>26</v>
      </c>
      <c r="C48" s="35">
        <v>26</v>
      </c>
      <c r="D48" s="36" t="s">
        <v>239</v>
      </c>
      <c r="E48" s="36" t="s">
        <v>29</v>
      </c>
      <c r="F48" s="21" t="s">
        <v>163</v>
      </c>
      <c r="G48" s="22">
        <v>1979</v>
      </c>
      <c r="H48" s="128">
        <v>40</v>
      </c>
      <c r="I48" s="40">
        <v>40</v>
      </c>
      <c r="J48" s="159" t="str">
        <f>IFERROR(IF(K48&gt;0,I48*K48,"   -"),"   -")</f>
        <v xml:space="preserve">   -</v>
      </c>
      <c r="K48" s="52" t="str">
        <f>_xlfn.IFNA(VLOOKUP(D48&amp;"."&amp;G48,PNIdata!$E$6:$L$264,2,FALSE),"-")</f>
        <v>-</v>
      </c>
      <c r="L48" s="158" t="str">
        <f>IFERROR(IF(O48&gt;0,I48*O48,"   -"),"   -")</f>
        <v xml:space="preserve">   -</v>
      </c>
      <c r="M48" s="52"/>
      <c r="N48" s="167"/>
      <c r="O48" s="167"/>
      <c r="S48" s="53"/>
    </row>
    <row r="49" spans="1:19" hidden="1" x14ac:dyDescent="0.25">
      <c r="A49" s="33" t="s">
        <v>154</v>
      </c>
      <c r="B49" s="34">
        <f>VLOOKUP(D49,nusedswatershed,4,FALSE)</f>
        <v>26</v>
      </c>
      <c r="C49" s="35">
        <v>26</v>
      </c>
      <c r="D49" s="36" t="s">
        <v>239</v>
      </c>
      <c r="E49" s="36" t="s">
        <v>29</v>
      </c>
      <c r="F49" s="21" t="s">
        <v>163</v>
      </c>
      <c r="G49" s="22">
        <v>1978</v>
      </c>
      <c r="H49" s="128" t="s">
        <v>645</v>
      </c>
      <c r="I49" s="40"/>
      <c r="J49" s="159" t="str">
        <f>IFERROR(IF(K49&gt;0,I49*K49,"   -"),"   -")</f>
        <v xml:space="preserve">   -</v>
      </c>
      <c r="K49" s="52" t="str">
        <f>_xlfn.IFNA(VLOOKUP(D49&amp;"."&amp;G49,PNIdata!$E$6:$L$264,2,FALSE),"-")</f>
        <v>-</v>
      </c>
      <c r="L49" s="158" t="str">
        <f>IFERROR(IF(O49&gt;0,I49*O49,"   -"),"   -")</f>
        <v xml:space="preserve">   -</v>
      </c>
      <c r="M49" s="52"/>
      <c r="N49" s="167"/>
      <c r="O49" s="167"/>
      <c r="S49" s="53"/>
    </row>
    <row r="50" spans="1:19" hidden="1" x14ac:dyDescent="0.25">
      <c r="A50" s="33" t="s">
        <v>154</v>
      </c>
      <c r="B50" s="34">
        <f>VLOOKUP(D50,nusedswatershed,4,FALSE)</f>
        <v>26</v>
      </c>
      <c r="C50" s="35">
        <v>26</v>
      </c>
      <c r="D50" s="36" t="s">
        <v>239</v>
      </c>
      <c r="E50" s="36" t="s">
        <v>29</v>
      </c>
      <c r="F50" s="21" t="s">
        <v>163</v>
      </c>
      <c r="G50" s="22">
        <v>1977</v>
      </c>
      <c r="H50" s="128">
        <v>60</v>
      </c>
      <c r="I50" s="40">
        <v>60</v>
      </c>
      <c r="J50" s="159" t="str">
        <f>IFERROR(IF(K50&gt;0,I50*K50,"   -"),"   -")</f>
        <v xml:space="preserve">   -</v>
      </c>
      <c r="K50" s="52" t="str">
        <f>_xlfn.IFNA(VLOOKUP(D50&amp;"."&amp;G50,PNIdata!$E$6:$L$264,2,FALSE),"-")</f>
        <v>-</v>
      </c>
      <c r="L50" s="158" t="str">
        <f>IFERROR(IF(O50&gt;0,I50*O50,"   -"),"   -")</f>
        <v xml:space="preserve">   -</v>
      </c>
      <c r="M50" s="52"/>
      <c r="N50" s="167"/>
      <c r="O50" s="167"/>
      <c r="S50" s="53"/>
    </row>
    <row r="51" spans="1:19" hidden="1" x14ac:dyDescent="0.25">
      <c r="A51" s="33" t="s">
        <v>154</v>
      </c>
      <c r="B51" s="34">
        <f>VLOOKUP(D51,nusedswatershed,4,FALSE)</f>
        <v>26</v>
      </c>
      <c r="C51" s="35">
        <v>26</v>
      </c>
      <c r="D51" s="36" t="s">
        <v>239</v>
      </c>
      <c r="E51" s="36" t="s">
        <v>29</v>
      </c>
      <c r="F51" s="21" t="s">
        <v>163</v>
      </c>
      <c r="G51" s="22">
        <v>1976</v>
      </c>
      <c r="H51" s="128">
        <v>25</v>
      </c>
      <c r="I51" s="40">
        <v>25</v>
      </c>
      <c r="J51" s="159" t="str">
        <f>IFERROR(IF(K51&gt;0,I51*K51,"   -"),"   -")</f>
        <v xml:space="preserve">   -</v>
      </c>
      <c r="K51" s="52" t="str">
        <f>_xlfn.IFNA(VLOOKUP(D51&amp;"."&amp;G51,PNIdata!$E$6:$L$264,2,FALSE),"-")</f>
        <v>-</v>
      </c>
      <c r="L51" s="158" t="str">
        <f>IFERROR(IF(O51&gt;0,I51*O51,"   -"),"   -")</f>
        <v xml:space="preserve">   -</v>
      </c>
      <c r="M51" s="52"/>
      <c r="N51" s="167"/>
      <c r="O51" s="167"/>
      <c r="S51" s="53"/>
    </row>
    <row r="52" spans="1:19" hidden="1" x14ac:dyDescent="0.25">
      <c r="A52" s="33" t="s">
        <v>154</v>
      </c>
      <c r="B52" s="34">
        <f>VLOOKUP(D52,nusedswatershed,4,FALSE)</f>
        <v>26</v>
      </c>
      <c r="C52" s="35">
        <v>26</v>
      </c>
      <c r="D52" s="36" t="s">
        <v>239</v>
      </c>
      <c r="E52" s="36" t="s">
        <v>29</v>
      </c>
      <c r="F52" s="21" t="s">
        <v>163</v>
      </c>
      <c r="G52" s="22">
        <v>1975</v>
      </c>
      <c r="H52" s="128">
        <v>25</v>
      </c>
      <c r="I52" s="40">
        <v>25</v>
      </c>
      <c r="J52" s="159" t="str">
        <f>IFERROR(IF(K52&gt;0,I52*K52,"   -"),"   -")</f>
        <v xml:space="preserve">   -</v>
      </c>
      <c r="K52" s="52" t="str">
        <f>_xlfn.IFNA(VLOOKUP(D52&amp;"."&amp;G52,PNIdata!$E$6:$L$264,2,FALSE),"-")</f>
        <v>-</v>
      </c>
      <c r="L52" s="158" t="str">
        <f>IFERROR(IF(O52&gt;0,I52*O52,"   -"),"   -")</f>
        <v xml:space="preserve">   -</v>
      </c>
      <c r="M52" s="52"/>
      <c r="N52" s="167"/>
      <c r="O52" s="167"/>
      <c r="S52" s="53"/>
    </row>
    <row r="53" spans="1:19" hidden="1" x14ac:dyDescent="0.25">
      <c r="A53" s="33" t="s">
        <v>154</v>
      </c>
      <c r="B53" s="34">
        <f>VLOOKUP(D53,nusedswatershed,4,FALSE)</f>
        <v>26</v>
      </c>
      <c r="C53" s="35">
        <v>26</v>
      </c>
      <c r="D53" s="36" t="s">
        <v>239</v>
      </c>
      <c r="E53" s="36" t="s">
        <v>29</v>
      </c>
      <c r="F53" s="21" t="s">
        <v>163</v>
      </c>
      <c r="G53" s="22">
        <v>1974</v>
      </c>
      <c r="H53" s="128">
        <v>200</v>
      </c>
      <c r="I53" s="40">
        <v>200</v>
      </c>
      <c r="J53" s="159" t="str">
        <f>IFERROR(IF(K53&gt;0,I53*K53,"   -"),"   -")</f>
        <v xml:space="preserve">   -</v>
      </c>
      <c r="K53" s="52" t="str">
        <f>_xlfn.IFNA(VLOOKUP(D53&amp;"."&amp;G53,PNIdata!$E$6:$L$264,2,FALSE),"-")</f>
        <v>-</v>
      </c>
      <c r="L53" s="158" t="str">
        <f>IFERROR(IF(O53&gt;0,I53*O53,"   -"),"   -")</f>
        <v xml:space="preserve">   -</v>
      </c>
      <c r="M53" s="52"/>
      <c r="N53" s="167"/>
      <c r="O53" s="167"/>
      <c r="S53" s="53"/>
    </row>
    <row r="54" spans="1:19" ht="25.5" hidden="1" customHeight="1" x14ac:dyDescent="0.25">
      <c r="A54" s="33" t="s">
        <v>154</v>
      </c>
      <c r="B54" s="34">
        <f>VLOOKUP(D54,nusedswatershed,4,FALSE)</f>
        <v>26</v>
      </c>
      <c r="C54" s="35">
        <v>26</v>
      </c>
      <c r="D54" s="36" t="s">
        <v>239</v>
      </c>
      <c r="E54" s="36" t="s">
        <v>29</v>
      </c>
      <c r="F54" s="21" t="s">
        <v>163</v>
      </c>
      <c r="G54" s="22">
        <v>1973</v>
      </c>
      <c r="H54" s="128">
        <v>750</v>
      </c>
      <c r="I54" s="40">
        <v>750</v>
      </c>
      <c r="J54" s="159" t="str">
        <f>IFERROR(IF(K54&gt;0,I54*K54,"   -"),"   -")</f>
        <v xml:space="preserve">   -</v>
      </c>
      <c r="K54" s="52" t="str">
        <f>_xlfn.IFNA(VLOOKUP(D54&amp;"."&amp;G54,PNIdata!$E$6:$L$264,2,FALSE),"-")</f>
        <v>-</v>
      </c>
      <c r="L54" s="158" t="str">
        <f>IFERROR(IF(O54&gt;0,I54*O54,"   -"),"   -")</f>
        <v xml:space="preserve">   -</v>
      </c>
      <c r="M54" s="52"/>
      <c r="N54" s="167"/>
      <c r="O54" s="167"/>
      <c r="S54" s="53"/>
    </row>
    <row r="55" spans="1:19" ht="24.75" hidden="1" customHeight="1" x14ac:dyDescent="0.25">
      <c r="A55" s="33" t="s">
        <v>154</v>
      </c>
      <c r="B55" s="34">
        <f>VLOOKUP(D55,nusedswatershed,4,FALSE)</f>
        <v>26</v>
      </c>
      <c r="C55" s="35">
        <v>26</v>
      </c>
      <c r="D55" s="36" t="s">
        <v>239</v>
      </c>
      <c r="E55" s="36" t="s">
        <v>29</v>
      </c>
      <c r="F55" s="21" t="s">
        <v>163</v>
      </c>
      <c r="G55" s="22">
        <v>1972</v>
      </c>
      <c r="H55" s="128">
        <v>400</v>
      </c>
      <c r="I55" s="40">
        <v>400</v>
      </c>
      <c r="J55" s="159" t="str">
        <f>IFERROR(IF(K55&gt;0,I55*K55,"   -"),"   -")</f>
        <v xml:space="preserve">   -</v>
      </c>
      <c r="K55" s="52" t="str">
        <f>_xlfn.IFNA(VLOOKUP(D55&amp;"."&amp;G55,PNIdata!$E$6:$L$264,2,FALSE),"-")</f>
        <v>-</v>
      </c>
      <c r="L55" s="158" t="str">
        <f>IFERROR(IF(O55&gt;0,I55*O55,"   -"),"   -")</f>
        <v xml:space="preserve">   -</v>
      </c>
      <c r="M55" s="52"/>
      <c r="N55" s="167"/>
      <c r="O55" s="167"/>
      <c r="S55" s="53"/>
    </row>
    <row r="56" spans="1:19" hidden="1" x14ac:dyDescent="0.25">
      <c r="A56" s="33" t="s">
        <v>154</v>
      </c>
      <c r="B56" s="34">
        <f>VLOOKUP(D56,nusedswatershed,4,FALSE)</f>
        <v>26</v>
      </c>
      <c r="C56" s="35">
        <v>26</v>
      </c>
      <c r="D56" s="36" t="s">
        <v>239</v>
      </c>
      <c r="E56" s="36" t="s">
        <v>29</v>
      </c>
      <c r="F56" s="21" t="s">
        <v>163</v>
      </c>
      <c r="G56" s="22">
        <v>1971</v>
      </c>
      <c r="H56" s="128">
        <v>200</v>
      </c>
      <c r="I56" s="40">
        <v>200</v>
      </c>
      <c r="J56" s="159" t="str">
        <f>IFERROR(IF(K56&gt;0,I56*K56,"   -"),"   -")</f>
        <v xml:space="preserve">   -</v>
      </c>
      <c r="K56" s="52" t="str">
        <f>_xlfn.IFNA(VLOOKUP(D56&amp;"."&amp;G56,PNIdata!$E$6:$L$264,2,FALSE),"-")</f>
        <v>-</v>
      </c>
      <c r="L56" s="158" t="str">
        <f>IFERROR(IF(O56&gt;0,I56*O56,"   -"),"   -")</f>
        <v xml:space="preserve">   -</v>
      </c>
      <c r="M56" s="52"/>
      <c r="N56" s="167"/>
      <c r="O56" s="167"/>
      <c r="S56" s="53"/>
    </row>
    <row r="57" spans="1:19" hidden="1" x14ac:dyDescent="0.25">
      <c r="A57" s="33" t="s">
        <v>154</v>
      </c>
      <c r="B57" s="34">
        <f>VLOOKUP(D57,nusedswatershed,4,FALSE)</f>
        <v>26</v>
      </c>
      <c r="C57" s="35">
        <v>26</v>
      </c>
      <c r="D57" s="36" t="s">
        <v>239</v>
      </c>
      <c r="E57" s="36" t="s">
        <v>29</v>
      </c>
      <c r="F57" s="21" t="s">
        <v>163</v>
      </c>
      <c r="G57" s="22">
        <v>1970</v>
      </c>
      <c r="H57" s="128">
        <v>200</v>
      </c>
      <c r="I57" s="40">
        <v>200</v>
      </c>
      <c r="J57" s="159" t="str">
        <f>IFERROR(IF(K57&gt;0,I57*K57,"   -"),"   -")</f>
        <v xml:space="preserve">   -</v>
      </c>
      <c r="K57" s="52" t="str">
        <f>_xlfn.IFNA(VLOOKUP(D57&amp;"."&amp;G57,PNIdata!$E$6:$L$264,2,FALSE),"-")</f>
        <v>-</v>
      </c>
      <c r="L57" s="158" t="str">
        <f>IFERROR(IF(O57&gt;0,I57*O57,"   -"),"   -")</f>
        <v xml:space="preserve">   -</v>
      </c>
      <c r="M57" s="52"/>
      <c r="N57" s="167"/>
      <c r="O57" s="167"/>
      <c r="S57" s="53"/>
    </row>
    <row r="58" spans="1:19" hidden="1" x14ac:dyDescent="0.25">
      <c r="A58" s="33" t="s">
        <v>154</v>
      </c>
      <c r="B58" s="34">
        <f>VLOOKUP(D58,nusedswatershed,4,FALSE)</f>
        <v>26</v>
      </c>
      <c r="C58" s="35">
        <v>26</v>
      </c>
      <c r="D58" s="36" t="s">
        <v>239</v>
      </c>
      <c r="E58" s="36" t="s">
        <v>29</v>
      </c>
      <c r="F58" s="21" t="s">
        <v>163</v>
      </c>
      <c r="G58" s="22">
        <v>1969</v>
      </c>
      <c r="H58" s="128">
        <v>200</v>
      </c>
      <c r="I58" s="40">
        <v>200</v>
      </c>
      <c r="J58" s="159" t="str">
        <f>IFERROR(IF(K58&gt;0,I58*K58,"   -"),"   -")</f>
        <v xml:space="preserve">   -</v>
      </c>
      <c r="K58" s="52" t="str">
        <f>_xlfn.IFNA(VLOOKUP(D58&amp;"."&amp;G58,PNIdata!$E$6:$L$264,2,FALSE),"-")</f>
        <v>-</v>
      </c>
      <c r="L58" s="158" t="str">
        <f>IFERROR(IF(O58&gt;0,I58*O58,"   -"),"   -")</f>
        <v xml:space="preserve">   -</v>
      </c>
      <c r="M58" s="52"/>
      <c r="N58" s="167"/>
      <c r="O58" s="167"/>
      <c r="S58" s="53"/>
    </row>
    <row r="59" spans="1:19" hidden="1" x14ac:dyDescent="0.25">
      <c r="A59" s="33" t="s">
        <v>154</v>
      </c>
      <c r="B59" s="34">
        <f>VLOOKUP(D59,nusedswatershed,4,FALSE)</f>
        <v>26</v>
      </c>
      <c r="C59" s="35">
        <v>26</v>
      </c>
      <c r="D59" s="36" t="s">
        <v>239</v>
      </c>
      <c r="E59" s="36" t="s">
        <v>29</v>
      </c>
      <c r="F59" s="21" t="s">
        <v>163</v>
      </c>
      <c r="G59" s="22">
        <v>1968</v>
      </c>
      <c r="H59" s="128">
        <v>25</v>
      </c>
      <c r="I59" s="40">
        <v>25</v>
      </c>
      <c r="J59" s="159" t="str">
        <f>IFERROR(IF(K59&gt;0,I59*K59,"   -"),"   -")</f>
        <v xml:space="preserve">   -</v>
      </c>
      <c r="K59" s="52" t="str">
        <f>_xlfn.IFNA(VLOOKUP(D59&amp;"."&amp;G59,PNIdata!$E$6:$L$264,2,FALSE),"-")</f>
        <v>-</v>
      </c>
      <c r="L59" s="158" t="str">
        <f>IFERROR(IF(O59&gt;0,I59*O59,"   -"),"   -")</f>
        <v xml:space="preserve">   -</v>
      </c>
      <c r="M59" s="52"/>
      <c r="N59" s="167"/>
      <c r="O59" s="167"/>
      <c r="S59" s="53"/>
    </row>
    <row r="60" spans="1:19" hidden="1" x14ac:dyDescent="0.25">
      <c r="A60" s="33" t="s">
        <v>154</v>
      </c>
      <c r="B60" s="34">
        <f>VLOOKUP(D60,nusedswatershed,4,FALSE)</f>
        <v>26</v>
      </c>
      <c r="C60" s="35">
        <v>26</v>
      </c>
      <c r="D60" s="36" t="s">
        <v>239</v>
      </c>
      <c r="E60" s="36" t="s">
        <v>29</v>
      </c>
      <c r="F60" s="21" t="s">
        <v>163</v>
      </c>
      <c r="G60" s="22">
        <v>1967</v>
      </c>
      <c r="H60" s="128">
        <v>25</v>
      </c>
      <c r="I60" s="40">
        <v>25</v>
      </c>
      <c r="J60" s="159" t="str">
        <f>IFERROR(IF(K60&gt;0,I60*K60,"   -"),"   -")</f>
        <v xml:space="preserve">   -</v>
      </c>
      <c r="K60" s="52" t="str">
        <f>_xlfn.IFNA(VLOOKUP(D60&amp;"."&amp;G60,PNIdata!$E$6:$L$264,2,FALSE),"-")</f>
        <v>-</v>
      </c>
      <c r="L60" s="158" t="str">
        <f>IFERROR(IF(O60&gt;0,I60*O60,"   -"),"   -")</f>
        <v xml:space="preserve">   -</v>
      </c>
      <c r="M60" s="52"/>
      <c r="N60" s="167"/>
      <c r="O60" s="167"/>
      <c r="S60" s="53"/>
    </row>
    <row r="61" spans="1:19" hidden="1" x14ac:dyDescent="0.25">
      <c r="A61" s="33" t="s">
        <v>154</v>
      </c>
      <c r="B61" s="34">
        <f>VLOOKUP(D61,nusedswatershed,4,FALSE)</f>
        <v>26</v>
      </c>
      <c r="C61" s="35">
        <v>26</v>
      </c>
      <c r="D61" s="36" t="s">
        <v>239</v>
      </c>
      <c r="E61" s="36" t="s">
        <v>29</v>
      </c>
      <c r="F61" s="21" t="s">
        <v>163</v>
      </c>
      <c r="G61" s="22">
        <v>1966</v>
      </c>
      <c r="H61" s="128">
        <v>3500</v>
      </c>
      <c r="I61" s="40">
        <v>3500</v>
      </c>
      <c r="J61" s="159" t="str">
        <f>IFERROR(IF(K61&gt;0,I61*K61,"   -"),"   -")</f>
        <v xml:space="preserve">   -</v>
      </c>
      <c r="K61" s="52" t="str">
        <f>_xlfn.IFNA(VLOOKUP(D61&amp;"."&amp;G61,PNIdata!$E$6:$L$264,2,FALSE),"-")</f>
        <v>-</v>
      </c>
      <c r="L61" s="158" t="str">
        <f>IFERROR(IF(O61&gt;0,I61*O61,"   -"),"   -")</f>
        <v xml:space="preserve">   -</v>
      </c>
      <c r="M61" s="52"/>
      <c r="N61" s="167"/>
      <c r="O61" s="167"/>
      <c r="S61" s="53"/>
    </row>
    <row r="62" spans="1:19" hidden="1" x14ac:dyDescent="0.25">
      <c r="A62" s="33" t="s">
        <v>154</v>
      </c>
      <c r="B62" s="34">
        <f>VLOOKUP(D62,nusedswatershed,4,FALSE)</f>
        <v>26</v>
      </c>
      <c r="C62" s="35">
        <v>26</v>
      </c>
      <c r="D62" s="36" t="s">
        <v>239</v>
      </c>
      <c r="E62" s="36" t="s">
        <v>29</v>
      </c>
      <c r="F62" s="21" t="s">
        <v>163</v>
      </c>
      <c r="G62" s="22">
        <v>1965</v>
      </c>
      <c r="H62" s="128">
        <v>400</v>
      </c>
      <c r="I62" s="40">
        <v>400</v>
      </c>
      <c r="J62" s="159" t="str">
        <f>IFERROR(IF(K62&gt;0,I62*K62,"   -"),"   -")</f>
        <v xml:space="preserve">   -</v>
      </c>
      <c r="K62" s="52" t="str">
        <f>_xlfn.IFNA(VLOOKUP(D62&amp;"."&amp;G62,PNIdata!$E$6:$L$264,2,FALSE),"-")</f>
        <v>-</v>
      </c>
      <c r="L62" s="158" t="str">
        <f>IFERROR(IF(O62&gt;0,I62*O62,"   -"),"   -")</f>
        <v xml:space="preserve">   -</v>
      </c>
      <c r="M62" s="52"/>
      <c r="N62" s="167"/>
      <c r="O62" s="167"/>
      <c r="S62" s="53"/>
    </row>
    <row r="63" spans="1:19" hidden="1" x14ac:dyDescent="0.25">
      <c r="A63" s="33" t="s">
        <v>154</v>
      </c>
      <c r="B63" s="34">
        <f>VLOOKUP(D63,nusedswatershed,4,FALSE)</f>
        <v>26</v>
      </c>
      <c r="C63" s="35">
        <v>26</v>
      </c>
      <c r="D63" s="36" t="s">
        <v>239</v>
      </c>
      <c r="E63" s="36" t="s">
        <v>29</v>
      </c>
      <c r="F63" s="21" t="s">
        <v>163</v>
      </c>
      <c r="G63" s="22">
        <v>1964</v>
      </c>
      <c r="H63" s="128">
        <v>25</v>
      </c>
      <c r="I63" s="40">
        <v>25</v>
      </c>
      <c r="J63" s="159" t="str">
        <f>IFERROR(IF(K63&gt;0,I63*K63,"   -"),"   -")</f>
        <v xml:space="preserve">   -</v>
      </c>
      <c r="K63" s="52" t="str">
        <f>_xlfn.IFNA(VLOOKUP(D63&amp;"."&amp;G63,PNIdata!$E$6:$L$264,2,FALSE),"-")</f>
        <v>-</v>
      </c>
      <c r="L63" s="158" t="str">
        <f>IFERROR(IF(O63&gt;0,I63*O63,"   -"),"   -")</f>
        <v xml:space="preserve">   -</v>
      </c>
      <c r="M63" s="52"/>
      <c r="N63" s="167"/>
      <c r="O63" s="167"/>
      <c r="S63" s="53"/>
    </row>
    <row r="64" spans="1:19" hidden="1" x14ac:dyDescent="0.25">
      <c r="A64" s="33" t="s">
        <v>154</v>
      </c>
      <c r="B64" s="34">
        <f>VLOOKUP(D64,nusedswatershed,4,FALSE)</f>
        <v>26</v>
      </c>
      <c r="C64" s="35">
        <v>26</v>
      </c>
      <c r="D64" s="36" t="s">
        <v>239</v>
      </c>
      <c r="E64" s="36" t="s">
        <v>29</v>
      </c>
      <c r="F64" s="21" t="s">
        <v>163</v>
      </c>
      <c r="G64" s="22">
        <v>1963</v>
      </c>
      <c r="H64" s="128">
        <v>750</v>
      </c>
      <c r="I64" s="40">
        <v>750</v>
      </c>
      <c r="J64" s="159" t="str">
        <f>IFERROR(IF(K64&gt;0,I64*K64,"   -"),"   -")</f>
        <v xml:space="preserve">   -</v>
      </c>
      <c r="K64" s="52" t="str">
        <f>_xlfn.IFNA(VLOOKUP(D64&amp;"."&amp;G64,PNIdata!$E$6:$L$264,2,FALSE),"-")</f>
        <v>-</v>
      </c>
      <c r="L64" s="158" t="str">
        <f>IFERROR(IF(O64&gt;0,I64*O64,"   -"),"   -")</f>
        <v xml:space="preserve">   -</v>
      </c>
      <c r="M64" s="52"/>
      <c r="N64" s="167"/>
      <c r="O64" s="167"/>
      <c r="S64" s="53"/>
    </row>
    <row r="65" spans="1:19" hidden="1" x14ac:dyDescent="0.25">
      <c r="A65" s="33" t="s">
        <v>154</v>
      </c>
      <c r="B65" s="34">
        <f>VLOOKUP(D65,nusedswatershed,4,FALSE)</f>
        <v>26</v>
      </c>
      <c r="C65" s="35">
        <v>26</v>
      </c>
      <c r="D65" s="36" t="s">
        <v>239</v>
      </c>
      <c r="E65" s="36" t="s">
        <v>29</v>
      </c>
      <c r="F65" s="21" t="s">
        <v>163</v>
      </c>
      <c r="G65" s="22">
        <v>1962</v>
      </c>
      <c r="H65" s="128">
        <v>200</v>
      </c>
      <c r="I65" s="40">
        <v>200</v>
      </c>
      <c r="J65" s="159" t="str">
        <f>IFERROR(IF(K65&gt;0,I65*K65,"   -"),"   -")</f>
        <v xml:space="preserve">   -</v>
      </c>
      <c r="K65" s="52" t="str">
        <f>_xlfn.IFNA(VLOOKUP(D65&amp;"."&amp;G65,PNIdata!$E$6:$L$264,2,FALSE),"-")</f>
        <v>-</v>
      </c>
      <c r="L65" s="158" t="str">
        <f>IFERROR(IF(O65&gt;0,I65*O65,"   -"),"   -")</f>
        <v xml:space="preserve">   -</v>
      </c>
      <c r="M65" s="52"/>
      <c r="N65" s="167"/>
      <c r="O65" s="167"/>
      <c r="S65" s="53"/>
    </row>
    <row r="66" spans="1:19" hidden="1" x14ac:dyDescent="0.25">
      <c r="A66" s="33" t="s">
        <v>154</v>
      </c>
      <c r="B66" s="34">
        <f>VLOOKUP(D66,nusedswatershed,4,FALSE)</f>
        <v>26</v>
      </c>
      <c r="C66" s="35">
        <v>26</v>
      </c>
      <c r="D66" s="36" t="s">
        <v>239</v>
      </c>
      <c r="E66" s="36" t="s">
        <v>29</v>
      </c>
      <c r="F66" s="21" t="s">
        <v>163</v>
      </c>
      <c r="G66" s="22">
        <v>1961</v>
      </c>
      <c r="H66" s="128">
        <v>400</v>
      </c>
      <c r="I66" s="40">
        <v>400</v>
      </c>
      <c r="J66" s="159" t="str">
        <f>IFERROR(IF(K66&gt;0,I66*K66,"   -"),"   -")</f>
        <v xml:space="preserve">   -</v>
      </c>
      <c r="K66" s="52" t="str">
        <f>_xlfn.IFNA(VLOOKUP(D66&amp;"."&amp;G66,PNIdata!$E$6:$L$264,2,FALSE),"-")</f>
        <v>-</v>
      </c>
      <c r="L66" s="158" t="str">
        <f>IFERROR(IF(O66&gt;0,I66*O66,"   -"),"   -")</f>
        <v xml:space="preserve">   -</v>
      </c>
      <c r="M66" s="52"/>
      <c r="N66" s="167"/>
      <c r="O66" s="167"/>
      <c r="S66" s="53"/>
    </row>
    <row r="67" spans="1:19" hidden="1" x14ac:dyDescent="0.25">
      <c r="A67" s="33" t="s">
        <v>154</v>
      </c>
      <c r="B67" s="34">
        <f>VLOOKUP(D67,nusedswatershed,4,FALSE)</f>
        <v>26</v>
      </c>
      <c r="C67" s="35">
        <v>26</v>
      </c>
      <c r="D67" s="36" t="s">
        <v>239</v>
      </c>
      <c r="E67" s="36" t="s">
        <v>29</v>
      </c>
      <c r="F67" s="21" t="s">
        <v>163</v>
      </c>
      <c r="G67" s="22">
        <v>1960</v>
      </c>
      <c r="H67" s="128">
        <v>750</v>
      </c>
      <c r="I67" s="40">
        <v>750</v>
      </c>
      <c r="J67" s="159" t="str">
        <f>IFERROR(IF(K67&gt;0,I67*K67,"   -"),"   -")</f>
        <v xml:space="preserve">   -</v>
      </c>
      <c r="K67" s="52" t="str">
        <f>_xlfn.IFNA(VLOOKUP(D67&amp;"."&amp;G67,PNIdata!$E$6:$L$264,2,FALSE),"-")</f>
        <v>-</v>
      </c>
      <c r="L67" s="158" t="str">
        <f>IFERROR(IF(O67&gt;0,I67*O67,"   -"),"   -")</f>
        <v xml:space="preserve">   -</v>
      </c>
      <c r="M67" s="52"/>
      <c r="N67" s="167"/>
      <c r="O67" s="167"/>
      <c r="S67" s="53"/>
    </row>
    <row r="68" spans="1:19" hidden="1" x14ac:dyDescent="0.25">
      <c r="A68" s="33" t="s">
        <v>154</v>
      </c>
      <c r="B68" s="34">
        <f>VLOOKUP(D68,nusedswatershed,4,FALSE)</f>
        <v>26</v>
      </c>
      <c r="C68" s="35">
        <v>26</v>
      </c>
      <c r="D68" s="36" t="s">
        <v>239</v>
      </c>
      <c r="E68" s="36" t="s">
        <v>29</v>
      </c>
      <c r="F68" s="21" t="s">
        <v>163</v>
      </c>
      <c r="G68" s="22">
        <v>1959</v>
      </c>
      <c r="H68" s="128">
        <v>200</v>
      </c>
      <c r="I68" s="40">
        <v>200</v>
      </c>
      <c r="J68" s="159" t="str">
        <f>IFERROR(IF(K68&gt;0,I68*K68,"   -"),"   -")</f>
        <v xml:space="preserve">   -</v>
      </c>
      <c r="K68" s="52" t="str">
        <f>_xlfn.IFNA(VLOOKUP(D68&amp;"."&amp;G68,PNIdata!$E$6:$L$264,2,FALSE),"-")</f>
        <v>-</v>
      </c>
      <c r="L68" s="158" t="str">
        <f>IFERROR(IF(O68&gt;0,I68*O68,"   -"),"   -")</f>
        <v xml:space="preserve">   -</v>
      </c>
      <c r="M68" s="52"/>
      <c r="N68" s="167"/>
      <c r="O68" s="167"/>
      <c r="S68" s="53"/>
    </row>
    <row r="69" spans="1:19" hidden="1" x14ac:dyDescent="0.25">
      <c r="A69" s="33" t="s">
        <v>154</v>
      </c>
      <c r="B69" s="34">
        <f>VLOOKUP(D69,nusedswatershed,4,FALSE)</f>
        <v>26</v>
      </c>
      <c r="C69" s="35">
        <v>26</v>
      </c>
      <c r="D69" s="36" t="s">
        <v>239</v>
      </c>
      <c r="E69" s="36" t="s">
        <v>29</v>
      </c>
      <c r="F69" s="21" t="s">
        <v>163</v>
      </c>
      <c r="G69" s="22">
        <v>1958</v>
      </c>
      <c r="H69" s="128">
        <v>3500</v>
      </c>
      <c r="I69" s="40">
        <v>3500</v>
      </c>
      <c r="J69" s="159" t="str">
        <f>IFERROR(IF(K69&gt;0,I69*K69,"   -"),"   -")</f>
        <v xml:space="preserve">   -</v>
      </c>
      <c r="K69" s="52" t="str">
        <f>_xlfn.IFNA(VLOOKUP(D69&amp;"."&amp;G69,PNIdata!$E$6:$L$264,2,FALSE),"-")</f>
        <v>-</v>
      </c>
      <c r="L69" s="158" t="str">
        <f>IFERROR(IF(O69&gt;0,I69*O69,"   -"),"   -")</f>
        <v xml:space="preserve">   -</v>
      </c>
      <c r="M69" s="52"/>
      <c r="N69" s="167"/>
      <c r="O69" s="167"/>
      <c r="S69" s="53"/>
    </row>
    <row r="70" spans="1:19" hidden="1" x14ac:dyDescent="0.25">
      <c r="A70" s="33" t="s">
        <v>154</v>
      </c>
      <c r="B70" s="34">
        <f>VLOOKUP(D70,nusedswatershed,4,FALSE)</f>
        <v>26</v>
      </c>
      <c r="C70" s="35">
        <v>26</v>
      </c>
      <c r="D70" s="36" t="s">
        <v>239</v>
      </c>
      <c r="E70" s="36" t="s">
        <v>29</v>
      </c>
      <c r="F70" s="21" t="s">
        <v>163</v>
      </c>
      <c r="G70" s="22">
        <v>1957</v>
      </c>
      <c r="H70" s="128">
        <v>400</v>
      </c>
      <c r="I70" s="40">
        <v>400</v>
      </c>
      <c r="J70" s="159" t="str">
        <f>IFERROR(IF(K70&gt;0,I70*K70,"   -"),"   -")</f>
        <v xml:space="preserve">   -</v>
      </c>
      <c r="K70" s="52" t="str">
        <f>_xlfn.IFNA(VLOOKUP(D70&amp;"."&amp;G70,PNIdata!$E$6:$L$264,2,FALSE),"-")</f>
        <v>-</v>
      </c>
      <c r="L70" s="158" t="str">
        <f>IFERROR(IF(O70&gt;0,I70*O70,"   -"),"   -")</f>
        <v xml:space="preserve">   -</v>
      </c>
      <c r="M70" s="52"/>
      <c r="N70" s="167"/>
      <c r="O70" s="167"/>
      <c r="S70" s="53"/>
    </row>
    <row r="71" spans="1:19" hidden="1" x14ac:dyDescent="0.25">
      <c r="A71" s="33" t="s">
        <v>154</v>
      </c>
      <c r="B71" s="34">
        <f>VLOOKUP(D71,nusedswatershed,4,FALSE)</f>
        <v>26</v>
      </c>
      <c r="C71" s="35">
        <v>26</v>
      </c>
      <c r="D71" s="36" t="s">
        <v>239</v>
      </c>
      <c r="E71" s="36" t="s">
        <v>29</v>
      </c>
      <c r="F71" s="21" t="s">
        <v>163</v>
      </c>
      <c r="G71" s="22">
        <v>1956</v>
      </c>
      <c r="H71" s="128">
        <v>400</v>
      </c>
      <c r="I71" s="40">
        <v>400</v>
      </c>
      <c r="J71" s="159" t="str">
        <f>IFERROR(IF(K71&gt;0,I71*K71,"   -"),"   -")</f>
        <v xml:space="preserve">   -</v>
      </c>
      <c r="K71" s="52" t="str">
        <f>_xlfn.IFNA(VLOOKUP(D71&amp;"."&amp;G71,PNIdata!$E$6:$L$264,2,FALSE),"-")</f>
        <v>-</v>
      </c>
      <c r="L71" s="158" t="str">
        <f>IFERROR(IF(O71&gt;0,I71*O71,"   -"),"   -")</f>
        <v xml:space="preserve">   -</v>
      </c>
      <c r="M71" s="52"/>
      <c r="N71" s="167"/>
      <c r="O71" s="167"/>
      <c r="S71" s="53"/>
    </row>
    <row r="72" spans="1:19" hidden="1" x14ac:dyDescent="0.25">
      <c r="A72" s="33" t="s">
        <v>154</v>
      </c>
      <c r="B72" s="34">
        <f>VLOOKUP(D72,nusedswatershed,4,FALSE)</f>
        <v>26</v>
      </c>
      <c r="C72" s="35">
        <v>26</v>
      </c>
      <c r="D72" s="36" t="s">
        <v>239</v>
      </c>
      <c r="E72" s="36" t="s">
        <v>29</v>
      </c>
      <c r="F72" s="21" t="s">
        <v>163</v>
      </c>
      <c r="G72" s="22">
        <v>1955</v>
      </c>
      <c r="H72" s="128">
        <v>750</v>
      </c>
      <c r="I72" s="40">
        <v>750</v>
      </c>
      <c r="J72" s="159" t="str">
        <f>IFERROR(IF(K72&gt;0,I72*K72,"   -"),"   -")</f>
        <v xml:space="preserve">   -</v>
      </c>
      <c r="K72" s="52" t="str">
        <f>_xlfn.IFNA(VLOOKUP(D72&amp;"."&amp;G72,PNIdata!$E$6:$L$264,2,FALSE),"-")</f>
        <v>-</v>
      </c>
      <c r="L72" s="158" t="str">
        <f>IFERROR(IF(O72&gt;0,I72*O72,"   -"),"   -")</f>
        <v xml:space="preserve">   -</v>
      </c>
      <c r="M72" s="52"/>
      <c r="N72" s="167"/>
      <c r="O72" s="167"/>
      <c r="S72" s="53"/>
    </row>
    <row r="73" spans="1:19" hidden="1" x14ac:dyDescent="0.25">
      <c r="A73" s="33" t="s">
        <v>154</v>
      </c>
      <c r="B73" s="34">
        <f>VLOOKUP(D73,nusedswatershed,4,FALSE)</f>
        <v>26</v>
      </c>
      <c r="C73" s="35">
        <v>26</v>
      </c>
      <c r="D73" s="36" t="s">
        <v>239</v>
      </c>
      <c r="E73" s="36" t="s">
        <v>29</v>
      </c>
      <c r="F73" s="21" t="s">
        <v>163</v>
      </c>
      <c r="G73" s="22">
        <v>1954</v>
      </c>
      <c r="H73" s="128">
        <v>750</v>
      </c>
      <c r="I73" s="40">
        <v>750</v>
      </c>
      <c r="J73" s="159" t="str">
        <f>IFERROR(IF(K73&gt;0,I73*K73,"   -"),"   -")</f>
        <v xml:space="preserve">   -</v>
      </c>
      <c r="K73" s="52" t="str">
        <f>_xlfn.IFNA(VLOOKUP(D73&amp;"."&amp;G73,PNIdata!$E$6:$L$264,2,FALSE),"-")</f>
        <v>-</v>
      </c>
      <c r="L73" s="158" t="str">
        <f>IFERROR(IF(O73&gt;0,I73*O73,"   -"),"   -")</f>
        <v xml:space="preserve">   -</v>
      </c>
      <c r="M73" s="52"/>
      <c r="N73" s="167"/>
      <c r="O73" s="167"/>
      <c r="S73" s="53"/>
    </row>
    <row r="74" spans="1:19" hidden="1" x14ac:dyDescent="0.25">
      <c r="A74" s="33" t="s">
        <v>154</v>
      </c>
      <c r="B74" s="34">
        <f>VLOOKUP(D74,nusedswatershed,4,FALSE)</f>
        <v>26</v>
      </c>
      <c r="C74" s="35">
        <v>26</v>
      </c>
      <c r="D74" s="36" t="s">
        <v>239</v>
      </c>
      <c r="E74" s="36" t="s">
        <v>29</v>
      </c>
      <c r="F74" s="21" t="s">
        <v>163</v>
      </c>
      <c r="G74" s="22">
        <v>1953</v>
      </c>
      <c r="H74" s="128">
        <v>1500</v>
      </c>
      <c r="I74" s="40">
        <v>1500</v>
      </c>
      <c r="J74" s="159" t="str">
        <f>IFERROR(IF(K74&gt;0,I74*K74,"   -"),"   -")</f>
        <v xml:space="preserve">   -</v>
      </c>
      <c r="K74" s="52" t="str">
        <f>_xlfn.IFNA(VLOOKUP(D74&amp;"."&amp;G74,PNIdata!$E$6:$L$264,2,FALSE),"-")</f>
        <v>-</v>
      </c>
      <c r="L74" s="158" t="str">
        <f>IFERROR(IF(O74&gt;0,I74*O74,"   -"),"   -")</f>
        <v xml:space="preserve">   -</v>
      </c>
      <c r="M74" s="52"/>
      <c r="N74" s="167"/>
      <c r="O74" s="167"/>
      <c r="S74" s="53"/>
    </row>
    <row r="75" spans="1:19" x14ac:dyDescent="0.25">
      <c r="A75" s="33" t="s">
        <v>109</v>
      </c>
      <c r="B75" s="34">
        <f>VLOOKUP(D75,nusedswatershed,4,FALSE)</f>
        <v>24</v>
      </c>
      <c r="C75" s="35">
        <v>24</v>
      </c>
      <c r="D75" s="36" t="s">
        <v>214</v>
      </c>
      <c r="E75" s="36" t="s">
        <v>30</v>
      </c>
      <c r="F75" s="21" t="s">
        <v>163</v>
      </c>
      <c r="G75" s="40">
        <v>2016</v>
      </c>
      <c r="H75" s="128">
        <v>650</v>
      </c>
      <c r="I75" s="40">
        <v>650</v>
      </c>
      <c r="J75" s="153">
        <f>K75*I75</f>
        <v>433.33355</v>
      </c>
      <c r="K75" s="52">
        <f>_xlfn.IFNA(VLOOKUP(D75&amp;"."&amp;G75,PNIdata!$E$6:$L$264,2,FALSE),"-")</f>
        <v>0.66666700000000001</v>
      </c>
      <c r="L75" s="158" t="str">
        <f>IFERROR(IF(O75&gt;0,I75*O75,"   -"),"   -")</f>
        <v xml:space="preserve">   -</v>
      </c>
      <c r="M75" s="52"/>
      <c r="N75" s="167"/>
      <c r="O75" s="167"/>
      <c r="S75" s="53">
        <v>9751</v>
      </c>
    </row>
    <row r="76" spans="1:19" x14ac:dyDescent="0.25">
      <c r="A76" s="33" t="s">
        <v>109</v>
      </c>
      <c r="B76" s="34">
        <f>VLOOKUP(D76,nusedswatershed,4,FALSE)</f>
        <v>24</v>
      </c>
      <c r="C76" s="35">
        <v>24</v>
      </c>
      <c r="D76" s="36" t="s">
        <v>214</v>
      </c>
      <c r="E76" s="36" t="s">
        <v>30</v>
      </c>
      <c r="F76" s="21" t="s">
        <v>163</v>
      </c>
      <c r="G76" s="40">
        <v>2019</v>
      </c>
      <c r="H76" s="128">
        <v>365</v>
      </c>
      <c r="I76" s="40">
        <v>365</v>
      </c>
      <c r="J76" s="153">
        <f>K76*I76</f>
        <v>248.86357000000001</v>
      </c>
      <c r="K76" s="52">
        <f>_xlfn.IFNA(VLOOKUP(D76&amp;"."&amp;G76,PNIdata!$E$6:$L$264,2,FALSE),"-")</f>
        <v>0.68181800000000004</v>
      </c>
      <c r="L76" s="158" t="str">
        <f>IFERROR(IF(O76&gt;0,I76*O76,"   -"),"   -")</f>
        <v xml:space="preserve">   -</v>
      </c>
      <c r="M76" s="52"/>
      <c r="N76" s="167"/>
      <c r="O76" s="167"/>
      <c r="S76" s="53">
        <v>35252</v>
      </c>
    </row>
    <row r="77" spans="1:19" x14ac:dyDescent="0.25">
      <c r="A77" s="33" t="s">
        <v>109</v>
      </c>
      <c r="B77" s="34">
        <f>VLOOKUP(D77,nusedswatershed,4,FALSE)</f>
        <v>24</v>
      </c>
      <c r="C77" s="35">
        <v>24</v>
      </c>
      <c r="D77" s="36" t="s">
        <v>214</v>
      </c>
      <c r="E77" s="36" t="s">
        <v>30</v>
      </c>
      <c r="F77" s="21" t="s">
        <v>163</v>
      </c>
      <c r="G77" s="22">
        <v>2014</v>
      </c>
      <c r="H77" s="128">
        <v>289</v>
      </c>
      <c r="I77" s="40">
        <v>289</v>
      </c>
      <c r="J77" s="153">
        <f>K77*I77</f>
        <v>216.75</v>
      </c>
      <c r="K77" s="52">
        <f>_xlfn.IFNA(VLOOKUP(D77&amp;"."&amp;G77,PNIdata!$E$6:$L$264,2,FALSE),"-")</f>
        <v>0.75</v>
      </c>
      <c r="L77" s="158" t="str">
        <f>IFERROR(IF(O77&gt;0,I77*O77,"   -"),"   -")</f>
        <v xml:space="preserve">   -</v>
      </c>
      <c r="M77" s="52"/>
      <c r="N77" s="167"/>
      <c r="O77" s="167"/>
      <c r="S77" s="53"/>
    </row>
    <row r="78" spans="1:19" x14ac:dyDescent="0.25">
      <c r="A78" s="33" t="s">
        <v>109</v>
      </c>
      <c r="B78" s="34">
        <f>VLOOKUP(D78,nusedswatershed,4,FALSE)</f>
        <v>24</v>
      </c>
      <c r="C78" s="35">
        <v>24</v>
      </c>
      <c r="D78" s="36" t="s">
        <v>214</v>
      </c>
      <c r="E78" s="36" t="s">
        <v>30</v>
      </c>
      <c r="F78" s="21" t="s">
        <v>163</v>
      </c>
      <c r="G78" s="22">
        <v>2015</v>
      </c>
      <c r="H78" s="128">
        <v>736</v>
      </c>
      <c r="I78" s="40">
        <v>736</v>
      </c>
      <c r="J78" s="153">
        <f>K78*I78</f>
        <v>588.80000000000007</v>
      </c>
      <c r="K78" s="52">
        <f>_xlfn.IFNA(VLOOKUP(D78&amp;"."&amp;G78,PNIdata!$E$6:$L$264,2,FALSE),"-")</f>
        <v>0.8</v>
      </c>
      <c r="L78" s="158" t="str">
        <f>IFERROR(IF(O78&gt;0,I78*O78,"   -"),"   -")</f>
        <v xml:space="preserve">   -</v>
      </c>
      <c r="M78" s="52"/>
      <c r="N78" s="167"/>
      <c r="O78" s="167"/>
      <c r="S78" s="53">
        <v>35240</v>
      </c>
    </row>
    <row r="79" spans="1:19" x14ac:dyDescent="0.25">
      <c r="A79" s="33" t="s">
        <v>109</v>
      </c>
      <c r="B79" s="34">
        <f>VLOOKUP(D79,nusedswatershed,4,FALSE)</f>
        <v>24</v>
      </c>
      <c r="C79" s="35">
        <v>24</v>
      </c>
      <c r="D79" s="36" t="s">
        <v>214</v>
      </c>
      <c r="E79" s="36" t="s">
        <v>30</v>
      </c>
      <c r="F79" s="21" t="s">
        <v>163</v>
      </c>
      <c r="G79" s="40">
        <v>2017</v>
      </c>
      <c r="H79" s="128">
        <v>773</v>
      </c>
      <c r="I79" s="40">
        <v>773</v>
      </c>
      <c r="J79" s="153">
        <f>K79*I79</f>
        <v>702.72734300000002</v>
      </c>
      <c r="K79" s="52">
        <f>_xlfn.IFNA(VLOOKUP(D79&amp;"."&amp;G79,PNIdata!$E$6:$L$264,2,FALSE),"-")</f>
        <v>0.90909099999999998</v>
      </c>
      <c r="L79" s="158" t="str">
        <f>IFERROR(IF(O79&gt;0,I79*O79,"   -"),"   -")</f>
        <v xml:space="preserve">   -</v>
      </c>
      <c r="M79" s="52"/>
      <c r="N79" s="167"/>
      <c r="O79" s="167"/>
      <c r="S79" s="53">
        <v>48040</v>
      </c>
    </row>
    <row r="80" spans="1:19" x14ac:dyDescent="0.25">
      <c r="A80" s="33" t="s">
        <v>109</v>
      </c>
      <c r="B80" s="34">
        <f>VLOOKUP(D80,nusedswatershed,4,FALSE)</f>
        <v>24</v>
      </c>
      <c r="C80" s="35">
        <v>24</v>
      </c>
      <c r="D80" s="36" t="s">
        <v>214</v>
      </c>
      <c r="E80" s="36" t="s">
        <v>30</v>
      </c>
      <c r="F80" s="21" t="s">
        <v>163</v>
      </c>
      <c r="G80" s="40">
        <v>2018</v>
      </c>
      <c r="H80" s="128">
        <v>699</v>
      </c>
      <c r="I80" s="40">
        <v>699</v>
      </c>
      <c r="J80" s="153">
        <f>K80*I80</f>
        <v>675.70023300000003</v>
      </c>
      <c r="K80" s="52">
        <f>_xlfn.IFNA(VLOOKUP(D80&amp;"."&amp;G80,PNIdata!$E$6:$L$264,2,FALSE),"-")</f>
        <v>0.96666700000000005</v>
      </c>
      <c r="L80" s="158" t="str">
        <f>IFERROR(IF(O80&gt;0,I80*O80,"   -"),"   -")</f>
        <v xml:space="preserve">   -</v>
      </c>
      <c r="M80" s="52"/>
      <c r="N80" s="167"/>
      <c r="O80" s="167"/>
      <c r="S80" s="53">
        <v>40456</v>
      </c>
    </row>
    <row r="81" spans="1:19" x14ac:dyDescent="0.25">
      <c r="A81" s="33" t="s">
        <v>109</v>
      </c>
      <c r="B81" s="34">
        <f>VLOOKUP(D81,nusedswatershed,4,FALSE)</f>
        <v>24</v>
      </c>
      <c r="C81" s="35">
        <v>24</v>
      </c>
      <c r="D81" s="36" t="s">
        <v>214</v>
      </c>
      <c r="E81" s="36" t="s">
        <v>30</v>
      </c>
      <c r="F81" s="21" t="s">
        <v>163</v>
      </c>
      <c r="G81" s="40">
        <v>2021</v>
      </c>
      <c r="H81" s="128">
        <v>414</v>
      </c>
      <c r="I81" s="40">
        <v>414</v>
      </c>
      <c r="J81" s="153">
        <f>K81*I81</f>
        <v>414</v>
      </c>
      <c r="K81" s="52">
        <f>_xlfn.IFNA(VLOOKUP(D81&amp;"."&amp;G81,PNIdata!$E$6:$L$264,2,FALSE),"-")</f>
        <v>1</v>
      </c>
      <c r="L81" s="158" t="str">
        <f>IFERROR(IF(O81&gt;0,I81*O81,"   -"),"   -")</f>
        <v xml:space="preserve">   -</v>
      </c>
      <c r="M81" s="52"/>
      <c r="N81" s="167"/>
      <c r="O81" s="167"/>
    </row>
    <row r="82" spans="1:19" x14ac:dyDescent="0.25">
      <c r="A82" s="33" t="s">
        <v>109</v>
      </c>
      <c r="B82" s="34">
        <f>VLOOKUP(D82,nusedswatershed,4,FALSE)</f>
        <v>24</v>
      </c>
      <c r="C82" s="35">
        <v>24</v>
      </c>
      <c r="D82" s="36" t="s">
        <v>214</v>
      </c>
      <c r="E82" s="36" t="s">
        <v>30</v>
      </c>
      <c r="F82" s="21" t="s">
        <v>163</v>
      </c>
      <c r="G82" s="40">
        <v>2020</v>
      </c>
      <c r="H82" s="128">
        <v>385</v>
      </c>
      <c r="I82" s="40">
        <v>385</v>
      </c>
      <c r="J82" s="153">
        <f>K82*I82</f>
        <v>385</v>
      </c>
      <c r="K82" s="52">
        <f>_xlfn.IFNA(VLOOKUP(D82&amp;"."&amp;G82,PNIdata!$E$6:$L$264,2,FALSE),"-")</f>
        <v>1</v>
      </c>
      <c r="L82" s="158" t="str">
        <f>IFERROR(IF(O82&gt;0,I82*O82,"   -"),"   -")</f>
        <v xml:space="preserve">   -</v>
      </c>
      <c r="M82" s="52"/>
      <c r="N82" s="167"/>
      <c r="O82" s="167"/>
    </row>
    <row r="83" spans="1:19" x14ac:dyDescent="0.25">
      <c r="A83" s="33" t="s">
        <v>109</v>
      </c>
      <c r="B83" s="34">
        <f>VLOOKUP(D83,nusedswatershed,4,FALSE)</f>
        <v>24</v>
      </c>
      <c r="C83" s="35">
        <v>24</v>
      </c>
      <c r="D83" s="36" t="s">
        <v>214</v>
      </c>
      <c r="E83" s="36" t="s">
        <v>30</v>
      </c>
      <c r="F83" s="21" t="s">
        <v>163</v>
      </c>
      <c r="G83" s="40">
        <v>2023</v>
      </c>
      <c r="H83" s="128">
        <v>308</v>
      </c>
      <c r="I83" s="40">
        <v>308</v>
      </c>
      <c r="J83" s="159" t="str">
        <f>IFERROR(IF(K83&gt;0,I83*K83,"   -"),"   -")</f>
        <v xml:space="preserve">   -</v>
      </c>
      <c r="K83" s="52" t="str">
        <f>_xlfn.IFNA(VLOOKUP(D83&amp;"."&amp;G83,PNIdata!$E$6:$L$264,2,FALSE),"-")</f>
        <v>-</v>
      </c>
      <c r="L83" s="158" t="str">
        <f>IFERROR(IF(O83&gt;0,I83*O83,"   -"),"   -")</f>
        <v xml:space="preserve">   -</v>
      </c>
      <c r="M83" s="52"/>
      <c r="N83" s="167"/>
      <c r="O83" s="167"/>
    </row>
    <row r="84" spans="1:19" x14ac:dyDescent="0.25">
      <c r="A84" s="33" t="s">
        <v>109</v>
      </c>
      <c r="B84" s="34">
        <f>VLOOKUP(D84,nusedswatershed,4,FALSE)</f>
        <v>24</v>
      </c>
      <c r="C84" s="35">
        <v>24</v>
      </c>
      <c r="D84" s="36" t="s">
        <v>214</v>
      </c>
      <c r="E84" s="36" t="s">
        <v>30</v>
      </c>
      <c r="F84" s="21" t="s">
        <v>163</v>
      </c>
      <c r="G84" s="40">
        <v>2022</v>
      </c>
      <c r="H84" s="128">
        <v>113</v>
      </c>
      <c r="I84" s="40">
        <v>113</v>
      </c>
      <c r="J84" s="159" t="str">
        <f>IFERROR(IF(K84&gt;0,I84*K84,"   -"),"   -")</f>
        <v xml:space="preserve">   -</v>
      </c>
      <c r="K84" s="52" t="str">
        <f>_xlfn.IFNA(VLOOKUP(D84&amp;"."&amp;G84,PNIdata!$E$6:$L$264,2,FALSE),"-")</f>
        <v>-</v>
      </c>
      <c r="L84" s="158" t="str">
        <f>IFERROR(IF(O84&gt;0,I84*O84,"   -"),"   -")</f>
        <v xml:space="preserve">   -</v>
      </c>
      <c r="M84" s="52"/>
      <c r="N84" s="167"/>
      <c r="O84" s="167"/>
    </row>
    <row r="85" spans="1:19" x14ac:dyDescent="0.25">
      <c r="A85" s="33" t="s">
        <v>109</v>
      </c>
      <c r="B85" s="34">
        <f>VLOOKUP(D85,nusedswatershed,4,FALSE)</f>
        <v>24</v>
      </c>
      <c r="C85" s="35">
        <v>24</v>
      </c>
      <c r="D85" s="36" t="s">
        <v>214</v>
      </c>
      <c r="E85" s="36" t="s">
        <v>30</v>
      </c>
      <c r="F85" s="21" t="s">
        <v>163</v>
      </c>
      <c r="G85">
        <v>2013</v>
      </c>
      <c r="H85" s="128">
        <v>584</v>
      </c>
      <c r="I85" s="40">
        <v>584</v>
      </c>
      <c r="J85" s="159" t="str">
        <f>IFERROR(IF(K85&gt;0,I85*K85,"   -"),"   -")</f>
        <v xml:space="preserve">   -</v>
      </c>
      <c r="K85" s="52" t="str">
        <f>_xlfn.IFNA(VLOOKUP(D85&amp;"."&amp;G85,PNIdata!$E$6:$L$264,2,FALSE),"-")</f>
        <v>-</v>
      </c>
      <c r="L85" s="158" t="str">
        <f>IFERROR(IF(O85&gt;0,I85*O85,"   -"),"   -")</f>
        <v xml:space="preserve">   -</v>
      </c>
      <c r="M85" s="52"/>
      <c r="N85" s="167"/>
      <c r="O85" s="167"/>
      <c r="S85" s="53">
        <v>38700</v>
      </c>
    </row>
    <row r="86" spans="1:19" x14ac:dyDescent="0.25">
      <c r="A86" s="33" t="s">
        <v>109</v>
      </c>
      <c r="B86" s="34">
        <f>VLOOKUP(D86,nusedswatershed,4,FALSE)</f>
        <v>24</v>
      </c>
      <c r="C86" s="35">
        <v>24</v>
      </c>
      <c r="D86" s="36" t="s">
        <v>214</v>
      </c>
      <c r="E86" s="36" t="s">
        <v>30</v>
      </c>
      <c r="F86" s="21" t="s">
        <v>163</v>
      </c>
      <c r="G86" s="22">
        <v>2012</v>
      </c>
      <c r="H86" s="128">
        <v>199</v>
      </c>
      <c r="I86" s="40">
        <v>199</v>
      </c>
      <c r="J86" s="159" t="str">
        <f>IFERROR(IF(K86&gt;0,I86*K86,"   -"),"   -")</f>
        <v xml:space="preserve">   -</v>
      </c>
      <c r="K86" s="52" t="str">
        <f>_xlfn.IFNA(VLOOKUP(D86&amp;"."&amp;G86,PNIdata!$E$6:$L$264,2,FALSE),"-")</f>
        <v>-</v>
      </c>
      <c r="L86" s="158" t="str">
        <f>IFERROR(IF(O86&gt;0,I86*O86,"   -"),"   -")</f>
        <v xml:space="preserve">   -</v>
      </c>
      <c r="M86" s="52"/>
      <c r="N86" s="167"/>
      <c r="O86" s="167"/>
      <c r="S86" s="53">
        <v>26560</v>
      </c>
    </row>
    <row r="87" spans="1:19" x14ac:dyDescent="0.25">
      <c r="A87" s="33" t="s">
        <v>109</v>
      </c>
      <c r="B87" s="34">
        <f>VLOOKUP(D87,nusedswatershed,4,FALSE)</f>
        <v>24</v>
      </c>
      <c r="C87" s="35">
        <v>24</v>
      </c>
      <c r="D87" s="36" t="s">
        <v>214</v>
      </c>
      <c r="E87" s="36" t="s">
        <v>30</v>
      </c>
      <c r="F87" s="21" t="s">
        <v>163</v>
      </c>
      <c r="G87" s="22">
        <v>2011</v>
      </c>
      <c r="H87" s="128">
        <v>85</v>
      </c>
      <c r="I87" s="40">
        <v>85</v>
      </c>
      <c r="J87" s="159" t="str">
        <f>IFERROR(IF(K87&gt;0,I87*K87,"   -"),"   -")</f>
        <v xml:space="preserve">   -</v>
      </c>
      <c r="K87" s="52" t="str">
        <f>_xlfn.IFNA(VLOOKUP(D87&amp;"."&amp;G87,PNIdata!$E$6:$L$264,2,FALSE),"-")</f>
        <v>-</v>
      </c>
      <c r="L87" s="158" t="str">
        <f>IFERROR(IF(O87&gt;0,I87*O87,"   -"),"   -")</f>
        <v xml:space="preserve">   -</v>
      </c>
      <c r="M87" s="52"/>
      <c r="N87" s="167"/>
      <c r="O87" s="167"/>
      <c r="S87" s="53">
        <v>12999</v>
      </c>
    </row>
    <row r="88" spans="1:19" x14ac:dyDescent="0.25">
      <c r="A88" s="33" t="s">
        <v>109</v>
      </c>
      <c r="B88" s="34">
        <f>VLOOKUP(D88,nusedswatershed,4,FALSE)</f>
        <v>24</v>
      </c>
      <c r="C88" s="35">
        <v>24</v>
      </c>
      <c r="D88" s="36" t="s">
        <v>214</v>
      </c>
      <c r="E88" s="36" t="s">
        <v>30</v>
      </c>
      <c r="F88" s="21" t="s">
        <v>163</v>
      </c>
      <c r="G88" s="22">
        <v>2010</v>
      </c>
      <c r="H88" s="128">
        <v>50</v>
      </c>
      <c r="I88" s="40">
        <v>50</v>
      </c>
      <c r="J88" s="159" t="str">
        <f>IFERROR(IF(K88&gt;0,I88*K88,"   -"),"   -")</f>
        <v xml:space="preserve">   -</v>
      </c>
      <c r="K88" s="52" t="str">
        <f>_xlfn.IFNA(VLOOKUP(D88&amp;"."&amp;G88,PNIdata!$E$6:$L$264,2,FALSE),"-")</f>
        <v>-</v>
      </c>
      <c r="L88" s="158" t="str">
        <f>IFERROR(IF(O88&gt;0,I88*O88,"   -"),"   -")</f>
        <v xml:space="preserve">   -</v>
      </c>
      <c r="M88" s="52"/>
      <c r="N88" s="167"/>
      <c r="O88" s="167"/>
      <c r="S88" s="53">
        <v>13910</v>
      </c>
    </row>
    <row r="89" spans="1:19" x14ac:dyDescent="0.25">
      <c r="A89" s="33" t="s">
        <v>109</v>
      </c>
      <c r="B89" s="34">
        <f>VLOOKUP(D89,nusedswatershed,4,FALSE)</f>
        <v>24</v>
      </c>
      <c r="C89" s="35">
        <v>24</v>
      </c>
      <c r="D89" s="36" t="s">
        <v>214</v>
      </c>
      <c r="E89" s="36" t="s">
        <v>30</v>
      </c>
      <c r="F89" s="21" t="s">
        <v>163</v>
      </c>
      <c r="G89" s="22">
        <v>2009</v>
      </c>
      <c r="H89" s="128">
        <v>44</v>
      </c>
      <c r="I89" s="40">
        <v>44</v>
      </c>
      <c r="J89" s="159" t="str">
        <f>IFERROR(IF(K89&gt;0,I89*K89,"   -"),"   -")</f>
        <v xml:space="preserve">   -</v>
      </c>
      <c r="K89" s="52" t="str">
        <f>_xlfn.IFNA(VLOOKUP(D89&amp;"."&amp;G89,PNIdata!$E$6:$L$264,2,FALSE),"-")</f>
        <v>-</v>
      </c>
      <c r="L89" s="158" t="str">
        <f>IFERROR(IF(O89&gt;0,I89*O89,"   -"),"   -")</f>
        <v xml:space="preserve">   -</v>
      </c>
      <c r="M89" s="52"/>
      <c r="N89" s="167"/>
      <c r="O89" s="167"/>
      <c r="S89" s="53">
        <v>11620</v>
      </c>
    </row>
    <row r="90" spans="1:19" x14ac:dyDescent="0.25">
      <c r="A90" s="33" t="s">
        <v>109</v>
      </c>
      <c r="B90" s="34">
        <f>VLOOKUP(D90,nusedswatershed,4,FALSE)</f>
        <v>24</v>
      </c>
      <c r="C90" s="35">
        <v>24</v>
      </c>
      <c r="D90" s="36" t="s">
        <v>214</v>
      </c>
      <c r="E90" s="36" t="s">
        <v>30</v>
      </c>
      <c r="F90" s="21" t="s">
        <v>163</v>
      </c>
      <c r="G90">
        <v>2008</v>
      </c>
      <c r="H90" s="128">
        <v>69</v>
      </c>
      <c r="I90" s="40">
        <v>69</v>
      </c>
      <c r="J90" s="159" t="str">
        <f>IFERROR(IF(K90&gt;0,I90*K90,"   -"),"   -")</f>
        <v xml:space="preserve">   -</v>
      </c>
      <c r="K90" s="52" t="str">
        <f>_xlfn.IFNA(VLOOKUP(D90&amp;"."&amp;G90,PNIdata!$E$6:$L$264,2,FALSE),"-")</f>
        <v>-</v>
      </c>
      <c r="L90" s="158" t="str">
        <f>IFERROR(IF(O90&gt;0,I90*O90,"   -"),"   -")</f>
        <v xml:space="preserve">   -</v>
      </c>
      <c r="M90" s="52"/>
      <c r="N90" s="167"/>
      <c r="O90" s="167"/>
      <c r="S90" s="53">
        <v>23647</v>
      </c>
    </row>
    <row r="91" spans="1:19" x14ac:dyDescent="0.25">
      <c r="A91" s="33" t="s">
        <v>109</v>
      </c>
      <c r="B91" s="34">
        <f>VLOOKUP(D91,nusedswatershed,4,FALSE)</f>
        <v>24</v>
      </c>
      <c r="C91" s="35">
        <v>24</v>
      </c>
      <c r="D91" s="36" t="s">
        <v>214</v>
      </c>
      <c r="E91" s="36" t="s">
        <v>30</v>
      </c>
      <c r="F91" s="21" t="s">
        <v>163</v>
      </c>
      <c r="G91">
        <v>2007</v>
      </c>
      <c r="H91" s="128">
        <v>41</v>
      </c>
      <c r="I91" s="40">
        <v>41</v>
      </c>
      <c r="J91" s="159" t="str">
        <f>IFERROR(IF(K91&gt;0,I91*K91,"   -"),"   -")</f>
        <v xml:space="preserve">   -</v>
      </c>
      <c r="K91" s="52" t="str">
        <f>_xlfn.IFNA(VLOOKUP(D91&amp;"."&amp;G91,PNIdata!$E$6:$L$264,2,FALSE),"-")</f>
        <v>-</v>
      </c>
      <c r="L91" s="158" t="str">
        <f>IFERROR(IF(O91&gt;0,I91*O91,"   -"),"   -")</f>
        <v xml:space="preserve">   -</v>
      </c>
      <c r="M91" s="52"/>
      <c r="N91" s="167"/>
      <c r="O91" s="167"/>
      <c r="S91" s="53"/>
    </row>
    <row r="92" spans="1:19" x14ac:dyDescent="0.25">
      <c r="A92" s="33" t="s">
        <v>109</v>
      </c>
      <c r="B92" s="34">
        <f>VLOOKUP(D92,nusedswatershed,4,FALSE)</f>
        <v>24</v>
      </c>
      <c r="C92" s="35">
        <v>24</v>
      </c>
      <c r="D92" s="36" t="s">
        <v>214</v>
      </c>
      <c r="E92" s="36" t="s">
        <v>30</v>
      </c>
      <c r="F92" s="21" t="s">
        <v>163</v>
      </c>
      <c r="G92">
        <v>2006</v>
      </c>
      <c r="H92" s="128">
        <v>104</v>
      </c>
      <c r="I92" s="40">
        <v>104</v>
      </c>
      <c r="J92" s="159" t="str">
        <f>IFERROR(IF(K92&gt;0,I92*K92,"   -"),"   -")</f>
        <v xml:space="preserve">   -</v>
      </c>
      <c r="K92" s="52" t="str">
        <f>_xlfn.IFNA(VLOOKUP(D92&amp;"."&amp;G92,PNIdata!$E$6:$L$264,2,FALSE),"-")</f>
        <v>-</v>
      </c>
      <c r="L92" s="158" t="str">
        <f>IFERROR(IF(O92&gt;0,I92*O92,"   -"),"   -")</f>
        <v xml:space="preserve">   -</v>
      </c>
      <c r="M92" s="52"/>
      <c r="N92" s="167"/>
      <c r="O92" s="167"/>
      <c r="S92" s="53"/>
    </row>
    <row r="93" spans="1:19" x14ac:dyDescent="0.25">
      <c r="A93" s="33" t="s">
        <v>109</v>
      </c>
      <c r="B93" s="34">
        <f>VLOOKUP(D93,nusedswatershed,4,FALSE)</f>
        <v>24</v>
      </c>
      <c r="C93" s="35">
        <v>24</v>
      </c>
      <c r="D93" s="36" t="s">
        <v>214</v>
      </c>
      <c r="E93" s="36" t="s">
        <v>30</v>
      </c>
      <c r="F93" s="21" t="s">
        <v>163</v>
      </c>
      <c r="G93">
        <v>2005</v>
      </c>
      <c r="H93" s="128">
        <v>65</v>
      </c>
      <c r="I93" s="40">
        <v>65</v>
      </c>
      <c r="J93" s="159" t="str">
        <f>IFERROR(IF(K93&gt;0,I93*K93,"   -"),"   -")</f>
        <v xml:space="preserve">   -</v>
      </c>
      <c r="K93" s="52" t="str">
        <f>_xlfn.IFNA(VLOOKUP(D93&amp;"."&amp;G93,PNIdata!$E$6:$L$264,2,FALSE),"-")</f>
        <v>-</v>
      </c>
      <c r="L93" s="158" t="str">
        <f>IFERROR(IF(O93&gt;0,I93*O93,"   -"),"   -")</f>
        <v xml:space="preserve">   -</v>
      </c>
      <c r="M93" s="52"/>
      <c r="N93" s="167"/>
      <c r="O93" s="167"/>
      <c r="S93" s="53"/>
    </row>
    <row r="94" spans="1:19" x14ac:dyDescent="0.25">
      <c r="A94" s="33" t="s">
        <v>109</v>
      </c>
      <c r="B94" s="34">
        <f>VLOOKUP(D94,nusedswatershed,4,FALSE)</f>
        <v>24</v>
      </c>
      <c r="C94" s="35">
        <v>24</v>
      </c>
      <c r="D94" s="36" t="s">
        <v>214</v>
      </c>
      <c r="E94" s="36" t="s">
        <v>30</v>
      </c>
      <c r="F94" s="21" t="s">
        <v>163</v>
      </c>
      <c r="G94">
        <v>2004</v>
      </c>
      <c r="H94" s="128">
        <v>141</v>
      </c>
      <c r="I94" s="40">
        <v>141</v>
      </c>
      <c r="J94" s="159" t="str">
        <f>IFERROR(IF(K94&gt;0,I94*K94,"   -"),"   -")</f>
        <v xml:space="preserve">   -</v>
      </c>
      <c r="K94" s="52" t="str">
        <f>_xlfn.IFNA(VLOOKUP(D94&amp;"."&amp;G94,PNIdata!$E$6:$L$264,2,FALSE),"-")</f>
        <v>-</v>
      </c>
      <c r="L94" s="158" t="str">
        <f>IFERROR(IF(O94&gt;0,I94*O94,"   -"),"   -")</f>
        <v xml:space="preserve">   -</v>
      </c>
      <c r="M94" s="52"/>
      <c r="N94" s="167"/>
      <c r="O94" s="167"/>
      <c r="S94" s="53"/>
    </row>
    <row r="95" spans="1:19" x14ac:dyDescent="0.25">
      <c r="A95" s="33" t="s">
        <v>109</v>
      </c>
      <c r="B95" s="34">
        <f>VLOOKUP(D95,nusedswatershed,4,FALSE)</f>
        <v>24</v>
      </c>
      <c r="C95" s="35">
        <v>24</v>
      </c>
      <c r="D95" s="36" t="s">
        <v>214</v>
      </c>
      <c r="E95" s="36" t="s">
        <v>30</v>
      </c>
      <c r="F95" s="21" t="s">
        <v>163</v>
      </c>
      <c r="G95">
        <v>2003</v>
      </c>
      <c r="H95" s="128">
        <v>137</v>
      </c>
      <c r="I95" s="40">
        <v>137</v>
      </c>
      <c r="J95" s="159" t="str">
        <f>IFERROR(IF(K95&gt;0,I95*K95,"   -"),"   -")</f>
        <v xml:space="preserve">   -</v>
      </c>
      <c r="K95" s="52" t="str">
        <f>_xlfn.IFNA(VLOOKUP(D95&amp;"."&amp;G95,PNIdata!$E$6:$L$264,2,FALSE),"-")</f>
        <v>-</v>
      </c>
      <c r="L95" s="158" t="str">
        <f>IFERROR(IF(O95&gt;0,I95*O95,"   -"),"   -")</f>
        <v xml:space="preserve">   -</v>
      </c>
      <c r="M95" s="52"/>
      <c r="N95" s="167"/>
      <c r="O95" s="167"/>
      <c r="S95" s="53"/>
    </row>
    <row r="96" spans="1:19" x14ac:dyDescent="0.25">
      <c r="A96" s="33" t="s">
        <v>109</v>
      </c>
      <c r="B96" s="34">
        <f>VLOOKUP(D96,nusedswatershed,4,FALSE)</f>
        <v>24</v>
      </c>
      <c r="C96" s="35">
        <v>24</v>
      </c>
      <c r="D96" s="36" t="s">
        <v>214</v>
      </c>
      <c r="E96" s="36" t="s">
        <v>30</v>
      </c>
      <c r="F96" s="21" t="s">
        <v>163</v>
      </c>
      <c r="G96">
        <v>2002</v>
      </c>
      <c r="H96" s="128">
        <v>128</v>
      </c>
      <c r="I96" s="40">
        <v>128</v>
      </c>
      <c r="J96" s="159" t="str">
        <f>IFERROR(IF(K96&gt;0,I96*K96,"   -"),"   -")</f>
        <v xml:space="preserve">   -</v>
      </c>
      <c r="K96" s="52" t="str">
        <f>_xlfn.IFNA(VLOOKUP(D96&amp;"."&amp;G96,PNIdata!$E$6:$L$264,2,FALSE),"-")</f>
        <v>-</v>
      </c>
      <c r="L96" s="158" t="str">
        <f>IFERROR(IF(O96&gt;0,I96*O96,"   -"),"   -")</f>
        <v xml:space="preserve">   -</v>
      </c>
      <c r="M96" s="52"/>
      <c r="N96" s="167"/>
      <c r="O96" s="167"/>
      <c r="S96" s="53"/>
    </row>
    <row r="97" spans="1:19" x14ac:dyDescent="0.25">
      <c r="A97" s="33" t="s">
        <v>109</v>
      </c>
      <c r="B97" s="34">
        <f>VLOOKUP(D97,nusedswatershed,4,FALSE)</f>
        <v>24</v>
      </c>
      <c r="C97" s="35">
        <v>24</v>
      </c>
      <c r="D97" s="36" t="s">
        <v>214</v>
      </c>
      <c r="E97" s="36" t="s">
        <v>30</v>
      </c>
      <c r="F97" s="21" t="s">
        <v>163</v>
      </c>
      <c r="G97">
        <v>2001</v>
      </c>
      <c r="H97" s="128">
        <v>263</v>
      </c>
      <c r="I97" s="40">
        <v>263</v>
      </c>
      <c r="J97" s="159" t="str">
        <f>IFERROR(IF(K97&gt;0,I97*K97,"   -"),"   -")</f>
        <v xml:space="preserve">   -</v>
      </c>
      <c r="K97" s="52" t="str">
        <f>_xlfn.IFNA(VLOOKUP(D97&amp;"."&amp;G97,PNIdata!$E$6:$L$264,2,FALSE),"-")</f>
        <v>-</v>
      </c>
      <c r="L97" s="158" t="str">
        <f>IFERROR(IF(O97&gt;0,I97*O97,"   -"),"   -")</f>
        <v xml:space="preserve">   -</v>
      </c>
      <c r="M97" s="52"/>
      <c r="N97" s="167"/>
      <c r="O97" s="167"/>
      <c r="S97" s="53"/>
    </row>
    <row r="98" spans="1:19" x14ac:dyDescent="0.25">
      <c r="A98" s="33" t="s">
        <v>109</v>
      </c>
      <c r="B98" s="34">
        <f>VLOOKUP(D98,nusedswatershed,4,FALSE)</f>
        <v>24</v>
      </c>
      <c r="C98" s="35">
        <v>24</v>
      </c>
      <c r="D98" s="36" t="s">
        <v>214</v>
      </c>
      <c r="E98" s="36" t="s">
        <v>30</v>
      </c>
      <c r="F98" s="21" t="s">
        <v>163</v>
      </c>
      <c r="G98">
        <v>2000</v>
      </c>
      <c r="H98" s="128">
        <v>143</v>
      </c>
      <c r="I98" s="40">
        <v>143</v>
      </c>
      <c r="J98" s="159" t="str">
        <f>IFERROR(IF(K98&gt;0,I98*K98,"   -"),"   -")</f>
        <v xml:space="preserve">   -</v>
      </c>
      <c r="K98" s="52" t="str">
        <f>_xlfn.IFNA(VLOOKUP(D98&amp;"."&amp;G98,PNIdata!$E$6:$L$264,2,FALSE),"-")</f>
        <v>-</v>
      </c>
      <c r="L98" s="158" t="str">
        <f>IFERROR(IF(O98&gt;0,I98*O98,"   -"),"   -")</f>
        <v xml:space="preserve">   -</v>
      </c>
      <c r="M98" s="52"/>
      <c r="N98" s="167"/>
      <c r="O98" s="167"/>
      <c r="S98" s="53"/>
    </row>
    <row r="99" spans="1:19" x14ac:dyDescent="0.25">
      <c r="A99" s="33" t="s">
        <v>109</v>
      </c>
      <c r="B99" s="34">
        <f>VLOOKUP(D99,nusedswatershed,4,FALSE)</f>
        <v>24</v>
      </c>
      <c r="C99" s="35">
        <v>24</v>
      </c>
      <c r="D99" s="36" t="s">
        <v>214</v>
      </c>
      <c r="E99" s="36" t="s">
        <v>30</v>
      </c>
      <c r="F99" s="21" t="s">
        <v>163</v>
      </c>
      <c r="G99">
        <v>1999</v>
      </c>
      <c r="H99" s="128">
        <v>160</v>
      </c>
      <c r="I99" s="40">
        <v>160</v>
      </c>
      <c r="J99" s="159" t="str">
        <f>IFERROR(IF(K99&gt;0,I99*K99,"   -"),"   -")</f>
        <v xml:space="preserve">   -</v>
      </c>
      <c r="K99" s="52" t="str">
        <f>_xlfn.IFNA(VLOOKUP(D99&amp;"."&amp;G99,PNIdata!$E$6:$L$264,2,FALSE),"-")</f>
        <v>-</v>
      </c>
      <c r="L99" s="158" t="str">
        <f>IFERROR(IF(O99&gt;0,I99*O99,"   -"),"   -")</f>
        <v xml:space="preserve">   -</v>
      </c>
      <c r="M99" s="52"/>
      <c r="N99" s="167"/>
      <c r="O99" s="167"/>
      <c r="S99" s="53"/>
    </row>
    <row r="100" spans="1:19" x14ac:dyDescent="0.25">
      <c r="A100" s="33" t="s">
        <v>109</v>
      </c>
      <c r="B100" s="34">
        <f>VLOOKUP(D100,nusedswatershed,4,FALSE)</f>
        <v>24</v>
      </c>
      <c r="C100" s="35">
        <v>24</v>
      </c>
      <c r="D100" s="36" t="s">
        <v>214</v>
      </c>
      <c r="E100" s="36" t="s">
        <v>30</v>
      </c>
      <c r="F100" s="21" t="s">
        <v>163</v>
      </c>
      <c r="G100" s="22">
        <v>1998</v>
      </c>
      <c r="H100" s="128">
        <v>306</v>
      </c>
      <c r="I100" s="40">
        <v>306</v>
      </c>
      <c r="J100" s="159" t="str">
        <f>IFERROR(IF(K100&gt;0,I100*K100,"   -"),"   -")</f>
        <v xml:space="preserve">   -</v>
      </c>
      <c r="K100" s="52" t="str">
        <f>_xlfn.IFNA(VLOOKUP(D100&amp;"."&amp;G100,PNIdata!$E$6:$L$264,2,FALSE),"-")</f>
        <v>-</v>
      </c>
      <c r="L100" s="158" t="str">
        <f>IFERROR(IF(O100&gt;0,I100*O100,"   -"),"   -")</f>
        <v xml:space="preserve">   -</v>
      </c>
      <c r="M100" s="52"/>
      <c r="N100" s="167"/>
      <c r="O100" s="168"/>
      <c r="S100" s="53"/>
    </row>
    <row r="101" spans="1:19" x14ac:dyDescent="0.25">
      <c r="A101" s="33" t="s">
        <v>109</v>
      </c>
      <c r="B101" s="34">
        <f>VLOOKUP(D101,nusedswatershed,4,FALSE)</f>
        <v>24</v>
      </c>
      <c r="C101" s="35">
        <v>24</v>
      </c>
      <c r="D101" s="36" t="s">
        <v>214</v>
      </c>
      <c r="E101" s="36" t="s">
        <v>30</v>
      </c>
      <c r="F101" s="21" t="s">
        <v>163</v>
      </c>
      <c r="G101" s="22">
        <v>1997</v>
      </c>
      <c r="H101" s="128">
        <v>275</v>
      </c>
      <c r="I101" s="40">
        <v>275</v>
      </c>
      <c r="J101" s="159" t="str">
        <f>IFERROR(IF(K101&gt;0,I101*K101,"   -"),"   -")</f>
        <v xml:space="preserve">   -</v>
      </c>
      <c r="K101" s="52" t="str">
        <f>_xlfn.IFNA(VLOOKUP(D101&amp;"."&amp;G101,PNIdata!$E$6:$L$264,2,FALSE),"-")</f>
        <v>-</v>
      </c>
      <c r="L101" s="158" t="str">
        <f>IFERROR(IF(O101&gt;0,I101*O101,"   -"),"   -")</f>
        <v xml:space="preserve">   -</v>
      </c>
      <c r="M101" s="52"/>
      <c r="N101" s="167"/>
      <c r="O101" s="167"/>
      <c r="S101" s="53"/>
    </row>
    <row r="102" spans="1:19" x14ac:dyDescent="0.25">
      <c r="A102" s="33" t="s">
        <v>109</v>
      </c>
      <c r="B102" s="34">
        <f>VLOOKUP(D102,nusedswatershed,4,FALSE)</f>
        <v>24</v>
      </c>
      <c r="C102" s="35">
        <v>24</v>
      </c>
      <c r="D102" s="36" t="s">
        <v>214</v>
      </c>
      <c r="E102" s="36" t="s">
        <v>30</v>
      </c>
      <c r="F102" s="21" t="s">
        <v>163</v>
      </c>
      <c r="G102" s="22">
        <v>1996</v>
      </c>
      <c r="H102" s="128">
        <v>528</v>
      </c>
      <c r="I102" s="40">
        <v>528</v>
      </c>
      <c r="J102" s="159" t="str">
        <f>IFERROR(IF(K102&gt;0,I102*K102,"   -"),"   -")</f>
        <v xml:space="preserve">   -</v>
      </c>
      <c r="K102" s="52" t="str">
        <f>_xlfn.IFNA(VLOOKUP(D102&amp;"."&amp;G102,PNIdata!$E$6:$L$264,2,FALSE),"-")</f>
        <v>-</v>
      </c>
      <c r="L102" s="158" t="str">
        <f>IFERROR(IF(O102&gt;0,I102*O102,"   -"),"   -")</f>
        <v xml:space="preserve">   -</v>
      </c>
      <c r="M102" s="52"/>
      <c r="N102" s="167"/>
      <c r="O102" s="167"/>
      <c r="S102" s="53"/>
    </row>
    <row r="103" spans="1:19" x14ac:dyDescent="0.25">
      <c r="A103" s="33" t="s">
        <v>109</v>
      </c>
      <c r="B103" s="34">
        <f>VLOOKUP(D103,nusedswatershed,4,FALSE)</f>
        <v>24</v>
      </c>
      <c r="C103" s="35">
        <v>24</v>
      </c>
      <c r="D103" s="36" t="s">
        <v>214</v>
      </c>
      <c r="E103" s="36" t="s">
        <v>30</v>
      </c>
      <c r="F103" s="21" t="s">
        <v>163</v>
      </c>
      <c r="G103" s="22">
        <v>1995</v>
      </c>
      <c r="H103" s="128">
        <v>291</v>
      </c>
      <c r="I103" s="40">
        <v>291</v>
      </c>
      <c r="J103" s="159" t="str">
        <f>IFERROR(IF(K103&gt;0,I103*K103,"   -"),"   -")</f>
        <v xml:space="preserve">   -</v>
      </c>
      <c r="K103" s="52" t="str">
        <f>_xlfn.IFNA(VLOOKUP(D103&amp;"."&amp;G103,PNIdata!$E$6:$L$264,2,FALSE),"-")</f>
        <v>-</v>
      </c>
      <c r="L103" s="158" t="str">
        <f>IFERROR(IF(O103&gt;0,I103*O103,"   -"),"   -")</f>
        <v xml:space="preserve">   -</v>
      </c>
      <c r="M103" s="52"/>
      <c r="N103" s="167"/>
      <c r="O103" s="167"/>
      <c r="S103" s="53"/>
    </row>
    <row r="104" spans="1:19" hidden="1" x14ac:dyDescent="0.25">
      <c r="A104" s="33" t="s">
        <v>109</v>
      </c>
      <c r="B104" s="34">
        <f>VLOOKUP(D104,nusedswatershed,4,FALSE)</f>
        <v>24</v>
      </c>
      <c r="C104" s="35">
        <v>24</v>
      </c>
      <c r="D104" s="36" t="s">
        <v>214</v>
      </c>
      <c r="E104" s="36" t="s">
        <v>30</v>
      </c>
      <c r="F104" s="21" t="s">
        <v>163</v>
      </c>
      <c r="G104" s="22">
        <v>1994</v>
      </c>
      <c r="H104" s="128">
        <v>691</v>
      </c>
      <c r="I104" s="40">
        <v>691</v>
      </c>
      <c r="J104" s="159" t="str">
        <f>IFERROR(IF(K104&gt;0,I104*K104,"   -"),"   -")</f>
        <v xml:space="preserve">   -</v>
      </c>
      <c r="K104" s="52" t="str">
        <f>_xlfn.IFNA(VLOOKUP(D104&amp;"."&amp;G104,PNIdata!$E$6:$L$264,2,FALSE),"-")</f>
        <v>-</v>
      </c>
      <c r="L104" s="158" t="str">
        <f>IFERROR(IF(O104&gt;0,I104*O104,"   -"),"   -")</f>
        <v xml:space="preserve">   -</v>
      </c>
      <c r="M104" s="52"/>
      <c r="N104" s="167"/>
      <c r="O104" s="167"/>
      <c r="S104" s="53"/>
    </row>
    <row r="105" spans="1:19" hidden="1" x14ac:dyDescent="0.25">
      <c r="A105" s="33" t="s">
        <v>109</v>
      </c>
      <c r="B105" s="34">
        <f>VLOOKUP(D105,nusedswatershed,4,FALSE)</f>
        <v>24</v>
      </c>
      <c r="C105" s="35">
        <v>24</v>
      </c>
      <c r="D105" s="36" t="s">
        <v>214</v>
      </c>
      <c r="E105" s="36" t="s">
        <v>30</v>
      </c>
      <c r="F105" s="21" t="s">
        <v>163</v>
      </c>
      <c r="G105" s="22">
        <v>1993</v>
      </c>
      <c r="H105" s="128">
        <v>377</v>
      </c>
      <c r="I105" s="40">
        <v>377</v>
      </c>
      <c r="J105" s="159" t="str">
        <f>IFERROR(IF(K105&gt;0,I105*K105,"   -"),"   -")</f>
        <v xml:space="preserve">   -</v>
      </c>
      <c r="K105" s="52" t="str">
        <f>_xlfn.IFNA(VLOOKUP(D105&amp;"."&amp;G105,PNIdata!$E$6:$L$264,2,FALSE),"-")</f>
        <v>-</v>
      </c>
      <c r="L105" s="158" t="str">
        <f>IFERROR(IF(O105&gt;0,I105*O105,"   -"),"   -")</f>
        <v xml:space="preserve">   -</v>
      </c>
      <c r="M105" s="52"/>
      <c r="N105" s="167"/>
      <c r="O105" s="167"/>
      <c r="S105" s="53"/>
    </row>
    <row r="106" spans="1:19" hidden="1" x14ac:dyDescent="0.25">
      <c r="A106" s="33" t="s">
        <v>109</v>
      </c>
      <c r="B106" s="34">
        <f>VLOOKUP(D106,nusedswatershed,4,FALSE)</f>
        <v>24</v>
      </c>
      <c r="C106" s="35">
        <v>24</v>
      </c>
      <c r="D106" s="36" t="s">
        <v>214</v>
      </c>
      <c r="E106" s="36" t="s">
        <v>30</v>
      </c>
      <c r="F106" s="21" t="s">
        <v>163</v>
      </c>
      <c r="G106" s="22">
        <v>1992</v>
      </c>
      <c r="H106" s="128" t="s">
        <v>645</v>
      </c>
      <c r="I106" s="40"/>
      <c r="J106" s="159" t="str">
        <f>IFERROR(IF(K106&gt;0,I106*K106,"   -"),"   -")</f>
        <v xml:space="preserve">   -</v>
      </c>
      <c r="K106" s="52" t="str">
        <f>_xlfn.IFNA(VLOOKUP(D106&amp;"."&amp;G106,PNIdata!$E$6:$L$264,2,FALSE),"-")</f>
        <v>-</v>
      </c>
      <c r="L106" s="158" t="str">
        <f>IFERROR(IF(O106&gt;0,I106*O106,"   -"),"   -")</f>
        <v xml:space="preserve">   -</v>
      </c>
      <c r="M106" s="52"/>
      <c r="N106" s="167"/>
      <c r="O106" s="167"/>
      <c r="S106" s="53"/>
    </row>
    <row r="107" spans="1:19" hidden="1" x14ac:dyDescent="0.25">
      <c r="A107" s="33" t="s">
        <v>109</v>
      </c>
      <c r="B107" s="34">
        <f>VLOOKUP(D107,nusedswatershed,4,FALSE)</f>
        <v>24</v>
      </c>
      <c r="C107" s="35">
        <v>24</v>
      </c>
      <c r="D107" s="36" t="s">
        <v>214</v>
      </c>
      <c r="E107" s="36" t="s">
        <v>30</v>
      </c>
      <c r="F107" s="21" t="s">
        <v>163</v>
      </c>
      <c r="G107" s="22">
        <v>1991</v>
      </c>
      <c r="H107" s="128" t="s">
        <v>645</v>
      </c>
      <c r="I107" s="40"/>
      <c r="J107" s="159" t="str">
        <f>IFERROR(IF(K107&gt;0,I107*K107,"   -"),"   -")</f>
        <v xml:space="preserve">   -</v>
      </c>
      <c r="K107" s="52" t="str">
        <f>_xlfn.IFNA(VLOOKUP(D107&amp;"."&amp;G107,PNIdata!$E$6:$L$264,2,FALSE),"-")</f>
        <v>-</v>
      </c>
      <c r="L107" s="158" t="str">
        <f>IFERROR(IF(O107&gt;0,I107*O107,"   -"),"   -")</f>
        <v xml:space="preserve">   -</v>
      </c>
      <c r="M107" s="52"/>
      <c r="N107" s="167"/>
      <c r="O107" s="167"/>
      <c r="S107" s="53"/>
    </row>
    <row r="108" spans="1:19" hidden="1" x14ac:dyDescent="0.25">
      <c r="A108" s="33" t="s">
        <v>109</v>
      </c>
      <c r="B108" s="34">
        <f>VLOOKUP(D108,nusedswatershed,4,FALSE)</f>
        <v>24</v>
      </c>
      <c r="C108" s="35">
        <v>24</v>
      </c>
      <c r="D108" s="36" t="s">
        <v>214</v>
      </c>
      <c r="E108" s="36" t="s">
        <v>30</v>
      </c>
      <c r="F108" s="21" t="s">
        <v>163</v>
      </c>
      <c r="G108" s="22">
        <v>1990</v>
      </c>
      <c r="H108" s="128" t="s">
        <v>645</v>
      </c>
      <c r="I108" s="40"/>
      <c r="J108" s="159" t="str">
        <f>IFERROR(IF(K108&gt;0,I108*K108,"   -"),"   -")</f>
        <v xml:space="preserve">   -</v>
      </c>
      <c r="K108" s="52" t="str">
        <f>_xlfn.IFNA(VLOOKUP(D108&amp;"."&amp;G108,PNIdata!$E$6:$L$264,2,FALSE),"-")</f>
        <v>-</v>
      </c>
      <c r="L108" s="158" t="str">
        <f>IFERROR(IF(O108&gt;0,I108*O108,"   -"),"   -")</f>
        <v xml:space="preserve">   -</v>
      </c>
      <c r="M108" s="52"/>
      <c r="N108" s="167"/>
      <c r="O108" s="167"/>
      <c r="S108" s="53"/>
    </row>
    <row r="109" spans="1:19" hidden="1" x14ac:dyDescent="0.25">
      <c r="A109" s="33" t="s">
        <v>109</v>
      </c>
      <c r="B109" s="34">
        <f>VLOOKUP(D109,nusedswatershed,4,FALSE)</f>
        <v>24</v>
      </c>
      <c r="C109" s="35">
        <v>24</v>
      </c>
      <c r="D109" s="36" t="s">
        <v>214</v>
      </c>
      <c r="E109" s="36" t="s">
        <v>30</v>
      </c>
      <c r="F109" s="21" t="s">
        <v>163</v>
      </c>
      <c r="G109" s="22">
        <v>1989</v>
      </c>
      <c r="H109" s="128">
        <v>70</v>
      </c>
      <c r="I109" s="40">
        <v>70</v>
      </c>
      <c r="J109" s="159" t="str">
        <f>IFERROR(IF(K109&gt;0,I109*K109,"   -"),"   -")</f>
        <v xml:space="preserve">   -</v>
      </c>
      <c r="K109" s="52" t="str">
        <f>_xlfn.IFNA(VLOOKUP(D109&amp;"."&amp;G109,PNIdata!$E$6:$L$264,2,FALSE),"-")</f>
        <v>-</v>
      </c>
      <c r="L109" s="158" t="str">
        <f>IFERROR(IF(O109&gt;0,I109*O109,"   -"),"   -")</f>
        <v xml:space="preserve">   -</v>
      </c>
      <c r="M109" s="52"/>
      <c r="N109" s="167"/>
      <c r="O109" s="167"/>
      <c r="S109" s="53"/>
    </row>
    <row r="110" spans="1:19" hidden="1" x14ac:dyDescent="0.25">
      <c r="A110" s="33" t="s">
        <v>109</v>
      </c>
      <c r="B110" s="34">
        <f>VLOOKUP(D110,nusedswatershed,4,FALSE)</f>
        <v>24</v>
      </c>
      <c r="C110" s="35">
        <v>24</v>
      </c>
      <c r="D110" s="36" t="s">
        <v>214</v>
      </c>
      <c r="E110" s="36" t="s">
        <v>30</v>
      </c>
      <c r="F110" s="21" t="s">
        <v>163</v>
      </c>
      <c r="G110" s="22">
        <v>1988</v>
      </c>
      <c r="H110" s="128">
        <v>10</v>
      </c>
      <c r="I110" s="40">
        <v>10</v>
      </c>
      <c r="J110" s="159" t="str">
        <f>IFERROR(IF(K110&gt;0,I110*K110,"   -"),"   -")</f>
        <v xml:space="preserve">   -</v>
      </c>
      <c r="K110" s="52" t="str">
        <f>_xlfn.IFNA(VLOOKUP(D110&amp;"."&amp;G110,PNIdata!$E$6:$L$264,2,FALSE),"-")</f>
        <v>-</v>
      </c>
      <c r="L110" s="158" t="str">
        <f>IFERROR(IF(O110&gt;0,I110*O110,"   -"),"   -")</f>
        <v xml:space="preserve">   -</v>
      </c>
      <c r="M110" s="52"/>
      <c r="N110" s="167"/>
      <c r="O110" s="167"/>
      <c r="S110" s="53"/>
    </row>
    <row r="111" spans="1:19" hidden="1" x14ac:dyDescent="0.25">
      <c r="A111" s="33" t="s">
        <v>109</v>
      </c>
      <c r="B111" s="34">
        <f>VLOOKUP(D111,nusedswatershed,4,FALSE)</f>
        <v>24</v>
      </c>
      <c r="C111" s="35">
        <v>24</v>
      </c>
      <c r="D111" s="36" t="s">
        <v>214</v>
      </c>
      <c r="E111" s="36" t="s">
        <v>30</v>
      </c>
      <c r="F111" s="21" t="s">
        <v>163</v>
      </c>
      <c r="G111" s="22">
        <v>1987</v>
      </c>
      <c r="H111" s="128">
        <v>8</v>
      </c>
      <c r="I111" s="40">
        <v>8</v>
      </c>
      <c r="J111" s="159" t="str">
        <f>IFERROR(IF(K111&gt;0,I111*K111,"   -"),"   -")</f>
        <v xml:space="preserve">   -</v>
      </c>
      <c r="K111" s="52" t="str">
        <f>_xlfn.IFNA(VLOOKUP(D111&amp;"."&amp;G111,PNIdata!$E$6:$L$264,2,FALSE),"-")</f>
        <v>-</v>
      </c>
      <c r="L111" s="158" t="str">
        <f>IFERROR(IF(O111&gt;0,I111*O111,"   -"),"   -")</f>
        <v xml:space="preserve">   -</v>
      </c>
      <c r="M111" s="52"/>
      <c r="N111" s="167"/>
      <c r="O111" s="167"/>
      <c r="S111" s="53"/>
    </row>
    <row r="112" spans="1:19" hidden="1" x14ac:dyDescent="0.25">
      <c r="A112" s="33" t="s">
        <v>109</v>
      </c>
      <c r="B112" s="34">
        <f>VLOOKUP(D112,nusedswatershed,4,FALSE)</f>
        <v>24</v>
      </c>
      <c r="C112" s="35">
        <v>24</v>
      </c>
      <c r="D112" s="36" t="s">
        <v>214</v>
      </c>
      <c r="E112" s="36" t="s">
        <v>30</v>
      </c>
      <c r="F112" s="21" t="s">
        <v>163</v>
      </c>
      <c r="G112" s="22">
        <v>1986</v>
      </c>
      <c r="H112" s="128">
        <v>10</v>
      </c>
      <c r="I112" s="40">
        <v>10</v>
      </c>
      <c r="J112" s="159" t="str">
        <f>IFERROR(IF(K112&gt;0,I112*K112,"   -"),"   -")</f>
        <v xml:space="preserve">   -</v>
      </c>
      <c r="K112" s="52" t="str">
        <f>_xlfn.IFNA(VLOOKUP(D112&amp;"."&amp;G112,PNIdata!$E$6:$L$264,2,FALSE),"-")</f>
        <v>-</v>
      </c>
      <c r="L112" s="158" t="str">
        <f>IFERROR(IF(O112&gt;0,I112*O112,"   -"),"   -")</f>
        <v xml:space="preserve">   -</v>
      </c>
      <c r="M112" s="52"/>
      <c r="N112" s="167"/>
      <c r="O112" s="167"/>
      <c r="S112" s="53"/>
    </row>
    <row r="113" spans="1:19" hidden="1" x14ac:dyDescent="0.25">
      <c r="A113" s="33" t="s">
        <v>109</v>
      </c>
      <c r="B113" s="34">
        <f>VLOOKUP(D113,nusedswatershed,4,FALSE)</f>
        <v>24</v>
      </c>
      <c r="C113" s="35">
        <v>24</v>
      </c>
      <c r="D113" s="36" t="s">
        <v>214</v>
      </c>
      <c r="E113" s="36" t="s">
        <v>30</v>
      </c>
      <c r="F113" s="21" t="s">
        <v>163</v>
      </c>
      <c r="G113" s="22">
        <v>1985</v>
      </c>
      <c r="H113" s="128" t="s">
        <v>645</v>
      </c>
      <c r="I113" s="40"/>
      <c r="J113" s="159" t="str">
        <f>IFERROR(IF(K113&gt;0,I113*K113,"   -"),"   -")</f>
        <v xml:space="preserve">   -</v>
      </c>
      <c r="K113" s="52" t="str">
        <f>_xlfn.IFNA(VLOOKUP(D113&amp;"."&amp;G113,PNIdata!$E$6:$L$264,2,FALSE),"-")</f>
        <v>-</v>
      </c>
      <c r="L113" s="158" t="str">
        <f>IFERROR(IF(O113&gt;0,I113*O113,"   -"),"   -")</f>
        <v xml:space="preserve">   -</v>
      </c>
      <c r="M113" s="52"/>
      <c r="N113" s="167"/>
      <c r="O113" s="167"/>
      <c r="S113" s="53"/>
    </row>
    <row r="114" spans="1:19" hidden="1" x14ac:dyDescent="0.25">
      <c r="A114" s="33" t="s">
        <v>109</v>
      </c>
      <c r="B114" s="34">
        <f>VLOOKUP(D114,nusedswatershed,4,FALSE)</f>
        <v>24</v>
      </c>
      <c r="C114" s="35">
        <v>24</v>
      </c>
      <c r="D114" s="36" t="s">
        <v>214</v>
      </c>
      <c r="E114" s="36" t="s">
        <v>30</v>
      </c>
      <c r="F114" s="21" t="s">
        <v>163</v>
      </c>
      <c r="G114" s="22">
        <v>1984</v>
      </c>
      <c r="H114" s="128" t="s">
        <v>645</v>
      </c>
      <c r="I114" s="40"/>
      <c r="J114" s="159" t="str">
        <f>IFERROR(IF(K114&gt;0,I114*K114,"   -"),"   -")</f>
        <v xml:space="preserve">   -</v>
      </c>
      <c r="K114" s="52" t="str">
        <f>_xlfn.IFNA(VLOOKUP(D114&amp;"."&amp;G114,PNIdata!$E$6:$L$264,2,FALSE),"-")</f>
        <v>-</v>
      </c>
      <c r="L114" s="158" t="str">
        <f>IFERROR(IF(O114&gt;0,I114*O114,"   -"),"   -")</f>
        <v xml:space="preserve">   -</v>
      </c>
      <c r="M114" s="52"/>
      <c r="N114" s="167"/>
      <c r="O114" s="167"/>
      <c r="S114" s="53"/>
    </row>
    <row r="115" spans="1:19" hidden="1" x14ac:dyDescent="0.25">
      <c r="A115" s="33" t="s">
        <v>109</v>
      </c>
      <c r="B115" s="34">
        <f>VLOOKUP(D115,nusedswatershed,4,FALSE)</f>
        <v>24</v>
      </c>
      <c r="C115" s="35">
        <v>24</v>
      </c>
      <c r="D115" s="36" t="s">
        <v>214</v>
      </c>
      <c r="E115" s="36" t="s">
        <v>30</v>
      </c>
      <c r="F115" s="21" t="s">
        <v>163</v>
      </c>
      <c r="G115" s="22">
        <v>1983</v>
      </c>
      <c r="H115" s="128" t="s">
        <v>645</v>
      </c>
      <c r="I115" s="40"/>
      <c r="J115" s="159" t="str">
        <f>IFERROR(IF(K115&gt;0,I115*K115,"   -"),"   -")</f>
        <v xml:space="preserve">   -</v>
      </c>
      <c r="K115" s="52" t="str">
        <f>_xlfn.IFNA(VLOOKUP(D115&amp;"."&amp;G115,PNIdata!$E$6:$L$264,2,FALSE),"-")</f>
        <v>-</v>
      </c>
      <c r="L115" s="158" t="str">
        <f>IFERROR(IF(O115&gt;0,I115*O115,"   -"),"   -")</f>
        <v xml:space="preserve">   -</v>
      </c>
      <c r="M115" s="52"/>
      <c r="N115" s="167"/>
      <c r="O115" s="167"/>
      <c r="S115" s="53"/>
    </row>
    <row r="116" spans="1:19" hidden="1" x14ac:dyDescent="0.25">
      <c r="A116" s="33" t="s">
        <v>109</v>
      </c>
      <c r="B116" s="34">
        <f>VLOOKUP(D116,nusedswatershed,4,FALSE)</f>
        <v>24</v>
      </c>
      <c r="C116" s="35">
        <v>24</v>
      </c>
      <c r="D116" s="36" t="s">
        <v>214</v>
      </c>
      <c r="E116" s="36" t="s">
        <v>30</v>
      </c>
      <c r="F116" s="21" t="s">
        <v>163</v>
      </c>
      <c r="G116" s="22">
        <v>1982</v>
      </c>
      <c r="H116" s="128">
        <v>25</v>
      </c>
      <c r="I116" s="40">
        <v>25</v>
      </c>
      <c r="J116" s="159" t="str">
        <f>IFERROR(IF(K116&gt;0,I116*K116,"   -"),"   -")</f>
        <v xml:space="preserve">   -</v>
      </c>
      <c r="K116" s="52" t="str">
        <f>_xlfn.IFNA(VLOOKUP(D116&amp;"."&amp;G116,PNIdata!$E$6:$L$264,2,FALSE),"-")</f>
        <v>-</v>
      </c>
      <c r="L116" s="158" t="str">
        <f>IFERROR(IF(O116&gt;0,I116*O116,"   -"),"   -")</f>
        <v xml:space="preserve">   -</v>
      </c>
      <c r="M116" s="52"/>
      <c r="N116" s="167"/>
      <c r="O116" s="167"/>
      <c r="S116" s="53"/>
    </row>
    <row r="117" spans="1:19" hidden="1" x14ac:dyDescent="0.25">
      <c r="A117" s="33" t="s">
        <v>109</v>
      </c>
      <c r="B117" s="34">
        <f>VLOOKUP(D117,nusedswatershed,4,FALSE)</f>
        <v>24</v>
      </c>
      <c r="C117" s="35">
        <v>24</v>
      </c>
      <c r="D117" s="36" t="s">
        <v>214</v>
      </c>
      <c r="E117" s="36" t="s">
        <v>30</v>
      </c>
      <c r="F117" s="21" t="s">
        <v>163</v>
      </c>
      <c r="G117" s="22">
        <v>1981</v>
      </c>
      <c r="H117" s="128" t="s">
        <v>645</v>
      </c>
      <c r="I117" s="40"/>
      <c r="J117" s="159" t="str">
        <f>IFERROR(IF(K117&gt;0,I117*K117,"   -"),"   -")</f>
        <v xml:space="preserve">   -</v>
      </c>
      <c r="K117" s="52" t="str">
        <f>_xlfn.IFNA(VLOOKUP(D117&amp;"."&amp;G117,PNIdata!$E$6:$L$264,2,FALSE),"-")</f>
        <v>-</v>
      </c>
      <c r="L117" s="158" t="str">
        <f>IFERROR(IF(O117&gt;0,I117*O117,"   -"),"   -")</f>
        <v xml:space="preserve">   -</v>
      </c>
      <c r="M117" s="52"/>
      <c r="N117" s="167"/>
      <c r="O117" s="167"/>
      <c r="S117" s="53"/>
    </row>
    <row r="118" spans="1:19" hidden="1" x14ac:dyDescent="0.25">
      <c r="A118" s="33" t="s">
        <v>109</v>
      </c>
      <c r="B118" s="34">
        <f>VLOOKUP(D118,nusedswatershed,4,FALSE)</f>
        <v>24</v>
      </c>
      <c r="C118" s="35">
        <v>24</v>
      </c>
      <c r="D118" s="36" t="s">
        <v>214</v>
      </c>
      <c r="E118" s="36" t="s">
        <v>30</v>
      </c>
      <c r="F118" s="21" t="s">
        <v>163</v>
      </c>
      <c r="G118" s="22">
        <v>1980</v>
      </c>
      <c r="H118" s="128" t="s">
        <v>645</v>
      </c>
      <c r="I118" s="40"/>
      <c r="J118" s="159" t="str">
        <f>IFERROR(IF(K118&gt;0,I118*K118,"   -"),"   -")</f>
        <v xml:space="preserve">   -</v>
      </c>
      <c r="K118" s="52" t="str">
        <f>_xlfn.IFNA(VLOOKUP(D118&amp;"."&amp;G118,PNIdata!$E$6:$L$264,2,FALSE),"-")</f>
        <v>-</v>
      </c>
      <c r="L118" s="158" t="str">
        <f>IFERROR(IF(O118&gt;0,I118*O118,"   -"),"   -")</f>
        <v xml:space="preserve">   -</v>
      </c>
      <c r="M118" s="52"/>
      <c r="N118" s="167"/>
      <c r="O118" s="167"/>
      <c r="S118" s="53"/>
    </row>
    <row r="119" spans="1:19" hidden="1" x14ac:dyDescent="0.25">
      <c r="A119" s="33" t="s">
        <v>109</v>
      </c>
      <c r="B119" s="34">
        <f>VLOOKUP(D119,nusedswatershed,4,FALSE)</f>
        <v>24</v>
      </c>
      <c r="C119" s="35">
        <v>24</v>
      </c>
      <c r="D119" s="36" t="s">
        <v>214</v>
      </c>
      <c r="E119" s="36" t="s">
        <v>30</v>
      </c>
      <c r="F119" s="21" t="s">
        <v>163</v>
      </c>
      <c r="G119" s="22">
        <v>1979</v>
      </c>
      <c r="H119" s="128" t="s">
        <v>645</v>
      </c>
      <c r="I119" s="40"/>
      <c r="J119" s="159" t="str">
        <f>IFERROR(IF(K119&gt;0,I119*K119,"   -"),"   -")</f>
        <v xml:space="preserve">   -</v>
      </c>
      <c r="K119" s="52" t="str">
        <f>_xlfn.IFNA(VLOOKUP(D119&amp;"."&amp;G119,PNIdata!$E$6:$L$264,2,FALSE),"-")</f>
        <v>-</v>
      </c>
      <c r="L119" s="158" t="str">
        <f>IFERROR(IF(O119&gt;0,I119*O119,"   -"),"   -")</f>
        <v xml:space="preserve">   -</v>
      </c>
      <c r="M119" s="52"/>
      <c r="N119" s="167"/>
      <c r="O119" s="167"/>
      <c r="S119" s="53"/>
    </row>
    <row r="120" spans="1:19" hidden="1" x14ac:dyDescent="0.25">
      <c r="A120" s="33" t="s">
        <v>109</v>
      </c>
      <c r="B120" s="34">
        <f>VLOOKUP(D120,nusedswatershed,4,FALSE)</f>
        <v>24</v>
      </c>
      <c r="C120" s="35">
        <v>24</v>
      </c>
      <c r="D120" s="36" t="s">
        <v>214</v>
      </c>
      <c r="E120" s="36" t="s">
        <v>30</v>
      </c>
      <c r="F120" s="21" t="s">
        <v>163</v>
      </c>
      <c r="G120" s="22">
        <v>1978</v>
      </c>
      <c r="H120" s="128">
        <v>35</v>
      </c>
      <c r="I120" s="40">
        <v>35</v>
      </c>
      <c r="J120" s="159" t="str">
        <f>IFERROR(IF(K120&gt;0,I120*K120,"   -"),"   -")</f>
        <v xml:space="preserve">   -</v>
      </c>
      <c r="K120" s="52" t="str">
        <f>_xlfn.IFNA(VLOOKUP(D120&amp;"."&amp;G120,PNIdata!$E$6:$L$264,2,FALSE),"-")</f>
        <v>-</v>
      </c>
      <c r="L120" s="158" t="str">
        <f>IFERROR(IF(O120&gt;0,I120*O120,"   -"),"   -")</f>
        <v xml:space="preserve">   -</v>
      </c>
      <c r="M120" s="52"/>
      <c r="N120" s="167"/>
      <c r="O120" s="167"/>
      <c r="S120" s="53"/>
    </row>
    <row r="121" spans="1:19" hidden="1" x14ac:dyDescent="0.25">
      <c r="A121" s="33" t="s">
        <v>109</v>
      </c>
      <c r="B121" s="34">
        <f>VLOOKUP(D121,nusedswatershed,4,FALSE)</f>
        <v>24</v>
      </c>
      <c r="C121" s="35">
        <v>24</v>
      </c>
      <c r="D121" s="36" t="s">
        <v>214</v>
      </c>
      <c r="E121" s="36" t="s">
        <v>30</v>
      </c>
      <c r="F121" s="21" t="s">
        <v>163</v>
      </c>
      <c r="G121" s="22">
        <v>1977</v>
      </c>
      <c r="H121" s="128" t="s">
        <v>645</v>
      </c>
      <c r="I121" s="40"/>
      <c r="J121" s="159" t="str">
        <f>IFERROR(IF(K121&gt;0,I121*K121,"   -"),"   -")</f>
        <v xml:space="preserve">   -</v>
      </c>
      <c r="K121" s="52" t="str">
        <f>_xlfn.IFNA(VLOOKUP(D121&amp;"."&amp;G121,PNIdata!$E$6:$L$264,2,FALSE),"-")</f>
        <v>-</v>
      </c>
      <c r="L121" s="158" t="str">
        <f>IFERROR(IF(O121&gt;0,I121*O121,"   -"),"   -")</f>
        <v xml:space="preserve">   -</v>
      </c>
      <c r="M121" s="52"/>
      <c r="N121" s="167"/>
      <c r="O121" s="167"/>
      <c r="S121" s="53"/>
    </row>
    <row r="122" spans="1:19" hidden="1" x14ac:dyDescent="0.25">
      <c r="A122" s="33" t="s">
        <v>109</v>
      </c>
      <c r="B122" s="34">
        <f>VLOOKUP(D122,nusedswatershed,4,FALSE)</f>
        <v>24</v>
      </c>
      <c r="C122" s="35">
        <v>24</v>
      </c>
      <c r="D122" s="36" t="s">
        <v>214</v>
      </c>
      <c r="E122" s="36" t="s">
        <v>30</v>
      </c>
      <c r="F122" s="21" t="s">
        <v>163</v>
      </c>
      <c r="G122" s="22">
        <v>1976</v>
      </c>
      <c r="H122" s="128" t="s">
        <v>645</v>
      </c>
      <c r="I122" s="40"/>
      <c r="J122" s="159" t="str">
        <f>IFERROR(IF(K122&gt;0,I122*K122,"   -"),"   -")</f>
        <v xml:space="preserve">   -</v>
      </c>
      <c r="K122" s="52" t="str">
        <f>_xlfn.IFNA(VLOOKUP(D122&amp;"."&amp;G122,PNIdata!$E$6:$L$264,2,FALSE),"-")</f>
        <v>-</v>
      </c>
      <c r="L122" s="158" t="str">
        <f>IFERROR(IF(O122&gt;0,I122*O122,"   -"),"   -")</f>
        <v xml:space="preserve">   -</v>
      </c>
      <c r="M122" s="52"/>
      <c r="N122" s="167"/>
      <c r="O122" s="167"/>
      <c r="S122" s="53"/>
    </row>
    <row r="123" spans="1:19" hidden="1" x14ac:dyDescent="0.25">
      <c r="A123" s="33" t="s">
        <v>109</v>
      </c>
      <c r="B123" s="34">
        <f>VLOOKUP(D123,nusedswatershed,4,FALSE)</f>
        <v>24</v>
      </c>
      <c r="C123" s="35">
        <v>24</v>
      </c>
      <c r="D123" s="36" t="s">
        <v>214</v>
      </c>
      <c r="E123" s="36" t="s">
        <v>30</v>
      </c>
      <c r="F123" s="21" t="s">
        <v>163</v>
      </c>
      <c r="G123" s="22">
        <v>1975</v>
      </c>
      <c r="H123" s="128" t="s">
        <v>645</v>
      </c>
      <c r="I123" s="40"/>
      <c r="J123" s="159" t="str">
        <f>IFERROR(IF(K123&gt;0,I123*K123,"   -"),"   -")</f>
        <v xml:space="preserve">   -</v>
      </c>
      <c r="K123" s="52" t="str">
        <f>_xlfn.IFNA(VLOOKUP(D123&amp;"."&amp;G123,PNIdata!$E$6:$L$264,2,FALSE),"-")</f>
        <v>-</v>
      </c>
      <c r="L123" s="158" t="str">
        <f>IFERROR(IF(O123&gt;0,I123*O123,"   -"),"   -")</f>
        <v xml:space="preserve">   -</v>
      </c>
      <c r="M123" s="52"/>
      <c r="N123" s="167"/>
      <c r="O123" s="167"/>
      <c r="S123" s="53"/>
    </row>
    <row r="124" spans="1:19" hidden="1" x14ac:dyDescent="0.25">
      <c r="A124" s="33" t="s">
        <v>109</v>
      </c>
      <c r="B124" s="34">
        <f>VLOOKUP(D124,nusedswatershed,4,FALSE)</f>
        <v>24</v>
      </c>
      <c r="C124" s="35">
        <v>24</v>
      </c>
      <c r="D124" s="36" t="s">
        <v>214</v>
      </c>
      <c r="E124" s="36" t="s">
        <v>30</v>
      </c>
      <c r="F124" s="21" t="s">
        <v>163</v>
      </c>
      <c r="G124" s="22">
        <v>1974</v>
      </c>
      <c r="H124" s="128">
        <v>25</v>
      </c>
      <c r="I124" s="40">
        <v>25</v>
      </c>
      <c r="J124" s="159" t="str">
        <f>IFERROR(IF(K124&gt;0,I124*K124,"   -"),"   -")</f>
        <v xml:space="preserve">   -</v>
      </c>
      <c r="K124" s="52" t="str">
        <f>_xlfn.IFNA(VLOOKUP(D124&amp;"."&amp;G124,PNIdata!$E$6:$L$264,2,FALSE),"-")</f>
        <v>-</v>
      </c>
      <c r="L124" s="158" t="str">
        <f>IFERROR(IF(O124&gt;0,I124*O124,"   -"),"   -")</f>
        <v xml:space="preserve">   -</v>
      </c>
      <c r="M124" s="52"/>
      <c r="N124" s="167"/>
      <c r="O124" s="167"/>
      <c r="S124" s="53"/>
    </row>
    <row r="125" spans="1:19" hidden="1" x14ac:dyDescent="0.25">
      <c r="A125" s="33" t="s">
        <v>109</v>
      </c>
      <c r="B125" s="34">
        <f>VLOOKUP(D125,nusedswatershed,4,FALSE)</f>
        <v>24</v>
      </c>
      <c r="C125" s="35">
        <v>24</v>
      </c>
      <c r="D125" s="36" t="s">
        <v>214</v>
      </c>
      <c r="E125" s="36" t="s">
        <v>30</v>
      </c>
      <c r="F125" s="21" t="s">
        <v>163</v>
      </c>
      <c r="G125" s="22">
        <v>1973</v>
      </c>
      <c r="H125" s="128">
        <v>25</v>
      </c>
      <c r="I125" s="40">
        <v>25</v>
      </c>
      <c r="J125" s="159" t="str">
        <f>IFERROR(IF(K125&gt;0,I125*K125,"   -"),"   -")</f>
        <v xml:space="preserve">   -</v>
      </c>
      <c r="K125" s="52" t="str">
        <f>_xlfn.IFNA(VLOOKUP(D125&amp;"."&amp;G125,PNIdata!$E$6:$L$264,2,FALSE),"-")</f>
        <v>-</v>
      </c>
      <c r="L125" s="158" t="str">
        <f>IFERROR(IF(O125&gt;0,I125*O125,"   -"),"   -")</f>
        <v xml:space="preserve">   -</v>
      </c>
      <c r="M125" s="52"/>
      <c r="N125" s="167"/>
      <c r="O125" s="167"/>
      <c r="S125" s="53"/>
    </row>
    <row r="126" spans="1:19" hidden="1" x14ac:dyDescent="0.25">
      <c r="A126" s="33" t="s">
        <v>109</v>
      </c>
      <c r="B126" s="34">
        <f>VLOOKUP(D126,nusedswatershed,4,FALSE)</f>
        <v>24</v>
      </c>
      <c r="C126" s="35">
        <v>24</v>
      </c>
      <c r="D126" s="36" t="s">
        <v>214</v>
      </c>
      <c r="E126" s="36" t="s">
        <v>30</v>
      </c>
      <c r="F126" s="21" t="s">
        <v>163</v>
      </c>
      <c r="G126" s="22">
        <v>1972</v>
      </c>
      <c r="H126" s="128">
        <v>25</v>
      </c>
      <c r="I126" s="40">
        <v>25</v>
      </c>
      <c r="J126" s="159" t="str">
        <f>IFERROR(IF(K126&gt;0,I126*K126,"   -"),"   -")</f>
        <v xml:space="preserve">   -</v>
      </c>
      <c r="K126" s="52" t="str">
        <f>_xlfn.IFNA(VLOOKUP(D126&amp;"."&amp;G126,PNIdata!$E$6:$L$264,2,FALSE),"-")</f>
        <v>-</v>
      </c>
      <c r="L126" s="158" t="str">
        <f>IFERROR(IF(O126&gt;0,I126*O126,"   -"),"   -")</f>
        <v xml:space="preserve">   -</v>
      </c>
      <c r="M126" s="52"/>
      <c r="N126" s="167"/>
      <c r="O126" s="167"/>
      <c r="S126" s="53"/>
    </row>
    <row r="127" spans="1:19" hidden="1" x14ac:dyDescent="0.25">
      <c r="A127" s="33" t="s">
        <v>109</v>
      </c>
      <c r="B127" s="34">
        <f>VLOOKUP(D127,nusedswatershed,4,FALSE)</f>
        <v>24</v>
      </c>
      <c r="C127" s="35">
        <v>24</v>
      </c>
      <c r="D127" s="36" t="s">
        <v>214</v>
      </c>
      <c r="E127" s="36" t="s">
        <v>30</v>
      </c>
      <c r="F127" s="21" t="s">
        <v>163</v>
      </c>
      <c r="G127" s="22">
        <v>1971</v>
      </c>
      <c r="H127" s="128">
        <v>75</v>
      </c>
      <c r="I127" s="40">
        <v>75</v>
      </c>
      <c r="J127" s="159" t="str">
        <f>IFERROR(IF(K127&gt;0,I127*K127,"   -"),"   -")</f>
        <v xml:space="preserve">   -</v>
      </c>
      <c r="K127" s="52" t="str">
        <f>_xlfn.IFNA(VLOOKUP(D127&amp;"."&amp;G127,PNIdata!$E$6:$L$264,2,FALSE),"-")</f>
        <v>-</v>
      </c>
      <c r="L127" s="158" t="str">
        <f>IFERROR(IF(O127&gt;0,I127*O127,"   -"),"   -")</f>
        <v xml:space="preserve">   -</v>
      </c>
      <c r="M127" s="52"/>
      <c r="N127" s="167"/>
      <c r="O127" s="167"/>
      <c r="S127" s="53"/>
    </row>
    <row r="128" spans="1:19" hidden="1" x14ac:dyDescent="0.25">
      <c r="A128" s="33" t="s">
        <v>109</v>
      </c>
      <c r="B128" s="34">
        <f>VLOOKUP(D128,nusedswatershed,4,FALSE)</f>
        <v>24</v>
      </c>
      <c r="C128" s="35">
        <v>24</v>
      </c>
      <c r="D128" s="36" t="s">
        <v>214</v>
      </c>
      <c r="E128" s="36" t="s">
        <v>30</v>
      </c>
      <c r="F128" s="21" t="s">
        <v>163</v>
      </c>
      <c r="G128" s="22">
        <v>1970</v>
      </c>
      <c r="H128" s="128">
        <v>25</v>
      </c>
      <c r="I128" s="40">
        <v>25</v>
      </c>
      <c r="J128" s="159" t="str">
        <f>IFERROR(IF(K128&gt;0,I128*K128,"   -"),"   -")</f>
        <v xml:space="preserve">   -</v>
      </c>
      <c r="K128" s="52" t="str">
        <f>_xlfn.IFNA(VLOOKUP(D128&amp;"."&amp;G128,PNIdata!$E$6:$L$264,2,FALSE),"-")</f>
        <v>-</v>
      </c>
      <c r="L128" s="158" t="str">
        <f>IFERROR(IF(O128&gt;0,I128*O128,"   -"),"   -")</f>
        <v xml:space="preserve">   -</v>
      </c>
      <c r="M128" s="52"/>
      <c r="N128" s="167"/>
      <c r="O128" s="167"/>
      <c r="S128" s="53"/>
    </row>
    <row r="129" spans="1:19" hidden="1" x14ac:dyDescent="0.25">
      <c r="A129" s="33" t="s">
        <v>109</v>
      </c>
      <c r="B129" s="34">
        <f>VLOOKUP(D129,nusedswatershed,4,FALSE)</f>
        <v>24</v>
      </c>
      <c r="C129" s="35">
        <v>24</v>
      </c>
      <c r="D129" s="36" t="s">
        <v>214</v>
      </c>
      <c r="E129" s="36" t="s">
        <v>30</v>
      </c>
      <c r="F129" s="21" t="s">
        <v>163</v>
      </c>
      <c r="G129" s="22">
        <v>1969</v>
      </c>
      <c r="H129" s="128">
        <v>1E-3</v>
      </c>
      <c r="I129" s="40">
        <v>1E-3</v>
      </c>
      <c r="J129" s="159" t="str">
        <f>IFERROR(IF(K129&gt;0,I129*K129,"   -"),"   -")</f>
        <v xml:space="preserve">   -</v>
      </c>
      <c r="K129" s="52" t="str">
        <f>_xlfn.IFNA(VLOOKUP(D129&amp;"."&amp;G129,PNIdata!$E$6:$L$264,2,FALSE),"-")</f>
        <v>-</v>
      </c>
      <c r="L129" s="158" t="str">
        <f>IFERROR(IF(O129&gt;0,I129*O129,"   -"),"   -")</f>
        <v xml:space="preserve">   -</v>
      </c>
      <c r="M129" s="52"/>
      <c r="N129" s="167"/>
      <c r="O129" s="167"/>
      <c r="S129" s="53"/>
    </row>
    <row r="130" spans="1:19" hidden="1" x14ac:dyDescent="0.25">
      <c r="A130" s="33" t="s">
        <v>109</v>
      </c>
      <c r="B130" s="34">
        <f>VLOOKUP(D130,nusedswatershed,4,FALSE)</f>
        <v>24</v>
      </c>
      <c r="C130" s="35">
        <v>24</v>
      </c>
      <c r="D130" s="36" t="s">
        <v>214</v>
      </c>
      <c r="E130" s="36" t="s">
        <v>30</v>
      </c>
      <c r="F130" s="21" t="s">
        <v>163</v>
      </c>
      <c r="G130" s="22">
        <v>1968</v>
      </c>
      <c r="H130" s="128">
        <v>30</v>
      </c>
      <c r="I130" s="40">
        <v>30</v>
      </c>
      <c r="J130" s="159" t="str">
        <f>IFERROR(IF(K130&gt;0,I130*K130,"   -"),"   -")</f>
        <v xml:space="preserve">   -</v>
      </c>
      <c r="K130" s="52" t="str">
        <f>_xlfn.IFNA(VLOOKUP(D130&amp;"."&amp;G130,PNIdata!$E$6:$L$264,2,FALSE),"-")</f>
        <v>-</v>
      </c>
      <c r="L130" s="158" t="str">
        <f>IFERROR(IF(O130&gt;0,I130*O130,"   -"),"   -")</f>
        <v xml:space="preserve">   -</v>
      </c>
      <c r="M130" s="52"/>
      <c r="N130" s="167"/>
      <c r="O130" s="167"/>
      <c r="S130" s="53"/>
    </row>
    <row r="131" spans="1:19" hidden="1" x14ac:dyDescent="0.25">
      <c r="A131" s="33" t="s">
        <v>109</v>
      </c>
      <c r="B131" s="34">
        <f>VLOOKUP(D131,nusedswatershed,4,FALSE)</f>
        <v>24</v>
      </c>
      <c r="C131" s="35">
        <v>24</v>
      </c>
      <c r="D131" s="36" t="s">
        <v>214</v>
      </c>
      <c r="E131" s="36" t="s">
        <v>30</v>
      </c>
      <c r="F131" s="21" t="s">
        <v>163</v>
      </c>
      <c r="G131" s="22">
        <v>1967</v>
      </c>
      <c r="H131" s="128">
        <v>25</v>
      </c>
      <c r="I131" s="40">
        <v>25</v>
      </c>
      <c r="J131" s="159" t="str">
        <f>IFERROR(IF(K131&gt;0,I131*K131,"   -"),"   -")</f>
        <v xml:space="preserve">   -</v>
      </c>
      <c r="K131" s="52" t="str">
        <f>_xlfn.IFNA(VLOOKUP(D131&amp;"."&amp;G131,PNIdata!$E$6:$L$264,2,FALSE),"-")</f>
        <v>-</v>
      </c>
      <c r="L131" s="158" t="str">
        <f>IFERROR(IF(O131&gt;0,I131*O131,"   -"),"   -")</f>
        <v xml:space="preserve">   -</v>
      </c>
      <c r="M131" s="52"/>
      <c r="N131" s="167"/>
      <c r="O131" s="167"/>
      <c r="S131" s="53"/>
    </row>
    <row r="132" spans="1:19" hidden="1" x14ac:dyDescent="0.25">
      <c r="A132" s="33" t="s">
        <v>109</v>
      </c>
      <c r="B132" s="34">
        <f>VLOOKUP(D132,nusedswatershed,4,FALSE)</f>
        <v>24</v>
      </c>
      <c r="C132" s="35">
        <v>24</v>
      </c>
      <c r="D132" s="36" t="s">
        <v>214</v>
      </c>
      <c r="E132" s="36" t="s">
        <v>30</v>
      </c>
      <c r="F132" s="21" t="s">
        <v>163</v>
      </c>
      <c r="G132" s="22">
        <v>1966</v>
      </c>
      <c r="H132" s="128">
        <v>75</v>
      </c>
      <c r="I132" s="40">
        <v>75</v>
      </c>
      <c r="J132" s="159" t="str">
        <f>IFERROR(IF(K132&gt;0,I132*K132,"   -"),"   -")</f>
        <v xml:space="preserve">   -</v>
      </c>
      <c r="K132" s="52" t="str">
        <f>_xlfn.IFNA(VLOOKUP(D132&amp;"."&amp;G132,PNIdata!$E$6:$L$264,2,FALSE),"-")</f>
        <v>-</v>
      </c>
      <c r="L132" s="158" t="str">
        <f>IFERROR(IF(O132&gt;0,I132*O132,"   -"),"   -")</f>
        <v xml:space="preserve">   -</v>
      </c>
      <c r="M132" s="52"/>
      <c r="N132" s="167"/>
      <c r="O132" s="167"/>
      <c r="S132" s="53"/>
    </row>
    <row r="133" spans="1:19" hidden="1" x14ac:dyDescent="0.25">
      <c r="A133" s="33" t="s">
        <v>109</v>
      </c>
      <c r="B133" s="34">
        <f>VLOOKUP(D133,nusedswatershed,4,FALSE)</f>
        <v>24</v>
      </c>
      <c r="C133" s="35">
        <v>24</v>
      </c>
      <c r="D133" s="36" t="s">
        <v>214</v>
      </c>
      <c r="E133" s="36" t="s">
        <v>30</v>
      </c>
      <c r="F133" s="21" t="s">
        <v>163</v>
      </c>
      <c r="G133" s="22">
        <v>1965</v>
      </c>
      <c r="H133" s="128">
        <v>10</v>
      </c>
      <c r="I133" s="40">
        <v>10</v>
      </c>
      <c r="J133" s="159" t="str">
        <f>IFERROR(IF(K133&gt;0,I133*K133,"   -"),"   -")</f>
        <v xml:space="preserve">   -</v>
      </c>
      <c r="K133" s="52" t="str">
        <f>_xlfn.IFNA(VLOOKUP(D133&amp;"."&amp;G133,PNIdata!$E$6:$L$264,2,FALSE),"-")</f>
        <v>-</v>
      </c>
      <c r="L133" s="158" t="str">
        <f>IFERROR(IF(O133&gt;0,I133*O133,"   -"),"   -")</f>
        <v xml:space="preserve">   -</v>
      </c>
      <c r="M133" s="52"/>
      <c r="N133" s="167"/>
      <c r="O133" s="167"/>
      <c r="S133" s="53"/>
    </row>
    <row r="134" spans="1:19" hidden="1" x14ac:dyDescent="0.25">
      <c r="A134" s="33" t="s">
        <v>109</v>
      </c>
      <c r="B134" s="34">
        <f>VLOOKUP(D134,nusedswatershed,4,FALSE)</f>
        <v>24</v>
      </c>
      <c r="C134" s="35">
        <v>24</v>
      </c>
      <c r="D134" s="36" t="s">
        <v>214</v>
      </c>
      <c r="E134" s="36" t="s">
        <v>30</v>
      </c>
      <c r="F134" s="21" t="s">
        <v>163</v>
      </c>
      <c r="G134" s="22">
        <v>1964</v>
      </c>
      <c r="H134" s="128">
        <v>20</v>
      </c>
      <c r="I134" s="40">
        <v>20</v>
      </c>
      <c r="J134" s="159" t="str">
        <f>IFERROR(IF(K134&gt;0,I134*K134,"   -"),"   -")</f>
        <v xml:space="preserve">   -</v>
      </c>
      <c r="K134" s="52" t="str">
        <f>_xlfn.IFNA(VLOOKUP(D134&amp;"."&amp;G134,PNIdata!$E$6:$L$264,2,FALSE),"-")</f>
        <v>-</v>
      </c>
      <c r="L134" s="158" t="str">
        <f>IFERROR(IF(O134&gt;0,I134*O134,"   -"),"   -")</f>
        <v xml:space="preserve">   -</v>
      </c>
      <c r="M134" s="52"/>
      <c r="N134" s="167"/>
      <c r="O134" s="167"/>
      <c r="S134" s="53"/>
    </row>
    <row r="135" spans="1:19" hidden="1" x14ac:dyDescent="0.25">
      <c r="A135" s="33" t="s">
        <v>109</v>
      </c>
      <c r="B135" s="34">
        <f>VLOOKUP(D135,nusedswatershed,4,FALSE)</f>
        <v>24</v>
      </c>
      <c r="C135" s="35">
        <v>24</v>
      </c>
      <c r="D135" s="36" t="s">
        <v>214</v>
      </c>
      <c r="E135" s="36" t="s">
        <v>30</v>
      </c>
      <c r="F135" s="21" t="s">
        <v>163</v>
      </c>
      <c r="G135" s="22">
        <v>1963</v>
      </c>
      <c r="H135" s="128">
        <v>20</v>
      </c>
      <c r="I135" s="40">
        <v>20</v>
      </c>
      <c r="J135" s="159" t="str">
        <f>IFERROR(IF(K135&gt;0,I135*K135,"   -"),"   -")</f>
        <v xml:space="preserve">   -</v>
      </c>
      <c r="K135" s="52" t="str">
        <f>_xlfn.IFNA(VLOOKUP(D135&amp;"."&amp;G135,PNIdata!$E$6:$L$264,2,FALSE),"-")</f>
        <v>-</v>
      </c>
      <c r="L135" s="158" t="str">
        <f>IFERROR(IF(O135&gt;0,I135*O135,"   -"),"   -")</f>
        <v xml:space="preserve">   -</v>
      </c>
      <c r="M135" s="52"/>
      <c r="N135" s="167"/>
      <c r="O135" s="167"/>
      <c r="S135" s="53"/>
    </row>
    <row r="136" spans="1:19" hidden="1" x14ac:dyDescent="0.25">
      <c r="A136" s="33" t="s">
        <v>109</v>
      </c>
      <c r="B136" s="34">
        <f>VLOOKUP(D136,nusedswatershed,4,FALSE)</f>
        <v>24</v>
      </c>
      <c r="C136" s="35">
        <v>24</v>
      </c>
      <c r="D136" s="36" t="s">
        <v>214</v>
      </c>
      <c r="E136" s="36" t="s">
        <v>30</v>
      </c>
      <c r="F136" s="21" t="s">
        <v>163</v>
      </c>
      <c r="G136" s="22">
        <v>1962</v>
      </c>
      <c r="H136" s="128">
        <v>200</v>
      </c>
      <c r="I136" s="40">
        <v>200</v>
      </c>
      <c r="J136" s="159" t="str">
        <f>IFERROR(IF(K136&gt;0,I136*K136,"   -"),"   -")</f>
        <v xml:space="preserve">   -</v>
      </c>
      <c r="K136" s="52" t="str">
        <f>_xlfn.IFNA(VLOOKUP(D136&amp;"."&amp;G136,PNIdata!$E$6:$L$264,2,FALSE),"-")</f>
        <v>-</v>
      </c>
      <c r="L136" s="158" t="str">
        <f>IFERROR(IF(O136&gt;0,I136*O136,"   -"),"   -")</f>
        <v xml:space="preserve">   -</v>
      </c>
      <c r="M136" s="52"/>
      <c r="N136" s="167"/>
      <c r="O136" s="167"/>
      <c r="S136" s="53"/>
    </row>
    <row r="137" spans="1:19" hidden="1" x14ac:dyDescent="0.25">
      <c r="A137" s="33" t="s">
        <v>109</v>
      </c>
      <c r="B137" s="34">
        <f>VLOOKUP(D137,nusedswatershed,4,FALSE)</f>
        <v>24</v>
      </c>
      <c r="C137" s="35">
        <v>24</v>
      </c>
      <c r="D137" s="36" t="s">
        <v>214</v>
      </c>
      <c r="E137" s="36" t="s">
        <v>30</v>
      </c>
      <c r="F137" s="21" t="s">
        <v>163</v>
      </c>
      <c r="G137" s="22">
        <v>1961</v>
      </c>
      <c r="H137" s="128">
        <v>400</v>
      </c>
      <c r="I137" s="40">
        <v>400</v>
      </c>
      <c r="J137" s="159" t="str">
        <f>IFERROR(IF(K137&gt;0,I137*K137,"   -"),"   -")</f>
        <v xml:space="preserve">   -</v>
      </c>
      <c r="K137" s="52" t="str">
        <f>_xlfn.IFNA(VLOOKUP(D137&amp;"."&amp;G137,PNIdata!$E$6:$L$264,2,FALSE),"-")</f>
        <v>-</v>
      </c>
      <c r="L137" s="158" t="str">
        <f>IFERROR(IF(O137&gt;0,I137*O137,"   -"),"   -")</f>
        <v xml:space="preserve">   -</v>
      </c>
      <c r="M137" s="52"/>
      <c r="N137" s="167"/>
      <c r="O137" s="167"/>
      <c r="S137" s="53"/>
    </row>
    <row r="138" spans="1:19" hidden="1" x14ac:dyDescent="0.25">
      <c r="A138" s="33" t="s">
        <v>109</v>
      </c>
      <c r="B138" s="34">
        <f>VLOOKUP(D138,nusedswatershed,4,FALSE)</f>
        <v>24</v>
      </c>
      <c r="C138" s="35">
        <v>24</v>
      </c>
      <c r="D138" s="36" t="s">
        <v>214</v>
      </c>
      <c r="E138" s="36" t="s">
        <v>30</v>
      </c>
      <c r="F138" s="21" t="s">
        <v>163</v>
      </c>
      <c r="G138" s="22">
        <v>1960</v>
      </c>
      <c r="H138" s="128">
        <v>400</v>
      </c>
      <c r="I138" s="40">
        <v>400</v>
      </c>
      <c r="J138" s="159" t="str">
        <f>IFERROR(IF(K138&gt;0,I138*K138,"   -"),"   -")</f>
        <v xml:space="preserve">   -</v>
      </c>
      <c r="K138" s="52" t="str">
        <f>_xlfn.IFNA(VLOOKUP(D138&amp;"."&amp;G138,PNIdata!$E$6:$L$264,2,FALSE),"-")</f>
        <v>-</v>
      </c>
      <c r="L138" s="158" t="str">
        <f>IFERROR(IF(O138&gt;0,I138*O138,"   -"),"   -")</f>
        <v xml:space="preserve">   -</v>
      </c>
      <c r="M138" s="52"/>
      <c r="N138" s="167"/>
      <c r="O138" s="167"/>
      <c r="S138" s="53"/>
    </row>
    <row r="139" spans="1:19" hidden="1" x14ac:dyDescent="0.25">
      <c r="A139" s="33" t="s">
        <v>109</v>
      </c>
      <c r="B139" s="34">
        <f>VLOOKUP(D139,nusedswatershed,4,FALSE)</f>
        <v>24</v>
      </c>
      <c r="C139" s="35">
        <v>24</v>
      </c>
      <c r="D139" s="36" t="s">
        <v>214</v>
      </c>
      <c r="E139" s="36" t="s">
        <v>30</v>
      </c>
      <c r="F139" s="21" t="s">
        <v>163</v>
      </c>
      <c r="G139" s="22">
        <v>1959</v>
      </c>
      <c r="H139" s="128">
        <v>750</v>
      </c>
      <c r="I139" s="40">
        <v>750</v>
      </c>
      <c r="J139" s="159" t="str">
        <f>IFERROR(IF(K139&gt;0,I139*K139,"   -"),"   -")</f>
        <v xml:space="preserve">   -</v>
      </c>
      <c r="K139" s="52" t="str">
        <f>_xlfn.IFNA(VLOOKUP(D139&amp;"."&amp;G139,PNIdata!$E$6:$L$264,2,FALSE),"-")</f>
        <v>-</v>
      </c>
      <c r="L139" s="158" t="str">
        <f>IFERROR(IF(O139&gt;0,I139*O139,"   -"),"   -")</f>
        <v xml:space="preserve">   -</v>
      </c>
      <c r="M139" s="52"/>
      <c r="N139" s="167"/>
      <c r="O139" s="167"/>
      <c r="S139" s="53"/>
    </row>
    <row r="140" spans="1:19" hidden="1" x14ac:dyDescent="0.25">
      <c r="A140" s="33" t="s">
        <v>109</v>
      </c>
      <c r="B140" s="34">
        <f>VLOOKUP(D140,nusedswatershed,4,FALSE)</f>
        <v>24</v>
      </c>
      <c r="C140" s="35">
        <v>24</v>
      </c>
      <c r="D140" s="36" t="s">
        <v>214</v>
      </c>
      <c r="E140" s="36" t="s">
        <v>30</v>
      </c>
      <c r="F140" s="21" t="s">
        <v>163</v>
      </c>
      <c r="G140" s="22">
        <v>1958</v>
      </c>
      <c r="H140" s="128">
        <v>400</v>
      </c>
      <c r="I140" s="40">
        <v>400</v>
      </c>
      <c r="J140" s="159" t="str">
        <f>IFERROR(IF(K140&gt;0,I140*K140,"   -"),"   -")</f>
        <v xml:space="preserve">   -</v>
      </c>
      <c r="K140" s="52" t="str">
        <f>_xlfn.IFNA(VLOOKUP(D140&amp;"."&amp;G140,PNIdata!$E$6:$L$264,2,FALSE),"-")</f>
        <v>-</v>
      </c>
      <c r="L140" s="158" t="str">
        <f>IFERROR(IF(O140&gt;0,I140*O140,"   -"),"   -")</f>
        <v xml:space="preserve">   -</v>
      </c>
      <c r="M140" s="52"/>
      <c r="N140" s="167"/>
      <c r="O140" s="167"/>
      <c r="S140" s="53"/>
    </row>
    <row r="141" spans="1:19" hidden="1" x14ac:dyDescent="0.25">
      <c r="A141" s="33" t="s">
        <v>109</v>
      </c>
      <c r="B141" s="34">
        <f>VLOOKUP(D141,nusedswatershed,4,FALSE)</f>
        <v>24</v>
      </c>
      <c r="C141" s="35">
        <v>24</v>
      </c>
      <c r="D141" s="36" t="s">
        <v>214</v>
      </c>
      <c r="E141" s="36" t="s">
        <v>30</v>
      </c>
      <c r="F141" s="21" t="s">
        <v>163</v>
      </c>
      <c r="G141" s="22">
        <v>1957</v>
      </c>
      <c r="H141" s="128">
        <v>400</v>
      </c>
      <c r="I141" s="40">
        <v>400</v>
      </c>
      <c r="J141" s="159" t="str">
        <f>IFERROR(IF(K141&gt;0,I141*K141,"   -"),"   -")</f>
        <v xml:space="preserve">   -</v>
      </c>
      <c r="K141" s="52" t="str">
        <f>_xlfn.IFNA(VLOOKUP(D141&amp;"."&amp;G141,PNIdata!$E$6:$L$264,2,FALSE),"-")</f>
        <v>-</v>
      </c>
      <c r="L141" s="158" t="str">
        <f>IFERROR(IF(O141&gt;0,I141*O141,"   -"),"   -")</f>
        <v xml:space="preserve">   -</v>
      </c>
      <c r="M141" s="52"/>
      <c r="N141" s="167"/>
      <c r="O141" s="167"/>
      <c r="S141" s="53"/>
    </row>
    <row r="142" spans="1:19" hidden="1" x14ac:dyDescent="0.25">
      <c r="A142" s="33" t="s">
        <v>109</v>
      </c>
      <c r="B142" s="34">
        <f>VLOOKUP(D142,nusedswatershed,4,FALSE)</f>
        <v>24</v>
      </c>
      <c r="C142" s="35">
        <v>24</v>
      </c>
      <c r="D142" s="36" t="s">
        <v>214</v>
      </c>
      <c r="E142" s="36" t="s">
        <v>30</v>
      </c>
      <c r="F142" s="21" t="s">
        <v>163</v>
      </c>
      <c r="G142" s="22">
        <v>1956</v>
      </c>
      <c r="H142" s="128">
        <v>750</v>
      </c>
      <c r="I142" s="40">
        <v>750</v>
      </c>
      <c r="J142" s="159" t="str">
        <f>IFERROR(IF(K142&gt;0,I142*K142,"   -"),"   -")</f>
        <v xml:space="preserve">   -</v>
      </c>
      <c r="K142" s="52" t="str">
        <f>_xlfn.IFNA(VLOOKUP(D142&amp;"."&amp;G142,PNIdata!$E$6:$L$264,2,FALSE),"-")</f>
        <v>-</v>
      </c>
      <c r="L142" s="158" t="str">
        <f>IFERROR(IF(O142&gt;0,I142*O142,"   -"),"   -")</f>
        <v xml:space="preserve">   -</v>
      </c>
      <c r="M142" s="52"/>
      <c r="N142" s="167"/>
      <c r="O142" s="167"/>
      <c r="S142" s="53"/>
    </row>
    <row r="143" spans="1:19" hidden="1" x14ac:dyDescent="0.25">
      <c r="A143" s="33" t="s">
        <v>109</v>
      </c>
      <c r="B143" s="34">
        <f>VLOOKUP(D143,nusedswatershed,4,FALSE)</f>
        <v>24</v>
      </c>
      <c r="C143" s="35">
        <v>24</v>
      </c>
      <c r="D143" s="36" t="s">
        <v>214</v>
      </c>
      <c r="E143" s="36" t="s">
        <v>30</v>
      </c>
      <c r="F143" s="21" t="s">
        <v>163</v>
      </c>
      <c r="G143" s="22">
        <v>1955</v>
      </c>
      <c r="H143" s="128" t="s">
        <v>646</v>
      </c>
      <c r="I143" s="40"/>
      <c r="J143" s="159" t="str">
        <f>IFERROR(IF(K143&gt;0,I143*K143,"   -"),"   -")</f>
        <v xml:space="preserve">   -</v>
      </c>
      <c r="K143" s="52" t="str">
        <f>_xlfn.IFNA(VLOOKUP(D143&amp;"."&amp;G143,PNIdata!$E$6:$L$264,2,FALSE),"-")</f>
        <v>-</v>
      </c>
      <c r="L143" s="158" t="str">
        <f>IFERROR(IF(O143&gt;0,I143*O143,"   -"),"   -")</f>
        <v xml:space="preserve">   -</v>
      </c>
      <c r="M143" s="52"/>
      <c r="N143" s="167"/>
      <c r="O143" s="167"/>
      <c r="S143" s="53"/>
    </row>
    <row r="144" spans="1:19" hidden="1" x14ac:dyDescent="0.25">
      <c r="A144" s="33" t="s">
        <v>109</v>
      </c>
      <c r="B144" s="34">
        <f>VLOOKUP(D144,nusedswatershed,4,FALSE)</f>
        <v>24</v>
      </c>
      <c r="C144" s="35">
        <v>24</v>
      </c>
      <c r="D144" s="36" t="s">
        <v>214</v>
      </c>
      <c r="E144" s="36" t="s">
        <v>30</v>
      </c>
      <c r="F144" s="21" t="s">
        <v>163</v>
      </c>
      <c r="G144" s="22">
        <v>1954</v>
      </c>
      <c r="H144" s="128" t="s">
        <v>646</v>
      </c>
      <c r="I144" s="40"/>
      <c r="J144" s="159" t="str">
        <f>IFERROR(IF(K144&gt;0,I144*K144,"   -"),"   -")</f>
        <v xml:space="preserve">   -</v>
      </c>
      <c r="K144" s="52" t="str">
        <f>_xlfn.IFNA(VLOOKUP(D144&amp;"."&amp;G144,PNIdata!$E$6:$L$264,2,FALSE),"-")</f>
        <v>-</v>
      </c>
      <c r="L144" s="158" t="str">
        <f>IFERROR(IF(O144&gt;0,I144*O144,"   -"),"   -")</f>
        <v xml:space="preserve">   -</v>
      </c>
      <c r="M144" s="52"/>
      <c r="N144" s="167"/>
      <c r="O144" s="167"/>
      <c r="S144" s="53"/>
    </row>
    <row r="145" spans="1:19" hidden="1" x14ac:dyDescent="0.25">
      <c r="A145" s="33" t="s">
        <v>109</v>
      </c>
      <c r="B145" s="34">
        <f>VLOOKUP(D145,nusedswatershed,4,FALSE)</f>
        <v>24</v>
      </c>
      <c r="C145" s="35">
        <v>24</v>
      </c>
      <c r="D145" s="36" t="s">
        <v>214</v>
      </c>
      <c r="E145" s="36" t="s">
        <v>30</v>
      </c>
      <c r="F145" s="21" t="s">
        <v>163</v>
      </c>
      <c r="G145" s="22">
        <v>1953</v>
      </c>
      <c r="H145" s="128" t="s">
        <v>646</v>
      </c>
      <c r="I145" s="40"/>
      <c r="J145" s="159" t="str">
        <f>IFERROR(IF(K145&gt;0,I145*K145,"   -"),"   -")</f>
        <v xml:space="preserve">   -</v>
      </c>
      <c r="K145" s="52" t="str">
        <f>_xlfn.IFNA(VLOOKUP(D145&amp;"."&amp;G145,PNIdata!$E$6:$L$264,2,FALSE),"-")</f>
        <v>-</v>
      </c>
      <c r="L145" s="158" t="str">
        <f>IFERROR(IF(O145&gt;0,I145*O145,"   -"),"   -")</f>
        <v xml:space="preserve">   -</v>
      </c>
      <c r="M145" s="52"/>
      <c r="N145" s="167"/>
      <c r="O145" s="167"/>
      <c r="S145" s="53"/>
    </row>
    <row r="146" spans="1:19" x14ac:dyDescent="0.25">
      <c r="A146" s="33" t="s">
        <v>154</v>
      </c>
      <c r="B146" s="34">
        <f>VLOOKUP(D146,nusedswatershed,4,FALSE)</f>
        <v>25</v>
      </c>
      <c r="C146" s="35">
        <v>25</v>
      </c>
      <c r="D146" s="36" t="s">
        <v>227</v>
      </c>
      <c r="E146" s="36" t="s">
        <v>32</v>
      </c>
      <c r="F146" s="21" t="s">
        <v>163</v>
      </c>
      <c r="G146" s="22">
        <v>2011</v>
      </c>
      <c r="H146" s="128">
        <v>2024</v>
      </c>
      <c r="I146" s="40">
        <v>2024</v>
      </c>
      <c r="J146" s="153">
        <f>K146*I146</f>
        <v>45.145319999999998</v>
      </c>
      <c r="K146" s="52">
        <f>_xlfn.IFNA(VLOOKUP(D146&amp;"."&amp;G146,PNIdata!$E$6:$L$264,2,FALSE),"-")</f>
        <v>2.2304999999999998E-2</v>
      </c>
      <c r="L146" s="158" t="str">
        <f>IFERROR(IF(O146&gt;0,I146*O146,"   -"),"   -")</f>
        <v xml:space="preserve">   -</v>
      </c>
      <c r="M146" s="52"/>
      <c r="N146" s="167"/>
      <c r="O146" s="167"/>
      <c r="S146" s="53"/>
    </row>
    <row r="147" spans="1:19" x14ac:dyDescent="0.25">
      <c r="A147" s="33" t="s">
        <v>154</v>
      </c>
      <c r="B147" s="34">
        <f>VLOOKUP(D147,nusedswatershed,4,FALSE)</f>
        <v>25</v>
      </c>
      <c r="C147" s="35">
        <v>25</v>
      </c>
      <c r="D147" s="36" t="s">
        <v>227</v>
      </c>
      <c r="E147" s="36" t="s">
        <v>32</v>
      </c>
      <c r="F147" s="21" t="s">
        <v>163</v>
      </c>
      <c r="G147" s="22">
        <v>2012</v>
      </c>
      <c r="H147" s="128">
        <v>1003</v>
      </c>
      <c r="I147" s="40">
        <v>1003</v>
      </c>
      <c r="J147" s="153">
        <f>K147*I147</f>
        <v>40.467038000000002</v>
      </c>
      <c r="K147" s="52">
        <f>_xlfn.IFNA(VLOOKUP(D147&amp;"."&amp;G147,PNIdata!$E$6:$L$264,2,FALSE),"-")</f>
        <v>4.0346E-2</v>
      </c>
      <c r="L147" s="158" t="str">
        <f>IFERROR(IF(O147&gt;0,I147*O147,"   -"),"   -")</f>
        <v xml:space="preserve">   -</v>
      </c>
      <c r="M147" s="52"/>
      <c r="N147" s="167"/>
      <c r="O147" s="167"/>
      <c r="S147" s="53">
        <v>351713</v>
      </c>
    </row>
    <row r="148" spans="1:19" x14ac:dyDescent="0.25">
      <c r="A148" s="33" t="s">
        <v>154</v>
      </c>
      <c r="B148" s="34">
        <f>VLOOKUP(D148,nusedswatershed,4,FALSE)</f>
        <v>25</v>
      </c>
      <c r="C148" s="35">
        <v>25</v>
      </c>
      <c r="D148" s="36" t="s">
        <v>227</v>
      </c>
      <c r="E148" s="36" t="s">
        <v>32</v>
      </c>
      <c r="F148" s="21" t="s">
        <v>163</v>
      </c>
      <c r="G148">
        <v>2013</v>
      </c>
      <c r="H148" s="128">
        <v>8285</v>
      </c>
      <c r="I148" s="40">
        <v>8285</v>
      </c>
      <c r="J148" s="153">
        <f>K148*I148</f>
        <v>384.35772000000003</v>
      </c>
      <c r="K148" s="52">
        <f>_xlfn.IFNA(VLOOKUP(D148&amp;"."&amp;G148,PNIdata!$E$6:$L$264,2,FALSE),"-")</f>
        <v>4.6392000000000003E-2</v>
      </c>
      <c r="L148" s="158" t="str">
        <f>IFERROR(IF(O148&gt;0,I148*O148,"   -"),"   -")</f>
        <v xml:space="preserve">   -</v>
      </c>
      <c r="M148" s="52"/>
      <c r="N148" s="167"/>
      <c r="O148" s="167"/>
      <c r="S148" s="53">
        <v>385975</v>
      </c>
    </row>
    <row r="149" spans="1:19" x14ac:dyDescent="0.25">
      <c r="A149" s="33" t="s">
        <v>154</v>
      </c>
      <c r="B149" s="34">
        <f>VLOOKUP(D149,nusedswatershed,4,FALSE)</f>
        <v>25</v>
      </c>
      <c r="C149" s="35">
        <v>25</v>
      </c>
      <c r="D149" s="36" t="s">
        <v>227</v>
      </c>
      <c r="E149" s="36" t="s">
        <v>32</v>
      </c>
      <c r="F149" s="21" t="s">
        <v>163</v>
      </c>
      <c r="G149" s="40">
        <v>2020</v>
      </c>
      <c r="H149" s="128">
        <v>2249</v>
      </c>
      <c r="I149" s="40">
        <v>2249</v>
      </c>
      <c r="J149" s="153">
        <f>K149*I149</f>
        <v>112.45</v>
      </c>
      <c r="K149" s="52">
        <f>_xlfn.IFNA(VLOOKUP(D149&amp;"."&amp;G149,PNIdata!$E$6:$L$264,2,FALSE),"-")</f>
        <v>0.05</v>
      </c>
      <c r="L149" s="158">
        <f>IFERROR(IF(O149&gt;0,I149*O149,"   -"),"   -")</f>
        <v>112.45</v>
      </c>
      <c r="M149" s="52"/>
      <c r="N149" s="169">
        <v>0.95</v>
      </c>
      <c r="O149" s="169">
        <v>0.05</v>
      </c>
      <c r="P149" s="169">
        <v>0.05</v>
      </c>
      <c r="Q149" s="169" t="s">
        <v>647</v>
      </c>
      <c r="R149" s="169" t="s">
        <v>648</v>
      </c>
      <c r="S149" s="53">
        <v>167404</v>
      </c>
    </row>
    <row r="150" spans="1:19" x14ac:dyDescent="0.25">
      <c r="A150" s="33" t="s">
        <v>154</v>
      </c>
      <c r="B150" s="34">
        <f>VLOOKUP(D150,nusedswatershed,4,FALSE)</f>
        <v>25</v>
      </c>
      <c r="C150" s="35">
        <v>25</v>
      </c>
      <c r="D150" s="36" t="s">
        <v>227</v>
      </c>
      <c r="E150" s="36" t="s">
        <v>32</v>
      </c>
      <c r="F150" s="21" t="s">
        <v>163</v>
      </c>
      <c r="G150" s="22">
        <v>2010</v>
      </c>
      <c r="H150" s="128">
        <v>2825</v>
      </c>
      <c r="I150" s="40">
        <v>2825</v>
      </c>
      <c r="J150" s="153">
        <f>K150*I150</f>
        <v>162.35557500000002</v>
      </c>
      <c r="K150" s="52">
        <f>_xlfn.IFNA(VLOOKUP(D150&amp;"."&amp;G150,PNIdata!$E$6:$L$264,2,FALSE),"-")</f>
        <v>5.7471000000000001E-2</v>
      </c>
      <c r="L150" s="158">
        <f>IFERROR(IF(O150&gt;0,I150*O150,"   -"),"   -")</f>
        <v>141.25</v>
      </c>
      <c r="M150" s="52"/>
      <c r="N150" s="169">
        <v>0.95</v>
      </c>
      <c r="O150" s="169">
        <v>0.05</v>
      </c>
      <c r="P150" s="169">
        <v>0.05</v>
      </c>
      <c r="Q150" s="169" t="s">
        <v>647</v>
      </c>
      <c r="R150" s="169" t="s">
        <v>648</v>
      </c>
      <c r="S150" s="53">
        <v>347148</v>
      </c>
    </row>
    <row r="151" spans="1:19" x14ac:dyDescent="0.25">
      <c r="A151" s="33" t="s">
        <v>154</v>
      </c>
      <c r="B151" s="34">
        <f>VLOOKUP(D151,nusedswatershed,4,FALSE)</f>
        <v>25</v>
      </c>
      <c r="C151" s="35">
        <v>25</v>
      </c>
      <c r="D151" s="36" t="s">
        <v>227</v>
      </c>
      <c r="E151" s="36" t="s">
        <v>32</v>
      </c>
      <c r="F151" s="21" t="s">
        <v>163</v>
      </c>
      <c r="G151" s="40">
        <v>2019</v>
      </c>
      <c r="H151" s="128">
        <v>1831</v>
      </c>
      <c r="I151" s="40">
        <v>1831</v>
      </c>
      <c r="J151" s="153">
        <f>K151*I151</f>
        <v>109.31253099999999</v>
      </c>
      <c r="K151" s="52">
        <f>_xlfn.IFNA(VLOOKUP(D151&amp;"."&amp;G151,PNIdata!$E$6:$L$264,2,FALSE),"-")</f>
        <v>5.9700999999999997E-2</v>
      </c>
      <c r="L151" s="158">
        <f>IFERROR(IF(O151&gt;0,I151*O151,"   -"),"   -")</f>
        <v>109.86</v>
      </c>
      <c r="M151" s="52"/>
      <c r="N151" s="169">
        <v>0.94</v>
      </c>
      <c r="O151" s="169">
        <v>0.06</v>
      </c>
      <c r="P151" s="169">
        <v>0.06</v>
      </c>
      <c r="Q151" s="169" t="s">
        <v>647</v>
      </c>
      <c r="R151" s="169" t="s">
        <v>648</v>
      </c>
      <c r="S151" s="53">
        <v>65003</v>
      </c>
    </row>
    <row r="152" spans="1:19" x14ac:dyDescent="0.25">
      <c r="A152" s="33" t="s">
        <v>154</v>
      </c>
      <c r="B152" s="34">
        <f>VLOOKUP(D152,nusedswatershed,4,FALSE)</f>
        <v>25</v>
      </c>
      <c r="C152" s="35">
        <v>25</v>
      </c>
      <c r="D152" s="36" t="s">
        <v>227</v>
      </c>
      <c r="E152" s="36" t="s">
        <v>32</v>
      </c>
      <c r="F152" s="21" t="s">
        <v>163</v>
      </c>
      <c r="G152" s="22">
        <v>2009</v>
      </c>
      <c r="H152" s="128">
        <v>1500</v>
      </c>
      <c r="I152" s="40">
        <v>1500</v>
      </c>
      <c r="J152" s="153">
        <f>K152*I152</f>
        <v>106.383</v>
      </c>
      <c r="K152" s="52">
        <f>_xlfn.IFNA(VLOOKUP(D152&amp;"."&amp;G152,PNIdata!$E$6:$L$264,2,FALSE),"-")</f>
        <v>7.0921999999999999E-2</v>
      </c>
      <c r="L152" s="158">
        <f>IFERROR(IF(O152&gt;0,I152*O152,"   -"),"   -")</f>
        <v>105.00000000000001</v>
      </c>
      <c r="M152" s="52"/>
      <c r="N152" s="169">
        <v>0.93</v>
      </c>
      <c r="O152" s="169">
        <v>7.0000000000000007E-2</v>
      </c>
      <c r="P152" s="169">
        <v>7.0000000000000007E-2</v>
      </c>
      <c r="Q152" s="169" t="s">
        <v>647</v>
      </c>
      <c r="R152" s="169" t="s">
        <v>648</v>
      </c>
      <c r="S152" s="53">
        <v>390662</v>
      </c>
    </row>
    <row r="153" spans="1:19" x14ac:dyDescent="0.25">
      <c r="A153" s="33" t="s">
        <v>154</v>
      </c>
      <c r="B153" s="34">
        <f>VLOOKUP(D153,nusedswatershed,4,FALSE)</f>
        <v>25</v>
      </c>
      <c r="C153" s="35">
        <v>25</v>
      </c>
      <c r="D153" s="36" t="s">
        <v>227</v>
      </c>
      <c r="E153" s="36" t="s">
        <v>32</v>
      </c>
      <c r="F153" s="21" t="s">
        <v>163</v>
      </c>
      <c r="G153" s="40">
        <v>2021</v>
      </c>
      <c r="H153" s="128">
        <v>4177</v>
      </c>
      <c r="I153" s="40">
        <v>4177</v>
      </c>
      <c r="J153" s="153">
        <f>K153*I153</f>
        <v>337.05048399999998</v>
      </c>
      <c r="K153" s="52">
        <f>_xlfn.IFNA(VLOOKUP(D153&amp;"."&amp;G153,PNIdata!$E$6:$L$264,2,FALSE),"-")</f>
        <v>8.0692E-2</v>
      </c>
      <c r="L153" s="158">
        <f>IFERROR(IF(O153&gt;0,I153*O153,"   -"),"   -")</f>
        <v>334.16</v>
      </c>
      <c r="M153" s="52"/>
      <c r="N153" s="169">
        <v>0.92</v>
      </c>
      <c r="O153" s="169">
        <v>0.08</v>
      </c>
      <c r="P153" s="169">
        <v>0.08</v>
      </c>
      <c r="Q153" s="169" t="s">
        <v>647</v>
      </c>
      <c r="R153" s="169" t="s">
        <v>648</v>
      </c>
      <c r="S153" s="53">
        <v>285481</v>
      </c>
    </row>
    <row r="154" spans="1:19" x14ac:dyDescent="0.25">
      <c r="A154" s="33" t="s">
        <v>154</v>
      </c>
      <c r="B154" s="34">
        <f>VLOOKUP(D154,nusedswatershed,4,FALSE)</f>
        <v>25</v>
      </c>
      <c r="C154" s="35">
        <v>25</v>
      </c>
      <c r="D154" s="36" t="s">
        <v>227</v>
      </c>
      <c r="E154" s="36" t="s">
        <v>32</v>
      </c>
      <c r="F154" s="21" t="s">
        <v>163</v>
      </c>
      <c r="G154" s="22">
        <v>2014</v>
      </c>
      <c r="H154" s="128">
        <v>2808</v>
      </c>
      <c r="I154" s="40">
        <v>2808</v>
      </c>
      <c r="J154" s="153">
        <f>K154*I154</f>
        <v>233.999064</v>
      </c>
      <c r="K154" s="52">
        <f>_xlfn.IFNA(VLOOKUP(D154&amp;"."&amp;G154,PNIdata!$E$6:$L$264,2,FALSE),"-")</f>
        <v>8.3333000000000004E-2</v>
      </c>
      <c r="L154" s="158">
        <f>IFERROR(IF(O154&gt;0,I154*O154,"   -"),"   -")</f>
        <v>280.8</v>
      </c>
      <c r="M154" s="52"/>
      <c r="N154" s="170">
        <v>0.9</v>
      </c>
      <c r="O154" s="170">
        <v>0.1</v>
      </c>
      <c r="S154" s="53">
        <v>337095</v>
      </c>
    </row>
    <row r="155" spans="1:19" x14ac:dyDescent="0.25">
      <c r="A155" s="33" t="s">
        <v>154</v>
      </c>
      <c r="B155" s="34">
        <f>VLOOKUP(D155,nusedswatershed,4,FALSE)</f>
        <v>25</v>
      </c>
      <c r="C155" s="35">
        <v>25</v>
      </c>
      <c r="D155" s="36" t="s">
        <v>227</v>
      </c>
      <c r="E155" s="36" t="s">
        <v>32</v>
      </c>
      <c r="F155" s="21" t="s">
        <v>163</v>
      </c>
      <c r="G155" s="40">
        <v>2018</v>
      </c>
      <c r="H155" s="128">
        <v>3525</v>
      </c>
      <c r="I155" s="40">
        <v>3525</v>
      </c>
      <c r="J155" s="153">
        <f>K155*I155</f>
        <v>358.474875</v>
      </c>
      <c r="K155" s="52">
        <f>_xlfn.IFNA(VLOOKUP(D155&amp;"."&amp;G155,PNIdata!$E$6:$L$264,2,FALSE),"-")</f>
        <v>0.10169499999999999</v>
      </c>
      <c r="L155" s="158">
        <f>IFERROR(IF(O155&gt;0,I155*O155,"   -"),"   -")</f>
        <v>387.75</v>
      </c>
      <c r="M155" s="52"/>
      <c r="N155" s="171">
        <v>0.89</v>
      </c>
      <c r="O155" s="171">
        <v>0.11</v>
      </c>
      <c r="P155" s="169"/>
      <c r="Q155" s="169"/>
      <c r="R155" s="169"/>
      <c r="S155" s="53">
        <v>78396</v>
      </c>
    </row>
    <row r="156" spans="1:19" x14ac:dyDescent="0.25">
      <c r="A156" s="33" t="s">
        <v>154</v>
      </c>
      <c r="B156" s="34">
        <f>VLOOKUP(D156,nusedswatershed,4,FALSE)</f>
        <v>25</v>
      </c>
      <c r="C156" s="35">
        <v>25</v>
      </c>
      <c r="D156" s="36" t="s">
        <v>227</v>
      </c>
      <c r="E156" s="36" t="s">
        <v>32</v>
      </c>
      <c r="F156" s="21" t="s">
        <v>163</v>
      </c>
      <c r="G156" s="22">
        <v>2015</v>
      </c>
      <c r="H156" s="128">
        <v>6035</v>
      </c>
      <c r="I156" s="40">
        <v>6035</v>
      </c>
      <c r="J156" s="153">
        <f>K156*I156</f>
        <v>925.17756999999995</v>
      </c>
      <c r="K156" s="52">
        <f>_xlfn.IFNA(VLOOKUP(D156&amp;"."&amp;G156,PNIdata!$E$6:$L$264,2,FALSE),"-")</f>
        <v>0.15330199999999999</v>
      </c>
      <c r="L156" s="158" t="str">
        <f>IFERROR(IF(O156&gt;0,I156*O156,"   -"),"   -")</f>
        <v xml:space="preserve">   -</v>
      </c>
      <c r="M156" s="52"/>
      <c r="N156" s="167"/>
      <c r="O156" s="167"/>
      <c r="S156" s="53">
        <v>374772</v>
      </c>
    </row>
    <row r="157" spans="1:19" x14ac:dyDescent="0.25">
      <c r="A157" s="33" t="s">
        <v>154</v>
      </c>
      <c r="B157" s="34">
        <f>VLOOKUP(D157,nusedswatershed,4,FALSE)</f>
        <v>25</v>
      </c>
      <c r="C157" s="35">
        <v>25</v>
      </c>
      <c r="D157" s="36" t="s">
        <v>227</v>
      </c>
      <c r="E157" s="36" t="s">
        <v>32</v>
      </c>
      <c r="F157" s="21" t="s">
        <v>163</v>
      </c>
      <c r="G157" s="40">
        <v>2016</v>
      </c>
      <c r="H157" s="128">
        <v>10534</v>
      </c>
      <c r="I157" s="40">
        <v>10534</v>
      </c>
      <c r="J157" s="153">
        <f>K157*I157</f>
        <v>1963.9694939999999</v>
      </c>
      <c r="K157" s="52">
        <f>_xlfn.IFNA(VLOOKUP(D157&amp;"."&amp;G157,PNIdata!$E$6:$L$264,2,FALSE),"-")</f>
        <v>0.186441</v>
      </c>
      <c r="L157" s="158" t="str">
        <f>IFERROR(IF(O157&gt;0,I157*O157,"   -"),"   -")</f>
        <v xml:space="preserve">   -</v>
      </c>
      <c r="M157" s="52"/>
      <c r="N157" s="167"/>
      <c r="O157" s="167"/>
      <c r="S157" s="53">
        <v>306031</v>
      </c>
    </row>
    <row r="158" spans="1:19" x14ac:dyDescent="0.25">
      <c r="A158" s="33" t="s">
        <v>154</v>
      </c>
      <c r="B158" s="34">
        <f>VLOOKUP(D158,nusedswatershed,4,FALSE)</f>
        <v>25</v>
      </c>
      <c r="C158" s="35">
        <v>25</v>
      </c>
      <c r="D158" s="36" t="s">
        <v>227</v>
      </c>
      <c r="E158" s="36" t="s">
        <v>32</v>
      </c>
      <c r="F158" s="21" t="s">
        <v>163</v>
      </c>
      <c r="G158">
        <v>2008</v>
      </c>
      <c r="H158" s="128">
        <v>328</v>
      </c>
      <c r="I158" s="40">
        <v>328</v>
      </c>
      <c r="J158" s="153">
        <f>K158*I158</f>
        <v>75.44</v>
      </c>
      <c r="K158" s="52">
        <f>_xlfn.IFNA(VLOOKUP(D158&amp;"."&amp;G158,PNIdata!$E$6:$L$264,2,FALSE),"-")</f>
        <v>0.23</v>
      </c>
      <c r="L158" s="158">
        <f>IFERROR(IF(O158&gt;0,I158*O158,"   -"),"   -")</f>
        <v>75.44</v>
      </c>
      <c r="M158" s="52" t="s">
        <v>649</v>
      </c>
      <c r="N158" s="169">
        <v>0.77</v>
      </c>
      <c r="O158" s="169">
        <v>0.23</v>
      </c>
      <c r="P158" s="169">
        <v>0.23</v>
      </c>
      <c r="Q158" s="169" t="s">
        <v>647</v>
      </c>
      <c r="R158" s="169" t="s">
        <v>648</v>
      </c>
      <c r="S158" s="53">
        <v>393559</v>
      </c>
    </row>
    <row r="159" spans="1:19" x14ac:dyDescent="0.25">
      <c r="A159" s="33" t="s">
        <v>154</v>
      </c>
      <c r="B159" s="34">
        <f>VLOOKUP(D159,nusedswatershed,4,FALSE)</f>
        <v>25</v>
      </c>
      <c r="C159" s="35">
        <v>25</v>
      </c>
      <c r="D159" s="36" t="s">
        <v>227</v>
      </c>
      <c r="E159" s="36" t="s">
        <v>32</v>
      </c>
      <c r="F159" s="21" t="s">
        <v>163</v>
      </c>
      <c r="G159" s="40">
        <v>2017</v>
      </c>
      <c r="H159" s="128">
        <v>1149</v>
      </c>
      <c r="I159" s="40">
        <v>1149</v>
      </c>
      <c r="J159" s="153">
        <f>K159*I159</f>
        <v>280.61337600000002</v>
      </c>
      <c r="K159" s="52">
        <f>_xlfn.IFNA(VLOOKUP(D159&amp;"."&amp;G159,PNIdata!$E$6:$L$264,2,FALSE),"-")</f>
        <v>0.244224</v>
      </c>
      <c r="L159" s="158">
        <f>IFERROR(IF(O159&gt;0,I159*O159,"   -"),"   -")</f>
        <v>275.76</v>
      </c>
      <c r="M159" s="52"/>
      <c r="N159" s="169">
        <v>0.76</v>
      </c>
      <c r="O159" s="169">
        <v>0.24</v>
      </c>
      <c r="P159" s="169">
        <v>0.24</v>
      </c>
      <c r="Q159" s="169" t="s">
        <v>647</v>
      </c>
      <c r="R159" s="169" t="s">
        <v>648</v>
      </c>
      <c r="S159" s="53">
        <v>310769</v>
      </c>
    </row>
    <row r="160" spans="1:19" x14ac:dyDescent="0.25">
      <c r="A160" s="33" t="s">
        <v>154</v>
      </c>
      <c r="B160" s="34">
        <f>VLOOKUP(D160,nusedswatershed,4,FALSE)</f>
        <v>25</v>
      </c>
      <c r="C160" s="35">
        <v>25</v>
      </c>
      <c r="D160" s="36" t="s">
        <v>227</v>
      </c>
      <c r="E160" s="36" t="s">
        <v>32</v>
      </c>
      <c r="F160" s="21" t="s">
        <v>163</v>
      </c>
      <c r="G160">
        <v>2007</v>
      </c>
      <c r="H160" s="128">
        <v>158</v>
      </c>
      <c r="I160" s="40">
        <v>158</v>
      </c>
      <c r="J160" s="153">
        <f>K160*I160</f>
        <v>41.694461999999994</v>
      </c>
      <c r="K160" s="52">
        <f>_xlfn.IFNA(VLOOKUP(D160&amp;"."&amp;G160,PNIdata!$E$6:$L$264,2,FALSE),"-")</f>
        <v>0.26388899999999998</v>
      </c>
      <c r="L160" s="158">
        <f>IFERROR(IF(O160&gt;0,I160*O160,"   -"),"   -")</f>
        <v>41.08</v>
      </c>
      <c r="M160" s="52"/>
      <c r="N160" s="169">
        <v>0.74</v>
      </c>
      <c r="O160" s="169">
        <v>0.26</v>
      </c>
      <c r="P160" s="169">
        <v>0.26</v>
      </c>
      <c r="Q160" s="169" t="s">
        <v>647</v>
      </c>
      <c r="R160" s="169" t="s">
        <v>648</v>
      </c>
      <c r="S160" s="53">
        <v>400634</v>
      </c>
    </row>
    <row r="161" spans="1:19" x14ac:dyDescent="0.25">
      <c r="A161" s="33" t="s">
        <v>154</v>
      </c>
      <c r="B161" s="34">
        <f>VLOOKUP(D161,nusedswatershed,4,FALSE)</f>
        <v>25</v>
      </c>
      <c r="C161" s="35">
        <v>25</v>
      </c>
      <c r="D161" s="36" t="s">
        <v>227</v>
      </c>
      <c r="E161" s="36" t="s">
        <v>32</v>
      </c>
      <c r="F161" s="21" t="s">
        <v>163</v>
      </c>
      <c r="G161">
        <v>2006</v>
      </c>
      <c r="H161" s="128">
        <v>404</v>
      </c>
      <c r="I161" s="40">
        <v>404</v>
      </c>
      <c r="J161" s="153">
        <f>K161*I161</f>
        <v>148.842084</v>
      </c>
      <c r="K161" s="52">
        <f>_xlfn.IFNA(VLOOKUP(D161&amp;"."&amp;G161,PNIdata!$E$6:$L$264,2,FALSE),"-")</f>
        <v>0.368421</v>
      </c>
      <c r="L161" s="158" t="str">
        <f>IFERROR(IF(O161&gt;0,I161*O161,"   -"),"   -")</f>
        <v xml:space="preserve">   -</v>
      </c>
      <c r="M161" s="52"/>
      <c r="N161" s="167"/>
      <c r="O161" s="167"/>
      <c r="S161" s="53">
        <v>198058</v>
      </c>
    </row>
    <row r="162" spans="1:19" x14ac:dyDescent="0.25">
      <c r="A162" s="33" t="s">
        <v>154</v>
      </c>
      <c r="B162" s="34">
        <f>VLOOKUP(D162,nusedswatershed,4,FALSE)</f>
        <v>25</v>
      </c>
      <c r="C162" s="35">
        <v>25</v>
      </c>
      <c r="D162" s="36" t="s">
        <v>227</v>
      </c>
      <c r="E162" s="36" t="s">
        <v>32</v>
      </c>
      <c r="F162" s="21" t="s">
        <v>163</v>
      </c>
      <c r="G162">
        <v>2005</v>
      </c>
      <c r="H162" s="128">
        <v>521</v>
      </c>
      <c r="I162" s="40">
        <v>521</v>
      </c>
      <c r="J162" s="153">
        <f>K162*I162</f>
        <v>406.38</v>
      </c>
      <c r="K162" s="52">
        <f>_xlfn.IFNA(VLOOKUP(D162&amp;"."&amp;G162,PNIdata!$E$6:$L$264,2,FALSE),"-")</f>
        <v>0.78</v>
      </c>
      <c r="L162" s="158" t="str">
        <f>IFERROR(IF(O162&gt;0,I162*O162,"   -"),"   -")</f>
        <v xml:space="preserve">   -</v>
      </c>
      <c r="M162" s="52"/>
      <c r="N162" s="167"/>
      <c r="O162" s="167"/>
      <c r="S162" s="53">
        <v>147656</v>
      </c>
    </row>
    <row r="163" spans="1:19" x14ac:dyDescent="0.25">
      <c r="A163" s="33" t="s">
        <v>154</v>
      </c>
      <c r="B163" s="34">
        <f>VLOOKUP(D163,nusedswatershed,4,FALSE)</f>
        <v>25</v>
      </c>
      <c r="C163" s="35">
        <v>25</v>
      </c>
      <c r="D163" s="36" t="s">
        <v>227</v>
      </c>
      <c r="E163" s="36" t="s">
        <v>32</v>
      </c>
      <c r="F163" s="21" t="s">
        <v>163</v>
      </c>
      <c r="G163">
        <v>2004</v>
      </c>
      <c r="H163" s="128">
        <v>2389</v>
      </c>
      <c r="I163" s="40">
        <v>2389</v>
      </c>
      <c r="J163" s="153">
        <f>K163*I163</f>
        <v>2208.3199300000001</v>
      </c>
      <c r="K163" s="52">
        <f>_xlfn.IFNA(VLOOKUP(D163&amp;"."&amp;G163,PNIdata!$E$6:$L$264,2,FALSE),"-")</f>
        <v>0.92437000000000002</v>
      </c>
      <c r="L163" s="158" t="str">
        <f>IFERROR(IF(O163&gt;0,I163*O163,"   -"),"   -")</f>
        <v xml:space="preserve">   -</v>
      </c>
      <c r="M163" s="52"/>
      <c r="N163" s="167"/>
      <c r="O163" s="167"/>
      <c r="S163" s="53">
        <v>477726</v>
      </c>
    </row>
    <row r="164" spans="1:19" x14ac:dyDescent="0.25">
      <c r="A164" s="33" t="s">
        <v>154</v>
      </c>
      <c r="B164" s="34">
        <f>VLOOKUP(D164,nusedswatershed,4,FALSE)</f>
        <v>25</v>
      </c>
      <c r="C164" s="35">
        <v>25</v>
      </c>
      <c r="D164" s="36" t="s">
        <v>227</v>
      </c>
      <c r="E164" s="36" t="s">
        <v>32</v>
      </c>
      <c r="F164" s="21" t="s">
        <v>163</v>
      </c>
      <c r="G164" s="40">
        <v>2023</v>
      </c>
      <c r="H164" s="128">
        <v>4746</v>
      </c>
      <c r="I164" s="40">
        <v>4746</v>
      </c>
      <c r="J164" s="159" t="str">
        <f>IFERROR(IF(K164&gt;0,I164*K164,"   -"),"   -")</f>
        <v xml:space="preserve">   -</v>
      </c>
      <c r="K164" s="52" t="str">
        <f>_xlfn.IFNA(VLOOKUP(D164&amp;"."&amp;G164,PNIdata!$E$6:$L$264,2,FALSE),"-")</f>
        <v>-</v>
      </c>
      <c r="L164" s="158">
        <f>IFERROR(IF(O164&gt;0,I164*O164,"   -"),"   -")</f>
        <v>427.14</v>
      </c>
      <c r="M164" s="52"/>
      <c r="N164" s="170">
        <v>0.91</v>
      </c>
      <c r="O164" s="170">
        <v>0.09</v>
      </c>
    </row>
    <row r="165" spans="1:19" x14ac:dyDescent="0.25">
      <c r="A165" s="33" t="s">
        <v>154</v>
      </c>
      <c r="B165" s="34">
        <f>VLOOKUP(D165,nusedswatershed,4,FALSE)</f>
        <v>25</v>
      </c>
      <c r="C165" s="35">
        <v>25</v>
      </c>
      <c r="D165" s="36" t="s">
        <v>227</v>
      </c>
      <c r="E165" s="36" t="s">
        <v>32</v>
      </c>
      <c r="F165" s="21" t="s">
        <v>163</v>
      </c>
      <c r="G165" s="40">
        <v>2022</v>
      </c>
      <c r="H165" s="128">
        <v>1131</v>
      </c>
      <c r="I165" s="40">
        <v>1131</v>
      </c>
      <c r="J165" s="159" t="str">
        <f>IFERROR(IF(K165&gt;0,I165*K165,"   -"),"   -")</f>
        <v xml:space="preserve">   -</v>
      </c>
      <c r="K165" s="52" t="str">
        <f>_xlfn.IFNA(VLOOKUP(D165&amp;"."&amp;G165,PNIdata!$E$6:$L$264,2,FALSE),"-")</f>
        <v>-</v>
      </c>
      <c r="L165" s="158">
        <f>IFERROR(IF(O165&gt;0,I165*O165,"   -"),"   -")</f>
        <v>180.96</v>
      </c>
      <c r="M165" s="52"/>
      <c r="N165" s="169">
        <v>0.84</v>
      </c>
      <c r="O165" s="169">
        <v>0.16</v>
      </c>
      <c r="P165" s="169">
        <v>0.16</v>
      </c>
      <c r="Q165" s="169" t="s">
        <v>647</v>
      </c>
      <c r="R165" s="169" t="s">
        <v>648</v>
      </c>
      <c r="S165" s="53">
        <v>269934</v>
      </c>
    </row>
    <row r="166" spans="1:19" x14ac:dyDescent="0.25">
      <c r="A166" s="33" t="s">
        <v>154</v>
      </c>
      <c r="B166" s="34">
        <f>VLOOKUP(D166,nusedswatershed,4,FALSE)</f>
        <v>25</v>
      </c>
      <c r="C166" s="35">
        <v>25</v>
      </c>
      <c r="D166" s="36" t="s">
        <v>227</v>
      </c>
      <c r="E166" s="36" t="s">
        <v>32</v>
      </c>
      <c r="F166" s="21" t="s">
        <v>163</v>
      </c>
      <c r="G166">
        <v>2003</v>
      </c>
      <c r="H166" s="128">
        <v>571</v>
      </c>
      <c r="I166" s="40">
        <v>571</v>
      </c>
      <c r="J166" s="159" t="str">
        <f>IFERROR(IF(K166&gt;0,I166*K166,"   -"),"   -")</f>
        <v xml:space="preserve">   -</v>
      </c>
      <c r="K166" s="52" t="str">
        <f>_xlfn.IFNA(VLOOKUP(D166&amp;"."&amp;G166,PNIdata!$E$6:$L$264,2,FALSE),"-")</f>
        <v>-</v>
      </c>
      <c r="L166" s="158" t="str">
        <f>IFERROR(IF(O166&gt;0,I166*O166,"   -"),"   -")</f>
        <v xml:space="preserve">   -</v>
      </c>
      <c r="M166" s="52"/>
      <c r="N166" s="167"/>
      <c r="O166" s="167"/>
      <c r="S166" s="53">
        <v>403448</v>
      </c>
    </row>
    <row r="167" spans="1:19" x14ac:dyDescent="0.25">
      <c r="A167" s="33" t="s">
        <v>154</v>
      </c>
      <c r="B167" s="34">
        <f>VLOOKUP(D167,nusedswatershed,4,FALSE)</f>
        <v>25</v>
      </c>
      <c r="C167" s="35">
        <v>25</v>
      </c>
      <c r="D167" s="36" t="s">
        <v>227</v>
      </c>
      <c r="E167" s="36" t="s">
        <v>32</v>
      </c>
      <c r="F167" s="21" t="s">
        <v>163</v>
      </c>
      <c r="G167">
        <v>2002</v>
      </c>
      <c r="H167" s="128">
        <v>440</v>
      </c>
      <c r="I167" s="40">
        <v>440</v>
      </c>
      <c r="J167" s="159" t="str">
        <f>IFERROR(IF(K167&gt;0,I167*K167,"   -"),"   -")</f>
        <v xml:space="preserve">   -</v>
      </c>
      <c r="K167" s="52" t="str">
        <f>_xlfn.IFNA(VLOOKUP(D167&amp;"."&amp;G167,PNIdata!$E$6:$L$264,2,FALSE),"-")</f>
        <v>-</v>
      </c>
      <c r="L167" s="158" t="str">
        <f>IFERROR(IF(O167&gt;0,I167*O167,"   -"),"   -")</f>
        <v xml:space="preserve">   -</v>
      </c>
      <c r="M167" s="52"/>
      <c r="N167" s="167"/>
      <c r="O167" s="167"/>
      <c r="S167" s="53">
        <v>47266</v>
      </c>
    </row>
    <row r="168" spans="1:19" x14ac:dyDescent="0.25">
      <c r="A168" s="33" t="s">
        <v>154</v>
      </c>
      <c r="B168" s="34">
        <f>VLOOKUP(D168,nusedswatershed,4,FALSE)</f>
        <v>25</v>
      </c>
      <c r="C168" s="35">
        <v>25</v>
      </c>
      <c r="D168" s="36" t="s">
        <v>227</v>
      </c>
      <c r="E168" s="36" t="s">
        <v>32</v>
      </c>
      <c r="F168" s="21" t="s">
        <v>163</v>
      </c>
      <c r="G168">
        <v>2001</v>
      </c>
      <c r="H168" s="128">
        <v>96</v>
      </c>
      <c r="I168" s="40">
        <v>96</v>
      </c>
      <c r="J168" s="159" t="str">
        <f>IFERROR(IF(K168&gt;0,I168*K168,"   -"),"   -")</f>
        <v xml:space="preserve">   -</v>
      </c>
      <c r="K168" s="52" t="str">
        <f>_xlfn.IFNA(VLOOKUP(D168&amp;"."&amp;G168,PNIdata!$E$6:$L$264,2,FALSE),"-")</f>
        <v>-</v>
      </c>
      <c r="L168" s="158" t="str">
        <f>IFERROR(IF(O168&gt;0,I168*O168,"   -"),"   -")</f>
        <v xml:space="preserve">   -</v>
      </c>
      <c r="M168" s="52"/>
      <c r="N168" s="167"/>
      <c r="O168" s="167"/>
      <c r="S168" s="53">
        <v>50000</v>
      </c>
    </row>
    <row r="169" spans="1:19" x14ac:dyDescent="0.25">
      <c r="A169" s="33" t="s">
        <v>154</v>
      </c>
      <c r="B169" s="34">
        <f>VLOOKUP(D169,nusedswatershed,4,FALSE)</f>
        <v>25</v>
      </c>
      <c r="C169" s="35">
        <v>25</v>
      </c>
      <c r="D169" s="36" t="s">
        <v>227</v>
      </c>
      <c r="E169" s="36" t="s">
        <v>32</v>
      </c>
      <c r="F169" s="21" t="s">
        <v>163</v>
      </c>
      <c r="G169">
        <v>2000</v>
      </c>
      <c r="H169" s="128">
        <v>149</v>
      </c>
      <c r="I169" s="40">
        <v>149</v>
      </c>
      <c r="J169" s="159" t="str">
        <f>IFERROR(IF(K169&gt;0,I169*K169,"   -"),"   -")</f>
        <v xml:space="preserve">   -</v>
      </c>
      <c r="K169" s="52" t="str">
        <f>_xlfn.IFNA(VLOOKUP(D169&amp;"."&amp;G169,PNIdata!$E$6:$L$264,2,FALSE),"-")</f>
        <v>-</v>
      </c>
      <c r="L169" s="158" t="str">
        <f>IFERROR(IF(O169&gt;0,I169*O169,"   -"),"   -")</f>
        <v xml:space="preserve">   -</v>
      </c>
      <c r="M169" s="52"/>
      <c r="N169" s="167"/>
      <c r="O169" s="167"/>
      <c r="S169" s="53">
        <v>203000</v>
      </c>
    </row>
    <row r="170" spans="1:19" x14ac:dyDescent="0.25">
      <c r="A170" s="33" t="s">
        <v>154</v>
      </c>
      <c r="B170" s="34">
        <f>VLOOKUP(D170,nusedswatershed,4,FALSE)</f>
        <v>25</v>
      </c>
      <c r="C170" s="35">
        <v>25</v>
      </c>
      <c r="D170" s="36" t="s">
        <v>227</v>
      </c>
      <c r="E170" s="36" t="s">
        <v>32</v>
      </c>
      <c r="F170" s="21" t="s">
        <v>163</v>
      </c>
      <c r="G170">
        <v>1999</v>
      </c>
      <c r="H170" s="128">
        <v>2268</v>
      </c>
      <c r="I170" s="40">
        <v>2268</v>
      </c>
      <c r="J170" s="159" t="str">
        <f>IFERROR(IF(K170&gt;0,I170*K170,"   -"),"   -")</f>
        <v xml:space="preserve">   -</v>
      </c>
      <c r="K170" s="52" t="str">
        <f>_xlfn.IFNA(VLOOKUP(D170&amp;"."&amp;G170,PNIdata!$E$6:$L$264,2,FALSE),"-")</f>
        <v>-</v>
      </c>
      <c r="L170" s="158" t="str">
        <f>IFERROR(IF(O170&gt;0,I170*O170,"   -"),"   -")</f>
        <v xml:space="preserve">   -</v>
      </c>
      <c r="M170" s="52"/>
      <c r="N170" s="167"/>
      <c r="O170" s="167"/>
      <c r="S170" s="53">
        <v>489939</v>
      </c>
    </row>
    <row r="171" spans="1:19" x14ac:dyDescent="0.25">
      <c r="A171" s="33" t="s">
        <v>154</v>
      </c>
      <c r="B171" s="34">
        <f>VLOOKUP(D171,nusedswatershed,4,FALSE)</f>
        <v>25</v>
      </c>
      <c r="C171" s="35">
        <v>25</v>
      </c>
      <c r="D171" s="36" t="s">
        <v>227</v>
      </c>
      <c r="E171" s="36" t="s">
        <v>32</v>
      </c>
      <c r="F171" s="21" t="s">
        <v>163</v>
      </c>
      <c r="G171" s="22">
        <v>1998</v>
      </c>
      <c r="H171" s="128">
        <v>3065</v>
      </c>
      <c r="I171" s="40">
        <v>3065</v>
      </c>
      <c r="J171" s="159" t="str">
        <f>IFERROR(IF(K171&gt;0,I171*K171,"   -"),"   -")</f>
        <v xml:space="preserve">   -</v>
      </c>
      <c r="K171" s="52" t="str">
        <f>_xlfn.IFNA(VLOOKUP(D171&amp;"."&amp;G171,PNIdata!$E$6:$L$264,2,FALSE),"-")</f>
        <v>-</v>
      </c>
      <c r="L171" s="158" t="str">
        <f>IFERROR(IF(O171&gt;0,I171*O171,"   -"),"   -")</f>
        <v xml:space="preserve">   -</v>
      </c>
      <c r="M171" s="52"/>
      <c r="N171" s="167"/>
      <c r="O171" s="168"/>
      <c r="S171" s="53">
        <v>418773</v>
      </c>
    </row>
    <row r="172" spans="1:19" x14ac:dyDescent="0.25">
      <c r="A172" s="33" t="s">
        <v>154</v>
      </c>
      <c r="B172" s="34">
        <f>VLOOKUP(D172,nusedswatershed,4,FALSE)</f>
        <v>25</v>
      </c>
      <c r="C172" s="35">
        <v>25</v>
      </c>
      <c r="D172" s="36" t="s">
        <v>227</v>
      </c>
      <c r="E172" s="36" t="s">
        <v>32</v>
      </c>
      <c r="F172" s="21" t="s">
        <v>163</v>
      </c>
      <c r="G172" s="22">
        <v>1997</v>
      </c>
      <c r="H172" s="128">
        <v>2224</v>
      </c>
      <c r="I172" s="40">
        <v>2224</v>
      </c>
      <c r="J172" s="159" t="str">
        <f>IFERROR(IF(K172&gt;0,I172*K172,"   -"),"   -")</f>
        <v xml:space="preserve">   -</v>
      </c>
      <c r="K172" s="52" t="str">
        <f>_xlfn.IFNA(VLOOKUP(D172&amp;"."&amp;G172,PNIdata!$E$6:$L$264,2,FALSE),"-")</f>
        <v>-</v>
      </c>
      <c r="L172" s="158" t="str">
        <f>IFERROR(IF(O172&gt;0,I172*O172,"   -"),"   -")</f>
        <v xml:space="preserve">   -</v>
      </c>
      <c r="M172" s="52"/>
      <c r="N172" s="167"/>
      <c r="O172" s="167"/>
      <c r="S172" s="53">
        <v>648994</v>
      </c>
    </row>
    <row r="173" spans="1:19" x14ac:dyDescent="0.25">
      <c r="A173" s="33" t="s">
        <v>154</v>
      </c>
      <c r="B173" s="34">
        <f>VLOOKUP(D173,nusedswatershed,4,FALSE)</f>
        <v>25</v>
      </c>
      <c r="C173" s="35">
        <v>25</v>
      </c>
      <c r="D173" s="36" t="s">
        <v>227</v>
      </c>
      <c r="E173" s="36" t="s">
        <v>32</v>
      </c>
      <c r="F173" s="21" t="s">
        <v>163</v>
      </c>
      <c r="G173" s="22">
        <v>1996</v>
      </c>
      <c r="H173" s="128">
        <v>693</v>
      </c>
      <c r="I173" s="40">
        <v>693</v>
      </c>
      <c r="J173" s="159" t="str">
        <f>IFERROR(IF(K173&gt;0,I173*K173,"   -"),"   -")</f>
        <v xml:space="preserve">   -</v>
      </c>
      <c r="K173" s="52" t="str">
        <f>_xlfn.IFNA(VLOOKUP(D173&amp;"."&amp;G173,PNIdata!$E$6:$L$264,2,FALSE),"-")</f>
        <v>-</v>
      </c>
      <c r="L173" s="158" t="str">
        <f>IFERROR(IF(O173&gt;0,I173*O173,"   -"),"   -")</f>
        <v xml:space="preserve">   -</v>
      </c>
      <c r="M173" s="52"/>
      <c r="N173" s="167"/>
      <c r="O173" s="167"/>
      <c r="S173" s="53">
        <v>151552</v>
      </c>
    </row>
    <row r="174" spans="1:19" x14ac:dyDescent="0.25">
      <c r="A174" s="33" t="s">
        <v>154</v>
      </c>
      <c r="B174" s="34">
        <f>VLOOKUP(D174,nusedswatershed,4,FALSE)</f>
        <v>25</v>
      </c>
      <c r="C174" s="35">
        <v>25</v>
      </c>
      <c r="D174" s="36" t="s">
        <v>227</v>
      </c>
      <c r="E174" s="36" t="s">
        <v>32</v>
      </c>
      <c r="F174" s="21" t="s">
        <v>163</v>
      </c>
      <c r="G174" s="22">
        <v>1995</v>
      </c>
      <c r="H174" s="128">
        <v>335</v>
      </c>
      <c r="I174" s="40">
        <v>335</v>
      </c>
      <c r="J174" s="159" t="str">
        <f>IFERROR(IF(K174&gt;0,I174*K174,"   -"),"   -")</f>
        <v xml:space="preserve">   -</v>
      </c>
      <c r="K174" s="52" t="str">
        <f>_xlfn.IFNA(VLOOKUP(D174&amp;"."&amp;G174,PNIdata!$E$6:$L$264,2,FALSE),"-")</f>
        <v>-</v>
      </c>
      <c r="L174" s="158" t="str">
        <f>IFERROR(IF(O174&gt;0,I174*O174,"   -"),"   -")</f>
        <v xml:space="preserve">   -</v>
      </c>
      <c r="M174" s="52"/>
      <c r="N174" s="167"/>
      <c r="O174" s="167"/>
      <c r="S174" s="53">
        <v>287108</v>
      </c>
    </row>
    <row r="175" spans="1:19" hidden="1" x14ac:dyDescent="0.25">
      <c r="A175" s="33" t="s">
        <v>154</v>
      </c>
      <c r="B175" s="34">
        <f>VLOOKUP(D175,nusedswatershed,4,FALSE)</f>
        <v>25</v>
      </c>
      <c r="C175" s="35">
        <v>25</v>
      </c>
      <c r="D175" s="36" t="s">
        <v>227</v>
      </c>
      <c r="E175" s="36" t="s">
        <v>32</v>
      </c>
      <c r="F175" s="21" t="s">
        <v>163</v>
      </c>
      <c r="G175" s="22">
        <v>1994</v>
      </c>
      <c r="H175" s="128">
        <v>2200</v>
      </c>
      <c r="I175" s="40">
        <v>2200</v>
      </c>
      <c r="J175" s="159" t="str">
        <f>IFERROR(IF(K175&gt;0,I175*K175,"   -"),"   -")</f>
        <v xml:space="preserve">   -</v>
      </c>
      <c r="K175" s="52" t="str">
        <f>_xlfn.IFNA(VLOOKUP(D175&amp;"."&amp;G175,PNIdata!$E$6:$L$264,2,FALSE),"-")</f>
        <v>-</v>
      </c>
      <c r="L175" s="158" t="str">
        <f>IFERROR(IF(O175&gt;0,I175*O175,"   -"),"   -")</f>
        <v xml:space="preserve">   -</v>
      </c>
      <c r="M175" s="52"/>
      <c r="N175" s="167"/>
      <c r="O175" s="167"/>
      <c r="S175" s="53">
        <v>609322</v>
      </c>
    </row>
    <row r="176" spans="1:19" hidden="1" x14ac:dyDescent="0.25">
      <c r="A176" s="33" t="s">
        <v>154</v>
      </c>
      <c r="B176" s="34">
        <f>VLOOKUP(D176,nusedswatershed,4,FALSE)</f>
        <v>25</v>
      </c>
      <c r="C176" s="35">
        <v>25</v>
      </c>
      <c r="D176" s="36" t="s">
        <v>227</v>
      </c>
      <c r="E176" s="36" t="s">
        <v>32</v>
      </c>
      <c r="F176" s="21" t="s">
        <v>163</v>
      </c>
      <c r="G176" s="22">
        <v>1993</v>
      </c>
      <c r="H176" s="128">
        <v>1750</v>
      </c>
      <c r="I176" s="40">
        <v>1750</v>
      </c>
      <c r="J176" s="159" t="str">
        <f>IFERROR(IF(K176&gt;0,I176*K176,"   -"),"   -")</f>
        <v xml:space="preserve">   -</v>
      </c>
      <c r="K176" s="52" t="str">
        <f>_xlfn.IFNA(VLOOKUP(D176&amp;"."&amp;G176,PNIdata!$E$6:$L$264,2,FALSE),"-")</f>
        <v>-</v>
      </c>
      <c r="L176" s="158" t="str">
        <f>IFERROR(IF(O176&gt;0,I176*O176,"   -"),"   -")</f>
        <v xml:space="preserve">   -</v>
      </c>
      <c r="M176" s="52"/>
      <c r="N176" s="167"/>
      <c r="O176" s="167"/>
      <c r="S176" s="53">
        <v>389557</v>
      </c>
    </row>
    <row r="177" spans="1:19" hidden="1" x14ac:dyDescent="0.25">
      <c r="A177" s="33" t="s">
        <v>154</v>
      </c>
      <c r="B177" s="34">
        <f>VLOOKUP(D177,nusedswatershed,4,FALSE)</f>
        <v>25</v>
      </c>
      <c r="C177" s="35">
        <v>25</v>
      </c>
      <c r="D177" s="36" t="s">
        <v>227</v>
      </c>
      <c r="E177" s="36" t="s">
        <v>32</v>
      </c>
      <c r="F177" s="21" t="s">
        <v>163</v>
      </c>
      <c r="G177" s="22">
        <v>1992</v>
      </c>
      <c r="H177" s="128">
        <v>2000</v>
      </c>
      <c r="I177" s="40">
        <v>2000</v>
      </c>
      <c r="J177" s="159" t="str">
        <f>IFERROR(IF(K177&gt;0,I177*K177,"   -"),"   -")</f>
        <v xml:space="preserve">   -</v>
      </c>
      <c r="K177" s="52" t="str">
        <f>_xlfn.IFNA(VLOOKUP(D177&amp;"."&amp;G177,PNIdata!$E$6:$L$264,2,FALSE),"-")</f>
        <v>-</v>
      </c>
      <c r="L177" s="158" t="str">
        <f>IFERROR(IF(O177&gt;0,I177*O177,"   -"),"   -")</f>
        <v xml:space="preserve">   -</v>
      </c>
      <c r="M177" s="52"/>
      <c r="N177" s="167"/>
      <c r="O177" s="167"/>
      <c r="S177" s="53">
        <v>416675</v>
      </c>
    </row>
    <row r="178" spans="1:19" hidden="1" x14ac:dyDescent="0.25">
      <c r="A178" s="33" t="s">
        <v>154</v>
      </c>
      <c r="B178" s="34">
        <f>VLOOKUP(D178,nusedswatershed,4,FALSE)</f>
        <v>25</v>
      </c>
      <c r="C178" s="35">
        <v>25</v>
      </c>
      <c r="D178" s="36" t="s">
        <v>227</v>
      </c>
      <c r="E178" s="36" t="s">
        <v>32</v>
      </c>
      <c r="F178" s="21" t="s">
        <v>163</v>
      </c>
      <c r="G178" s="22">
        <v>1991</v>
      </c>
      <c r="H178" s="128">
        <v>2500</v>
      </c>
      <c r="I178" s="40">
        <v>2500</v>
      </c>
      <c r="J178" s="159" t="str">
        <f>IFERROR(IF(K178&gt;0,I178*K178,"   -"),"   -")</f>
        <v xml:space="preserve">   -</v>
      </c>
      <c r="K178" s="52" t="str">
        <f>_xlfn.IFNA(VLOOKUP(D178&amp;"."&amp;G178,PNIdata!$E$6:$L$264,2,FALSE),"-")</f>
        <v>-</v>
      </c>
      <c r="L178" s="158" t="str">
        <f>IFERROR(IF(O178&gt;0,I178*O178,"   -"),"   -")</f>
        <v xml:space="preserve">   -</v>
      </c>
      <c r="M178" s="52"/>
      <c r="N178" s="167"/>
      <c r="O178" s="167"/>
      <c r="S178" s="53">
        <v>652163</v>
      </c>
    </row>
    <row r="179" spans="1:19" hidden="1" x14ac:dyDescent="0.25">
      <c r="A179" s="33" t="s">
        <v>154</v>
      </c>
      <c r="B179" s="34">
        <f>VLOOKUP(D179,nusedswatershed,4,FALSE)</f>
        <v>25</v>
      </c>
      <c r="C179" s="35">
        <v>25</v>
      </c>
      <c r="D179" s="36" t="s">
        <v>227</v>
      </c>
      <c r="E179" s="36" t="s">
        <v>32</v>
      </c>
      <c r="F179" s="21" t="s">
        <v>163</v>
      </c>
      <c r="G179" s="22">
        <v>1990</v>
      </c>
      <c r="H179" s="128">
        <v>1100</v>
      </c>
      <c r="I179" s="40">
        <v>1100</v>
      </c>
      <c r="J179" s="159" t="str">
        <f>IFERROR(IF(K179&gt;0,I179*K179,"   -"),"   -")</f>
        <v xml:space="preserve">   -</v>
      </c>
      <c r="K179" s="52" t="str">
        <f>_xlfn.IFNA(VLOOKUP(D179&amp;"."&amp;G179,PNIdata!$E$6:$L$264,2,FALSE),"-")</f>
        <v>-</v>
      </c>
      <c r="L179" s="158" t="str">
        <f>IFERROR(IF(O179&gt;0,I179*O179,"   -"),"   -")</f>
        <v xml:space="preserve">   -</v>
      </c>
      <c r="M179" s="52"/>
      <c r="N179" s="167"/>
      <c r="O179" s="167"/>
      <c r="S179" s="53">
        <v>126496</v>
      </c>
    </row>
    <row r="180" spans="1:19" hidden="1" x14ac:dyDescent="0.25">
      <c r="A180" s="33" t="s">
        <v>154</v>
      </c>
      <c r="B180" s="34">
        <f>VLOOKUP(D180,nusedswatershed,4,FALSE)</f>
        <v>25</v>
      </c>
      <c r="C180" s="35">
        <v>25</v>
      </c>
      <c r="D180" s="36" t="s">
        <v>227</v>
      </c>
      <c r="E180" s="36" t="s">
        <v>32</v>
      </c>
      <c r="F180" s="21" t="s">
        <v>163</v>
      </c>
      <c r="G180" s="22">
        <v>1989</v>
      </c>
      <c r="H180" s="128">
        <v>700</v>
      </c>
      <c r="I180" s="40">
        <v>700</v>
      </c>
      <c r="J180" s="159" t="str">
        <f>IFERROR(IF(K180&gt;0,I180*K180,"   -"),"   -")</f>
        <v xml:space="preserve">   -</v>
      </c>
      <c r="K180" s="52" t="str">
        <f>_xlfn.IFNA(VLOOKUP(D180&amp;"."&amp;G180,PNIdata!$E$6:$L$264,2,FALSE),"-")</f>
        <v>-</v>
      </c>
      <c r="L180" s="158" t="str">
        <f>IFERROR(IF(O180&gt;0,I180*O180,"   -"),"   -")</f>
        <v xml:space="preserve">   -</v>
      </c>
      <c r="M180" s="52"/>
      <c r="N180" s="167"/>
      <c r="O180" s="167"/>
      <c r="S180" s="53">
        <v>555339</v>
      </c>
    </row>
    <row r="181" spans="1:19" hidden="1" x14ac:dyDescent="0.25">
      <c r="A181" s="33" t="s">
        <v>154</v>
      </c>
      <c r="B181" s="34">
        <f>VLOOKUP(D181,nusedswatershed,4,FALSE)</f>
        <v>25</v>
      </c>
      <c r="C181" s="35">
        <v>25</v>
      </c>
      <c r="D181" s="36" t="s">
        <v>227</v>
      </c>
      <c r="E181" s="36" t="s">
        <v>32</v>
      </c>
      <c r="F181" s="21" t="s">
        <v>163</v>
      </c>
      <c r="G181" s="22">
        <v>1988</v>
      </c>
      <c r="H181" s="128">
        <v>400</v>
      </c>
      <c r="I181" s="40">
        <v>400</v>
      </c>
      <c r="J181" s="159" t="str">
        <f>IFERROR(IF(K181&gt;0,I181*K181,"   -"),"   -")</f>
        <v xml:space="preserve">   -</v>
      </c>
      <c r="K181" s="52" t="str">
        <f>_xlfn.IFNA(VLOOKUP(D181&amp;"."&amp;G181,PNIdata!$E$6:$L$264,2,FALSE),"-")</f>
        <v>-</v>
      </c>
      <c r="L181" s="158" t="str">
        <f>IFERROR(IF(O181&gt;0,I181*O181,"   -"),"   -")</f>
        <v xml:space="preserve">   -</v>
      </c>
      <c r="M181" s="52"/>
      <c r="N181" s="167"/>
      <c r="O181" s="167"/>
      <c r="S181" s="53">
        <v>201173</v>
      </c>
    </row>
    <row r="182" spans="1:19" hidden="1" x14ac:dyDescent="0.25">
      <c r="A182" s="33" t="s">
        <v>154</v>
      </c>
      <c r="B182" s="34">
        <f>VLOOKUP(D182,nusedswatershed,4,FALSE)</f>
        <v>25</v>
      </c>
      <c r="C182" s="35">
        <v>25</v>
      </c>
      <c r="D182" s="36" t="s">
        <v>227</v>
      </c>
      <c r="E182" s="36" t="s">
        <v>32</v>
      </c>
      <c r="F182" s="21" t="s">
        <v>163</v>
      </c>
      <c r="G182" s="22">
        <v>1987</v>
      </c>
      <c r="H182" s="128">
        <v>100</v>
      </c>
      <c r="I182" s="40">
        <v>100</v>
      </c>
      <c r="J182" s="159" t="str">
        <f>IFERROR(IF(K182&gt;0,I182*K182,"   -"),"   -")</f>
        <v xml:space="preserve">   -</v>
      </c>
      <c r="K182" s="52" t="str">
        <f>_xlfn.IFNA(VLOOKUP(D182&amp;"."&amp;G182,PNIdata!$E$6:$L$264,2,FALSE),"-")</f>
        <v>-</v>
      </c>
      <c r="L182" s="158" t="str">
        <f>IFERROR(IF(O182&gt;0,I182*O182,"   -"),"   -")</f>
        <v xml:space="preserve">   -</v>
      </c>
      <c r="M182" s="52"/>
      <c r="N182" s="167"/>
      <c r="O182" s="167"/>
      <c r="S182" s="53">
        <v>145294</v>
      </c>
    </row>
    <row r="183" spans="1:19" hidden="1" x14ac:dyDescent="0.25">
      <c r="A183" s="33" t="s">
        <v>154</v>
      </c>
      <c r="B183" s="34">
        <f>VLOOKUP(D183,nusedswatershed,4,FALSE)</f>
        <v>25</v>
      </c>
      <c r="C183" s="35">
        <v>25</v>
      </c>
      <c r="D183" s="36" t="s">
        <v>227</v>
      </c>
      <c r="E183" s="36" t="s">
        <v>32</v>
      </c>
      <c r="F183" s="21" t="s">
        <v>163</v>
      </c>
      <c r="G183" s="22">
        <v>1986</v>
      </c>
      <c r="H183" s="128">
        <v>400</v>
      </c>
      <c r="I183" s="40">
        <v>400</v>
      </c>
      <c r="J183" s="159" t="str">
        <f>IFERROR(IF(K183&gt;0,I183*K183,"   -"),"   -")</f>
        <v xml:space="preserve">   -</v>
      </c>
      <c r="K183" s="52" t="str">
        <f>_xlfn.IFNA(VLOOKUP(D183&amp;"."&amp;G183,PNIdata!$E$6:$L$264,2,FALSE),"-")</f>
        <v>-</v>
      </c>
      <c r="L183" s="158" t="str">
        <f>IFERROR(IF(O183&gt;0,I183*O183,"   -"),"   -")</f>
        <v xml:space="preserve">   -</v>
      </c>
      <c r="M183" s="52"/>
      <c r="N183" s="167"/>
      <c r="O183" s="167"/>
      <c r="S183" s="53">
        <v>45000</v>
      </c>
    </row>
    <row r="184" spans="1:19" hidden="1" x14ac:dyDescent="0.25">
      <c r="A184" s="33" t="s">
        <v>154</v>
      </c>
      <c r="B184" s="34">
        <f>VLOOKUP(D184,nusedswatershed,4,FALSE)</f>
        <v>25</v>
      </c>
      <c r="C184" s="35">
        <v>25</v>
      </c>
      <c r="D184" s="36" t="s">
        <v>227</v>
      </c>
      <c r="E184" s="36" t="s">
        <v>32</v>
      </c>
      <c r="F184" s="21" t="s">
        <v>163</v>
      </c>
      <c r="G184" s="22">
        <v>1985</v>
      </c>
      <c r="H184" s="128">
        <v>500</v>
      </c>
      <c r="I184" s="40">
        <v>500</v>
      </c>
      <c r="J184" s="159" t="str">
        <f>IFERROR(IF(K184&gt;0,I184*K184,"   -"),"   -")</f>
        <v xml:space="preserve">   -</v>
      </c>
      <c r="K184" s="52" t="str">
        <f>_xlfn.IFNA(VLOOKUP(D184&amp;"."&amp;G184,PNIdata!$E$6:$L$264,2,FALSE),"-")</f>
        <v>-</v>
      </c>
      <c r="L184" s="158" t="str">
        <f>IFERROR(IF(O184&gt;0,I184*O184,"   -"),"   -")</f>
        <v xml:space="preserve">   -</v>
      </c>
      <c r="M184" s="52"/>
      <c r="N184" s="167"/>
      <c r="O184" s="167"/>
      <c r="S184" s="53">
        <v>94044</v>
      </c>
    </row>
    <row r="185" spans="1:19" hidden="1" x14ac:dyDescent="0.25">
      <c r="A185" s="33" t="s">
        <v>154</v>
      </c>
      <c r="B185" s="34">
        <f>VLOOKUP(D185,nusedswatershed,4,FALSE)</f>
        <v>25</v>
      </c>
      <c r="C185" s="35">
        <v>25</v>
      </c>
      <c r="D185" s="36" t="s">
        <v>227</v>
      </c>
      <c r="E185" s="36" t="s">
        <v>32</v>
      </c>
      <c r="F185" s="21" t="s">
        <v>163</v>
      </c>
      <c r="G185" s="22">
        <v>1984</v>
      </c>
      <c r="H185" s="128">
        <v>700</v>
      </c>
      <c r="I185" s="40">
        <v>700</v>
      </c>
      <c r="J185" s="159" t="str">
        <f>IFERROR(IF(K185&gt;0,I185*K185,"   -"),"   -")</f>
        <v xml:space="preserve">   -</v>
      </c>
      <c r="K185" s="52" t="str">
        <f>_xlfn.IFNA(VLOOKUP(D185&amp;"."&amp;G185,PNIdata!$E$6:$L$264,2,FALSE),"-")</f>
        <v>-</v>
      </c>
      <c r="L185" s="158" t="str">
        <f>IFERROR(IF(O185&gt;0,I185*O185,"   -"),"   -")</f>
        <v xml:space="preserve">   -</v>
      </c>
      <c r="M185" s="52"/>
      <c r="N185" s="167"/>
      <c r="O185" s="167"/>
      <c r="S185" s="53"/>
    </row>
    <row r="186" spans="1:19" hidden="1" x14ac:dyDescent="0.25">
      <c r="A186" s="33" t="s">
        <v>154</v>
      </c>
      <c r="B186" s="34">
        <f>VLOOKUP(D186,nusedswatershed,4,FALSE)</f>
        <v>25</v>
      </c>
      <c r="C186" s="35">
        <v>25</v>
      </c>
      <c r="D186" s="36" t="s">
        <v>227</v>
      </c>
      <c r="E186" s="36" t="s">
        <v>32</v>
      </c>
      <c r="F186" s="21" t="s">
        <v>163</v>
      </c>
      <c r="G186" s="22">
        <v>1983</v>
      </c>
      <c r="H186" s="128">
        <v>475</v>
      </c>
      <c r="I186" s="40">
        <v>475</v>
      </c>
      <c r="J186" s="159" t="str">
        <f>IFERROR(IF(K186&gt;0,I186*K186,"   -"),"   -")</f>
        <v xml:space="preserve">   -</v>
      </c>
      <c r="K186" s="52" t="str">
        <f>_xlfn.IFNA(VLOOKUP(D186&amp;"."&amp;G186,PNIdata!$E$6:$L$264,2,FALSE),"-")</f>
        <v>-</v>
      </c>
      <c r="L186" s="158" t="str">
        <f>IFERROR(IF(O186&gt;0,I186*O186,"   -"),"   -")</f>
        <v xml:space="preserve">   -</v>
      </c>
      <c r="M186" s="52"/>
      <c r="N186" s="167"/>
      <c r="O186" s="167"/>
      <c r="S186" s="53"/>
    </row>
    <row r="187" spans="1:19" hidden="1" x14ac:dyDescent="0.25">
      <c r="A187" s="33" t="s">
        <v>154</v>
      </c>
      <c r="B187" s="34">
        <f>VLOOKUP(D187,nusedswatershed,4,FALSE)</f>
        <v>25</v>
      </c>
      <c r="C187" s="35">
        <v>25</v>
      </c>
      <c r="D187" s="36" t="s">
        <v>227</v>
      </c>
      <c r="E187" s="36" t="s">
        <v>32</v>
      </c>
      <c r="F187" s="21" t="s">
        <v>163</v>
      </c>
      <c r="G187" s="22">
        <v>1982</v>
      </c>
      <c r="H187" s="128" t="s">
        <v>643</v>
      </c>
      <c r="I187" s="40"/>
      <c r="J187" s="159" t="str">
        <f>IFERROR(IF(K187&gt;0,I187*K187,"   -"),"   -")</f>
        <v xml:space="preserve">   -</v>
      </c>
      <c r="K187" s="52" t="str">
        <f>_xlfn.IFNA(VLOOKUP(D187&amp;"."&amp;G187,PNIdata!$E$6:$L$264,2,FALSE),"-")</f>
        <v>-</v>
      </c>
      <c r="L187" s="158" t="str">
        <f>IFERROR(IF(O187&gt;0,I187*O187,"   -"),"   -")</f>
        <v xml:space="preserve">   -</v>
      </c>
      <c r="M187" s="52"/>
      <c r="N187" s="167"/>
      <c r="O187" s="167"/>
      <c r="S187" s="53"/>
    </row>
    <row r="188" spans="1:19" hidden="1" x14ac:dyDescent="0.25">
      <c r="A188" s="33" t="s">
        <v>154</v>
      </c>
      <c r="B188" s="34">
        <f>VLOOKUP(D188,nusedswatershed,4,FALSE)</f>
        <v>25</v>
      </c>
      <c r="C188" s="35">
        <v>25</v>
      </c>
      <c r="D188" s="36" t="s">
        <v>227</v>
      </c>
      <c r="E188" s="36" t="s">
        <v>32</v>
      </c>
      <c r="F188" s="21" t="s">
        <v>163</v>
      </c>
      <c r="G188" s="22">
        <v>1981</v>
      </c>
      <c r="H188" s="128">
        <v>300</v>
      </c>
      <c r="I188" s="40">
        <v>300</v>
      </c>
      <c r="J188" s="159" t="str">
        <f>IFERROR(IF(K188&gt;0,I188*K188,"   -"),"   -")</f>
        <v xml:space="preserve">   -</v>
      </c>
      <c r="K188" s="52" t="str">
        <f>_xlfn.IFNA(VLOOKUP(D188&amp;"."&amp;G188,PNIdata!$E$6:$L$264,2,FALSE),"-")</f>
        <v>-</v>
      </c>
      <c r="L188" s="158" t="str">
        <f>IFERROR(IF(O188&gt;0,I188*O188,"   -"),"   -")</f>
        <v xml:space="preserve">   -</v>
      </c>
      <c r="M188" s="52"/>
      <c r="N188" s="167"/>
      <c r="O188" s="167"/>
      <c r="S188" s="53"/>
    </row>
    <row r="189" spans="1:19" hidden="1" x14ac:dyDescent="0.25">
      <c r="A189" s="33" t="s">
        <v>154</v>
      </c>
      <c r="B189" s="34">
        <f>VLOOKUP(D189,nusedswatershed,4,FALSE)</f>
        <v>25</v>
      </c>
      <c r="C189" s="35">
        <v>25</v>
      </c>
      <c r="D189" s="36" t="s">
        <v>227</v>
      </c>
      <c r="E189" s="36" t="s">
        <v>32</v>
      </c>
      <c r="F189" s="21" t="s">
        <v>163</v>
      </c>
      <c r="G189" s="22">
        <v>1980</v>
      </c>
      <c r="H189" s="128">
        <v>345</v>
      </c>
      <c r="I189" s="40">
        <v>345</v>
      </c>
      <c r="J189" s="159" t="str">
        <f>IFERROR(IF(K189&gt;0,I189*K189,"   -"),"   -")</f>
        <v xml:space="preserve">   -</v>
      </c>
      <c r="K189" s="52" t="str">
        <f>_xlfn.IFNA(VLOOKUP(D189&amp;"."&amp;G189,PNIdata!$E$6:$L$264,2,FALSE),"-")</f>
        <v>-</v>
      </c>
      <c r="L189" s="158" t="str">
        <f>IFERROR(IF(O189&gt;0,I189*O189,"   -"),"   -")</f>
        <v xml:space="preserve">   -</v>
      </c>
      <c r="M189" s="52"/>
      <c r="N189" s="167"/>
      <c r="O189" s="167"/>
      <c r="S189" s="53"/>
    </row>
    <row r="190" spans="1:19" hidden="1" x14ac:dyDescent="0.25">
      <c r="A190" s="33" t="s">
        <v>154</v>
      </c>
      <c r="B190" s="34">
        <f>VLOOKUP(D190,nusedswatershed,4,FALSE)</f>
        <v>25</v>
      </c>
      <c r="C190" s="35">
        <v>25</v>
      </c>
      <c r="D190" s="36" t="s">
        <v>227</v>
      </c>
      <c r="E190" s="36" t="s">
        <v>32</v>
      </c>
      <c r="F190" s="21" t="s">
        <v>163</v>
      </c>
      <c r="G190" s="22">
        <v>1979</v>
      </c>
      <c r="H190" s="128">
        <v>650</v>
      </c>
      <c r="I190" s="40">
        <v>650</v>
      </c>
      <c r="J190" s="159" t="str">
        <f>IFERROR(IF(K190&gt;0,I190*K190,"   -"),"   -")</f>
        <v xml:space="preserve">   -</v>
      </c>
      <c r="K190" s="52" t="str">
        <f>_xlfn.IFNA(VLOOKUP(D190&amp;"."&amp;G190,PNIdata!$E$6:$L$264,2,FALSE),"-")</f>
        <v>-</v>
      </c>
      <c r="L190" s="158" t="str">
        <f>IFERROR(IF(O190&gt;0,I190*O190,"   -"),"   -")</f>
        <v xml:space="preserve">   -</v>
      </c>
      <c r="M190" s="52"/>
      <c r="N190" s="167"/>
      <c r="O190" s="167"/>
      <c r="S190" s="53"/>
    </row>
    <row r="191" spans="1:19" hidden="1" x14ac:dyDescent="0.25">
      <c r="A191" s="33" t="s">
        <v>154</v>
      </c>
      <c r="B191" s="34">
        <f>VLOOKUP(D191,nusedswatershed,4,FALSE)</f>
        <v>25</v>
      </c>
      <c r="C191" s="35">
        <v>25</v>
      </c>
      <c r="D191" s="36" t="s">
        <v>227</v>
      </c>
      <c r="E191" s="36" t="s">
        <v>32</v>
      </c>
      <c r="F191" s="21" t="s">
        <v>163</v>
      </c>
      <c r="G191" s="22">
        <v>1978</v>
      </c>
      <c r="H191" s="128">
        <v>1000</v>
      </c>
      <c r="I191" s="40">
        <v>1000</v>
      </c>
      <c r="J191" s="159" t="str">
        <f>IFERROR(IF(K191&gt;0,I191*K191,"   -"),"   -")</f>
        <v xml:space="preserve">   -</v>
      </c>
      <c r="K191" s="52" t="str">
        <f>_xlfn.IFNA(VLOOKUP(D191&amp;"."&amp;G191,PNIdata!$E$6:$L$264,2,FALSE),"-")</f>
        <v>-</v>
      </c>
      <c r="L191" s="158" t="str">
        <f>IFERROR(IF(O191&gt;0,I191*O191,"   -"),"   -")</f>
        <v xml:space="preserve">   -</v>
      </c>
      <c r="M191" s="52"/>
      <c r="N191" s="167"/>
      <c r="O191" s="167"/>
      <c r="S191" s="53"/>
    </row>
    <row r="192" spans="1:19" hidden="1" x14ac:dyDescent="0.25">
      <c r="A192" s="33" t="s">
        <v>154</v>
      </c>
      <c r="B192" s="34">
        <f>VLOOKUP(D192,nusedswatershed,4,FALSE)</f>
        <v>25</v>
      </c>
      <c r="C192" s="35">
        <v>25</v>
      </c>
      <c r="D192" s="36" t="s">
        <v>227</v>
      </c>
      <c r="E192" s="36" t="s">
        <v>32</v>
      </c>
      <c r="F192" s="21" t="s">
        <v>163</v>
      </c>
      <c r="G192" s="22">
        <v>1977</v>
      </c>
      <c r="H192" s="128">
        <v>500</v>
      </c>
      <c r="I192" s="40">
        <v>500</v>
      </c>
      <c r="J192" s="159" t="str">
        <f>IFERROR(IF(K192&gt;0,I192*K192,"   -"),"   -")</f>
        <v xml:space="preserve">   -</v>
      </c>
      <c r="K192" s="52" t="str">
        <f>_xlfn.IFNA(VLOOKUP(D192&amp;"."&amp;G192,PNIdata!$E$6:$L$264,2,FALSE),"-")</f>
        <v>-</v>
      </c>
      <c r="L192" s="158" t="str">
        <f>IFERROR(IF(O192&gt;0,I192*O192,"   -"),"   -")</f>
        <v xml:space="preserve">   -</v>
      </c>
      <c r="M192" s="52"/>
      <c r="N192" s="167"/>
      <c r="O192" s="167"/>
      <c r="S192" s="53"/>
    </row>
    <row r="193" spans="1:19" hidden="1" x14ac:dyDescent="0.25">
      <c r="A193" s="33" t="s">
        <v>154</v>
      </c>
      <c r="B193" s="34">
        <f>VLOOKUP(D193,nusedswatershed,4,FALSE)</f>
        <v>25</v>
      </c>
      <c r="C193" s="35">
        <v>25</v>
      </c>
      <c r="D193" s="36" t="s">
        <v>227</v>
      </c>
      <c r="E193" s="36" t="s">
        <v>32</v>
      </c>
      <c r="F193" s="21" t="s">
        <v>163</v>
      </c>
      <c r="G193" s="22">
        <v>1976</v>
      </c>
      <c r="H193" s="128">
        <v>400</v>
      </c>
      <c r="I193" s="40">
        <v>400</v>
      </c>
      <c r="J193" s="159" t="str">
        <f>IFERROR(IF(K193&gt;0,I193*K193,"   -"),"   -")</f>
        <v xml:space="preserve">   -</v>
      </c>
      <c r="K193" s="52" t="str">
        <f>_xlfn.IFNA(VLOOKUP(D193&amp;"."&amp;G193,PNIdata!$E$6:$L$264,2,FALSE),"-")</f>
        <v>-</v>
      </c>
      <c r="L193" s="158" t="str">
        <f>IFERROR(IF(O193&gt;0,I193*O193,"   -"),"   -")</f>
        <v xml:space="preserve">   -</v>
      </c>
      <c r="M193" s="52"/>
      <c r="N193" s="167"/>
      <c r="O193" s="167"/>
      <c r="S193" s="53"/>
    </row>
    <row r="194" spans="1:19" hidden="1" x14ac:dyDescent="0.25">
      <c r="A194" s="33" t="s">
        <v>154</v>
      </c>
      <c r="B194" s="34">
        <f>VLOOKUP(D194,nusedswatershed,4,FALSE)</f>
        <v>25</v>
      </c>
      <c r="C194" s="35">
        <v>25</v>
      </c>
      <c r="D194" s="36" t="s">
        <v>227</v>
      </c>
      <c r="E194" s="36" t="s">
        <v>32</v>
      </c>
      <c r="F194" s="21" t="s">
        <v>163</v>
      </c>
      <c r="G194" s="22">
        <v>1975</v>
      </c>
      <c r="H194" s="128">
        <v>200</v>
      </c>
      <c r="I194" s="40">
        <v>200</v>
      </c>
      <c r="J194" s="159" t="str">
        <f>IFERROR(IF(K194&gt;0,I194*K194,"   -"),"   -")</f>
        <v xml:space="preserve">   -</v>
      </c>
      <c r="K194" s="52" t="str">
        <f>_xlfn.IFNA(VLOOKUP(D194&amp;"."&amp;G194,PNIdata!$E$6:$L$264,2,FALSE),"-")</f>
        <v>-</v>
      </c>
      <c r="L194" s="158" t="str">
        <f>IFERROR(IF(O194&gt;0,I194*O194,"   -"),"   -")</f>
        <v xml:space="preserve">   -</v>
      </c>
      <c r="M194" s="52"/>
      <c r="N194" s="167"/>
      <c r="O194" s="167"/>
      <c r="S194" s="53"/>
    </row>
    <row r="195" spans="1:19" hidden="1" x14ac:dyDescent="0.25">
      <c r="A195" s="33" t="s">
        <v>154</v>
      </c>
      <c r="B195" s="34">
        <f>VLOOKUP(D195,nusedswatershed,4,FALSE)</f>
        <v>25</v>
      </c>
      <c r="C195" s="35">
        <v>25</v>
      </c>
      <c r="D195" s="36" t="s">
        <v>227</v>
      </c>
      <c r="E195" s="36" t="s">
        <v>32</v>
      </c>
      <c r="F195" s="21" t="s">
        <v>163</v>
      </c>
      <c r="G195" s="22">
        <v>1974</v>
      </c>
      <c r="H195" s="128">
        <v>750</v>
      </c>
      <c r="I195" s="40">
        <v>750</v>
      </c>
      <c r="J195" s="159" t="str">
        <f>IFERROR(IF(K195&gt;0,I195*K195,"   -"),"   -")</f>
        <v xml:space="preserve">   -</v>
      </c>
      <c r="K195" s="52" t="str">
        <f>_xlfn.IFNA(VLOOKUP(D195&amp;"."&amp;G195,PNIdata!$E$6:$L$264,2,FALSE),"-")</f>
        <v>-</v>
      </c>
      <c r="L195" s="158" t="str">
        <f>IFERROR(IF(O195&gt;0,I195*O195,"   -"),"   -")</f>
        <v xml:space="preserve">   -</v>
      </c>
      <c r="M195" s="52"/>
      <c r="N195" s="167"/>
      <c r="O195" s="167"/>
      <c r="S195" s="53"/>
    </row>
    <row r="196" spans="1:19" hidden="1" x14ac:dyDescent="0.25">
      <c r="A196" s="33" t="s">
        <v>154</v>
      </c>
      <c r="B196" s="34">
        <f>VLOOKUP(D196,nusedswatershed,4,FALSE)</f>
        <v>25</v>
      </c>
      <c r="C196" s="35">
        <v>25</v>
      </c>
      <c r="D196" s="36" t="s">
        <v>227</v>
      </c>
      <c r="E196" s="36" t="s">
        <v>32</v>
      </c>
      <c r="F196" s="21" t="s">
        <v>163</v>
      </c>
      <c r="G196" s="22">
        <v>1973</v>
      </c>
      <c r="H196" s="128">
        <v>750</v>
      </c>
      <c r="I196" s="40">
        <v>750</v>
      </c>
      <c r="J196" s="159" t="str">
        <f>IFERROR(IF(K196&gt;0,I196*K196,"   -"),"   -")</f>
        <v xml:space="preserve">   -</v>
      </c>
      <c r="K196" s="52" t="str">
        <f>_xlfn.IFNA(VLOOKUP(D196&amp;"."&amp;G196,PNIdata!$E$6:$L$264,2,FALSE),"-")</f>
        <v>-</v>
      </c>
      <c r="L196" s="158" t="str">
        <f>IFERROR(IF(O196&gt;0,I196*O196,"   -"),"   -")</f>
        <v xml:space="preserve">   -</v>
      </c>
      <c r="M196" s="52"/>
      <c r="N196" s="167"/>
      <c r="O196" s="167"/>
      <c r="S196" s="53"/>
    </row>
    <row r="197" spans="1:19" hidden="1" x14ac:dyDescent="0.25">
      <c r="A197" s="33" t="s">
        <v>154</v>
      </c>
      <c r="B197" s="34">
        <f>VLOOKUP(D197,nusedswatershed,4,FALSE)</f>
        <v>25</v>
      </c>
      <c r="C197" s="35">
        <v>25</v>
      </c>
      <c r="D197" s="36" t="s">
        <v>227</v>
      </c>
      <c r="E197" s="36" t="s">
        <v>32</v>
      </c>
      <c r="F197" s="21" t="s">
        <v>163</v>
      </c>
      <c r="G197" s="22">
        <v>1972</v>
      </c>
      <c r="H197" s="128">
        <v>1500</v>
      </c>
      <c r="I197" s="40">
        <v>1500</v>
      </c>
      <c r="J197" s="159" t="str">
        <f>IFERROR(IF(K197&gt;0,I197*K197,"   -"),"   -")</f>
        <v xml:space="preserve">   -</v>
      </c>
      <c r="K197" s="52" t="str">
        <f>_xlfn.IFNA(VLOOKUP(D197&amp;"."&amp;G197,PNIdata!$E$6:$L$264,2,FALSE),"-")</f>
        <v>-</v>
      </c>
      <c r="L197" s="158" t="str">
        <f>IFERROR(IF(O197&gt;0,I197*O197,"   -"),"   -")</f>
        <v xml:space="preserve">   -</v>
      </c>
      <c r="M197" s="52"/>
      <c r="N197" s="167"/>
      <c r="O197" s="167"/>
      <c r="S197" s="53"/>
    </row>
    <row r="198" spans="1:19" hidden="1" x14ac:dyDescent="0.25">
      <c r="A198" s="33" t="s">
        <v>154</v>
      </c>
      <c r="B198" s="34">
        <f>VLOOKUP(D198,nusedswatershed,4,FALSE)</f>
        <v>25</v>
      </c>
      <c r="C198" s="35">
        <v>25</v>
      </c>
      <c r="D198" s="36" t="s">
        <v>227</v>
      </c>
      <c r="E198" s="36" t="s">
        <v>32</v>
      </c>
      <c r="F198" s="21" t="s">
        <v>163</v>
      </c>
      <c r="G198" s="22">
        <v>1971</v>
      </c>
      <c r="H198" s="128">
        <v>1000</v>
      </c>
      <c r="I198" s="40">
        <v>1000</v>
      </c>
      <c r="J198" s="159" t="str">
        <f>IFERROR(IF(K198&gt;0,I198*K198,"   -"),"   -")</f>
        <v xml:space="preserve">   -</v>
      </c>
      <c r="K198" s="52" t="str">
        <f>_xlfn.IFNA(VLOOKUP(D198&amp;"."&amp;G198,PNIdata!$E$6:$L$264,2,FALSE),"-")</f>
        <v>-</v>
      </c>
      <c r="L198" s="158" t="str">
        <f>IFERROR(IF(O198&gt;0,I198*O198,"   -"),"   -")</f>
        <v xml:space="preserve">   -</v>
      </c>
      <c r="M198" s="52"/>
      <c r="N198" s="167"/>
      <c r="O198" s="167"/>
      <c r="S198" s="53"/>
    </row>
    <row r="199" spans="1:19" hidden="1" x14ac:dyDescent="0.25">
      <c r="A199" s="33" t="s">
        <v>154</v>
      </c>
      <c r="B199" s="34">
        <f>VLOOKUP(D199,nusedswatershed,4,FALSE)</f>
        <v>25</v>
      </c>
      <c r="C199" s="35">
        <v>25</v>
      </c>
      <c r="D199" s="36" t="s">
        <v>227</v>
      </c>
      <c r="E199" s="36" t="s">
        <v>32</v>
      </c>
      <c r="F199" s="21" t="s">
        <v>163</v>
      </c>
      <c r="G199" s="22">
        <v>1970</v>
      </c>
      <c r="H199" s="128">
        <v>900</v>
      </c>
      <c r="I199" s="40">
        <v>900</v>
      </c>
      <c r="J199" s="159" t="str">
        <f>IFERROR(IF(K199&gt;0,I199*K199,"   -"),"   -")</f>
        <v xml:space="preserve">   -</v>
      </c>
      <c r="K199" s="52" t="str">
        <f>_xlfn.IFNA(VLOOKUP(D199&amp;"."&amp;G199,PNIdata!$E$6:$L$264,2,FALSE),"-")</f>
        <v>-</v>
      </c>
      <c r="L199" s="158" t="str">
        <f>IFERROR(IF(O199&gt;0,I199*O199,"   -"),"   -")</f>
        <v xml:space="preserve">   -</v>
      </c>
      <c r="M199" s="52"/>
      <c r="N199" s="167"/>
      <c r="O199" s="167"/>
      <c r="S199" s="53"/>
    </row>
    <row r="200" spans="1:19" hidden="1" x14ac:dyDescent="0.25">
      <c r="A200" s="33" t="s">
        <v>154</v>
      </c>
      <c r="B200" s="34">
        <f>VLOOKUP(D200,nusedswatershed,4,FALSE)</f>
        <v>25</v>
      </c>
      <c r="C200" s="35">
        <v>25</v>
      </c>
      <c r="D200" s="36" t="s">
        <v>227</v>
      </c>
      <c r="E200" s="36" t="s">
        <v>32</v>
      </c>
      <c r="F200" s="21" t="s">
        <v>163</v>
      </c>
      <c r="G200" s="22">
        <v>1969</v>
      </c>
      <c r="H200" s="128">
        <v>1500</v>
      </c>
      <c r="I200" s="40">
        <v>1500</v>
      </c>
      <c r="J200" s="159" t="str">
        <f>IFERROR(IF(K200&gt;0,I200*K200,"   -"),"   -")</f>
        <v xml:space="preserve">   -</v>
      </c>
      <c r="K200" s="52" t="str">
        <f>_xlfn.IFNA(VLOOKUP(D200&amp;"."&amp;G200,PNIdata!$E$6:$L$264,2,FALSE),"-")</f>
        <v>-</v>
      </c>
      <c r="L200" s="158" t="str">
        <f>IFERROR(IF(O200&gt;0,I200*O200,"   -"),"   -")</f>
        <v xml:space="preserve">   -</v>
      </c>
      <c r="M200" s="52"/>
      <c r="N200" s="167"/>
      <c r="O200" s="167"/>
      <c r="S200" s="53"/>
    </row>
    <row r="201" spans="1:19" hidden="1" x14ac:dyDescent="0.25">
      <c r="A201" s="33" t="s">
        <v>154</v>
      </c>
      <c r="B201" s="34">
        <f>VLOOKUP(D201,nusedswatershed,4,FALSE)</f>
        <v>25</v>
      </c>
      <c r="C201" s="35">
        <v>25</v>
      </c>
      <c r="D201" s="36" t="s">
        <v>227</v>
      </c>
      <c r="E201" s="36" t="s">
        <v>32</v>
      </c>
      <c r="F201" s="21" t="s">
        <v>163</v>
      </c>
      <c r="G201" s="22">
        <v>1968</v>
      </c>
      <c r="H201" s="128">
        <v>500</v>
      </c>
      <c r="I201" s="40">
        <v>500</v>
      </c>
      <c r="J201" s="159" t="str">
        <f>IFERROR(IF(K201&gt;0,I201*K201,"   -"),"   -")</f>
        <v xml:space="preserve">   -</v>
      </c>
      <c r="K201" s="52" t="str">
        <f>_xlfn.IFNA(VLOOKUP(D201&amp;"."&amp;G201,PNIdata!$E$6:$L$264,2,FALSE),"-")</f>
        <v>-</v>
      </c>
      <c r="L201" s="158" t="str">
        <f>IFERROR(IF(O201&gt;0,I201*O201,"   -"),"   -")</f>
        <v xml:space="preserve">   -</v>
      </c>
      <c r="M201" s="52"/>
      <c r="N201" s="167"/>
      <c r="O201" s="167"/>
      <c r="S201" s="53"/>
    </row>
    <row r="202" spans="1:19" hidden="1" x14ac:dyDescent="0.25">
      <c r="A202" s="33" t="s">
        <v>154</v>
      </c>
      <c r="B202" s="34">
        <f>VLOOKUP(D202,nusedswatershed,4,FALSE)</f>
        <v>25</v>
      </c>
      <c r="C202" s="35">
        <v>25</v>
      </c>
      <c r="D202" s="36" t="s">
        <v>227</v>
      </c>
      <c r="E202" s="36" t="s">
        <v>32</v>
      </c>
      <c r="F202" s="21" t="s">
        <v>163</v>
      </c>
      <c r="G202" s="22">
        <v>1967</v>
      </c>
      <c r="H202" s="128">
        <v>2800</v>
      </c>
      <c r="I202" s="40">
        <v>2800</v>
      </c>
      <c r="J202" s="159" t="str">
        <f>IFERROR(IF(K202&gt;0,I202*K202,"   -"),"   -")</f>
        <v xml:space="preserve">   -</v>
      </c>
      <c r="K202" s="52" t="str">
        <f>_xlfn.IFNA(VLOOKUP(D202&amp;"."&amp;G202,PNIdata!$E$6:$L$264,2,FALSE),"-")</f>
        <v>-</v>
      </c>
      <c r="L202" s="158" t="str">
        <f>IFERROR(IF(O202&gt;0,I202*O202,"   -"),"   -")</f>
        <v xml:space="preserve">   -</v>
      </c>
      <c r="M202" s="52"/>
      <c r="N202" s="167"/>
      <c r="O202" s="167"/>
      <c r="S202" s="53"/>
    </row>
    <row r="203" spans="1:19" hidden="1" x14ac:dyDescent="0.25">
      <c r="A203" s="33" t="s">
        <v>154</v>
      </c>
      <c r="B203" s="34">
        <f>VLOOKUP(D203,nusedswatershed,4,FALSE)</f>
        <v>25</v>
      </c>
      <c r="C203" s="35">
        <v>25</v>
      </c>
      <c r="D203" s="36" t="s">
        <v>227</v>
      </c>
      <c r="E203" s="36" t="s">
        <v>32</v>
      </c>
      <c r="F203" s="21" t="s">
        <v>163</v>
      </c>
      <c r="G203" s="22">
        <v>1966</v>
      </c>
      <c r="H203" s="128">
        <v>3000</v>
      </c>
      <c r="I203" s="40">
        <v>3000</v>
      </c>
      <c r="J203" s="159" t="str">
        <f>IFERROR(IF(K203&gt;0,I203*K203,"   -"),"   -")</f>
        <v xml:space="preserve">   -</v>
      </c>
      <c r="K203" s="52" t="str">
        <f>_xlfn.IFNA(VLOOKUP(D203&amp;"."&amp;G203,PNIdata!$E$6:$L$264,2,FALSE),"-")</f>
        <v>-</v>
      </c>
      <c r="L203" s="158" t="str">
        <f>IFERROR(IF(O203&gt;0,I203*O203,"   -"),"   -")</f>
        <v xml:space="preserve">   -</v>
      </c>
      <c r="M203" s="52"/>
      <c r="N203" s="167"/>
      <c r="O203" s="167"/>
      <c r="S203" s="53"/>
    </row>
    <row r="204" spans="1:19" hidden="1" x14ac:dyDescent="0.25">
      <c r="A204" s="33" t="s">
        <v>154</v>
      </c>
      <c r="B204" s="34">
        <f>VLOOKUP(D204,nusedswatershed,4,FALSE)</f>
        <v>25</v>
      </c>
      <c r="C204" s="35">
        <v>25</v>
      </c>
      <c r="D204" s="36" t="s">
        <v>227</v>
      </c>
      <c r="E204" s="36" t="s">
        <v>32</v>
      </c>
      <c r="F204" s="21" t="s">
        <v>163</v>
      </c>
      <c r="G204" s="22">
        <v>1965</v>
      </c>
      <c r="H204" s="128">
        <v>3500</v>
      </c>
      <c r="I204" s="40">
        <v>3500</v>
      </c>
      <c r="J204" s="159" t="str">
        <f>IFERROR(IF(K204&gt;0,I204*K204,"   -"),"   -")</f>
        <v xml:space="preserve">   -</v>
      </c>
      <c r="K204" s="52" t="str">
        <f>_xlfn.IFNA(VLOOKUP(D204&amp;"."&amp;G204,PNIdata!$E$6:$L$264,2,FALSE),"-")</f>
        <v>-</v>
      </c>
      <c r="L204" s="158" t="str">
        <f>IFERROR(IF(O204&gt;0,I204*O204,"   -"),"   -")</f>
        <v xml:space="preserve">   -</v>
      </c>
      <c r="M204" s="52"/>
      <c r="N204" s="167"/>
      <c r="O204" s="167"/>
      <c r="S204" s="53"/>
    </row>
    <row r="205" spans="1:19" hidden="1" x14ac:dyDescent="0.25">
      <c r="A205" s="33" t="s">
        <v>154</v>
      </c>
      <c r="B205" s="34">
        <f>VLOOKUP(D205,nusedswatershed,4,FALSE)</f>
        <v>25</v>
      </c>
      <c r="C205" s="35">
        <v>25</v>
      </c>
      <c r="D205" s="36" t="s">
        <v>227</v>
      </c>
      <c r="E205" s="36" t="s">
        <v>32</v>
      </c>
      <c r="F205" s="21" t="s">
        <v>163</v>
      </c>
      <c r="G205" s="22">
        <v>1964</v>
      </c>
      <c r="H205" s="128">
        <v>3000</v>
      </c>
      <c r="I205" s="40">
        <v>3000</v>
      </c>
      <c r="J205" s="159" t="str">
        <f>IFERROR(IF(K205&gt;0,I205*K205,"   -"),"   -")</f>
        <v xml:space="preserve">   -</v>
      </c>
      <c r="K205" s="52" t="str">
        <f>_xlfn.IFNA(VLOOKUP(D205&amp;"."&amp;G205,PNIdata!$E$6:$L$264,2,FALSE),"-")</f>
        <v>-</v>
      </c>
      <c r="L205" s="158" t="str">
        <f>IFERROR(IF(O205&gt;0,I205*O205,"   -"),"   -")</f>
        <v xml:space="preserve">   -</v>
      </c>
      <c r="M205" s="52"/>
      <c r="N205" s="167"/>
      <c r="O205" s="167"/>
      <c r="S205" s="53"/>
    </row>
    <row r="206" spans="1:19" hidden="1" x14ac:dyDescent="0.25">
      <c r="A206" s="33" t="s">
        <v>154</v>
      </c>
      <c r="B206" s="34">
        <f>VLOOKUP(D206,nusedswatershed,4,FALSE)</f>
        <v>25</v>
      </c>
      <c r="C206" s="35">
        <v>25</v>
      </c>
      <c r="D206" s="36" t="s">
        <v>227</v>
      </c>
      <c r="E206" s="36" t="s">
        <v>32</v>
      </c>
      <c r="F206" s="21" t="s">
        <v>163</v>
      </c>
      <c r="G206" s="22">
        <v>1963</v>
      </c>
      <c r="H206" s="128">
        <v>3000</v>
      </c>
      <c r="I206" s="40">
        <v>3000</v>
      </c>
      <c r="J206" s="159" t="str">
        <f>IFERROR(IF(K206&gt;0,I206*K206,"   -"),"   -")</f>
        <v xml:space="preserve">   -</v>
      </c>
      <c r="K206" s="52" t="str">
        <f>_xlfn.IFNA(VLOOKUP(D206&amp;"."&amp;G206,PNIdata!$E$6:$L$264,2,FALSE),"-")</f>
        <v>-</v>
      </c>
      <c r="L206" s="158" t="str">
        <f>IFERROR(IF(O206&gt;0,I206*O206,"   -"),"   -")</f>
        <v xml:space="preserve">   -</v>
      </c>
      <c r="M206" s="52"/>
      <c r="N206" s="167"/>
      <c r="O206" s="167"/>
      <c r="S206" s="53"/>
    </row>
    <row r="207" spans="1:19" hidden="1" x14ac:dyDescent="0.25">
      <c r="A207" s="33" t="s">
        <v>154</v>
      </c>
      <c r="B207" s="34">
        <f>VLOOKUP(D207,nusedswatershed,4,FALSE)</f>
        <v>25</v>
      </c>
      <c r="C207" s="35">
        <v>25</v>
      </c>
      <c r="D207" s="36" t="s">
        <v>227</v>
      </c>
      <c r="E207" s="36" t="s">
        <v>32</v>
      </c>
      <c r="F207" s="21" t="s">
        <v>163</v>
      </c>
      <c r="G207" s="22">
        <v>1962</v>
      </c>
      <c r="H207" s="128">
        <v>3500</v>
      </c>
      <c r="I207" s="40">
        <v>3500</v>
      </c>
      <c r="J207" s="159" t="str">
        <f>IFERROR(IF(K207&gt;0,I207*K207,"   -"),"   -")</f>
        <v xml:space="preserve">   -</v>
      </c>
      <c r="K207" s="52" t="str">
        <f>_xlfn.IFNA(VLOOKUP(D207&amp;"."&amp;G207,PNIdata!$E$6:$L$264,2,FALSE),"-")</f>
        <v>-</v>
      </c>
      <c r="L207" s="158" t="str">
        <f>IFERROR(IF(O207&gt;0,I207*O207,"   -"),"   -")</f>
        <v xml:space="preserve">   -</v>
      </c>
      <c r="M207" s="52"/>
      <c r="N207" s="167"/>
      <c r="O207" s="167"/>
      <c r="S207" s="53"/>
    </row>
    <row r="208" spans="1:19" hidden="1" x14ac:dyDescent="0.25">
      <c r="A208" s="33" t="s">
        <v>154</v>
      </c>
      <c r="B208" s="34">
        <f>VLOOKUP(D208,nusedswatershed,4,FALSE)</f>
        <v>25</v>
      </c>
      <c r="C208" s="35">
        <v>25</v>
      </c>
      <c r="D208" s="36" t="s">
        <v>227</v>
      </c>
      <c r="E208" s="36" t="s">
        <v>32</v>
      </c>
      <c r="F208" s="21" t="s">
        <v>163</v>
      </c>
      <c r="G208" s="22">
        <v>1961</v>
      </c>
      <c r="H208" s="128">
        <v>750</v>
      </c>
      <c r="I208" s="40">
        <v>750</v>
      </c>
      <c r="J208" s="159" t="str">
        <f>IFERROR(IF(K208&gt;0,I208*K208,"   -"),"   -")</f>
        <v xml:space="preserve">   -</v>
      </c>
      <c r="K208" s="52" t="str">
        <f>_xlfn.IFNA(VLOOKUP(D208&amp;"."&amp;G208,PNIdata!$E$6:$L$264,2,FALSE),"-")</f>
        <v>-</v>
      </c>
      <c r="L208" s="158" t="str">
        <f>IFERROR(IF(O208&gt;0,I208*O208,"   -"),"   -")</f>
        <v xml:space="preserve">   -</v>
      </c>
      <c r="M208" s="52"/>
      <c r="N208" s="167"/>
      <c r="O208" s="167"/>
      <c r="S208" s="53"/>
    </row>
    <row r="209" spans="1:19" hidden="1" x14ac:dyDescent="0.25">
      <c r="A209" s="33" t="s">
        <v>154</v>
      </c>
      <c r="B209" s="34">
        <f>VLOOKUP(D209,nusedswatershed,4,FALSE)</f>
        <v>25</v>
      </c>
      <c r="C209" s="35">
        <v>25</v>
      </c>
      <c r="D209" s="36" t="s">
        <v>227</v>
      </c>
      <c r="E209" s="36" t="s">
        <v>32</v>
      </c>
      <c r="F209" s="21" t="s">
        <v>163</v>
      </c>
      <c r="G209" s="22">
        <v>1960</v>
      </c>
      <c r="H209" s="128">
        <v>1500</v>
      </c>
      <c r="I209" s="40">
        <v>1500</v>
      </c>
      <c r="J209" s="159" t="str">
        <f>IFERROR(IF(K209&gt;0,I209*K209,"   -"),"   -")</f>
        <v xml:space="preserve">   -</v>
      </c>
      <c r="K209" s="52" t="str">
        <f>_xlfn.IFNA(VLOOKUP(D209&amp;"."&amp;G209,PNIdata!$E$6:$L$264,2,FALSE),"-")</f>
        <v>-</v>
      </c>
      <c r="L209" s="158" t="str">
        <f>IFERROR(IF(O209&gt;0,I209*O209,"   -"),"   -")</f>
        <v xml:space="preserve">   -</v>
      </c>
      <c r="M209" s="52"/>
      <c r="N209" s="167"/>
      <c r="O209" s="167"/>
      <c r="S209" s="53"/>
    </row>
    <row r="210" spans="1:19" hidden="1" x14ac:dyDescent="0.25">
      <c r="A210" s="33" t="s">
        <v>154</v>
      </c>
      <c r="B210" s="34">
        <f>VLOOKUP(D210,nusedswatershed,4,FALSE)</f>
        <v>25</v>
      </c>
      <c r="C210" s="35">
        <v>25</v>
      </c>
      <c r="D210" s="36" t="s">
        <v>227</v>
      </c>
      <c r="E210" s="36" t="s">
        <v>32</v>
      </c>
      <c r="F210" s="21" t="s">
        <v>163</v>
      </c>
      <c r="G210" s="22">
        <v>1959</v>
      </c>
      <c r="H210" s="128">
        <v>200</v>
      </c>
      <c r="I210" s="40">
        <v>200</v>
      </c>
      <c r="J210" s="159" t="str">
        <f>IFERROR(IF(K210&gt;0,I210*K210,"   -"),"   -")</f>
        <v xml:space="preserve">   -</v>
      </c>
      <c r="K210" s="52" t="str">
        <f>_xlfn.IFNA(VLOOKUP(D210&amp;"."&amp;G210,PNIdata!$E$6:$L$264,2,FALSE),"-")</f>
        <v>-</v>
      </c>
      <c r="L210" s="158" t="str">
        <f>IFERROR(IF(O210&gt;0,I210*O210,"   -"),"   -")</f>
        <v xml:space="preserve">   -</v>
      </c>
      <c r="M210" s="52"/>
      <c r="N210" s="167"/>
      <c r="O210" s="167"/>
      <c r="S210" s="53"/>
    </row>
    <row r="211" spans="1:19" hidden="1" x14ac:dyDescent="0.25">
      <c r="A211" s="33" t="s">
        <v>154</v>
      </c>
      <c r="B211" s="34">
        <f>VLOOKUP(D211,nusedswatershed,4,FALSE)</f>
        <v>25</v>
      </c>
      <c r="C211" s="35">
        <v>25</v>
      </c>
      <c r="D211" s="36" t="s">
        <v>227</v>
      </c>
      <c r="E211" s="36" t="s">
        <v>32</v>
      </c>
      <c r="F211" s="21" t="s">
        <v>163</v>
      </c>
      <c r="G211" s="22">
        <v>1958</v>
      </c>
      <c r="H211" s="128">
        <v>200</v>
      </c>
      <c r="I211" s="40">
        <v>200</v>
      </c>
      <c r="J211" s="159" t="str">
        <f>IFERROR(IF(K211&gt;0,I211*K211,"   -"),"   -")</f>
        <v xml:space="preserve">   -</v>
      </c>
      <c r="K211" s="52" t="str">
        <f>_xlfn.IFNA(VLOOKUP(D211&amp;"."&amp;G211,PNIdata!$E$6:$L$264,2,FALSE),"-")</f>
        <v>-</v>
      </c>
      <c r="L211" s="158" t="str">
        <f>IFERROR(IF(O211&gt;0,I211*O211,"   -"),"   -")</f>
        <v xml:space="preserve">   -</v>
      </c>
      <c r="M211" s="52"/>
      <c r="N211" s="167"/>
      <c r="O211" s="167"/>
      <c r="S211" s="53"/>
    </row>
    <row r="212" spans="1:19" hidden="1" x14ac:dyDescent="0.25">
      <c r="A212" s="33" t="s">
        <v>154</v>
      </c>
      <c r="B212" s="34">
        <f>VLOOKUP(D212,nusedswatershed,4,FALSE)</f>
        <v>25</v>
      </c>
      <c r="C212" s="35">
        <v>25</v>
      </c>
      <c r="D212" s="36" t="s">
        <v>227</v>
      </c>
      <c r="E212" s="36" t="s">
        <v>32</v>
      </c>
      <c r="F212" s="21" t="s">
        <v>163</v>
      </c>
      <c r="G212" s="22">
        <v>1957</v>
      </c>
      <c r="H212" s="128">
        <v>200</v>
      </c>
      <c r="I212" s="40">
        <v>200</v>
      </c>
      <c r="J212" s="159" t="str">
        <f>IFERROR(IF(K212&gt;0,I212*K212,"   -"),"   -")</f>
        <v xml:space="preserve">   -</v>
      </c>
      <c r="K212" s="52" t="str">
        <f>_xlfn.IFNA(VLOOKUP(D212&amp;"."&amp;G212,PNIdata!$E$6:$L$264,2,FALSE),"-")</f>
        <v>-</v>
      </c>
      <c r="L212" s="158" t="str">
        <f>IFERROR(IF(O212&gt;0,I212*O212,"   -"),"   -")</f>
        <v xml:space="preserve">   -</v>
      </c>
      <c r="M212" s="52"/>
      <c r="N212" s="167"/>
      <c r="O212" s="167"/>
      <c r="S212" s="53"/>
    </row>
    <row r="213" spans="1:19" hidden="1" x14ac:dyDescent="0.25">
      <c r="A213" s="33" t="s">
        <v>154</v>
      </c>
      <c r="B213" s="34">
        <f>VLOOKUP(D213,nusedswatershed,4,FALSE)</f>
        <v>25</v>
      </c>
      <c r="C213" s="35">
        <v>25</v>
      </c>
      <c r="D213" s="36" t="s">
        <v>227</v>
      </c>
      <c r="E213" s="36" t="s">
        <v>32</v>
      </c>
      <c r="F213" s="21" t="s">
        <v>163</v>
      </c>
      <c r="G213" s="22">
        <v>1956</v>
      </c>
      <c r="H213" s="128">
        <v>200</v>
      </c>
      <c r="I213" s="40">
        <v>200</v>
      </c>
      <c r="J213" s="159" t="str">
        <f>IFERROR(IF(K213&gt;0,I213*K213,"   -"),"   -")</f>
        <v xml:space="preserve">   -</v>
      </c>
      <c r="K213" s="52" t="str">
        <f>_xlfn.IFNA(VLOOKUP(D213&amp;"."&amp;G213,PNIdata!$E$6:$L$264,2,FALSE),"-")</f>
        <v>-</v>
      </c>
      <c r="L213" s="158" t="str">
        <f>IFERROR(IF(O213&gt;0,I213*O213,"   -"),"   -")</f>
        <v xml:space="preserve">   -</v>
      </c>
      <c r="M213" s="52"/>
      <c r="N213" s="167"/>
      <c r="O213" s="167"/>
      <c r="S213" s="53"/>
    </row>
    <row r="214" spans="1:19" hidden="1" x14ac:dyDescent="0.25">
      <c r="A214" s="33" t="s">
        <v>154</v>
      </c>
      <c r="B214" s="34">
        <f>VLOOKUP(D214,nusedswatershed,4,FALSE)</f>
        <v>25</v>
      </c>
      <c r="C214" s="35">
        <v>25</v>
      </c>
      <c r="D214" s="36" t="s">
        <v>227</v>
      </c>
      <c r="E214" s="36" t="s">
        <v>32</v>
      </c>
      <c r="F214" s="21" t="s">
        <v>163</v>
      </c>
      <c r="G214" s="22">
        <v>1955</v>
      </c>
      <c r="H214" s="128">
        <v>750</v>
      </c>
      <c r="I214" s="40">
        <v>750</v>
      </c>
      <c r="J214" s="159" t="str">
        <f>IFERROR(IF(K214&gt;0,I214*K214,"   -"),"   -")</f>
        <v xml:space="preserve">   -</v>
      </c>
      <c r="K214" s="52" t="str">
        <f>_xlfn.IFNA(VLOOKUP(D214&amp;"."&amp;G214,PNIdata!$E$6:$L$264,2,FALSE),"-")</f>
        <v>-</v>
      </c>
      <c r="L214" s="158" t="str">
        <f>IFERROR(IF(O214&gt;0,I214*O214,"   -"),"   -")</f>
        <v xml:space="preserve">   -</v>
      </c>
      <c r="M214" s="52"/>
      <c r="N214" s="167"/>
      <c r="O214" s="167"/>
      <c r="S214" s="53"/>
    </row>
    <row r="215" spans="1:19" hidden="1" x14ac:dyDescent="0.25">
      <c r="A215" s="33" t="s">
        <v>154</v>
      </c>
      <c r="B215" s="34">
        <f>VLOOKUP(D215,nusedswatershed,4,FALSE)</f>
        <v>25</v>
      </c>
      <c r="C215" s="35">
        <v>25</v>
      </c>
      <c r="D215" s="36" t="s">
        <v>227</v>
      </c>
      <c r="E215" s="36" t="s">
        <v>32</v>
      </c>
      <c r="F215" s="21" t="s">
        <v>163</v>
      </c>
      <c r="G215" s="22">
        <v>1954</v>
      </c>
      <c r="H215" s="128">
        <v>75</v>
      </c>
      <c r="I215" s="40">
        <v>75</v>
      </c>
      <c r="J215" s="159" t="str">
        <f>IFERROR(IF(K215&gt;0,I215*K215,"   -"),"   -")</f>
        <v xml:space="preserve">   -</v>
      </c>
      <c r="K215" s="52" t="str">
        <f>_xlfn.IFNA(VLOOKUP(D215&amp;"."&amp;G215,PNIdata!$E$6:$L$264,2,FALSE),"-")</f>
        <v>-</v>
      </c>
      <c r="L215" s="158" t="str">
        <f>IFERROR(IF(O215&gt;0,I215*O215,"   -"),"   -")</f>
        <v xml:space="preserve">   -</v>
      </c>
      <c r="M215" s="52"/>
      <c r="N215" s="167"/>
      <c r="O215" s="167"/>
      <c r="S215" s="53"/>
    </row>
    <row r="216" spans="1:19" hidden="1" x14ac:dyDescent="0.25">
      <c r="A216" s="33" t="s">
        <v>154</v>
      </c>
      <c r="B216" s="34">
        <f>VLOOKUP(D216,nusedswatershed,4,FALSE)</f>
        <v>25</v>
      </c>
      <c r="C216" s="35">
        <v>25</v>
      </c>
      <c r="D216" s="36" t="s">
        <v>227</v>
      </c>
      <c r="E216" s="36" t="s">
        <v>32</v>
      </c>
      <c r="F216" s="21" t="s">
        <v>163</v>
      </c>
      <c r="G216" s="22">
        <v>1953</v>
      </c>
      <c r="H216" s="128">
        <v>3500</v>
      </c>
      <c r="I216" s="40">
        <v>3500</v>
      </c>
      <c r="J216" s="159" t="str">
        <f>IFERROR(IF(K216&gt;0,I216*K216,"   -"),"   -")</f>
        <v xml:space="preserve">   -</v>
      </c>
      <c r="K216" s="52" t="str">
        <f>_xlfn.IFNA(VLOOKUP(D216&amp;"."&amp;G216,PNIdata!$E$6:$L$264,2,FALSE),"-")</f>
        <v>-</v>
      </c>
      <c r="L216" s="158" t="str">
        <f>IFERROR(IF(O216&gt;0,I216*O216,"   -"),"   -")</f>
        <v xml:space="preserve">   -</v>
      </c>
      <c r="M216" s="52"/>
      <c r="N216" s="167"/>
      <c r="O216" s="167"/>
      <c r="S216" s="53"/>
    </row>
    <row r="217" spans="1:19" x14ac:dyDescent="0.25">
      <c r="A217" s="33" t="s">
        <v>109</v>
      </c>
      <c r="B217" s="34" t="e">
        <f>VLOOKUP(D217,nusedswatershed,4,FALSE)</f>
        <v>#N/A</v>
      </c>
      <c r="C217" s="35">
        <v>22</v>
      </c>
      <c r="D217" s="36" t="s">
        <v>89</v>
      </c>
      <c r="E217" s="36" t="s">
        <v>190</v>
      </c>
      <c r="F217" s="21" t="s">
        <v>163</v>
      </c>
      <c r="G217" s="22">
        <v>2011</v>
      </c>
      <c r="H217" s="128" t="s">
        <v>650</v>
      </c>
      <c r="I217" s="40"/>
      <c r="J217" s="153">
        <f>K217*I217</f>
        <v>0</v>
      </c>
      <c r="K217" s="52">
        <f>_xlfn.IFNA(VLOOKUP(D217&amp;"."&amp;G217,PNIdata!$E$6:$L$264,2,FALSE),"-")</f>
        <v>1.9108E-2</v>
      </c>
      <c r="L217" s="158" t="str">
        <f>IFERROR(IF(O217&gt;0,I217*O217,"   -"),"   -")</f>
        <v xml:space="preserve">   -</v>
      </c>
      <c r="M217" s="52"/>
      <c r="N217" s="167"/>
      <c r="O217" s="167"/>
    </row>
    <row r="218" spans="1:19" x14ac:dyDescent="0.25">
      <c r="A218" s="33" t="s">
        <v>109</v>
      </c>
      <c r="B218" s="34" t="e">
        <f>VLOOKUP(D218,nusedswatershed,4,FALSE)</f>
        <v>#N/A</v>
      </c>
      <c r="C218" s="35">
        <v>22</v>
      </c>
      <c r="D218" s="36" t="s">
        <v>89</v>
      </c>
      <c r="E218" s="36" t="s">
        <v>190</v>
      </c>
      <c r="F218" s="21" t="s">
        <v>163</v>
      </c>
      <c r="G218">
        <v>2002</v>
      </c>
      <c r="H218" s="128" t="s">
        <v>644</v>
      </c>
      <c r="I218" s="40"/>
      <c r="J218" s="153">
        <f>K218*I218</f>
        <v>0</v>
      </c>
      <c r="K218" s="52">
        <f>_xlfn.IFNA(VLOOKUP(D218&amp;"."&amp;G218,PNIdata!$E$6:$L$264,2,FALSE),"-")</f>
        <v>3.0351E-2</v>
      </c>
      <c r="L218" s="158" t="str">
        <f>IFERROR(IF(O218&gt;0,I218*O218,"   -"),"   -")</f>
        <v xml:space="preserve">   -</v>
      </c>
      <c r="M218" s="52"/>
      <c r="N218" s="167"/>
      <c r="O218" s="167"/>
    </row>
    <row r="219" spans="1:19" x14ac:dyDescent="0.25">
      <c r="A219" s="33" t="s">
        <v>109</v>
      </c>
      <c r="B219" s="34" t="e">
        <f>VLOOKUP(D219,nusedswatershed,4,FALSE)</f>
        <v>#N/A</v>
      </c>
      <c r="C219" s="35">
        <v>22</v>
      </c>
      <c r="D219" s="36" t="s">
        <v>89</v>
      </c>
      <c r="E219" s="36" t="s">
        <v>190</v>
      </c>
      <c r="F219" s="21" t="s">
        <v>163</v>
      </c>
      <c r="G219" s="40">
        <v>2020</v>
      </c>
      <c r="H219" s="128">
        <v>2</v>
      </c>
      <c r="I219" s="40">
        <v>2</v>
      </c>
      <c r="J219" s="153">
        <f>K219*I219</f>
        <v>7.3908000000000001E-2</v>
      </c>
      <c r="K219" s="52">
        <f>_xlfn.IFNA(VLOOKUP(D219&amp;"."&amp;G219,PNIdata!$E$6:$L$264,2,FALSE),"-")</f>
        <v>3.6954000000000001E-2</v>
      </c>
      <c r="L219" s="158" t="str">
        <f>IFERROR(IF(O219&gt;0,I219*O219,"   -"),"   -")</f>
        <v xml:space="preserve">   -</v>
      </c>
      <c r="M219" s="52"/>
      <c r="N219" s="167"/>
      <c r="O219" s="167"/>
    </row>
    <row r="220" spans="1:19" x14ac:dyDescent="0.25">
      <c r="A220" s="33" t="s">
        <v>109</v>
      </c>
      <c r="B220" s="34" t="e">
        <f>VLOOKUP(D220,nusedswatershed,4,FALSE)</f>
        <v>#N/A</v>
      </c>
      <c r="C220" s="35">
        <v>22</v>
      </c>
      <c r="D220" s="36" t="s">
        <v>89</v>
      </c>
      <c r="E220" s="36" t="s">
        <v>190</v>
      </c>
      <c r="F220" s="21" t="s">
        <v>163</v>
      </c>
      <c r="G220">
        <v>2001</v>
      </c>
      <c r="H220" s="128" t="s">
        <v>645</v>
      </c>
      <c r="I220" s="40"/>
      <c r="J220" s="153">
        <f>K220*I220</f>
        <v>0</v>
      </c>
      <c r="K220" s="52">
        <f>_xlfn.IFNA(VLOOKUP(D220&amp;"."&amp;G220,PNIdata!$E$6:$L$264,2,FALSE),"-")</f>
        <v>5.1136000000000001E-2</v>
      </c>
      <c r="L220" s="158" t="str">
        <f>IFERROR(IF(O220&gt;0,I220*O220,"   -"),"   -")</f>
        <v xml:space="preserve">   -</v>
      </c>
      <c r="M220" s="52"/>
      <c r="N220" s="167"/>
      <c r="O220" s="167"/>
    </row>
    <row r="221" spans="1:19" x14ac:dyDescent="0.25">
      <c r="A221" s="33" t="s">
        <v>109</v>
      </c>
      <c r="B221" s="34" t="e">
        <f>VLOOKUP(D221,nusedswatershed,4,FALSE)</f>
        <v>#N/A</v>
      </c>
      <c r="C221" s="35">
        <v>22</v>
      </c>
      <c r="D221" s="36" t="s">
        <v>89</v>
      </c>
      <c r="E221" s="36" t="s">
        <v>190</v>
      </c>
      <c r="F221" s="21" t="s">
        <v>163</v>
      </c>
      <c r="G221">
        <v>2013</v>
      </c>
      <c r="H221" s="128" t="s">
        <v>644</v>
      </c>
      <c r="I221" s="40"/>
      <c r="J221" s="153">
        <f>K221*I221</f>
        <v>0</v>
      </c>
      <c r="K221" s="52">
        <f>_xlfn.IFNA(VLOOKUP(D221&amp;"."&amp;G221,PNIdata!$E$6:$L$264,2,FALSE),"-")</f>
        <v>5.4662000000000002E-2</v>
      </c>
      <c r="L221" s="158" t="str">
        <f>IFERROR(IF(O221&gt;0,I221*O221,"   -"),"   -")</f>
        <v xml:space="preserve">   -</v>
      </c>
      <c r="M221" s="52"/>
      <c r="N221" s="167"/>
      <c r="O221" s="167"/>
    </row>
    <row r="222" spans="1:19" x14ac:dyDescent="0.25">
      <c r="A222" s="33" t="s">
        <v>109</v>
      </c>
      <c r="B222" s="34" t="e">
        <f>VLOOKUP(D222,nusedswatershed,4,FALSE)</f>
        <v>#N/A</v>
      </c>
      <c r="C222" s="35">
        <v>22</v>
      </c>
      <c r="D222" s="36" t="s">
        <v>89</v>
      </c>
      <c r="E222" s="36" t="s">
        <v>190</v>
      </c>
      <c r="F222" s="21" t="s">
        <v>163</v>
      </c>
      <c r="G222">
        <v>2006</v>
      </c>
      <c r="H222" s="128" t="s">
        <v>644</v>
      </c>
      <c r="I222" s="40"/>
      <c r="J222" s="153">
        <f>K222*I222</f>
        <v>0</v>
      </c>
      <c r="K222" s="52">
        <f>_xlfn.IFNA(VLOOKUP(D222&amp;"."&amp;G222,PNIdata!$E$6:$L$264,2,FALSE),"-")</f>
        <v>6.1135000000000002E-2</v>
      </c>
      <c r="L222" s="158" t="str">
        <f>IFERROR(IF(O222&gt;0,I222*O222,"   -"),"   -")</f>
        <v xml:space="preserve">   -</v>
      </c>
      <c r="M222" s="52"/>
      <c r="N222" s="167"/>
      <c r="O222" s="167"/>
    </row>
    <row r="223" spans="1:19" x14ac:dyDescent="0.25">
      <c r="A223" s="33" t="s">
        <v>109</v>
      </c>
      <c r="B223" s="34" t="e">
        <f>VLOOKUP(D223,nusedswatershed,4,FALSE)</f>
        <v>#N/A</v>
      </c>
      <c r="C223" s="35">
        <v>22</v>
      </c>
      <c r="D223" s="36" t="s">
        <v>89</v>
      </c>
      <c r="E223" s="36" t="s">
        <v>190</v>
      </c>
      <c r="F223" s="21" t="s">
        <v>163</v>
      </c>
      <c r="G223">
        <v>1999</v>
      </c>
      <c r="H223" s="128" t="s">
        <v>645</v>
      </c>
      <c r="I223" s="40"/>
      <c r="J223" s="153">
        <f>K223*I223</f>
        <v>0</v>
      </c>
      <c r="K223" s="52">
        <f>_xlfn.IFNA(VLOOKUP(D223&amp;"."&amp;G223,PNIdata!$E$6:$L$264,2,FALSE),"-")</f>
        <v>6.2068999999999999E-2</v>
      </c>
      <c r="L223" s="158" t="str">
        <f>IFERROR(IF(O223&gt;0,I223*O223,"   -"),"   -")</f>
        <v xml:space="preserve">   -</v>
      </c>
      <c r="M223" s="52"/>
      <c r="N223" s="167"/>
      <c r="O223" s="167"/>
    </row>
    <row r="224" spans="1:19" x14ac:dyDescent="0.25">
      <c r="A224" s="33" t="s">
        <v>109</v>
      </c>
      <c r="B224" s="34" t="e">
        <f>VLOOKUP(D224,nusedswatershed,4,FALSE)</f>
        <v>#N/A</v>
      </c>
      <c r="C224" s="35">
        <v>22</v>
      </c>
      <c r="D224" s="36" t="s">
        <v>89</v>
      </c>
      <c r="E224" s="36" t="s">
        <v>190</v>
      </c>
      <c r="F224" s="21" t="s">
        <v>163</v>
      </c>
      <c r="G224" s="40">
        <v>2021</v>
      </c>
      <c r="H224" s="128">
        <v>204</v>
      </c>
      <c r="I224" s="40">
        <v>204</v>
      </c>
      <c r="J224" s="153">
        <f>K224*I224</f>
        <v>14.189220000000001</v>
      </c>
      <c r="K224" s="52">
        <f>_xlfn.IFNA(VLOOKUP(D224&amp;"."&amp;G224,PNIdata!$E$6:$L$264,2,FALSE),"-")</f>
        <v>6.9555000000000006E-2</v>
      </c>
      <c r="L224" s="158" t="str">
        <f>IFERROR(IF(O224&gt;0,I224*O224,"   -"),"   -")</f>
        <v xml:space="preserve">   -</v>
      </c>
      <c r="M224" s="52"/>
      <c r="N224" s="167"/>
      <c r="O224" s="167"/>
    </row>
    <row r="225" spans="1:15" x14ac:dyDescent="0.25">
      <c r="A225" s="33" t="s">
        <v>109</v>
      </c>
      <c r="B225" s="34" t="e">
        <f>VLOOKUP(D225,nusedswatershed,4,FALSE)</f>
        <v>#N/A</v>
      </c>
      <c r="C225" s="35">
        <v>22</v>
      </c>
      <c r="D225" s="36" t="s">
        <v>89</v>
      </c>
      <c r="E225" s="36" t="s">
        <v>190</v>
      </c>
      <c r="F225" s="21" t="s">
        <v>163</v>
      </c>
      <c r="G225" s="40">
        <v>2016</v>
      </c>
      <c r="H225" s="128" t="s">
        <v>644</v>
      </c>
      <c r="I225" s="40"/>
      <c r="J225" s="153">
        <f>K225*I225</f>
        <v>0</v>
      </c>
      <c r="K225" s="52">
        <f>_xlfn.IFNA(VLOOKUP(D225&amp;"."&amp;G225,PNIdata!$E$6:$L$264,2,FALSE),"-")</f>
        <v>7.0106000000000002E-2</v>
      </c>
      <c r="L225" s="158" t="str">
        <f>IFERROR(IF(O225&gt;0,I225*O225,"   -"),"   -")</f>
        <v xml:space="preserve">   -</v>
      </c>
      <c r="M225" s="52"/>
      <c r="N225" s="167"/>
      <c r="O225" s="167"/>
    </row>
    <row r="226" spans="1:15" x14ac:dyDescent="0.25">
      <c r="A226" s="33" t="s">
        <v>109</v>
      </c>
      <c r="B226" s="34" t="e">
        <f>VLOOKUP(D226,nusedswatershed,4,FALSE)</f>
        <v>#N/A</v>
      </c>
      <c r="C226" s="35">
        <v>22</v>
      </c>
      <c r="D226" s="36" t="s">
        <v>89</v>
      </c>
      <c r="E226" s="36" t="s">
        <v>190</v>
      </c>
      <c r="F226" s="21" t="s">
        <v>163</v>
      </c>
      <c r="G226">
        <v>2007</v>
      </c>
      <c r="H226" s="128" t="s">
        <v>644</v>
      </c>
      <c r="I226" s="40"/>
      <c r="J226" s="153">
        <f>K226*I226</f>
        <v>0</v>
      </c>
      <c r="K226" s="52">
        <f>_xlfn.IFNA(VLOOKUP(D226&amp;"."&amp;G226,PNIdata!$E$6:$L$264,2,FALSE),"-")</f>
        <v>7.3171E-2</v>
      </c>
      <c r="L226" s="158" t="str">
        <f>IFERROR(IF(O226&gt;0,I226*O226,"   -"),"   -")</f>
        <v xml:space="preserve">   -</v>
      </c>
      <c r="M226" s="52"/>
      <c r="N226" s="167"/>
      <c r="O226" s="167"/>
    </row>
    <row r="227" spans="1:15" x14ac:dyDescent="0.25">
      <c r="A227" s="33" t="s">
        <v>109</v>
      </c>
      <c r="B227" s="34" t="e">
        <f>VLOOKUP(D227,nusedswatershed,4,FALSE)</f>
        <v>#N/A</v>
      </c>
      <c r="C227" s="35">
        <v>22</v>
      </c>
      <c r="D227" s="36" t="s">
        <v>89</v>
      </c>
      <c r="E227" s="36" t="s">
        <v>190</v>
      </c>
      <c r="F227" s="21" t="s">
        <v>163</v>
      </c>
      <c r="G227" s="22">
        <v>2014</v>
      </c>
      <c r="H227" s="128" t="s">
        <v>644</v>
      </c>
      <c r="I227" s="40"/>
      <c r="J227" s="153">
        <f>K227*I227</f>
        <v>0</v>
      </c>
      <c r="K227" s="52">
        <f>_xlfn.IFNA(VLOOKUP(D227&amp;"."&amp;G227,PNIdata!$E$6:$L$264,2,FALSE),"-")</f>
        <v>7.8549999999999995E-2</v>
      </c>
      <c r="L227" s="158" t="str">
        <f>IFERROR(IF(O227&gt;0,I227*O227,"   -"),"   -")</f>
        <v xml:space="preserve">   -</v>
      </c>
      <c r="M227" s="52"/>
      <c r="N227" s="167"/>
      <c r="O227" s="167"/>
    </row>
    <row r="228" spans="1:15" x14ac:dyDescent="0.25">
      <c r="A228" s="33" t="s">
        <v>109</v>
      </c>
      <c r="B228" s="34" t="e">
        <f>VLOOKUP(D228,nusedswatershed,4,FALSE)</f>
        <v>#N/A</v>
      </c>
      <c r="C228" s="35">
        <v>22</v>
      </c>
      <c r="D228" s="36" t="s">
        <v>89</v>
      </c>
      <c r="E228" s="36" t="s">
        <v>190</v>
      </c>
      <c r="F228" s="21" t="s">
        <v>163</v>
      </c>
      <c r="G228" s="22">
        <v>2015</v>
      </c>
      <c r="H228" s="128" t="s">
        <v>644</v>
      </c>
      <c r="I228" s="40"/>
      <c r="J228" s="153">
        <f>K228*I228</f>
        <v>0</v>
      </c>
      <c r="K228" s="52">
        <f>_xlfn.IFNA(VLOOKUP(D228&amp;"."&amp;G228,PNIdata!$E$6:$L$264,2,FALSE),"-")</f>
        <v>8.1028000000000003E-2</v>
      </c>
      <c r="L228" s="158" t="str">
        <f>IFERROR(IF(O228&gt;0,I228*O228,"   -"),"   -")</f>
        <v xml:space="preserve">   -</v>
      </c>
      <c r="M228" s="52"/>
      <c r="N228" s="167"/>
      <c r="O228" s="167"/>
    </row>
    <row r="229" spans="1:15" x14ac:dyDescent="0.25">
      <c r="A229" s="33" t="s">
        <v>109</v>
      </c>
      <c r="B229" s="34" t="e">
        <f>VLOOKUP(D229,nusedswatershed,4,FALSE)</f>
        <v>#N/A</v>
      </c>
      <c r="C229" s="35">
        <v>22</v>
      </c>
      <c r="D229" s="36" t="s">
        <v>89</v>
      </c>
      <c r="E229" s="36" t="s">
        <v>190</v>
      </c>
      <c r="F229" s="21" t="s">
        <v>163</v>
      </c>
      <c r="G229">
        <v>2003</v>
      </c>
      <c r="H229" s="128" t="s">
        <v>644</v>
      </c>
      <c r="I229" s="40"/>
      <c r="J229" s="153">
        <f>K229*I229</f>
        <v>0</v>
      </c>
      <c r="K229" s="52">
        <f>_xlfn.IFNA(VLOOKUP(D229&amp;"."&amp;G229,PNIdata!$E$6:$L$264,2,FALSE),"-")</f>
        <v>0.10220850000000001</v>
      </c>
      <c r="L229" s="158" t="str">
        <f>IFERROR(IF(O229&gt;0,I229*O229,"   -"),"   -")</f>
        <v xml:space="preserve">   -</v>
      </c>
      <c r="M229" s="52"/>
      <c r="N229" s="167"/>
      <c r="O229" s="167"/>
    </row>
    <row r="230" spans="1:15" x14ac:dyDescent="0.25">
      <c r="A230" s="33" t="s">
        <v>109</v>
      </c>
      <c r="B230" s="34" t="e">
        <f>VLOOKUP(D230,nusedswatershed,4,FALSE)</f>
        <v>#N/A</v>
      </c>
      <c r="C230" s="35">
        <v>22</v>
      </c>
      <c r="D230" s="36" t="s">
        <v>89</v>
      </c>
      <c r="E230" s="36" t="s">
        <v>190</v>
      </c>
      <c r="F230" s="21" t="s">
        <v>163</v>
      </c>
      <c r="G230" s="40">
        <v>2018</v>
      </c>
      <c r="H230" s="128" t="s">
        <v>644</v>
      </c>
      <c r="I230" s="40"/>
      <c r="J230" s="153">
        <f>K230*I230</f>
        <v>0</v>
      </c>
      <c r="K230" s="52">
        <f>_xlfn.IFNA(VLOOKUP(D230&amp;"."&amp;G230,PNIdata!$E$6:$L$264,2,FALSE),"-")</f>
        <v>0.105505</v>
      </c>
      <c r="L230" s="158" t="str">
        <f>IFERROR(IF(O230&gt;0,I230*O230,"   -"),"   -")</f>
        <v xml:space="preserve">   -</v>
      </c>
      <c r="M230" s="52"/>
      <c r="N230" s="167"/>
      <c r="O230" s="167"/>
    </row>
    <row r="231" spans="1:15" x14ac:dyDescent="0.25">
      <c r="A231" s="33" t="s">
        <v>109</v>
      </c>
      <c r="B231" s="34" t="e">
        <f>VLOOKUP(D231,nusedswatershed,4,FALSE)</f>
        <v>#N/A</v>
      </c>
      <c r="C231" s="35">
        <v>22</v>
      </c>
      <c r="D231" s="36" t="s">
        <v>89</v>
      </c>
      <c r="E231" s="36" t="s">
        <v>190</v>
      </c>
      <c r="F231" s="21" t="s">
        <v>163</v>
      </c>
      <c r="G231" s="22">
        <v>2009</v>
      </c>
      <c r="H231" s="128" t="s">
        <v>644</v>
      </c>
      <c r="I231" s="40"/>
      <c r="J231" s="153">
        <f>K231*I231</f>
        <v>0</v>
      </c>
      <c r="K231" s="52">
        <f>_xlfn.IFNA(VLOOKUP(D231&amp;"."&amp;G231,PNIdata!$E$6:$L$264,2,FALSE),"-")</f>
        <v>0.118203</v>
      </c>
      <c r="L231" s="158" t="str">
        <f>IFERROR(IF(O231&gt;0,I231*O231,"   -"),"   -")</f>
        <v xml:space="preserve">   -</v>
      </c>
      <c r="M231" s="52"/>
      <c r="N231" s="167"/>
      <c r="O231" s="167"/>
    </row>
    <row r="232" spans="1:15" x14ac:dyDescent="0.25">
      <c r="A232" s="33" t="s">
        <v>109</v>
      </c>
      <c r="B232" s="34" t="e">
        <f>VLOOKUP(D232,nusedswatershed,4,FALSE)</f>
        <v>#N/A</v>
      </c>
      <c r="C232" s="35">
        <v>22</v>
      </c>
      <c r="D232" s="36" t="s">
        <v>89</v>
      </c>
      <c r="E232" s="36" t="s">
        <v>190</v>
      </c>
      <c r="F232" s="21" t="s">
        <v>163</v>
      </c>
      <c r="G232" s="22">
        <v>2010</v>
      </c>
      <c r="H232" s="128" t="s">
        <v>644</v>
      </c>
      <c r="I232" s="40"/>
      <c r="J232" s="153">
        <f>K232*I232</f>
        <v>0</v>
      </c>
      <c r="K232" s="52">
        <f>_xlfn.IFNA(VLOOKUP(D232&amp;"."&amp;G232,PNIdata!$E$6:$L$264,2,FALSE),"-")</f>
        <v>0.123821</v>
      </c>
      <c r="L232" s="158" t="str">
        <f>IFERROR(IF(O232&gt;0,I232*O232,"   -"),"   -")</f>
        <v xml:space="preserve">   -</v>
      </c>
      <c r="M232" s="52"/>
      <c r="N232" s="167"/>
      <c r="O232" s="167"/>
    </row>
    <row r="233" spans="1:15" x14ac:dyDescent="0.25">
      <c r="A233" s="33" t="s">
        <v>109</v>
      </c>
      <c r="B233" s="34" t="e">
        <f>VLOOKUP(D233,nusedswatershed,4,FALSE)</f>
        <v>#N/A</v>
      </c>
      <c r="C233" s="35">
        <v>22</v>
      </c>
      <c r="D233" s="36" t="s">
        <v>89</v>
      </c>
      <c r="E233" s="36" t="s">
        <v>190</v>
      </c>
      <c r="F233" s="21" t="s">
        <v>163</v>
      </c>
      <c r="G233" s="22">
        <v>2012</v>
      </c>
      <c r="H233" s="128" t="s">
        <v>644</v>
      </c>
      <c r="I233" s="40"/>
      <c r="J233" s="153">
        <f>K233*I233</f>
        <v>0</v>
      </c>
      <c r="K233" s="52">
        <f>_xlfn.IFNA(VLOOKUP(D233&amp;"."&amp;G233,PNIdata!$E$6:$L$264,2,FALSE),"-")</f>
        <v>0.12931000000000001</v>
      </c>
      <c r="L233" s="158" t="str">
        <f>IFERROR(IF(O233&gt;0,I233*O233,"   -"),"   -")</f>
        <v xml:space="preserve">   -</v>
      </c>
      <c r="M233" s="52"/>
      <c r="N233" s="167"/>
      <c r="O233" s="167"/>
    </row>
    <row r="234" spans="1:15" x14ac:dyDescent="0.25">
      <c r="A234" s="33" t="s">
        <v>109</v>
      </c>
      <c r="B234" s="34" t="e">
        <f>VLOOKUP(D234,nusedswatershed,4,FALSE)</f>
        <v>#N/A</v>
      </c>
      <c r="C234" s="35">
        <v>22</v>
      </c>
      <c r="D234" s="36" t="s">
        <v>89</v>
      </c>
      <c r="E234" s="36" t="s">
        <v>190</v>
      </c>
      <c r="F234" s="21" t="s">
        <v>163</v>
      </c>
      <c r="G234">
        <v>2005</v>
      </c>
      <c r="H234" s="128" t="s">
        <v>644</v>
      </c>
      <c r="I234" s="40"/>
      <c r="J234" s="153">
        <f>K234*I234</f>
        <v>0</v>
      </c>
      <c r="K234" s="52">
        <f>_xlfn.IFNA(VLOOKUP(D234&amp;"."&amp;G234,PNIdata!$E$6:$L$264,2,FALSE),"-")</f>
        <v>0.138158</v>
      </c>
      <c r="L234" s="158" t="str">
        <f>IFERROR(IF(O234&gt;0,I234*O234,"   -"),"   -")</f>
        <v xml:space="preserve">   -</v>
      </c>
      <c r="M234" s="52"/>
      <c r="N234" s="167"/>
      <c r="O234" s="167"/>
    </row>
    <row r="235" spans="1:15" x14ac:dyDescent="0.25">
      <c r="A235" s="33" t="s">
        <v>109</v>
      </c>
      <c r="B235" s="34" t="e">
        <f>VLOOKUP(D235,nusedswatershed,4,FALSE)</f>
        <v>#N/A</v>
      </c>
      <c r="C235" s="35">
        <v>22</v>
      </c>
      <c r="D235" s="36" t="s">
        <v>89</v>
      </c>
      <c r="E235" s="36" t="s">
        <v>190</v>
      </c>
      <c r="F235" s="21" t="s">
        <v>163</v>
      </c>
      <c r="G235" s="40">
        <v>2017</v>
      </c>
      <c r="H235" s="128" t="s">
        <v>644</v>
      </c>
      <c r="I235" s="40"/>
      <c r="J235" s="153">
        <f>K235*I235</f>
        <v>0</v>
      </c>
      <c r="K235" s="52">
        <f>_xlfn.IFNA(VLOOKUP(D235&amp;"."&amp;G235,PNIdata!$E$6:$L$264,2,FALSE),"-")</f>
        <v>0.15925500000000001</v>
      </c>
      <c r="L235" s="158" t="str">
        <f>IFERROR(IF(O235&gt;0,I235*O235,"   -"),"   -")</f>
        <v xml:space="preserve">   -</v>
      </c>
      <c r="M235" s="52"/>
      <c r="N235" s="167"/>
      <c r="O235" s="167"/>
    </row>
    <row r="236" spans="1:15" x14ac:dyDescent="0.25">
      <c r="A236" s="33" t="s">
        <v>109</v>
      </c>
      <c r="B236" s="34" t="e">
        <f>VLOOKUP(D236,nusedswatershed,4,FALSE)</f>
        <v>#N/A</v>
      </c>
      <c r="C236" s="35">
        <v>22</v>
      </c>
      <c r="D236" s="36" t="s">
        <v>89</v>
      </c>
      <c r="E236" s="36" t="s">
        <v>190</v>
      </c>
      <c r="F236" s="21" t="s">
        <v>163</v>
      </c>
      <c r="G236">
        <v>2008</v>
      </c>
      <c r="H236" s="128" t="s">
        <v>644</v>
      </c>
      <c r="I236" s="40"/>
      <c r="J236" s="153">
        <f>K236*I236</f>
        <v>0</v>
      </c>
      <c r="K236" s="52">
        <f>_xlfn.IFNA(VLOOKUP(D236&amp;"."&amp;G236,PNIdata!$E$6:$L$264,2,FALSE),"-")</f>
        <v>0.188723</v>
      </c>
      <c r="L236" s="158" t="str">
        <f>IFERROR(IF(O236&gt;0,I236*O236,"   -"),"   -")</f>
        <v xml:space="preserve">   -</v>
      </c>
      <c r="M236" s="52"/>
      <c r="N236" s="167"/>
      <c r="O236" s="167"/>
    </row>
    <row r="237" spans="1:15" x14ac:dyDescent="0.25">
      <c r="A237" s="33" t="s">
        <v>109</v>
      </c>
      <c r="B237" s="34" t="e">
        <f>VLOOKUP(D237,nusedswatershed,4,FALSE)</f>
        <v>#N/A</v>
      </c>
      <c r="C237" s="35">
        <v>22</v>
      </c>
      <c r="D237" s="36" t="s">
        <v>89</v>
      </c>
      <c r="E237" s="36" t="s">
        <v>190</v>
      </c>
      <c r="F237" s="21" t="s">
        <v>163</v>
      </c>
      <c r="G237">
        <v>2004</v>
      </c>
      <c r="H237" s="128" t="s">
        <v>644</v>
      </c>
      <c r="I237" s="40"/>
      <c r="J237" s="153">
        <f>K237*I237</f>
        <v>0</v>
      </c>
      <c r="K237" s="52">
        <f>_xlfn.IFNA(VLOOKUP(D237&amp;"."&amp;G237,PNIdata!$E$6:$L$264,2,FALSE),"-")</f>
        <v>0.189189</v>
      </c>
      <c r="L237" s="158" t="str">
        <f>IFERROR(IF(O237&gt;0,I237*O237,"   -"),"   -")</f>
        <v xml:space="preserve">   -</v>
      </c>
      <c r="M237" s="52"/>
      <c r="N237" s="167"/>
      <c r="O237" s="167"/>
    </row>
    <row r="238" spans="1:15" x14ac:dyDescent="0.25">
      <c r="A238" s="33" t="s">
        <v>109</v>
      </c>
      <c r="B238" s="34" t="e">
        <f>VLOOKUP(D238,nusedswatershed,4,FALSE)</f>
        <v>#N/A</v>
      </c>
      <c r="C238" s="35">
        <v>22</v>
      </c>
      <c r="D238" s="36" t="s">
        <v>89</v>
      </c>
      <c r="E238" s="36" t="s">
        <v>190</v>
      </c>
      <c r="F238" s="21" t="s">
        <v>163</v>
      </c>
      <c r="G238" s="22">
        <v>1998</v>
      </c>
      <c r="H238" s="128" t="s">
        <v>645</v>
      </c>
      <c r="I238" s="40"/>
      <c r="J238" s="153">
        <f>K238*I238</f>
        <v>0</v>
      </c>
      <c r="K238" s="52">
        <f>_xlfn.IFNA(VLOOKUP(D238&amp;"."&amp;G238,PNIdata!$E$6:$L$264,2,FALSE),"-")</f>
        <v>0.26666699999999999</v>
      </c>
      <c r="L238" s="158" t="str">
        <f>IFERROR(IF(O238&gt;0,I238*O238,"   -"),"   -")</f>
        <v xml:space="preserve">   -</v>
      </c>
      <c r="M238" s="52"/>
      <c r="N238" s="167"/>
      <c r="O238" s="168"/>
    </row>
    <row r="239" spans="1:15" x14ac:dyDescent="0.25">
      <c r="A239" s="33" t="s">
        <v>109</v>
      </c>
      <c r="B239" s="34" t="e">
        <f>VLOOKUP(D239,nusedswatershed,4,FALSE)</f>
        <v>#N/A</v>
      </c>
      <c r="C239" s="35">
        <v>22</v>
      </c>
      <c r="D239" s="36" t="s">
        <v>89</v>
      </c>
      <c r="E239" s="36" t="s">
        <v>190</v>
      </c>
      <c r="F239" s="21" t="s">
        <v>163</v>
      </c>
      <c r="G239">
        <v>2000</v>
      </c>
      <c r="H239" s="128" t="s">
        <v>650</v>
      </c>
      <c r="I239" s="40"/>
      <c r="J239" s="153">
        <f>K239*I239</f>
        <v>0</v>
      </c>
      <c r="K239" s="52">
        <f>_xlfn.IFNA(VLOOKUP(D239&amp;"."&amp;G239,PNIdata!$E$6:$L$264,2,FALSE),"-")</f>
        <v>0.355072</v>
      </c>
      <c r="L239" s="158" t="str">
        <f>IFERROR(IF(O239&gt;0,I239*O239,"   -"),"   -")</f>
        <v xml:space="preserve">   -</v>
      </c>
      <c r="M239" s="52"/>
      <c r="N239" s="167"/>
      <c r="O239" s="167"/>
    </row>
    <row r="240" spans="1:15" x14ac:dyDescent="0.25">
      <c r="A240" s="33" t="s">
        <v>109</v>
      </c>
      <c r="B240" s="34" t="e">
        <f>VLOOKUP(D240,nusedswatershed,4,FALSE)</f>
        <v>#N/A</v>
      </c>
      <c r="C240" s="35">
        <v>22</v>
      </c>
      <c r="D240" s="36" t="s">
        <v>89</v>
      </c>
      <c r="E240" s="36" t="s">
        <v>190</v>
      </c>
      <c r="F240" s="21" t="s">
        <v>163</v>
      </c>
      <c r="G240" s="40">
        <v>2023</v>
      </c>
      <c r="H240" s="128" t="s">
        <v>646</v>
      </c>
      <c r="I240" s="40"/>
      <c r="J240" s="159" t="str">
        <f>IFERROR(IF(K240&gt;0,I240*K240,"   -"),"   -")</f>
        <v xml:space="preserve">   -</v>
      </c>
      <c r="K240" s="52" t="str">
        <f>_xlfn.IFNA(VLOOKUP(D240&amp;"."&amp;G240,PNIdata!$E$6:$L$264,2,FALSE),"-")</f>
        <v>-</v>
      </c>
      <c r="L240" s="158" t="str">
        <f>IFERROR(IF(O240&gt;0,I240*O240,"   -"),"   -")</f>
        <v xml:space="preserve">   -</v>
      </c>
      <c r="M240" s="52"/>
      <c r="N240" s="167"/>
      <c r="O240" s="167"/>
    </row>
    <row r="241" spans="1:15" x14ac:dyDescent="0.25">
      <c r="A241" s="33" t="s">
        <v>109</v>
      </c>
      <c r="B241" s="34" t="e">
        <f>VLOOKUP(D241,nusedswatershed,4,FALSE)</f>
        <v>#N/A</v>
      </c>
      <c r="C241" s="35">
        <v>22</v>
      </c>
      <c r="D241" s="36" t="s">
        <v>89</v>
      </c>
      <c r="E241" s="36" t="s">
        <v>190</v>
      </c>
      <c r="F241" s="21" t="s">
        <v>163</v>
      </c>
      <c r="G241" s="40">
        <v>2022</v>
      </c>
      <c r="H241" s="128">
        <v>11</v>
      </c>
      <c r="I241" s="40">
        <v>11</v>
      </c>
      <c r="J241" s="159" t="str">
        <f>IFERROR(IF(K241&gt;0,I241*K241,"   -"),"   -")</f>
        <v xml:space="preserve">   -</v>
      </c>
      <c r="K241" s="52" t="str">
        <f>_xlfn.IFNA(VLOOKUP(D241&amp;"."&amp;G241,PNIdata!$E$6:$L$264,2,FALSE),"-")</f>
        <v>-</v>
      </c>
      <c r="L241" s="158" t="str">
        <f>IFERROR(IF(O241&gt;0,I241*O241,"   -"),"   -")</f>
        <v xml:space="preserve">   -</v>
      </c>
      <c r="M241" s="52"/>
      <c r="N241" s="167"/>
      <c r="O241" s="167"/>
    </row>
    <row r="242" spans="1:15" x14ac:dyDescent="0.25">
      <c r="A242" s="33" t="s">
        <v>109</v>
      </c>
      <c r="B242" s="34" t="e">
        <f>VLOOKUP(D242,nusedswatershed,4,FALSE)</f>
        <v>#N/A</v>
      </c>
      <c r="C242" s="35">
        <v>22</v>
      </c>
      <c r="D242" s="36" t="s">
        <v>89</v>
      </c>
      <c r="E242" s="36" t="s">
        <v>190</v>
      </c>
      <c r="F242" s="21" t="s">
        <v>163</v>
      </c>
      <c r="G242" s="40">
        <v>2019</v>
      </c>
      <c r="H242" s="128" t="s">
        <v>645</v>
      </c>
      <c r="I242" s="40"/>
      <c r="J242" s="159" t="str">
        <f>IFERROR(IF(K242&gt;0,I242*K242,"   -"),"   -")</f>
        <v xml:space="preserve">   -</v>
      </c>
      <c r="K242" s="52" t="str">
        <f>_xlfn.IFNA(VLOOKUP(D242&amp;"."&amp;G242,PNIdata!$E$6:$L$264,2,FALSE),"-")</f>
        <v>-</v>
      </c>
      <c r="L242" s="158" t="str">
        <f>IFERROR(IF(O242&gt;0,I242*O242,"   -"),"   -")</f>
        <v xml:space="preserve">   -</v>
      </c>
      <c r="M242" s="52"/>
      <c r="N242" s="167"/>
      <c r="O242" s="167"/>
    </row>
    <row r="243" spans="1:15" x14ac:dyDescent="0.25">
      <c r="A243" s="33" t="s">
        <v>109</v>
      </c>
      <c r="B243" s="34" t="e">
        <f>VLOOKUP(D243,nusedswatershed,4,FALSE)</f>
        <v>#N/A</v>
      </c>
      <c r="C243" s="35">
        <v>22</v>
      </c>
      <c r="D243" s="36" t="s">
        <v>89</v>
      </c>
      <c r="E243" s="36" t="s">
        <v>190</v>
      </c>
      <c r="F243" s="21" t="s">
        <v>163</v>
      </c>
      <c r="G243" s="22">
        <v>1997</v>
      </c>
      <c r="H243" s="128" t="s">
        <v>645</v>
      </c>
      <c r="I243" s="40"/>
      <c r="J243" s="159" t="str">
        <f>IFERROR(IF(K243&gt;0,I243*K243,"   -"),"   -")</f>
        <v xml:space="preserve">   -</v>
      </c>
      <c r="K243" s="52" t="str">
        <f>_xlfn.IFNA(VLOOKUP(D243&amp;"."&amp;G243,PNIdata!$E$6:$L$264,2,FALSE),"-")</f>
        <v>-</v>
      </c>
      <c r="L243" s="158" t="str">
        <f>IFERROR(IF(O243&gt;0,I243*O243,"   -"),"   -")</f>
        <v xml:space="preserve">   -</v>
      </c>
      <c r="M243" s="52"/>
      <c r="N243" s="167"/>
      <c r="O243" s="167"/>
    </row>
    <row r="244" spans="1:15" x14ac:dyDescent="0.25">
      <c r="A244" s="33" t="s">
        <v>109</v>
      </c>
      <c r="B244" s="34" t="e">
        <f>VLOOKUP(D244,nusedswatershed,4,FALSE)</f>
        <v>#N/A</v>
      </c>
      <c r="C244" s="35">
        <v>22</v>
      </c>
      <c r="D244" s="36" t="s">
        <v>89</v>
      </c>
      <c r="E244" s="36" t="s">
        <v>190</v>
      </c>
      <c r="F244" s="21" t="s">
        <v>163</v>
      </c>
      <c r="G244" s="22">
        <v>1996</v>
      </c>
      <c r="H244" s="128" t="s">
        <v>645</v>
      </c>
      <c r="I244" s="40"/>
      <c r="J244" s="159" t="str">
        <f>IFERROR(IF(K244&gt;0,I244*K244,"   -"),"   -")</f>
        <v xml:space="preserve">   -</v>
      </c>
      <c r="K244" s="52" t="str">
        <f>_xlfn.IFNA(VLOOKUP(D244&amp;"."&amp;G244,PNIdata!$E$6:$L$264,2,FALSE),"-")</f>
        <v>-</v>
      </c>
      <c r="L244" s="158" t="str">
        <f>IFERROR(IF(O244&gt;0,I244*O244,"   -"),"   -")</f>
        <v xml:space="preserve">   -</v>
      </c>
      <c r="M244" s="52"/>
      <c r="N244" s="167"/>
      <c r="O244" s="167"/>
    </row>
    <row r="245" spans="1:15" x14ac:dyDescent="0.25">
      <c r="A245" s="33" t="s">
        <v>109</v>
      </c>
      <c r="B245" s="34" t="e">
        <f>VLOOKUP(D245,nusedswatershed,4,FALSE)</f>
        <v>#N/A</v>
      </c>
      <c r="C245" s="35">
        <v>22</v>
      </c>
      <c r="D245" s="36" t="s">
        <v>89</v>
      </c>
      <c r="E245" s="36" t="s">
        <v>190</v>
      </c>
      <c r="F245" s="21" t="s">
        <v>163</v>
      </c>
      <c r="G245" s="22">
        <v>1995</v>
      </c>
      <c r="H245" s="128" t="s">
        <v>646</v>
      </c>
      <c r="I245" s="40"/>
      <c r="J245" s="159" t="str">
        <f>IFERROR(IF(K245&gt;0,I245*K245,"   -"),"   -")</f>
        <v xml:space="preserve">   -</v>
      </c>
      <c r="K245" s="52" t="str">
        <f>_xlfn.IFNA(VLOOKUP(D245&amp;"."&amp;G245,PNIdata!$E$6:$L$264,2,FALSE),"-")</f>
        <v>-</v>
      </c>
      <c r="L245" s="158" t="str">
        <f>IFERROR(IF(O245&gt;0,I245*O245,"   -"),"   -")</f>
        <v xml:space="preserve">   -</v>
      </c>
      <c r="M245" s="52"/>
      <c r="N245" s="167"/>
      <c r="O245" s="167"/>
    </row>
    <row r="246" spans="1:15" hidden="1" x14ac:dyDescent="0.25">
      <c r="A246" s="33" t="s">
        <v>109</v>
      </c>
      <c r="B246" s="34" t="e">
        <f>VLOOKUP(D246,nusedswatershed,4,FALSE)</f>
        <v>#N/A</v>
      </c>
      <c r="C246" s="35">
        <v>22</v>
      </c>
      <c r="D246" s="36" t="s">
        <v>89</v>
      </c>
      <c r="E246" s="36" t="s">
        <v>190</v>
      </c>
      <c r="F246" s="21" t="s">
        <v>163</v>
      </c>
      <c r="G246" s="22">
        <v>1994</v>
      </c>
      <c r="H246" s="128" t="s">
        <v>643</v>
      </c>
      <c r="I246" s="40"/>
      <c r="J246" s="159" t="str">
        <f>IFERROR(IF(K246&gt;0,I246*K246,"   -"),"   -")</f>
        <v xml:space="preserve">   -</v>
      </c>
      <c r="K246" s="52" t="str">
        <f>_xlfn.IFNA(VLOOKUP(D246&amp;"."&amp;G246,PNIdata!$E$6:$L$264,2,FALSE),"-")</f>
        <v>-</v>
      </c>
      <c r="L246" s="158" t="str">
        <f>IFERROR(IF(O246&gt;0,I246*O246,"   -"),"   -")</f>
        <v xml:space="preserve">   -</v>
      </c>
      <c r="M246" s="52"/>
      <c r="N246" s="167"/>
      <c r="O246" s="167"/>
    </row>
    <row r="247" spans="1:15" hidden="1" x14ac:dyDescent="0.25">
      <c r="A247" s="33" t="s">
        <v>109</v>
      </c>
      <c r="B247" s="34" t="e">
        <f>VLOOKUP(D247,nusedswatershed,4,FALSE)</f>
        <v>#N/A</v>
      </c>
      <c r="C247" s="35">
        <v>22</v>
      </c>
      <c r="D247" s="36" t="s">
        <v>89</v>
      </c>
      <c r="E247" s="36" t="s">
        <v>190</v>
      </c>
      <c r="F247" s="21" t="s">
        <v>163</v>
      </c>
      <c r="G247" s="22">
        <v>1993</v>
      </c>
      <c r="H247" s="128" t="s">
        <v>644</v>
      </c>
      <c r="I247" s="40"/>
      <c r="J247" s="159" t="str">
        <f>IFERROR(IF(K247&gt;0,I247*K247,"   -"),"   -")</f>
        <v xml:space="preserve">   -</v>
      </c>
      <c r="K247" s="52" t="str">
        <f>_xlfn.IFNA(VLOOKUP(D247&amp;"."&amp;G247,PNIdata!$E$6:$L$264,2,FALSE),"-")</f>
        <v>-</v>
      </c>
      <c r="L247" s="158" t="str">
        <f>IFERROR(IF(O247&gt;0,I247*O247,"   -"),"   -")</f>
        <v xml:space="preserve">   -</v>
      </c>
      <c r="M247" s="52"/>
      <c r="N247" s="167"/>
      <c r="O247" s="167"/>
    </row>
    <row r="248" spans="1:15" hidden="1" x14ac:dyDescent="0.25">
      <c r="A248" s="33" t="s">
        <v>109</v>
      </c>
      <c r="B248" s="34" t="e">
        <f>VLOOKUP(D248,nusedswatershed,4,FALSE)</f>
        <v>#N/A</v>
      </c>
      <c r="C248" s="35">
        <v>22</v>
      </c>
      <c r="D248" s="36" t="s">
        <v>89</v>
      </c>
      <c r="E248" s="36" t="s">
        <v>190</v>
      </c>
      <c r="F248" s="21" t="s">
        <v>163</v>
      </c>
      <c r="G248" s="22">
        <v>1992</v>
      </c>
      <c r="H248" s="128" t="s">
        <v>643</v>
      </c>
      <c r="I248" s="40"/>
      <c r="J248" s="159" t="str">
        <f>IFERROR(IF(K248&gt;0,I248*K248,"   -"),"   -")</f>
        <v xml:space="preserve">   -</v>
      </c>
      <c r="K248" s="52" t="str">
        <f>_xlfn.IFNA(VLOOKUP(D248&amp;"."&amp;G248,PNIdata!$E$6:$L$264,2,FALSE),"-")</f>
        <v>-</v>
      </c>
      <c r="L248" s="158" t="str">
        <f>IFERROR(IF(O248&gt;0,I248*O248,"   -"),"   -")</f>
        <v xml:space="preserve">   -</v>
      </c>
      <c r="M248" s="52"/>
      <c r="N248" s="167"/>
      <c r="O248" s="167"/>
    </row>
    <row r="249" spans="1:15" hidden="1" x14ac:dyDescent="0.25">
      <c r="A249" s="33" t="s">
        <v>109</v>
      </c>
      <c r="B249" s="34" t="e">
        <f>VLOOKUP(D249,nusedswatershed,4,FALSE)</f>
        <v>#N/A</v>
      </c>
      <c r="C249" s="35">
        <v>22</v>
      </c>
      <c r="D249" s="36" t="s">
        <v>89</v>
      </c>
      <c r="E249" s="36" t="s">
        <v>190</v>
      </c>
      <c r="F249" s="21" t="s">
        <v>163</v>
      </c>
      <c r="G249" s="22">
        <v>1991</v>
      </c>
      <c r="H249" s="128">
        <v>1500</v>
      </c>
      <c r="I249" s="40">
        <v>1500</v>
      </c>
      <c r="J249" s="159" t="str">
        <f>IFERROR(IF(K249&gt;0,I249*K249,"   -"),"   -")</f>
        <v xml:space="preserve">   -</v>
      </c>
      <c r="K249" s="52" t="str">
        <f>_xlfn.IFNA(VLOOKUP(D249&amp;"."&amp;G249,PNIdata!$E$6:$L$264,2,FALSE),"-")</f>
        <v>-</v>
      </c>
      <c r="L249" s="158" t="str">
        <f>IFERROR(IF(O249&gt;0,I249*O249,"   -"),"   -")</f>
        <v xml:space="preserve">   -</v>
      </c>
      <c r="M249" s="52"/>
      <c r="N249" s="167"/>
      <c r="O249" s="167"/>
    </row>
    <row r="250" spans="1:15" hidden="1" x14ac:dyDescent="0.25">
      <c r="A250" s="33" t="s">
        <v>109</v>
      </c>
      <c r="B250" s="34" t="e">
        <f>VLOOKUP(D250,nusedswatershed,4,FALSE)</f>
        <v>#N/A</v>
      </c>
      <c r="C250" s="35">
        <v>22</v>
      </c>
      <c r="D250" s="36" t="s">
        <v>89</v>
      </c>
      <c r="E250" s="36" t="s">
        <v>190</v>
      </c>
      <c r="F250" s="21" t="s">
        <v>163</v>
      </c>
      <c r="G250" s="22">
        <v>1990</v>
      </c>
      <c r="H250" s="128" t="s">
        <v>643</v>
      </c>
      <c r="I250" s="40"/>
      <c r="J250" s="159" t="str">
        <f>IFERROR(IF(K250&gt;0,I250*K250,"   -"),"   -")</f>
        <v xml:space="preserve">   -</v>
      </c>
      <c r="K250" s="52" t="str">
        <f>_xlfn.IFNA(VLOOKUP(D250&amp;"."&amp;G250,PNIdata!$E$6:$L$264,2,FALSE),"-")</f>
        <v>-</v>
      </c>
      <c r="L250" s="158" t="str">
        <f>IFERROR(IF(O250&gt;0,I250*O250,"   -"),"   -")</f>
        <v xml:space="preserve">   -</v>
      </c>
      <c r="M250" s="52"/>
      <c r="N250" s="167"/>
      <c r="O250" s="167"/>
    </row>
    <row r="251" spans="1:15" hidden="1" x14ac:dyDescent="0.25">
      <c r="A251" s="33" t="s">
        <v>109</v>
      </c>
      <c r="B251" s="34" t="e">
        <f>VLOOKUP(D251,nusedswatershed,4,FALSE)</f>
        <v>#N/A</v>
      </c>
      <c r="C251" s="35">
        <v>22</v>
      </c>
      <c r="D251" s="36" t="s">
        <v>89</v>
      </c>
      <c r="E251" s="36" t="s">
        <v>190</v>
      </c>
      <c r="F251" s="21" t="s">
        <v>163</v>
      </c>
      <c r="G251" s="22">
        <v>1989</v>
      </c>
      <c r="H251" s="128" t="s">
        <v>643</v>
      </c>
      <c r="I251" s="40"/>
      <c r="J251" s="159" t="str">
        <f>IFERROR(IF(K251&gt;0,I251*K251,"   -"),"   -")</f>
        <v xml:space="preserve">   -</v>
      </c>
      <c r="K251" s="52" t="str">
        <f>_xlfn.IFNA(VLOOKUP(D251&amp;"."&amp;G251,PNIdata!$E$6:$L$264,2,FALSE),"-")</f>
        <v>-</v>
      </c>
      <c r="L251" s="158" t="str">
        <f>IFERROR(IF(O251&gt;0,I251*O251,"   -"),"   -")</f>
        <v xml:space="preserve">   -</v>
      </c>
      <c r="M251" s="52"/>
      <c r="N251" s="167"/>
      <c r="O251" s="167"/>
    </row>
    <row r="252" spans="1:15" hidden="1" x14ac:dyDescent="0.25">
      <c r="A252" s="33" t="s">
        <v>109</v>
      </c>
      <c r="B252" s="34" t="e">
        <f>VLOOKUP(D252,nusedswatershed,4,FALSE)</f>
        <v>#N/A</v>
      </c>
      <c r="C252" s="35">
        <v>22</v>
      </c>
      <c r="D252" s="36" t="s">
        <v>89</v>
      </c>
      <c r="E252" s="36" t="s">
        <v>190</v>
      </c>
      <c r="F252" s="21" t="s">
        <v>163</v>
      </c>
      <c r="G252" s="22">
        <v>1988</v>
      </c>
      <c r="H252" s="128" t="s">
        <v>644</v>
      </c>
      <c r="I252" s="40"/>
      <c r="J252" s="159" t="str">
        <f>IFERROR(IF(K252&gt;0,I252*K252,"   -"),"   -")</f>
        <v xml:space="preserve">   -</v>
      </c>
      <c r="K252" s="52" t="str">
        <f>_xlfn.IFNA(VLOOKUP(D252&amp;"."&amp;G252,PNIdata!$E$6:$L$264,2,FALSE),"-")</f>
        <v>-</v>
      </c>
      <c r="L252" s="158" t="str">
        <f>IFERROR(IF(O252&gt;0,I252*O252,"   -"),"   -")</f>
        <v xml:space="preserve">   -</v>
      </c>
      <c r="M252" s="52"/>
      <c r="N252" s="167"/>
      <c r="O252" s="167"/>
    </row>
    <row r="253" spans="1:15" hidden="1" x14ac:dyDescent="0.25">
      <c r="A253" s="33" t="s">
        <v>109</v>
      </c>
      <c r="B253" s="34" t="e">
        <f>VLOOKUP(D253,nusedswatershed,4,FALSE)</f>
        <v>#N/A</v>
      </c>
      <c r="C253" s="35">
        <v>22</v>
      </c>
      <c r="D253" s="36" t="s">
        <v>89</v>
      </c>
      <c r="E253" s="36" t="s">
        <v>190</v>
      </c>
      <c r="F253" s="21" t="s">
        <v>163</v>
      </c>
      <c r="G253" s="22">
        <v>1987</v>
      </c>
      <c r="H253" s="128" t="s">
        <v>644</v>
      </c>
      <c r="I253" s="40"/>
      <c r="J253" s="159" t="str">
        <f>IFERROR(IF(K253&gt;0,I253*K253,"   -"),"   -")</f>
        <v xml:space="preserve">   -</v>
      </c>
      <c r="K253" s="52" t="str">
        <f>_xlfn.IFNA(VLOOKUP(D253&amp;"."&amp;G253,PNIdata!$E$6:$L$264,2,FALSE),"-")</f>
        <v>-</v>
      </c>
      <c r="L253" s="158" t="str">
        <f>IFERROR(IF(O253&gt;0,I253*O253,"   -"),"   -")</f>
        <v xml:space="preserve">   -</v>
      </c>
      <c r="M253" s="52"/>
      <c r="N253" s="167"/>
      <c r="O253" s="167"/>
    </row>
    <row r="254" spans="1:15" hidden="1" x14ac:dyDescent="0.25">
      <c r="A254" s="33" t="s">
        <v>109</v>
      </c>
      <c r="B254" s="34" t="e">
        <f>VLOOKUP(D254,nusedswatershed,4,FALSE)</f>
        <v>#N/A</v>
      </c>
      <c r="C254" s="35">
        <v>22</v>
      </c>
      <c r="D254" s="36" t="s">
        <v>89</v>
      </c>
      <c r="E254" s="36" t="s">
        <v>190</v>
      </c>
      <c r="F254" s="21" t="s">
        <v>163</v>
      </c>
      <c r="G254" s="22">
        <v>1986</v>
      </c>
      <c r="H254" s="128" t="s">
        <v>644</v>
      </c>
      <c r="I254" s="40"/>
      <c r="J254" s="159" t="str">
        <f>IFERROR(IF(K254&gt;0,I254*K254,"   -"),"   -")</f>
        <v xml:space="preserve">   -</v>
      </c>
      <c r="K254" s="52" t="str">
        <f>_xlfn.IFNA(VLOOKUP(D254&amp;"."&amp;G254,PNIdata!$E$6:$L$264,2,FALSE),"-")</f>
        <v>-</v>
      </c>
      <c r="L254" s="158" t="str">
        <f>IFERROR(IF(O254&gt;0,I254*O254,"   -"),"   -")</f>
        <v xml:space="preserve">   -</v>
      </c>
      <c r="M254" s="52"/>
      <c r="N254" s="167"/>
      <c r="O254" s="167"/>
    </row>
    <row r="255" spans="1:15" hidden="1" x14ac:dyDescent="0.25">
      <c r="A255" s="33" t="s">
        <v>109</v>
      </c>
      <c r="B255" s="34" t="e">
        <f>VLOOKUP(D255,nusedswatershed,4,FALSE)</f>
        <v>#N/A</v>
      </c>
      <c r="C255" s="35">
        <v>22</v>
      </c>
      <c r="D255" s="36" t="s">
        <v>89</v>
      </c>
      <c r="E255" s="36" t="s">
        <v>190</v>
      </c>
      <c r="F255" s="21" t="s">
        <v>163</v>
      </c>
      <c r="G255" s="22">
        <v>1985</v>
      </c>
      <c r="H255" s="128" t="s">
        <v>644</v>
      </c>
      <c r="I255" s="40"/>
      <c r="J255" s="159" t="str">
        <f>IFERROR(IF(K255&gt;0,I255*K255,"   -"),"   -")</f>
        <v xml:space="preserve">   -</v>
      </c>
      <c r="K255" s="52" t="str">
        <f>_xlfn.IFNA(VLOOKUP(D255&amp;"."&amp;G255,PNIdata!$E$6:$L$264,2,FALSE),"-")</f>
        <v>-</v>
      </c>
      <c r="L255" s="158" t="str">
        <f>IFERROR(IF(O255&gt;0,I255*O255,"   -"),"   -")</f>
        <v xml:space="preserve">   -</v>
      </c>
      <c r="M255" s="52"/>
      <c r="N255" s="167"/>
      <c r="O255" s="167"/>
    </row>
    <row r="256" spans="1:15" hidden="1" x14ac:dyDescent="0.25">
      <c r="A256" s="33" t="s">
        <v>109</v>
      </c>
      <c r="B256" s="34" t="e">
        <f>VLOOKUP(D256,nusedswatershed,4,FALSE)</f>
        <v>#N/A</v>
      </c>
      <c r="C256" s="35">
        <v>22</v>
      </c>
      <c r="D256" s="36" t="s">
        <v>89</v>
      </c>
      <c r="E256" s="36" t="s">
        <v>190</v>
      </c>
      <c r="F256" s="21" t="s">
        <v>163</v>
      </c>
      <c r="G256" s="22">
        <v>1984</v>
      </c>
      <c r="H256" s="128" t="s">
        <v>644</v>
      </c>
      <c r="I256" s="40"/>
      <c r="J256" s="159" t="str">
        <f>IFERROR(IF(K256&gt;0,I256*K256,"   -"),"   -")</f>
        <v xml:space="preserve">   -</v>
      </c>
      <c r="K256" s="52" t="str">
        <f>_xlfn.IFNA(VLOOKUP(D256&amp;"."&amp;G256,PNIdata!$E$6:$L$264,2,FALSE),"-")</f>
        <v>-</v>
      </c>
      <c r="L256" s="158" t="str">
        <f>IFERROR(IF(O256&gt;0,I256*O256,"   -"),"   -")</f>
        <v xml:space="preserve">   -</v>
      </c>
      <c r="M256" s="52"/>
      <c r="N256" s="167"/>
      <c r="O256" s="167"/>
    </row>
    <row r="257" spans="1:15" hidden="1" x14ac:dyDescent="0.25">
      <c r="A257" s="33" t="s">
        <v>109</v>
      </c>
      <c r="B257" s="34" t="e">
        <f>VLOOKUP(D257,nusedswatershed,4,FALSE)</f>
        <v>#N/A</v>
      </c>
      <c r="C257" s="35">
        <v>22</v>
      </c>
      <c r="D257" s="36" t="s">
        <v>89</v>
      </c>
      <c r="E257" s="36" t="s">
        <v>190</v>
      </c>
      <c r="F257" s="21" t="s">
        <v>163</v>
      </c>
      <c r="G257" s="22">
        <v>1983</v>
      </c>
      <c r="H257" s="128" t="s">
        <v>644</v>
      </c>
      <c r="I257" s="40"/>
      <c r="J257" s="159" t="str">
        <f>IFERROR(IF(K257&gt;0,I257*K257,"   -"),"   -")</f>
        <v xml:space="preserve">   -</v>
      </c>
      <c r="K257" s="52" t="str">
        <f>_xlfn.IFNA(VLOOKUP(D257&amp;"."&amp;G257,PNIdata!$E$6:$L$264,2,FALSE),"-")</f>
        <v>-</v>
      </c>
      <c r="L257" s="158" t="str">
        <f>IFERROR(IF(O257&gt;0,I257*O257,"   -"),"   -")</f>
        <v xml:space="preserve">   -</v>
      </c>
      <c r="M257" s="52"/>
      <c r="N257" s="167"/>
      <c r="O257" s="167"/>
    </row>
    <row r="258" spans="1:15" hidden="1" x14ac:dyDescent="0.25">
      <c r="A258" s="33" t="s">
        <v>109</v>
      </c>
      <c r="B258" s="34" t="e">
        <f>VLOOKUP(D258,nusedswatershed,4,FALSE)</f>
        <v>#N/A</v>
      </c>
      <c r="C258" s="35">
        <v>22</v>
      </c>
      <c r="D258" s="36" t="s">
        <v>89</v>
      </c>
      <c r="E258" s="36" t="s">
        <v>190</v>
      </c>
      <c r="F258" s="21" t="s">
        <v>163</v>
      </c>
      <c r="G258" s="22">
        <v>1982</v>
      </c>
      <c r="H258" s="128" t="s">
        <v>644</v>
      </c>
      <c r="I258" s="40"/>
      <c r="J258" s="159" t="str">
        <f>IFERROR(IF(K258&gt;0,I258*K258,"   -"),"   -")</f>
        <v xml:space="preserve">   -</v>
      </c>
      <c r="K258" s="52" t="str">
        <f>_xlfn.IFNA(VLOOKUP(D258&amp;"."&amp;G258,PNIdata!$E$6:$L$264,2,FALSE),"-")</f>
        <v>-</v>
      </c>
      <c r="L258" s="158" t="str">
        <f>IFERROR(IF(O258&gt;0,I258*O258,"   -"),"   -")</f>
        <v xml:space="preserve">   -</v>
      </c>
      <c r="M258" s="52"/>
      <c r="N258" s="167"/>
      <c r="O258" s="167"/>
    </row>
    <row r="259" spans="1:15" hidden="1" x14ac:dyDescent="0.25">
      <c r="A259" s="33" t="s">
        <v>109</v>
      </c>
      <c r="B259" s="34" t="e">
        <f>VLOOKUP(D259,nusedswatershed,4,FALSE)</f>
        <v>#N/A</v>
      </c>
      <c r="C259" s="35">
        <v>22</v>
      </c>
      <c r="D259" s="36" t="s">
        <v>89</v>
      </c>
      <c r="E259" s="36" t="s">
        <v>190</v>
      </c>
      <c r="F259" s="21" t="s">
        <v>163</v>
      </c>
      <c r="G259" s="22">
        <v>1981</v>
      </c>
      <c r="H259" s="128" t="s">
        <v>644</v>
      </c>
      <c r="I259" s="40"/>
      <c r="J259" s="159" t="str">
        <f>IFERROR(IF(K259&gt;0,I259*K259,"   -"),"   -")</f>
        <v xml:space="preserve">   -</v>
      </c>
      <c r="K259" s="52" t="str">
        <f>_xlfn.IFNA(VLOOKUP(D259&amp;"."&amp;G259,PNIdata!$E$6:$L$264,2,FALSE),"-")</f>
        <v>-</v>
      </c>
      <c r="L259" s="158" t="str">
        <f>IFERROR(IF(O259&gt;0,I259*O259,"   -"),"   -")</f>
        <v xml:space="preserve">   -</v>
      </c>
      <c r="M259" s="52"/>
      <c r="N259" s="167"/>
      <c r="O259" s="167"/>
    </row>
    <row r="260" spans="1:15" hidden="1" x14ac:dyDescent="0.25">
      <c r="A260" s="33" t="s">
        <v>109</v>
      </c>
      <c r="B260" s="34" t="e">
        <f>VLOOKUP(D260,nusedswatershed,4,FALSE)</f>
        <v>#N/A</v>
      </c>
      <c r="C260" s="35">
        <v>22</v>
      </c>
      <c r="D260" s="36" t="s">
        <v>89</v>
      </c>
      <c r="E260" s="36" t="s">
        <v>190</v>
      </c>
      <c r="F260" s="21" t="s">
        <v>163</v>
      </c>
      <c r="G260" s="22">
        <v>1980</v>
      </c>
      <c r="H260" s="128" t="s">
        <v>644</v>
      </c>
      <c r="I260" s="40"/>
      <c r="J260" s="159" t="str">
        <f>IFERROR(IF(K260&gt;0,I260*K260,"   -"),"   -")</f>
        <v xml:space="preserve">   -</v>
      </c>
      <c r="K260" s="52" t="str">
        <f>_xlfn.IFNA(VLOOKUP(D260&amp;"."&amp;G260,PNIdata!$E$6:$L$264,2,FALSE),"-")</f>
        <v>-</v>
      </c>
      <c r="L260" s="158" t="str">
        <f>IFERROR(IF(O260&gt;0,I260*O260,"   -"),"   -")</f>
        <v xml:space="preserve">   -</v>
      </c>
      <c r="M260" s="52"/>
      <c r="N260" s="167"/>
      <c r="O260" s="167"/>
    </row>
    <row r="261" spans="1:15" hidden="1" x14ac:dyDescent="0.25">
      <c r="A261" s="33" t="s">
        <v>109</v>
      </c>
      <c r="B261" s="34" t="e">
        <f>VLOOKUP(D261,nusedswatershed,4,FALSE)</f>
        <v>#N/A</v>
      </c>
      <c r="C261" s="35">
        <v>22</v>
      </c>
      <c r="D261" s="36" t="s">
        <v>89</v>
      </c>
      <c r="E261" s="36" t="s">
        <v>190</v>
      </c>
      <c r="F261" s="21" t="s">
        <v>163</v>
      </c>
      <c r="G261" s="22">
        <v>1979</v>
      </c>
      <c r="H261" s="128" t="s">
        <v>644</v>
      </c>
      <c r="I261" s="40"/>
      <c r="J261" s="159" t="str">
        <f>IFERROR(IF(K261&gt;0,I261*K261,"   -"),"   -")</f>
        <v xml:space="preserve">   -</v>
      </c>
      <c r="K261" s="52" t="str">
        <f>_xlfn.IFNA(VLOOKUP(D261&amp;"."&amp;G261,PNIdata!$E$6:$L$264,2,FALSE),"-")</f>
        <v>-</v>
      </c>
      <c r="L261" s="158" t="str">
        <f>IFERROR(IF(O261&gt;0,I261*O261,"   -"),"   -")</f>
        <v xml:space="preserve">   -</v>
      </c>
      <c r="M261" s="52"/>
      <c r="N261" s="167"/>
      <c r="O261" s="167"/>
    </row>
    <row r="262" spans="1:15" hidden="1" x14ac:dyDescent="0.25">
      <c r="A262" s="33" t="s">
        <v>109</v>
      </c>
      <c r="B262" s="34" t="e">
        <f>VLOOKUP(D262,nusedswatershed,4,FALSE)</f>
        <v>#N/A</v>
      </c>
      <c r="C262" s="35">
        <v>22</v>
      </c>
      <c r="D262" s="36" t="s">
        <v>89</v>
      </c>
      <c r="E262" s="36" t="s">
        <v>190</v>
      </c>
      <c r="F262" s="21" t="s">
        <v>163</v>
      </c>
      <c r="G262" s="22">
        <v>1978</v>
      </c>
      <c r="H262" s="128" t="s">
        <v>644</v>
      </c>
      <c r="I262" s="40"/>
      <c r="J262" s="159" t="str">
        <f>IFERROR(IF(K262&gt;0,I262*K262,"   -"),"   -")</f>
        <v xml:space="preserve">   -</v>
      </c>
      <c r="K262" s="52" t="str">
        <f>_xlfn.IFNA(VLOOKUP(D262&amp;"."&amp;G262,PNIdata!$E$6:$L$264,2,FALSE),"-")</f>
        <v>-</v>
      </c>
      <c r="L262" s="158" t="str">
        <f>IFERROR(IF(O262&gt;0,I262*O262,"   -"),"   -")</f>
        <v xml:space="preserve">   -</v>
      </c>
      <c r="M262" s="52"/>
      <c r="N262" s="167"/>
      <c r="O262" s="167"/>
    </row>
    <row r="263" spans="1:15" hidden="1" x14ac:dyDescent="0.25">
      <c r="A263" s="33" t="s">
        <v>109</v>
      </c>
      <c r="B263" s="34" t="e">
        <f>VLOOKUP(D263,nusedswatershed,4,FALSE)</f>
        <v>#N/A</v>
      </c>
      <c r="C263" s="35">
        <v>22</v>
      </c>
      <c r="D263" s="36" t="s">
        <v>89</v>
      </c>
      <c r="E263" s="36" t="s">
        <v>190</v>
      </c>
      <c r="F263" s="21" t="s">
        <v>163</v>
      </c>
      <c r="G263" s="22">
        <v>1977</v>
      </c>
      <c r="H263" s="128" t="s">
        <v>644</v>
      </c>
      <c r="I263" s="40"/>
      <c r="J263" s="159" t="str">
        <f>IFERROR(IF(K263&gt;0,I263*K263,"   -"),"   -")</f>
        <v xml:space="preserve">   -</v>
      </c>
      <c r="K263" s="52" t="str">
        <f>_xlfn.IFNA(VLOOKUP(D263&amp;"."&amp;G263,PNIdata!$E$6:$L$264,2,FALSE),"-")</f>
        <v>-</v>
      </c>
      <c r="L263" s="158" t="str">
        <f>IFERROR(IF(O263&gt;0,I263*O263,"   -"),"   -")</f>
        <v xml:space="preserve">   -</v>
      </c>
      <c r="M263" s="52"/>
      <c r="N263" s="167"/>
      <c r="O263" s="167"/>
    </row>
    <row r="264" spans="1:15" hidden="1" x14ac:dyDescent="0.25">
      <c r="A264" s="33" t="s">
        <v>109</v>
      </c>
      <c r="B264" s="34" t="e">
        <f>VLOOKUP(D264,nusedswatershed,4,FALSE)</f>
        <v>#N/A</v>
      </c>
      <c r="C264" s="35">
        <v>22</v>
      </c>
      <c r="D264" s="36" t="s">
        <v>89</v>
      </c>
      <c r="E264" s="36" t="s">
        <v>190</v>
      </c>
      <c r="F264" s="21" t="s">
        <v>163</v>
      </c>
      <c r="G264" s="22">
        <v>1976</v>
      </c>
      <c r="H264" s="128" t="s">
        <v>644</v>
      </c>
      <c r="I264" s="40"/>
      <c r="J264" s="159" t="str">
        <f>IFERROR(IF(K264&gt;0,I264*K264,"   -"),"   -")</f>
        <v xml:space="preserve">   -</v>
      </c>
      <c r="K264" s="52" t="str">
        <f>_xlfn.IFNA(VLOOKUP(D264&amp;"."&amp;G264,PNIdata!$E$6:$L$264,2,FALSE),"-")</f>
        <v>-</v>
      </c>
      <c r="L264" s="158" t="str">
        <f>IFERROR(IF(O264&gt;0,I264*O264,"   -"),"   -")</f>
        <v xml:space="preserve">   -</v>
      </c>
      <c r="M264" s="52"/>
      <c r="N264" s="167"/>
      <c r="O264" s="167"/>
    </row>
    <row r="265" spans="1:15" hidden="1" x14ac:dyDescent="0.25">
      <c r="A265" s="33" t="s">
        <v>109</v>
      </c>
      <c r="B265" s="34" t="e">
        <f>VLOOKUP(D265,nusedswatershed,4,FALSE)</f>
        <v>#N/A</v>
      </c>
      <c r="C265" s="35">
        <v>22</v>
      </c>
      <c r="D265" s="36" t="s">
        <v>89</v>
      </c>
      <c r="E265" s="36" t="s">
        <v>190</v>
      </c>
      <c r="F265" s="21" t="s">
        <v>163</v>
      </c>
      <c r="G265" s="22">
        <v>1975</v>
      </c>
      <c r="H265" s="128" t="s">
        <v>644</v>
      </c>
      <c r="I265" s="40"/>
      <c r="J265" s="159" t="str">
        <f>IFERROR(IF(K265&gt;0,I265*K265,"   -"),"   -")</f>
        <v xml:space="preserve">   -</v>
      </c>
      <c r="K265" s="52" t="str">
        <f>_xlfn.IFNA(VLOOKUP(D265&amp;"."&amp;G265,PNIdata!$E$6:$L$264,2,FALSE),"-")</f>
        <v>-</v>
      </c>
      <c r="L265" s="158" t="str">
        <f>IFERROR(IF(O265&gt;0,I265*O265,"   -"),"   -")</f>
        <v xml:space="preserve">   -</v>
      </c>
      <c r="M265" s="52"/>
      <c r="N265" s="167"/>
      <c r="O265" s="167"/>
    </row>
    <row r="266" spans="1:15" hidden="1" x14ac:dyDescent="0.25">
      <c r="A266" s="33" t="s">
        <v>109</v>
      </c>
      <c r="B266" s="34" t="e">
        <f>VLOOKUP(D266,nusedswatershed,4,FALSE)</f>
        <v>#N/A</v>
      </c>
      <c r="C266" s="35">
        <v>22</v>
      </c>
      <c r="D266" s="36" t="s">
        <v>89</v>
      </c>
      <c r="E266" s="36" t="s">
        <v>190</v>
      </c>
      <c r="F266" s="21" t="s">
        <v>163</v>
      </c>
      <c r="G266" s="22">
        <v>1974</v>
      </c>
      <c r="H266" s="128" t="s">
        <v>644</v>
      </c>
      <c r="I266" s="40"/>
      <c r="J266" s="159" t="str">
        <f>IFERROR(IF(K266&gt;0,I266*K266,"   -"),"   -")</f>
        <v xml:space="preserve">   -</v>
      </c>
      <c r="K266" s="52" t="str">
        <f>_xlfn.IFNA(VLOOKUP(D266&amp;"."&amp;G266,PNIdata!$E$6:$L$264,2,FALSE),"-")</f>
        <v>-</v>
      </c>
      <c r="L266" s="158" t="str">
        <f>IFERROR(IF(O266&gt;0,I266*O266,"   -"),"   -")</f>
        <v xml:space="preserve">   -</v>
      </c>
      <c r="M266" s="52"/>
      <c r="N266" s="167"/>
      <c r="O266" s="167"/>
    </row>
    <row r="267" spans="1:15" hidden="1" x14ac:dyDescent="0.25">
      <c r="A267" s="33" t="s">
        <v>109</v>
      </c>
      <c r="B267" s="34" t="e">
        <f>VLOOKUP(D267,nusedswatershed,4,FALSE)</f>
        <v>#N/A</v>
      </c>
      <c r="C267" s="35">
        <v>22</v>
      </c>
      <c r="D267" s="36" t="s">
        <v>89</v>
      </c>
      <c r="E267" s="36" t="s">
        <v>190</v>
      </c>
      <c r="F267" s="21" t="s">
        <v>163</v>
      </c>
      <c r="G267" s="22">
        <v>1973</v>
      </c>
      <c r="H267" s="128" t="s">
        <v>644</v>
      </c>
      <c r="I267" s="40"/>
      <c r="J267" s="159" t="str">
        <f>IFERROR(IF(K267&gt;0,I267*K267,"   -"),"   -")</f>
        <v xml:space="preserve">   -</v>
      </c>
      <c r="K267" s="52" t="str">
        <f>_xlfn.IFNA(VLOOKUP(D267&amp;"."&amp;G267,PNIdata!$E$6:$L$264,2,FALSE),"-")</f>
        <v>-</v>
      </c>
      <c r="L267" s="158" t="str">
        <f>IFERROR(IF(O267&gt;0,I267*O267,"   -"),"   -")</f>
        <v xml:space="preserve">   -</v>
      </c>
      <c r="M267" s="52"/>
      <c r="N267" s="167"/>
      <c r="O267" s="167"/>
    </row>
    <row r="268" spans="1:15" hidden="1" x14ac:dyDescent="0.25">
      <c r="A268" s="33" t="s">
        <v>109</v>
      </c>
      <c r="B268" s="34" t="e">
        <f>VLOOKUP(D268,nusedswatershed,4,FALSE)</f>
        <v>#N/A</v>
      </c>
      <c r="C268" s="35">
        <v>22</v>
      </c>
      <c r="D268" s="36" t="s">
        <v>89</v>
      </c>
      <c r="E268" s="36" t="s">
        <v>190</v>
      </c>
      <c r="F268" s="21" t="s">
        <v>163</v>
      </c>
      <c r="G268" s="22">
        <v>1972</v>
      </c>
      <c r="H268" s="128" t="s">
        <v>644</v>
      </c>
      <c r="I268" s="40"/>
      <c r="J268" s="159" t="str">
        <f>IFERROR(IF(K268&gt;0,I268*K268,"   -"),"   -")</f>
        <v xml:space="preserve">   -</v>
      </c>
      <c r="K268" s="52" t="str">
        <f>_xlfn.IFNA(VLOOKUP(D268&amp;"."&amp;G268,PNIdata!$E$6:$L$264,2,FALSE),"-")</f>
        <v>-</v>
      </c>
      <c r="L268" s="158" t="str">
        <f>IFERROR(IF(O268&gt;0,I268*O268,"   -"),"   -")</f>
        <v xml:space="preserve">   -</v>
      </c>
      <c r="M268" s="52"/>
      <c r="N268" s="167"/>
      <c r="O268" s="167"/>
    </row>
    <row r="269" spans="1:15" hidden="1" x14ac:dyDescent="0.25">
      <c r="A269" s="33" t="s">
        <v>109</v>
      </c>
      <c r="B269" s="34" t="e">
        <f>VLOOKUP(D269,nusedswatershed,4,FALSE)</f>
        <v>#N/A</v>
      </c>
      <c r="C269" s="35">
        <v>22</v>
      </c>
      <c r="D269" s="36" t="s">
        <v>89</v>
      </c>
      <c r="E269" s="36" t="s">
        <v>190</v>
      </c>
      <c r="F269" s="21" t="s">
        <v>163</v>
      </c>
      <c r="G269" s="22">
        <v>1971</v>
      </c>
      <c r="H269" s="128" t="s">
        <v>644</v>
      </c>
      <c r="I269" s="40"/>
      <c r="J269" s="159" t="str">
        <f>IFERROR(IF(K269&gt;0,I269*K269,"   -"),"   -")</f>
        <v xml:space="preserve">   -</v>
      </c>
      <c r="K269" s="52" t="str">
        <f>_xlfn.IFNA(VLOOKUP(D269&amp;"."&amp;G269,PNIdata!$E$6:$L$264,2,FALSE),"-")</f>
        <v>-</v>
      </c>
      <c r="L269" s="158" t="str">
        <f>IFERROR(IF(O269&gt;0,I269*O269,"   -"),"   -")</f>
        <v xml:space="preserve">   -</v>
      </c>
      <c r="M269" s="52"/>
      <c r="N269" s="167"/>
      <c r="O269" s="167"/>
    </row>
    <row r="270" spans="1:15" hidden="1" x14ac:dyDescent="0.25">
      <c r="A270" s="33" t="s">
        <v>109</v>
      </c>
      <c r="B270" s="34" t="e">
        <f>VLOOKUP(D270,nusedswatershed,4,FALSE)</f>
        <v>#N/A</v>
      </c>
      <c r="C270" s="35">
        <v>22</v>
      </c>
      <c r="D270" s="36" t="s">
        <v>89</v>
      </c>
      <c r="E270" s="36" t="s">
        <v>190</v>
      </c>
      <c r="F270" s="21" t="s">
        <v>163</v>
      </c>
      <c r="G270" s="22">
        <v>1970</v>
      </c>
      <c r="H270" s="128" t="s">
        <v>644</v>
      </c>
      <c r="I270" s="40"/>
      <c r="J270" s="159" t="str">
        <f>IFERROR(IF(K270&gt;0,I270*K270,"   -"),"   -")</f>
        <v xml:space="preserve">   -</v>
      </c>
      <c r="K270" s="52" t="str">
        <f>_xlfn.IFNA(VLOOKUP(D270&amp;"."&amp;G270,PNIdata!$E$6:$L$264,2,FALSE),"-")</f>
        <v>-</v>
      </c>
      <c r="L270" s="158" t="str">
        <f>IFERROR(IF(O270&gt;0,I270*O270,"   -"),"   -")</f>
        <v xml:space="preserve">   -</v>
      </c>
      <c r="M270" s="52"/>
      <c r="N270" s="167"/>
      <c r="O270" s="167"/>
    </row>
    <row r="271" spans="1:15" hidden="1" x14ac:dyDescent="0.25">
      <c r="A271" s="33" t="s">
        <v>109</v>
      </c>
      <c r="B271" s="34" t="e">
        <f>VLOOKUP(D271,nusedswatershed,4,FALSE)</f>
        <v>#N/A</v>
      </c>
      <c r="C271" s="35">
        <v>22</v>
      </c>
      <c r="D271" s="36" t="s">
        <v>89</v>
      </c>
      <c r="E271" s="36" t="s">
        <v>190</v>
      </c>
      <c r="F271" s="21" t="s">
        <v>163</v>
      </c>
      <c r="G271" s="22">
        <v>1969</v>
      </c>
      <c r="H271" s="128" t="s">
        <v>644</v>
      </c>
      <c r="I271" s="40"/>
      <c r="J271" s="159" t="str">
        <f>IFERROR(IF(K271&gt;0,I271*K271,"   -"),"   -")</f>
        <v xml:space="preserve">   -</v>
      </c>
      <c r="K271" s="52" t="str">
        <f>_xlfn.IFNA(VLOOKUP(D271&amp;"."&amp;G271,PNIdata!$E$6:$L$264,2,FALSE),"-")</f>
        <v>-</v>
      </c>
      <c r="L271" s="158" t="str">
        <f>IFERROR(IF(O271&gt;0,I271*O271,"   -"),"   -")</f>
        <v xml:space="preserve">   -</v>
      </c>
      <c r="M271" s="52"/>
      <c r="N271" s="167"/>
      <c r="O271" s="167"/>
    </row>
    <row r="272" spans="1:15" hidden="1" x14ac:dyDescent="0.25">
      <c r="A272" s="33" t="s">
        <v>109</v>
      </c>
      <c r="B272" s="34" t="e">
        <f>VLOOKUP(D272,nusedswatershed,4,FALSE)</f>
        <v>#N/A</v>
      </c>
      <c r="C272" s="35">
        <v>22</v>
      </c>
      <c r="D272" s="36" t="s">
        <v>89</v>
      </c>
      <c r="E272" s="36" t="s">
        <v>190</v>
      </c>
      <c r="F272" s="21" t="s">
        <v>163</v>
      </c>
      <c r="G272" s="22">
        <v>1968</v>
      </c>
      <c r="H272" s="128" t="s">
        <v>644</v>
      </c>
      <c r="I272" s="40"/>
      <c r="J272" s="159" t="str">
        <f>IFERROR(IF(K272&gt;0,I272*K272,"   -"),"   -")</f>
        <v xml:space="preserve">   -</v>
      </c>
      <c r="K272" s="52" t="str">
        <f>_xlfn.IFNA(VLOOKUP(D272&amp;"."&amp;G272,PNIdata!$E$6:$L$264,2,FALSE),"-")</f>
        <v>-</v>
      </c>
      <c r="L272" s="158" t="str">
        <f>IFERROR(IF(O272&gt;0,I272*O272,"   -"),"   -")</f>
        <v xml:space="preserve">   -</v>
      </c>
      <c r="M272" s="52"/>
      <c r="N272" s="167"/>
      <c r="O272" s="167"/>
    </row>
    <row r="273" spans="1:15" hidden="1" x14ac:dyDescent="0.25">
      <c r="A273" s="33" t="s">
        <v>109</v>
      </c>
      <c r="B273" s="34" t="e">
        <f>VLOOKUP(D273,nusedswatershed,4,FALSE)</f>
        <v>#N/A</v>
      </c>
      <c r="C273" s="35">
        <v>22</v>
      </c>
      <c r="D273" s="36" t="s">
        <v>89</v>
      </c>
      <c r="E273" s="36" t="s">
        <v>190</v>
      </c>
      <c r="F273" s="21" t="s">
        <v>163</v>
      </c>
      <c r="G273" s="22">
        <v>1967</v>
      </c>
      <c r="H273" s="128" t="s">
        <v>644</v>
      </c>
      <c r="I273" s="40"/>
      <c r="J273" s="159" t="str">
        <f>IFERROR(IF(K273&gt;0,I273*K273,"   -"),"   -")</f>
        <v xml:space="preserve">   -</v>
      </c>
      <c r="K273" s="52" t="str">
        <f>_xlfn.IFNA(VLOOKUP(D273&amp;"."&amp;G273,PNIdata!$E$6:$L$264,2,FALSE),"-")</f>
        <v>-</v>
      </c>
      <c r="L273" s="158" t="str">
        <f>IFERROR(IF(O273&gt;0,I273*O273,"   -"),"   -")</f>
        <v xml:space="preserve">   -</v>
      </c>
      <c r="M273" s="52"/>
      <c r="N273" s="167"/>
      <c r="O273" s="167"/>
    </row>
    <row r="274" spans="1:15" hidden="1" x14ac:dyDescent="0.25">
      <c r="A274" s="33" t="s">
        <v>109</v>
      </c>
      <c r="B274" s="34" t="e">
        <f>VLOOKUP(D274,nusedswatershed,4,FALSE)</f>
        <v>#N/A</v>
      </c>
      <c r="C274" s="35">
        <v>22</v>
      </c>
      <c r="D274" s="36" t="s">
        <v>89</v>
      </c>
      <c r="E274" s="36" t="s">
        <v>190</v>
      </c>
      <c r="F274" s="21" t="s">
        <v>163</v>
      </c>
      <c r="G274" s="22">
        <v>1966</v>
      </c>
      <c r="H274" s="128" t="s">
        <v>644</v>
      </c>
      <c r="I274" s="40"/>
      <c r="J274" s="159" t="str">
        <f>IFERROR(IF(K274&gt;0,I274*K274,"   -"),"   -")</f>
        <v xml:space="preserve">   -</v>
      </c>
      <c r="K274" s="52" t="str">
        <f>_xlfn.IFNA(VLOOKUP(D274&amp;"."&amp;G274,PNIdata!$E$6:$L$264,2,FALSE),"-")</f>
        <v>-</v>
      </c>
      <c r="L274" s="158" t="str">
        <f>IFERROR(IF(O274&gt;0,I274*O274,"   -"),"   -")</f>
        <v xml:space="preserve">   -</v>
      </c>
      <c r="M274" s="52"/>
      <c r="N274" s="167"/>
      <c r="O274" s="167"/>
    </row>
    <row r="275" spans="1:15" hidden="1" x14ac:dyDescent="0.25">
      <c r="A275" s="33" t="s">
        <v>109</v>
      </c>
      <c r="B275" s="34" t="e">
        <f>VLOOKUP(D275,nusedswatershed,4,FALSE)</f>
        <v>#N/A</v>
      </c>
      <c r="C275" s="35">
        <v>22</v>
      </c>
      <c r="D275" s="36" t="s">
        <v>89</v>
      </c>
      <c r="E275" s="36" t="s">
        <v>190</v>
      </c>
      <c r="F275" s="21" t="s">
        <v>163</v>
      </c>
      <c r="G275" s="22">
        <v>1965</v>
      </c>
      <c r="H275" s="128" t="s">
        <v>644</v>
      </c>
      <c r="I275" s="40"/>
      <c r="J275" s="159" t="str">
        <f>IFERROR(IF(K275&gt;0,I275*K275,"   -"),"   -")</f>
        <v xml:space="preserve">   -</v>
      </c>
      <c r="K275" s="52" t="str">
        <f>_xlfn.IFNA(VLOOKUP(D275&amp;"."&amp;G275,PNIdata!$E$6:$L$264,2,FALSE),"-")</f>
        <v>-</v>
      </c>
      <c r="L275" s="158" t="str">
        <f>IFERROR(IF(O275&gt;0,I275*O275,"   -"),"   -")</f>
        <v xml:space="preserve">   -</v>
      </c>
      <c r="M275" s="52"/>
      <c r="N275" s="167"/>
      <c r="O275" s="167"/>
    </row>
    <row r="276" spans="1:15" hidden="1" x14ac:dyDescent="0.25">
      <c r="A276" s="33" t="s">
        <v>109</v>
      </c>
      <c r="B276" s="34" t="e">
        <f>VLOOKUP(D276,nusedswatershed,4,FALSE)</f>
        <v>#N/A</v>
      </c>
      <c r="C276" s="35">
        <v>22</v>
      </c>
      <c r="D276" s="36" t="s">
        <v>89</v>
      </c>
      <c r="E276" s="36" t="s">
        <v>190</v>
      </c>
      <c r="F276" s="21" t="s">
        <v>163</v>
      </c>
      <c r="G276" s="22">
        <v>1964</v>
      </c>
      <c r="H276" s="128" t="s">
        <v>644</v>
      </c>
      <c r="I276" s="40"/>
      <c r="J276" s="159" t="str">
        <f>IFERROR(IF(K276&gt;0,I276*K276,"   -"),"   -")</f>
        <v xml:space="preserve">   -</v>
      </c>
      <c r="K276" s="52" t="str">
        <f>_xlfn.IFNA(VLOOKUP(D276&amp;"."&amp;G276,PNIdata!$E$6:$L$264,2,FALSE),"-")</f>
        <v>-</v>
      </c>
      <c r="L276" s="158" t="str">
        <f>IFERROR(IF(O276&gt;0,I276*O276,"   -"),"   -")</f>
        <v xml:space="preserve">   -</v>
      </c>
      <c r="M276" s="52"/>
      <c r="N276" s="167"/>
      <c r="O276" s="167"/>
    </row>
    <row r="277" spans="1:15" hidden="1" x14ac:dyDescent="0.25">
      <c r="A277" s="33" t="s">
        <v>109</v>
      </c>
      <c r="B277" s="34" t="e">
        <f>VLOOKUP(D277,nusedswatershed,4,FALSE)</f>
        <v>#N/A</v>
      </c>
      <c r="C277" s="35">
        <v>22</v>
      </c>
      <c r="D277" s="36" t="s">
        <v>89</v>
      </c>
      <c r="E277" s="36" t="s">
        <v>190</v>
      </c>
      <c r="F277" s="21" t="s">
        <v>163</v>
      </c>
      <c r="G277" s="22">
        <v>1963</v>
      </c>
      <c r="H277" s="128" t="s">
        <v>644</v>
      </c>
      <c r="I277" s="40"/>
      <c r="J277" s="159" t="str">
        <f>IFERROR(IF(K277&gt;0,I277*K277,"   -"),"   -")</f>
        <v xml:space="preserve">   -</v>
      </c>
      <c r="K277" s="52" t="str">
        <f>_xlfn.IFNA(VLOOKUP(D277&amp;"."&amp;G277,PNIdata!$E$6:$L$264,2,FALSE),"-")</f>
        <v>-</v>
      </c>
      <c r="L277" s="158" t="str">
        <f>IFERROR(IF(O277&gt;0,I277*O277,"   -"),"   -")</f>
        <v xml:space="preserve">   -</v>
      </c>
      <c r="M277" s="52"/>
      <c r="N277" s="167"/>
      <c r="O277" s="167"/>
    </row>
    <row r="278" spans="1:15" hidden="1" x14ac:dyDescent="0.25">
      <c r="A278" s="33" t="s">
        <v>109</v>
      </c>
      <c r="B278" s="34" t="e">
        <f>VLOOKUP(D278,nusedswatershed,4,FALSE)</f>
        <v>#N/A</v>
      </c>
      <c r="C278" s="35">
        <v>22</v>
      </c>
      <c r="D278" s="36" t="s">
        <v>89</v>
      </c>
      <c r="E278" s="36" t="s">
        <v>190</v>
      </c>
      <c r="F278" s="21" t="s">
        <v>163</v>
      </c>
      <c r="G278" s="22">
        <v>1962</v>
      </c>
      <c r="H278" s="128" t="s">
        <v>644</v>
      </c>
      <c r="I278" s="40"/>
      <c r="J278" s="159" t="str">
        <f>IFERROR(IF(K278&gt;0,I278*K278,"   -"),"   -")</f>
        <v xml:space="preserve">   -</v>
      </c>
      <c r="K278" s="52" t="str">
        <f>_xlfn.IFNA(VLOOKUP(D278&amp;"."&amp;G278,PNIdata!$E$6:$L$264,2,FALSE),"-")</f>
        <v>-</v>
      </c>
      <c r="L278" s="158" t="str">
        <f>IFERROR(IF(O278&gt;0,I278*O278,"   -"),"   -")</f>
        <v xml:space="preserve">   -</v>
      </c>
      <c r="M278" s="52"/>
      <c r="N278" s="167"/>
      <c r="O278" s="167"/>
    </row>
    <row r="279" spans="1:15" hidden="1" x14ac:dyDescent="0.25">
      <c r="A279" s="33" t="s">
        <v>109</v>
      </c>
      <c r="B279" s="34" t="e">
        <f>VLOOKUP(D279,nusedswatershed,4,FALSE)</f>
        <v>#N/A</v>
      </c>
      <c r="C279" s="35">
        <v>22</v>
      </c>
      <c r="D279" s="36" t="s">
        <v>89</v>
      </c>
      <c r="E279" s="36" t="s">
        <v>190</v>
      </c>
      <c r="F279" s="21" t="s">
        <v>163</v>
      </c>
      <c r="G279" s="22">
        <v>1961</v>
      </c>
      <c r="H279" s="128" t="s">
        <v>644</v>
      </c>
      <c r="I279" s="40"/>
      <c r="J279" s="159" t="str">
        <f>IFERROR(IF(K279&gt;0,I279*K279,"   -"),"   -")</f>
        <v xml:space="preserve">   -</v>
      </c>
      <c r="K279" s="52" t="str">
        <f>_xlfn.IFNA(VLOOKUP(D279&amp;"."&amp;G279,PNIdata!$E$6:$L$264,2,FALSE),"-")</f>
        <v>-</v>
      </c>
      <c r="L279" s="158" t="str">
        <f>IFERROR(IF(O279&gt;0,I279*O279,"   -"),"   -")</f>
        <v xml:space="preserve">   -</v>
      </c>
      <c r="M279" s="52"/>
      <c r="N279" s="167"/>
      <c r="O279" s="167"/>
    </row>
    <row r="280" spans="1:15" hidden="1" x14ac:dyDescent="0.25">
      <c r="A280" s="33" t="s">
        <v>109</v>
      </c>
      <c r="B280" s="34" t="e">
        <f>VLOOKUP(D280,nusedswatershed,4,FALSE)</f>
        <v>#N/A</v>
      </c>
      <c r="C280" s="35">
        <v>22</v>
      </c>
      <c r="D280" s="36" t="s">
        <v>89</v>
      </c>
      <c r="E280" s="36" t="s">
        <v>190</v>
      </c>
      <c r="F280" s="21" t="s">
        <v>163</v>
      </c>
      <c r="G280" s="22">
        <v>1960</v>
      </c>
      <c r="H280" s="128" t="s">
        <v>644</v>
      </c>
      <c r="I280" s="40"/>
      <c r="J280" s="159" t="str">
        <f>IFERROR(IF(K280&gt;0,I280*K280,"   -"),"   -")</f>
        <v xml:space="preserve">   -</v>
      </c>
      <c r="K280" s="52" t="str">
        <f>_xlfn.IFNA(VLOOKUP(D280&amp;"."&amp;G280,PNIdata!$E$6:$L$264,2,FALSE),"-")</f>
        <v>-</v>
      </c>
      <c r="L280" s="158" t="str">
        <f>IFERROR(IF(O280&gt;0,I280*O280,"   -"),"   -")</f>
        <v xml:space="preserve">   -</v>
      </c>
      <c r="M280" s="52"/>
      <c r="N280" s="167"/>
      <c r="O280" s="167"/>
    </row>
    <row r="281" spans="1:15" hidden="1" x14ac:dyDescent="0.25">
      <c r="A281" s="33" t="s">
        <v>109</v>
      </c>
      <c r="B281" s="34" t="e">
        <f>VLOOKUP(D281,nusedswatershed,4,FALSE)</f>
        <v>#N/A</v>
      </c>
      <c r="C281" s="35">
        <v>22</v>
      </c>
      <c r="D281" s="36" t="s">
        <v>89</v>
      </c>
      <c r="E281" s="36" t="s">
        <v>190</v>
      </c>
      <c r="F281" s="21" t="s">
        <v>163</v>
      </c>
      <c r="G281" s="22">
        <v>1959</v>
      </c>
      <c r="H281" s="128" t="s">
        <v>644</v>
      </c>
      <c r="I281" s="40"/>
      <c r="J281" s="159" t="str">
        <f>IFERROR(IF(K281&gt;0,I281*K281,"   -"),"   -")</f>
        <v xml:space="preserve">   -</v>
      </c>
      <c r="K281" s="52" t="str">
        <f>_xlfn.IFNA(VLOOKUP(D281&amp;"."&amp;G281,PNIdata!$E$6:$L$264,2,FALSE),"-")</f>
        <v>-</v>
      </c>
      <c r="L281" s="158" t="str">
        <f>IFERROR(IF(O281&gt;0,I281*O281,"   -"),"   -")</f>
        <v xml:space="preserve">   -</v>
      </c>
      <c r="M281" s="52"/>
      <c r="N281" s="167"/>
      <c r="O281" s="167"/>
    </row>
    <row r="282" spans="1:15" hidden="1" x14ac:dyDescent="0.25">
      <c r="A282" s="33" t="s">
        <v>109</v>
      </c>
      <c r="B282" s="34" t="e">
        <f>VLOOKUP(D282,nusedswatershed,4,FALSE)</f>
        <v>#N/A</v>
      </c>
      <c r="C282" s="35">
        <v>22</v>
      </c>
      <c r="D282" s="36" t="s">
        <v>89</v>
      </c>
      <c r="E282" s="36" t="s">
        <v>190</v>
      </c>
      <c r="F282" s="21" t="s">
        <v>163</v>
      </c>
      <c r="G282" s="22">
        <v>1958</v>
      </c>
      <c r="H282" s="128" t="s">
        <v>644</v>
      </c>
      <c r="I282" s="40"/>
      <c r="J282" s="159" t="str">
        <f>IFERROR(IF(K282&gt;0,I282*K282,"   -"),"   -")</f>
        <v xml:space="preserve">   -</v>
      </c>
      <c r="K282" s="52" t="str">
        <f>_xlfn.IFNA(VLOOKUP(D282&amp;"."&amp;G282,PNIdata!$E$6:$L$264,2,FALSE),"-")</f>
        <v>-</v>
      </c>
      <c r="L282" s="158" t="str">
        <f>IFERROR(IF(O282&gt;0,I282*O282,"   -"),"   -")</f>
        <v xml:space="preserve">   -</v>
      </c>
      <c r="M282" s="52"/>
      <c r="N282" s="167"/>
      <c r="O282" s="167"/>
    </row>
    <row r="283" spans="1:15" hidden="1" x14ac:dyDescent="0.25">
      <c r="A283" s="33" t="s">
        <v>109</v>
      </c>
      <c r="B283" s="34" t="e">
        <f>VLOOKUP(D283,nusedswatershed,4,FALSE)</f>
        <v>#N/A</v>
      </c>
      <c r="C283" s="35">
        <v>22</v>
      </c>
      <c r="D283" s="36" t="s">
        <v>89</v>
      </c>
      <c r="E283" s="36" t="s">
        <v>190</v>
      </c>
      <c r="F283" s="21" t="s">
        <v>163</v>
      </c>
      <c r="G283" s="22">
        <v>1957</v>
      </c>
      <c r="H283" s="128" t="s">
        <v>644</v>
      </c>
      <c r="I283" s="40"/>
      <c r="J283" s="159" t="str">
        <f>IFERROR(IF(K283&gt;0,I283*K283,"   -"),"   -")</f>
        <v xml:space="preserve">   -</v>
      </c>
      <c r="K283" s="52" t="str">
        <f>_xlfn.IFNA(VLOOKUP(D283&amp;"."&amp;G283,PNIdata!$E$6:$L$264,2,FALSE),"-")</f>
        <v>-</v>
      </c>
      <c r="L283" s="158" t="str">
        <f>IFERROR(IF(O283&gt;0,I283*O283,"   -"),"   -")</f>
        <v xml:space="preserve">   -</v>
      </c>
      <c r="M283" s="52"/>
      <c r="N283" s="167"/>
      <c r="O283" s="167"/>
    </row>
    <row r="284" spans="1:15" hidden="1" x14ac:dyDescent="0.25">
      <c r="A284" s="33" t="s">
        <v>109</v>
      </c>
      <c r="B284" s="34" t="e">
        <f>VLOOKUP(D284,nusedswatershed,4,FALSE)</f>
        <v>#N/A</v>
      </c>
      <c r="C284" s="35">
        <v>22</v>
      </c>
      <c r="D284" s="36" t="s">
        <v>89</v>
      </c>
      <c r="E284" s="36" t="s">
        <v>190</v>
      </c>
      <c r="F284" s="21" t="s">
        <v>163</v>
      </c>
      <c r="G284" s="22">
        <v>1956</v>
      </c>
      <c r="H284" s="128" t="s">
        <v>644</v>
      </c>
      <c r="I284" s="40"/>
      <c r="J284" s="159" t="str">
        <f>IFERROR(IF(K284&gt;0,I284*K284,"   -"),"   -")</f>
        <v xml:space="preserve">   -</v>
      </c>
      <c r="K284" s="52" t="str">
        <f>_xlfn.IFNA(VLOOKUP(D284&amp;"."&amp;G284,PNIdata!$E$6:$L$264,2,FALSE),"-")</f>
        <v>-</v>
      </c>
      <c r="L284" s="158" t="str">
        <f>IFERROR(IF(O284&gt;0,I284*O284,"   -"),"   -")</f>
        <v xml:space="preserve">   -</v>
      </c>
      <c r="M284" s="52"/>
      <c r="N284" s="167"/>
      <c r="O284" s="167"/>
    </row>
    <row r="285" spans="1:15" hidden="1" x14ac:dyDescent="0.25">
      <c r="A285" s="33" t="s">
        <v>109</v>
      </c>
      <c r="B285" s="34" t="e">
        <f>VLOOKUP(D285,nusedswatershed,4,FALSE)</f>
        <v>#N/A</v>
      </c>
      <c r="C285" s="35">
        <v>22</v>
      </c>
      <c r="D285" s="36" t="s">
        <v>89</v>
      </c>
      <c r="E285" s="36" t="s">
        <v>190</v>
      </c>
      <c r="F285" s="21" t="s">
        <v>163</v>
      </c>
      <c r="G285" s="22">
        <v>1955</v>
      </c>
      <c r="H285" s="128" t="s">
        <v>644</v>
      </c>
      <c r="I285" s="40"/>
      <c r="J285" s="159" t="str">
        <f>IFERROR(IF(K285&gt;0,I285*K285,"   -"),"   -")</f>
        <v xml:space="preserve">   -</v>
      </c>
      <c r="K285" s="52" t="str">
        <f>_xlfn.IFNA(VLOOKUP(D285&amp;"."&amp;G285,PNIdata!$E$6:$L$264,2,FALSE),"-")</f>
        <v>-</v>
      </c>
      <c r="L285" s="158" t="str">
        <f>IFERROR(IF(O285&gt;0,I285*O285,"   -"),"   -")</f>
        <v xml:space="preserve">   -</v>
      </c>
      <c r="M285" s="52"/>
      <c r="N285" s="167"/>
      <c r="O285" s="167"/>
    </row>
    <row r="286" spans="1:15" hidden="1" x14ac:dyDescent="0.25">
      <c r="A286" s="33" t="s">
        <v>109</v>
      </c>
      <c r="B286" s="34" t="e">
        <f>VLOOKUP(D286,nusedswatershed,4,FALSE)</f>
        <v>#N/A</v>
      </c>
      <c r="C286" s="35">
        <v>22</v>
      </c>
      <c r="D286" s="36" t="s">
        <v>89</v>
      </c>
      <c r="E286" s="36" t="s">
        <v>190</v>
      </c>
      <c r="F286" s="21" t="s">
        <v>163</v>
      </c>
      <c r="G286" s="22">
        <v>1954</v>
      </c>
      <c r="H286" s="128" t="s">
        <v>644</v>
      </c>
      <c r="I286" s="40"/>
      <c r="J286" s="159" t="str">
        <f>IFERROR(IF(K286&gt;0,I286*K286,"   -"),"   -")</f>
        <v xml:space="preserve">   -</v>
      </c>
      <c r="K286" s="52" t="str">
        <f>_xlfn.IFNA(VLOOKUP(D286&amp;"."&amp;G286,PNIdata!$E$6:$L$264,2,FALSE),"-")</f>
        <v>-</v>
      </c>
      <c r="L286" s="158" t="str">
        <f>IFERROR(IF(O286&gt;0,I286*O286,"   -"),"   -")</f>
        <v xml:space="preserve">   -</v>
      </c>
      <c r="M286" s="52"/>
      <c r="N286" s="167"/>
      <c r="O286" s="167"/>
    </row>
    <row r="287" spans="1:15" hidden="1" x14ac:dyDescent="0.25">
      <c r="A287" s="33" t="s">
        <v>109</v>
      </c>
      <c r="B287" s="34" t="e">
        <f>VLOOKUP(D287,nusedswatershed,4,FALSE)</f>
        <v>#N/A</v>
      </c>
      <c r="C287" s="35">
        <v>22</v>
      </c>
      <c r="D287" s="36" t="s">
        <v>89</v>
      </c>
      <c r="E287" s="36" t="s">
        <v>190</v>
      </c>
      <c r="F287" s="21" t="s">
        <v>163</v>
      </c>
      <c r="G287" s="22">
        <v>1953</v>
      </c>
      <c r="H287" s="128" t="s">
        <v>644</v>
      </c>
      <c r="I287" s="40"/>
      <c r="J287" s="159" t="str">
        <f>IFERROR(IF(K287&gt;0,I287*K287,"   -"),"   -")</f>
        <v xml:space="preserve">   -</v>
      </c>
      <c r="K287" s="52" t="str">
        <f>_xlfn.IFNA(VLOOKUP(D287&amp;"."&amp;G287,PNIdata!$E$6:$L$264,2,FALSE),"-")</f>
        <v>-</v>
      </c>
      <c r="L287" s="158" t="str">
        <f>IFERROR(IF(O287&gt;0,I287*O287,"   -"),"   -")</f>
        <v xml:space="preserve">   -</v>
      </c>
      <c r="M287" s="52"/>
      <c r="N287" s="167"/>
      <c r="O287" s="167"/>
    </row>
    <row r="288" spans="1:15" x14ac:dyDescent="0.25">
      <c r="A288" s="33" t="s">
        <v>154</v>
      </c>
      <c r="B288" s="34">
        <f>VLOOKUP(D288,nusedswatershed,4,FALSE)</f>
        <v>25</v>
      </c>
      <c r="C288" s="35">
        <v>25</v>
      </c>
      <c r="D288" s="36" t="s">
        <v>225</v>
      </c>
      <c r="E288" s="36" t="s">
        <v>33</v>
      </c>
      <c r="F288" s="21" t="s">
        <v>163</v>
      </c>
      <c r="G288" s="40">
        <v>2023</v>
      </c>
      <c r="H288" s="128" t="s">
        <v>646</v>
      </c>
      <c r="I288" s="40"/>
      <c r="J288" s="159" t="str">
        <f>IFERROR(IF(K288&gt;0,I288*K288,"   -"),"   -")</f>
        <v xml:space="preserve">   -</v>
      </c>
      <c r="K288" s="52" t="str">
        <f>_xlfn.IFNA(VLOOKUP(D288&amp;"."&amp;G288,PNIdata!$E$6:$L$264,2,FALSE),"-")</f>
        <v>-</v>
      </c>
      <c r="L288" s="158" t="str">
        <f>IFERROR(IF(O288&gt;0,I288*O288,"   -"),"   -")</f>
        <v xml:space="preserve">   -</v>
      </c>
      <c r="M288" s="52"/>
      <c r="N288" s="167"/>
      <c r="O288" s="167"/>
    </row>
    <row r="289" spans="1:15" x14ac:dyDescent="0.25">
      <c r="A289" s="33" t="s">
        <v>154</v>
      </c>
      <c r="B289" s="34">
        <f>VLOOKUP(D289,nusedswatershed,4,FALSE)</f>
        <v>25</v>
      </c>
      <c r="C289" s="35">
        <v>25</v>
      </c>
      <c r="D289" s="36" t="s">
        <v>225</v>
      </c>
      <c r="E289" s="36" t="s">
        <v>33</v>
      </c>
      <c r="F289" s="21" t="s">
        <v>163</v>
      </c>
      <c r="G289" s="40">
        <v>2022</v>
      </c>
      <c r="H289" s="128">
        <v>977</v>
      </c>
      <c r="I289" s="40">
        <v>977</v>
      </c>
      <c r="J289" s="159" t="str">
        <f>IFERROR(IF(K289&gt;0,I289*K289,"   -"),"   -")</f>
        <v xml:space="preserve">   -</v>
      </c>
      <c r="K289" s="52" t="str">
        <f>_xlfn.IFNA(VLOOKUP(D289&amp;"."&amp;G289,PNIdata!$E$6:$L$264,2,FALSE),"-")</f>
        <v>-</v>
      </c>
      <c r="L289" s="158" t="str">
        <f>IFERROR(IF(O289&gt;0,I289*O289,"   -"),"   -")</f>
        <v xml:space="preserve">   -</v>
      </c>
      <c r="M289" s="52"/>
      <c r="N289" s="167"/>
      <c r="O289" s="167"/>
    </row>
    <row r="290" spans="1:15" x14ac:dyDescent="0.25">
      <c r="A290" s="33" t="s">
        <v>154</v>
      </c>
      <c r="B290" s="34">
        <f>VLOOKUP(D290,nusedswatershed,4,FALSE)</f>
        <v>25</v>
      </c>
      <c r="C290" s="35">
        <v>25</v>
      </c>
      <c r="D290" s="36" t="s">
        <v>225</v>
      </c>
      <c r="E290" s="36" t="s">
        <v>33</v>
      </c>
      <c r="F290" s="21" t="s">
        <v>163</v>
      </c>
      <c r="G290" s="40">
        <v>2021</v>
      </c>
      <c r="H290" s="128">
        <v>922</v>
      </c>
      <c r="I290" s="40">
        <v>922</v>
      </c>
      <c r="J290" s="159" t="str">
        <f>IFERROR(IF(K290&gt;0,I290*K290,"   -"),"   -")</f>
        <v xml:space="preserve">   -</v>
      </c>
      <c r="K290" s="52" t="str">
        <f>_xlfn.IFNA(VLOOKUP(D290&amp;"."&amp;G290,PNIdata!$E$6:$L$264,2,FALSE),"-")</f>
        <v>-</v>
      </c>
      <c r="L290" s="158" t="str">
        <f>IFERROR(IF(O290&gt;0,I290*O290,"   -"),"   -")</f>
        <v xml:space="preserve">   -</v>
      </c>
      <c r="M290" s="52"/>
      <c r="N290" s="167"/>
      <c r="O290" s="167"/>
    </row>
    <row r="291" spans="1:15" x14ac:dyDescent="0.25">
      <c r="A291" s="33" t="s">
        <v>154</v>
      </c>
      <c r="B291" s="34">
        <f>VLOOKUP(D291,nusedswatershed,4,FALSE)</f>
        <v>25</v>
      </c>
      <c r="C291" s="35">
        <v>25</v>
      </c>
      <c r="D291" s="36" t="s">
        <v>225</v>
      </c>
      <c r="E291" s="36" t="s">
        <v>33</v>
      </c>
      <c r="F291" s="21" t="s">
        <v>163</v>
      </c>
      <c r="G291" s="40">
        <v>2020</v>
      </c>
      <c r="H291" s="128">
        <v>191</v>
      </c>
      <c r="I291" s="40">
        <v>191</v>
      </c>
      <c r="J291" s="159" t="str">
        <f>IFERROR(IF(K291&gt;0,I291*K291,"   -"),"   -")</f>
        <v xml:space="preserve">   -</v>
      </c>
      <c r="K291" s="52" t="str">
        <f>_xlfn.IFNA(VLOOKUP(D291&amp;"."&amp;G291,PNIdata!$E$6:$L$264,2,FALSE),"-")</f>
        <v>-</v>
      </c>
      <c r="L291" s="158" t="str">
        <f>IFERROR(IF(O291&gt;0,I291*O291,"   -"),"   -")</f>
        <v xml:space="preserve">   -</v>
      </c>
      <c r="M291" s="52"/>
      <c r="N291" s="167"/>
      <c r="O291" s="167"/>
    </row>
    <row r="292" spans="1:15" x14ac:dyDescent="0.25">
      <c r="A292" s="33" t="s">
        <v>154</v>
      </c>
      <c r="B292" s="34">
        <f>VLOOKUP(D292,nusedswatershed,4,FALSE)</f>
        <v>25</v>
      </c>
      <c r="C292" s="35">
        <v>25</v>
      </c>
      <c r="D292" s="36" t="s">
        <v>225</v>
      </c>
      <c r="E292" s="36" t="s">
        <v>33</v>
      </c>
      <c r="F292" s="21" t="s">
        <v>163</v>
      </c>
      <c r="G292" s="40">
        <v>2019</v>
      </c>
      <c r="H292" s="128">
        <v>1577</v>
      </c>
      <c r="I292" s="40">
        <v>1577</v>
      </c>
      <c r="J292" s="159" t="str">
        <f>IFERROR(IF(K292&gt;0,I292*K292,"   -"),"   -")</f>
        <v xml:space="preserve">   -</v>
      </c>
      <c r="K292" s="52" t="str">
        <f>_xlfn.IFNA(VLOOKUP(D292&amp;"."&amp;G292,PNIdata!$E$6:$L$264,2,FALSE),"-")</f>
        <v>-</v>
      </c>
      <c r="L292" s="158" t="str">
        <f>IFERROR(IF(O292&gt;0,I292*O292,"   -"),"   -")</f>
        <v xml:space="preserve">   -</v>
      </c>
      <c r="M292" s="52"/>
      <c r="N292" s="167"/>
      <c r="O292" s="167"/>
    </row>
    <row r="293" spans="1:15" x14ac:dyDescent="0.25">
      <c r="A293" s="33" t="s">
        <v>154</v>
      </c>
      <c r="B293" s="34">
        <f>VLOOKUP(D293,nusedswatershed,4,FALSE)</f>
        <v>25</v>
      </c>
      <c r="C293" s="35">
        <v>25</v>
      </c>
      <c r="D293" s="36" t="s">
        <v>225</v>
      </c>
      <c r="E293" s="36" t="s">
        <v>33</v>
      </c>
      <c r="F293" s="21" t="s">
        <v>163</v>
      </c>
      <c r="G293" s="40">
        <v>2018</v>
      </c>
      <c r="H293" s="128" t="s">
        <v>644</v>
      </c>
      <c r="I293" s="40"/>
      <c r="J293" s="159" t="str">
        <f>IFERROR(IF(K293&gt;0,I293*K293,"   -"),"   -")</f>
        <v xml:space="preserve">   -</v>
      </c>
      <c r="K293" s="52" t="str">
        <f>_xlfn.IFNA(VLOOKUP(D293&amp;"."&amp;G293,PNIdata!$E$6:$L$264,2,FALSE),"-")</f>
        <v>-</v>
      </c>
      <c r="L293" s="158" t="str">
        <f>IFERROR(IF(O293&gt;0,I293*O293,"   -"),"   -")</f>
        <v xml:space="preserve">   -</v>
      </c>
      <c r="M293" s="52"/>
      <c r="N293" s="167"/>
      <c r="O293" s="167"/>
    </row>
    <row r="294" spans="1:15" x14ac:dyDescent="0.25">
      <c r="A294" s="33" t="s">
        <v>154</v>
      </c>
      <c r="B294" s="34">
        <f>VLOOKUP(D294,nusedswatershed,4,FALSE)</f>
        <v>25</v>
      </c>
      <c r="C294" s="35">
        <v>25</v>
      </c>
      <c r="D294" s="36" t="s">
        <v>225</v>
      </c>
      <c r="E294" s="36" t="s">
        <v>33</v>
      </c>
      <c r="F294" s="21" t="s">
        <v>163</v>
      </c>
      <c r="G294" s="40">
        <v>2017</v>
      </c>
      <c r="H294" s="128">
        <v>207</v>
      </c>
      <c r="I294" s="40">
        <v>207</v>
      </c>
      <c r="J294" s="159" t="str">
        <f>IFERROR(IF(K294&gt;0,I294*K294,"   -"),"   -")</f>
        <v xml:space="preserve">   -</v>
      </c>
      <c r="K294" s="52" t="str">
        <f>_xlfn.IFNA(VLOOKUP(D294&amp;"."&amp;G294,PNIdata!$E$6:$L$264,2,FALSE),"-")</f>
        <v>-</v>
      </c>
      <c r="L294" s="158" t="str">
        <f>IFERROR(IF(O294&gt;0,I294*O294,"   -"),"   -")</f>
        <v xml:space="preserve">   -</v>
      </c>
      <c r="M294" s="52"/>
      <c r="N294" s="167"/>
      <c r="O294" s="167"/>
    </row>
    <row r="295" spans="1:15" x14ac:dyDescent="0.25">
      <c r="A295" s="33" t="s">
        <v>154</v>
      </c>
      <c r="B295" s="34">
        <f>VLOOKUP(D295,nusedswatershed,4,FALSE)</f>
        <v>25</v>
      </c>
      <c r="C295" s="35">
        <v>25</v>
      </c>
      <c r="D295" s="36" t="s">
        <v>225</v>
      </c>
      <c r="E295" s="36" t="s">
        <v>33</v>
      </c>
      <c r="F295" s="21" t="s">
        <v>163</v>
      </c>
      <c r="G295" s="40">
        <v>2016</v>
      </c>
      <c r="H295" s="128">
        <v>9824</v>
      </c>
      <c r="I295" s="40">
        <v>9824</v>
      </c>
      <c r="J295" s="159" t="str">
        <f>IFERROR(IF(K295&gt;0,I295*K295,"   -"),"   -")</f>
        <v xml:space="preserve">   -</v>
      </c>
      <c r="K295" s="52" t="str">
        <f>_xlfn.IFNA(VLOOKUP(D295&amp;"."&amp;G295,PNIdata!$E$6:$L$264,2,FALSE),"-")</f>
        <v>-</v>
      </c>
      <c r="L295" s="158" t="str">
        <f>IFERROR(IF(O295&gt;0,I295*O295,"   -"),"   -")</f>
        <v xml:space="preserve">   -</v>
      </c>
      <c r="M295" s="52"/>
      <c r="N295" s="167"/>
      <c r="O295" s="167"/>
    </row>
    <row r="296" spans="1:15" x14ac:dyDescent="0.25">
      <c r="A296" s="33" t="s">
        <v>154</v>
      </c>
      <c r="B296" s="34">
        <f>VLOOKUP(D296,nusedswatershed,4,FALSE)</f>
        <v>25</v>
      </c>
      <c r="C296" s="35">
        <v>25</v>
      </c>
      <c r="D296" s="36" t="s">
        <v>225</v>
      </c>
      <c r="E296" s="36" t="s">
        <v>33</v>
      </c>
      <c r="F296" s="21" t="s">
        <v>163</v>
      </c>
      <c r="G296" s="22">
        <v>2015</v>
      </c>
      <c r="H296" s="128" t="s">
        <v>646</v>
      </c>
      <c r="I296" s="40"/>
      <c r="J296" s="159" t="str">
        <f>IFERROR(IF(K296&gt;0,I296*K296,"   -"),"   -")</f>
        <v xml:space="preserve">   -</v>
      </c>
      <c r="K296" s="52" t="str">
        <f>_xlfn.IFNA(VLOOKUP(D296&amp;"."&amp;G296,PNIdata!$E$6:$L$264,2,FALSE),"-")</f>
        <v>-</v>
      </c>
      <c r="L296" s="158" t="str">
        <f>IFERROR(IF(O296&gt;0,I296*O296,"   -"),"   -")</f>
        <v xml:space="preserve">   -</v>
      </c>
      <c r="M296" s="52"/>
      <c r="N296" s="167"/>
      <c r="O296" s="167"/>
    </row>
    <row r="297" spans="1:15" x14ac:dyDescent="0.25">
      <c r="A297" s="33" t="s">
        <v>154</v>
      </c>
      <c r="B297" s="34">
        <f>VLOOKUP(D297,nusedswatershed,4,FALSE)</f>
        <v>25</v>
      </c>
      <c r="C297" s="35">
        <v>25</v>
      </c>
      <c r="D297" s="36" t="s">
        <v>225</v>
      </c>
      <c r="E297" s="36" t="s">
        <v>33</v>
      </c>
      <c r="F297" s="21" t="s">
        <v>163</v>
      </c>
      <c r="G297" s="22">
        <v>2014</v>
      </c>
      <c r="H297" s="128">
        <v>3500</v>
      </c>
      <c r="I297" s="40">
        <v>3500</v>
      </c>
      <c r="J297" s="159" t="str">
        <f>IFERROR(IF(K297&gt;0,I297*K297,"   -"),"   -")</f>
        <v xml:space="preserve">   -</v>
      </c>
      <c r="K297" s="52" t="str">
        <f>_xlfn.IFNA(VLOOKUP(D297&amp;"."&amp;G297,PNIdata!$E$6:$L$264,2,FALSE),"-")</f>
        <v>-</v>
      </c>
      <c r="L297" s="158" t="str">
        <f>IFERROR(IF(O297&gt;0,I297*O297,"   -"),"   -")</f>
        <v xml:space="preserve">   -</v>
      </c>
      <c r="M297" s="52"/>
      <c r="N297" s="167"/>
      <c r="O297" s="167"/>
    </row>
    <row r="298" spans="1:15" x14ac:dyDescent="0.25">
      <c r="A298" s="33" t="s">
        <v>154</v>
      </c>
      <c r="B298" s="34">
        <f>VLOOKUP(D298,nusedswatershed,4,FALSE)</f>
        <v>25</v>
      </c>
      <c r="C298" s="35">
        <v>25</v>
      </c>
      <c r="D298" s="36" t="s">
        <v>225</v>
      </c>
      <c r="E298" s="36" t="s">
        <v>33</v>
      </c>
      <c r="F298" s="21" t="s">
        <v>163</v>
      </c>
      <c r="G298">
        <v>2013</v>
      </c>
      <c r="H298" s="128">
        <v>3000</v>
      </c>
      <c r="I298" s="40">
        <v>3000</v>
      </c>
      <c r="J298" s="159" t="str">
        <f>IFERROR(IF(K298&gt;0,I298*K298,"   -"),"   -")</f>
        <v xml:space="preserve">   -</v>
      </c>
      <c r="K298" s="52" t="str">
        <f>_xlfn.IFNA(VLOOKUP(D298&amp;"."&amp;G298,PNIdata!$E$6:$L$264,2,FALSE),"-")</f>
        <v>-</v>
      </c>
      <c r="L298" s="158" t="str">
        <f>IFERROR(IF(O298&gt;0,I298*O298,"   -"),"   -")</f>
        <v xml:space="preserve">   -</v>
      </c>
      <c r="M298" s="52"/>
      <c r="N298" s="167"/>
      <c r="O298" s="167"/>
    </row>
    <row r="299" spans="1:15" x14ac:dyDescent="0.25">
      <c r="A299" s="33" t="s">
        <v>154</v>
      </c>
      <c r="B299" s="34">
        <f>VLOOKUP(D299,nusedswatershed,4,FALSE)</f>
        <v>25</v>
      </c>
      <c r="C299" s="35">
        <v>25</v>
      </c>
      <c r="D299" s="36" t="s">
        <v>225</v>
      </c>
      <c r="E299" s="36" t="s">
        <v>33</v>
      </c>
      <c r="F299" s="21" t="s">
        <v>163</v>
      </c>
      <c r="G299" s="22">
        <v>2012</v>
      </c>
      <c r="H299" s="128">
        <v>823</v>
      </c>
      <c r="I299" s="40">
        <v>823</v>
      </c>
      <c r="J299" s="159" t="str">
        <f>IFERROR(IF(K299&gt;0,I299*K299,"   -"),"   -")</f>
        <v xml:space="preserve">   -</v>
      </c>
      <c r="K299" s="52" t="str">
        <f>_xlfn.IFNA(VLOOKUP(D299&amp;"."&amp;G299,PNIdata!$E$6:$L$264,2,FALSE),"-")</f>
        <v>-</v>
      </c>
      <c r="L299" s="158" t="str">
        <f>IFERROR(IF(O299&gt;0,I299*O299,"   -"),"   -")</f>
        <v xml:space="preserve">   -</v>
      </c>
      <c r="M299" s="52"/>
      <c r="N299" s="167"/>
      <c r="O299" s="167"/>
    </row>
    <row r="300" spans="1:15" x14ac:dyDescent="0.25">
      <c r="A300" s="33" t="s">
        <v>154</v>
      </c>
      <c r="B300" s="34">
        <f>VLOOKUP(D300,nusedswatershed,4,FALSE)</f>
        <v>25</v>
      </c>
      <c r="C300" s="35">
        <v>25</v>
      </c>
      <c r="D300" s="36" t="s">
        <v>225</v>
      </c>
      <c r="E300" s="36" t="s">
        <v>33</v>
      </c>
      <c r="F300" s="21" t="s">
        <v>163</v>
      </c>
      <c r="G300" s="22">
        <v>2011</v>
      </c>
      <c r="H300" s="128">
        <v>2150</v>
      </c>
      <c r="I300" s="40">
        <v>2150</v>
      </c>
      <c r="J300" s="159" t="str">
        <f>IFERROR(IF(K300&gt;0,I300*K300,"   -"),"   -")</f>
        <v xml:space="preserve">   -</v>
      </c>
      <c r="K300" s="52" t="str">
        <f>_xlfn.IFNA(VLOOKUP(D300&amp;"."&amp;G300,PNIdata!$E$6:$L$264,2,FALSE),"-")</f>
        <v>-</v>
      </c>
      <c r="L300" s="158" t="str">
        <f>IFERROR(IF(O300&gt;0,I300*O300,"   -"),"   -")</f>
        <v xml:space="preserve">   -</v>
      </c>
      <c r="M300" s="52"/>
      <c r="N300" s="167"/>
      <c r="O300" s="167"/>
    </row>
    <row r="301" spans="1:15" x14ac:dyDescent="0.25">
      <c r="A301" s="33" t="s">
        <v>154</v>
      </c>
      <c r="B301" s="34">
        <f>VLOOKUP(D301,nusedswatershed,4,FALSE)</f>
        <v>25</v>
      </c>
      <c r="C301" s="35">
        <v>25</v>
      </c>
      <c r="D301" s="36" t="s">
        <v>225</v>
      </c>
      <c r="E301" s="36" t="s">
        <v>33</v>
      </c>
      <c r="F301" s="21" t="s">
        <v>163</v>
      </c>
      <c r="G301" s="22">
        <v>2010</v>
      </c>
      <c r="H301" s="128">
        <v>347</v>
      </c>
      <c r="I301" s="40">
        <v>347</v>
      </c>
      <c r="J301" s="159" t="str">
        <f>IFERROR(IF(K301&gt;0,I301*K301,"   -"),"   -")</f>
        <v xml:space="preserve">   -</v>
      </c>
      <c r="K301" s="52" t="str">
        <f>_xlfn.IFNA(VLOOKUP(D301&amp;"."&amp;G301,PNIdata!$E$6:$L$264,2,FALSE),"-")</f>
        <v>-</v>
      </c>
      <c r="L301" s="158" t="str">
        <f>IFERROR(IF(O301&gt;0,I301*O301,"   -"),"   -")</f>
        <v xml:space="preserve">   -</v>
      </c>
      <c r="M301" s="52"/>
      <c r="N301" s="167"/>
      <c r="O301" s="167"/>
    </row>
    <row r="302" spans="1:15" x14ac:dyDescent="0.25">
      <c r="A302" s="33" t="s">
        <v>154</v>
      </c>
      <c r="B302" s="34">
        <f>VLOOKUP(D302,nusedswatershed,4,FALSE)</f>
        <v>25</v>
      </c>
      <c r="C302" s="35">
        <v>25</v>
      </c>
      <c r="D302" s="36" t="s">
        <v>225</v>
      </c>
      <c r="E302" s="36" t="s">
        <v>33</v>
      </c>
      <c r="F302" s="21" t="s">
        <v>163</v>
      </c>
      <c r="G302" s="22">
        <v>2009</v>
      </c>
      <c r="H302" s="128">
        <v>170</v>
      </c>
      <c r="I302" s="40">
        <v>170</v>
      </c>
      <c r="J302" s="159" t="str">
        <f>IFERROR(IF(K302&gt;0,I302*K302,"   -"),"   -")</f>
        <v xml:space="preserve">   -</v>
      </c>
      <c r="K302" s="52" t="str">
        <f>_xlfn.IFNA(VLOOKUP(D302&amp;"."&amp;G302,PNIdata!$E$6:$L$264,2,FALSE),"-")</f>
        <v>-</v>
      </c>
      <c r="L302" s="158" t="str">
        <f>IFERROR(IF(O302&gt;0,I302*O302,"   -"),"   -")</f>
        <v xml:space="preserve">   -</v>
      </c>
      <c r="M302" s="52"/>
      <c r="N302" s="167"/>
      <c r="O302" s="167"/>
    </row>
    <row r="303" spans="1:15" x14ac:dyDescent="0.25">
      <c r="A303" s="33" t="s">
        <v>154</v>
      </c>
      <c r="B303" s="34">
        <f>VLOOKUP(D303,nusedswatershed,4,FALSE)</f>
        <v>25</v>
      </c>
      <c r="C303" s="35">
        <v>25</v>
      </c>
      <c r="D303" s="36" t="s">
        <v>225</v>
      </c>
      <c r="E303" s="36" t="s">
        <v>33</v>
      </c>
      <c r="F303" s="21" t="s">
        <v>163</v>
      </c>
      <c r="G303">
        <v>2008</v>
      </c>
      <c r="H303" s="128" t="s">
        <v>645</v>
      </c>
      <c r="I303" s="40"/>
      <c r="J303" s="159" t="str">
        <f>IFERROR(IF(K303&gt;0,I303*K303,"   -"),"   -")</f>
        <v xml:space="preserve">   -</v>
      </c>
      <c r="K303" s="52" t="str">
        <f>_xlfn.IFNA(VLOOKUP(D303&amp;"."&amp;G303,PNIdata!$E$6:$L$264,2,FALSE),"-")</f>
        <v>-</v>
      </c>
      <c r="L303" s="158" t="str">
        <f>IFERROR(IF(O303&gt;0,I303*O303,"   -"),"   -")</f>
        <v xml:space="preserve">   -</v>
      </c>
      <c r="M303" s="52"/>
      <c r="N303" s="167"/>
      <c r="O303" s="167"/>
    </row>
    <row r="304" spans="1:15" x14ac:dyDescent="0.25">
      <c r="A304" s="33" t="s">
        <v>154</v>
      </c>
      <c r="B304" s="34">
        <f>VLOOKUP(D304,nusedswatershed,4,FALSE)</f>
        <v>25</v>
      </c>
      <c r="C304" s="35">
        <v>25</v>
      </c>
      <c r="D304" s="36" t="s">
        <v>225</v>
      </c>
      <c r="E304" s="36" t="s">
        <v>33</v>
      </c>
      <c r="F304" s="21" t="s">
        <v>163</v>
      </c>
      <c r="G304">
        <v>2007</v>
      </c>
      <c r="H304" s="128">
        <v>102</v>
      </c>
      <c r="I304" s="40">
        <v>102</v>
      </c>
      <c r="J304" s="159" t="str">
        <f>IFERROR(IF(K304&gt;0,I304*K304,"   -"),"   -")</f>
        <v xml:space="preserve">   -</v>
      </c>
      <c r="K304" s="52" t="str">
        <f>_xlfn.IFNA(VLOOKUP(D304&amp;"."&amp;G304,PNIdata!$E$6:$L$264,2,FALSE),"-")</f>
        <v>-</v>
      </c>
      <c r="L304" s="158" t="str">
        <f>IFERROR(IF(O304&gt;0,I304*O304,"   -"),"   -")</f>
        <v xml:space="preserve">   -</v>
      </c>
      <c r="M304" s="52"/>
      <c r="N304" s="167"/>
      <c r="O304" s="167"/>
    </row>
    <row r="305" spans="1:15" x14ac:dyDescent="0.25">
      <c r="A305" s="33" t="s">
        <v>154</v>
      </c>
      <c r="B305" s="34">
        <f>VLOOKUP(D305,nusedswatershed,4,FALSE)</f>
        <v>25</v>
      </c>
      <c r="C305" s="35">
        <v>25</v>
      </c>
      <c r="D305" s="36" t="s">
        <v>225</v>
      </c>
      <c r="E305" s="36" t="s">
        <v>33</v>
      </c>
      <c r="F305" s="21" t="s">
        <v>163</v>
      </c>
      <c r="G305">
        <v>2006</v>
      </c>
      <c r="H305" s="128" t="s">
        <v>644</v>
      </c>
      <c r="I305" s="40"/>
      <c r="J305" s="159" t="str">
        <f>IFERROR(IF(K305&gt;0,I305*K305,"   -"),"   -")</f>
        <v xml:space="preserve">   -</v>
      </c>
      <c r="K305" s="52" t="str">
        <f>_xlfn.IFNA(VLOOKUP(D305&amp;"."&amp;G305,PNIdata!$E$6:$L$264,2,FALSE),"-")</f>
        <v>-</v>
      </c>
      <c r="L305" s="158" t="str">
        <f>IFERROR(IF(O305&gt;0,I305*O305,"   -"),"   -")</f>
        <v xml:space="preserve">   -</v>
      </c>
      <c r="M305" s="52"/>
      <c r="N305" s="167"/>
      <c r="O305" s="167"/>
    </row>
    <row r="306" spans="1:15" x14ac:dyDescent="0.25">
      <c r="A306" s="33" t="s">
        <v>154</v>
      </c>
      <c r="B306" s="34">
        <f>VLOOKUP(D306,nusedswatershed,4,FALSE)</f>
        <v>25</v>
      </c>
      <c r="C306" s="35">
        <v>25</v>
      </c>
      <c r="D306" s="36" t="s">
        <v>225</v>
      </c>
      <c r="E306" s="36" t="s">
        <v>33</v>
      </c>
      <c r="F306" s="21" t="s">
        <v>163</v>
      </c>
      <c r="G306">
        <v>2005</v>
      </c>
      <c r="H306" s="128" t="s">
        <v>644</v>
      </c>
      <c r="I306" s="40"/>
      <c r="J306" s="159" t="str">
        <f>IFERROR(IF(K306&gt;0,I306*K306,"   -"),"   -")</f>
        <v xml:space="preserve">   -</v>
      </c>
      <c r="K306" s="52" t="str">
        <f>_xlfn.IFNA(VLOOKUP(D306&amp;"."&amp;G306,PNIdata!$E$6:$L$264,2,FALSE),"-")</f>
        <v>-</v>
      </c>
      <c r="L306" s="158" t="str">
        <f>IFERROR(IF(O306&gt;0,I306*O306,"   -"),"   -")</f>
        <v xml:space="preserve">   -</v>
      </c>
      <c r="M306" s="52"/>
      <c r="N306" s="167"/>
      <c r="O306" s="167"/>
    </row>
    <row r="307" spans="1:15" x14ac:dyDescent="0.25">
      <c r="A307" s="33" t="s">
        <v>154</v>
      </c>
      <c r="B307" s="34">
        <f>VLOOKUP(D307,nusedswatershed,4,FALSE)</f>
        <v>25</v>
      </c>
      <c r="C307" s="35">
        <v>25</v>
      </c>
      <c r="D307" s="36" t="s">
        <v>225</v>
      </c>
      <c r="E307" s="36" t="s">
        <v>33</v>
      </c>
      <c r="F307" s="21" t="s">
        <v>163</v>
      </c>
      <c r="G307">
        <v>2004</v>
      </c>
      <c r="H307" s="128" t="s">
        <v>644</v>
      </c>
      <c r="I307" s="40"/>
      <c r="J307" s="159" t="str">
        <f>IFERROR(IF(K307&gt;0,I307*K307,"   -"),"   -")</f>
        <v xml:space="preserve">   -</v>
      </c>
      <c r="K307" s="52" t="str">
        <f>_xlfn.IFNA(VLOOKUP(D307&amp;"."&amp;G307,PNIdata!$E$6:$L$264,2,FALSE),"-")</f>
        <v>-</v>
      </c>
      <c r="L307" s="158" t="str">
        <f>IFERROR(IF(O307&gt;0,I307*O307,"   -"),"   -")</f>
        <v xml:space="preserve">   -</v>
      </c>
      <c r="M307" s="52"/>
      <c r="N307" s="167"/>
      <c r="O307" s="167"/>
    </row>
    <row r="308" spans="1:15" x14ac:dyDescent="0.25">
      <c r="A308" s="33" t="s">
        <v>154</v>
      </c>
      <c r="B308" s="34">
        <f>VLOOKUP(D308,nusedswatershed,4,FALSE)</f>
        <v>25</v>
      </c>
      <c r="C308" s="35">
        <v>25</v>
      </c>
      <c r="D308" s="36" t="s">
        <v>225</v>
      </c>
      <c r="E308" s="36" t="s">
        <v>33</v>
      </c>
      <c r="F308" s="21" t="s">
        <v>163</v>
      </c>
      <c r="G308">
        <v>2003</v>
      </c>
      <c r="H308" s="128" t="s">
        <v>644</v>
      </c>
      <c r="I308" s="40"/>
      <c r="J308" s="159" t="str">
        <f>IFERROR(IF(K308&gt;0,I308*K308,"   -"),"   -")</f>
        <v xml:space="preserve">   -</v>
      </c>
      <c r="K308" s="52" t="str">
        <f>_xlfn.IFNA(VLOOKUP(D308&amp;"."&amp;G308,PNIdata!$E$6:$L$264,2,FALSE),"-")</f>
        <v>-</v>
      </c>
      <c r="L308" s="158" t="str">
        <f>IFERROR(IF(O308&gt;0,I308*O308,"   -"),"   -")</f>
        <v xml:space="preserve">   -</v>
      </c>
      <c r="M308" s="52"/>
      <c r="N308" s="167"/>
      <c r="O308" s="167"/>
    </row>
    <row r="309" spans="1:15" x14ac:dyDescent="0.25">
      <c r="A309" s="33" t="s">
        <v>154</v>
      </c>
      <c r="B309" s="34">
        <f>VLOOKUP(D309,nusedswatershed,4,FALSE)</f>
        <v>25</v>
      </c>
      <c r="C309" s="35">
        <v>25</v>
      </c>
      <c r="D309" s="36" t="s">
        <v>225</v>
      </c>
      <c r="E309" s="36" t="s">
        <v>33</v>
      </c>
      <c r="F309" s="21" t="s">
        <v>163</v>
      </c>
      <c r="G309">
        <v>2002</v>
      </c>
      <c r="H309" s="128" t="s">
        <v>644</v>
      </c>
      <c r="I309" s="40"/>
      <c r="J309" s="159" t="str">
        <f>IFERROR(IF(K309&gt;0,I309*K309,"   -"),"   -")</f>
        <v xml:space="preserve">   -</v>
      </c>
      <c r="K309" s="52" t="str">
        <f>_xlfn.IFNA(VLOOKUP(D309&amp;"."&amp;G309,PNIdata!$E$6:$L$264,2,FALSE),"-")</f>
        <v>-</v>
      </c>
      <c r="L309" s="158" t="str">
        <f>IFERROR(IF(O309&gt;0,I309*O309,"   -"),"   -")</f>
        <v xml:space="preserve">   -</v>
      </c>
      <c r="M309" s="52"/>
      <c r="N309" s="167"/>
      <c r="O309" s="167"/>
    </row>
    <row r="310" spans="1:15" x14ac:dyDescent="0.25">
      <c r="A310" s="33" t="s">
        <v>154</v>
      </c>
      <c r="B310" s="34">
        <f>VLOOKUP(D310,nusedswatershed,4,FALSE)</f>
        <v>25</v>
      </c>
      <c r="C310" s="35">
        <v>25</v>
      </c>
      <c r="D310" s="36" t="s">
        <v>225</v>
      </c>
      <c r="E310" s="36" t="s">
        <v>33</v>
      </c>
      <c r="F310" s="21" t="s">
        <v>163</v>
      </c>
      <c r="G310">
        <v>2001</v>
      </c>
      <c r="H310" s="128">
        <v>456</v>
      </c>
      <c r="I310" s="40">
        <v>456</v>
      </c>
      <c r="J310" s="159" t="str">
        <f>IFERROR(IF(K310&gt;0,I310*K310,"   -"),"   -")</f>
        <v xml:space="preserve">   -</v>
      </c>
      <c r="K310" s="52" t="str">
        <f>_xlfn.IFNA(VLOOKUP(D310&amp;"."&amp;G310,PNIdata!$E$6:$L$264,2,FALSE),"-")</f>
        <v>-</v>
      </c>
      <c r="L310" s="158" t="str">
        <f>IFERROR(IF(O310&gt;0,I310*O310,"   -"),"   -")</f>
        <v xml:space="preserve">   -</v>
      </c>
      <c r="M310" s="52"/>
      <c r="N310" s="167"/>
      <c r="O310" s="167"/>
    </row>
    <row r="311" spans="1:15" x14ac:dyDescent="0.25">
      <c r="A311" s="33" t="s">
        <v>154</v>
      </c>
      <c r="B311" s="34">
        <f>VLOOKUP(D311,nusedswatershed,4,FALSE)</f>
        <v>25</v>
      </c>
      <c r="C311" s="35">
        <v>25</v>
      </c>
      <c r="D311" s="36" t="s">
        <v>225</v>
      </c>
      <c r="E311" s="36" t="s">
        <v>33</v>
      </c>
      <c r="F311" s="21" t="s">
        <v>163</v>
      </c>
      <c r="G311">
        <v>2000</v>
      </c>
      <c r="H311" s="128">
        <v>973</v>
      </c>
      <c r="I311" s="40">
        <v>973</v>
      </c>
      <c r="J311" s="159" t="str">
        <f>IFERROR(IF(K311&gt;0,I311*K311,"   -"),"   -")</f>
        <v xml:space="preserve">   -</v>
      </c>
      <c r="K311" s="52" t="str">
        <f>_xlfn.IFNA(VLOOKUP(D311&amp;"."&amp;G311,PNIdata!$E$6:$L$264,2,FALSE),"-")</f>
        <v>-</v>
      </c>
      <c r="L311" s="158" t="str">
        <f>IFERROR(IF(O311&gt;0,I311*O311,"   -"),"   -")</f>
        <v xml:space="preserve">   -</v>
      </c>
      <c r="M311" s="52"/>
      <c r="N311" s="167"/>
      <c r="O311" s="167"/>
    </row>
    <row r="312" spans="1:15" x14ac:dyDescent="0.25">
      <c r="A312" s="33" t="s">
        <v>154</v>
      </c>
      <c r="B312" s="34">
        <f>VLOOKUP(D312,nusedswatershed,4,FALSE)</f>
        <v>25</v>
      </c>
      <c r="C312" s="35">
        <v>25</v>
      </c>
      <c r="D312" s="36" t="s">
        <v>225</v>
      </c>
      <c r="E312" s="36" t="s">
        <v>33</v>
      </c>
      <c r="F312" s="21" t="s">
        <v>163</v>
      </c>
      <c r="G312">
        <v>1999</v>
      </c>
      <c r="H312" s="128">
        <v>140</v>
      </c>
      <c r="I312" s="40">
        <v>140</v>
      </c>
      <c r="J312" s="159" t="str">
        <f>IFERROR(IF(K312&gt;0,I312*K312,"   -"),"   -")</f>
        <v xml:space="preserve">   -</v>
      </c>
      <c r="K312" s="52" t="str">
        <f>_xlfn.IFNA(VLOOKUP(D312&amp;"."&amp;G312,PNIdata!$E$6:$L$264,2,FALSE),"-")</f>
        <v>-</v>
      </c>
      <c r="L312" s="158" t="str">
        <f>IFERROR(IF(O312&gt;0,I312*O312,"   -"),"   -")</f>
        <v xml:space="preserve">   -</v>
      </c>
      <c r="M312" s="52"/>
      <c r="N312" s="167"/>
      <c r="O312" s="167"/>
    </row>
    <row r="313" spans="1:15" x14ac:dyDescent="0.25">
      <c r="A313" s="33" t="s">
        <v>154</v>
      </c>
      <c r="B313" s="34">
        <f>VLOOKUP(D313,nusedswatershed,4,FALSE)</f>
        <v>25</v>
      </c>
      <c r="C313" s="35">
        <v>25</v>
      </c>
      <c r="D313" s="36" t="s">
        <v>225</v>
      </c>
      <c r="E313" s="36" t="s">
        <v>33</v>
      </c>
      <c r="F313" s="21" t="s">
        <v>163</v>
      </c>
      <c r="G313" s="22">
        <v>1998</v>
      </c>
      <c r="H313" s="128">
        <v>620</v>
      </c>
      <c r="I313" s="40">
        <v>620</v>
      </c>
      <c r="J313" s="159" t="str">
        <f>IFERROR(IF(K313&gt;0,I313*K313,"   -"),"   -")</f>
        <v xml:space="preserve">   -</v>
      </c>
      <c r="K313" s="52" t="str">
        <f>_xlfn.IFNA(VLOOKUP(D313&amp;"."&amp;G313,PNIdata!$E$6:$L$264,2,FALSE),"-")</f>
        <v>-</v>
      </c>
      <c r="L313" s="158" t="str">
        <f>IFERROR(IF(O313&gt;0,I313*O313,"   -"),"   -")</f>
        <v xml:space="preserve">   -</v>
      </c>
      <c r="M313" s="52"/>
      <c r="N313" s="167"/>
      <c r="O313" s="168"/>
    </row>
    <row r="314" spans="1:15" x14ac:dyDescent="0.25">
      <c r="A314" s="33" t="s">
        <v>154</v>
      </c>
      <c r="B314" s="34">
        <f>VLOOKUP(D314,nusedswatershed,4,FALSE)</f>
        <v>25</v>
      </c>
      <c r="C314" s="35">
        <v>25</v>
      </c>
      <c r="D314" s="36" t="s">
        <v>225</v>
      </c>
      <c r="E314" s="36" t="s">
        <v>33</v>
      </c>
      <c r="F314" s="21" t="s">
        <v>163</v>
      </c>
      <c r="G314" s="22">
        <v>1997</v>
      </c>
      <c r="H314" s="128">
        <v>140</v>
      </c>
      <c r="I314" s="40">
        <v>140</v>
      </c>
      <c r="J314" s="159" t="str">
        <f>IFERROR(IF(K314&gt;0,I314*K314,"   -"),"   -")</f>
        <v xml:space="preserve">   -</v>
      </c>
      <c r="K314" s="52" t="str">
        <f>_xlfn.IFNA(VLOOKUP(D314&amp;"."&amp;G314,PNIdata!$E$6:$L$264,2,FALSE),"-")</f>
        <v>-</v>
      </c>
      <c r="L314" s="158" t="str">
        <f>IFERROR(IF(O314&gt;0,I314*O314,"   -"),"   -")</f>
        <v xml:space="preserve">   -</v>
      </c>
      <c r="M314" s="52"/>
      <c r="N314" s="167"/>
      <c r="O314" s="167"/>
    </row>
    <row r="315" spans="1:15" x14ac:dyDescent="0.25">
      <c r="A315" s="33" t="s">
        <v>154</v>
      </c>
      <c r="B315" s="34">
        <f>VLOOKUP(D315,nusedswatershed,4,FALSE)</f>
        <v>25</v>
      </c>
      <c r="C315" s="35">
        <v>25</v>
      </c>
      <c r="D315" s="36" t="s">
        <v>225</v>
      </c>
      <c r="E315" s="36" t="s">
        <v>33</v>
      </c>
      <c r="F315" s="21" t="s">
        <v>163</v>
      </c>
      <c r="G315" s="22">
        <v>1996</v>
      </c>
      <c r="H315" s="128">
        <v>398</v>
      </c>
      <c r="I315" s="40">
        <v>398</v>
      </c>
      <c r="J315" s="159" t="str">
        <f>IFERROR(IF(K315&gt;0,I315*K315,"   -"),"   -")</f>
        <v xml:space="preserve">   -</v>
      </c>
      <c r="K315" s="52" t="str">
        <f>_xlfn.IFNA(VLOOKUP(D315&amp;"."&amp;G315,PNIdata!$E$6:$L$264,2,FALSE),"-")</f>
        <v>-</v>
      </c>
      <c r="L315" s="158" t="str">
        <f>IFERROR(IF(O315&gt;0,I315*O315,"   -"),"   -")</f>
        <v xml:space="preserve">   -</v>
      </c>
      <c r="M315" s="52"/>
      <c r="N315" s="167"/>
      <c r="O315" s="167"/>
    </row>
    <row r="316" spans="1:15" x14ac:dyDescent="0.25">
      <c r="A316" s="33" t="s">
        <v>154</v>
      </c>
      <c r="B316" s="34">
        <f>VLOOKUP(D316,nusedswatershed,4,FALSE)</f>
        <v>25</v>
      </c>
      <c r="C316" s="35">
        <v>25</v>
      </c>
      <c r="D316" s="36" t="s">
        <v>225</v>
      </c>
      <c r="E316" s="36" t="s">
        <v>33</v>
      </c>
      <c r="F316" s="21" t="s">
        <v>163</v>
      </c>
      <c r="G316" s="22">
        <v>1995</v>
      </c>
      <c r="H316" s="128">
        <v>1615</v>
      </c>
      <c r="I316" s="40">
        <v>1615</v>
      </c>
      <c r="J316" s="159" t="str">
        <f>IFERROR(IF(K316&gt;0,I316*K316,"   -"),"   -")</f>
        <v xml:space="preserve">   -</v>
      </c>
      <c r="K316" s="52" t="str">
        <f>_xlfn.IFNA(VLOOKUP(D316&amp;"."&amp;G316,PNIdata!$E$6:$L$264,2,FALSE),"-")</f>
        <v>-</v>
      </c>
      <c r="L316" s="158" t="str">
        <f>IFERROR(IF(O316&gt;0,I316*O316,"   -"),"   -")</f>
        <v xml:space="preserve">   -</v>
      </c>
      <c r="M316" s="52"/>
      <c r="N316" s="167"/>
      <c r="O316" s="167"/>
    </row>
    <row r="317" spans="1:15" hidden="1" x14ac:dyDescent="0.25">
      <c r="A317" s="33" t="s">
        <v>154</v>
      </c>
      <c r="B317" s="34">
        <f>VLOOKUP(D317,nusedswatershed,4,FALSE)</f>
        <v>25</v>
      </c>
      <c r="C317" s="35">
        <v>25</v>
      </c>
      <c r="D317" s="36" t="s">
        <v>225</v>
      </c>
      <c r="E317" s="36" t="s">
        <v>33</v>
      </c>
      <c r="F317" s="21" t="s">
        <v>163</v>
      </c>
      <c r="G317" s="22">
        <v>1994</v>
      </c>
      <c r="H317" s="128">
        <v>5000</v>
      </c>
      <c r="I317" s="40">
        <v>5000</v>
      </c>
      <c r="J317" s="159" t="str">
        <f>IFERROR(IF(K317&gt;0,I317*K317,"   -"),"   -")</f>
        <v xml:space="preserve">   -</v>
      </c>
      <c r="K317" s="52" t="str">
        <f>_xlfn.IFNA(VLOOKUP(D317&amp;"."&amp;G317,PNIdata!$E$6:$L$264,2,FALSE),"-")</f>
        <v>-</v>
      </c>
      <c r="L317" s="158" t="str">
        <f>IFERROR(IF(O317&gt;0,I317*O317,"   -"),"   -")</f>
        <v xml:space="preserve">   -</v>
      </c>
      <c r="M317" s="52"/>
      <c r="N317" s="167"/>
      <c r="O317" s="167"/>
    </row>
    <row r="318" spans="1:15" hidden="1" x14ac:dyDescent="0.25">
      <c r="A318" s="33" t="s">
        <v>154</v>
      </c>
      <c r="B318" s="34">
        <f>VLOOKUP(D318,nusedswatershed,4,FALSE)</f>
        <v>25</v>
      </c>
      <c r="C318" s="35">
        <v>25</v>
      </c>
      <c r="D318" s="36" t="s">
        <v>225</v>
      </c>
      <c r="E318" s="36" t="s">
        <v>33</v>
      </c>
      <c r="F318" s="21" t="s">
        <v>163</v>
      </c>
      <c r="G318" s="22">
        <v>1993</v>
      </c>
      <c r="H318" s="128">
        <v>800</v>
      </c>
      <c r="I318" s="40">
        <v>800</v>
      </c>
      <c r="J318" s="159" t="str">
        <f>IFERROR(IF(K318&gt;0,I318*K318,"   -"),"   -")</f>
        <v xml:space="preserve">   -</v>
      </c>
      <c r="K318" s="52" t="str">
        <f>_xlfn.IFNA(VLOOKUP(D318&amp;"."&amp;G318,PNIdata!$E$6:$L$264,2,FALSE),"-")</f>
        <v>-</v>
      </c>
      <c r="L318" s="158" t="str">
        <f>IFERROR(IF(O318&gt;0,I318*O318,"   -"),"   -")</f>
        <v xml:space="preserve">   -</v>
      </c>
      <c r="M318" s="52"/>
      <c r="N318" s="167"/>
      <c r="O318" s="167"/>
    </row>
    <row r="319" spans="1:15" hidden="1" x14ac:dyDescent="0.25">
      <c r="A319" s="33" t="s">
        <v>154</v>
      </c>
      <c r="B319" s="34">
        <f>VLOOKUP(D319,nusedswatershed,4,FALSE)</f>
        <v>25</v>
      </c>
      <c r="C319" s="35">
        <v>25</v>
      </c>
      <c r="D319" s="36" t="s">
        <v>225</v>
      </c>
      <c r="E319" s="36" t="s">
        <v>33</v>
      </c>
      <c r="F319" s="21" t="s">
        <v>163</v>
      </c>
      <c r="G319" s="22">
        <v>1992</v>
      </c>
      <c r="H319" s="128">
        <v>900</v>
      </c>
      <c r="I319" s="40">
        <v>900</v>
      </c>
      <c r="J319" s="159" t="str">
        <f>IFERROR(IF(K319&gt;0,I319*K319,"   -"),"   -")</f>
        <v xml:space="preserve">   -</v>
      </c>
      <c r="K319" s="52" t="str">
        <f>_xlfn.IFNA(VLOOKUP(D319&amp;"."&amp;G319,PNIdata!$E$6:$L$264,2,FALSE),"-")</f>
        <v>-</v>
      </c>
      <c r="L319" s="158" t="str">
        <f>IFERROR(IF(O319&gt;0,I319*O319,"   -"),"   -")</f>
        <v xml:space="preserve">   -</v>
      </c>
      <c r="M319" s="52"/>
      <c r="N319" s="167"/>
      <c r="O319" s="167"/>
    </row>
    <row r="320" spans="1:15" hidden="1" x14ac:dyDescent="0.25">
      <c r="A320" s="33" t="s">
        <v>154</v>
      </c>
      <c r="B320" s="34">
        <f>VLOOKUP(D320,nusedswatershed,4,FALSE)</f>
        <v>25</v>
      </c>
      <c r="C320" s="35">
        <v>25</v>
      </c>
      <c r="D320" s="36" t="s">
        <v>225</v>
      </c>
      <c r="E320" s="36" t="s">
        <v>33</v>
      </c>
      <c r="F320" s="21" t="s">
        <v>163</v>
      </c>
      <c r="G320" s="22">
        <v>1991</v>
      </c>
      <c r="H320" s="128">
        <v>100</v>
      </c>
      <c r="I320" s="40">
        <v>100</v>
      </c>
      <c r="J320" s="159" t="str">
        <f>IFERROR(IF(K320&gt;0,I320*K320,"   -"),"   -")</f>
        <v xml:space="preserve">   -</v>
      </c>
      <c r="K320" s="52" t="str">
        <f>_xlfn.IFNA(VLOOKUP(D320&amp;"."&amp;G320,PNIdata!$E$6:$L$264,2,FALSE),"-")</f>
        <v>-</v>
      </c>
      <c r="L320" s="158" t="str">
        <f>IFERROR(IF(O320&gt;0,I320*O320,"   -"),"   -")</f>
        <v xml:space="preserve">   -</v>
      </c>
      <c r="M320" s="52"/>
      <c r="N320" s="167"/>
      <c r="O320" s="167"/>
    </row>
    <row r="321" spans="1:15" hidden="1" x14ac:dyDescent="0.25">
      <c r="A321" s="33" t="s">
        <v>154</v>
      </c>
      <c r="B321" s="34">
        <f>VLOOKUP(D321,nusedswatershed,4,FALSE)</f>
        <v>25</v>
      </c>
      <c r="C321" s="35">
        <v>25</v>
      </c>
      <c r="D321" s="36" t="s">
        <v>225</v>
      </c>
      <c r="E321" s="36" t="s">
        <v>33</v>
      </c>
      <c r="F321" s="21" t="s">
        <v>163</v>
      </c>
      <c r="G321" s="22">
        <v>1990</v>
      </c>
      <c r="H321" s="128" t="s">
        <v>643</v>
      </c>
      <c r="I321" s="40"/>
      <c r="J321" s="159" t="str">
        <f>IFERROR(IF(K321&gt;0,I321*K321,"   -"),"   -")</f>
        <v xml:space="preserve">   -</v>
      </c>
      <c r="K321" s="52" t="str">
        <f>_xlfn.IFNA(VLOOKUP(D321&amp;"."&amp;G321,PNIdata!$E$6:$L$264,2,FALSE),"-")</f>
        <v>-</v>
      </c>
      <c r="L321" s="158" t="str">
        <f>IFERROR(IF(O321&gt;0,I321*O321,"   -"),"   -")</f>
        <v xml:space="preserve">   -</v>
      </c>
      <c r="M321" s="52"/>
      <c r="N321" s="167"/>
      <c r="O321" s="167"/>
    </row>
    <row r="322" spans="1:15" hidden="1" x14ac:dyDescent="0.25">
      <c r="A322" s="33" t="s">
        <v>154</v>
      </c>
      <c r="B322" s="34">
        <f>VLOOKUP(D322,nusedswatershed,4,FALSE)</f>
        <v>25</v>
      </c>
      <c r="C322" s="35">
        <v>25</v>
      </c>
      <c r="D322" s="36" t="s">
        <v>225</v>
      </c>
      <c r="E322" s="36" t="s">
        <v>33</v>
      </c>
      <c r="F322" s="21" t="s">
        <v>163</v>
      </c>
      <c r="G322" s="22">
        <v>1989</v>
      </c>
      <c r="H322" s="128" t="s">
        <v>643</v>
      </c>
      <c r="I322" s="40"/>
      <c r="J322" s="159" t="str">
        <f>IFERROR(IF(K322&gt;0,I322*K322,"   -"),"   -")</f>
        <v xml:space="preserve">   -</v>
      </c>
      <c r="K322" s="52" t="str">
        <f>_xlfn.IFNA(VLOOKUP(D322&amp;"."&amp;G322,PNIdata!$E$6:$L$264,2,FALSE),"-")</f>
        <v>-</v>
      </c>
      <c r="L322" s="158" t="str">
        <f>IFERROR(IF(O322&gt;0,I322*O322,"   -"),"   -")</f>
        <v xml:space="preserve">   -</v>
      </c>
      <c r="M322" s="52"/>
      <c r="N322" s="167"/>
      <c r="O322" s="167"/>
    </row>
    <row r="323" spans="1:15" hidden="1" x14ac:dyDescent="0.25">
      <c r="A323" s="33" t="s">
        <v>154</v>
      </c>
      <c r="B323" s="34">
        <f>VLOOKUP(D323,nusedswatershed,4,FALSE)</f>
        <v>25</v>
      </c>
      <c r="C323" s="35">
        <v>25</v>
      </c>
      <c r="D323" s="36" t="s">
        <v>225</v>
      </c>
      <c r="E323" s="36" t="s">
        <v>33</v>
      </c>
      <c r="F323" s="21" t="s">
        <v>163</v>
      </c>
      <c r="G323" s="22">
        <v>1988</v>
      </c>
      <c r="H323" s="128" t="s">
        <v>643</v>
      </c>
      <c r="I323" s="40"/>
      <c r="J323" s="159" t="str">
        <f>IFERROR(IF(K323&gt;0,I323*K323,"   -"),"   -")</f>
        <v xml:space="preserve">   -</v>
      </c>
      <c r="K323" s="52" t="str">
        <f>_xlfn.IFNA(VLOOKUP(D323&amp;"."&amp;G323,PNIdata!$E$6:$L$264,2,FALSE),"-")</f>
        <v>-</v>
      </c>
      <c r="L323" s="158" t="str">
        <f>IFERROR(IF(O323&gt;0,I323*O323,"   -"),"   -")</f>
        <v xml:space="preserve">   -</v>
      </c>
      <c r="M323" s="52"/>
      <c r="N323" s="167"/>
      <c r="O323" s="167"/>
    </row>
    <row r="324" spans="1:15" hidden="1" x14ac:dyDescent="0.25">
      <c r="A324" s="33" t="s">
        <v>154</v>
      </c>
      <c r="B324" s="34">
        <f>VLOOKUP(D324,nusedswatershed,4,FALSE)</f>
        <v>25</v>
      </c>
      <c r="C324" s="35">
        <v>25</v>
      </c>
      <c r="D324" s="36" t="s">
        <v>225</v>
      </c>
      <c r="E324" s="36" t="s">
        <v>33</v>
      </c>
      <c r="F324" s="21" t="s">
        <v>163</v>
      </c>
      <c r="G324" s="22">
        <v>1987</v>
      </c>
      <c r="H324" s="128" t="s">
        <v>643</v>
      </c>
      <c r="I324" s="40"/>
      <c r="J324" s="159" t="str">
        <f>IFERROR(IF(K324&gt;0,I324*K324,"   -"),"   -")</f>
        <v xml:space="preserve">   -</v>
      </c>
      <c r="K324" s="52" t="str">
        <f>_xlfn.IFNA(VLOOKUP(D324&amp;"."&amp;G324,PNIdata!$E$6:$L$264,2,FALSE),"-")</f>
        <v>-</v>
      </c>
      <c r="L324" s="158" t="str">
        <f>IFERROR(IF(O324&gt;0,I324*O324,"   -"),"   -")</f>
        <v xml:space="preserve">   -</v>
      </c>
      <c r="M324" s="52"/>
      <c r="N324" s="167"/>
      <c r="O324" s="167"/>
    </row>
    <row r="325" spans="1:15" hidden="1" x14ac:dyDescent="0.25">
      <c r="A325" s="33" t="s">
        <v>154</v>
      </c>
      <c r="B325" s="34">
        <f>VLOOKUP(D325,nusedswatershed,4,FALSE)</f>
        <v>25</v>
      </c>
      <c r="C325" s="35">
        <v>25</v>
      </c>
      <c r="D325" s="36" t="s">
        <v>225</v>
      </c>
      <c r="E325" s="36" t="s">
        <v>33</v>
      </c>
      <c r="F325" s="21" t="s">
        <v>163</v>
      </c>
      <c r="G325" s="22">
        <v>1986</v>
      </c>
      <c r="H325" s="128" t="s">
        <v>645</v>
      </c>
      <c r="I325" s="40"/>
      <c r="J325" s="159" t="str">
        <f>IFERROR(IF(K325&gt;0,I325*K325,"   -"),"   -")</f>
        <v xml:space="preserve">   -</v>
      </c>
      <c r="K325" s="52" t="str">
        <f>_xlfn.IFNA(VLOOKUP(D325&amp;"."&amp;G325,PNIdata!$E$6:$L$264,2,FALSE),"-")</f>
        <v>-</v>
      </c>
      <c r="L325" s="158" t="str">
        <f>IFERROR(IF(O325&gt;0,I325*O325,"   -"),"   -")</f>
        <v xml:space="preserve">   -</v>
      </c>
      <c r="M325" s="52"/>
      <c r="N325" s="167"/>
      <c r="O325" s="167"/>
    </row>
    <row r="326" spans="1:15" hidden="1" x14ac:dyDescent="0.25">
      <c r="A326" s="33" t="s">
        <v>154</v>
      </c>
      <c r="B326" s="34">
        <f>VLOOKUP(D326,nusedswatershed,4,FALSE)</f>
        <v>25</v>
      </c>
      <c r="C326" s="35">
        <v>25</v>
      </c>
      <c r="D326" s="36" t="s">
        <v>225</v>
      </c>
      <c r="E326" s="36" t="s">
        <v>33</v>
      </c>
      <c r="F326" s="21" t="s">
        <v>163</v>
      </c>
      <c r="G326" s="22">
        <v>1985</v>
      </c>
      <c r="H326" s="128">
        <v>30</v>
      </c>
      <c r="I326" s="40">
        <v>30</v>
      </c>
      <c r="J326" s="159" t="str">
        <f>IFERROR(IF(K326&gt;0,I326*K326,"   -"),"   -")</f>
        <v xml:space="preserve">   -</v>
      </c>
      <c r="K326" s="52" t="str">
        <f>_xlfn.IFNA(VLOOKUP(D326&amp;"."&amp;G326,PNIdata!$E$6:$L$264,2,FALSE),"-")</f>
        <v>-</v>
      </c>
      <c r="L326" s="158" t="str">
        <f>IFERROR(IF(O326&gt;0,I326*O326,"   -"),"   -")</f>
        <v xml:space="preserve">   -</v>
      </c>
      <c r="M326" s="52"/>
      <c r="N326" s="167"/>
      <c r="O326" s="167"/>
    </row>
    <row r="327" spans="1:15" hidden="1" x14ac:dyDescent="0.25">
      <c r="A327" s="33" t="s">
        <v>154</v>
      </c>
      <c r="B327" s="34">
        <f>VLOOKUP(D327,nusedswatershed,4,FALSE)</f>
        <v>25</v>
      </c>
      <c r="C327" s="35">
        <v>25</v>
      </c>
      <c r="D327" s="36" t="s">
        <v>225</v>
      </c>
      <c r="E327" s="36" t="s">
        <v>33</v>
      </c>
      <c r="F327" s="21" t="s">
        <v>163</v>
      </c>
      <c r="G327" s="22">
        <v>1984</v>
      </c>
      <c r="H327" s="128">
        <v>35</v>
      </c>
      <c r="I327" s="40">
        <v>35</v>
      </c>
      <c r="J327" s="159" t="str">
        <f>IFERROR(IF(K327&gt;0,I327*K327,"   -"),"   -")</f>
        <v xml:space="preserve">   -</v>
      </c>
      <c r="K327" s="52" t="str">
        <f>_xlfn.IFNA(VLOOKUP(D327&amp;"."&amp;G327,PNIdata!$E$6:$L$264,2,FALSE),"-")</f>
        <v>-</v>
      </c>
      <c r="L327" s="158" t="str">
        <f>IFERROR(IF(O327&gt;0,I327*O327,"   -"),"   -")</f>
        <v xml:space="preserve">   -</v>
      </c>
      <c r="M327" s="52"/>
      <c r="N327" s="167"/>
      <c r="O327" s="167"/>
    </row>
    <row r="328" spans="1:15" hidden="1" x14ac:dyDescent="0.25">
      <c r="A328" s="33" t="s">
        <v>154</v>
      </c>
      <c r="B328" s="34">
        <f>VLOOKUP(D328,nusedswatershed,4,FALSE)</f>
        <v>25</v>
      </c>
      <c r="C328" s="35">
        <v>25</v>
      </c>
      <c r="D328" s="36" t="s">
        <v>225</v>
      </c>
      <c r="E328" s="36" t="s">
        <v>33</v>
      </c>
      <c r="F328" s="21" t="s">
        <v>163</v>
      </c>
      <c r="G328" s="22">
        <v>1983</v>
      </c>
      <c r="H328" s="128" t="s">
        <v>643</v>
      </c>
      <c r="I328" s="40"/>
      <c r="J328" s="159" t="str">
        <f>IFERROR(IF(K328&gt;0,I328*K328,"   -"),"   -")</f>
        <v xml:space="preserve">   -</v>
      </c>
      <c r="K328" s="52" t="str">
        <f>_xlfn.IFNA(VLOOKUP(D328&amp;"."&amp;G328,PNIdata!$E$6:$L$264,2,FALSE),"-")</f>
        <v>-</v>
      </c>
      <c r="L328" s="158" t="str">
        <f>IFERROR(IF(O328&gt;0,I328*O328,"   -"),"   -")</f>
        <v xml:space="preserve">   -</v>
      </c>
      <c r="M328" s="52"/>
      <c r="N328" s="167"/>
      <c r="O328" s="167"/>
    </row>
    <row r="329" spans="1:15" hidden="1" x14ac:dyDescent="0.25">
      <c r="A329" s="33" t="s">
        <v>154</v>
      </c>
      <c r="B329" s="34">
        <f>VLOOKUP(D329,nusedswatershed,4,FALSE)</f>
        <v>25</v>
      </c>
      <c r="C329" s="35">
        <v>25</v>
      </c>
      <c r="D329" s="36" t="s">
        <v>225</v>
      </c>
      <c r="E329" s="36" t="s">
        <v>33</v>
      </c>
      <c r="F329" s="21" t="s">
        <v>163</v>
      </c>
      <c r="G329" s="22">
        <v>1982</v>
      </c>
      <c r="H329" s="128" t="s">
        <v>643</v>
      </c>
      <c r="I329" s="40"/>
      <c r="J329" s="159" t="str">
        <f>IFERROR(IF(K329&gt;0,I329*K329,"   -"),"   -")</f>
        <v xml:space="preserve">   -</v>
      </c>
      <c r="K329" s="52" t="str">
        <f>_xlfn.IFNA(VLOOKUP(D329&amp;"."&amp;G329,PNIdata!$E$6:$L$264,2,FALSE),"-")</f>
        <v>-</v>
      </c>
      <c r="L329" s="158" t="str">
        <f>IFERROR(IF(O329&gt;0,I329*O329,"   -"),"   -")</f>
        <v xml:space="preserve">   -</v>
      </c>
      <c r="M329" s="52"/>
      <c r="N329" s="167"/>
      <c r="O329" s="167"/>
    </row>
    <row r="330" spans="1:15" hidden="1" x14ac:dyDescent="0.25">
      <c r="A330" s="33" t="s">
        <v>154</v>
      </c>
      <c r="B330" s="34">
        <f>VLOOKUP(D330,nusedswatershed,4,FALSE)</f>
        <v>25</v>
      </c>
      <c r="C330" s="35">
        <v>25</v>
      </c>
      <c r="D330" s="36" t="s">
        <v>225</v>
      </c>
      <c r="E330" s="36" t="s">
        <v>33</v>
      </c>
      <c r="F330" s="21" t="s">
        <v>163</v>
      </c>
      <c r="G330" s="22">
        <v>1981</v>
      </c>
      <c r="H330" s="128">
        <v>20</v>
      </c>
      <c r="I330" s="40">
        <v>20</v>
      </c>
      <c r="J330" s="159" t="str">
        <f>IFERROR(IF(K330&gt;0,I330*K330,"   -"),"   -")</f>
        <v xml:space="preserve">   -</v>
      </c>
      <c r="K330" s="52" t="str">
        <f>_xlfn.IFNA(VLOOKUP(D330&amp;"."&amp;G330,PNIdata!$E$6:$L$264,2,FALSE),"-")</f>
        <v>-</v>
      </c>
      <c r="L330" s="158" t="str">
        <f>IFERROR(IF(O330&gt;0,I330*O330,"   -"),"   -")</f>
        <v xml:space="preserve">   -</v>
      </c>
      <c r="M330" s="52"/>
      <c r="N330" s="167"/>
      <c r="O330" s="167"/>
    </row>
    <row r="331" spans="1:15" hidden="1" x14ac:dyDescent="0.25">
      <c r="A331" s="33" t="s">
        <v>154</v>
      </c>
      <c r="B331" s="34">
        <f>VLOOKUP(D331,nusedswatershed,4,FALSE)</f>
        <v>25</v>
      </c>
      <c r="C331" s="35">
        <v>25</v>
      </c>
      <c r="D331" s="36" t="s">
        <v>225</v>
      </c>
      <c r="E331" s="36" t="s">
        <v>33</v>
      </c>
      <c r="F331" s="21" t="s">
        <v>163</v>
      </c>
      <c r="G331" s="22">
        <v>1980</v>
      </c>
      <c r="H331" s="128" t="s">
        <v>643</v>
      </c>
      <c r="I331" s="40"/>
      <c r="J331" s="159" t="str">
        <f>IFERROR(IF(K331&gt;0,I331*K331,"   -"),"   -")</f>
        <v xml:space="preserve">   -</v>
      </c>
      <c r="K331" s="52" t="str">
        <f>_xlfn.IFNA(VLOOKUP(D331&amp;"."&amp;G331,PNIdata!$E$6:$L$264,2,FALSE),"-")</f>
        <v>-</v>
      </c>
      <c r="L331" s="158" t="str">
        <f>IFERROR(IF(O331&gt;0,I331*O331,"   -"),"   -")</f>
        <v xml:space="preserve">   -</v>
      </c>
      <c r="M331" s="52"/>
      <c r="N331" s="167"/>
      <c r="O331" s="167"/>
    </row>
    <row r="332" spans="1:15" hidden="1" x14ac:dyDescent="0.25">
      <c r="A332" s="33" t="s">
        <v>154</v>
      </c>
      <c r="B332" s="34">
        <f>VLOOKUP(D332,nusedswatershed,4,FALSE)</f>
        <v>25</v>
      </c>
      <c r="C332" s="35">
        <v>25</v>
      </c>
      <c r="D332" s="36" t="s">
        <v>225</v>
      </c>
      <c r="E332" s="36" t="s">
        <v>33</v>
      </c>
      <c r="F332" s="21" t="s">
        <v>163</v>
      </c>
      <c r="G332" s="22">
        <v>1979</v>
      </c>
      <c r="H332" s="128" t="s">
        <v>643</v>
      </c>
      <c r="I332" s="40"/>
      <c r="J332" s="159" t="str">
        <f>IFERROR(IF(K332&gt;0,I332*K332,"   -"),"   -")</f>
        <v xml:space="preserve">   -</v>
      </c>
      <c r="K332" s="52" t="str">
        <f>_xlfn.IFNA(VLOOKUP(D332&amp;"."&amp;G332,PNIdata!$E$6:$L$264,2,FALSE),"-")</f>
        <v>-</v>
      </c>
      <c r="L332" s="158" t="str">
        <f>IFERROR(IF(O332&gt;0,I332*O332,"   -"),"   -")</f>
        <v xml:space="preserve">   -</v>
      </c>
      <c r="M332" s="52"/>
      <c r="N332" s="167"/>
      <c r="O332" s="167"/>
    </row>
    <row r="333" spans="1:15" hidden="1" x14ac:dyDescent="0.25">
      <c r="A333" s="33" t="s">
        <v>154</v>
      </c>
      <c r="B333" s="34">
        <f>VLOOKUP(D333,nusedswatershed,4,FALSE)</f>
        <v>25</v>
      </c>
      <c r="C333" s="35">
        <v>25</v>
      </c>
      <c r="D333" s="36" t="s">
        <v>225</v>
      </c>
      <c r="E333" s="36" t="s">
        <v>33</v>
      </c>
      <c r="F333" s="21" t="s">
        <v>163</v>
      </c>
      <c r="G333" s="22">
        <v>1978</v>
      </c>
      <c r="H333" s="128" t="s">
        <v>645</v>
      </c>
      <c r="I333" s="40"/>
      <c r="J333" s="159" t="str">
        <f>IFERROR(IF(K333&gt;0,I333*K333,"   -"),"   -")</f>
        <v xml:space="preserve">   -</v>
      </c>
      <c r="K333" s="52" t="str">
        <f>_xlfn.IFNA(VLOOKUP(D333&amp;"."&amp;G333,PNIdata!$E$6:$L$264,2,FALSE),"-")</f>
        <v>-</v>
      </c>
      <c r="L333" s="158" t="str">
        <f>IFERROR(IF(O333&gt;0,I333*O333,"   -"),"   -")</f>
        <v xml:space="preserve">   -</v>
      </c>
      <c r="M333" s="52"/>
      <c r="N333" s="167"/>
      <c r="O333" s="167"/>
    </row>
    <row r="334" spans="1:15" hidden="1" x14ac:dyDescent="0.25">
      <c r="A334" s="33" t="s">
        <v>154</v>
      </c>
      <c r="B334" s="34">
        <f>VLOOKUP(D334,nusedswatershed,4,FALSE)</f>
        <v>25</v>
      </c>
      <c r="C334" s="35">
        <v>25</v>
      </c>
      <c r="D334" s="36" t="s">
        <v>225</v>
      </c>
      <c r="E334" s="36" t="s">
        <v>33</v>
      </c>
      <c r="F334" s="21" t="s">
        <v>163</v>
      </c>
      <c r="G334" s="22">
        <v>1977</v>
      </c>
      <c r="H334" s="128" t="s">
        <v>643</v>
      </c>
      <c r="I334" s="40"/>
      <c r="J334" s="159" t="str">
        <f>IFERROR(IF(K334&gt;0,I334*K334,"   -"),"   -")</f>
        <v xml:space="preserve">   -</v>
      </c>
      <c r="K334" s="52" t="str">
        <f>_xlfn.IFNA(VLOOKUP(D334&amp;"."&amp;G334,PNIdata!$E$6:$L$264,2,FALSE),"-")</f>
        <v>-</v>
      </c>
      <c r="L334" s="158" t="str">
        <f>IFERROR(IF(O334&gt;0,I334*O334,"   -"),"   -")</f>
        <v xml:space="preserve">   -</v>
      </c>
      <c r="M334" s="52"/>
      <c r="N334" s="167"/>
      <c r="O334" s="167"/>
    </row>
    <row r="335" spans="1:15" hidden="1" x14ac:dyDescent="0.25">
      <c r="A335" s="33" t="s">
        <v>154</v>
      </c>
      <c r="B335" s="34">
        <f>VLOOKUP(D335,nusedswatershed,4,FALSE)</f>
        <v>25</v>
      </c>
      <c r="C335" s="35">
        <v>25</v>
      </c>
      <c r="D335" s="36" t="s">
        <v>225</v>
      </c>
      <c r="E335" s="36" t="s">
        <v>33</v>
      </c>
      <c r="F335" s="21" t="s">
        <v>163</v>
      </c>
      <c r="G335" s="22">
        <v>1976</v>
      </c>
      <c r="H335" s="128">
        <v>25</v>
      </c>
      <c r="I335" s="40">
        <v>25</v>
      </c>
      <c r="J335" s="159" t="str">
        <f>IFERROR(IF(K335&gt;0,I335*K335,"   -"),"   -")</f>
        <v xml:space="preserve">   -</v>
      </c>
      <c r="K335" s="52" t="str">
        <f>_xlfn.IFNA(VLOOKUP(D335&amp;"."&amp;G335,PNIdata!$E$6:$L$264,2,FALSE),"-")</f>
        <v>-</v>
      </c>
      <c r="L335" s="158" t="str">
        <f>IFERROR(IF(O335&gt;0,I335*O335,"   -"),"   -")</f>
        <v xml:space="preserve">   -</v>
      </c>
      <c r="M335" s="52"/>
      <c r="N335" s="167"/>
      <c r="O335" s="167"/>
    </row>
    <row r="336" spans="1:15" hidden="1" x14ac:dyDescent="0.25">
      <c r="A336" s="33" t="s">
        <v>154</v>
      </c>
      <c r="B336" s="34">
        <f>VLOOKUP(D336,nusedswatershed,4,FALSE)</f>
        <v>25</v>
      </c>
      <c r="C336" s="35">
        <v>25</v>
      </c>
      <c r="D336" s="36" t="s">
        <v>225</v>
      </c>
      <c r="E336" s="36" t="s">
        <v>33</v>
      </c>
      <c r="F336" s="21" t="s">
        <v>163</v>
      </c>
      <c r="G336" s="22">
        <v>1975</v>
      </c>
      <c r="H336" s="128">
        <v>75</v>
      </c>
      <c r="I336" s="40">
        <v>75</v>
      </c>
      <c r="J336" s="159" t="str">
        <f>IFERROR(IF(K336&gt;0,I336*K336,"   -"),"   -")</f>
        <v xml:space="preserve">   -</v>
      </c>
      <c r="K336" s="52" t="str">
        <f>_xlfn.IFNA(VLOOKUP(D336&amp;"."&amp;G336,PNIdata!$E$6:$L$264,2,FALSE),"-")</f>
        <v>-</v>
      </c>
      <c r="L336" s="158" t="str">
        <f>IFERROR(IF(O336&gt;0,I336*O336,"   -"),"   -")</f>
        <v xml:space="preserve">   -</v>
      </c>
      <c r="M336" s="52"/>
      <c r="N336" s="167"/>
      <c r="O336" s="167"/>
    </row>
    <row r="337" spans="1:15" hidden="1" x14ac:dyDescent="0.25">
      <c r="A337" s="33" t="s">
        <v>154</v>
      </c>
      <c r="B337" s="34">
        <f>VLOOKUP(D337,nusedswatershed,4,FALSE)</f>
        <v>25</v>
      </c>
      <c r="C337" s="35">
        <v>25</v>
      </c>
      <c r="D337" s="36" t="s">
        <v>225</v>
      </c>
      <c r="E337" s="36" t="s">
        <v>33</v>
      </c>
      <c r="F337" s="21" t="s">
        <v>163</v>
      </c>
      <c r="G337" s="22">
        <v>1974</v>
      </c>
      <c r="H337" s="128">
        <v>25</v>
      </c>
      <c r="I337" s="40">
        <v>25</v>
      </c>
      <c r="J337" s="159" t="str">
        <f>IFERROR(IF(K337&gt;0,I337*K337,"   -"),"   -")</f>
        <v xml:space="preserve">   -</v>
      </c>
      <c r="K337" s="52" t="str">
        <f>_xlfn.IFNA(VLOOKUP(D337&amp;"."&amp;G337,PNIdata!$E$6:$L$264,2,FALSE),"-")</f>
        <v>-</v>
      </c>
      <c r="L337" s="158" t="str">
        <f>IFERROR(IF(O337&gt;0,I337*O337,"   -"),"   -")</f>
        <v xml:space="preserve">   -</v>
      </c>
      <c r="M337" s="52"/>
      <c r="N337" s="167"/>
      <c r="O337" s="167"/>
    </row>
    <row r="338" spans="1:15" hidden="1" x14ac:dyDescent="0.25">
      <c r="A338" s="33" t="s">
        <v>154</v>
      </c>
      <c r="B338" s="34">
        <f>VLOOKUP(D338,nusedswatershed,4,FALSE)</f>
        <v>25</v>
      </c>
      <c r="C338" s="35">
        <v>25</v>
      </c>
      <c r="D338" s="36" t="s">
        <v>225</v>
      </c>
      <c r="E338" s="36" t="s">
        <v>33</v>
      </c>
      <c r="F338" s="21" t="s">
        <v>163</v>
      </c>
      <c r="G338" s="22">
        <v>1973</v>
      </c>
      <c r="H338" s="128">
        <v>25</v>
      </c>
      <c r="I338" s="40">
        <v>25</v>
      </c>
      <c r="J338" s="159" t="str">
        <f>IFERROR(IF(K338&gt;0,I338*K338,"   -"),"   -")</f>
        <v xml:space="preserve">   -</v>
      </c>
      <c r="K338" s="52" t="str">
        <f>_xlfn.IFNA(VLOOKUP(D338&amp;"."&amp;G338,PNIdata!$E$6:$L$264,2,FALSE),"-")</f>
        <v>-</v>
      </c>
      <c r="L338" s="158" t="str">
        <f>IFERROR(IF(O338&gt;0,I338*O338,"   -"),"   -")</f>
        <v xml:space="preserve">   -</v>
      </c>
      <c r="M338" s="52"/>
      <c r="N338" s="167"/>
      <c r="O338" s="167"/>
    </row>
    <row r="339" spans="1:15" hidden="1" x14ac:dyDescent="0.25">
      <c r="A339" s="33" t="s">
        <v>154</v>
      </c>
      <c r="B339" s="34">
        <f>VLOOKUP(D339,nusedswatershed,4,FALSE)</f>
        <v>25</v>
      </c>
      <c r="C339" s="35">
        <v>25</v>
      </c>
      <c r="D339" s="36" t="s">
        <v>225</v>
      </c>
      <c r="E339" s="36" t="s">
        <v>33</v>
      </c>
      <c r="F339" s="21" t="s">
        <v>163</v>
      </c>
      <c r="G339" s="22">
        <v>1972</v>
      </c>
      <c r="H339" s="128">
        <v>400</v>
      </c>
      <c r="I339" s="40">
        <v>400</v>
      </c>
      <c r="J339" s="159" t="str">
        <f>IFERROR(IF(K339&gt;0,I339*K339,"   -"),"   -")</f>
        <v xml:space="preserve">   -</v>
      </c>
      <c r="K339" s="52" t="str">
        <f>_xlfn.IFNA(VLOOKUP(D339&amp;"."&amp;G339,PNIdata!$E$6:$L$264,2,FALSE),"-")</f>
        <v>-</v>
      </c>
      <c r="L339" s="158" t="str">
        <f>IFERROR(IF(O339&gt;0,I339*O339,"   -"),"   -")</f>
        <v xml:space="preserve">   -</v>
      </c>
      <c r="M339" s="52"/>
      <c r="N339" s="167"/>
      <c r="O339" s="167"/>
    </row>
    <row r="340" spans="1:15" hidden="1" x14ac:dyDescent="0.25">
      <c r="A340" s="33" t="s">
        <v>154</v>
      </c>
      <c r="B340" s="34">
        <f>VLOOKUP(D340,nusedswatershed,4,FALSE)</f>
        <v>25</v>
      </c>
      <c r="C340" s="35">
        <v>25</v>
      </c>
      <c r="D340" s="36" t="s">
        <v>225</v>
      </c>
      <c r="E340" s="36" t="s">
        <v>33</v>
      </c>
      <c r="F340" s="21" t="s">
        <v>163</v>
      </c>
      <c r="G340" s="22">
        <v>1971</v>
      </c>
      <c r="H340" s="128">
        <v>400</v>
      </c>
      <c r="I340" s="40">
        <v>400</v>
      </c>
      <c r="J340" s="159" t="str">
        <f>IFERROR(IF(K340&gt;0,I340*K340,"   -"),"   -")</f>
        <v xml:space="preserve">   -</v>
      </c>
      <c r="K340" s="52" t="str">
        <f>_xlfn.IFNA(VLOOKUP(D340&amp;"."&amp;G340,PNIdata!$E$6:$L$264,2,FALSE),"-")</f>
        <v>-</v>
      </c>
      <c r="L340" s="158" t="str">
        <f>IFERROR(IF(O340&gt;0,I340*O340,"   -"),"   -")</f>
        <v xml:space="preserve">   -</v>
      </c>
      <c r="M340" s="52"/>
      <c r="N340" s="167"/>
      <c r="O340" s="167"/>
    </row>
    <row r="341" spans="1:15" hidden="1" x14ac:dyDescent="0.25">
      <c r="A341" s="33" t="s">
        <v>154</v>
      </c>
      <c r="B341" s="34">
        <f>VLOOKUP(D341,nusedswatershed,4,FALSE)</f>
        <v>25</v>
      </c>
      <c r="C341" s="35">
        <v>25</v>
      </c>
      <c r="D341" s="36" t="s">
        <v>225</v>
      </c>
      <c r="E341" s="36" t="s">
        <v>33</v>
      </c>
      <c r="F341" s="21" t="s">
        <v>163</v>
      </c>
      <c r="G341" s="22">
        <v>1970</v>
      </c>
      <c r="H341" s="128">
        <v>500</v>
      </c>
      <c r="I341" s="40">
        <v>500</v>
      </c>
      <c r="J341" s="159" t="str">
        <f>IFERROR(IF(K341&gt;0,I341*K341,"   -"),"   -")</f>
        <v xml:space="preserve">   -</v>
      </c>
      <c r="K341" s="52" t="str">
        <f>_xlfn.IFNA(VLOOKUP(D341&amp;"."&amp;G341,PNIdata!$E$6:$L$264,2,FALSE),"-")</f>
        <v>-</v>
      </c>
      <c r="L341" s="158" t="str">
        <f>IFERROR(IF(O341&gt;0,I341*O341,"   -"),"   -")</f>
        <v xml:space="preserve">   -</v>
      </c>
      <c r="M341" s="52"/>
      <c r="N341" s="167"/>
      <c r="O341" s="167"/>
    </row>
    <row r="342" spans="1:15" hidden="1" x14ac:dyDescent="0.25">
      <c r="A342" s="33" t="s">
        <v>154</v>
      </c>
      <c r="B342" s="34">
        <f>VLOOKUP(D342,nusedswatershed,4,FALSE)</f>
        <v>25</v>
      </c>
      <c r="C342" s="35">
        <v>25</v>
      </c>
      <c r="D342" s="36" t="s">
        <v>225</v>
      </c>
      <c r="E342" s="36" t="s">
        <v>33</v>
      </c>
      <c r="F342" s="21" t="s">
        <v>163</v>
      </c>
      <c r="G342" s="22">
        <v>1969</v>
      </c>
      <c r="H342" s="128">
        <v>400</v>
      </c>
      <c r="I342" s="40">
        <v>400</v>
      </c>
      <c r="J342" s="159" t="str">
        <f>IFERROR(IF(K342&gt;0,I342*K342,"   -"),"   -")</f>
        <v xml:space="preserve">   -</v>
      </c>
      <c r="K342" s="52" t="str">
        <f>_xlfn.IFNA(VLOOKUP(D342&amp;"."&amp;G342,PNIdata!$E$6:$L$264,2,FALSE),"-")</f>
        <v>-</v>
      </c>
      <c r="L342" s="158" t="str">
        <f>IFERROR(IF(O342&gt;0,I342*O342,"   -"),"   -")</f>
        <v xml:space="preserve">   -</v>
      </c>
      <c r="M342" s="52"/>
      <c r="N342" s="167"/>
      <c r="O342" s="167"/>
    </row>
    <row r="343" spans="1:15" hidden="1" x14ac:dyDescent="0.25">
      <c r="A343" s="33" t="s">
        <v>154</v>
      </c>
      <c r="B343" s="34">
        <f>VLOOKUP(D343,nusedswatershed,4,FALSE)</f>
        <v>25</v>
      </c>
      <c r="C343" s="35">
        <v>25</v>
      </c>
      <c r="D343" s="36" t="s">
        <v>225</v>
      </c>
      <c r="E343" s="36" t="s">
        <v>33</v>
      </c>
      <c r="F343" s="21" t="s">
        <v>163</v>
      </c>
      <c r="G343" s="22">
        <v>1968</v>
      </c>
      <c r="H343" s="128">
        <v>400</v>
      </c>
      <c r="I343" s="40">
        <v>400</v>
      </c>
      <c r="J343" s="159" t="str">
        <f>IFERROR(IF(K343&gt;0,I343*K343,"   -"),"   -")</f>
        <v xml:space="preserve">   -</v>
      </c>
      <c r="K343" s="52" t="str">
        <f>_xlfn.IFNA(VLOOKUP(D343&amp;"."&amp;G343,PNIdata!$E$6:$L$264,2,FALSE),"-")</f>
        <v>-</v>
      </c>
      <c r="L343" s="158" t="str">
        <f>IFERROR(IF(O343&gt;0,I343*O343,"   -"),"   -")</f>
        <v xml:space="preserve">   -</v>
      </c>
      <c r="M343" s="52"/>
      <c r="N343" s="167"/>
      <c r="O343" s="167"/>
    </row>
    <row r="344" spans="1:15" hidden="1" x14ac:dyDescent="0.25">
      <c r="A344" s="33" t="s">
        <v>154</v>
      </c>
      <c r="B344" s="34">
        <f>VLOOKUP(D344,nusedswatershed,4,FALSE)</f>
        <v>25</v>
      </c>
      <c r="C344" s="35">
        <v>25</v>
      </c>
      <c r="D344" s="36" t="s">
        <v>225</v>
      </c>
      <c r="E344" s="36" t="s">
        <v>33</v>
      </c>
      <c r="F344" s="21" t="s">
        <v>163</v>
      </c>
      <c r="G344" s="22">
        <v>1967</v>
      </c>
      <c r="H344" s="128">
        <v>500</v>
      </c>
      <c r="I344" s="40">
        <v>500</v>
      </c>
      <c r="J344" s="159" t="str">
        <f>IFERROR(IF(K344&gt;0,I344*K344,"   -"),"   -")</f>
        <v xml:space="preserve">   -</v>
      </c>
      <c r="K344" s="52" t="str">
        <f>_xlfn.IFNA(VLOOKUP(D344&amp;"."&amp;G344,PNIdata!$E$6:$L$264,2,FALSE),"-")</f>
        <v>-</v>
      </c>
      <c r="L344" s="158" t="str">
        <f>IFERROR(IF(O344&gt;0,I344*O344,"   -"),"   -")</f>
        <v xml:space="preserve">   -</v>
      </c>
      <c r="M344" s="52"/>
      <c r="N344" s="167"/>
      <c r="O344" s="167"/>
    </row>
    <row r="345" spans="1:15" hidden="1" x14ac:dyDescent="0.25">
      <c r="A345" s="33" t="s">
        <v>154</v>
      </c>
      <c r="B345" s="34">
        <f>VLOOKUP(D345,nusedswatershed,4,FALSE)</f>
        <v>25</v>
      </c>
      <c r="C345" s="35">
        <v>25</v>
      </c>
      <c r="D345" s="36" t="s">
        <v>225</v>
      </c>
      <c r="E345" s="36" t="s">
        <v>33</v>
      </c>
      <c r="F345" s="21" t="s">
        <v>163</v>
      </c>
      <c r="G345" s="22">
        <v>1966</v>
      </c>
      <c r="H345" s="128">
        <v>250</v>
      </c>
      <c r="I345" s="40">
        <v>250</v>
      </c>
      <c r="J345" s="159" t="str">
        <f>IFERROR(IF(K345&gt;0,I345*K345,"   -"),"   -")</f>
        <v xml:space="preserve">   -</v>
      </c>
      <c r="K345" s="52" t="str">
        <f>_xlfn.IFNA(VLOOKUP(D345&amp;"."&amp;G345,PNIdata!$E$6:$L$264,2,FALSE),"-")</f>
        <v>-</v>
      </c>
      <c r="L345" s="158" t="str">
        <f>IFERROR(IF(O345&gt;0,I345*O345,"   -"),"   -")</f>
        <v xml:space="preserve">   -</v>
      </c>
      <c r="M345" s="52"/>
      <c r="N345" s="167"/>
      <c r="O345" s="167"/>
    </row>
    <row r="346" spans="1:15" hidden="1" x14ac:dyDescent="0.25">
      <c r="A346" s="33" t="s">
        <v>154</v>
      </c>
      <c r="B346" s="34">
        <f>VLOOKUP(D346,nusedswatershed,4,FALSE)</f>
        <v>25</v>
      </c>
      <c r="C346" s="35">
        <v>25</v>
      </c>
      <c r="D346" s="36" t="s">
        <v>225</v>
      </c>
      <c r="E346" s="36" t="s">
        <v>33</v>
      </c>
      <c r="F346" s="21" t="s">
        <v>163</v>
      </c>
      <c r="G346" s="22">
        <v>1965</v>
      </c>
      <c r="H346" s="128">
        <v>400</v>
      </c>
      <c r="I346" s="40">
        <v>400</v>
      </c>
      <c r="J346" s="159" t="str">
        <f>IFERROR(IF(K346&gt;0,I346*K346,"   -"),"   -")</f>
        <v xml:space="preserve">   -</v>
      </c>
      <c r="K346" s="52" t="str">
        <f>_xlfn.IFNA(VLOOKUP(D346&amp;"."&amp;G346,PNIdata!$E$6:$L$264,2,FALSE),"-")</f>
        <v>-</v>
      </c>
      <c r="L346" s="158" t="str">
        <f>IFERROR(IF(O346&gt;0,I346*O346,"   -"),"   -")</f>
        <v xml:space="preserve">   -</v>
      </c>
      <c r="M346" s="52"/>
      <c r="N346" s="167"/>
      <c r="O346" s="167"/>
    </row>
    <row r="347" spans="1:15" hidden="1" x14ac:dyDescent="0.25">
      <c r="A347" s="33" t="s">
        <v>154</v>
      </c>
      <c r="B347" s="34">
        <f>VLOOKUP(D347,nusedswatershed,4,FALSE)</f>
        <v>25</v>
      </c>
      <c r="C347" s="35">
        <v>25</v>
      </c>
      <c r="D347" s="36" t="s">
        <v>225</v>
      </c>
      <c r="E347" s="36" t="s">
        <v>33</v>
      </c>
      <c r="F347" s="21" t="s">
        <v>163</v>
      </c>
      <c r="G347" s="22">
        <v>1964</v>
      </c>
      <c r="H347" s="128">
        <v>400</v>
      </c>
      <c r="I347" s="40">
        <v>400</v>
      </c>
      <c r="J347" s="159" t="str">
        <f>IFERROR(IF(K347&gt;0,I347*K347,"   -"),"   -")</f>
        <v xml:space="preserve">   -</v>
      </c>
      <c r="K347" s="52" t="str">
        <f>_xlfn.IFNA(VLOOKUP(D347&amp;"."&amp;G347,PNIdata!$E$6:$L$264,2,FALSE),"-")</f>
        <v>-</v>
      </c>
      <c r="L347" s="158" t="str">
        <f>IFERROR(IF(O347&gt;0,I347*O347,"   -"),"   -")</f>
        <v xml:space="preserve">   -</v>
      </c>
      <c r="M347" s="52"/>
      <c r="N347" s="167"/>
      <c r="O347" s="167"/>
    </row>
    <row r="348" spans="1:15" hidden="1" x14ac:dyDescent="0.25">
      <c r="A348" s="33" t="s">
        <v>154</v>
      </c>
      <c r="B348" s="34">
        <f>VLOOKUP(D348,nusedswatershed,4,FALSE)</f>
        <v>25</v>
      </c>
      <c r="C348" s="35">
        <v>25</v>
      </c>
      <c r="D348" s="36" t="s">
        <v>225</v>
      </c>
      <c r="E348" s="36" t="s">
        <v>33</v>
      </c>
      <c r="F348" s="21" t="s">
        <v>163</v>
      </c>
      <c r="G348" s="22">
        <v>1963</v>
      </c>
      <c r="H348" s="128">
        <v>600</v>
      </c>
      <c r="I348" s="40">
        <v>600</v>
      </c>
      <c r="J348" s="159" t="str">
        <f>IFERROR(IF(K348&gt;0,I348*K348,"   -"),"   -")</f>
        <v xml:space="preserve">   -</v>
      </c>
      <c r="K348" s="52" t="str">
        <f>_xlfn.IFNA(VLOOKUP(D348&amp;"."&amp;G348,PNIdata!$E$6:$L$264,2,FALSE),"-")</f>
        <v>-</v>
      </c>
      <c r="L348" s="158" t="str">
        <f>IFERROR(IF(O348&gt;0,I348*O348,"   -"),"   -")</f>
        <v xml:space="preserve">   -</v>
      </c>
      <c r="M348" s="52"/>
      <c r="N348" s="167"/>
      <c r="O348" s="167"/>
    </row>
    <row r="349" spans="1:15" hidden="1" x14ac:dyDescent="0.25">
      <c r="A349" s="33" t="s">
        <v>154</v>
      </c>
      <c r="B349" s="34">
        <f>VLOOKUP(D349,nusedswatershed,4,FALSE)</f>
        <v>25</v>
      </c>
      <c r="C349" s="35">
        <v>25</v>
      </c>
      <c r="D349" s="36" t="s">
        <v>225</v>
      </c>
      <c r="E349" s="36" t="s">
        <v>33</v>
      </c>
      <c r="F349" s="21" t="s">
        <v>163</v>
      </c>
      <c r="G349" s="22">
        <v>1962</v>
      </c>
      <c r="H349" s="128">
        <v>200</v>
      </c>
      <c r="I349" s="40">
        <v>200</v>
      </c>
      <c r="J349" s="159" t="str">
        <f>IFERROR(IF(K349&gt;0,I349*K349,"   -"),"   -")</f>
        <v xml:space="preserve">   -</v>
      </c>
      <c r="K349" s="52" t="str">
        <f>_xlfn.IFNA(VLOOKUP(D349&amp;"."&amp;G349,PNIdata!$E$6:$L$264,2,FALSE),"-")</f>
        <v>-</v>
      </c>
      <c r="L349" s="158" t="str">
        <f>IFERROR(IF(O349&gt;0,I349*O349,"   -"),"   -")</f>
        <v xml:space="preserve">   -</v>
      </c>
      <c r="M349" s="52"/>
      <c r="N349" s="167"/>
      <c r="O349" s="167"/>
    </row>
    <row r="350" spans="1:15" hidden="1" x14ac:dyDescent="0.25">
      <c r="A350" s="33" t="s">
        <v>154</v>
      </c>
      <c r="B350" s="34">
        <f>VLOOKUP(D350,nusedswatershed,4,FALSE)</f>
        <v>25</v>
      </c>
      <c r="C350" s="35">
        <v>25</v>
      </c>
      <c r="D350" s="36" t="s">
        <v>225</v>
      </c>
      <c r="E350" s="36" t="s">
        <v>33</v>
      </c>
      <c r="F350" s="21" t="s">
        <v>163</v>
      </c>
      <c r="G350" s="22">
        <v>1961</v>
      </c>
      <c r="H350" s="128">
        <v>25</v>
      </c>
      <c r="I350" s="40">
        <v>25</v>
      </c>
      <c r="J350" s="159" t="str">
        <f>IFERROR(IF(K350&gt;0,I350*K350,"   -"),"   -")</f>
        <v xml:space="preserve">   -</v>
      </c>
      <c r="K350" s="52" t="str">
        <f>_xlfn.IFNA(VLOOKUP(D350&amp;"."&amp;G350,PNIdata!$E$6:$L$264,2,FALSE),"-")</f>
        <v>-</v>
      </c>
      <c r="L350" s="158" t="str">
        <f>IFERROR(IF(O350&gt;0,I350*O350,"   -"),"   -")</f>
        <v xml:space="preserve">   -</v>
      </c>
      <c r="M350" s="52"/>
      <c r="N350" s="167"/>
      <c r="O350" s="167"/>
    </row>
    <row r="351" spans="1:15" hidden="1" x14ac:dyDescent="0.25">
      <c r="A351" s="33" t="s">
        <v>154</v>
      </c>
      <c r="B351" s="34">
        <f>VLOOKUP(D351,nusedswatershed,4,FALSE)</f>
        <v>25</v>
      </c>
      <c r="C351" s="35">
        <v>25</v>
      </c>
      <c r="D351" s="36" t="s">
        <v>225</v>
      </c>
      <c r="E351" s="36" t="s">
        <v>33</v>
      </c>
      <c r="F351" s="21" t="s">
        <v>163</v>
      </c>
      <c r="G351" s="22">
        <v>1960</v>
      </c>
      <c r="H351" s="128">
        <v>75</v>
      </c>
      <c r="I351" s="40">
        <v>75</v>
      </c>
      <c r="J351" s="159" t="str">
        <f>IFERROR(IF(K351&gt;0,I351*K351,"   -"),"   -")</f>
        <v xml:space="preserve">   -</v>
      </c>
      <c r="K351" s="52" t="str">
        <f>_xlfn.IFNA(VLOOKUP(D351&amp;"."&amp;G351,PNIdata!$E$6:$L$264,2,FALSE),"-")</f>
        <v>-</v>
      </c>
      <c r="L351" s="158" t="str">
        <f>IFERROR(IF(O351&gt;0,I351*O351,"   -"),"   -")</f>
        <v xml:space="preserve">   -</v>
      </c>
      <c r="M351" s="52"/>
      <c r="N351" s="167"/>
      <c r="O351" s="167"/>
    </row>
    <row r="352" spans="1:15" hidden="1" x14ac:dyDescent="0.25">
      <c r="A352" s="33" t="s">
        <v>154</v>
      </c>
      <c r="B352" s="34">
        <f>VLOOKUP(D352,nusedswatershed,4,FALSE)</f>
        <v>25</v>
      </c>
      <c r="C352" s="35">
        <v>25</v>
      </c>
      <c r="D352" s="36" t="s">
        <v>225</v>
      </c>
      <c r="E352" s="36" t="s">
        <v>33</v>
      </c>
      <c r="F352" s="21" t="s">
        <v>163</v>
      </c>
      <c r="G352" s="22">
        <v>1959</v>
      </c>
      <c r="H352" s="128">
        <v>200</v>
      </c>
      <c r="I352" s="40">
        <v>200</v>
      </c>
      <c r="J352" s="159" t="str">
        <f>IFERROR(IF(K352&gt;0,I352*K352,"   -"),"   -")</f>
        <v xml:space="preserve">   -</v>
      </c>
      <c r="K352" s="52" t="str">
        <f>_xlfn.IFNA(VLOOKUP(D352&amp;"."&amp;G352,PNIdata!$E$6:$L$264,2,FALSE),"-")</f>
        <v>-</v>
      </c>
      <c r="L352" s="158" t="str">
        <f>IFERROR(IF(O352&gt;0,I352*O352,"   -"),"   -")</f>
        <v xml:space="preserve">   -</v>
      </c>
      <c r="M352" s="52"/>
      <c r="N352" s="167"/>
      <c r="O352" s="167"/>
    </row>
    <row r="353" spans="1:15" hidden="1" x14ac:dyDescent="0.25">
      <c r="A353" s="33" t="s">
        <v>154</v>
      </c>
      <c r="B353" s="34">
        <f>VLOOKUP(D353,nusedswatershed,4,FALSE)</f>
        <v>25</v>
      </c>
      <c r="C353" s="35">
        <v>25</v>
      </c>
      <c r="D353" s="36" t="s">
        <v>225</v>
      </c>
      <c r="E353" s="36" t="s">
        <v>33</v>
      </c>
      <c r="F353" s="21" t="s">
        <v>163</v>
      </c>
      <c r="G353" s="22">
        <v>1958</v>
      </c>
      <c r="H353" s="128">
        <v>25</v>
      </c>
      <c r="I353" s="40">
        <v>25</v>
      </c>
      <c r="J353" s="159" t="str">
        <f>IFERROR(IF(K353&gt;0,I353*K353,"   -"),"   -")</f>
        <v xml:space="preserve">   -</v>
      </c>
      <c r="K353" s="52" t="str">
        <f>_xlfn.IFNA(VLOOKUP(D353&amp;"."&amp;G353,PNIdata!$E$6:$L$264,2,FALSE),"-")</f>
        <v>-</v>
      </c>
      <c r="L353" s="158" t="str">
        <f>IFERROR(IF(O353&gt;0,I353*O353,"   -"),"   -")</f>
        <v xml:space="preserve">   -</v>
      </c>
      <c r="M353" s="52"/>
      <c r="N353" s="167"/>
      <c r="O353" s="167"/>
    </row>
    <row r="354" spans="1:15" hidden="1" x14ac:dyDescent="0.25">
      <c r="A354" s="33" t="s">
        <v>154</v>
      </c>
      <c r="B354" s="34">
        <f>VLOOKUP(D354,nusedswatershed,4,FALSE)</f>
        <v>25</v>
      </c>
      <c r="C354" s="35">
        <v>25</v>
      </c>
      <c r="D354" s="36" t="s">
        <v>225</v>
      </c>
      <c r="E354" s="36" t="s">
        <v>33</v>
      </c>
      <c r="F354" s="21" t="s">
        <v>163</v>
      </c>
      <c r="G354" s="22">
        <v>1957</v>
      </c>
      <c r="H354" s="128">
        <v>25</v>
      </c>
      <c r="I354" s="40">
        <v>25</v>
      </c>
      <c r="J354" s="159" t="str">
        <f>IFERROR(IF(K354&gt;0,I354*K354,"   -"),"   -")</f>
        <v xml:space="preserve">   -</v>
      </c>
      <c r="K354" s="52" t="str">
        <f>_xlfn.IFNA(VLOOKUP(D354&amp;"."&amp;G354,PNIdata!$E$6:$L$264,2,FALSE),"-")</f>
        <v>-</v>
      </c>
      <c r="L354" s="158" t="str">
        <f>IFERROR(IF(O354&gt;0,I354*O354,"   -"),"   -")</f>
        <v xml:space="preserve">   -</v>
      </c>
      <c r="M354" s="52"/>
      <c r="N354" s="167"/>
      <c r="O354" s="167"/>
    </row>
    <row r="355" spans="1:15" hidden="1" x14ac:dyDescent="0.25">
      <c r="A355" s="33" t="s">
        <v>154</v>
      </c>
      <c r="B355" s="34">
        <f>VLOOKUP(D355,nusedswatershed,4,FALSE)</f>
        <v>25</v>
      </c>
      <c r="C355" s="35">
        <v>25</v>
      </c>
      <c r="D355" s="36" t="s">
        <v>225</v>
      </c>
      <c r="E355" s="36" t="s">
        <v>33</v>
      </c>
      <c r="F355" s="21" t="s">
        <v>163</v>
      </c>
      <c r="G355" s="22">
        <v>1956</v>
      </c>
      <c r="H355" s="128">
        <v>25</v>
      </c>
      <c r="I355" s="40">
        <v>25</v>
      </c>
      <c r="J355" s="159" t="str">
        <f>IFERROR(IF(K355&gt;0,I355*K355,"   -"),"   -")</f>
        <v xml:space="preserve">   -</v>
      </c>
      <c r="K355" s="52" t="str">
        <f>_xlfn.IFNA(VLOOKUP(D355&amp;"."&amp;G355,PNIdata!$E$6:$L$264,2,FALSE),"-")</f>
        <v>-</v>
      </c>
      <c r="L355" s="158" t="str">
        <f>IFERROR(IF(O355&gt;0,I355*O355,"   -"),"   -")</f>
        <v xml:space="preserve">   -</v>
      </c>
      <c r="M355" s="52"/>
      <c r="N355" s="167"/>
      <c r="O355" s="167"/>
    </row>
    <row r="356" spans="1:15" hidden="1" x14ac:dyDescent="0.25">
      <c r="A356" s="33" t="s">
        <v>154</v>
      </c>
      <c r="B356" s="34">
        <f>VLOOKUP(D356,nusedswatershed,4,FALSE)</f>
        <v>25</v>
      </c>
      <c r="C356" s="35">
        <v>25</v>
      </c>
      <c r="D356" s="36" t="s">
        <v>225</v>
      </c>
      <c r="E356" s="36" t="s">
        <v>33</v>
      </c>
      <c r="F356" s="21" t="s">
        <v>163</v>
      </c>
      <c r="G356" s="22">
        <v>1955</v>
      </c>
      <c r="H356" s="128">
        <v>25</v>
      </c>
      <c r="I356" s="40">
        <v>25</v>
      </c>
      <c r="J356" s="159" t="str">
        <f>IFERROR(IF(K356&gt;0,I356*K356,"   -"),"   -")</f>
        <v xml:space="preserve">   -</v>
      </c>
      <c r="K356" s="52" t="str">
        <f>_xlfn.IFNA(VLOOKUP(D356&amp;"."&amp;G356,PNIdata!$E$6:$L$264,2,FALSE),"-")</f>
        <v>-</v>
      </c>
      <c r="L356" s="158" t="str">
        <f>IFERROR(IF(O356&gt;0,I356*O356,"   -"),"   -")</f>
        <v xml:space="preserve">   -</v>
      </c>
      <c r="M356" s="52"/>
      <c r="N356" s="167"/>
      <c r="O356" s="167"/>
    </row>
    <row r="357" spans="1:15" hidden="1" x14ac:dyDescent="0.25">
      <c r="A357" s="33" t="s">
        <v>154</v>
      </c>
      <c r="B357" s="34">
        <f>VLOOKUP(D357,nusedswatershed,4,FALSE)</f>
        <v>25</v>
      </c>
      <c r="C357" s="35">
        <v>25</v>
      </c>
      <c r="D357" s="36" t="s">
        <v>225</v>
      </c>
      <c r="E357" s="36" t="s">
        <v>33</v>
      </c>
      <c r="F357" s="21" t="s">
        <v>163</v>
      </c>
      <c r="G357" s="22">
        <v>1954</v>
      </c>
      <c r="H357" s="128">
        <v>300</v>
      </c>
      <c r="I357" s="40">
        <v>300</v>
      </c>
      <c r="J357" s="159" t="str">
        <f>IFERROR(IF(K357&gt;0,I357*K357,"   -"),"   -")</f>
        <v xml:space="preserve">   -</v>
      </c>
      <c r="K357" s="52" t="str">
        <f>_xlfn.IFNA(VLOOKUP(D357&amp;"."&amp;G357,PNIdata!$E$6:$L$264,2,FALSE),"-")</f>
        <v>-</v>
      </c>
      <c r="L357" s="158" t="str">
        <f>IFERROR(IF(O357&gt;0,I357*O357,"   -"),"   -")</f>
        <v xml:space="preserve">   -</v>
      </c>
      <c r="M357" s="52"/>
      <c r="N357" s="167"/>
      <c r="O357" s="167"/>
    </row>
    <row r="358" spans="1:15" hidden="1" x14ac:dyDescent="0.25">
      <c r="A358" s="33" t="s">
        <v>154</v>
      </c>
      <c r="B358" s="34">
        <f>VLOOKUP(D358,nusedswatershed,4,FALSE)</f>
        <v>25</v>
      </c>
      <c r="C358" s="35">
        <v>25</v>
      </c>
      <c r="D358" s="36" t="s">
        <v>225</v>
      </c>
      <c r="E358" s="36" t="s">
        <v>33</v>
      </c>
      <c r="F358" s="21" t="s">
        <v>163</v>
      </c>
      <c r="G358" s="22">
        <v>1953</v>
      </c>
      <c r="H358" s="128">
        <v>400</v>
      </c>
      <c r="I358" s="40">
        <v>400</v>
      </c>
      <c r="J358" s="159" t="str">
        <f>IFERROR(IF(K358&gt;0,I358*K358,"   -"),"   -")</f>
        <v xml:space="preserve">   -</v>
      </c>
      <c r="K358" s="52" t="str">
        <f>_xlfn.IFNA(VLOOKUP(D358&amp;"."&amp;G358,PNIdata!$E$6:$L$264,2,FALSE),"-")</f>
        <v>-</v>
      </c>
      <c r="L358" s="158" t="str">
        <f>IFERROR(IF(O358&gt;0,I358*O358,"   -"),"   -")</f>
        <v xml:space="preserve">   -</v>
      </c>
      <c r="M358" s="52"/>
      <c r="N358" s="167"/>
      <c r="O358" s="167"/>
    </row>
    <row r="359" spans="1:15" x14ac:dyDescent="0.25">
      <c r="A359" s="33" t="s">
        <v>109</v>
      </c>
      <c r="B359" s="34" t="e">
        <f>VLOOKUP(D359,nusedswatershed,4,FALSE)</f>
        <v>#N/A</v>
      </c>
      <c r="C359" s="35">
        <v>20</v>
      </c>
      <c r="D359" s="36" t="s">
        <v>95</v>
      </c>
      <c r="E359" s="36" t="s">
        <v>178</v>
      </c>
      <c r="F359" s="21" t="s">
        <v>163</v>
      </c>
      <c r="G359" s="40">
        <v>2023</v>
      </c>
      <c r="H359" s="128" t="s">
        <v>646</v>
      </c>
      <c r="I359" s="40"/>
      <c r="J359" s="159" t="str">
        <f>IFERROR(IF(K359&gt;0,I359*K359,"   -"),"   -")</f>
        <v xml:space="preserve">   -</v>
      </c>
      <c r="K359" s="52" t="str">
        <f>_xlfn.IFNA(VLOOKUP(D359&amp;"."&amp;G359,PNIdata!$E$6:$L$264,2,FALSE),"-")</f>
        <v>-</v>
      </c>
      <c r="L359" s="158" t="str">
        <f>IFERROR(IF(O359&gt;0,I359*O359,"   -"),"   -")</f>
        <v xml:space="preserve">   -</v>
      </c>
      <c r="M359" s="52"/>
      <c r="N359" s="167"/>
      <c r="O359" s="167"/>
    </row>
    <row r="360" spans="1:15" x14ac:dyDescent="0.25">
      <c r="A360" s="33" t="s">
        <v>109</v>
      </c>
      <c r="B360" s="34" t="e">
        <f>VLOOKUP(D360,nusedswatershed,4,FALSE)</f>
        <v>#N/A</v>
      </c>
      <c r="C360" s="35">
        <v>20</v>
      </c>
      <c r="D360" s="36" t="s">
        <v>95</v>
      </c>
      <c r="E360" s="36" t="s">
        <v>178</v>
      </c>
      <c r="F360" s="21" t="s">
        <v>163</v>
      </c>
      <c r="G360" s="40">
        <v>2022</v>
      </c>
      <c r="H360" s="128" t="s">
        <v>644</v>
      </c>
      <c r="I360" s="40"/>
      <c r="J360" s="159" t="str">
        <f>IFERROR(IF(K360&gt;0,I360*K360,"   -"),"   -")</f>
        <v xml:space="preserve">   -</v>
      </c>
      <c r="K360" s="52" t="str">
        <f>_xlfn.IFNA(VLOOKUP(D360&amp;"."&amp;G360,PNIdata!$E$6:$L$264,2,FALSE),"-")</f>
        <v>-</v>
      </c>
      <c r="L360" s="158" t="str">
        <f>IFERROR(IF(O360&gt;0,I360*O360,"   -"),"   -")</f>
        <v xml:space="preserve">   -</v>
      </c>
      <c r="M360" s="52"/>
      <c r="N360" s="167"/>
      <c r="O360" s="167"/>
    </row>
    <row r="361" spans="1:15" x14ac:dyDescent="0.25">
      <c r="A361" s="33" t="s">
        <v>109</v>
      </c>
      <c r="B361" s="34" t="e">
        <f>VLOOKUP(D361,nusedswatershed,4,FALSE)</f>
        <v>#N/A</v>
      </c>
      <c r="C361" s="35">
        <v>20</v>
      </c>
      <c r="D361" s="36" t="s">
        <v>95</v>
      </c>
      <c r="E361" s="36" t="s">
        <v>178</v>
      </c>
      <c r="F361" s="21" t="s">
        <v>163</v>
      </c>
      <c r="G361" s="40">
        <v>2021</v>
      </c>
      <c r="H361" s="128" t="s">
        <v>644</v>
      </c>
      <c r="I361" s="40"/>
      <c r="J361" s="159" t="str">
        <f>IFERROR(IF(K361&gt;0,I361*K361,"   -"),"   -")</f>
        <v xml:space="preserve">   -</v>
      </c>
      <c r="K361" s="52" t="str">
        <f>_xlfn.IFNA(VLOOKUP(D361&amp;"."&amp;G361,PNIdata!$E$6:$L$264,2,FALSE),"-")</f>
        <v>-</v>
      </c>
      <c r="L361" s="158" t="str">
        <f>IFERROR(IF(O361&gt;0,I361*O361,"   -"),"   -")</f>
        <v xml:space="preserve">   -</v>
      </c>
      <c r="M361" s="52"/>
      <c r="N361" s="167"/>
      <c r="O361" s="167"/>
    </row>
    <row r="362" spans="1:15" x14ac:dyDescent="0.25">
      <c r="A362" s="33" t="s">
        <v>109</v>
      </c>
      <c r="B362" s="34" t="e">
        <f>VLOOKUP(D362,nusedswatershed,4,FALSE)</f>
        <v>#N/A</v>
      </c>
      <c r="C362" s="35">
        <v>20</v>
      </c>
      <c r="D362" s="36" t="s">
        <v>95</v>
      </c>
      <c r="E362" s="36" t="s">
        <v>178</v>
      </c>
      <c r="F362" s="21" t="s">
        <v>163</v>
      </c>
      <c r="G362" s="40">
        <v>2020</v>
      </c>
      <c r="H362" s="128" t="s">
        <v>644</v>
      </c>
      <c r="I362" s="40"/>
      <c r="J362" s="159" t="str">
        <f>IFERROR(IF(K362&gt;0,I362*K362,"   -"),"   -")</f>
        <v xml:space="preserve">   -</v>
      </c>
      <c r="K362" s="52" t="str">
        <f>_xlfn.IFNA(VLOOKUP(D362&amp;"."&amp;G362,PNIdata!$E$6:$L$264,2,FALSE),"-")</f>
        <v>-</v>
      </c>
      <c r="L362" s="158" t="str">
        <f>IFERROR(IF(O362&gt;0,I362*O362,"   -"),"   -")</f>
        <v xml:space="preserve">   -</v>
      </c>
      <c r="M362" s="52"/>
      <c r="N362" s="167"/>
      <c r="O362" s="167"/>
    </row>
    <row r="363" spans="1:15" x14ac:dyDescent="0.25">
      <c r="A363" s="33" t="s">
        <v>109</v>
      </c>
      <c r="B363" s="34" t="e">
        <f>VLOOKUP(D363,nusedswatershed,4,FALSE)</f>
        <v>#N/A</v>
      </c>
      <c r="C363" s="35">
        <v>20</v>
      </c>
      <c r="D363" s="36" t="s">
        <v>95</v>
      </c>
      <c r="E363" s="36" t="s">
        <v>178</v>
      </c>
      <c r="F363" s="21" t="s">
        <v>163</v>
      </c>
      <c r="G363" s="40">
        <v>2019</v>
      </c>
      <c r="H363" s="128" t="s">
        <v>644</v>
      </c>
      <c r="I363" s="40"/>
      <c r="J363" s="159" t="str">
        <f>IFERROR(IF(K363&gt;0,I363*K363,"   -"),"   -")</f>
        <v xml:space="preserve">   -</v>
      </c>
      <c r="K363" s="52" t="str">
        <f>_xlfn.IFNA(VLOOKUP(D363&amp;"."&amp;G363,PNIdata!$E$6:$L$264,2,FALSE),"-")</f>
        <v>-</v>
      </c>
      <c r="L363" s="158" t="str">
        <f>IFERROR(IF(O363&gt;0,I363*O363,"   -"),"   -")</f>
        <v xml:space="preserve">   -</v>
      </c>
      <c r="M363" s="52"/>
      <c r="N363" s="167"/>
      <c r="O363" s="167"/>
    </row>
    <row r="364" spans="1:15" x14ac:dyDescent="0.25">
      <c r="A364" s="33" t="s">
        <v>109</v>
      </c>
      <c r="B364" s="34" t="e">
        <f>VLOOKUP(D364,nusedswatershed,4,FALSE)</f>
        <v>#N/A</v>
      </c>
      <c r="C364" s="35">
        <v>20</v>
      </c>
      <c r="D364" s="36" t="s">
        <v>95</v>
      </c>
      <c r="E364" s="36" t="s">
        <v>178</v>
      </c>
      <c r="F364" s="21" t="s">
        <v>163</v>
      </c>
      <c r="G364" s="40">
        <v>2018</v>
      </c>
      <c r="H364" s="128" t="s">
        <v>644</v>
      </c>
      <c r="I364" s="40"/>
      <c r="J364" s="159" t="str">
        <f>IFERROR(IF(K364&gt;0,I364*K364,"   -"),"   -")</f>
        <v xml:space="preserve">   -</v>
      </c>
      <c r="K364" s="52" t="str">
        <f>_xlfn.IFNA(VLOOKUP(D364&amp;"."&amp;G364,PNIdata!$E$6:$L$264,2,FALSE),"-")</f>
        <v>-</v>
      </c>
      <c r="L364" s="158" t="str">
        <f>IFERROR(IF(O364&gt;0,I364*O364,"   -"),"   -")</f>
        <v xml:space="preserve">   -</v>
      </c>
      <c r="M364" s="52"/>
      <c r="N364" s="167"/>
      <c r="O364" s="167"/>
    </row>
    <row r="365" spans="1:15" x14ac:dyDescent="0.25">
      <c r="A365" s="33" t="s">
        <v>109</v>
      </c>
      <c r="B365" s="34" t="e">
        <f>VLOOKUP(D365,nusedswatershed,4,FALSE)</f>
        <v>#N/A</v>
      </c>
      <c r="C365" s="35">
        <v>20</v>
      </c>
      <c r="D365" s="36" t="s">
        <v>95</v>
      </c>
      <c r="E365" s="36" t="s">
        <v>178</v>
      </c>
      <c r="F365" s="21" t="s">
        <v>163</v>
      </c>
      <c r="G365" s="40">
        <v>2017</v>
      </c>
      <c r="H365" s="128" t="s">
        <v>644</v>
      </c>
      <c r="I365" s="40"/>
      <c r="J365" s="159" t="str">
        <f>IFERROR(IF(K365&gt;0,I365*K365,"   -"),"   -")</f>
        <v xml:space="preserve">   -</v>
      </c>
      <c r="K365" s="52" t="str">
        <f>_xlfn.IFNA(VLOOKUP(D365&amp;"."&amp;G365,PNIdata!$E$6:$L$264,2,FALSE),"-")</f>
        <v>-</v>
      </c>
      <c r="L365" s="158" t="str">
        <f>IFERROR(IF(O365&gt;0,I365*O365,"   -"),"   -")</f>
        <v xml:space="preserve">   -</v>
      </c>
      <c r="M365" s="52"/>
      <c r="N365" s="167"/>
      <c r="O365" s="167"/>
    </row>
    <row r="366" spans="1:15" x14ac:dyDescent="0.25">
      <c r="A366" s="33" t="s">
        <v>109</v>
      </c>
      <c r="B366" s="34" t="e">
        <f>VLOOKUP(D366,nusedswatershed,4,FALSE)</f>
        <v>#N/A</v>
      </c>
      <c r="C366" s="35">
        <v>20</v>
      </c>
      <c r="D366" s="36" t="s">
        <v>95</v>
      </c>
      <c r="E366" s="36" t="s">
        <v>178</v>
      </c>
      <c r="F366" s="21" t="s">
        <v>163</v>
      </c>
      <c r="G366" s="40">
        <v>2016</v>
      </c>
      <c r="H366" s="128" t="s">
        <v>644</v>
      </c>
      <c r="I366" s="40"/>
      <c r="J366" s="159" t="str">
        <f>IFERROR(IF(K366&gt;0,I366*K366,"   -"),"   -")</f>
        <v xml:space="preserve">   -</v>
      </c>
      <c r="K366" s="52" t="str">
        <f>_xlfn.IFNA(VLOOKUP(D366&amp;"."&amp;G366,PNIdata!$E$6:$L$264,2,FALSE),"-")</f>
        <v>-</v>
      </c>
      <c r="L366" s="158" t="str">
        <f>IFERROR(IF(O366&gt;0,I366*O366,"   -"),"   -")</f>
        <v xml:space="preserve">   -</v>
      </c>
      <c r="M366" s="52"/>
      <c r="N366" s="167"/>
      <c r="O366" s="167"/>
    </row>
    <row r="367" spans="1:15" x14ac:dyDescent="0.25">
      <c r="A367" s="33" t="s">
        <v>109</v>
      </c>
      <c r="B367" s="34" t="e">
        <f>VLOOKUP(D367,nusedswatershed,4,FALSE)</f>
        <v>#N/A</v>
      </c>
      <c r="C367" s="35">
        <v>20</v>
      </c>
      <c r="D367" s="36" t="s">
        <v>95</v>
      </c>
      <c r="E367" s="36" t="s">
        <v>178</v>
      </c>
      <c r="F367" s="21" t="s">
        <v>163</v>
      </c>
      <c r="G367" s="22">
        <v>2015</v>
      </c>
      <c r="H367" s="128" t="s">
        <v>644</v>
      </c>
      <c r="I367" s="40"/>
      <c r="J367" s="159" t="str">
        <f>IFERROR(IF(K367&gt;0,I367*K367,"   -"),"   -")</f>
        <v xml:space="preserve">   -</v>
      </c>
      <c r="K367" s="52" t="str">
        <f>_xlfn.IFNA(VLOOKUP(D367&amp;"."&amp;G367,PNIdata!$E$6:$L$264,2,FALSE),"-")</f>
        <v>-</v>
      </c>
      <c r="L367" s="158" t="str">
        <f>IFERROR(IF(O367&gt;0,I367*O367,"   -"),"   -")</f>
        <v xml:space="preserve">   -</v>
      </c>
      <c r="M367" s="52"/>
      <c r="N367" s="167"/>
      <c r="O367" s="167"/>
    </row>
    <row r="368" spans="1:15" x14ac:dyDescent="0.25">
      <c r="A368" s="33" t="s">
        <v>109</v>
      </c>
      <c r="B368" s="34" t="e">
        <f>VLOOKUP(D368,nusedswatershed,4,FALSE)</f>
        <v>#N/A</v>
      </c>
      <c r="C368" s="35">
        <v>20</v>
      </c>
      <c r="D368" s="36" t="s">
        <v>95</v>
      </c>
      <c r="E368" s="36" t="s">
        <v>178</v>
      </c>
      <c r="F368" s="21" t="s">
        <v>163</v>
      </c>
      <c r="G368" s="22">
        <v>2014</v>
      </c>
      <c r="H368" s="128" t="s">
        <v>644</v>
      </c>
      <c r="I368" s="40"/>
      <c r="J368" s="159" t="str">
        <f>IFERROR(IF(K368&gt;0,I368*K368,"   -"),"   -")</f>
        <v xml:space="preserve">   -</v>
      </c>
      <c r="K368" s="52" t="str">
        <f>_xlfn.IFNA(VLOOKUP(D368&amp;"."&amp;G368,PNIdata!$E$6:$L$264,2,FALSE),"-")</f>
        <v>-</v>
      </c>
      <c r="L368" s="158" t="str">
        <f>IFERROR(IF(O368&gt;0,I368*O368,"   -"),"   -")</f>
        <v xml:space="preserve">   -</v>
      </c>
      <c r="M368" s="52"/>
      <c r="N368" s="167"/>
      <c r="O368" s="167"/>
    </row>
    <row r="369" spans="1:15" x14ac:dyDescent="0.25">
      <c r="A369" s="33" t="s">
        <v>109</v>
      </c>
      <c r="B369" s="34" t="e">
        <f>VLOOKUP(D369,nusedswatershed,4,FALSE)</f>
        <v>#N/A</v>
      </c>
      <c r="C369" s="35">
        <v>20</v>
      </c>
      <c r="D369" s="36" t="s">
        <v>95</v>
      </c>
      <c r="E369" s="36" t="s">
        <v>178</v>
      </c>
      <c r="F369" s="21" t="s">
        <v>163</v>
      </c>
      <c r="G369">
        <v>2013</v>
      </c>
      <c r="H369" s="128" t="s">
        <v>644</v>
      </c>
      <c r="I369" s="40"/>
      <c r="J369" s="159" t="str">
        <f>IFERROR(IF(K369&gt;0,I369*K369,"   -"),"   -")</f>
        <v xml:space="preserve">   -</v>
      </c>
      <c r="K369" s="52" t="str">
        <f>_xlfn.IFNA(VLOOKUP(D369&amp;"."&amp;G369,PNIdata!$E$6:$L$264,2,FALSE),"-")</f>
        <v>-</v>
      </c>
      <c r="L369" s="158" t="str">
        <f>IFERROR(IF(O369&gt;0,I369*O369,"   -"),"   -")</f>
        <v xml:space="preserve">   -</v>
      </c>
      <c r="M369" s="52"/>
      <c r="N369" s="167"/>
      <c r="O369" s="167"/>
    </row>
    <row r="370" spans="1:15" x14ac:dyDescent="0.25">
      <c r="A370" s="33" t="s">
        <v>109</v>
      </c>
      <c r="B370" s="34" t="e">
        <f>VLOOKUP(D370,nusedswatershed,4,FALSE)</f>
        <v>#N/A</v>
      </c>
      <c r="C370" s="35">
        <v>20</v>
      </c>
      <c r="D370" s="36" t="s">
        <v>95</v>
      </c>
      <c r="E370" s="36" t="s">
        <v>178</v>
      </c>
      <c r="F370" s="21" t="s">
        <v>163</v>
      </c>
      <c r="G370" s="22">
        <v>2012</v>
      </c>
      <c r="H370" s="128" t="s">
        <v>644</v>
      </c>
      <c r="I370" s="40"/>
      <c r="J370" s="159" t="str">
        <f>IFERROR(IF(K370&gt;0,I370*K370,"   -"),"   -")</f>
        <v xml:space="preserve">   -</v>
      </c>
      <c r="K370" s="52" t="str">
        <f>_xlfn.IFNA(VLOOKUP(D370&amp;"."&amp;G370,PNIdata!$E$6:$L$264,2,FALSE),"-")</f>
        <v>-</v>
      </c>
      <c r="L370" s="158" t="str">
        <f>IFERROR(IF(O370&gt;0,I370*O370,"   -"),"   -")</f>
        <v xml:space="preserve">   -</v>
      </c>
      <c r="M370" s="52"/>
      <c r="N370" s="167"/>
      <c r="O370" s="167"/>
    </row>
    <row r="371" spans="1:15" x14ac:dyDescent="0.25">
      <c r="A371" s="33" t="s">
        <v>109</v>
      </c>
      <c r="B371" s="34" t="e">
        <f>VLOOKUP(D371,nusedswatershed,4,FALSE)</f>
        <v>#N/A</v>
      </c>
      <c r="C371" s="35">
        <v>20</v>
      </c>
      <c r="D371" s="36" t="s">
        <v>95</v>
      </c>
      <c r="E371" s="36" t="s">
        <v>178</v>
      </c>
      <c r="F371" s="21" t="s">
        <v>163</v>
      </c>
      <c r="G371" s="22">
        <v>2011</v>
      </c>
      <c r="H371" s="128" t="s">
        <v>644</v>
      </c>
      <c r="I371" s="40"/>
      <c r="J371" s="159" t="str">
        <f>IFERROR(IF(K371&gt;0,I371*K371,"   -"),"   -")</f>
        <v xml:space="preserve">   -</v>
      </c>
      <c r="K371" s="52" t="str">
        <f>_xlfn.IFNA(VLOOKUP(D371&amp;"."&amp;G371,PNIdata!$E$6:$L$264,2,FALSE),"-")</f>
        <v>-</v>
      </c>
      <c r="L371" s="158" t="str">
        <f>IFERROR(IF(O371&gt;0,I371*O371,"   -"),"   -")</f>
        <v xml:space="preserve">   -</v>
      </c>
      <c r="M371" s="52"/>
      <c r="N371" s="167"/>
      <c r="O371" s="167"/>
    </row>
    <row r="372" spans="1:15" x14ac:dyDescent="0.25">
      <c r="A372" s="33" t="s">
        <v>109</v>
      </c>
      <c r="B372" s="34" t="e">
        <f>VLOOKUP(D372,nusedswatershed,4,FALSE)</f>
        <v>#N/A</v>
      </c>
      <c r="C372" s="35">
        <v>20</v>
      </c>
      <c r="D372" s="36" t="s">
        <v>95</v>
      </c>
      <c r="E372" s="36" t="s">
        <v>178</v>
      </c>
      <c r="F372" s="21" t="s">
        <v>163</v>
      </c>
      <c r="G372" s="22">
        <v>2010</v>
      </c>
      <c r="H372" s="128" t="s">
        <v>644</v>
      </c>
      <c r="I372" s="40"/>
      <c r="J372" s="159" t="str">
        <f>IFERROR(IF(K372&gt;0,I372*K372,"   -"),"   -")</f>
        <v xml:space="preserve">   -</v>
      </c>
      <c r="K372" s="52" t="str">
        <f>_xlfn.IFNA(VLOOKUP(D372&amp;"."&amp;G372,PNIdata!$E$6:$L$264,2,FALSE),"-")</f>
        <v>-</v>
      </c>
      <c r="L372" s="158" t="str">
        <f>IFERROR(IF(O372&gt;0,I372*O372,"   -"),"   -")</f>
        <v xml:space="preserve">   -</v>
      </c>
      <c r="M372" s="52"/>
      <c r="N372" s="167"/>
      <c r="O372" s="167"/>
    </row>
    <row r="373" spans="1:15" x14ac:dyDescent="0.25">
      <c r="A373" s="33" t="s">
        <v>109</v>
      </c>
      <c r="B373" s="34" t="e">
        <f>VLOOKUP(D373,nusedswatershed,4,FALSE)</f>
        <v>#N/A</v>
      </c>
      <c r="C373" s="35">
        <v>20</v>
      </c>
      <c r="D373" s="36" t="s">
        <v>95</v>
      </c>
      <c r="E373" s="36" t="s">
        <v>178</v>
      </c>
      <c r="F373" s="21" t="s">
        <v>163</v>
      </c>
      <c r="G373" s="22">
        <v>2009</v>
      </c>
      <c r="H373" s="128" t="s">
        <v>644</v>
      </c>
      <c r="I373" s="40"/>
      <c r="J373" s="159" t="str">
        <f>IFERROR(IF(K373&gt;0,I373*K373,"   -"),"   -")</f>
        <v xml:space="preserve">   -</v>
      </c>
      <c r="K373" s="52" t="str">
        <f>_xlfn.IFNA(VLOOKUP(D373&amp;"."&amp;G373,PNIdata!$E$6:$L$264,2,FALSE),"-")</f>
        <v>-</v>
      </c>
      <c r="L373" s="158" t="str">
        <f>IFERROR(IF(O373&gt;0,I373*O373,"   -"),"   -")</f>
        <v xml:space="preserve">   -</v>
      </c>
      <c r="M373" s="52"/>
      <c r="N373" s="167"/>
      <c r="O373" s="167"/>
    </row>
    <row r="374" spans="1:15" x14ac:dyDescent="0.25">
      <c r="A374" s="33" t="s">
        <v>109</v>
      </c>
      <c r="B374" s="34" t="e">
        <f>VLOOKUP(D374,nusedswatershed,4,FALSE)</f>
        <v>#N/A</v>
      </c>
      <c r="C374" s="35">
        <v>20</v>
      </c>
      <c r="D374" s="36" t="s">
        <v>95</v>
      </c>
      <c r="E374" s="36" t="s">
        <v>178</v>
      </c>
      <c r="F374" s="21" t="s">
        <v>163</v>
      </c>
      <c r="G374">
        <v>2008</v>
      </c>
      <c r="H374" s="128" t="s">
        <v>644</v>
      </c>
      <c r="I374" s="40"/>
      <c r="J374" s="159" t="str">
        <f>IFERROR(IF(K374&gt;0,I374*K374,"   -"),"   -")</f>
        <v xml:space="preserve">   -</v>
      </c>
      <c r="K374" s="52" t="str">
        <f>_xlfn.IFNA(VLOOKUP(D374&amp;"."&amp;G374,PNIdata!$E$6:$L$264,2,FALSE),"-")</f>
        <v>-</v>
      </c>
      <c r="L374" s="158" t="str">
        <f>IFERROR(IF(O374&gt;0,I374*O374,"   -"),"   -")</f>
        <v xml:space="preserve">   -</v>
      </c>
      <c r="M374" s="52"/>
      <c r="N374" s="167"/>
      <c r="O374" s="167"/>
    </row>
    <row r="375" spans="1:15" x14ac:dyDescent="0.25">
      <c r="A375" s="33" t="s">
        <v>109</v>
      </c>
      <c r="B375" s="34" t="e">
        <f>VLOOKUP(D375,nusedswatershed,4,FALSE)</f>
        <v>#N/A</v>
      </c>
      <c r="C375" s="35">
        <v>20</v>
      </c>
      <c r="D375" s="36" t="s">
        <v>95</v>
      </c>
      <c r="E375" s="36" t="s">
        <v>178</v>
      </c>
      <c r="F375" s="21" t="s">
        <v>163</v>
      </c>
      <c r="G375">
        <v>2007</v>
      </c>
      <c r="H375" s="128" t="s">
        <v>644</v>
      </c>
      <c r="I375" s="40"/>
      <c r="J375" s="159" t="str">
        <f>IFERROR(IF(K375&gt;0,I375*K375,"   -"),"   -")</f>
        <v xml:space="preserve">   -</v>
      </c>
      <c r="K375" s="52" t="str">
        <f>_xlfn.IFNA(VLOOKUP(D375&amp;"."&amp;G375,PNIdata!$E$6:$L$264,2,FALSE),"-")</f>
        <v>-</v>
      </c>
      <c r="L375" s="158" t="str">
        <f>IFERROR(IF(O375&gt;0,I375*O375,"   -"),"   -")</f>
        <v xml:space="preserve">   -</v>
      </c>
      <c r="M375" s="52"/>
      <c r="N375" s="167"/>
      <c r="O375" s="167"/>
    </row>
    <row r="376" spans="1:15" x14ac:dyDescent="0.25">
      <c r="A376" s="33" t="s">
        <v>109</v>
      </c>
      <c r="B376" s="34" t="e">
        <f>VLOOKUP(D376,nusedswatershed,4,FALSE)</f>
        <v>#N/A</v>
      </c>
      <c r="C376" s="35">
        <v>20</v>
      </c>
      <c r="D376" s="36" t="s">
        <v>95</v>
      </c>
      <c r="E376" s="36" t="s">
        <v>178</v>
      </c>
      <c r="F376" s="21" t="s">
        <v>163</v>
      </c>
      <c r="G376">
        <v>2006</v>
      </c>
      <c r="H376" s="128" t="s">
        <v>644</v>
      </c>
      <c r="I376" s="40"/>
      <c r="J376" s="159" t="str">
        <f>IFERROR(IF(K376&gt;0,I376*K376,"   -"),"   -")</f>
        <v xml:space="preserve">   -</v>
      </c>
      <c r="K376" s="52" t="str">
        <f>_xlfn.IFNA(VLOOKUP(D376&amp;"."&amp;G376,PNIdata!$E$6:$L$264,2,FALSE),"-")</f>
        <v>-</v>
      </c>
      <c r="L376" s="158" t="str">
        <f>IFERROR(IF(O376&gt;0,I376*O376,"   -"),"   -")</f>
        <v xml:space="preserve">   -</v>
      </c>
      <c r="M376" s="52"/>
      <c r="N376" s="167"/>
      <c r="O376" s="167"/>
    </row>
    <row r="377" spans="1:15" x14ac:dyDescent="0.25">
      <c r="A377" s="33" t="s">
        <v>109</v>
      </c>
      <c r="B377" s="34" t="e">
        <f>VLOOKUP(D377,nusedswatershed,4,FALSE)</f>
        <v>#N/A</v>
      </c>
      <c r="C377" s="35">
        <v>20</v>
      </c>
      <c r="D377" s="36" t="s">
        <v>95</v>
      </c>
      <c r="E377" s="36" t="s">
        <v>178</v>
      </c>
      <c r="F377" s="21" t="s">
        <v>163</v>
      </c>
      <c r="G377">
        <v>2005</v>
      </c>
      <c r="H377" s="128" t="s">
        <v>644</v>
      </c>
      <c r="I377" s="40"/>
      <c r="J377" s="159" t="str">
        <f>IFERROR(IF(K377&gt;0,I377*K377,"   -"),"   -")</f>
        <v xml:space="preserve">   -</v>
      </c>
      <c r="K377" s="52" t="str">
        <f>_xlfn.IFNA(VLOOKUP(D377&amp;"."&amp;G377,PNIdata!$E$6:$L$264,2,FALSE),"-")</f>
        <v>-</v>
      </c>
      <c r="L377" s="158" t="str">
        <f>IFERROR(IF(O377&gt;0,I377*O377,"   -"),"   -")</f>
        <v xml:space="preserve">   -</v>
      </c>
      <c r="M377" s="52"/>
      <c r="N377" s="167"/>
      <c r="O377" s="167"/>
    </row>
    <row r="378" spans="1:15" x14ac:dyDescent="0.25">
      <c r="A378" s="33" t="s">
        <v>109</v>
      </c>
      <c r="B378" s="34" t="e">
        <f>VLOOKUP(D378,nusedswatershed,4,FALSE)</f>
        <v>#N/A</v>
      </c>
      <c r="C378" s="35">
        <v>20</v>
      </c>
      <c r="D378" s="36" t="s">
        <v>95</v>
      </c>
      <c r="E378" s="36" t="s">
        <v>178</v>
      </c>
      <c r="F378" s="21" t="s">
        <v>163</v>
      </c>
      <c r="G378">
        <v>2004</v>
      </c>
      <c r="H378" s="128" t="s">
        <v>644</v>
      </c>
      <c r="I378" s="40"/>
      <c r="J378" s="159" t="str">
        <f>IFERROR(IF(K378&gt;0,I378*K378,"   -"),"   -")</f>
        <v xml:space="preserve">   -</v>
      </c>
      <c r="K378" s="52" t="str">
        <f>_xlfn.IFNA(VLOOKUP(D378&amp;"."&amp;G378,PNIdata!$E$6:$L$264,2,FALSE),"-")</f>
        <v>-</v>
      </c>
      <c r="L378" s="158" t="str">
        <f>IFERROR(IF(O378&gt;0,I378*O378,"   -"),"   -")</f>
        <v xml:space="preserve">   -</v>
      </c>
      <c r="M378" s="52"/>
      <c r="N378" s="167"/>
      <c r="O378" s="167"/>
    </row>
    <row r="379" spans="1:15" x14ac:dyDescent="0.25">
      <c r="A379" s="33" t="s">
        <v>109</v>
      </c>
      <c r="B379" s="34" t="e">
        <f>VLOOKUP(D379,nusedswatershed,4,FALSE)</f>
        <v>#N/A</v>
      </c>
      <c r="C379" s="35">
        <v>20</v>
      </c>
      <c r="D379" s="36" t="s">
        <v>95</v>
      </c>
      <c r="E379" s="36" t="s">
        <v>178</v>
      </c>
      <c r="F379" s="21" t="s">
        <v>163</v>
      </c>
      <c r="G379">
        <v>2003</v>
      </c>
      <c r="H379" s="128" t="s">
        <v>644</v>
      </c>
      <c r="I379" s="40"/>
      <c r="J379" s="159" t="str">
        <f>IFERROR(IF(K379&gt;0,I379*K379,"   -"),"   -")</f>
        <v xml:space="preserve">   -</v>
      </c>
      <c r="K379" s="52" t="str">
        <f>_xlfn.IFNA(VLOOKUP(D379&amp;"."&amp;G379,PNIdata!$E$6:$L$264,2,FALSE),"-")</f>
        <v>-</v>
      </c>
      <c r="L379" s="158" t="str">
        <f>IFERROR(IF(O379&gt;0,I379*O379,"   -"),"   -")</f>
        <v xml:space="preserve">   -</v>
      </c>
      <c r="M379" s="52"/>
      <c r="N379" s="167"/>
      <c r="O379" s="167"/>
    </row>
    <row r="380" spans="1:15" x14ac:dyDescent="0.25">
      <c r="A380" s="33" t="s">
        <v>109</v>
      </c>
      <c r="B380" s="34" t="e">
        <f>VLOOKUP(D380,nusedswatershed,4,FALSE)</f>
        <v>#N/A</v>
      </c>
      <c r="C380" s="35">
        <v>20</v>
      </c>
      <c r="D380" s="36" t="s">
        <v>95</v>
      </c>
      <c r="E380" s="36" t="s">
        <v>178</v>
      </c>
      <c r="F380" s="21" t="s">
        <v>163</v>
      </c>
      <c r="G380">
        <v>2002</v>
      </c>
      <c r="H380" s="128" t="s">
        <v>644</v>
      </c>
      <c r="I380" s="40"/>
      <c r="J380" s="159" t="str">
        <f>IFERROR(IF(K380&gt;0,I380*K380,"   -"),"   -")</f>
        <v xml:space="preserve">   -</v>
      </c>
      <c r="K380" s="52" t="str">
        <f>_xlfn.IFNA(VLOOKUP(D380&amp;"."&amp;G380,PNIdata!$E$6:$L$264,2,FALSE),"-")</f>
        <v>-</v>
      </c>
      <c r="L380" s="158" t="str">
        <f>IFERROR(IF(O380&gt;0,I380*O380,"   -"),"   -")</f>
        <v xml:space="preserve">   -</v>
      </c>
      <c r="M380" s="52"/>
      <c r="N380" s="167"/>
      <c r="O380" s="167"/>
    </row>
    <row r="381" spans="1:15" x14ac:dyDescent="0.25">
      <c r="A381" s="33" t="s">
        <v>109</v>
      </c>
      <c r="B381" s="34" t="e">
        <f>VLOOKUP(D381,nusedswatershed,4,FALSE)</f>
        <v>#N/A</v>
      </c>
      <c r="C381" s="35">
        <v>20</v>
      </c>
      <c r="D381" s="36" t="s">
        <v>95</v>
      </c>
      <c r="E381" s="36" t="s">
        <v>178</v>
      </c>
      <c r="F381" s="21" t="s">
        <v>163</v>
      </c>
      <c r="G381">
        <v>2001</v>
      </c>
      <c r="H381" s="128" t="s">
        <v>644</v>
      </c>
      <c r="I381" s="40"/>
      <c r="J381" s="159" t="str">
        <f>IFERROR(IF(K381&gt;0,I381*K381,"   -"),"   -")</f>
        <v xml:space="preserve">   -</v>
      </c>
      <c r="K381" s="52" t="str">
        <f>_xlfn.IFNA(VLOOKUP(D381&amp;"."&amp;G381,PNIdata!$E$6:$L$264,2,FALSE),"-")</f>
        <v>-</v>
      </c>
      <c r="L381" s="158" t="str">
        <f>IFERROR(IF(O381&gt;0,I381*O381,"   -"),"   -")</f>
        <v xml:space="preserve">   -</v>
      </c>
      <c r="M381" s="52"/>
      <c r="N381" s="167"/>
      <c r="O381" s="167"/>
    </row>
    <row r="382" spans="1:15" x14ac:dyDescent="0.25">
      <c r="A382" s="33" t="s">
        <v>109</v>
      </c>
      <c r="B382" s="34" t="e">
        <f>VLOOKUP(D382,nusedswatershed,4,FALSE)</f>
        <v>#N/A</v>
      </c>
      <c r="C382" s="35">
        <v>20</v>
      </c>
      <c r="D382" s="36" t="s">
        <v>95</v>
      </c>
      <c r="E382" s="36" t="s">
        <v>178</v>
      </c>
      <c r="F382" s="21" t="s">
        <v>163</v>
      </c>
      <c r="G382">
        <v>2000</v>
      </c>
      <c r="H382" s="128" t="s">
        <v>645</v>
      </c>
      <c r="I382" s="40"/>
      <c r="J382" s="159" t="str">
        <f>IFERROR(IF(K382&gt;0,I382*K382,"   -"),"   -")</f>
        <v xml:space="preserve">   -</v>
      </c>
      <c r="K382" s="52" t="str">
        <f>_xlfn.IFNA(VLOOKUP(D382&amp;"."&amp;G382,PNIdata!$E$6:$L$264,2,FALSE),"-")</f>
        <v>-</v>
      </c>
      <c r="L382" s="158" t="str">
        <f>IFERROR(IF(O382&gt;0,I382*O382,"   -"),"   -")</f>
        <v xml:space="preserve">   -</v>
      </c>
      <c r="M382" s="52"/>
      <c r="N382" s="167"/>
      <c r="O382" s="167"/>
    </row>
    <row r="383" spans="1:15" x14ac:dyDescent="0.25">
      <c r="A383" s="33" t="s">
        <v>109</v>
      </c>
      <c r="B383" s="34" t="e">
        <f>VLOOKUP(D383,nusedswatershed,4,FALSE)</f>
        <v>#N/A</v>
      </c>
      <c r="C383" s="35">
        <v>20</v>
      </c>
      <c r="D383" s="36" t="s">
        <v>95</v>
      </c>
      <c r="E383" s="36" t="s">
        <v>178</v>
      </c>
      <c r="F383" s="21" t="s">
        <v>163</v>
      </c>
      <c r="G383">
        <v>1999</v>
      </c>
      <c r="H383" s="128">
        <v>30</v>
      </c>
      <c r="I383" s="40">
        <v>30</v>
      </c>
      <c r="J383" s="159" t="str">
        <f>IFERROR(IF(K383&gt;0,I383*K383,"   -"),"   -")</f>
        <v xml:space="preserve">   -</v>
      </c>
      <c r="K383" s="52" t="str">
        <f>_xlfn.IFNA(VLOOKUP(D383&amp;"."&amp;G383,PNIdata!$E$6:$L$264,2,FALSE),"-")</f>
        <v>-</v>
      </c>
      <c r="L383" s="158" t="str">
        <f>IFERROR(IF(O383&gt;0,I383*O383,"   -"),"   -")</f>
        <v xml:space="preserve">   -</v>
      </c>
      <c r="M383" s="52"/>
      <c r="N383" s="167"/>
      <c r="O383" s="168"/>
    </row>
    <row r="384" spans="1:15" x14ac:dyDescent="0.25">
      <c r="A384" s="33" t="s">
        <v>109</v>
      </c>
      <c r="B384" s="34" t="e">
        <f>VLOOKUP(D384,nusedswatershed,4,FALSE)</f>
        <v>#N/A</v>
      </c>
      <c r="C384" s="35">
        <v>20</v>
      </c>
      <c r="D384" s="36" t="s">
        <v>95</v>
      </c>
      <c r="E384" s="36" t="s">
        <v>178</v>
      </c>
      <c r="F384" s="21" t="s">
        <v>163</v>
      </c>
      <c r="G384" s="22">
        <v>1998</v>
      </c>
      <c r="H384" s="128" t="s">
        <v>645</v>
      </c>
      <c r="I384" s="40"/>
      <c r="J384" s="159" t="str">
        <f>IFERROR(IF(K384&gt;0,I384*K384,"   -"),"   -")</f>
        <v xml:space="preserve">   -</v>
      </c>
      <c r="K384" s="52" t="str">
        <f>_xlfn.IFNA(VLOOKUP(D384&amp;"."&amp;G384,PNIdata!$E$6:$L$264,2,FALSE),"-")</f>
        <v>-</v>
      </c>
      <c r="L384" s="158" t="str">
        <f>IFERROR(IF(O384&gt;0,I384*O384,"   -"),"   -")</f>
        <v xml:space="preserve">   -</v>
      </c>
      <c r="M384" s="52"/>
      <c r="N384" s="167"/>
      <c r="O384" s="167"/>
    </row>
    <row r="385" spans="1:15" x14ac:dyDescent="0.25">
      <c r="A385" s="33" t="s">
        <v>109</v>
      </c>
      <c r="B385" s="34" t="e">
        <f>VLOOKUP(D385,nusedswatershed,4,FALSE)</f>
        <v>#N/A</v>
      </c>
      <c r="C385" s="35">
        <v>20</v>
      </c>
      <c r="D385" s="36" t="s">
        <v>95</v>
      </c>
      <c r="E385" s="36" t="s">
        <v>178</v>
      </c>
      <c r="F385" s="21" t="s">
        <v>163</v>
      </c>
      <c r="G385" s="22">
        <v>1997</v>
      </c>
      <c r="H385" s="128">
        <v>150</v>
      </c>
      <c r="I385" s="40">
        <v>150</v>
      </c>
      <c r="J385" s="159" t="str">
        <f>IFERROR(IF(K385&gt;0,I385*K385,"   -"),"   -")</f>
        <v xml:space="preserve">   -</v>
      </c>
      <c r="K385" s="52" t="str">
        <f>_xlfn.IFNA(VLOOKUP(D385&amp;"."&amp;G385,PNIdata!$E$6:$L$264,2,FALSE),"-")</f>
        <v>-</v>
      </c>
      <c r="L385" s="158" t="str">
        <f>IFERROR(IF(O385&gt;0,I385*O385,"   -"),"   -")</f>
        <v xml:space="preserve">   -</v>
      </c>
      <c r="M385" s="52"/>
      <c r="N385" s="167"/>
      <c r="O385" s="167"/>
    </row>
    <row r="386" spans="1:15" x14ac:dyDescent="0.25">
      <c r="A386" s="33" t="s">
        <v>109</v>
      </c>
      <c r="B386" s="34" t="e">
        <f>VLOOKUP(D386,nusedswatershed,4,FALSE)</f>
        <v>#N/A</v>
      </c>
      <c r="C386" s="35">
        <v>20</v>
      </c>
      <c r="D386" s="36" t="s">
        <v>95</v>
      </c>
      <c r="E386" s="36" t="s">
        <v>178</v>
      </c>
      <c r="F386" s="21" t="s">
        <v>163</v>
      </c>
      <c r="G386" s="22">
        <v>1996</v>
      </c>
      <c r="H386" s="128">
        <v>15</v>
      </c>
      <c r="I386" s="40">
        <v>15</v>
      </c>
      <c r="J386" s="159" t="str">
        <f>IFERROR(IF(K386&gt;0,I386*K386,"   -"),"   -")</f>
        <v xml:space="preserve">   -</v>
      </c>
      <c r="K386" s="52" t="str">
        <f>_xlfn.IFNA(VLOOKUP(D386&amp;"."&amp;G386,PNIdata!$E$6:$L$264,2,FALSE),"-")</f>
        <v>-</v>
      </c>
      <c r="L386" s="158" t="str">
        <f>IFERROR(IF(O386&gt;0,I386*O386,"   -"),"   -")</f>
        <v xml:space="preserve">   -</v>
      </c>
      <c r="M386" s="52"/>
      <c r="N386" s="167"/>
      <c r="O386" s="167"/>
    </row>
    <row r="387" spans="1:15" x14ac:dyDescent="0.25">
      <c r="A387" s="33" t="s">
        <v>109</v>
      </c>
      <c r="B387" s="34" t="e">
        <f>VLOOKUP(D387,nusedswatershed,4,FALSE)</f>
        <v>#N/A</v>
      </c>
      <c r="C387" s="35">
        <v>20</v>
      </c>
      <c r="D387" s="36" t="s">
        <v>95</v>
      </c>
      <c r="E387" s="36" t="s">
        <v>178</v>
      </c>
      <c r="F387" s="21" t="s">
        <v>163</v>
      </c>
      <c r="G387" s="22">
        <v>1995</v>
      </c>
      <c r="H387" s="128" t="s">
        <v>645</v>
      </c>
      <c r="I387" s="40"/>
      <c r="J387" s="159" t="str">
        <f>IFERROR(IF(K387&gt;0,I387*K387,"   -"),"   -")</f>
        <v xml:space="preserve">   -</v>
      </c>
      <c r="K387" s="52" t="str">
        <f>_xlfn.IFNA(VLOOKUP(D387&amp;"."&amp;G387,PNIdata!$E$6:$L$264,2,FALSE),"-")</f>
        <v>-</v>
      </c>
      <c r="L387" s="158" t="str">
        <f>IFERROR(IF(O387&gt;0,I387*O387,"   -"),"   -")</f>
        <v xml:space="preserve">   -</v>
      </c>
      <c r="M387" s="52"/>
      <c r="N387" s="167"/>
      <c r="O387" s="167"/>
    </row>
    <row r="388" spans="1:15" hidden="1" x14ac:dyDescent="0.25">
      <c r="A388" s="33" t="s">
        <v>109</v>
      </c>
      <c r="B388" s="34" t="e">
        <f>VLOOKUP(D388,nusedswatershed,4,FALSE)</f>
        <v>#N/A</v>
      </c>
      <c r="C388" s="35">
        <v>20</v>
      </c>
      <c r="D388" s="36" t="s">
        <v>95</v>
      </c>
      <c r="E388" s="36" t="s">
        <v>178</v>
      </c>
      <c r="F388" s="21" t="s">
        <v>163</v>
      </c>
      <c r="G388" s="22">
        <v>1994</v>
      </c>
      <c r="H388" s="128" t="s">
        <v>643</v>
      </c>
      <c r="I388" s="40"/>
      <c r="J388" s="159" t="str">
        <f>IFERROR(IF(K388&gt;0,I388*K388,"   -"),"   -")</f>
        <v xml:space="preserve">   -</v>
      </c>
      <c r="K388" s="52" t="str">
        <f>_xlfn.IFNA(VLOOKUP(D388&amp;"."&amp;G388,PNIdata!$E$6:$L$264,2,FALSE),"-")</f>
        <v>-</v>
      </c>
      <c r="L388" s="158" t="str">
        <f>IFERROR(IF(O388&gt;0,I388*O388,"   -"),"   -")</f>
        <v xml:space="preserve">   -</v>
      </c>
      <c r="M388" s="52"/>
      <c r="N388" s="167"/>
      <c r="O388" s="167"/>
    </row>
    <row r="389" spans="1:15" hidden="1" x14ac:dyDescent="0.25">
      <c r="A389" s="33" t="s">
        <v>109</v>
      </c>
      <c r="B389" s="34" t="e">
        <f>VLOOKUP(D389,nusedswatershed,4,FALSE)</f>
        <v>#N/A</v>
      </c>
      <c r="C389" s="35">
        <v>20</v>
      </c>
      <c r="D389" s="36" t="s">
        <v>95</v>
      </c>
      <c r="E389" s="36" t="s">
        <v>178</v>
      </c>
      <c r="F389" s="21" t="s">
        <v>163</v>
      </c>
      <c r="G389" s="22">
        <v>1993</v>
      </c>
      <c r="H389" s="128" t="s">
        <v>643</v>
      </c>
      <c r="I389" s="40"/>
      <c r="J389" s="159" t="str">
        <f>IFERROR(IF(K389&gt;0,I389*K389,"   -"),"   -")</f>
        <v xml:space="preserve">   -</v>
      </c>
      <c r="K389" s="52" t="str">
        <f>_xlfn.IFNA(VLOOKUP(D389&amp;"."&amp;G389,PNIdata!$E$6:$L$264,2,FALSE),"-")</f>
        <v>-</v>
      </c>
      <c r="L389" s="158" t="str">
        <f>IFERROR(IF(O389&gt;0,I389*O389,"   -"),"   -")</f>
        <v xml:space="preserve">   -</v>
      </c>
      <c r="M389" s="52"/>
      <c r="N389" s="167"/>
      <c r="O389" s="167"/>
    </row>
    <row r="390" spans="1:15" hidden="1" x14ac:dyDescent="0.25">
      <c r="A390" s="33" t="s">
        <v>109</v>
      </c>
      <c r="B390" s="34" t="e">
        <f>VLOOKUP(D390,nusedswatershed,4,FALSE)</f>
        <v>#N/A</v>
      </c>
      <c r="C390" s="35">
        <v>20</v>
      </c>
      <c r="D390" s="36" t="s">
        <v>95</v>
      </c>
      <c r="E390" s="36" t="s">
        <v>178</v>
      </c>
      <c r="F390" s="21" t="s">
        <v>163</v>
      </c>
      <c r="G390" s="22">
        <v>1992</v>
      </c>
      <c r="H390" s="128" t="s">
        <v>643</v>
      </c>
      <c r="I390" s="40"/>
      <c r="J390" s="159" t="str">
        <f>IFERROR(IF(K390&gt;0,I390*K390,"   -"),"   -")</f>
        <v xml:space="preserve">   -</v>
      </c>
      <c r="K390" s="52" t="str">
        <f>_xlfn.IFNA(VLOOKUP(D390&amp;"."&amp;G390,PNIdata!$E$6:$L$264,2,FALSE),"-")</f>
        <v>-</v>
      </c>
      <c r="L390" s="158" t="str">
        <f>IFERROR(IF(O390&gt;0,I390*O390,"   -"),"   -")</f>
        <v xml:space="preserve">   -</v>
      </c>
      <c r="M390" s="52"/>
      <c r="N390" s="167"/>
      <c r="O390" s="167"/>
    </row>
    <row r="391" spans="1:15" hidden="1" x14ac:dyDescent="0.25">
      <c r="A391" s="33" t="s">
        <v>109</v>
      </c>
      <c r="B391" s="34" t="e">
        <f>VLOOKUP(D391,nusedswatershed,4,FALSE)</f>
        <v>#N/A</v>
      </c>
      <c r="C391" s="35">
        <v>20</v>
      </c>
      <c r="D391" s="36" t="s">
        <v>95</v>
      </c>
      <c r="E391" s="36" t="s">
        <v>178</v>
      </c>
      <c r="F391" s="21" t="s">
        <v>163</v>
      </c>
      <c r="G391" s="22">
        <v>1991</v>
      </c>
      <c r="H391" s="128" t="s">
        <v>644</v>
      </c>
      <c r="I391" s="40"/>
      <c r="J391" s="159" t="str">
        <f>IFERROR(IF(K391&gt;0,I391*K391,"   -"),"   -")</f>
        <v xml:space="preserve">   -</v>
      </c>
      <c r="K391" s="52" t="str">
        <f>_xlfn.IFNA(VLOOKUP(D391&amp;"."&amp;G391,PNIdata!$E$6:$L$264,2,FALSE),"-")</f>
        <v>-</v>
      </c>
      <c r="L391" s="158" t="str">
        <f>IFERROR(IF(O391&gt;0,I391*O391,"   -"),"   -")</f>
        <v xml:space="preserve">   -</v>
      </c>
      <c r="M391" s="52"/>
      <c r="N391" s="167"/>
      <c r="O391" s="167"/>
    </row>
    <row r="392" spans="1:15" hidden="1" x14ac:dyDescent="0.25">
      <c r="A392" s="33" t="s">
        <v>109</v>
      </c>
      <c r="B392" s="34" t="e">
        <f>VLOOKUP(D392,nusedswatershed,4,FALSE)</f>
        <v>#N/A</v>
      </c>
      <c r="C392" s="35">
        <v>20</v>
      </c>
      <c r="D392" s="36" t="s">
        <v>95</v>
      </c>
      <c r="E392" s="36" t="s">
        <v>178</v>
      </c>
      <c r="F392" s="21" t="s">
        <v>163</v>
      </c>
      <c r="G392" s="22">
        <v>1990</v>
      </c>
      <c r="H392" s="128" t="s">
        <v>643</v>
      </c>
      <c r="I392" s="40"/>
      <c r="J392" s="159" t="str">
        <f>IFERROR(IF(K392&gt;0,I392*K392,"   -"),"   -")</f>
        <v xml:space="preserve">   -</v>
      </c>
      <c r="K392" s="52" t="str">
        <f>_xlfn.IFNA(VLOOKUP(D392&amp;"."&amp;G392,PNIdata!$E$6:$L$264,2,FALSE),"-")</f>
        <v>-</v>
      </c>
      <c r="L392" s="158" t="str">
        <f>IFERROR(IF(O392&gt;0,I392*O392,"   -"),"   -")</f>
        <v xml:space="preserve">   -</v>
      </c>
      <c r="M392" s="52"/>
      <c r="N392" s="167"/>
      <c r="O392" s="167"/>
    </row>
    <row r="393" spans="1:15" hidden="1" x14ac:dyDescent="0.25">
      <c r="A393" s="33" t="s">
        <v>109</v>
      </c>
      <c r="B393" s="34" t="e">
        <f>VLOOKUP(D393,nusedswatershed,4,FALSE)</f>
        <v>#N/A</v>
      </c>
      <c r="C393" s="35">
        <v>20</v>
      </c>
      <c r="D393" s="36" t="s">
        <v>95</v>
      </c>
      <c r="E393" s="36" t="s">
        <v>178</v>
      </c>
      <c r="F393" s="21" t="s">
        <v>163</v>
      </c>
      <c r="G393" s="22">
        <v>1989</v>
      </c>
      <c r="H393" s="128" t="s">
        <v>643</v>
      </c>
      <c r="I393" s="40"/>
      <c r="J393" s="159" t="str">
        <f>IFERROR(IF(K393&gt;0,I393*K393,"   -"),"   -")</f>
        <v xml:space="preserve">   -</v>
      </c>
      <c r="K393" s="52" t="str">
        <f>_xlfn.IFNA(VLOOKUP(D393&amp;"."&amp;G393,PNIdata!$E$6:$L$264,2,FALSE),"-")</f>
        <v>-</v>
      </c>
      <c r="L393" s="158" t="str">
        <f>IFERROR(IF(O393&gt;0,I393*O393,"   -"),"   -")</f>
        <v xml:space="preserve">   -</v>
      </c>
      <c r="M393" s="52"/>
      <c r="N393" s="167"/>
      <c r="O393" s="167"/>
    </row>
    <row r="394" spans="1:15" hidden="1" x14ac:dyDescent="0.25">
      <c r="A394" s="33" t="s">
        <v>109</v>
      </c>
      <c r="B394" s="34" t="e">
        <f>VLOOKUP(D394,nusedswatershed,4,FALSE)</f>
        <v>#N/A</v>
      </c>
      <c r="C394" s="35">
        <v>20</v>
      </c>
      <c r="D394" s="36" t="s">
        <v>95</v>
      </c>
      <c r="E394" s="36" t="s">
        <v>178</v>
      </c>
      <c r="F394" s="21" t="s">
        <v>163</v>
      </c>
      <c r="G394" s="22">
        <v>1988</v>
      </c>
      <c r="H394" s="128" t="s">
        <v>643</v>
      </c>
      <c r="I394" s="40"/>
      <c r="J394" s="159" t="str">
        <f>IFERROR(IF(K394&gt;0,I394*K394,"   -"),"   -")</f>
        <v xml:space="preserve">   -</v>
      </c>
      <c r="K394" s="52" t="str">
        <f>_xlfn.IFNA(VLOOKUP(D394&amp;"."&amp;G394,PNIdata!$E$6:$L$264,2,FALSE),"-")</f>
        <v>-</v>
      </c>
      <c r="L394" s="158" t="str">
        <f>IFERROR(IF(O394&gt;0,I394*O394,"   -"),"   -")</f>
        <v xml:space="preserve">   -</v>
      </c>
      <c r="M394" s="52"/>
      <c r="N394" s="167"/>
      <c r="O394" s="167"/>
    </row>
    <row r="395" spans="1:15" hidden="1" x14ac:dyDescent="0.25">
      <c r="A395" s="33" t="s">
        <v>109</v>
      </c>
      <c r="B395" s="34" t="e">
        <f>VLOOKUP(D395,nusedswatershed,4,FALSE)</f>
        <v>#N/A</v>
      </c>
      <c r="C395" s="35">
        <v>20</v>
      </c>
      <c r="D395" s="36" t="s">
        <v>95</v>
      </c>
      <c r="E395" s="36" t="s">
        <v>178</v>
      </c>
      <c r="F395" s="21" t="s">
        <v>163</v>
      </c>
      <c r="G395" s="22">
        <v>1987</v>
      </c>
      <c r="H395" s="128" t="s">
        <v>643</v>
      </c>
      <c r="I395" s="40"/>
      <c r="J395" s="159" t="str">
        <f>IFERROR(IF(K395&gt;0,I395*K395,"   -"),"   -")</f>
        <v xml:space="preserve">   -</v>
      </c>
      <c r="K395" s="52" t="str">
        <f>_xlfn.IFNA(VLOOKUP(D395&amp;"."&amp;G395,PNIdata!$E$6:$L$264,2,FALSE),"-")</f>
        <v>-</v>
      </c>
      <c r="L395" s="158" t="str">
        <f>IFERROR(IF(O395&gt;0,I395*O395,"   -"),"   -")</f>
        <v xml:space="preserve">   -</v>
      </c>
      <c r="M395" s="52"/>
      <c r="N395" s="167"/>
      <c r="O395" s="167"/>
    </row>
    <row r="396" spans="1:15" hidden="1" x14ac:dyDescent="0.25">
      <c r="A396" s="33" t="s">
        <v>109</v>
      </c>
      <c r="B396" s="34" t="e">
        <f>VLOOKUP(D396,nusedswatershed,4,FALSE)</f>
        <v>#N/A</v>
      </c>
      <c r="C396" s="35">
        <v>20</v>
      </c>
      <c r="D396" s="36" t="s">
        <v>95</v>
      </c>
      <c r="E396" s="36" t="s">
        <v>178</v>
      </c>
      <c r="F396" s="21" t="s">
        <v>163</v>
      </c>
      <c r="G396" s="22">
        <v>1986</v>
      </c>
      <c r="H396" s="128" t="s">
        <v>643</v>
      </c>
      <c r="I396" s="40"/>
      <c r="J396" s="159" t="str">
        <f>IFERROR(IF(K396&gt;0,I396*K396,"   -"),"   -")</f>
        <v xml:space="preserve">   -</v>
      </c>
      <c r="K396" s="52" t="str">
        <f>_xlfn.IFNA(VLOOKUP(D396&amp;"."&amp;G396,PNIdata!$E$6:$L$264,2,FALSE),"-")</f>
        <v>-</v>
      </c>
      <c r="L396" s="158" t="str">
        <f>IFERROR(IF(O396&gt;0,I396*O396,"   -"),"   -")</f>
        <v xml:space="preserve">   -</v>
      </c>
      <c r="M396" s="52"/>
      <c r="N396" s="167"/>
      <c r="O396" s="167"/>
    </row>
    <row r="397" spans="1:15" hidden="1" x14ac:dyDescent="0.25">
      <c r="A397" s="33" t="s">
        <v>109</v>
      </c>
      <c r="B397" s="34" t="e">
        <f>VLOOKUP(D397,nusedswatershed,4,FALSE)</f>
        <v>#N/A</v>
      </c>
      <c r="C397" s="35">
        <v>20</v>
      </c>
      <c r="D397" s="36" t="s">
        <v>95</v>
      </c>
      <c r="E397" s="36" t="s">
        <v>178</v>
      </c>
      <c r="F397" s="21" t="s">
        <v>163</v>
      </c>
      <c r="G397" s="22">
        <v>1985</v>
      </c>
      <c r="H397" s="128">
        <v>3</v>
      </c>
      <c r="I397" s="40">
        <v>3</v>
      </c>
      <c r="J397" s="159" t="str">
        <f>IFERROR(IF(K397&gt;0,I397*K397,"   -"),"   -")</f>
        <v xml:space="preserve">   -</v>
      </c>
      <c r="K397" s="52" t="str">
        <f>_xlfn.IFNA(VLOOKUP(D397&amp;"."&amp;G397,PNIdata!$E$6:$L$264,2,FALSE),"-")</f>
        <v>-</v>
      </c>
      <c r="L397" s="158" t="str">
        <f>IFERROR(IF(O397&gt;0,I397*O397,"   -"),"   -")</f>
        <v xml:space="preserve">   -</v>
      </c>
      <c r="M397" s="52"/>
      <c r="N397" s="167"/>
      <c r="O397" s="167"/>
    </row>
    <row r="398" spans="1:15" hidden="1" x14ac:dyDescent="0.25">
      <c r="A398" s="33" t="s">
        <v>109</v>
      </c>
      <c r="B398" s="34" t="e">
        <f>VLOOKUP(D398,nusedswatershed,4,FALSE)</f>
        <v>#N/A</v>
      </c>
      <c r="C398" s="35">
        <v>20</v>
      </c>
      <c r="D398" s="36" t="s">
        <v>95</v>
      </c>
      <c r="E398" s="36" t="s">
        <v>178</v>
      </c>
      <c r="F398" s="21" t="s">
        <v>163</v>
      </c>
      <c r="G398" s="22">
        <v>1984</v>
      </c>
      <c r="H398" s="128" t="s">
        <v>643</v>
      </c>
      <c r="I398" s="40"/>
      <c r="J398" s="159" t="str">
        <f>IFERROR(IF(K398&gt;0,I398*K398,"   -"),"   -")</f>
        <v xml:space="preserve">   -</v>
      </c>
      <c r="K398" s="52" t="str">
        <f>_xlfn.IFNA(VLOOKUP(D398&amp;"."&amp;G398,PNIdata!$E$6:$L$264,2,FALSE),"-")</f>
        <v>-</v>
      </c>
      <c r="L398" s="158" t="str">
        <f>IFERROR(IF(O398&gt;0,I398*O398,"   -"),"   -")</f>
        <v xml:space="preserve">   -</v>
      </c>
      <c r="M398" s="52"/>
      <c r="N398" s="167"/>
      <c r="O398" s="167"/>
    </row>
    <row r="399" spans="1:15" hidden="1" x14ac:dyDescent="0.25">
      <c r="A399" s="33" t="s">
        <v>109</v>
      </c>
      <c r="B399" s="34" t="e">
        <f>VLOOKUP(D399,nusedswatershed,4,FALSE)</f>
        <v>#N/A</v>
      </c>
      <c r="C399" s="35">
        <v>20</v>
      </c>
      <c r="D399" s="36" t="s">
        <v>95</v>
      </c>
      <c r="E399" s="36" t="s">
        <v>178</v>
      </c>
      <c r="F399" s="21" t="s">
        <v>163</v>
      </c>
      <c r="G399" s="22">
        <v>1983</v>
      </c>
      <c r="H399" s="128" t="s">
        <v>643</v>
      </c>
      <c r="I399" s="40"/>
      <c r="J399" s="159" t="str">
        <f>IFERROR(IF(K399&gt;0,I399*K399,"   -"),"   -")</f>
        <v xml:space="preserve">   -</v>
      </c>
      <c r="K399" s="52" t="str">
        <f>_xlfn.IFNA(VLOOKUP(D399&amp;"."&amp;G399,PNIdata!$E$6:$L$264,2,FALSE),"-")</f>
        <v>-</v>
      </c>
      <c r="L399" s="158" t="str">
        <f>IFERROR(IF(O399&gt;0,I399*O399,"   -"),"   -")</f>
        <v xml:space="preserve">   -</v>
      </c>
      <c r="M399" s="52"/>
      <c r="N399" s="167"/>
      <c r="O399" s="167"/>
    </row>
    <row r="400" spans="1:15" hidden="1" x14ac:dyDescent="0.25">
      <c r="A400" s="33" t="s">
        <v>109</v>
      </c>
      <c r="B400" s="34" t="e">
        <f>VLOOKUP(D400,nusedswatershed,4,FALSE)</f>
        <v>#N/A</v>
      </c>
      <c r="C400" s="35">
        <v>20</v>
      </c>
      <c r="D400" s="36" t="s">
        <v>95</v>
      </c>
      <c r="E400" s="36" t="s">
        <v>178</v>
      </c>
      <c r="F400" s="21" t="s">
        <v>163</v>
      </c>
      <c r="G400" s="22">
        <v>1982</v>
      </c>
      <c r="H400" s="128" t="s">
        <v>643</v>
      </c>
      <c r="I400" s="40"/>
      <c r="J400" s="159" t="str">
        <f>IFERROR(IF(K400&gt;0,I400*K400,"   -"),"   -")</f>
        <v xml:space="preserve">   -</v>
      </c>
      <c r="K400" s="52" t="str">
        <f>_xlfn.IFNA(VLOOKUP(D400&amp;"."&amp;G400,PNIdata!$E$6:$L$264,2,FALSE),"-")</f>
        <v>-</v>
      </c>
      <c r="L400" s="158" t="str">
        <f>IFERROR(IF(O400&gt;0,I400*O400,"   -"),"   -")</f>
        <v xml:space="preserve">   -</v>
      </c>
      <c r="M400" s="52"/>
      <c r="N400" s="167"/>
      <c r="O400" s="167"/>
    </row>
    <row r="401" spans="1:15" hidden="1" x14ac:dyDescent="0.25">
      <c r="A401" s="33" t="s">
        <v>109</v>
      </c>
      <c r="B401" s="34" t="e">
        <f>VLOOKUP(D401,nusedswatershed,4,FALSE)</f>
        <v>#N/A</v>
      </c>
      <c r="C401" s="35">
        <v>20</v>
      </c>
      <c r="D401" s="36" t="s">
        <v>95</v>
      </c>
      <c r="E401" s="36" t="s">
        <v>178</v>
      </c>
      <c r="F401" s="21" t="s">
        <v>163</v>
      </c>
      <c r="G401" s="22">
        <v>1981</v>
      </c>
      <c r="H401" s="128" t="s">
        <v>643</v>
      </c>
      <c r="I401" s="40"/>
      <c r="J401" s="159" t="str">
        <f>IFERROR(IF(K401&gt;0,I401*K401,"   -"),"   -")</f>
        <v xml:space="preserve">   -</v>
      </c>
      <c r="K401" s="52" t="str">
        <f>_xlfn.IFNA(VLOOKUP(D401&amp;"."&amp;G401,PNIdata!$E$6:$L$264,2,FALSE),"-")</f>
        <v>-</v>
      </c>
      <c r="L401" s="158" t="str">
        <f>IFERROR(IF(O401&gt;0,I401*O401,"   -"),"   -")</f>
        <v xml:space="preserve">   -</v>
      </c>
      <c r="M401" s="52"/>
      <c r="N401" s="167"/>
      <c r="O401" s="167"/>
    </row>
    <row r="402" spans="1:15" hidden="1" x14ac:dyDescent="0.25">
      <c r="A402" s="33" t="s">
        <v>109</v>
      </c>
      <c r="B402" s="34" t="e">
        <f>VLOOKUP(D402,nusedswatershed,4,FALSE)</f>
        <v>#N/A</v>
      </c>
      <c r="C402" s="35">
        <v>20</v>
      </c>
      <c r="D402" s="36" t="s">
        <v>95</v>
      </c>
      <c r="E402" s="36" t="s">
        <v>178</v>
      </c>
      <c r="F402" s="21" t="s">
        <v>163</v>
      </c>
      <c r="G402" s="22">
        <v>1980</v>
      </c>
      <c r="H402" s="128" t="s">
        <v>643</v>
      </c>
      <c r="I402" s="40"/>
      <c r="J402" s="159" t="str">
        <f>IFERROR(IF(K402&gt;0,I402*K402,"   -"),"   -")</f>
        <v xml:space="preserve">   -</v>
      </c>
      <c r="K402" s="52" t="str">
        <f>_xlfn.IFNA(VLOOKUP(D402&amp;"."&amp;G402,PNIdata!$E$6:$L$264,2,FALSE),"-")</f>
        <v>-</v>
      </c>
      <c r="L402" s="158" t="str">
        <f>IFERROR(IF(O402&gt;0,I402*O402,"   -"),"   -")</f>
        <v xml:space="preserve">   -</v>
      </c>
      <c r="M402" s="52"/>
      <c r="N402" s="167"/>
      <c r="O402" s="167"/>
    </row>
    <row r="403" spans="1:15" hidden="1" x14ac:dyDescent="0.25">
      <c r="A403" s="33" t="s">
        <v>109</v>
      </c>
      <c r="B403" s="34" t="e">
        <f>VLOOKUP(D403,nusedswatershed,4,FALSE)</f>
        <v>#N/A</v>
      </c>
      <c r="C403" s="35">
        <v>20</v>
      </c>
      <c r="D403" s="36" t="s">
        <v>95</v>
      </c>
      <c r="E403" s="36" t="s">
        <v>178</v>
      </c>
      <c r="F403" s="21" t="s">
        <v>163</v>
      </c>
      <c r="G403" s="22">
        <v>1979</v>
      </c>
      <c r="H403" s="128" t="s">
        <v>644</v>
      </c>
      <c r="I403" s="40"/>
      <c r="J403" s="159" t="str">
        <f>IFERROR(IF(K403&gt;0,I403*K403,"   -"),"   -")</f>
        <v xml:space="preserve">   -</v>
      </c>
      <c r="K403" s="52" t="str">
        <f>_xlfn.IFNA(VLOOKUP(D403&amp;"."&amp;G403,PNIdata!$E$6:$L$264,2,FALSE),"-")</f>
        <v>-</v>
      </c>
      <c r="L403" s="158" t="str">
        <f>IFERROR(IF(O403&gt;0,I403*O403,"   -"),"   -")</f>
        <v xml:space="preserve">   -</v>
      </c>
      <c r="M403" s="52"/>
      <c r="N403" s="167"/>
      <c r="O403" s="167"/>
    </row>
    <row r="404" spans="1:15" hidden="1" x14ac:dyDescent="0.25">
      <c r="A404" s="33" t="s">
        <v>109</v>
      </c>
      <c r="B404" s="34" t="e">
        <f>VLOOKUP(D404,nusedswatershed,4,FALSE)</f>
        <v>#N/A</v>
      </c>
      <c r="C404" s="35">
        <v>20</v>
      </c>
      <c r="D404" s="36" t="s">
        <v>95</v>
      </c>
      <c r="E404" s="36" t="s">
        <v>178</v>
      </c>
      <c r="F404" s="21" t="s">
        <v>163</v>
      </c>
      <c r="G404" s="22">
        <v>1978</v>
      </c>
      <c r="H404" s="128" t="s">
        <v>644</v>
      </c>
      <c r="I404" s="40"/>
      <c r="J404" s="159" t="str">
        <f>IFERROR(IF(K404&gt;0,I404*K404,"   -"),"   -")</f>
        <v xml:space="preserve">   -</v>
      </c>
      <c r="K404" s="52" t="str">
        <f>_xlfn.IFNA(VLOOKUP(D404&amp;"."&amp;G404,PNIdata!$E$6:$L$264,2,FALSE),"-")</f>
        <v>-</v>
      </c>
      <c r="L404" s="158" t="str">
        <f>IFERROR(IF(O404&gt;0,I404*O404,"   -"),"   -")</f>
        <v xml:space="preserve">   -</v>
      </c>
      <c r="M404" s="52"/>
      <c r="N404" s="167"/>
      <c r="O404" s="167"/>
    </row>
    <row r="405" spans="1:15" hidden="1" x14ac:dyDescent="0.25">
      <c r="A405" s="33" t="s">
        <v>109</v>
      </c>
      <c r="B405" s="34" t="e">
        <f>VLOOKUP(D405,nusedswatershed,4,FALSE)</f>
        <v>#N/A</v>
      </c>
      <c r="C405" s="35">
        <v>20</v>
      </c>
      <c r="D405" s="36" t="s">
        <v>95</v>
      </c>
      <c r="E405" s="36" t="s">
        <v>178</v>
      </c>
      <c r="F405" s="21" t="s">
        <v>163</v>
      </c>
      <c r="G405" s="22">
        <v>1977</v>
      </c>
      <c r="H405" s="128" t="s">
        <v>644</v>
      </c>
      <c r="I405" s="40"/>
      <c r="J405" s="159" t="str">
        <f>IFERROR(IF(K405&gt;0,I405*K405,"   -"),"   -")</f>
        <v xml:space="preserve">   -</v>
      </c>
      <c r="K405" s="52" t="str">
        <f>_xlfn.IFNA(VLOOKUP(D405&amp;"."&amp;G405,PNIdata!$E$6:$L$264,2,FALSE),"-")</f>
        <v>-</v>
      </c>
      <c r="L405" s="158" t="str">
        <f>IFERROR(IF(O405&gt;0,I405*O405,"   -"),"   -")</f>
        <v xml:space="preserve">   -</v>
      </c>
      <c r="M405" s="52"/>
      <c r="N405" s="167"/>
      <c r="O405" s="167"/>
    </row>
    <row r="406" spans="1:15" hidden="1" x14ac:dyDescent="0.25">
      <c r="A406" s="33" t="s">
        <v>109</v>
      </c>
      <c r="B406" s="34" t="e">
        <f>VLOOKUP(D406,nusedswatershed,4,FALSE)</f>
        <v>#N/A</v>
      </c>
      <c r="C406" s="35">
        <v>20</v>
      </c>
      <c r="D406" s="36" t="s">
        <v>95</v>
      </c>
      <c r="E406" s="36" t="s">
        <v>178</v>
      </c>
      <c r="F406" s="21" t="s">
        <v>163</v>
      </c>
      <c r="G406" s="22">
        <v>1976</v>
      </c>
      <c r="H406" s="128" t="s">
        <v>644</v>
      </c>
      <c r="I406" s="40"/>
      <c r="J406" s="159" t="str">
        <f>IFERROR(IF(K406&gt;0,I406*K406,"   -"),"   -")</f>
        <v xml:space="preserve">   -</v>
      </c>
      <c r="K406" s="52" t="str">
        <f>_xlfn.IFNA(VLOOKUP(D406&amp;"."&amp;G406,PNIdata!$E$6:$L$264,2,FALSE),"-")</f>
        <v>-</v>
      </c>
      <c r="L406" s="158" t="str">
        <f>IFERROR(IF(O406&gt;0,I406*O406,"   -"),"   -")</f>
        <v xml:space="preserve">   -</v>
      </c>
      <c r="M406" s="52"/>
      <c r="N406" s="167"/>
      <c r="O406" s="167"/>
    </row>
    <row r="407" spans="1:15" hidden="1" x14ac:dyDescent="0.25">
      <c r="A407" s="33" t="s">
        <v>109</v>
      </c>
      <c r="B407" s="34" t="e">
        <f>VLOOKUP(D407,nusedswatershed,4,FALSE)</f>
        <v>#N/A</v>
      </c>
      <c r="C407" s="35">
        <v>20</v>
      </c>
      <c r="D407" s="36" t="s">
        <v>95</v>
      </c>
      <c r="E407" s="36" t="s">
        <v>178</v>
      </c>
      <c r="F407" s="21" t="s">
        <v>163</v>
      </c>
      <c r="G407" s="22">
        <v>1975</v>
      </c>
      <c r="H407" s="128" t="s">
        <v>644</v>
      </c>
      <c r="I407" s="40"/>
      <c r="J407" s="159" t="str">
        <f>IFERROR(IF(K407&gt;0,I407*K407,"   -"),"   -")</f>
        <v xml:space="preserve">   -</v>
      </c>
      <c r="K407" s="52" t="str">
        <f>_xlfn.IFNA(VLOOKUP(D407&amp;"."&amp;G407,PNIdata!$E$6:$L$264,2,FALSE),"-")</f>
        <v>-</v>
      </c>
      <c r="L407" s="158" t="str">
        <f>IFERROR(IF(O407&gt;0,I407*O407,"   -"),"   -")</f>
        <v xml:space="preserve">   -</v>
      </c>
      <c r="M407" s="52"/>
      <c r="N407" s="167"/>
      <c r="O407" s="167"/>
    </row>
    <row r="408" spans="1:15" hidden="1" x14ac:dyDescent="0.25">
      <c r="A408" s="33" t="s">
        <v>109</v>
      </c>
      <c r="B408" s="34" t="e">
        <f>VLOOKUP(D408,nusedswatershed,4,FALSE)</f>
        <v>#N/A</v>
      </c>
      <c r="C408" s="35">
        <v>20</v>
      </c>
      <c r="D408" s="36" t="s">
        <v>95</v>
      </c>
      <c r="E408" s="36" t="s">
        <v>178</v>
      </c>
      <c r="F408" s="21" t="s">
        <v>163</v>
      </c>
      <c r="G408" s="22">
        <v>1974</v>
      </c>
      <c r="H408" s="128" t="s">
        <v>644</v>
      </c>
      <c r="I408" s="40"/>
      <c r="J408" s="159" t="str">
        <f>IFERROR(IF(K408&gt;0,I408*K408,"   -"),"   -")</f>
        <v xml:space="preserve">   -</v>
      </c>
      <c r="K408" s="52" t="str">
        <f>_xlfn.IFNA(VLOOKUP(D408&amp;"."&amp;G408,PNIdata!$E$6:$L$264,2,FALSE),"-")</f>
        <v>-</v>
      </c>
      <c r="L408" s="158" t="str">
        <f>IFERROR(IF(O408&gt;0,I408*O408,"   -"),"   -")</f>
        <v xml:space="preserve">   -</v>
      </c>
      <c r="M408" s="52"/>
      <c r="N408" s="167"/>
      <c r="O408" s="167"/>
    </row>
    <row r="409" spans="1:15" hidden="1" x14ac:dyDescent="0.25">
      <c r="A409" s="33" t="s">
        <v>109</v>
      </c>
      <c r="B409" s="34" t="e">
        <f>VLOOKUP(D409,nusedswatershed,4,FALSE)</f>
        <v>#N/A</v>
      </c>
      <c r="C409" s="35">
        <v>20</v>
      </c>
      <c r="D409" s="36" t="s">
        <v>95</v>
      </c>
      <c r="E409" s="36" t="s">
        <v>178</v>
      </c>
      <c r="F409" s="21" t="s">
        <v>163</v>
      </c>
      <c r="G409" s="22">
        <v>1973</v>
      </c>
      <c r="H409" s="128" t="s">
        <v>644</v>
      </c>
      <c r="I409" s="40"/>
      <c r="J409" s="159" t="str">
        <f>IFERROR(IF(K409&gt;0,I409*K409,"   -"),"   -")</f>
        <v xml:space="preserve">   -</v>
      </c>
      <c r="K409" s="52" t="str">
        <f>_xlfn.IFNA(VLOOKUP(D409&amp;"."&amp;G409,PNIdata!$E$6:$L$264,2,FALSE),"-")</f>
        <v>-</v>
      </c>
      <c r="L409" s="158" t="str">
        <f>IFERROR(IF(O409&gt;0,I409*O409,"   -"),"   -")</f>
        <v xml:space="preserve">   -</v>
      </c>
      <c r="M409" s="52"/>
      <c r="N409" s="167"/>
      <c r="O409" s="167"/>
    </row>
    <row r="410" spans="1:15" hidden="1" x14ac:dyDescent="0.25">
      <c r="A410" s="33" t="s">
        <v>109</v>
      </c>
      <c r="B410" s="34" t="e">
        <f>VLOOKUP(D410,nusedswatershed,4,FALSE)</f>
        <v>#N/A</v>
      </c>
      <c r="C410" s="35">
        <v>20</v>
      </c>
      <c r="D410" s="36" t="s">
        <v>95</v>
      </c>
      <c r="E410" s="36" t="s">
        <v>178</v>
      </c>
      <c r="F410" s="21" t="s">
        <v>163</v>
      </c>
      <c r="G410" s="22">
        <v>1972</v>
      </c>
      <c r="H410" s="128" t="s">
        <v>644</v>
      </c>
      <c r="I410" s="40"/>
      <c r="J410" s="159" t="str">
        <f>IFERROR(IF(K410&gt;0,I410*K410,"   -"),"   -")</f>
        <v xml:space="preserve">   -</v>
      </c>
      <c r="K410" s="52" t="str">
        <f>_xlfn.IFNA(VLOOKUP(D410&amp;"."&amp;G410,PNIdata!$E$6:$L$264,2,FALSE),"-")</f>
        <v>-</v>
      </c>
      <c r="L410" s="158" t="str">
        <f>IFERROR(IF(O410&gt;0,I410*O410,"   -"),"   -")</f>
        <v xml:space="preserve">   -</v>
      </c>
      <c r="M410" s="52"/>
      <c r="N410" s="167"/>
      <c r="O410" s="167"/>
    </row>
    <row r="411" spans="1:15" hidden="1" x14ac:dyDescent="0.25">
      <c r="A411" s="33" t="s">
        <v>109</v>
      </c>
      <c r="B411" s="34" t="e">
        <f>VLOOKUP(D411,nusedswatershed,4,FALSE)</f>
        <v>#N/A</v>
      </c>
      <c r="C411" s="35">
        <v>20</v>
      </c>
      <c r="D411" s="36" t="s">
        <v>95</v>
      </c>
      <c r="E411" s="36" t="s">
        <v>178</v>
      </c>
      <c r="F411" s="21" t="s">
        <v>163</v>
      </c>
      <c r="G411" s="22">
        <v>1971</v>
      </c>
      <c r="H411" s="128" t="s">
        <v>644</v>
      </c>
      <c r="I411" s="40"/>
      <c r="J411" s="159" t="str">
        <f>IFERROR(IF(K411&gt;0,I411*K411,"   -"),"   -")</f>
        <v xml:space="preserve">   -</v>
      </c>
      <c r="K411" s="52" t="str">
        <f>_xlfn.IFNA(VLOOKUP(D411&amp;"."&amp;G411,PNIdata!$E$6:$L$264,2,FALSE),"-")</f>
        <v>-</v>
      </c>
      <c r="L411" s="158" t="str">
        <f>IFERROR(IF(O411&gt;0,I411*O411,"   -"),"   -")</f>
        <v xml:space="preserve">   -</v>
      </c>
      <c r="M411" s="52"/>
      <c r="N411" s="167"/>
      <c r="O411" s="167"/>
    </row>
    <row r="412" spans="1:15" hidden="1" x14ac:dyDescent="0.25">
      <c r="A412" s="33" t="s">
        <v>109</v>
      </c>
      <c r="B412" s="34" t="e">
        <f>VLOOKUP(D412,nusedswatershed,4,FALSE)</f>
        <v>#N/A</v>
      </c>
      <c r="C412" s="35">
        <v>20</v>
      </c>
      <c r="D412" s="36" t="s">
        <v>95</v>
      </c>
      <c r="E412" s="36" t="s">
        <v>178</v>
      </c>
      <c r="F412" s="21" t="s">
        <v>163</v>
      </c>
      <c r="G412" s="22">
        <v>1970</v>
      </c>
      <c r="H412" s="128" t="s">
        <v>644</v>
      </c>
      <c r="I412" s="40"/>
      <c r="J412" s="159" t="str">
        <f>IFERROR(IF(K412&gt;0,I412*K412,"   -"),"   -")</f>
        <v xml:space="preserve">   -</v>
      </c>
      <c r="K412" s="52" t="str">
        <f>_xlfn.IFNA(VLOOKUP(D412&amp;"."&amp;G412,PNIdata!$E$6:$L$264,2,FALSE),"-")</f>
        <v>-</v>
      </c>
      <c r="L412" s="158" t="str">
        <f>IFERROR(IF(O412&gt;0,I412*O412,"   -"),"   -")</f>
        <v xml:space="preserve">   -</v>
      </c>
      <c r="M412" s="52"/>
      <c r="N412" s="167"/>
      <c r="O412" s="167"/>
    </row>
    <row r="413" spans="1:15" hidden="1" x14ac:dyDescent="0.25">
      <c r="A413" s="33" t="s">
        <v>109</v>
      </c>
      <c r="B413" s="34" t="e">
        <f>VLOOKUP(D413,nusedswatershed,4,FALSE)</f>
        <v>#N/A</v>
      </c>
      <c r="C413" s="35">
        <v>20</v>
      </c>
      <c r="D413" s="36" t="s">
        <v>95</v>
      </c>
      <c r="E413" s="36" t="s">
        <v>178</v>
      </c>
      <c r="F413" s="21" t="s">
        <v>163</v>
      </c>
      <c r="G413" s="22">
        <v>1969</v>
      </c>
      <c r="H413" s="128" t="s">
        <v>644</v>
      </c>
      <c r="I413" s="40"/>
      <c r="J413" s="159" t="str">
        <f>IFERROR(IF(K413&gt;0,I413*K413,"   -"),"   -")</f>
        <v xml:space="preserve">   -</v>
      </c>
      <c r="K413" s="52" t="str">
        <f>_xlfn.IFNA(VLOOKUP(D413&amp;"."&amp;G413,PNIdata!$E$6:$L$264,2,FALSE),"-")</f>
        <v>-</v>
      </c>
      <c r="L413" s="158" t="str">
        <f>IFERROR(IF(O413&gt;0,I413*O413,"   -"),"   -")</f>
        <v xml:space="preserve">   -</v>
      </c>
      <c r="M413" s="52"/>
      <c r="N413" s="167"/>
      <c r="O413" s="167"/>
    </row>
    <row r="414" spans="1:15" hidden="1" x14ac:dyDescent="0.25">
      <c r="A414" s="33" t="s">
        <v>109</v>
      </c>
      <c r="B414" s="34" t="e">
        <f>VLOOKUP(D414,nusedswatershed,4,FALSE)</f>
        <v>#N/A</v>
      </c>
      <c r="C414" s="35">
        <v>20</v>
      </c>
      <c r="D414" s="36" t="s">
        <v>95</v>
      </c>
      <c r="E414" s="36" t="s">
        <v>178</v>
      </c>
      <c r="F414" s="21" t="s">
        <v>163</v>
      </c>
      <c r="G414" s="22">
        <v>1968</v>
      </c>
      <c r="H414" s="128" t="s">
        <v>644</v>
      </c>
      <c r="I414" s="40"/>
      <c r="J414" s="159" t="str">
        <f>IFERROR(IF(K414&gt;0,I414*K414,"   -"),"   -")</f>
        <v xml:space="preserve">   -</v>
      </c>
      <c r="K414" s="52" t="str">
        <f>_xlfn.IFNA(VLOOKUP(D414&amp;"."&amp;G414,PNIdata!$E$6:$L$264,2,FALSE),"-")</f>
        <v>-</v>
      </c>
      <c r="L414" s="158" t="str">
        <f>IFERROR(IF(O414&gt;0,I414*O414,"   -"),"   -")</f>
        <v xml:space="preserve">   -</v>
      </c>
      <c r="M414" s="52"/>
      <c r="N414" s="167"/>
      <c r="O414" s="167"/>
    </row>
    <row r="415" spans="1:15" hidden="1" x14ac:dyDescent="0.25">
      <c r="A415" s="33" t="s">
        <v>109</v>
      </c>
      <c r="B415" s="34" t="e">
        <f>VLOOKUP(D415,nusedswatershed,4,FALSE)</f>
        <v>#N/A</v>
      </c>
      <c r="C415" s="35">
        <v>20</v>
      </c>
      <c r="D415" s="36" t="s">
        <v>95</v>
      </c>
      <c r="E415" s="36" t="s">
        <v>178</v>
      </c>
      <c r="F415" s="21" t="s">
        <v>163</v>
      </c>
      <c r="G415" s="22">
        <v>1967</v>
      </c>
      <c r="H415" s="128" t="s">
        <v>644</v>
      </c>
      <c r="I415" s="40"/>
      <c r="J415" s="159" t="str">
        <f>IFERROR(IF(K415&gt;0,I415*K415,"   -"),"   -")</f>
        <v xml:space="preserve">   -</v>
      </c>
      <c r="K415" s="52" t="str">
        <f>_xlfn.IFNA(VLOOKUP(D415&amp;"."&amp;G415,PNIdata!$E$6:$L$264,2,FALSE),"-")</f>
        <v>-</v>
      </c>
      <c r="L415" s="158" t="str">
        <f>IFERROR(IF(O415&gt;0,I415*O415,"   -"),"   -")</f>
        <v xml:space="preserve">   -</v>
      </c>
      <c r="M415" s="52"/>
      <c r="N415" s="167"/>
      <c r="O415" s="167"/>
    </row>
    <row r="416" spans="1:15" hidden="1" x14ac:dyDescent="0.25">
      <c r="A416" s="33" t="s">
        <v>109</v>
      </c>
      <c r="B416" s="34" t="e">
        <f>VLOOKUP(D416,nusedswatershed,4,FALSE)</f>
        <v>#N/A</v>
      </c>
      <c r="C416" s="35">
        <v>20</v>
      </c>
      <c r="D416" s="36" t="s">
        <v>95</v>
      </c>
      <c r="E416" s="36" t="s">
        <v>178</v>
      </c>
      <c r="F416" s="21" t="s">
        <v>163</v>
      </c>
      <c r="G416" s="22">
        <v>1966</v>
      </c>
      <c r="H416" s="128" t="s">
        <v>644</v>
      </c>
      <c r="I416" s="40"/>
      <c r="J416" s="159" t="str">
        <f>IFERROR(IF(K416&gt;0,I416*K416,"   -"),"   -")</f>
        <v xml:space="preserve">   -</v>
      </c>
      <c r="K416" s="52" t="str">
        <f>_xlfn.IFNA(VLOOKUP(D416&amp;"."&amp;G416,PNIdata!$E$6:$L$264,2,FALSE),"-")</f>
        <v>-</v>
      </c>
      <c r="L416" s="158" t="str">
        <f>IFERROR(IF(O416&gt;0,I416*O416,"   -"),"   -")</f>
        <v xml:space="preserve">   -</v>
      </c>
      <c r="M416" s="52"/>
      <c r="N416" s="167"/>
      <c r="O416" s="167"/>
    </row>
    <row r="417" spans="1:19" hidden="1" x14ac:dyDescent="0.25">
      <c r="A417" s="33" t="s">
        <v>109</v>
      </c>
      <c r="B417" s="34" t="e">
        <f>VLOOKUP(D417,nusedswatershed,4,FALSE)</f>
        <v>#N/A</v>
      </c>
      <c r="C417" s="35">
        <v>20</v>
      </c>
      <c r="D417" s="36" t="s">
        <v>95</v>
      </c>
      <c r="E417" s="36" t="s">
        <v>178</v>
      </c>
      <c r="F417" s="21" t="s">
        <v>163</v>
      </c>
      <c r="G417" s="22">
        <v>1965</v>
      </c>
      <c r="H417" s="128" t="s">
        <v>644</v>
      </c>
      <c r="I417" s="40"/>
      <c r="J417" s="159" t="str">
        <f>IFERROR(IF(K417&gt;0,I417*K417,"   -"),"   -")</f>
        <v xml:space="preserve">   -</v>
      </c>
      <c r="K417" s="52" t="str">
        <f>_xlfn.IFNA(VLOOKUP(D417&amp;"."&amp;G417,PNIdata!$E$6:$L$264,2,FALSE),"-")</f>
        <v>-</v>
      </c>
      <c r="L417" s="158" t="str">
        <f>IFERROR(IF(O417&gt;0,I417*O417,"   -"),"   -")</f>
        <v xml:space="preserve">   -</v>
      </c>
      <c r="M417" s="52"/>
      <c r="N417" s="167"/>
      <c r="O417" s="167"/>
    </row>
    <row r="418" spans="1:19" hidden="1" x14ac:dyDescent="0.25">
      <c r="A418" s="33" t="s">
        <v>109</v>
      </c>
      <c r="B418" s="34" t="e">
        <f>VLOOKUP(D418,nusedswatershed,4,FALSE)</f>
        <v>#N/A</v>
      </c>
      <c r="C418" s="35">
        <v>20</v>
      </c>
      <c r="D418" s="36" t="s">
        <v>95</v>
      </c>
      <c r="E418" s="36" t="s">
        <v>178</v>
      </c>
      <c r="F418" s="21" t="s">
        <v>163</v>
      </c>
      <c r="G418" s="22">
        <v>1964</v>
      </c>
      <c r="H418" s="128" t="s">
        <v>644</v>
      </c>
      <c r="I418" s="40"/>
      <c r="J418" s="159" t="str">
        <f>IFERROR(IF(K418&gt;0,I418*K418,"   -"),"   -")</f>
        <v xml:space="preserve">   -</v>
      </c>
      <c r="K418" s="52" t="str">
        <f>_xlfn.IFNA(VLOOKUP(D418&amp;"."&amp;G418,PNIdata!$E$6:$L$264,2,FALSE),"-")</f>
        <v>-</v>
      </c>
      <c r="L418" s="158" t="str">
        <f>IFERROR(IF(O418&gt;0,I418*O418,"   -"),"   -")</f>
        <v xml:space="preserve">   -</v>
      </c>
      <c r="M418" s="52"/>
      <c r="N418" s="167"/>
      <c r="O418" s="167"/>
    </row>
    <row r="419" spans="1:19" hidden="1" x14ac:dyDescent="0.25">
      <c r="A419" s="33" t="s">
        <v>109</v>
      </c>
      <c r="B419" s="34" t="e">
        <f>VLOOKUP(D419,nusedswatershed,4,FALSE)</f>
        <v>#N/A</v>
      </c>
      <c r="C419" s="35">
        <v>20</v>
      </c>
      <c r="D419" s="36" t="s">
        <v>95</v>
      </c>
      <c r="E419" s="36" t="s">
        <v>178</v>
      </c>
      <c r="F419" s="21" t="s">
        <v>163</v>
      </c>
      <c r="G419" s="22">
        <v>1963</v>
      </c>
      <c r="H419" s="128" t="s">
        <v>644</v>
      </c>
      <c r="I419" s="40"/>
      <c r="J419" s="159" t="str">
        <f>IFERROR(IF(K419&gt;0,I419*K419,"   -"),"   -")</f>
        <v xml:space="preserve">   -</v>
      </c>
      <c r="K419" s="52" t="str">
        <f>_xlfn.IFNA(VLOOKUP(D419&amp;"."&amp;G419,PNIdata!$E$6:$L$264,2,FALSE),"-")</f>
        <v>-</v>
      </c>
      <c r="L419" s="158" t="str">
        <f>IFERROR(IF(O419&gt;0,I419*O419,"   -"),"   -")</f>
        <v xml:space="preserve">   -</v>
      </c>
      <c r="M419" s="52"/>
      <c r="N419" s="167"/>
      <c r="O419" s="167"/>
    </row>
    <row r="420" spans="1:19" hidden="1" x14ac:dyDescent="0.25">
      <c r="A420" s="33" t="s">
        <v>109</v>
      </c>
      <c r="B420" s="34" t="e">
        <f>VLOOKUP(D420,nusedswatershed,4,FALSE)</f>
        <v>#N/A</v>
      </c>
      <c r="C420" s="35">
        <v>20</v>
      </c>
      <c r="D420" s="36" t="s">
        <v>95</v>
      </c>
      <c r="E420" s="36" t="s">
        <v>178</v>
      </c>
      <c r="F420" s="21" t="s">
        <v>163</v>
      </c>
      <c r="G420" s="22">
        <v>1962</v>
      </c>
      <c r="H420" s="128" t="s">
        <v>644</v>
      </c>
      <c r="I420" s="40"/>
      <c r="J420" s="159" t="str">
        <f>IFERROR(IF(K420&gt;0,I420*K420,"   -"),"   -")</f>
        <v xml:space="preserve">   -</v>
      </c>
      <c r="K420" s="52" t="str">
        <f>_xlfn.IFNA(VLOOKUP(D420&amp;"."&amp;G420,PNIdata!$E$6:$L$264,2,FALSE),"-")</f>
        <v>-</v>
      </c>
      <c r="L420" s="158" t="str">
        <f>IFERROR(IF(O420&gt;0,I420*O420,"   -"),"   -")</f>
        <v xml:space="preserve">   -</v>
      </c>
      <c r="M420" s="52"/>
      <c r="N420" s="167"/>
      <c r="O420" s="167"/>
    </row>
    <row r="421" spans="1:19" hidden="1" x14ac:dyDescent="0.25">
      <c r="A421" s="33" t="s">
        <v>109</v>
      </c>
      <c r="B421" s="34" t="e">
        <f>VLOOKUP(D421,nusedswatershed,4,FALSE)</f>
        <v>#N/A</v>
      </c>
      <c r="C421" s="35">
        <v>20</v>
      </c>
      <c r="D421" s="36" t="s">
        <v>95</v>
      </c>
      <c r="E421" s="36" t="s">
        <v>178</v>
      </c>
      <c r="F421" s="21" t="s">
        <v>163</v>
      </c>
      <c r="G421" s="22">
        <v>1961</v>
      </c>
      <c r="H421" s="128" t="s">
        <v>644</v>
      </c>
      <c r="I421" s="40"/>
      <c r="J421" s="159" t="str">
        <f>IFERROR(IF(K421&gt;0,I421*K421,"   -"),"   -")</f>
        <v xml:space="preserve">   -</v>
      </c>
      <c r="K421" s="52" t="str">
        <f>_xlfn.IFNA(VLOOKUP(D421&amp;"."&amp;G421,PNIdata!$E$6:$L$264,2,FALSE),"-")</f>
        <v>-</v>
      </c>
      <c r="L421" s="158" t="str">
        <f>IFERROR(IF(O421&gt;0,I421*O421,"   -"),"   -")</f>
        <v xml:space="preserve">   -</v>
      </c>
      <c r="M421" s="52"/>
      <c r="N421" s="167"/>
      <c r="O421" s="167"/>
    </row>
    <row r="422" spans="1:19" hidden="1" x14ac:dyDescent="0.25">
      <c r="A422" s="33" t="s">
        <v>109</v>
      </c>
      <c r="B422" s="34" t="e">
        <f>VLOOKUP(D422,nusedswatershed,4,FALSE)</f>
        <v>#N/A</v>
      </c>
      <c r="C422" s="35">
        <v>20</v>
      </c>
      <c r="D422" s="36" t="s">
        <v>95</v>
      </c>
      <c r="E422" s="36" t="s">
        <v>178</v>
      </c>
      <c r="F422" s="21" t="s">
        <v>163</v>
      </c>
      <c r="G422" s="22">
        <v>1960</v>
      </c>
      <c r="H422" s="128" t="s">
        <v>644</v>
      </c>
      <c r="I422" s="40"/>
      <c r="J422" s="159" t="str">
        <f>IFERROR(IF(K422&gt;0,I422*K422,"   -"),"   -")</f>
        <v xml:space="preserve">   -</v>
      </c>
      <c r="K422" s="52" t="str">
        <f>_xlfn.IFNA(VLOOKUP(D422&amp;"."&amp;G422,PNIdata!$E$6:$L$264,2,FALSE),"-")</f>
        <v>-</v>
      </c>
      <c r="L422" s="158" t="str">
        <f>IFERROR(IF(O422&gt;0,I422*O422,"   -"),"   -")</f>
        <v xml:space="preserve">   -</v>
      </c>
      <c r="M422" s="52"/>
      <c r="N422" s="167"/>
      <c r="O422" s="167"/>
    </row>
    <row r="423" spans="1:19" hidden="1" x14ac:dyDescent="0.25">
      <c r="A423" s="33" t="s">
        <v>109</v>
      </c>
      <c r="B423" s="34" t="e">
        <f>VLOOKUP(D423,nusedswatershed,4,FALSE)</f>
        <v>#N/A</v>
      </c>
      <c r="C423" s="35">
        <v>20</v>
      </c>
      <c r="D423" s="36" t="s">
        <v>95</v>
      </c>
      <c r="E423" s="36" t="s">
        <v>178</v>
      </c>
      <c r="F423" s="21" t="s">
        <v>163</v>
      </c>
      <c r="G423" s="22">
        <v>1959</v>
      </c>
      <c r="H423" s="128" t="s">
        <v>644</v>
      </c>
      <c r="I423" s="40"/>
      <c r="J423" s="159" t="str">
        <f>IFERROR(IF(K423&gt;0,I423*K423,"   -"),"   -")</f>
        <v xml:space="preserve">   -</v>
      </c>
      <c r="K423" s="52" t="str">
        <f>_xlfn.IFNA(VLOOKUP(D423&amp;"."&amp;G423,PNIdata!$E$6:$L$264,2,FALSE),"-")</f>
        <v>-</v>
      </c>
      <c r="L423" s="158" t="str">
        <f>IFERROR(IF(O423&gt;0,I423*O423,"   -"),"   -")</f>
        <v xml:space="preserve">   -</v>
      </c>
      <c r="M423" s="52"/>
      <c r="N423" s="167"/>
      <c r="O423" s="167"/>
    </row>
    <row r="424" spans="1:19" hidden="1" x14ac:dyDescent="0.25">
      <c r="A424" s="33" t="s">
        <v>109</v>
      </c>
      <c r="B424" s="34" t="e">
        <f>VLOOKUP(D424,nusedswatershed,4,FALSE)</f>
        <v>#N/A</v>
      </c>
      <c r="C424" s="35">
        <v>20</v>
      </c>
      <c r="D424" s="36" t="s">
        <v>95</v>
      </c>
      <c r="E424" s="36" t="s">
        <v>178</v>
      </c>
      <c r="F424" s="21" t="s">
        <v>163</v>
      </c>
      <c r="G424" s="22">
        <v>1958</v>
      </c>
      <c r="H424" s="128" t="s">
        <v>644</v>
      </c>
      <c r="I424" s="40"/>
      <c r="J424" s="159" t="str">
        <f>IFERROR(IF(K424&gt;0,I424*K424,"   -"),"   -")</f>
        <v xml:space="preserve">   -</v>
      </c>
      <c r="K424" s="52" t="str">
        <f>_xlfn.IFNA(VLOOKUP(D424&amp;"."&amp;G424,PNIdata!$E$6:$L$264,2,FALSE),"-")</f>
        <v>-</v>
      </c>
      <c r="L424" s="158" t="str">
        <f>IFERROR(IF(O424&gt;0,I424*O424,"   -"),"   -")</f>
        <v xml:space="preserve">   -</v>
      </c>
      <c r="M424" s="52"/>
      <c r="N424" s="167"/>
      <c r="O424" s="167"/>
    </row>
    <row r="425" spans="1:19" hidden="1" x14ac:dyDescent="0.25">
      <c r="A425" s="33" t="s">
        <v>109</v>
      </c>
      <c r="B425" s="34" t="e">
        <f>VLOOKUP(D425,nusedswatershed,4,FALSE)</f>
        <v>#N/A</v>
      </c>
      <c r="C425" s="35">
        <v>20</v>
      </c>
      <c r="D425" s="36" t="s">
        <v>95</v>
      </c>
      <c r="E425" s="36" t="s">
        <v>178</v>
      </c>
      <c r="F425" s="21" t="s">
        <v>163</v>
      </c>
      <c r="G425" s="22">
        <v>1957</v>
      </c>
      <c r="H425" s="128" t="s">
        <v>644</v>
      </c>
      <c r="I425" s="40"/>
      <c r="J425" s="159" t="str">
        <f>IFERROR(IF(K425&gt;0,I425*K425,"   -"),"   -")</f>
        <v xml:space="preserve">   -</v>
      </c>
      <c r="K425" s="52" t="str">
        <f>_xlfn.IFNA(VLOOKUP(D425&amp;"."&amp;G425,PNIdata!$E$6:$L$264,2,FALSE),"-")</f>
        <v>-</v>
      </c>
      <c r="L425" s="158" t="str">
        <f>IFERROR(IF(O425&gt;0,I425*O425,"   -"),"   -")</f>
        <v xml:space="preserve">   -</v>
      </c>
      <c r="M425" s="52"/>
      <c r="N425" s="167"/>
      <c r="O425" s="167"/>
    </row>
    <row r="426" spans="1:19" hidden="1" x14ac:dyDescent="0.25">
      <c r="A426" s="33" t="s">
        <v>109</v>
      </c>
      <c r="B426" s="34" t="e">
        <f>VLOOKUP(D426,nusedswatershed,4,FALSE)</f>
        <v>#N/A</v>
      </c>
      <c r="C426" s="35">
        <v>20</v>
      </c>
      <c r="D426" s="36" t="s">
        <v>95</v>
      </c>
      <c r="E426" s="36" t="s">
        <v>178</v>
      </c>
      <c r="F426" s="21" t="s">
        <v>163</v>
      </c>
      <c r="G426" s="22">
        <v>1956</v>
      </c>
      <c r="H426" s="128" t="s">
        <v>644</v>
      </c>
      <c r="I426" s="40"/>
      <c r="J426" s="159" t="str">
        <f>IFERROR(IF(K426&gt;0,I426*K426,"   -"),"   -")</f>
        <v xml:space="preserve">   -</v>
      </c>
      <c r="K426" s="52" t="str">
        <f>_xlfn.IFNA(VLOOKUP(D426&amp;"."&amp;G426,PNIdata!$E$6:$L$264,2,FALSE),"-")</f>
        <v>-</v>
      </c>
      <c r="L426" s="158" t="str">
        <f>IFERROR(IF(O426&gt;0,I426*O426,"   -"),"   -")</f>
        <v xml:space="preserve">   -</v>
      </c>
      <c r="M426" s="52"/>
      <c r="N426" s="167"/>
      <c r="O426" s="167"/>
    </row>
    <row r="427" spans="1:19" hidden="1" x14ac:dyDescent="0.25">
      <c r="A427" s="33" t="s">
        <v>109</v>
      </c>
      <c r="B427" s="34" t="e">
        <f>VLOOKUP(D427,nusedswatershed,4,FALSE)</f>
        <v>#N/A</v>
      </c>
      <c r="C427" s="35">
        <v>20</v>
      </c>
      <c r="D427" s="36" t="s">
        <v>95</v>
      </c>
      <c r="E427" s="36" t="s">
        <v>178</v>
      </c>
      <c r="F427" s="21" t="s">
        <v>163</v>
      </c>
      <c r="G427" s="22">
        <v>1955</v>
      </c>
      <c r="H427" s="128" t="s">
        <v>644</v>
      </c>
      <c r="I427" s="40"/>
      <c r="J427" s="159" t="str">
        <f>IFERROR(IF(K427&gt;0,I427*K427,"   -"),"   -")</f>
        <v xml:space="preserve">   -</v>
      </c>
      <c r="K427" s="52" t="str">
        <f>_xlfn.IFNA(VLOOKUP(D427&amp;"."&amp;G427,PNIdata!$E$6:$L$264,2,FALSE),"-")</f>
        <v>-</v>
      </c>
      <c r="L427" s="158" t="str">
        <f>IFERROR(IF(O427&gt;0,I427*O427,"   -"),"   -")</f>
        <v xml:space="preserve">   -</v>
      </c>
      <c r="M427" s="52"/>
      <c r="N427" s="167"/>
      <c r="O427" s="167"/>
    </row>
    <row r="428" spans="1:19" hidden="1" x14ac:dyDescent="0.25">
      <c r="A428" s="33" t="s">
        <v>109</v>
      </c>
      <c r="B428" s="34" t="e">
        <f>VLOOKUP(D428,nusedswatershed,4,FALSE)</f>
        <v>#N/A</v>
      </c>
      <c r="C428" s="35">
        <v>20</v>
      </c>
      <c r="D428" s="36" t="s">
        <v>95</v>
      </c>
      <c r="E428" s="36" t="s">
        <v>178</v>
      </c>
      <c r="F428" s="21" t="s">
        <v>163</v>
      </c>
      <c r="G428" s="22">
        <v>1954</v>
      </c>
      <c r="H428" s="128" t="s">
        <v>644</v>
      </c>
      <c r="I428" s="40"/>
      <c r="J428" s="159" t="str">
        <f>IFERROR(IF(K428&gt;0,I428*K428,"   -"),"   -")</f>
        <v xml:space="preserve">   -</v>
      </c>
      <c r="K428" s="52" t="str">
        <f>_xlfn.IFNA(VLOOKUP(D428&amp;"."&amp;G428,PNIdata!$E$6:$L$264,2,FALSE),"-")</f>
        <v>-</v>
      </c>
      <c r="L428" s="158" t="str">
        <f>IFERROR(IF(O428&gt;0,I428*O428,"   -"),"   -")</f>
        <v xml:space="preserve">   -</v>
      </c>
      <c r="M428" s="52"/>
      <c r="N428" s="167"/>
      <c r="O428" s="167"/>
    </row>
    <row r="429" spans="1:19" hidden="1" x14ac:dyDescent="0.25">
      <c r="A429" s="33" t="s">
        <v>109</v>
      </c>
      <c r="B429" s="34" t="e">
        <f>VLOOKUP(D429,nusedswatershed,4,FALSE)</f>
        <v>#N/A</v>
      </c>
      <c r="C429" s="35">
        <v>20</v>
      </c>
      <c r="D429" s="36" t="s">
        <v>95</v>
      </c>
      <c r="E429" s="36" t="s">
        <v>178</v>
      </c>
      <c r="F429" s="21" t="s">
        <v>163</v>
      </c>
      <c r="G429" s="22">
        <v>1953</v>
      </c>
      <c r="H429" s="128" t="s">
        <v>644</v>
      </c>
      <c r="I429" s="40"/>
      <c r="J429" s="159" t="str">
        <f>IFERROR(IF(K429&gt;0,I429*K429,"   -"),"   -")</f>
        <v xml:space="preserve">   -</v>
      </c>
      <c r="K429" s="52" t="str">
        <f>_xlfn.IFNA(VLOOKUP(D429&amp;"."&amp;G429,PNIdata!$E$6:$L$264,2,FALSE),"-")</f>
        <v>-</v>
      </c>
      <c r="L429" s="158" t="str">
        <f>IFERROR(IF(O429&gt;0,I429*O429,"   -"),"   -")</f>
        <v xml:space="preserve">   -</v>
      </c>
      <c r="M429" s="52"/>
      <c r="N429" s="167"/>
      <c r="O429" s="167"/>
    </row>
    <row r="430" spans="1:19" x14ac:dyDescent="0.25">
      <c r="A430" s="33" t="s">
        <v>109</v>
      </c>
      <c r="B430" s="34">
        <f>VLOOKUP(D430,nusedswatershed,4,FALSE)</f>
        <v>23</v>
      </c>
      <c r="C430" s="35">
        <v>23</v>
      </c>
      <c r="D430" s="36" t="s">
        <v>194</v>
      </c>
      <c r="E430" s="36" t="s">
        <v>195</v>
      </c>
      <c r="F430" s="21" t="s">
        <v>163</v>
      </c>
      <c r="G430" s="40">
        <v>2023</v>
      </c>
      <c r="H430" s="128" t="s">
        <v>646</v>
      </c>
      <c r="I430" s="40"/>
      <c r="J430" s="159" t="str">
        <f>IFERROR(IF(K430&gt;0,I430*K430,"   -"),"   -")</f>
        <v xml:space="preserve">   -</v>
      </c>
      <c r="K430" s="52" t="str">
        <f>_xlfn.IFNA(VLOOKUP(D430&amp;"."&amp;G430,PNIdata!$E$6:$L$264,2,FALSE),"-")</f>
        <v>-</v>
      </c>
      <c r="L430" s="158" t="str">
        <f>IFERROR(IF(O430&gt;0,I430*O430,"   -"),"   -")</f>
        <v xml:space="preserve">   -</v>
      </c>
      <c r="M430" s="52"/>
      <c r="N430" s="167"/>
      <c r="O430" s="167"/>
    </row>
    <row r="431" spans="1:19" x14ac:dyDescent="0.25">
      <c r="A431" s="33" t="s">
        <v>109</v>
      </c>
      <c r="B431" s="34">
        <f>VLOOKUP(D431,nusedswatershed,4,FALSE)</f>
        <v>23</v>
      </c>
      <c r="C431" s="35">
        <v>23</v>
      </c>
      <c r="D431" s="36" t="s">
        <v>194</v>
      </c>
      <c r="E431" s="36" t="s">
        <v>195</v>
      </c>
      <c r="F431" s="21" t="s">
        <v>163</v>
      </c>
      <c r="G431" s="40">
        <v>2022</v>
      </c>
      <c r="H431" s="128">
        <v>29</v>
      </c>
      <c r="I431" s="40">
        <v>29</v>
      </c>
      <c r="J431" s="159" t="str">
        <f>IFERROR(IF(K431&gt;0,I431*K431,"   -"),"   -")</f>
        <v xml:space="preserve">   -</v>
      </c>
      <c r="K431" s="52" t="str">
        <f>_xlfn.IFNA(VLOOKUP(D431&amp;"."&amp;G431,PNIdata!$E$6:$L$264,2,FALSE),"-")</f>
        <v>-</v>
      </c>
      <c r="L431" s="158" t="str">
        <f>IFERROR(IF(O431&gt;0,I431*O431,"   -"),"   -")</f>
        <v xml:space="preserve">   -</v>
      </c>
      <c r="M431" s="52"/>
      <c r="N431" s="167"/>
      <c r="O431" s="167"/>
      <c r="S431" s="53">
        <v>123800</v>
      </c>
    </row>
    <row r="432" spans="1:19" x14ac:dyDescent="0.25">
      <c r="A432" s="33" t="s">
        <v>109</v>
      </c>
      <c r="B432" s="34">
        <f>VLOOKUP(D432,nusedswatershed,4,FALSE)</f>
        <v>23</v>
      </c>
      <c r="C432" s="35">
        <v>23</v>
      </c>
      <c r="D432" s="36" t="s">
        <v>194</v>
      </c>
      <c r="E432" s="36" t="s">
        <v>195</v>
      </c>
      <c r="F432" s="21" t="s">
        <v>163</v>
      </c>
      <c r="G432" s="40">
        <v>2021</v>
      </c>
      <c r="H432" s="128">
        <v>20</v>
      </c>
      <c r="I432" s="40">
        <v>20</v>
      </c>
      <c r="J432" s="159" t="str">
        <f>IFERROR(IF(K432&gt;0,I432*K432,"   -"),"   -")</f>
        <v xml:space="preserve">   -</v>
      </c>
      <c r="K432" s="52" t="str">
        <f>_xlfn.IFNA(VLOOKUP(D432&amp;"."&amp;G432,PNIdata!$E$6:$L$264,2,FALSE),"-")</f>
        <v>-</v>
      </c>
      <c r="L432" s="158" t="str">
        <f>IFERROR(IF(O432&gt;0,I432*O432,"   -"),"   -")</f>
        <v xml:space="preserve">   -</v>
      </c>
      <c r="M432" s="52"/>
      <c r="N432" s="167"/>
      <c r="O432" s="167"/>
      <c r="S432" s="53">
        <v>125945</v>
      </c>
    </row>
    <row r="433" spans="1:19" x14ac:dyDescent="0.25">
      <c r="A433" s="33" t="s">
        <v>109</v>
      </c>
      <c r="B433" s="34">
        <f>VLOOKUP(D433,nusedswatershed,4,FALSE)</f>
        <v>23</v>
      </c>
      <c r="C433" s="35">
        <v>23</v>
      </c>
      <c r="D433" s="36" t="s">
        <v>194</v>
      </c>
      <c r="E433" s="36" t="s">
        <v>195</v>
      </c>
      <c r="F433" s="21" t="s">
        <v>163</v>
      </c>
      <c r="G433" s="40">
        <v>2020</v>
      </c>
      <c r="H433" s="128">
        <v>32</v>
      </c>
      <c r="I433" s="40">
        <v>32</v>
      </c>
      <c r="J433" s="159" t="str">
        <f>IFERROR(IF(K433&gt;0,I433*K433,"   -"),"   -")</f>
        <v xml:space="preserve">   -</v>
      </c>
      <c r="K433" s="52" t="str">
        <f>_xlfn.IFNA(VLOOKUP(D433&amp;"."&amp;G433,PNIdata!$E$6:$L$264,2,FALSE),"-")</f>
        <v>-</v>
      </c>
      <c r="L433" s="158" t="str">
        <f>IFERROR(IF(O433&gt;0,I433*O433,"   -"),"   -")</f>
        <v xml:space="preserve">   -</v>
      </c>
      <c r="M433" s="52"/>
      <c r="N433" s="167"/>
      <c r="O433" s="167"/>
      <c r="S433" s="53">
        <v>86440</v>
      </c>
    </row>
    <row r="434" spans="1:19" x14ac:dyDescent="0.25">
      <c r="A434" s="33" t="s">
        <v>109</v>
      </c>
      <c r="B434" s="34">
        <f>VLOOKUP(D434,nusedswatershed,4,FALSE)</f>
        <v>23</v>
      </c>
      <c r="C434" s="35">
        <v>23</v>
      </c>
      <c r="D434" s="36" t="s">
        <v>194</v>
      </c>
      <c r="E434" s="36" t="s">
        <v>195</v>
      </c>
      <c r="F434" s="21" t="s">
        <v>163</v>
      </c>
      <c r="G434" s="40">
        <v>2019</v>
      </c>
      <c r="H434" s="128">
        <v>25</v>
      </c>
      <c r="I434" s="40">
        <v>25</v>
      </c>
      <c r="J434" s="159" t="str">
        <f>IFERROR(IF(K434&gt;0,I434*K434,"   -"),"   -")</f>
        <v xml:space="preserve">   -</v>
      </c>
      <c r="K434" s="52" t="str">
        <f>_xlfn.IFNA(VLOOKUP(D434&amp;"."&amp;G434,PNIdata!$E$6:$L$264,2,FALSE),"-")</f>
        <v>-</v>
      </c>
      <c r="L434" s="158" t="str">
        <f>IFERROR(IF(O434&gt;0,I434*O434,"   -"),"   -")</f>
        <v xml:space="preserve">   -</v>
      </c>
      <c r="M434" s="52"/>
      <c r="N434" s="167"/>
      <c r="O434" s="167"/>
      <c r="S434" s="53"/>
    </row>
    <row r="435" spans="1:19" x14ac:dyDescent="0.25">
      <c r="A435" s="33" t="s">
        <v>109</v>
      </c>
      <c r="B435" s="34">
        <f>VLOOKUP(D435,nusedswatershed,4,FALSE)</f>
        <v>23</v>
      </c>
      <c r="C435" s="35">
        <v>23</v>
      </c>
      <c r="D435" s="36" t="s">
        <v>194</v>
      </c>
      <c r="E435" s="36" t="s">
        <v>195</v>
      </c>
      <c r="F435" s="21" t="s">
        <v>163</v>
      </c>
      <c r="G435" s="40">
        <v>2018</v>
      </c>
      <c r="H435" s="128">
        <v>35</v>
      </c>
      <c r="I435" s="40">
        <v>35</v>
      </c>
      <c r="J435" s="159" t="str">
        <f>IFERROR(IF(K435&gt;0,I435*K435,"   -"),"   -")</f>
        <v xml:space="preserve">   -</v>
      </c>
      <c r="K435" s="52" t="str">
        <f>_xlfn.IFNA(VLOOKUP(D435&amp;"."&amp;G435,PNIdata!$E$6:$L$264,2,FALSE),"-")</f>
        <v>-</v>
      </c>
      <c r="L435" s="158" t="str">
        <f>IFERROR(IF(O435&gt;0,I435*O435,"   -"),"   -")</f>
        <v xml:space="preserve">   -</v>
      </c>
      <c r="M435" s="52"/>
      <c r="N435" s="167"/>
      <c r="O435" s="167"/>
      <c r="S435" s="53"/>
    </row>
    <row r="436" spans="1:19" x14ac:dyDescent="0.25">
      <c r="A436" s="33" t="s">
        <v>109</v>
      </c>
      <c r="B436" s="34">
        <f>VLOOKUP(D436,nusedswatershed,4,FALSE)</f>
        <v>23</v>
      </c>
      <c r="C436" s="35">
        <v>23</v>
      </c>
      <c r="D436" s="36" t="s">
        <v>194</v>
      </c>
      <c r="E436" s="36" t="s">
        <v>195</v>
      </c>
      <c r="F436" s="21" t="s">
        <v>163</v>
      </c>
      <c r="G436" s="40">
        <v>2017</v>
      </c>
      <c r="H436" s="128">
        <v>3</v>
      </c>
      <c r="I436" s="40">
        <v>3</v>
      </c>
      <c r="J436" s="159" t="str">
        <f>IFERROR(IF(K436&gt;0,I436*K436,"   -"),"   -")</f>
        <v xml:space="preserve">   -</v>
      </c>
      <c r="K436" s="52" t="str">
        <f>_xlfn.IFNA(VLOOKUP(D436&amp;"."&amp;G436,PNIdata!$E$6:$L$264,2,FALSE),"-")</f>
        <v>-</v>
      </c>
      <c r="L436" s="158" t="str">
        <f>IFERROR(IF(O436&gt;0,I436*O436,"   -"),"   -")</f>
        <v xml:space="preserve">   -</v>
      </c>
      <c r="M436" s="52"/>
      <c r="N436" s="167"/>
      <c r="O436" s="167"/>
      <c r="S436" s="53"/>
    </row>
    <row r="437" spans="1:19" x14ac:dyDescent="0.25">
      <c r="A437" s="33" t="s">
        <v>109</v>
      </c>
      <c r="B437" s="34">
        <f>VLOOKUP(D437,nusedswatershed,4,FALSE)</f>
        <v>23</v>
      </c>
      <c r="C437" s="35">
        <v>23</v>
      </c>
      <c r="D437" s="36" t="s">
        <v>194</v>
      </c>
      <c r="E437" s="36" t="s">
        <v>195</v>
      </c>
      <c r="F437" s="21" t="s">
        <v>163</v>
      </c>
      <c r="G437" s="40">
        <v>2016</v>
      </c>
      <c r="H437" s="128">
        <v>48</v>
      </c>
      <c r="I437" s="40">
        <v>48</v>
      </c>
      <c r="J437" s="159" t="str">
        <f>IFERROR(IF(K437&gt;0,I437*K437,"   -"),"   -")</f>
        <v xml:space="preserve">   -</v>
      </c>
      <c r="K437" s="52" t="str">
        <f>_xlfn.IFNA(VLOOKUP(D437&amp;"."&amp;G437,PNIdata!$E$6:$L$264,2,FALSE),"-")</f>
        <v>-</v>
      </c>
      <c r="L437" s="158" t="str">
        <f>IFERROR(IF(O437&gt;0,I437*O437,"   -"),"   -")</f>
        <v xml:space="preserve">   -</v>
      </c>
      <c r="M437" s="52"/>
      <c r="N437" s="167"/>
      <c r="O437" s="167"/>
      <c r="S437" s="53"/>
    </row>
    <row r="438" spans="1:19" x14ac:dyDescent="0.25">
      <c r="A438" s="33" t="s">
        <v>109</v>
      </c>
      <c r="B438" s="34">
        <f>VLOOKUP(D438,nusedswatershed,4,FALSE)</f>
        <v>23</v>
      </c>
      <c r="C438" s="35">
        <v>23</v>
      </c>
      <c r="D438" s="36" t="s">
        <v>194</v>
      </c>
      <c r="E438" s="36" t="s">
        <v>195</v>
      </c>
      <c r="F438" s="21" t="s">
        <v>163</v>
      </c>
      <c r="G438" s="22">
        <v>2015</v>
      </c>
      <c r="H438" s="128">
        <v>81</v>
      </c>
      <c r="I438" s="40">
        <v>81</v>
      </c>
      <c r="J438" s="159" t="str">
        <f>IFERROR(IF(K438&gt;0,I438*K438,"   -"),"   -")</f>
        <v xml:space="preserve">   -</v>
      </c>
      <c r="K438" s="52" t="str">
        <f>_xlfn.IFNA(VLOOKUP(D438&amp;"."&amp;G438,PNIdata!$E$6:$L$264,2,FALSE),"-")</f>
        <v>-</v>
      </c>
      <c r="L438" s="158" t="str">
        <f>IFERROR(IF(O438&gt;0,I438*O438,"   -"),"   -")</f>
        <v xml:space="preserve">   -</v>
      </c>
      <c r="M438" s="52"/>
      <c r="N438" s="167"/>
      <c r="O438" s="167"/>
      <c r="S438" s="53"/>
    </row>
    <row r="439" spans="1:19" x14ac:dyDescent="0.25">
      <c r="A439" s="33" t="s">
        <v>109</v>
      </c>
      <c r="B439" s="34">
        <f>VLOOKUP(D439,nusedswatershed,4,FALSE)</f>
        <v>23</v>
      </c>
      <c r="C439" s="35">
        <v>23</v>
      </c>
      <c r="D439" s="36" t="s">
        <v>194</v>
      </c>
      <c r="E439" s="36" t="s">
        <v>195</v>
      </c>
      <c r="F439" s="21" t="s">
        <v>163</v>
      </c>
      <c r="G439" s="22">
        <v>2014</v>
      </c>
      <c r="H439" s="128">
        <v>8</v>
      </c>
      <c r="I439" s="40">
        <v>8</v>
      </c>
      <c r="J439" s="159" t="str">
        <f>IFERROR(IF(K439&gt;0,I439*K439,"   -"),"   -")</f>
        <v xml:space="preserve">   -</v>
      </c>
      <c r="K439" s="52" t="str">
        <f>_xlfn.IFNA(VLOOKUP(D439&amp;"."&amp;G439,PNIdata!$E$6:$L$264,2,FALSE),"-")</f>
        <v>-</v>
      </c>
      <c r="L439" s="158" t="str">
        <f>IFERROR(IF(O439&gt;0,I439*O439,"   -"),"   -")</f>
        <v xml:space="preserve">   -</v>
      </c>
      <c r="M439" s="52"/>
      <c r="N439" s="167"/>
      <c r="O439" s="167"/>
      <c r="S439" s="53"/>
    </row>
    <row r="440" spans="1:19" x14ac:dyDescent="0.25">
      <c r="A440" s="33" t="s">
        <v>109</v>
      </c>
      <c r="B440" s="34">
        <f>VLOOKUP(D440,nusedswatershed,4,FALSE)</f>
        <v>23</v>
      </c>
      <c r="C440" s="35">
        <v>23</v>
      </c>
      <c r="D440" s="36" t="s">
        <v>194</v>
      </c>
      <c r="E440" s="36" t="s">
        <v>195</v>
      </c>
      <c r="F440" s="21" t="s">
        <v>163</v>
      </c>
      <c r="G440">
        <v>2013</v>
      </c>
      <c r="H440" s="128">
        <v>62</v>
      </c>
      <c r="I440" s="40">
        <v>62</v>
      </c>
      <c r="J440" s="159" t="str">
        <f>IFERROR(IF(K440&gt;0,I440*K440,"   -"),"   -")</f>
        <v xml:space="preserve">   -</v>
      </c>
      <c r="K440" s="52" t="str">
        <f>_xlfn.IFNA(VLOOKUP(D440&amp;"."&amp;G440,PNIdata!$E$6:$L$264,2,FALSE),"-")</f>
        <v>-</v>
      </c>
      <c r="L440" s="158" t="str">
        <f>IFERROR(IF(O440&gt;0,I440*O440,"   -"),"   -")</f>
        <v xml:space="preserve">   -</v>
      </c>
      <c r="M440" s="52"/>
      <c r="N440" s="167"/>
      <c r="O440" s="167"/>
      <c r="S440" s="53"/>
    </row>
    <row r="441" spans="1:19" x14ac:dyDescent="0.25">
      <c r="A441" s="33" t="s">
        <v>109</v>
      </c>
      <c r="B441" s="34">
        <f>VLOOKUP(D441,nusedswatershed,4,FALSE)</f>
        <v>23</v>
      </c>
      <c r="C441" s="35">
        <v>23</v>
      </c>
      <c r="D441" s="36" t="s">
        <v>194</v>
      </c>
      <c r="E441" s="36" t="s">
        <v>195</v>
      </c>
      <c r="F441" s="21" t="s">
        <v>163</v>
      </c>
      <c r="G441" s="22">
        <v>2012</v>
      </c>
      <c r="H441" s="128">
        <v>15</v>
      </c>
      <c r="I441" s="40">
        <v>15</v>
      </c>
      <c r="J441" s="159" t="str">
        <f>IFERROR(IF(K441&gt;0,I441*K441,"   -"),"   -")</f>
        <v xml:space="preserve">   -</v>
      </c>
      <c r="K441" s="52" t="str">
        <f>_xlfn.IFNA(VLOOKUP(D441&amp;"."&amp;G441,PNIdata!$E$6:$L$264,2,FALSE),"-")</f>
        <v>-</v>
      </c>
      <c r="L441" s="158" t="str">
        <f>IFERROR(IF(O441&gt;0,I441*O441,"   -"),"   -")</f>
        <v xml:space="preserve">   -</v>
      </c>
      <c r="M441" s="52"/>
      <c r="N441" s="167"/>
      <c r="O441" s="167"/>
      <c r="S441" s="53"/>
    </row>
    <row r="442" spans="1:19" x14ac:dyDescent="0.25">
      <c r="A442" s="33" t="s">
        <v>109</v>
      </c>
      <c r="B442" s="34">
        <f>VLOOKUP(D442,nusedswatershed,4,FALSE)</f>
        <v>23</v>
      </c>
      <c r="C442" s="35">
        <v>23</v>
      </c>
      <c r="D442" s="36" t="s">
        <v>194</v>
      </c>
      <c r="E442" s="36" t="s">
        <v>195</v>
      </c>
      <c r="F442" s="21" t="s">
        <v>163</v>
      </c>
      <c r="G442" s="22">
        <v>2011</v>
      </c>
      <c r="H442" s="128">
        <v>704</v>
      </c>
      <c r="I442" s="40">
        <v>704</v>
      </c>
      <c r="J442" s="159" t="str">
        <f>IFERROR(IF(K442&gt;0,I442*K442,"   -"),"   -")</f>
        <v xml:space="preserve">   -</v>
      </c>
      <c r="K442" s="52" t="str">
        <f>_xlfn.IFNA(VLOOKUP(D442&amp;"."&amp;G442,PNIdata!$E$6:$L$264,2,FALSE),"-")</f>
        <v>-</v>
      </c>
      <c r="L442" s="158" t="str">
        <f>IFERROR(IF(O442&gt;0,I442*O442,"   -"),"   -")</f>
        <v xml:space="preserve">   -</v>
      </c>
      <c r="M442" s="52"/>
      <c r="N442" s="167"/>
      <c r="O442" s="167"/>
      <c r="S442" s="53"/>
    </row>
    <row r="443" spans="1:19" x14ac:dyDescent="0.25">
      <c r="A443" s="33" t="s">
        <v>109</v>
      </c>
      <c r="B443" s="34">
        <f>VLOOKUP(D443,nusedswatershed,4,FALSE)</f>
        <v>23</v>
      </c>
      <c r="C443" s="35">
        <v>23</v>
      </c>
      <c r="D443" s="36" t="s">
        <v>194</v>
      </c>
      <c r="E443" s="36" t="s">
        <v>195</v>
      </c>
      <c r="F443" s="21" t="s">
        <v>163</v>
      </c>
      <c r="G443" s="22">
        <v>2010</v>
      </c>
      <c r="H443" s="128">
        <v>1</v>
      </c>
      <c r="I443" s="40">
        <v>1</v>
      </c>
      <c r="J443" s="159" t="str">
        <f>IFERROR(IF(K443&gt;0,I443*K443,"   -"),"   -")</f>
        <v xml:space="preserve">   -</v>
      </c>
      <c r="K443" s="52" t="str">
        <f>_xlfn.IFNA(VLOOKUP(D443&amp;"."&amp;G443,PNIdata!$E$6:$L$264,2,FALSE),"-")</f>
        <v>-</v>
      </c>
      <c r="L443" s="158" t="str">
        <f>IFERROR(IF(O443&gt;0,I443*O443,"   -"),"   -")</f>
        <v xml:space="preserve">   -</v>
      </c>
      <c r="M443" s="52"/>
      <c r="N443" s="167"/>
      <c r="O443" s="167"/>
      <c r="S443" s="53"/>
    </row>
    <row r="444" spans="1:19" x14ac:dyDescent="0.25">
      <c r="A444" s="33" t="s">
        <v>109</v>
      </c>
      <c r="B444" s="34">
        <f>VLOOKUP(D444,nusedswatershed,4,FALSE)</f>
        <v>23</v>
      </c>
      <c r="C444" s="35">
        <v>23</v>
      </c>
      <c r="D444" s="36" t="s">
        <v>194</v>
      </c>
      <c r="E444" s="36" t="s">
        <v>195</v>
      </c>
      <c r="F444" s="21" t="s">
        <v>163</v>
      </c>
      <c r="G444" s="22">
        <v>2009</v>
      </c>
      <c r="H444" s="128">
        <v>75</v>
      </c>
      <c r="I444" s="40">
        <v>75</v>
      </c>
      <c r="J444" s="159" t="str">
        <f>IFERROR(IF(K444&gt;0,I444*K444,"   -"),"   -")</f>
        <v xml:space="preserve">   -</v>
      </c>
      <c r="K444" s="52" t="str">
        <f>_xlfn.IFNA(VLOOKUP(D444&amp;"."&amp;G444,PNIdata!$E$6:$L$264,2,FALSE),"-")</f>
        <v>-</v>
      </c>
      <c r="L444" s="158" t="str">
        <f>IFERROR(IF(O444&gt;0,I444*O444,"   -"),"   -")</f>
        <v xml:space="preserve">   -</v>
      </c>
      <c r="M444" s="52"/>
      <c r="N444" s="167"/>
      <c r="O444" s="167"/>
      <c r="S444" s="53"/>
    </row>
    <row r="445" spans="1:19" x14ac:dyDescent="0.25">
      <c r="A445" s="33" t="s">
        <v>109</v>
      </c>
      <c r="B445" s="34">
        <f>VLOOKUP(D445,nusedswatershed,4,FALSE)</f>
        <v>23</v>
      </c>
      <c r="C445" s="35">
        <v>23</v>
      </c>
      <c r="D445" s="36" t="s">
        <v>194</v>
      </c>
      <c r="E445" s="36" t="s">
        <v>195</v>
      </c>
      <c r="F445" s="21" t="s">
        <v>163</v>
      </c>
      <c r="G445">
        <v>2008</v>
      </c>
      <c r="H445" s="128">
        <v>123</v>
      </c>
      <c r="I445" s="40">
        <v>123</v>
      </c>
      <c r="J445" s="159" t="str">
        <f>IFERROR(IF(K445&gt;0,I445*K445,"   -"),"   -")</f>
        <v xml:space="preserve">   -</v>
      </c>
      <c r="K445" s="52" t="str">
        <f>_xlfn.IFNA(VLOOKUP(D445&amp;"."&amp;G445,PNIdata!$E$6:$L$264,2,FALSE),"-")</f>
        <v>-</v>
      </c>
      <c r="L445" s="158" t="str">
        <f>IFERROR(IF(O445&gt;0,I445*O445,"   -"),"   -")</f>
        <v xml:space="preserve">   -</v>
      </c>
      <c r="M445" s="52"/>
      <c r="N445" s="167"/>
      <c r="O445" s="167"/>
      <c r="S445" s="53"/>
    </row>
    <row r="446" spans="1:19" x14ac:dyDescent="0.25">
      <c r="A446" s="33" t="s">
        <v>109</v>
      </c>
      <c r="B446" s="34">
        <f>VLOOKUP(D446,nusedswatershed,4,FALSE)</f>
        <v>23</v>
      </c>
      <c r="C446" s="35">
        <v>23</v>
      </c>
      <c r="D446" s="36" t="s">
        <v>194</v>
      </c>
      <c r="E446" s="36" t="s">
        <v>195</v>
      </c>
      <c r="F446" s="21" t="s">
        <v>163</v>
      </c>
      <c r="G446">
        <v>2007</v>
      </c>
      <c r="H446" s="128">
        <v>182</v>
      </c>
      <c r="I446" s="40">
        <v>182</v>
      </c>
      <c r="J446" s="159" t="str">
        <f>IFERROR(IF(K446&gt;0,I446*K446,"   -"),"   -")</f>
        <v xml:space="preserve">   -</v>
      </c>
      <c r="K446" s="52" t="str">
        <f>_xlfn.IFNA(VLOOKUP(D446&amp;"."&amp;G446,PNIdata!$E$6:$L$264,2,FALSE),"-")</f>
        <v>-</v>
      </c>
      <c r="L446" s="158" t="str">
        <f>IFERROR(IF(O446&gt;0,I446*O446,"   -"),"   -")</f>
        <v xml:space="preserve">   -</v>
      </c>
      <c r="M446" s="52"/>
      <c r="N446" s="167"/>
      <c r="O446" s="167"/>
      <c r="S446" s="53"/>
    </row>
    <row r="447" spans="1:19" x14ac:dyDescent="0.25">
      <c r="A447" s="33" t="s">
        <v>109</v>
      </c>
      <c r="B447" s="34">
        <f>VLOOKUP(D447,nusedswatershed,4,FALSE)</f>
        <v>23</v>
      </c>
      <c r="C447" s="35">
        <v>23</v>
      </c>
      <c r="D447" s="36" t="s">
        <v>194</v>
      </c>
      <c r="E447" s="36" t="s">
        <v>195</v>
      </c>
      <c r="F447" s="21" t="s">
        <v>163</v>
      </c>
      <c r="G447">
        <v>2006</v>
      </c>
      <c r="H447" s="128">
        <v>37</v>
      </c>
      <c r="I447" s="40">
        <v>37</v>
      </c>
      <c r="J447" s="159" t="str">
        <f>IFERROR(IF(K447&gt;0,I447*K447,"   -"),"   -")</f>
        <v xml:space="preserve">   -</v>
      </c>
      <c r="K447" s="52" t="str">
        <f>_xlfn.IFNA(VLOOKUP(D447&amp;"."&amp;G447,PNIdata!$E$6:$L$264,2,FALSE),"-")</f>
        <v>-</v>
      </c>
      <c r="L447" s="158" t="str">
        <f>IFERROR(IF(O447&gt;0,I447*O447,"   -"),"   -")</f>
        <v xml:space="preserve">   -</v>
      </c>
      <c r="M447" s="52"/>
      <c r="N447" s="167"/>
      <c r="O447" s="167"/>
      <c r="S447" s="53">
        <v>99415</v>
      </c>
    </row>
    <row r="448" spans="1:19" x14ac:dyDescent="0.25">
      <c r="A448" s="33" t="s">
        <v>109</v>
      </c>
      <c r="B448" s="34">
        <f>VLOOKUP(D448,nusedswatershed,4,FALSE)</f>
        <v>23</v>
      </c>
      <c r="C448" s="35">
        <v>23</v>
      </c>
      <c r="D448" s="36" t="s">
        <v>194</v>
      </c>
      <c r="E448" s="36" t="s">
        <v>195</v>
      </c>
      <c r="F448" s="21" t="s">
        <v>163</v>
      </c>
      <c r="G448">
        <v>2005</v>
      </c>
      <c r="H448" s="128">
        <v>37</v>
      </c>
      <c r="I448" s="40">
        <v>37</v>
      </c>
      <c r="J448" s="159" t="str">
        <f>IFERROR(IF(K448&gt;0,I448*K448,"   -"),"   -")</f>
        <v xml:space="preserve">   -</v>
      </c>
      <c r="K448" s="52" t="str">
        <f>_xlfn.IFNA(VLOOKUP(D448&amp;"."&amp;G448,PNIdata!$E$6:$L$264,2,FALSE),"-")</f>
        <v>-</v>
      </c>
      <c r="L448" s="158" t="str">
        <f>IFERROR(IF(O448&gt;0,I448*O448,"   -"),"   -")</f>
        <v xml:space="preserve">   -</v>
      </c>
      <c r="M448" s="52"/>
      <c r="N448" s="167"/>
      <c r="O448" s="167"/>
      <c r="S448" s="53"/>
    </row>
    <row r="449" spans="1:19" x14ac:dyDescent="0.25">
      <c r="A449" s="33" t="s">
        <v>109</v>
      </c>
      <c r="B449" s="34">
        <f>VLOOKUP(D449,nusedswatershed,4,FALSE)</f>
        <v>23</v>
      </c>
      <c r="C449" s="35">
        <v>23</v>
      </c>
      <c r="D449" s="36" t="s">
        <v>194</v>
      </c>
      <c r="E449" s="36" t="s">
        <v>195</v>
      </c>
      <c r="F449" s="21" t="s">
        <v>163</v>
      </c>
      <c r="G449">
        <v>2004</v>
      </c>
      <c r="H449" s="128" t="s">
        <v>644</v>
      </c>
      <c r="I449" s="40"/>
      <c r="J449" s="159" t="str">
        <f>IFERROR(IF(K449&gt;0,I449*K449,"   -"),"   -")</f>
        <v xml:space="preserve">   -</v>
      </c>
      <c r="K449" s="52" t="str">
        <f>_xlfn.IFNA(VLOOKUP(D449&amp;"."&amp;G449,PNIdata!$E$6:$L$264,2,FALSE),"-")</f>
        <v>-</v>
      </c>
      <c r="L449" s="158" t="str">
        <f>IFERROR(IF(O449&gt;0,I449*O449,"   -"),"   -")</f>
        <v xml:space="preserve">   -</v>
      </c>
      <c r="M449" s="52"/>
      <c r="N449" s="167"/>
      <c r="O449" s="167"/>
      <c r="S449" s="53">
        <v>87200</v>
      </c>
    </row>
    <row r="450" spans="1:19" x14ac:dyDescent="0.25">
      <c r="A450" s="33" t="s">
        <v>109</v>
      </c>
      <c r="B450" s="34">
        <f>VLOOKUP(D450,nusedswatershed,4,FALSE)</f>
        <v>23</v>
      </c>
      <c r="C450" s="35">
        <v>23</v>
      </c>
      <c r="D450" s="36" t="s">
        <v>194</v>
      </c>
      <c r="E450" s="36" t="s">
        <v>195</v>
      </c>
      <c r="F450" s="21" t="s">
        <v>163</v>
      </c>
      <c r="G450">
        <v>2003</v>
      </c>
      <c r="H450" s="128">
        <v>78</v>
      </c>
      <c r="I450" s="40">
        <v>78</v>
      </c>
      <c r="J450" s="159" t="str">
        <f>IFERROR(IF(K450&gt;0,I450*K450,"   -"),"   -")</f>
        <v xml:space="preserve">   -</v>
      </c>
      <c r="K450" s="52" t="str">
        <f>_xlfn.IFNA(VLOOKUP(D450&amp;"."&amp;G450,PNIdata!$E$6:$L$264,2,FALSE),"-")</f>
        <v>-</v>
      </c>
      <c r="L450" s="158" t="str">
        <f>IFERROR(IF(O450&gt;0,I450*O450,"   -"),"   -")</f>
        <v xml:space="preserve">   -</v>
      </c>
      <c r="M450" s="52"/>
      <c r="N450" s="167"/>
      <c r="O450" s="167"/>
      <c r="S450" s="53">
        <v>86000</v>
      </c>
    </row>
    <row r="451" spans="1:19" x14ac:dyDescent="0.25">
      <c r="A451" s="33" t="s">
        <v>109</v>
      </c>
      <c r="B451" s="34">
        <f>VLOOKUP(D451,nusedswatershed,4,FALSE)</f>
        <v>23</v>
      </c>
      <c r="C451" s="35">
        <v>23</v>
      </c>
      <c r="D451" s="36" t="s">
        <v>194</v>
      </c>
      <c r="E451" s="36" t="s">
        <v>195</v>
      </c>
      <c r="F451" s="21" t="s">
        <v>163</v>
      </c>
      <c r="G451">
        <v>2002</v>
      </c>
      <c r="H451" s="128">
        <v>2</v>
      </c>
      <c r="I451" s="40">
        <v>2</v>
      </c>
      <c r="J451" s="159" t="str">
        <f>IFERROR(IF(K451&gt;0,I451*K451,"   -"),"   -")</f>
        <v xml:space="preserve">   -</v>
      </c>
      <c r="K451" s="52" t="str">
        <f>_xlfn.IFNA(VLOOKUP(D451&amp;"."&amp;G451,PNIdata!$E$6:$L$264,2,FALSE),"-")</f>
        <v>-</v>
      </c>
      <c r="L451" s="158" t="str">
        <f>IFERROR(IF(O451&gt;0,I451*O451,"   -"),"   -")</f>
        <v xml:space="preserve">   -</v>
      </c>
      <c r="M451" s="52"/>
      <c r="N451" s="167"/>
      <c r="O451" s="167"/>
      <c r="S451" s="53">
        <v>85000</v>
      </c>
    </row>
    <row r="452" spans="1:19" x14ac:dyDescent="0.25">
      <c r="A452" s="33" t="s">
        <v>109</v>
      </c>
      <c r="B452" s="34">
        <f>VLOOKUP(D452,nusedswatershed,4,FALSE)</f>
        <v>23</v>
      </c>
      <c r="C452" s="35">
        <v>23</v>
      </c>
      <c r="D452" s="36" t="s">
        <v>194</v>
      </c>
      <c r="E452" s="36" t="s">
        <v>195</v>
      </c>
      <c r="F452" s="21" t="s">
        <v>163</v>
      </c>
      <c r="G452">
        <v>2001</v>
      </c>
      <c r="H452" s="128" t="s">
        <v>646</v>
      </c>
      <c r="I452" s="40"/>
      <c r="J452" s="159" t="str">
        <f>IFERROR(IF(K452&gt;0,I452*K452,"   -"),"   -")</f>
        <v xml:space="preserve">   -</v>
      </c>
      <c r="K452" s="52" t="str">
        <f>_xlfn.IFNA(VLOOKUP(D452&amp;"."&amp;G452,PNIdata!$E$6:$L$264,2,FALSE),"-")</f>
        <v>-</v>
      </c>
      <c r="L452" s="158" t="str">
        <f>IFERROR(IF(O452&gt;0,I452*O452,"   -"),"   -")</f>
        <v xml:space="preserve">   -</v>
      </c>
      <c r="M452" s="52"/>
      <c r="N452" s="167"/>
      <c r="O452" s="167"/>
      <c r="S452" s="53">
        <v>52000</v>
      </c>
    </row>
    <row r="453" spans="1:19" x14ac:dyDescent="0.25">
      <c r="A453" s="33" t="s">
        <v>109</v>
      </c>
      <c r="B453" s="34">
        <f>VLOOKUP(D453,nusedswatershed,4,FALSE)</f>
        <v>23</v>
      </c>
      <c r="C453" s="35">
        <v>23</v>
      </c>
      <c r="D453" s="36" t="s">
        <v>194</v>
      </c>
      <c r="E453" s="36" t="s">
        <v>195</v>
      </c>
      <c r="F453" s="21" t="s">
        <v>163</v>
      </c>
      <c r="G453">
        <v>2000</v>
      </c>
      <c r="H453" s="128" t="s">
        <v>646</v>
      </c>
      <c r="I453" s="40"/>
      <c r="J453" s="159" t="str">
        <f>IFERROR(IF(K453&gt;0,I453*K453,"   -"),"   -")</f>
        <v xml:space="preserve">   -</v>
      </c>
      <c r="K453" s="52" t="str">
        <f>_xlfn.IFNA(VLOOKUP(D453&amp;"."&amp;G453,PNIdata!$E$6:$L$264,2,FALSE),"-")</f>
        <v>-</v>
      </c>
      <c r="L453" s="158" t="str">
        <f>IFERROR(IF(O453&gt;0,I453*O453,"   -"),"   -")</f>
        <v xml:space="preserve">   -</v>
      </c>
      <c r="M453" s="52"/>
      <c r="N453" s="167"/>
      <c r="O453" s="167"/>
      <c r="S453" s="53">
        <v>43000</v>
      </c>
    </row>
    <row r="454" spans="1:19" x14ac:dyDescent="0.25">
      <c r="A454" s="33" t="s">
        <v>109</v>
      </c>
      <c r="B454" s="34">
        <f>VLOOKUP(D454,nusedswatershed,4,FALSE)</f>
        <v>23</v>
      </c>
      <c r="C454" s="35">
        <v>23</v>
      </c>
      <c r="D454" s="36" t="s">
        <v>194</v>
      </c>
      <c r="E454" s="36" t="s">
        <v>195</v>
      </c>
      <c r="F454" s="21" t="s">
        <v>163</v>
      </c>
      <c r="G454">
        <v>1999</v>
      </c>
      <c r="H454" s="128" t="s">
        <v>646</v>
      </c>
      <c r="I454" s="40"/>
      <c r="J454" s="159" t="str">
        <f>IFERROR(IF(K454&gt;0,I454*K454,"   -"),"   -")</f>
        <v xml:space="preserve">   -</v>
      </c>
      <c r="K454" s="52" t="str">
        <f>_xlfn.IFNA(VLOOKUP(D454&amp;"."&amp;G454,PNIdata!$E$6:$L$264,2,FALSE),"-")</f>
        <v>-</v>
      </c>
      <c r="L454" s="158" t="str">
        <f>IFERROR(IF(O454&gt;0,I454*O454,"   -"),"   -")</f>
        <v xml:space="preserve">   -</v>
      </c>
      <c r="M454" s="52"/>
      <c r="N454" s="167"/>
      <c r="O454" s="167"/>
      <c r="S454" s="53">
        <v>55000</v>
      </c>
    </row>
    <row r="455" spans="1:19" x14ac:dyDescent="0.25">
      <c r="A455" s="33" t="s">
        <v>109</v>
      </c>
      <c r="B455" s="34">
        <f>VLOOKUP(D455,nusedswatershed,4,FALSE)</f>
        <v>23</v>
      </c>
      <c r="C455" s="35">
        <v>23</v>
      </c>
      <c r="D455" s="36" t="s">
        <v>194</v>
      </c>
      <c r="E455" s="36" t="s">
        <v>195</v>
      </c>
      <c r="F455" s="21" t="s">
        <v>163</v>
      </c>
      <c r="G455" s="22">
        <v>1998</v>
      </c>
      <c r="H455" s="128" t="s">
        <v>646</v>
      </c>
      <c r="I455" s="40"/>
      <c r="J455" s="159" t="str">
        <f>IFERROR(IF(K455&gt;0,I455*K455,"   -"),"   -")</f>
        <v xml:space="preserve">   -</v>
      </c>
      <c r="K455" s="52" t="str">
        <f>_xlfn.IFNA(VLOOKUP(D455&amp;"."&amp;G455,PNIdata!$E$6:$L$264,2,FALSE),"-")</f>
        <v>-</v>
      </c>
      <c r="L455" s="158" t="str">
        <f>IFERROR(IF(O455&gt;0,I455*O455,"   -"),"   -")</f>
        <v xml:space="preserve">   -</v>
      </c>
      <c r="M455" s="52"/>
      <c r="N455" s="167"/>
      <c r="O455" s="168"/>
      <c r="S455" s="53">
        <v>85000</v>
      </c>
    </row>
    <row r="456" spans="1:19" x14ac:dyDescent="0.25">
      <c r="A456" s="33" t="s">
        <v>109</v>
      </c>
      <c r="B456" s="34">
        <f>VLOOKUP(D456,nusedswatershed,4,FALSE)</f>
        <v>23</v>
      </c>
      <c r="C456" s="35">
        <v>23</v>
      </c>
      <c r="D456" s="36" t="s">
        <v>194</v>
      </c>
      <c r="E456" s="36" t="s">
        <v>195</v>
      </c>
      <c r="F456" s="21" t="s">
        <v>163</v>
      </c>
      <c r="G456" s="22">
        <v>1997</v>
      </c>
      <c r="H456" s="128" t="s">
        <v>646</v>
      </c>
      <c r="I456" s="40"/>
      <c r="J456" s="159" t="str">
        <f>IFERROR(IF(K456&gt;0,I456*K456,"   -"),"   -")</f>
        <v xml:space="preserve">   -</v>
      </c>
      <c r="K456" s="52" t="str">
        <f>_xlfn.IFNA(VLOOKUP(D456&amp;"."&amp;G456,PNIdata!$E$6:$L$264,2,FALSE),"-")</f>
        <v>-</v>
      </c>
      <c r="L456" s="158" t="str">
        <f>IFERROR(IF(O456&gt;0,I456*O456,"   -"),"   -")</f>
        <v xml:space="preserve">   -</v>
      </c>
      <c r="M456" s="52"/>
      <c r="N456" s="167"/>
      <c r="O456" s="167"/>
      <c r="S456" s="53">
        <v>2000</v>
      </c>
    </row>
    <row r="457" spans="1:19" x14ac:dyDescent="0.25">
      <c r="A457" s="33" t="s">
        <v>109</v>
      </c>
      <c r="B457" s="34">
        <f>VLOOKUP(D457,nusedswatershed,4,FALSE)</f>
        <v>23</v>
      </c>
      <c r="C457" s="35">
        <v>23</v>
      </c>
      <c r="D457" s="36" t="s">
        <v>194</v>
      </c>
      <c r="E457" s="36" t="s">
        <v>195</v>
      </c>
      <c r="F457" s="21" t="s">
        <v>163</v>
      </c>
      <c r="G457" s="22">
        <v>1996</v>
      </c>
      <c r="H457" s="128" t="s">
        <v>646</v>
      </c>
      <c r="I457" s="40"/>
      <c r="J457" s="159" t="str">
        <f>IFERROR(IF(K457&gt;0,I457*K457,"   -"),"   -")</f>
        <v xml:space="preserve">   -</v>
      </c>
      <c r="K457" s="52" t="str">
        <f>_xlfn.IFNA(VLOOKUP(D457&amp;"."&amp;G457,PNIdata!$E$6:$L$264,2,FALSE),"-")</f>
        <v>-</v>
      </c>
      <c r="L457" s="158" t="str">
        <f>IFERROR(IF(O457&gt;0,I457*O457,"   -"),"   -")</f>
        <v xml:space="preserve">   -</v>
      </c>
      <c r="M457" s="52"/>
      <c r="N457" s="167"/>
      <c r="O457" s="167"/>
      <c r="S457" s="53">
        <v>1000</v>
      </c>
    </row>
    <row r="458" spans="1:19" x14ac:dyDescent="0.25">
      <c r="A458" s="33" t="s">
        <v>109</v>
      </c>
      <c r="B458" s="34">
        <f>VLOOKUP(D458,nusedswatershed,4,FALSE)</f>
        <v>23</v>
      </c>
      <c r="C458" s="35">
        <v>23</v>
      </c>
      <c r="D458" s="36" t="s">
        <v>194</v>
      </c>
      <c r="E458" s="36" t="s">
        <v>195</v>
      </c>
      <c r="F458" s="21" t="s">
        <v>163</v>
      </c>
      <c r="G458" s="22">
        <v>1995</v>
      </c>
      <c r="H458" s="128" t="s">
        <v>646</v>
      </c>
      <c r="I458" s="40"/>
      <c r="J458" s="159" t="str">
        <f>IFERROR(IF(K458&gt;0,I458*K458,"   -"),"   -")</f>
        <v xml:space="preserve">   -</v>
      </c>
      <c r="K458" s="52" t="str">
        <f>_xlfn.IFNA(VLOOKUP(D458&amp;"."&amp;G458,PNIdata!$E$6:$L$264,2,FALSE),"-")</f>
        <v>-</v>
      </c>
      <c r="L458" s="158" t="str">
        <f>IFERROR(IF(O458&gt;0,I458*O458,"   -"),"   -")</f>
        <v xml:space="preserve">   -</v>
      </c>
      <c r="M458" s="52"/>
      <c r="N458" s="167"/>
      <c r="O458" s="167"/>
      <c r="S458" s="53"/>
    </row>
    <row r="459" spans="1:19" hidden="1" x14ac:dyDescent="0.25">
      <c r="A459" s="33" t="s">
        <v>109</v>
      </c>
      <c r="B459" s="34">
        <f>VLOOKUP(D459,nusedswatershed,4,FALSE)</f>
        <v>23</v>
      </c>
      <c r="C459" s="35">
        <v>23</v>
      </c>
      <c r="D459" s="36" t="s">
        <v>194</v>
      </c>
      <c r="E459" s="36" t="s">
        <v>195</v>
      </c>
      <c r="F459" s="21" t="s">
        <v>163</v>
      </c>
      <c r="G459" s="22">
        <v>1994</v>
      </c>
      <c r="H459" s="128" t="s">
        <v>646</v>
      </c>
      <c r="I459" s="40"/>
      <c r="J459" s="159" t="str">
        <f>IFERROR(IF(K459&gt;0,I459*K459,"   -"),"   -")</f>
        <v xml:space="preserve">   -</v>
      </c>
      <c r="K459" s="52" t="str">
        <f>_xlfn.IFNA(VLOOKUP(D459&amp;"."&amp;G459,PNIdata!$E$6:$L$264,2,FALSE),"-")</f>
        <v>-</v>
      </c>
      <c r="L459" s="158" t="str">
        <f>IFERROR(IF(O459&gt;0,I459*O459,"   -"),"   -")</f>
        <v xml:space="preserve">   -</v>
      </c>
      <c r="M459" s="52"/>
      <c r="N459" s="167"/>
      <c r="O459" s="167"/>
      <c r="S459" s="53"/>
    </row>
    <row r="460" spans="1:19" hidden="1" x14ac:dyDescent="0.25">
      <c r="A460" s="33" t="s">
        <v>109</v>
      </c>
      <c r="B460" s="34">
        <f>VLOOKUP(D460,nusedswatershed,4,FALSE)</f>
        <v>23</v>
      </c>
      <c r="C460" s="35">
        <v>23</v>
      </c>
      <c r="D460" s="36" t="s">
        <v>194</v>
      </c>
      <c r="E460" s="36" t="s">
        <v>195</v>
      </c>
      <c r="F460" s="21" t="s">
        <v>163</v>
      </c>
      <c r="G460" s="22">
        <v>1993</v>
      </c>
      <c r="H460" s="128" t="s">
        <v>646</v>
      </c>
      <c r="I460" s="40"/>
      <c r="J460" s="159" t="str">
        <f>IFERROR(IF(K460&gt;0,I460*K460,"   -"),"   -")</f>
        <v xml:space="preserve">   -</v>
      </c>
      <c r="K460" s="52" t="str">
        <f>_xlfn.IFNA(VLOOKUP(D460&amp;"."&amp;G460,PNIdata!$E$6:$L$264,2,FALSE),"-")</f>
        <v>-</v>
      </c>
      <c r="L460" s="158" t="str">
        <f>IFERROR(IF(O460&gt;0,I460*O460,"   -"),"   -")</f>
        <v xml:space="preserve">   -</v>
      </c>
      <c r="M460" s="52"/>
      <c r="N460" s="167"/>
      <c r="O460" s="167"/>
      <c r="S460" s="53"/>
    </row>
    <row r="461" spans="1:19" hidden="1" x14ac:dyDescent="0.25">
      <c r="A461" s="33" t="s">
        <v>109</v>
      </c>
      <c r="B461" s="34">
        <f>VLOOKUP(D461,nusedswatershed,4,FALSE)</f>
        <v>23</v>
      </c>
      <c r="C461" s="35">
        <v>23</v>
      </c>
      <c r="D461" s="36" t="s">
        <v>194</v>
      </c>
      <c r="E461" s="36" t="s">
        <v>195</v>
      </c>
      <c r="F461" s="21" t="s">
        <v>163</v>
      </c>
      <c r="G461" s="22">
        <v>1992</v>
      </c>
      <c r="H461" s="128" t="s">
        <v>646</v>
      </c>
      <c r="I461" s="40"/>
      <c r="J461" s="159" t="str">
        <f>IFERROR(IF(K461&gt;0,I461*K461,"   -"),"   -")</f>
        <v xml:space="preserve">   -</v>
      </c>
      <c r="K461" s="52" t="str">
        <f>_xlfn.IFNA(VLOOKUP(D461&amp;"."&amp;G461,PNIdata!$E$6:$L$264,2,FALSE),"-")</f>
        <v>-</v>
      </c>
      <c r="L461" s="158" t="str">
        <f>IFERROR(IF(O461&gt;0,I461*O461,"   -"),"   -")</f>
        <v xml:space="preserve">   -</v>
      </c>
      <c r="M461" s="52"/>
      <c r="N461" s="167"/>
      <c r="O461" s="167"/>
      <c r="S461" s="53"/>
    </row>
    <row r="462" spans="1:19" hidden="1" x14ac:dyDescent="0.25">
      <c r="A462" s="33" t="s">
        <v>109</v>
      </c>
      <c r="B462" s="34">
        <f>VLOOKUP(D462,nusedswatershed,4,FALSE)</f>
        <v>23</v>
      </c>
      <c r="C462" s="35">
        <v>23</v>
      </c>
      <c r="D462" s="36" t="s">
        <v>194</v>
      </c>
      <c r="E462" s="36" t="s">
        <v>195</v>
      </c>
      <c r="F462" s="21" t="s">
        <v>163</v>
      </c>
      <c r="G462" s="22">
        <v>1991</v>
      </c>
      <c r="H462" s="128" t="s">
        <v>646</v>
      </c>
      <c r="I462" s="40"/>
      <c r="J462" s="159" t="str">
        <f>IFERROR(IF(K462&gt;0,I462*K462,"   -"),"   -")</f>
        <v xml:space="preserve">   -</v>
      </c>
      <c r="K462" s="52" t="str">
        <f>_xlfn.IFNA(VLOOKUP(D462&amp;"."&amp;G462,PNIdata!$E$6:$L$264,2,FALSE),"-")</f>
        <v>-</v>
      </c>
      <c r="L462" s="158" t="str">
        <f>IFERROR(IF(O462&gt;0,I462*O462,"   -"),"   -")</f>
        <v xml:space="preserve">   -</v>
      </c>
      <c r="M462" s="52"/>
      <c r="N462" s="167"/>
      <c r="O462" s="167"/>
      <c r="S462" s="53"/>
    </row>
    <row r="463" spans="1:19" hidden="1" x14ac:dyDescent="0.25">
      <c r="A463" s="33" t="s">
        <v>109</v>
      </c>
      <c r="B463" s="34">
        <f>VLOOKUP(D463,nusedswatershed,4,FALSE)</f>
        <v>23</v>
      </c>
      <c r="C463" s="35">
        <v>23</v>
      </c>
      <c r="D463" s="36" t="s">
        <v>194</v>
      </c>
      <c r="E463" s="36" t="s">
        <v>195</v>
      </c>
      <c r="F463" s="21" t="s">
        <v>163</v>
      </c>
      <c r="G463" s="22">
        <v>1990</v>
      </c>
      <c r="H463" s="128" t="s">
        <v>646</v>
      </c>
      <c r="I463" s="40"/>
      <c r="J463" s="159" t="str">
        <f>IFERROR(IF(K463&gt;0,I463*K463,"   -"),"   -")</f>
        <v xml:space="preserve">   -</v>
      </c>
      <c r="K463" s="52" t="str">
        <f>_xlfn.IFNA(VLOOKUP(D463&amp;"."&amp;G463,PNIdata!$E$6:$L$264,2,FALSE),"-")</f>
        <v>-</v>
      </c>
      <c r="L463" s="158" t="str">
        <f>IFERROR(IF(O463&gt;0,I463*O463,"   -"),"   -")</f>
        <v xml:space="preserve">   -</v>
      </c>
      <c r="M463" s="52"/>
      <c r="N463" s="167"/>
      <c r="O463" s="167"/>
      <c r="S463" s="53"/>
    </row>
    <row r="464" spans="1:19" hidden="1" x14ac:dyDescent="0.25">
      <c r="A464" s="33" t="s">
        <v>109</v>
      </c>
      <c r="B464" s="34">
        <f>VLOOKUP(D464,nusedswatershed,4,FALSE)</f>
        <v>23</v>
      </c>
      <c r="C464" s="35">
        <v>23</v>
      </c>
      <c r="D464" s="36" t="s">
        <v>194</v>
      </c>
      <c r="E464" s="36" t="s">
        <v>195</v>
      </c>
      <c r="F464" s="21" t="s">
        <v>163</v>
      </c>
      <c r="G464" s="22">
        <v>1989</v>
      </c>
      <c r="H464" s="128" t="s">
        <v>646</v>
      </c>
      <c r="I464" s="40"/>
      <c r="J464" s="159" t="str">
        <f>IFERROR(IF(K464&gt;0,I464*K464,"   -"),"   -")</f>
        <v xml:space="preserve">   -</v>
      </c>
      <c r="K464" s="52" t="str">
        <f>_xlfn.IFNA(VLOOKUP(D464&amp;"."&amp;G464,PNIdata!$E$6:$L$264,2,FALSE),"-")</f>
        <v>-</v>
      </c>
      <c r="L464" s="158" t="str">
        <f>IFERROR(IF(O464&gt;0,I464*O464,"   -"),"   -")</f>
        <v xml:space="preserve">   -</v>
      </c>
      <c r="M464" s="52"/>
      <c r="N464" s="167"/>
      <c r="O464" s="167"/>
      <c r="S464" s="53"/>
    </row>
    <row r="465" spans="1:19" hidden="1" x14ac:dyDescent="0.25">
      <c r="A465" s="33" t="s">
        <v>109</v>
      </c>
      <c r="B465" s="34">
        <f>VLOOKUP(D465,nusedswatershed,4,FALSE)</f>
        <v>23</v>
      </c>
      <c r="C465" s="35">
        <v>23</v>
      </c>
      <c r="D465" s="36" t="s">
        <v>194</v>
      </c>
      <c r="E465" s="36" t="s">
        <v>195</v>
      </c>
      <c r="F465" s="21" t="s">
        <v>163</v>
      </c>
      <c r="G465" s="22">
        <v>1988</v>
      </c>
      <c r="H465" s="128" t="s">
        <v>646</v>
      </c>
      <c r="I465" s="40"/>
      <c r="J465" s="159" t="str">
        <f>IFERROR(IF(K465&gt;0,I465*K465,"   -"),"   -")</f>
        <v xml:space="preserve">   -</v>
      </c>
      <c r="K465" s="52" t="str">
        <f>_xlfn.IFNA(VLOOKUP(D465&amp;"."&amp;G465,PNIdata!$E$6:$L$264,2,FALSE),"-")</f>
        <v>-</v>
      </c>
      <c r="L465" s="158" t="str">
        <f>IFERROR(IF(O465&gt;0,I465*O465,"   -"),"   -")</f>
        <v xml:space="preserve">   -</v>
      </c>
      <c r="M465" s="52"/>
      <c r="N465" s="167"/>
      <c r="O465" s="167"/>
      <c r="S465" s="53"/>
    </row>
    <row r="466" spans="1:19" hidden="1" x14ac:dyDescent="0.25">
      <c r="A466" s="33" t="s">
        <v>109</v>
      </c>
      <c r="B466" s="34">
        <f>VLOOKUP(D466,nusedswatershed,4,FALSE)</f>
        <v>23</v>
      </c>
      <c r="C466" s="35">
        <v>23</v>
      </c>
      <c r="D466" s="36" t="s">
        <v>194</v>
      </c>
      <c r="E466" s="36" t="s">
        <v>195</v>
      </c>
      <c r="F466" s="21" t="s">
        <v>163</v>
      </c>
      <c r="G466" s="22">
        <v>1987</v>
      </c>
      <c r="H466" s="128" t="s">
        <v>646</v>
      </c>
      <c r="I466" s="40"/>
      <c r="J466" s="159" t="str">
        <f>IFERROR(IF(K466&gt;0,I466*K466,"   -"),"   -")</f>
        <v xml:space="preserve">   -</v>
      </c>
      <c r="K466" s="52" t="str">
        <f>_xlfn.IFNA(VLOOKUP(D466&amp;"."&amp;G466,PNIdata!$E$6:$L$264,2,FALSE),"-")</f>
        <v>-</v>
      </c>
      <c r="L466" s="158" t="str">
        <f>IFERROR(IF(O466&gt;0,I466*O466,"   -"),"   -")</f>
        <v xml:space="preserve">   -</v>
      </c>
      <c r="M466" s="52"/>
      <c r="N466" s="167"/>
      <c r="O466" s="167"/>
      <c r="S466" s="53"/>
    </row>
    <row r="467" spans="1:19" hidden="1" x14ac:dyDescent="0.25">
      <c r="A467" s="33" t="s">
        <v>109</v>
      </c>
      <c r="B467" s="34">
        <f>VLOOKUP(D467,nusedswatershed,4,FALSE)</f>
        <v>23</v>
      </c>
      <c r="C467" s="35">
        <v>23</v>
      </c>
      <c r="D467" s="36" t="s">
        <v>194</v>
      </c>
      <c r="E467" s="36" t="s">
        <v>195</v>
      </c>
      <c r="F467" s="21" t="s">
        <v>163</v>
      </c>
      <c r="G467" s="22">
        <v>1986</v>
      </c>
      <c r="H467" s="128" t="s">
        <v>646</v>
      </c>
      <c r="I467" s="40"/>
      <c r="J467" s="159" t="str">
        <f>IFERROR(IF(K467&gt;0,I467*K467,"   -"),"   -")</f>
        <v xml:space="preserve">   -</v>
      </c>
      <c r="K467" s="52" t="str">
        <f>_xlfn.IFNA(VLOOKUP(D467&amp;"."&amp;G467,PNIdata!$E$6:$L$264,2,FALSE),"-")</f>
        <v>-</v>
      </c>
      <c r="L467" s="158" t="str">
        <f>IFERROR(IF(O467&gt;0,I467*O467,"   -"),"   -")</f>
        <v xml:space="preserve">   -</v>
      </c>
      <c r="M467" s="52"/>
      <c r="N467" s="167"/>
      <c r="O467" s="167"/>
      <c r="S467" s="53"/>
    </row>
    <row r="468" spans="1:19" hidden="1" x14ac:dyDescent="0.25">
      <c r="A468" s="33" t="s">
        <v>109</v>
      </c>
      <c r="B468" s="34">
        <f>VLOOKUP(D468,nusedswatershed,4,FALSE)</f>
        <v>23</v>
      </c>
      <c r="C468" s="35">
        <v>23</v>
      </c>
      <c r="D468" s="36" t="s">
        <v>194</v>
      </c>
      <c r="E468" s="36" t="s">
        <v>195</v>
      </c>
      <c r="F468" s="21" t="s">
        <v>163</v>
      </c>
      <c r="G468" s="22">
        <v>1985</v>
      </c>
      <c r="H468" s="128" t="s">
        <v>646</v>
      </c>
      <c r="I468" s="40"/>
      <c r="J468" s="159" t="str">
        <f>IFERROR(IF(K468&gt;0,I468*K468,"   -"),"   -")</f>
        <v xml:space="preserve">   -</v>
      </c>
      <c r="K468" s="52" t="str">
        <f>_xlfn.IFNA(VLOOKUP(D468&amp;"."&amp;G468,PNIdata!$E$6:$L$264,2,FALSE),"-")</f>
        <v>-</v>
      </c>
      <c r="L468" s="158" t="str">
        <f>IFERROR(IF(O468&gt;0,I468*O468,"   -"),"   -")</f>
        <v xml:space="preserve">   -</v>
      </c>
      <c r="M468" s="52"/>
      <c r="N468" s="167"/>
      <c r="O468" s="167"/>
      <c r="S468" s="53"/>
    </row>
    <row r="469" spans="1:19" hidden="1" x14ac:dyDescent="0.25">
      <c r="A469" s="33" t="s">
        <v>109</v>
      </c>
      <c r="B469" s="34">
        <f>VLOOKUP(D469,nusedswatershed,4,FALSE)</f>
        <v>23</v>
      </c>
      <c r="C469" s="35">
        <v>23</v>
      </c>
      <c r="D469" s="36" t="s">
        <v>194</v>
      </c>
      <c r="E469" s="36" t="s">
        <v>195</v>
      </c>
      <c r="F469" s="21" t="s">
        <v>163</v>
      </c>
      <c r="G469" s="22">
        <v>1984</v>
      </c>
      <c r="H469" s="128" t="s">
        <v>646</v>
      </c>
      <c r="I469" s="40"/>
      <c r="J469" s="159" t="str">
        <f>IFERROR(IF(K469&gt;0,I469*K469,"   -"),"   -")</f>
        <v xml:space="preserve">   -</v>
      </c>
      <c r="K469" s="52" t="str">
        <f>_xlfn.IFNA(VLOOKUP(D469&amp;"."&amp;G469,PNIdata!$E$6:$L$264,2,FALSE),"-")</f>
        <v>-</v>
      </c>
      <c r="L469" s="158" t="str">
        <f>IFERROR(IF(O469&gt;0,I469*O469,"   -"),"   -")</f>
        <v xml:space="preserve">   -</v>
      </c>
      <c r="M469" s="52"/>
      <c r="N469" s="167"/>
      <c r="O469" s="167"/>
      <c r="S469" s="53"/>
    </row>
    <row r="470" spans="1:19" hidden="1" x14ac:dyDescent="0.25">
      <c r="A470" s="33" t="s">
        <v>109</v>
      </c>
      <c r="B470" s="34">
        <f>VLOOKUP(D470,nusedswatershed,4,FALSE)</f>
        <v>23</v>
      </c>
      <c r="C470" s="35">
        <v>23</v>
      </c>
      <c r="D470" s="36" t="s">
        <v>194</v>
      </c>
      <c r="E470" s="36" t="s">
        <v>195</v>
      </c>
      <c r="F470" s="21" t="s">
        <v>163</v>
      </c>
      <c r="G470" s="22">
        <v>1983</v>
      </c>
      <c r="H470" s="128" t="s">
        <v>646</v>
      </c>
      <c r="I470" s="40"/>
      <c r="J470" s="159" t="str">
        <f>IFERROR(IF(K470&gt;0,I470*K470,"   -"),"   -")</f>
        <v xml:space="preserve">   -</v>
      </c>
      <c r="K470" s="52" t="str">
        <f>_xlfn.IFNA(VLOOKUP(D470&amp;"."&amp;G470,PNIdata!$E$6:$L$264,2,FALSE),"-")</f>
        <v>-</v>
      </c>
      <c r="L470" s="158" t="str">
        <f>IFERROR(IF(O470&gt;0,I470*O470,"   -"),"   -")</f>
        <v xml:space="preserve">   -</v>
      </c>
      <c r="M470" s="52"/>
      <c r="N470" s="167"/>
      <c r="O470" s="167"/>
      <c r="S470" s="53"/>
    </row>
    <row r="471" spans="1:19" hidden="1" x14ac:dyDescent="0.25">
      <c r="A471" s="33" t="s">
        <v>109</v>
      </c>
      <c r="B471" s="34">
        <f>VLOOKUP(D471,nusedswatershed,4,FALSE)</f>
        <v>23</v>
      </c>
      <c r="C471" s="35">
        <v>23</v>
      </c>
      <c r="D471" s="36" t="s">
        <v>194</v>
      </c>
      <c r="E471" s="36" t="s">
        <v>195</v>
      </c>
      <c r="F471" s="21" t="s">
        <v>163</v>
      </c>
      <c r="G471" s="22">
        <v>1982</v>
      </c>
      <c r="H471" s="128" t="s">
        <v>646</v>
      </c>
      <c r="I471" s="40"/>
      <c r="J471" s="159" t="str">
        <f>IFERROR(IF(K471&gt;0,I471*K471,"   -"),"   -")</f>
        <v xml:space="preserve">   -</v>
      </c>
      <c r="K471" s="52" t="str">
        <f>_xlfn.IFNA(VLOOKUP(D471&amp;"."&amp;G471,PNIdata!$E$6:$L$264,2,FALSE),"-")</f>
        <v>-</v>
      </c>
      <c r="L471" s="158" t="str">
        <f>IFERROR(IF(O471&gt;0,I471*O471,"   -"),"   -")</f>
        <v xml:space="preserve">   -</v>
      </c>
      <c r="M471" s="52"/>
      <c r="N471" s="167"/>
      <c r="O471" s="167"/>
      <c r="S471" s="53"/>
    </row>
    <row r="472" spans="1:19" hidden="1" x14ac:dyDescent="0.25">
      <c r="A472" s="33" t="s">
        <v>109</v>
      </c>
      <c r="B472" s="34">
        <f>VLOOKUP(D472,nusedswatershed,4,FALSE)</f>
        <v>23</v>
      </c>
      <c r="C472" s="35">
        <v>23</v>
      </c>
      <c r="D472" s="36" t="s">
        <v>194</v>
      </c>
      <c r="E472" s="36" t="s">
        <v>195</v>
      </c>
      <c r="F472" s="21" t="s">
        <v>163</v>
      </c>
      <c r="G472" s="22">
        <v>1981</v>
      </c>
      <c r="H472" s="128" t="s">
        <v>646</v>
      </c>
      <c r="I472" s="40"/>
      <c r="J472" s="159" t="str">
        <f>IFERROR(IF(K472&gt;0,I472*K472,"   -"),"   -")</f>
        <v xml:space="preserve">   -</v>
      </c>
      <c r="K472" s="52" t="str">
        <f>_xlfn.IFNA(VLOOKUP(D472&amp;"."&amp;G472,PNIdata!$E$6:$L$264,2,FALSE),"-")</f>
        <v>-</v>
      </c>
      <c r="L472" s="158" t="str">
        <f>IFERROR(IF(O472&gt;0,I472*O472,"   -"),"   -")</f>
        <v xml:space="preserve">   -</v>
      </c>
      <c r="M472" s="52"/>
      <c r="N472" s="167"/>
      <c r="O472" s="167"/>
      <c r="S472" s="53"/>
    </row>
    <row r="473" spans="1:19" hidden="1" x14ac:dyDescent="0.25">
      <c r="A473" s="33" t="s">
        <v>109</v>
      </c>
      <c r="B473" s="34">
        <f>VLOOKUP(D473,nusedswatershed,4,FALSE)</f>
        <v>23</v>
      </c>
      <c r="C473" s="35">
        <v>23</v>
      </c>
      <c r="D473" s="36" t="s">
        <v>194</v>
      </c>
      <c r="E473" s="36" t="s">
        <v>195</v>
      </c>
      <c r="F473" s="21" t="s">
        <v>163</v>
      </c>
      <c r="G473" s="22">
        <v>1980</v>
      </c>
      <c r="H473" s="128" t="s">
        <v>646</v>
      </c>
      <c r="I473" s="40"/>
      <c r="J473" s="159" t="str">
        <f>IFERROR(IF(K473&gt;0,I473*K473,"   -"),"   -")</f>
        <v xml:space="preserve">   -</v>
      </c>
      <c r="K473" s="52" t="str">
        <f>_xlfn.IFNA(VLOOKUP(D473&amp;"."&amp;G473,PNIdata!$E$6:$L$264,2,FALSE),"-")</f>
        <v>-</v>
      </c>
      <c r="L473" s="158" t="str">
        <f>IFERROR(IF(O473&gt;0,I473*O473,"   -"),"   -")</f>
        <v xml:space="preserve">   -</v>
      </c>
      <c r="M473" s="52"/>
      <c r="N473" s="167"/>
      <c r="O473" s="167"/>
      <c r="S473" s="53"/>
    </row>
    <row r="474" spans="1:19" hidden="1" x14ac:dyDescent="0.25">
      <c r="A474" s="33" t="s">
        <v>109</v>
      </c>
      <c r="B474" s="34">
        <f>VLOOKUP(D474,nusedswatershed,4,FALSE)</f>
        <v>23</v>
      </c>
      <c r="C474" s="35">
        <v>23</v>
      </c>
      <c r="D474" s="36" t="s">
        <v>194</v>
      </c>
      <c r="E474" s="36" t="s">
        <v>195</v>
      </c>
      <c r="F474" s="21" t="s">
        <v>163</v>
      </c>
      <c r="G474" s="22">
        <v>1979</v>
      </c>
      <c r="H474" s="128" t="s">
        <v>646</v>
      </c>
      <c r="I474" s="40"/>
      <c r="J474" s="159" t="str">
        <f>IFERROR(IF(K474&gt;0,I474*K474,"   -"),"   -")</f>
        <v xml:space="preserve">   -</v>
      </c>
      <c r="K474" s="52" t="str">
        <f>_xlfn.IFNA(VLOOKUP(D474&amp;"."&amp;G474,PNIdata!$E$6:$L$264,2,FALSE),"-")</f>
        <v>-</v>
      </c>
      <c r="L474" s="158" t="str">
        <f>IFERROR(IF(O474&gt;0,I474*O474,"   -"),"   -")</f>
        <v xml:space="preserve">   -</v>
      </c>
      <c r="M474" s="52"/>
      <c r="N474" s="167"/>
      <c r="O474" s="167"/>
      <c r="S474" s="53"/>
    </row>
    <row r="475" spans="1:19" hidden="1" x14ac:dyDescent="0.25">
      <c r="A475" s="33" t="s">
        <v>109</v>
      </c>
      <c r="B475" s="34">
        <f>VLOOKUP(D475,nusedswatershed,4,FALSE)</f>
        <v>23</v>
      </c>
      <c r="C475" s="35">
        <v>23</v>
      </c>
      <c r="D475" s="36" t="s">
        <v>194</v>
      </c>
      <c r="E475" s="36" t="s">
        <v>195</v>
      </c>
      <c r="F475" s="21" t="s">
        <v>163</v>
      </c>
      <c r="G475" s="22">
        <v>1978</v>
      </c>
      <c r="H475" s="128" t="s">
        <v>646</v>
      </c>
      <c r="I475" s="40"/>
      <c r="J475" s="159" t="str">
        <f>IFERROR(IF(K475&gt;0,I475*K475,"   -"),"   -")</f>
        <v xml:space="preserve">   -</v>
      </c>
      <c r="K475" s="52" t="str">
        <f>_xlfn.IFNA(VLOOKUP(D475&amp;"."&amp;G475,PNIdata!$E$6:$L$264,2,FALSE),"-")</f>
        <v>-</v>
      </c>
      <c r="L475" s="158" t="str">
        <f>IFERROR(IF(O475&gt;0,I475*O475,"   -"),"   -")</f>
        <v xml:space="preserve">   -</v>
      </c>
      <c r="M475" s="52"/>
      <c r="N475" s="167"/>
      <c r="O475" s="167"/>
      <c r="S475" s="53"/>
    </row>
    <row r="476" spans="1:19" hidden="1" x14ac:dyDescent="0.25">
      <c r="A476" s="33" t="s">
        <v>109</v>
      </c>
      <c r="B476" s="34">
        <f>VLOOKUP(D476,nusedswatershed,4,FALSE)</f>
        <v>23</v>
      </c>
      <c r="C476" s="35">
        <v>23</v>
      </c>
      <c r="D476" s="36" t="s">
        <v>194</v>
      </c>
      <c r="E476" s="36" t="s">
        <v>195</v>
      </c>
      <c r="F476" s="21" t="s">
        <v>163</v>
      </c>
      <c r="G476" s="22">
        <v>1977</v>
      </c>
      <c r="H476" s="128" t="s">
        <v>646</v>
      </c>
      <c r="I476" s="40"/>
      <c r="J476" s="159" t="str">
        <f>IFERROR(IF(K476&gt;0,I476*K476,"   -"),"   -")</f>
        <v xml:space="preserve">   -</v>
      </c>
      <c r="K476" s="52" t="str">
        <f>_xlfn.IFNA(VLOOKUP(D476&amp;"."&amp;G476,PNIdata!$E$6:$L$264,2,FALSE),"-")</f>
        <v>-</v>
      </c>
      <c r="L476" s="158" t="str">
        <f>IFERROR(IF(O476&gt;0,I476*O476,"   -"),"   -")</f>
        <v xml:space="preserve">   -</v>
      </c>
      <c r="M476" s="52"/>
      <c r="N476" s="167"/>
      <c r="O476" s="167"/>
      <c r="S476" s="53"/>
    </row>
    <row r="477" spans="1:19" hidden="1" x14ac:dyDescent="0.25">
      <c r="A477" s="33" t="s">
        <v>109</v>
      </c>
      <c r="B477" s="34">
        <f>VLOOKUP(D477,nusedswatershed,4,FALSE)</f>
        <v>23</v>
      </c>
      <c r="C477" s="35">
        <v>23</v>
      </c>
      <c r="D477" s="36" t="s">
        <v>194</v>
      </c>
      <c r="E477" s="36" t="s">
        <v>195</v>
      </c>
      <c r="F477" s="21" t="s">
        <v>163</v>
      </c>
      <c r="G477" s="22">
        <v>1976</v>
      </c>
      <c r="H477" s="128" t="s">
        <v>646</v>
      </c>
      <c r="I477" s="40"/>
      <c r="J477" s="159" t="str">
        <f>IFERROR(IF(K477&gt;0,I477*K477,"   -"),"   -")</f>
        <v xml:space="preserve">   -</v>
      </c>
      <c r="K477" s="52" t="str">
        <f>_xlfn.IFNA(VLOOKUP(D477&amp;"."&amp;G477,PNIdata!$E$6:$L$264,2,FALSE),"-")</f>
        <v>-</v>
      </c>
      <c r="L477" s="158" t="str">
        <f>IFERROR(IF(O477&gt;0,I477*O477,"   -"),"   -")</f>
        <v xml:space="preserve">   -</v>
      </c>
      <c r="M477" s="52"/>
      <c r="N477" s="167"/>
      <c r="O477" s="167"/>
      <c r="S477" s="53"/>
    </row>
    <row r="478" spans="1:19" hidden="1" x14ac:dyDescent="0.25">
      <c r="A478" s="33" t="s">
        <v>109</v>
      </c>
      <c r="B478" s="34">
        <f>VLOOKUP(D478,nusedswatershed,4,FALSE)</f>
        <v>23</v>
      </c>
      <c r="C478" s="35">
        <v>23</v>
      </c>
      <c r="D478" s="36" t="s">
        <v>194</v>
      </c>
      <c r="E478" s="36" t="s">
        <v>195</v>
      </c>
      <c r="F478" s="21" t="s">
        <v>163</v>
      </c>
      <c r="G478" s="22">
        <v>1975</v>
      </c>
      <c r="H478" s="128" t="s">
        <v>646</v>
      </c>
      <c r="I478" s="40"/>
      <c r="J478" s="159" t="str">
        <f>IFERROR(IF(K478&gt;0,I478*K478,"   -"),"   -")</f>
        <v xml:space="preserve">   -</v>
      </c>
      <c r="K478" s="52" t="str">
        <f>_xlfn.IFNA(VLOOKUP(D478&amp;"."&amp;G478,PNIdata!$E$6:$L$264,2,FALSE),"-")</f>
        <v>-</v>
      </c>
      <c r="L478" s="158" t="str">
        <f>IFERROR(IF(O478&gt;0,I478*O478,"   -"),"   -")</f>
        <v xml:space="preserve">   -</v>
      </c>
      <c r="M478" s="52"/>
      <c r="N478" s="167"/>
      <c r="O478" s="167"/>
      <c r="S478" s="53"/>
    </row>
    <row r="479" spans="1:19" hidden="1" x14ac:dyDescent="0.25">
      <c r="A479" s="33" t="s">
        <v>109</v>
      </c>
      <c r="B479" s="34">
        <f>VLOOKUP(D479,nusedswatershed,4,FALSE)</f>
        <v>23</v>
      </c>
      <c r="C479" s="35">
        <v>23</v>
      </c>
      <c r="D479" s="36" t="s">
        <v>194</v>
      </c>
      <c r="E479" s="36" t="s">
        <v>195</v>
      </c>
      <c r="F479" s="21" t="s">
        <v>163</v>
      </c>
      <c r="G479" s="22">
        <v>1974</v>
      </c>
      <c r="H479" s="128" t="s">
        <v>646</v>
      </c>
      <c r="I479" s="40"/>
      <c r="J479" s="159" t="str">
        <f>IFERROR(IF(K479&gt;0,I479*K479,"   -"),"   -")</f>
        <v xml:space="preserve">   -</v>
      </c>
      <c r="K479" s="52" t="str">
        <f>_xlfn.IFNA(VLOOKUP(D479&amp;"."&amp;G479,PNIdata!$E$6:$L$264,2,FALSE),"-")</f>
        <v>-</v>
      </c>
      <c r="L479" s="158" t="str">
        <f>IFERROR(IF(O479&gt;0,I479*O479,"   -"),"   -")</f>
        <v xml:space="preserve">   -</v>
      </c>
      <c r="M479" s="52"/>
      <c r="N479" s="167"/>
      <c r="O479" s="167"/>
      <c r="S479" s="53"/>
    </row>
    <row r="480" spans="1:19" hidden="1" x14ac:dyDescent="0.25">
      <c r="A480" s="33" t="s">
        <v>109</v>
      </c>
      <c r="B480" s="34">
        <f>VLOOKUP(D480,nusedswatershed,4,FALSE)</f>
        <v>23</v>
      </c>
      <c r="C480" s="35">
        <v>23</v>
      </c>
      <c r="D480" s="36" t="s">
        <v>194</v>
      </c>
      <c r="E480" s="36" t="s">
        <v>195</v>
      </c>
      <c r="F480" s="21" t="s">
        <v>163</v>
      </c>
      <c r="G480" s="22">
        <v>1973</v>
      </c>
      <c r="H480" s="128" t="s">
        <v>646</v>
      </c>
      <c r="I480" s="40"/>
      <c r="J480" s="159" t="str">
        <f>IFERROR(IF(K480&gt;0,I480*K480,"   -"),"   -")</f>
        <v xml:space="preserve">   -</v>
      </c>
      <c r="K480" s="52" t="str">
        <f>_xlfn.IFNA(VLOOKUP(D480&amp;"."&amp;G480,PNIdata!$E$6:$L$264,2,FALSE),"-")</f>
        <v>-</v>
      </c>
      <c r="L480" s="158" t="str">
        <f>IFERROR(IF(O480&gt;0,I480*O480,"   -"),"   -")</f>
        <v xml:space="preserve">   -</v>
      </c>
      <c r="M480" s="52"/>
      <c r="N480" s="167"/>
      <c r="O480" s="167"/>
      <c r="S480" s="53"/>
    </row>
    <row r="481" spans="1:19" hidden="1" x14ac:dyDescent="0.25">
      <c r="A481" s="33" t="s">
        <v>109</v>
      </c>
      <c r="B481" s="34">
        <f>VLOOKUP(D481,nusedswatershed,4,FALSE)</f>
        <v>23</v>
      </c>
      <c r="C481" s="35">
        <v>23</v>
      </c>
      <c r="D481" s="36" t="s">
        <v>194</v>
      </c>
      <c r="E481" s="36" t="s">
        <v>195</v>
      </c>
      <c r="F481" s="21" t="s">
        <v>163</v>
      </c>
      <c r="G481" s="22">
        <v>1972</v>
      </c>
      <c r="H481" s="128" t="s">
        <v>646</v>
      </c>
      <c r="I481" s="40"/>
      <c r="J481" s="159" t="str">
        <f>IFERROR(IF(K481&gt;0,I481*K481,"   -"),"   -")</f>
        <v xml:space="preserve">   -</v>
      </c>
      <c r="K481" s="52" t="str">
        <f>_xlfn.IFNA(VLOOKUP(D481&amp;"."&amp;G481,PNIdata!$E$6:$L$264,2,FALSE),"-")</f>
        <v>-</v>
      </c>
      <c r="L481" s="158" t="str">
        <f>IFERROR(IF(O481&gt;0,I481*O481,"   -"),"   -")</f>
        <v xml:space="preserve">   -</v>
      </c>
      <c r="M481" s="52"/>
      <c r="N481" s="167"/>
      <c r="O481" s="167"/>
      <c r="S481" s="53"/>
    </row>
    <row r="482" spans="1:19" hidden="1" x14ac:dyDescent="0.25">
      <c r="A482" s="33" t="s">
        <v>109</v>
      </c>
      <c r="B482" s="34">
        <f>VLOOKUP(D482,nusedswatershed,4,FALSE)</f>
        <v>23</v>
      </c>
      <c r="C482" s="35">
        <v>23</v>
      </c>
      <c r="D482" s="36" t="s">
        <v>194</v>
      </c>
      <c r="E482" s="36" t="s">
        <v>195</v>
      </c>
      <c r="F482" s="21" t="s">
        <v>163</v>
      </c>
      <c r="G482" s="22">
        <v>1971</v>
      </c>
      <c r="H482" s="128" t="s">
        <v>646</v>
      </c>
      <c r="I482" s="40"/>
      <c r="J482" s="159" t="str">
        <f>IFERROR(IF(K482&gt;0,I482*K482,"   -"),"   -")</f>
        <v xml:space="preserve">   -</v>
      </c>
      <c r="K482" s="52" t="str">
        <f>_xlfn.IFNA(VLOOKUP(D482&amp;"."&amp;G482,PNIdata!$E$6:$L$264,2,FALSE),"-")</f>
        <v>-</v>
      </c>
      <c r="L482" s="158" t="str">
        <f>IFERROR(IF(O482&gt;0,I482*O482,"   -"),"   -")</f>
        <v xml:space="preserve">   -</v>
      </c>
      <c r="M482" s="52"/>
      <c r="N482" s="167"/>
      <c r="O482" s="167"/>
      <c r="S482" s="53"/>
    </row>
    <row r="483" spans="1:19" hidden="1" x14ac:dyDescent="0.25">
      <c r="A483" s="33" t="s">
        <v>109</v>
      </c>
      <c r="B483" s="34">
        <f>VLOOKUP(D483,nusedswatershed,4,FALSE)</f>
        <v>23</v>
      </c>
      <c r="C483" s="35">
        <v>23</v>
      </c>
      <c r="D483" s="36" t="s">
        <v>194</v>
      </c>
      <c r="E483" s="36" t="s">
        <v>195</v>
      </c>
      <c r="F483" s="21" t="s">
        <v>163</v>
      </c>
      <c r="G483" s="22">
        <v>1970</v>
      </c>
      <c r="H483" s="128" t="s">
        <v>646</v>
      </c>
      <c r="I483" s="40"/>
      <c r="J483" s="159" t="str">
        <f>IFERROR(IF(K483&gt;0,I483*K483,"   -"),"   -")</f>
        <v xml:space="preserve">   -</v>
      </c>
      <c r="K483" s="52" t="str">
        <f>_xlfn.IFNA(VLOOKUP(D483&amp;"."&amp;G483,PNIdata!$E$6:$L$264,2,FALSE),"-")</f>
        <v>-</v>
      </c>
      <c r="L483" s="158" t="str">
        <f>IFERROR(IF(O483&gt;0,I483*O483,"   -"),"   -")</f>
        <v xml:space="preserve">   -</v>
      </c>
      <c r="M483" s="52"/>
      <c r="N483" s="167"/>
      <c r="O483" s="167"/>
      <c r="S483" s="53"/>
    </row>
    <row r="484" spans="1:19" hidden="1" x14ac:dyDescent="0.25">
      <c r="A484" s="33" t="s">
        <v>109</v>
      </c>
      <c r="B484" s="34">
        <f>VLOOKUP(D484,nusedswatershed,4,FALSE)</f>
        <v>23</v>
      </c>
      <c r="C484" s="35">
        <v>23</v>
      </c>
      <c r="D484" s="36" t="s">
        <v>194</v>
      </c>
      <c r="E484" s="36" t="s">
        <v>195</v>
      </c>
      <c r="F484" s="21" t="s">
        <v>163</v>
      </c>
      <c r="G484" s="22">
        <v>1969</v>
      </c>
      <c r="H484" s="128" t="s">
        <v>646</v>
      </c>
      <c r="I484" s="40"/>
      <c r="J484" s="159" t="str">
        <f>IFERROR(IF(K484&gt;0,I484*K484,"   -"),"   -")</f>
        <v xml:space="preserve">   -</v>
      </c>
      <c r="K484" s="52" t="str">
        <f>_xlfn.IFNA(VLOOKUP(D484&amp;"."&amp;G484,PNIdata!$E$6:$L$264,2,FALSE),"-")</f>
        <v>-</v>
      </c>
      <c r="L484" s="158" t="str">
        <f>IFERROR(IF(O484&gt;0,I484*O484,"   -"),"   -")</f>
        <v xml:space="preserve">   -</v>
      </c>
      <c r="M484" s="52"/>
      <c r="N484" s="167"/>
      <c r="O484" s="167"/>
      <c r="S484" s="53"/>
    </row>
    <row r="485" spans="1:19" hidden="1" x14ac:dyDescent="0.25">
      <c r="A485" s="33" t="s">
        <v>109</v>
      </c>
      <c r="B485" s="34">
        <f>VLOOKUP(D485,nusedswatershed,4,FALSE)</f>
        <v>23</v>
      </c>
      <c r="C485" s="35">
        <v>23</v>
      </c>
      <c r="D485" s="36" t="s">
        <v>194</v>
      </c>
      <c r="E485" s="36" t="s">
        <v>195</v>
      </c>
      <c r="F485" s="21" t="s">
        <v>163</v>
      </c>
      <c r="G485" s="22">
        <v>1968</v>
      </c>
      <c r="H485" s="128" t="s">
        <v>646</v>
      </c>
      <c r="I485" s="40"/>
      <c r="J485" s="159" t="str">
        <f>IFERROR(IF(K485&gt;0,I485*K485,"   -"),"   -")</f>
        <v xml:space="preserve">   -</v>
      </c>
      <c r="K485" s="52" t="str">
        <f>_xlfn.IFNA(VLOOKUP(D485&amp;"."&amp;G485,PNIdata!$E$6:$L$264,2,FALSE),"-")</f>
        <v>-</v>
      </c>
      <c r="L485" s="158" t="str">
        <f>IFERROR(IF(O485&gt;0,I485*O485,"   -"),"   -")</f>
        <v xml:space="preserve">   -</v>
      </c>
      <c r="M485" s="52"/>
      <c r="N485" s="167"/>
      <c r="O485" s="167"/>
      <c r="S485" s="53"/>
    </row>
    <row r="486" spans="1:19" hidden="1" x14ac:dyDescent="0.25">
      <c r="A486" s="33" t="s">
        <v>109</v>
      </c>
      <c r="B486" s="34">
        <f>VLOOKUP(D486,nusedswatershed,4,FALSE)</f>
        <v>23</v>
      </c>
      <c r="C486" s="35">
        <v>23</v>
      </c>
      <c r="D486" s="36" t="s">
        <v>194</v>
      </c>
      <c r="E486" s="36" t="s">
        <v>195</v>
      </c>
      <c r="F486" s="21" t="s">
        <v>163</v>
      </c>
      <c r="G486" s="22">
        <v>1967</v>
      </c>
      <c r="H486" s="128" t="s">
        <v>646</v>
      </c>
      <c r="I486" s="40"/>
      <c r="J486" s="159" t="str">
        <f>IFERROR(IF(K486&gt;0,I486*K486,"   -"),"   -")</f>
        <v xml:space="preserve">   -</v>
      </c>
      <c r="K486" s="52" t="str">
        <f>_xlfn.IFNA(VLOOKUP(D486&amp;"."&amp;G486,PNIdata!$E$6:$L$264,2,FALSE),"-")</f>
        <v>-</v>
      </c>
      <c r="L486" s="158" t="str">
        <f>IFERROR(IF(O486&gt;0,I486*O486,"   -"),"   -")</f>
        <v xml:space="preserve">   -</v>
      </c>
      <c r="M486" s="52"/>
      <c r="N486" s="167"/>
      <c r="O486" s="167"/>
      <c r="S486" s="53"/>
    </row>
    <row r="487" spans="1:19" hidden="1" x14ac:dyDescent="0.25">
      <c r="A487" s="33" t="s">
        <v>109</v>
      </c>
      <c r="B487" s="34">
        <f>VLOOKUP(D487,nusedswatershed,4,FALSE)</f>
        <v>23</v>
      </c>
      <c r="C487" s="35">
        <v>23</v>
      </c>
      <c r="D487" s="36" t="s">
        <v>194</v>
      </c>
      <c r="E487" s="36" t="s">
        <v>195</v>
      </c>
      <c r="F487" s="21" t="s">
        <v>163</v>
      </c>
      <c r="G487" s="22">
        <v>1966</v>
      </c>
      <c r="H487" s="128" t="s">
        <v>646</v>
      </c>
      <c r="I487" s="40"/>
      <c r="J487" s="159" t="str">
        <f>IFERROR(IF(K487&gt;0,I487*K487,"   -"),"   -")</f>
        <v xml:space="preserve">   -</v>
      </c>
      <c r="K487" s="52" t="str">
        <f>_xlfn.IFNA(VLOOKUP(D487&amp;"."&amp;G487,PNIdata!$E$6:$L$264,2,FALSE),"-")</f>
        <v>-</v>
      </c>
      <c r="L487" s="158" t="str">
        <f>IFERROR(IF(O487&gt;0,I487*O487,"   -"),"   -")</f>
        <v xml:space="preserve">   -</v>
      </c>
      <c r="M487" s="52"/>
      <c r="N487" s="167"/>
      <c r="O487" s="167"/>
      <c r="S487" s="53"/>
    </row>
    <row r="488" spans="1:19" hidden="1" x14ac:dyDescent="0.25">
      <c r="A488" s="33" t="s">
        <v>109</v>
      </c>
      <c r="B488" s="34">
        <f>VLOOKUP(D488,nusedswatershed,4,FALSE)</f>
        <v>23</v>
      </c>
      <c r="C488" s="35">
        <v>23</v>
      </c>
      <c r="D488" s="36" t="s">
        <v>194</v>
      </c>
      <c r="E488" s="36" t="s">
        <v>195</v>
      </c>
      <c r="F488" s="21" t="s">
        <v>163</v>
      </c>
      <c r="G488" s="22">
        <v>1965</v>
      </c>
      <c r="H488" s="128" t="s">
        <v>646</v>
      </c>
      <c r="I488" s="40"/>
      <c r="J488" s="159" t="str">
        <f>IFERROR(IF(K488&gt;0,I488*K488,"   -"),"   -")</f>
        <v xml:space="preserve">   -</v>
      </c>
      <c r="K488" s="52" t="str">
        <f>_xlfn.IFNA(VLOOKUP(D488&amp;"."&amp;G488,PNIdata!$E$6:$L$264,2,FALSE),"-")</f>
        <v>-</v>
      </c>
      <c r="L488" s="158" t="str">
        <f>IFERROR(IF(O488&gt;0,I488*O488,"   -"),"   -")</f>
        <v xml:space="preserve">   -</v>
      </c>
      <c r="M488" s="52"/>
      <c r="N488" s="167"/>
      <c r="O488" s="167"/>
      <c r="S488" s="53"/>
    </row>
    <row r="489" spans="1:19" hidden="1" x14ac:dyDescent="0.25">
      <c r="A489" s="33" t="s">
        <v>109</v>
      </c>
      <c r="B489" s="34">
        <f>VLOOKUP(D489,nusedswatershed,4,FALSE)</f>
        <v>23</v>
      </c>
      <c r="C489" s="35">
        <v>23</v>
      </c>
      <c r="D489" s="36" t="s">
        <v>194</v>
      </c>
      <c r="E489" s="36" t="s">
        <v>195</v>
      </c>
      <c r="F489" s="21" t="s">
        <v>163</v>
      </c>
      <c r="G489" s="22">
        <v>1964</v>
      </c>
      <c r="H489" s="128" t="s">
        <v>646</v>
      </c>
      <c r="I489" s="40"/>
      <c r="J489" s="159" t="str">
        <f>IFERROR(IF(K489&gt;0,I489*K489,"   -"),"   -")</f>
        <v xml:space="preserve">   -</v>
      </c>
      <c r="K489" s="52" t="str">
        <f>_xlfn.IFNA(VLOOKUP(D489&amp;"."&amp;G489,PNIdata!$E$6:$L$264,2,FALSE),"-")</f>
        <v>-</v>
      </c>
      <c r="L489" s="158" t="str">
        <f>IFERROR(IF(O489&gt;0,I489*O489,"   -"),"   -")</f>
        <v xml:space="preserve">   -</v>
      </c>
      <c r="M489" s="52"/>
      <c r="N489" s="167"/>
      <c r="O489" s="167"/>
      <c r="S489" s="53"/>
    </row>
    <row r="490" spans="1:19" hidden="1" x14ac:dyDescent="0.25">
      <c r="A490" s="33" t="s">
        <v>109</v>
      </c>
      <c r="B490" s="34">
        <f>VLOOKUP(D490,nusedswatershed,4,FALSE)</f>
        <v>23</v>
      </c>
      <c r="C490" s="35">
        <v>23</v>
      </c>
      <c r="D490" s="36" t="s">
        <v>194</v>
      </c>
      <c r="E490" s="36" t="s">
        <v>195</v>
      </c>
      <c r="F490" s="21" t="s">
        <v>163</v>
      </c>
      <c r="G490" s="22">
        <v>1963</v>
      </c>
      <c r="H490" s="128" t="s">
        <v>646</v>
      </c>
      <c r="I490" s="40"/>
      <c r="J490" s="159" t="str">
        <f>IFERROR(IF(K490&gt;0,I490*K490,"   -"),"   -")</f>
        <v xml:space="preserve">   -</v>
      </c>
      <c r="K490" s="52" t="str">
        <f>_xlfn.IFNA(VLOOKUP(D490&amp;"."&amp;G490,PNIdata!$E$6:$L$264,2,FALSE),"-")</f>
        <v>-</v>
      </c>
      <c r="L490" s="158" t="str">
        <f>IFERROR(IF(O490&gt;0,I490*O490,"   -"),"   -")</f>
        <v xml:space="preserve">   -</v>
      </c>
      <c r="M490" s="52"/>
      <c r="N490" s="167"/>
      <c r="O490" s="167"/>
      <c r="S490" s="53"/>
    </row>
    <row r="491" spans="1:19" hidden="1" x14ac:dyDescent="0.25">
      <c r="A491" s="33" t="s">
        <v>109</v>
      </c>
      <c r="B491" s="34">
        <f>VLOOKUP(D491,nusedswatershed,4,FALSE)</f>
        <v>23</v>
      </c>
      <c r="C491" s="35">
        <v>23</v>
      </c>
      <c r="D491" s="36" t="s">
        <v>194</v>
      </c>
      <c r="E491" s="36" t="s">
        <v>195</v>
      </c>
      <c r="F491" s="21" t="s">
        <v>163</v>
      </c>
      <c r="G491" s="22">
        <v>1962</v>
      </c>
      <c r="H491" s="128" t="s">
        <v>646</v>
      </c>
      <c r="I491" s="40"/>
      <c r="J491" s="159" t="str">
        <f>IFERROR(IF(K491&gt;0,I491*K491,"   -"),"   -")</f>
        <v xml:space="preserve">   -</v>
      </c>
      <c r="K491" s="52" t="str">
        <f>_xlfn.IFNA(VLOOKUP(D491&amp;"."&amp;G491,PNIdata!$E$6:$L$264,2,FALSE),"-")</f>
        <v>-</v>
      </c>
      <c r="L491" s="158" t="str">
        <f>IFERROR(IF(O491&gt;0,I491*O491,"   -"),"   -")</f>
        <v xml:space="preserve">   -</v>
      </c>
      <c r="M491" s="52"/>
      <c r="N491" s="167"/>
      <c r="O491" s="167"/>
      <c r="S491" s="53"/>
    </row>
    <row r="492" spans="1:19" hidden="1" x14ac:dyDescent="0.25">
      <c r="A492" s="33" t="s">
        <v>109</v>
      </c>
      <c r="B492" s="34">
        <f>VLOOKUP(D492,nusedswatershed,4,FALSE)</f>
        <v>23</v>
      </c>
      <c r="C492" s="35">
        <v>23</v>
      </c>
      <c r="D492" s="36" t="s">
        <v>194</v>
      </c>
      <c r="E492" s="36" t="s">
        <v>195</v>
      </c>
      <c r="F492" s="21" t="s">
        <v>163</v>
      </c>
      <c r="G492" s="22">
        <v>1961</v>
      </c>
      <c r="H492" s="128" t="s">
        <v>646</v>
      </c>
      <c r="I492" s="40"/>
      <c r="J492" s="159" t="str">
        <f>IFERROR(IF(K492&gt;0,I492*K492,"   -"),"   -")</f>
        <v xml:space="preserve">   -</v>
      </c>
      <c r="K492" s="52" t="str">
        <f>_xlfn.IFNA(VLOOKUP(D492&amp;"."&amp;G492,PNIdata!$E$6:$L$264,2,FALSE),"-")</f>
        <v>-</v>
      </c>
      <c r="L492" s="158" t="str">
        <f>IFERROR(IF(O492&gt;0,I492*O492,"   -"),"   -")</f>
        <v xml:space="preserve">   -</v>
      </c>
      <c r="M492" s="52"/>
      <c r="N492" s="167"/>
      <c r="O492" s="167"/>
      <c r="S492" s="53"/>
    </row>
    <row r="493" spans="1:19" hidden="1" x14ac:dyDescent="0.25">
      <c r="A493" s="33" t="s">
        <v>109</v>
      </c>
      <c r="B493" s="34">
        <f>VLOOKUP(D493,nusedswatershed,4,FALSE)</f>
        <v>23</v>
      </c>
      <c r="C493" s="35">
        <v>23</v>
      </c>
      <c r="D493" s="36" t="s">
        <v>194</v>
      </c>
      <c r="E493" s="36" t="s">
        <v>195</v>
      </c>
      <c r="F493" s="21" t="s">
        <v>163</v>
      </c>
      <c r="G493" s="22">
        <v>1960</v>
      </c>
      <c r="H493" s="128" t="s">
        <v>646</v>
      </c>
      <c r="I493" s="40"/>
      <c r="J493" s="159" t="str">
        <f>IFERROR(IF(K493&gt;0,I493*K493,"   -"),"   -")</f>
        <v xml:space="preserve">   -</v>
      </c>
      <c r="K493" s="52" t="str">
        <f>_xlfn.IFNA(VLOOKUP(D493&amp;"."&amp;G493,PNIdata!$E$6:$L$264,2,FALSE),"-")</f>
        <v>-</v>
      </c>
      <c r="L493" s="158" t="str">
        <f>IFERROR(IF(O493&gt;0,I493*O493,"   -"),"   -")</f>
        <v xml:space="preserve">   -</v>
      </c>
      <c r="M493" s="52"/>
      <c r="N493" s="167"/>
      <c r="O493" s="167"/>
      <c r="S493" s="53"/>
    </row>
    <row r="494" spans="1:19" hidden="1" x14ac:dyDescent="0.25">
      <c r="A494" s="33" t="s">
        <v>109</v>
      </c>
      <c r="B494" s="34">
        <f>VLOOKUP(D494,nusedswatershed,4,FALSE)</f>
        <v>23</v>
      </c>
      <c r="C494" s="35">
        <v>23</v>
      </c>
      <c r="D494" s="36" t="s">
        <v>194</v>
      </c>
      <c r="E494" s="36" t="s">
        <v>195</v>
      </c>
      <c r="F494" s="21" t="s">
        <v>163</v>
      </c>
      <c r="G494" s="22">
        <v>1959</v>
      </c>
      <c r="H494" s="128" t="s">
        <v>646</v>
      </c>
      <c r="I494" s="40"/>
      <c r="J494" s="159" t="str">
        <f>IFERROR(IF(K494&gt;0,I494*K494,"   -"),"   -")</f>
        <v xml:space="preserve">   -</v>
      </c>
      <c r="K494" s="52" t="str">
        <f>_xlfn.IFNA(VLOOKUP(D494&amp;"."&amp;G494,PNIdata!$E$6:$L$264,2,FALSE),"-")</f>
        <v>-</v>
      </c>
      <c r="L494" s="158" t="str">
        <f>IFERROR(IF(O494&gt;0,I494*O494,"   -"),"   -")</f>
        <v xml:space="preserve">   -</v>
      </c>
      <c r="M494" s="52"/>
      <c r="N494" s="167"/>
      <c r="O494" s="167"/>
      <c r="S494" s="53"/>
    </row>
    <row r="495" spans="1:19" hidden="1" x14ac:dyDescent="0.25">
      <c r="A495" s="33" t="s">
        <v>109</v>
      </c>
      <c r="B495" s="34">
        <f>VLOOKUP(D495,nusedswatershed,4,FALSE)</f>
        <v>23</v>
      </c>
      <c r="C495" s="35">
        <v>23</v>
      </c>
      <c r="D495" s="36" t="s">
        <v>194</v>
      </c>
      <c r="E495" s="36" t="s">
        <v>195</v>
      </c>
      <c r="F495" s="21" t="s">
        <v>163</v>
      </c>
      <c r="G495" s="22">
        <v>1958</v>
      </c>
      <c r="H495" s="128" t="s">
        <v>646</v>
      </c>
      <c r="I495" s="40"/>
      <c r="J495" s="159" t="str">
        <f>IFERROR(IF(K495&gt;0,I495*K495,"   -"),"   -")</f>
        <v xml:space="preserve">   -</v>
      </c>
      <c r="K495" s="52" t="str">
        <f>_xlfn.IFNA(VLOOKUP(D495&amp;"."&amp;G495,PNIdata!$E$6:$L$264,2,FALSE),"-")</f>
        <v>-</v>
      </c>
      <c r="L495" s="158" t="str">
        <f>IFERROR(IF(O495&gt;0,I495*O495,"   -"),"   -")</f>
        <v xml:space="preserve">   -</v>
      </c>
      <c r="M495" s="52"/>
      <c r="N495" s="167"/>
      <c r="O495" s="167"/>
      <c r="S495" s="53"/>
    </row>
    <row r="496" spans="1:19" hidden="1" x14ac:dyDescent="0.25">
      <c r="A496" s="33" t="s">
        <v>109</v>
      </c>
      <c r="B496" s="34">
        <f>VLOOKUP(D496,nusedswatershed,4,FALSE)</f>
        <v>23</v>
      </c>
      <c r="C496" s="35">
        <v>23</v>
      </c>
      <c r="D496" s="36" t="s">
        <v>194</v>
      </c>
      <c r="E496" s="36" t="s">
        <v>195</v>
      </c>
      <c r="F496" s="21" t="s">
        <v>163</v>
      </c>
      <c r="G496" s="22">
        <v>1957</v>
      </c>
      <c r="H496" s="128" t="s">
        <v>646</v>
      </c>
      <c r="I496" s="40"/>
      <c r="J496" s="159" t="str">
        <f>IFERROR(IF(K496&gt;0,I496*K496,"   -"),"   -")</f>
        <v xml:space="preserve">   -</v>
      </c>
      <c r="K496" s="52" t="str">
        <f>_xlfn.IFNA(VLOOKUP(D496&amp;"."&amp;G496,PNIdata!$E$6:$L$264,2,FALSE),"-")</f>
        <v>-</v>
      </c>
      <c r="L496" s="158" t="str">
        <f>IFERROR(IF(O496&gt;0,I496*O496,"   -"),"   -")</f>
        <v xml:space="preserve">   -</v>
      </c>
      <c r="M496" s="52"/>
      <c r="N496" s="167"/>
      <c r="O496" s="167"/>
      <c r="S496" s="53"/>
    </row>
    <row r="497" spans="1:19" hidden="1" x14ac:dyDescent="0.25">
      <c r="A497" s="33" t="s">
        <v>109</v>
      </c>
      <c r="B497" s="34">
        <f>VLOOKUP(D497,nusedswatershed,4,FALSE)</f>
        <v>23</v>
      </c>
      <c r="C497" s="35">
        <v>23</v>
      </c>
      <c r="D497" s="36" t="s">
        <v>194</v>
      </c>
      <c r="E497" s="36" t="s">
        <v>195</v>
      </c>
      <c r="F497" s="21" t="s">
        <v>163</v>
      </c>
      <c r="G497" s="22">
        <v>1956</v>
      </c>
      <c r="H497" s="128" t="s">
        <v>646</v>
      </c>
      <c r="I497" s="40"/>
      <c r="J497" s="159" t="str">
        <f>IFERROR(IF(K497&gt;0,I497*K497,"   -"),"   -")</f>
        <v xml:space="preserve">   -</v>
      </c>
      <c r="K497" s="52" t="str">
        <f>_xlfn.IFNA(VLOOKUP(D497&amp;"."&amp;G497,PNIdata!$E$6:$L$264,2,FALSE),"-")</f>
        <v>-</v>
      </c>
      <c r="L497" s="158" t="str">
        <f>IFERROR(IF(O497&gt;0,I497*O497,"   -"),"   -")</f>
        <v xml:space="preserve">   -</v>
      </c>
      <c r="M497" s="52"/>
      <c r="N497" s="167"/>
      <c r="O497" s="167"/>
      <c r="S497" s="53"/>
    </row>
    <row r="498" spans="1:19" hidden="1" x14ac:dyDescent="0.25">
      <c r="A498" s="33" t="s">
        <v>109</v>
      </c>
      <c r="B498" s="34">
        <f>VLOOKUP(D498,nusedswatershed,4,FALSE)</f>
        <v>23</v>
      </c>
      <c r="C498" s="35">
        <v>23</v>
      </c>
      <c r="D498" s="36" t="s">
        <v>194</v>
      </c>
      <c r="E498" s="36" t="s">
        <v>195</v>
      </c>
      <c r="F498" s="21" t="s">
        <v>163</v>
      </c>
      <c r="G498" s="22">
        <v>1955</v>
      </c>
      <c r="H498" s="128" t="s">
        <v>646</v>
      </c>
      <c r="I498" s="40"/>
      <c r="J498" s="159" t="str">
        <f>IFERROR(IF(K498&gt;0,I498*K498,"   -"),"   -")</f>
        <v xml:space="preserve">   -</v>
      </c>
      <c r="K498" s="52" t="str">
        <f>_xlfn.IFNA(VLOOKUP(D498&amp;"."&amp;G498,PNIdata!$E$6:$L$264,2,FALSE),"-")</f>
        <v>-</v>
      </c>
      <c r="L498" s="158" t="str">
        <f>IFERROR(IF(O498&gt;0,I498*O498,"   -"),"   -")</f>
        <v xml:space="preserve">   -</v>
      </c>
      <c r="M498" s="52"/>
      <c r="N498" s="167"/>
      <c r="O498" s="167"/>
      <c r="S498" s="53"/>
    </row>
    <row r="499" spans="1:19" hidden="1" x14ac:dyDescent="0.25">
      <c r="A499" s="33" t="s">
        <v>109</v>
      </c>
      <c r="B499" s="34">
        <f>VLOOKUP(D499,nusedswatershed,4,FALSE)</f>
        <v>23</v>
      </c>
      <c r="C499" s="35">
        <v>23</v>
      </c>
      <c r="D499" s="36" t="s">
        <v>194</v>
      </c>
      <c r="E499" s="36" t="s">
        <v>195</v>
      </c>
      <c r="F499" s="21" t="s">
        <v>163</v>
      </c>
      <c r="G499" s="22">
        <v>1954</v>
      </c>
      <c r="H499" s="128" t="s">
        <v>646</v>
      </c>
      <c r="I499" s="40"/>
      <c r="J499" s="159" t="str">
        <f>IFERROR(IF(K499&gt;0,I499*K499,"   -"),"   -")</f>
        <v xml:space="preserve">   -</v>
      </c>
      <c r="K499" s="52" t="str">
        <f>_xlfn.IFNA(VLOOKUP(D499&amp;"."&amp;G499,PNIdata!$E$6:$L$264,2,FALSE),"-")</f>
        <v>-</v>
      </c>
      <c r="L499" s="158" t="str">
        <f>IFERROR(IF(O499&gt;0,I499*O499,"   -"),"   -")</f>
        <v xml:space="preserve">   -</v>
      </c>
      <c r="M499" s="52"/>
      <c r="N499" s="167"/>
      <c r="O499" s="167"/>
      <c r="S499" s="53"/>
    </row>
    <row r="500" spans="1:19" hidden="1" x14ac:dyDescent="0.25">
      <c r="A500" s="33" t="s">
        <v>109</v>
      </c>
      <c r="B500" s="34">
        <f>VLOOKUP(D500,nusedswatershed,4,FALSE)</f>
        <v>23</v>
      </c>
      <c r="C500" s="35">
        <v>23</v>
      </c>
      <c r="D500" s="36" t="s">
        <v>194</v>
      </c>
      <c r="E500" s="36" t="s">
        <v>195</v>
      </c>
      <c r="F500" s="21" t="s">
        <v>163</v>
      </c>
      <c r="G500" s="22">
        <v>1953</v>
      </c>
      <c r="H500" s="128" t="s">
        <v>646</v>
      </c>
      <c r="I500" s="40"/>
      <c r="J500" s="159" t="str">
        <f>IFERROR(IF(K500&gt;0,I500*K500,"   -"),"   -")</f>
        <v xml:space="preserve">   -</v>
      </c>
      <c r="K500" s="52" t="str">
        <f>_xlfn.IFNA(VLOOKUP(D500&amp;"."&amp;G500,PNIdata!$E$6:$L$264,2,FALSE),"-")</f>
        <v>-</v>
      </c>
      <c r="L500" s="158" t="str">
        <f>IFERROR(IF(O500&gt;0,I500*O500,"   -"),"   -")</f>
        <v xml:space="preserve">   -</v>
      </c>
      <c r="M500" s="52"/>
      <c r="N500" s="167"/>
      <c r="O500" s="167"/>
      <c r="S500" s="53"/>
    </row>
    <row r="501" spans="1:19" ht="25.5" x14ac:dyDescent="0.25">
      <c r="A501" s="33" t="s">
        <v>158</v>
      </c>
      <c r="B501" s="34">
        <f>VLOOKUP(D501,nusedswatershed,4,FALSE)</f>
        <v>27</v>
      </c>
      <c r="C501" s="35">
        <v>27</v>
      </c>
      <c r="D501" s="36" t="s">
        <v>243</v>
      </c>
      <c r="E501" s="36" t="s">
        <v>34</v>
      </c>
      <c r="F501" s="21" t="s">
        <v>163</v>
      </c>
      <c r="G501" s="40">
        <v>2023</v>
      </c>
      <c r="H501" s="128">
        <v>382</v>
      </c>
      <c r="I501" s="40">
        <v>382</v>
      </c>
      <c r="J501" s="159" t="str">
        <f>IFERROR(IF(K501&gt;0,I501*K501,"   -"),"   -")</f>
        <v xml:space="preserve">   -</v>
      </c>
      <c r="K501" s="52" t="str">
        <f>_xlfn.IFNA(VLOOKUP(D501&amp;"."&amp;G501,PNIdata!$E$6:$L$264,2,FALSE),"-")</f>
        <v>-</v>
      </c>
      <c r="L501" s="158" t="str">
        <f>IFERROR(IF(O501&gt;0,I501*O501,"   -"),"   -")</f>
        <v xml:space="preserve">   -</v>
      </c>
      <c r="M501" s="52"/>
      <c r="N501" s="167"/>
      <c r="O501" s="167"/>
      <c r="S501" s="53"/>
    </row>
    <row r="502" spans="1:19" ht="25.5" x14ac:dyDescent="0.25">
      <c r="A502" s="33" t="s">
        <v>158</v>
      </c>
      <c r="B502" s="34">
        <f>VLOOKUP(D502,nusedswatershed,4,FALSE)</f>
        <v>27</v>
      </c>
      <c r="C502" s="35">
        <v>27</v>
      </c>
      <c r="D502" s="36" t="s">
        <v>243</v>
      </c>
      <c r="E502" s="36" t="s">
        <v>34</v>
      </c>
      <c r="F502" s="21" t="s">
        <v>163</v>
      </c>
      <c r="G502" s="40">
        <v>2022</v>
      </c>
      <c r="H502" s="128">
        <v>121</v>
      </c>
      <c r="I502" s="40">
        <v>121</v>
      </c>
      <c r="J502" s="159" t="str">
        <f>IFERROR(IF(K502&gt;0,I502*K502,"   -"),"   -")</f>
        <v xml:space="preserve">   -</v>
      </c>
      <c r="K502" s="52" t="str">
        <f>_xlfn.IFNA(VLOOKUP(D502&amp;"."&amp;G502,PNIdata!$E$6:$L$264,2,FALSE),"-")</f>
        <v>-</v>
      </c>
      <c r="L502" s="158" t="str">
        <f>IFERROR(IF(O502&gt;0,I502*O502,"   -"),"   -")</f>
        <v xml:space="preserve">   -</v>
      </c>
      <c r="M502" s="52"/>
      <c r="N502" s="167"/>
      <c r="O502" s="167"/>
      <c r="S502" s="53"/>
    </row>
    <row r="503" spans="1:19" ht="25.5" x14ac:dyDescent="0.25">
      <c r="A503" s="33" t="s">
        <v>158</v>
      </c>
      <c r="B503" s="34">
        <f>VLOOKUP(D503,nusedswatershed,4,FALSE)</f>
        <v>27</v>
      </c>
      <c r="C503" s="35">
        <v>27</v>
      </c>
      <c r="D503" s="36" t="s">
        <v>243</v>
      </c>
      <c r="E503" s="36" t="s">
        <v>34</v>
      </c>
      <c r="F503" s="21" t="s">
        <v>163</v>
      </c>
      <c r="G503" s="40">
        <v>2021</v>
      </c>
      <c r="H503" s="128">
        <v>319</v>
      </c>
      <c r="I503" s="40">
        <v>319</v>
      </c>
      <c r="J503" s="159" t="str">
        <f>IFERROR(IF(K503&gt;0,I503*K503,"   -"),"   -")</f>
        <v xml:space="preserve">   -</v>
      </c>
      <c r="K503" s="52" t="str">
        <f>_xlfn.IFNA(VLOOKUP(D503&amp;"."&amp;G503,PNIdata!$E$6:$L$264,2,FALSE),"-")</f>
        <v>-</v>
      </c>
      <c r="L503" s="158" t="str">
        <f>IFERROR(IF(O503&gt;0,I503*O503,"   -"),"   -")</f>
        <v xml:space="preserve">   -</v>
      </c>
      <c r="M503" s="52"/>
      <c r="N503" s="167"/>
      <c r="O503" s="167"/>
      <c r="S503" s="53"/>
    </row>
    <row r="504" spans="1:19" ht="24" customHeight="1" x14ac:dyDescent="0.25">
      <c r="A504" s="33" t="s">
        <v>158</v>
      </c>
      <c r="B504" s="34">
        <f>VLOOKUP(D504,nusedswatershed,4,FALSE)</f>
        <v>27</v>
      </c>
      <c r="C504" s="35">
        <v>27</v>
      </c>
      <c r="D504" s="36" t="s">
        <v>243</v>
      </c>
      <c r="E504" s="36" t="s">
        <v>34</v>
      </c>
      <c r="F504" s="21" t="s">
        <v>163</v>
      </c>
      <c r="G504" s="40">
        <v>2020</v>
      </c>
      <c r="H504" s="128">
        <v>188</v>
      </c>
      <c r="I504" s="40">
        <v>188</v>
      </c>
      <c r="J504" s="159" t="str">
        <f>IFERROR(IF(K504&gt;0,I504*K504,"   -"),"   -")</f>
        <v xml:space="preserve">   -</v>
      </c>
      <c r="K504" s="52" t="str">
        <f>_xlfn.IFNA(VLOOKUP(D504&amp;"."&amp;G504,PNIdata!$E$6:$L$264,2,FALSE),"-")</f>
        <v>-</v>
      </c>
      <c r="L504" s="158" t="str">
        <f>IFERROR(IF(O504&gt;0,I504*O504,"   -"),"   -")</f>
        <v xml:space="preserve">   -</v>
      </c>
      <c r="M504" s="52"/>
      <c r="N504" s="167"/>
      <c r="O504" s="167"/>
      <c r="S504" s="53"/>
    </row>
    <row r="505" spans="1:19" ht="25.5" x14ac:dyDescent="0.25">
      <c r="A505" s="33" t="s">
        <v>158</v>
      </c>
      <c r="B505" s="34">
        <f>VLOOKUP(D505,nusedswatershed,4,FALSE)</f>
        <v>27</v>
      </c>
      <c r="C505" s="35">
        <v>27</v>
      </c>
      <c r="D505" s="36" t="s">
        <v>243</v>
      </c>
      <c r="E505" s="36" t="s">
        <v>34</v>
      </c>
      <c r="F505" s="21" t="s">
        <v>163</v>
      </c>
      <c r="G505" s="40">
        <v>2019</v>
      </c>
      <c r="H505" s="128">
        <v>708</v>
      </c>
      <c r="I505" s="40">
        <v>708</v>
      </c>
      <c r="J505" s="159" t="str">
        <f>IFERROR(IF(K505&gt;0,I505*K505,"   -"),"   -")</f>
        <v xml:space="preserve">   -</v>
      </c>
      <c r="K505" s="52" t="str">
        <f>_xlfn.IFNA(VLOOKUP(D505&amp;"."&amp;G505,PNIdata!$E$6:$L$264,2,FALSE),"-")</f>
        <v>-</v>
      </c>
      <c r="L505" s="158" t="str">
        <f>IFERROR(IF(O505&gt;0,I505*O505,"   -"),"   -")</f>
        <v xml:space="preserve">   -</v>
      </c>
      <c r="M505" s="52"/>
      <c r="N505" s="167"/>
      <c r="O505" s="167"/>
      <c r="S505" s="53"/>
    </row>
    <row r="506" spans="1:19" ht="25.5" x14ac:dyDescent="0.25">
      <c r="A506" s="33" t="s">
        <v>158</v>
      </c>
      <c r="B506" s="34">
        <f>VLOOKUP(D506,nusedswatershed,4,FALSE)</f>
        <v>27</v>
      </c>
      <c r="C506" s="35">
        <v>27</v>
      </c>
      <c r="D506" s="36" t="s">
        <v>243</v>
      </c>
      <c r="E506" s="36" t="s">
        <v>34</v>
      </c>
      <c r="F506" s="21" t="s">
        <v>163</v>
      </c>
      <c r="G506" s="40">
        <v>2018</v>
      </c>
      <c r="H506" s="128">
        <v>270</v>
      </c>
      <c r="I506" s="40">
        <v>270</v>
      </c>
      <c r="J506" s="159" t="str">
        <f>IFERROR(IF(K506&gt;0,I506*K506,"   -"),"   -")</f>
        <v xml:space="preserve">   -</v>
      </c>
      <c r="K506" s="52" t="str">
        <f>_xlfn.IFNA(VLOOKUP(D506&amp;"."&amp;G506,PNIdata!$E$6:$L$264,2,FALSE),"-")</f>
        <v>-</v>
      </c>
      <c r="L506" s="158" t="str">
        <f>IFERROR(IF(O506&gt;0,I506*O506,"   -"),"   -")</f>
        <v xml:space="preserve">   -</v>
      </c>
      <c r="M506" s="52"/>
      <c r="N506" s="167"/>
      <c r="O506" s="167"/>
      <c r="S506" s="53"/>
    </row>
    <row r="507" spans="1:19" ht="25.5" x14ac:dyDescent="0.25">
      <c r="A507" s="33" t="s">
        <v>158</v>
      </c>
      <c r="B507" s="34">
        <f>VLOOKUP(D507,nusedswatershed,4,FALSE)</f>
        <v>27</v>
      </c>
      <c r="C507" s="35">
        <v>27</v>
      </c>
      <c r="D507" s="36" t="s">
        <v>243</v>
      </c>
      <c r="E507" s="36" t="s">
        <v>34</v>
      </c>
      <c r="F507" s="21" t="s">
        <v>163</v>
      </c>
      <c r="G507" s="40">
        <v>2017</v>
      </c>
      <c r="H507" s="128">
        <v>793</v>
      </c>
      <c r="I507" s="40">
        <v>793</v>
      </c>
      <c r="J507" s="159" t="str">
        <f>IFERROR(IF(K507&gt;0,I507*K507,"   -"),"   -")</f>
        <v xml:space="preserve">   -</v>
      </c>
      <c r="K507" s="52" t="str">
        <f>_xlfn.IFNA(VLOOKUP(D507&amp;"."&amp;G507,PNIdata!$E$6:$L$264,2,FALSE),"-")</f>
        <v>-</v>
      </c>
      <c r="L507" s="158" t="str">
        <f>IFERROR(IF(O507&gt;0,I507*O507,"   -"),"   -")</f>
        <v xml:space="preserve">   -</v>
      </c>
      <c r="M507" s="52"/>
      <c r="N507" s="167"/>
      <c r="O507" s="167"/>
      <c r="S507" s="53"/>
    </row>
    <row r="508" spans="1:19" ht="25.5" x14ac:dyDescent="0.25">
      <c r="A508" s="33" t="s">
        <v>158</v>
      </c>
      <c r="B508" s="34">
        <f>VLOOKUP(D508,nusedswatershed,4,FALSE)</f>
        <v>27</v>
      </c>
      <c r="C508" s="35">
        <v>27</v>
      </c>
      <c r="D508" s="36" t="s">
        <v>243</v>
      </c>
      <c r="E508" s="36" t="s">
        <v>34</v>
      </c>
      <c r="F508" s="21" t="s">
        <v>163</v>
      </c>
      <c r="G508" s="40">
        <v>2016</v>
      </c>
      <c r="H508" s="128">
        <v>398</v>
      </c>
      <c r="I508" s="40">
        <v>398</v>
      </c>
      <c r="J508" s="159" t="str">
        <f>IFERROR(IF(K508&gt;0,I508*K508,"   -"),"   -")</f>
        <v xml:space="preserve">   -</v>
      </c>
      <c r="K508" s="52" t="str">
        <f>_xlfn.IFNA(VLOOKUP(D508&amp;"."&amp;G508,PNIdata!$E$6:$L$264,2,FALSE),"-")</f>
        <v>-</v>
      </c>
      <c r="L508" s="158" t="str">
        <f>IFERROR(IF(O508&gt;0,I508*O508,"   -"),"   -")</f>
        <v xml:space="preserve">   -</v>
      </c>
      <c r="M508" s="52"/>
      <c r="N508" s="167"/>
      <c r="O508" s="167"/>
      <c r="S508" s="53"/>
    </row>
    <row r="509" spans="1:19" ht="25.5" x14ac:dyDescent="0.25">
      <c r="A509" s="33" t="s">
        <v>158</v>
      </c>
      <c r="B509" s="34">
        <f>VLOOKUP(D509,nusedswatershed,4,FALSE)</f>
        <v>27</v>
      </c>
      <c r="C509" s="35">
        <v>27</v>
      </c>
      <c r="D509" s="36" t="s">
        <v>243</v>
      </c>
      <c r="E509" s="36" t="s">
        <v>34</v>
      </c>
      <c r="F509" s="21" t="s">
        <v>163</v>
      </c>
      <c r="G509" s="22">
        <v>2015</v>
      </c>
      <c r="H509" s="128">
        <v>586</v>
      </c>
      <c r="I509" s="40">
        <v>586</v>
      </c>
      <c r="J509" s="159" t="str">
        <f>IFERROR(IF(K509&gt;0,I509*K509,"   -"),"   -")</f>
        <v xml:space="preserve">   -</v>
      </c>
      <c r="K509" s="52" t="str">
        <f>_xlfn.IFNA(VLOOKUP(D509&amp;"."&amp;G509,PNIdata!$E$6:$L$264,2,FALSE),"-")</f>
        <v>-</v>
      </c>
      <c r="L509" s="158" t="str">
        <f>IFERROR(IF(O509&gt;0,I509*O509,"   -"),"   -")</f>
        <v xml:space="preserve">   -</v>
      </c>
      <c r="M509" s="52"/>
      <c r="N509" s="167"/>
      <c r="O509" s="167"/>
      <c r="S509" s="53"/>
    </row>
    <row r="510" spans="1:19" ht="25.5" x14ac:dyDescent="0.25">
      <c r="A510" s="33" t="s">
        <v>158</v>
      </c>
      <c r="B510" s="34">
        <f>VLOOKUP(D510,nusedswatershed,4,FALSE)</f>
        <v>27</v>
      </c>
      <c r="C510" s="35">
        <v>27</v>
      </c>
      <c r="D510" s="36" t="s">
        <v>243</v>
      </c>
      <c r="E510" s="36" t="s">
        <v>34</v>
      </c>
      <c r="F510" s="21" t="s">
        <v>163</v>
      </c>
      <c r="G510" s="22">
        <v>2014</v>
      </c>
      <c r="H510" s="128">
        <v>348</v>
      </c>
      <c r="I510" s="40">
        <v>348</v>
      </c>
      <c r="J510" s="159" t="str">
        <f>IFERROR(IF(K510&gt;0,I510*K510,"   -"),"   -")</f>
        <v xml:space="preserve">   -</v>
      </c>
      <c r="K510" s="52" t="str">
        <f>_xlfn.IFNA(VLOOKUP(D510&amp;"."&amp;G510,PNIdata!$E$6:$L$264,2,FALSE),"-")</f>
        <v>-</v>
      </c>
      <c r="L510" s="158" t="str">
        <f>IFERROR(IF(O510&gt;0,I510*O510,"   -"),"   -")</f>
        <v xml:space="preserve">   -</v>
      </c>
      <c r="M510" s="52"/>
      <c r="N510" s="167"/>
      <c r="O510" s="167"/>
      <c r="S510" s="53"/>
    </row>
    <row r="511" spans="1:19" ht="25.5" x14ac:dyDescent="0.25">
      <c r="A511" s="33" t="s">
        <v>158</v>
      </c>
      <c r="B511" s="34">
        <f>VLOOKUP(D511,nusedswatershed,4,FALSE)</f>
        <v>27</v>
      </c>
      <c r="C511" s="35">
        <v>27</v>
      </c>
      <c r="D511" s="36" t="s">
        <v>243</v>
      </c>
      <c r="E511" s="36" t="s">
        <v>34</v>
      </c>
      <c r="F511" s="21" t="s">
        <v>163</v>
      </c>
      <c r="G511">
        <v>2013</v>
      </c>
      <c r="H511" s="128">
        <v>98</v>
      </c>
      <c r="I511" s="40">
        <v>98</v>
      </c>
      <c r="J511" s="159" t="str">
        <f>IFERROR(IF(K511&gt;0,I511*K511,"   -"),"   -")</f>
        <v xml:space="preserve">   -</v>
      </c>
      <c r="K511" s="52" t="str">
        <f>_xlfn.IFNA(VLOOKUP(D511&amp;"."&amp;G511,PNIdata!$E$6:$L$264,2,FALSE),"-")</f>
        <v>-</v>
      </c>
      <c r="L511" s="158" t="str">
        <f>IFERROR(IF(O511&gt;0,I511*O511,"   -"),"   -")</f>
        <v xml:space="preserve">   -</v>
      </c>
      <c r="M511" s="52"/>
      <c r="N511" s="167"/>
      <c r="O511" s="167"/>
      <c r="S511" s="53"/>
    </row>
    <row r="512" spans="1:19" ht="25.5" x14ac:dyDescent="0.25">
      <c r="A512" s="33" t="s">
        <v>158</v>
      </c>
      <c r="B512" s="34">
        <f>VLOOKUP(D512,nusedswatershed,4,FALSE)</f>
        <v>27</v>
      </c>
      <c r="C512" s="35">
        <v>27</v>
      </c>
      <c r="D512" s="36" t="s">
        <v>243</v>
      </c>
      <c r="E512" s="36" t="s">
        <v>34</v>
      </c>
      <c r="F512" s="21" t="s">
        <v>163</v>
      </c>
      <c r="G512" s="22">
        <v>2012</v>
      </c>
      <c r="H512" s="128">
        <v>93</v>
      </c>
      <c r="I512" s="40">
        <v>93</v>
      </c>
      <c r="J512" s="159" t="str">
        <f>IFERROR(IF(K512&gt;0,I512*K512,"   -"),"   -")</f>
        <v xml:space="preserve">   -</v>
      </c>
      <c r="K512" s="52" t="str">
        <f>_xlfn.IFNA(VLOOKUP(D512&amp;"."&amp;G512,PNIdata!$E$6:$L$264,2,FALSE),"-")</f>
        <v>-</v>
      </c>
      <c r="L512" s="158" t="str">
        <f>IFERROR(IF(O512&gt;0,I512*O512,"   -"),"   -")</f>
        <v xml:space="preserve">   -</v>
      </c>
      <c r="M512" s="52"/>
      <c r="N512" s="167"/>
      <c r="O512" s="167"/>
      <c r="S512" s="53"/>
    </row>
    <row r="513" spans="1:19" ht="25.5" x14ac:dyDescent="0.25">
      <c r="A513" s="33" t="s">
        <v>158</v>
      </c>
      <c r="B513" s="34">
        <f>VLOOKUP(D513,nusedswatershed,4,FALSE)</f>
        <v>27</v>
      </c>
      <c r="C513" s="35">
        <v>27</v>
      </c>
      <c r="D513" s="36" t="s">
        <v>243</v>
      </c>
      <c r="E513" s="36" t="s">
        <v>34</v>
      </c>
      <c r="F513" s="21" t="s">
        <v>163</v>
      </c>
      <c r="G513" s="22">
        <v>2011</v>
      </c>
      <c r="H513" s="128">
        <v>409</v>
      </c>
      <c r="I513" s="40">
        <v>409</v>
      </c>
      <c r="J513" s="159" t="str">
        <f>IFERROR(IF(K513&gt;0,I513*K513,"   -"),"   -")</f>
        <v xml:space="preserve">   -</v>
      </c>
      <c r="K513" s="52" t="str">
        <f>_xlfn.IFNA(VLOOKUP(D513&amp;"."&amp;G513,PNIdata!$E$6:$L$264,2,FALSE),"-")</f>
        <v>-</v>
      </c>
      <c r="L513" s="158" t="str">
        <f>IFERROR(IF(O513&gt;0,I513*O513,"   -"),"   -")</f>
        <v xml:space="preserve">   -</v>
      </c>
      <c r="M513" s="52"/>
      <c r="N513" s="167"/>
      <c r="O513" s="167"/>
      <c r="S513" s="53"/>
    </row>
    <row r="514" spans="1:19" ht="25.5" x14ac:dyDescent="0.25">
      <c r="A514" s="33" t="s">
        <v>158</v>
      </c>
      <c r="B514" s="34">
        <f>VLOOKUP(D514,nusedswatershed,4,FALSE)</f>
        <v>27</v>
      </c>
      <c r="C514" s="35">
        <v>27</v>
      </c>
      <c r="D514" s="36" t="s">
        <v>243</v>
      </c>
      <c r="E514" s="36" t="s">
        <v>34</v>
      </c>
      <c r="F514" s="21" t="s">
        <v>163</v>
      </c>
      <c r="G514" s="22">
        <v>2010</v>
      </c>
      <c r="H514" s="128">
        <v>520</v>
      </c>
      <c r="I514" s="40">
        <v>520</v>
      </c>
      <c r="J514" s="159" t="str">
        <f>IFERROR(IF(K514&gt;0,I514*K514,"   -"),"   -")</f>
        <v xml:space="preserve">   -</v>
      </c>
      <c r="K514" s="52" t="str">
        <f>_xlfn.IFNA(VLOOKUP(D514&amp;"."&amp;G514,PNIdata!$E$6:$L$264,2,FALSE),"-")</f>
        <v>-</v>
      </c>
      <c r="L514" s="158" t="str">
        <f>IFERROR(IF(O514&gt;0,I514*O514,"   -"),"   -")</f>
        <v xml:space="preserve">   -</v>
      </c>
      <c r="M514" s="52"/>
      <c r="N514" s="167"/>
      <c r="O514" s="167"/>
      <c r="S514" s="53"/>
    </row>
    <row r="515" spans="1:19" ht="25.5" x14ac:dyDescent="0.25">
      <c r="A515" s="33" t="s">
        <v>158</v>
      </c>
      <c r="B515" s="34">
        <f>VLOOKUP(D515,nusedswatershed,4,FALSE)</f>
        <v>27</v>
      </c>
      <c r="C515" s="35">
        <v>27</v>
      </c>
      <c r="D515" s="36" t="s">
        <v>243</v>
      </c>
      <c r="E515" s="36" t="s">
        <v>34</v>
      </c>
      <c r="F515" s="21" t="s">
        <v>163</v>
      </c>
      <c r="G515" s="22">
        <v>2009</v>
      </c>
      <c r="H515" s="128">
        <v>630</v>
      </c>
      <c r="I515" s="40">
        <v>630</v>
      </c>
      <c r="J515" s="159" t="str">
        <f>IFERROR(IF(K515&gt;0,I515*K515,"   -"),"   -")</f>
        <v xml:space="preserve">   -</v>
      </c>
      <c r="K515" s="52" t="str">
        <f>_xlfn.IFNA(VLOOKUP(D515&amp;"."&amp;G515,PNIdata!$E$6:$L$264,2,FALSE),"-")</f>
        <v>-</v>
      </c>
      <c r="L515" s="158" t="str">
        <f>IFERROR(IF(O515&gt;0,I515*O515,"   -"),"   -")</f>
        <v xml:space="preserve">   -</v>
      </c>
      <c r="M515" s="52"/>
      <c r="N515" s="167"/>
      <c r="O515" s="167"/>
      <c r="S515" s="53"/>
    </row>
    <row r="516" spans="1:19" ht="25.5" x14ac:dyDescent="0.25">
      <c r="A516" s="33" t="s">
        <v>158</v>
      </c>
      <c r="B516" s="34">
        <f>VLOOKUP(D516,nusedswatershed,4,FALSE)</f>
        <v>27</v>
      </c>
      <c r="C516" s="35">
        <v>27</v>
      </c>
      <c r="D516" s="36" t="s">
        <v>243</v>
      </c>
      <c r="E516" s="36" t="s">
        <v>34</v>
      </c>
      <c r="F516" s="21" t="s">
        <v>163</v>
      </c>
      <c r="G516">
        <v>2008</v>
      </c>
      <c r="H516" s="128">
        <v>155</v>
      </c>
      <c r="I516" s="40">
        <v>155</v>
      </c>
      <c r="J516" s="159" t="str">
        <f>IFERROR(IF(K516&gt;0,I516*K516,"   -"),"   -")</f>
        <v xml:space="preserve">   -</v>
      </c>
      <c r="K516" s="52" t="str">
        <f>_xlfn.IFNA(VLOOKUP(D516&amp;"."&amp;G516,PNIdata!$E$6:$L$264,2,FALSE),"-")</f>
        <v>-</v>
      </c>
      <c r="L516" s="158" t="str">
        <f>IFERROR(IF(O516&gt;0,I516*O516,"   -"),"   -")</f>
        <v xml:space="preserve">   -</v>
      </c>
      <c r="M516" s="52"/>
      <c r="N516" s="167"/>
      <c r="O516" s="167"/>
      <c r="S516" s="53"/>
    </row>
    <row r="517" spans="1:19" ht="25.5" x14ac:dyDescent="0.25">
      <c r="A517" s="33" t="s">
        <v>158</v>
      </c>
      <c r="B517" s="34">
        <f>VLOOKUP(D517,nusedswatershed,4,FALSE)</f>
        <v>27</v>
      </c>
      <c r="C517" s="35">
        <v>27</v>
      </c>
      <c r="D517" s="36" t="s">
        <v>243</v>
      </c>
      <c r="E517" s="36" t="s">
        <v>34</v>
      </c>
      <c r="F517" s="21" t="s">
        <v>163</v>
      </c>
      <c r="G517">
        <v>2007</v>
      </c>
      <c r="H517" s="128">
        <v>168</v>
      </c>
      <c r="I517" s="40">
        <v>168</v>
      </c>
      <c r="J517" s="159" t="str">
        <f>IFERROR(IF(K517&gt;0,I517*K517,"   -"),"   -")</f>
        <v xml:space="preserve">   -</v>
      </c>
      <c r="K517" s="52" t="str">
        <f>_xlfn.IFNA(VLOOKUP(D517&amp;"."&amp;G517,PNIdata!$E$6:$L$264,2,FALSE),"-")</f>
        <v>-</v>
      </c>
      <c r="L517" s="158" t="str">
        <f>IFERROR(IF(O517&gt;0,I517*O517,"   -"),"   -")</f>
        <v xml:space="preserve">   -</v>
      </c>
      <c r="M517" s="52"/>
      <c r="N517" s="167"/>
      <c r="O517" s="167"/>
      <c r="S517" s="53"/>
    </row>
    <row r="518" spans="1:19" ht="25.5" x14ac:dyDescent="0.25">
      <c r="A518" s="33" t="s">
        <v>158</v>
      </c>
      <c r="B518" s="34">
        <f>VLOOKUP(D518,nusedswatershed,4,FALSE)</f>
        <v>27</v>
      </c>
      <c r="C518" s="35">
        <v>27</v>
      </c>
      <c r="D518" s="36" t="s">
        <v>243</v>
      </c>
      <c r="E518" s="36" t="s">
        <v>34</v>
      </c>
      <c r="F518" s="21" t="s">
        <v>163</v>
      </c>
      <c r="G518">
        <v>2006</v>
      </c>
      <c r="H518" s="128">
        <v>321</v>
      </c>
      <c r="I518" s="40">
        <v>321</v>
      </c>
      <c r="J518" s="159" t="str">
        <f>IFERROR(IF(K518&gt;0,I518*K518,"   -"),"   -")</f>
        <v xml:space="preserve">   -</v>
      </c>
      <c r="K518" s="52" t="str">
        <f>_xlfn.IFNA(VLOOKUP(D518&amp;"."&amp;G518,PNIdata!$E$6:$L$264,2,FALSE),"-")</f>
        <v>-</v>
      </c>
      <c r="L518" s="158" t="str">
        <f>IFERROR(IF(O518&gt;0,I518*O518,"   -"),"   -")</f>
        <v xml:space="preserve">   -</v>
      </c>
      <c r="M518" s="52"/>
      <c r="N518" s="167"/>
      <c r="O518" s="167"/>
      <c r="S518" s="53"/>
    </row>
    <row r="519" spans="1:19" ht="25.5" x14ac:dyDescent="0.25">
      <c r="A519" s="33" t="s">
        <v>158</v>
      </c>
      <c r="B519" s="34">
        <f>VLOOKUP(D519,nusedswatershed,4,FALSE)</f>
        <v>27</v>
      </c>
      <c r="C519" s="35">
        <v>27</v>
      </c>
      <c r="D519" s="36" t="s">
        <v>243</v>
      </c>
      <c r="E519" s="36" t="s">
        <v>34</v>
      </c>
      <c r="F519" s="21" t="s">
        <v>163</v>
      </c>
      <c r="G519">
        <v>2005</v>
      </c>
      <c r="H519" s="128" t="s">
        <v>646</v>
      </c>
      <c r="I519" s="40"/>
      <c r="J519" s="159" t="str">
        <f>IFERROR(IF(K519&gt;0,I519*K519,"   -"),"   -")</f>
        <v xml:space="preserve">   -</v>
      </c>
      <c r="K519" s="52" t="str">
        <f>_xlfn.IFNA(VLOOKUP(D519&amp;"."&amp;G519,PNIdata!$E$6:$L$264,2,FALSE),"-")</f>
        <v>-</v>
      </c>
      <c r="L519" s="158" t="str">
        <f>IFERROR(IF(O519&gt;0,I519*O519,"   -"),"   -")</f>
        <v xml:space="preserve">   -</v>
      </c>
      <c r="M519" s="52"/>
      <c r="N519" s="167"/>
      <c r="O519" s="167"/>
      <c r="S519" s="53">
        <v>14170</v>
      </c>
    </row>
    <row r="520" spans="1:19" ht="25.5" x14ac:dyDescent="0.25">
      <c r="A520" s="33" t="s">
        <v>158</v>
      </c>
      <c r="B520" s="34">
        <f>VLOOKUP(D520,nusedswatershed,4,FALSE)</f>
        <v>27</v>
      </c>
      <c r="C520" s="35">
        <v>27</v>
      </c>
      <c r="D520" s="36" t="s">
        <v>243</v>
      </c>
      <c r="E520" s="36" t="s">
        <v>34</v>
      </c>
      <c r="F520" s="21" t="s">
        <v>163</v>
      </c>
      <c r="G520">
        <v>2004</v>
      </c>
      <c r="H520" s="128">
        <v>1369</v>
      </c>
      <c r="I520" s="40">
        <v>1369</v>
      </c>
      <c r="J520" s="159" t="str">
        <f>IFERROR(IF(K520&gt;0,I520*K520,"   -"),"   -")</f>
        <v xml:space="preserve">   -</v>
      </c>
      <c r="K520" s="52" t="str">
        <f>_xlfn.IFNA(VLOOKUP(D520&amp;"."&amp;G520,PNIdata!$E$6:$L$264,2,FALSE),"-")</f>
        <v>-</v>
      </c>
      <c r="L520" s="158" t="str">
        <f>IFERROR(IF(O520&gt;0,I520*O520,"   -"),"   -")</f>
        <v xml:space="preserve">   -</v>
      </c>
      <c r="M520" s="52"/>
      <c r="N520" s="167"/>
      <c r="O520" s="167"/>
      <c r="S520" s="53">
        <v>37205</v>
      </c>
    </row>
    <row r="521" spans="1:19" ht="25.5" x14ac:dyDescent="0.25">
      <c r="A521" s="33" t="s">
        <v>158</v>
      </c>
      <c r="B521" s="34">
        <f>VLOOKUP(D521,nusedswatershed,4,FALSE)</f>
        <v>27</v>
      </c>
      <c r="C521" s="35">
        <v>27</v>
      </c>
      <c r="D521" s="36" t="s">
        <v>243</v>
      </c>
      <c r="E521" s="36" t="s">
        <v>34</v>
      </c>
      <c r="F521" s="21" t="s">
        <v>163</v>
      </c>
      <c r="G521">
        <v>2003</v>
      </c>
      <c r="H521" s="128">
        <v>600</v>
      </c>
      <c r="I521" s="40">
        <v>600</v>
      </c>
      <c r="J521" s="159" t="str">
        <f>IFERROR(IF(K521&gt;0,I521*K521,"   -"),"   -")</f>
        <v xml:space="preserve">   -</v>
      </c>
      <c r="K521" s="52" t="str">
        <f>_xlfn.IFNA(VLOOKUP(D521&amp;"."&amp;G521,PNIdata!$E$6:$L$264,2,FALSE),"-")</f>
        <v>-</v>
      </c>
      <c r="L521" s="158" t="str">
        <f>IFERROR(IF(O521&gt;0,I521*O521,"   -"),"   -")</f>
        <v xml:space="preserve">   -</v>
      </c>
      <c r="M521" s="52"/>
      <c r="N521" s="167"/>
      <c r="O521" s="167"/>
      <c r="S521" s="53">
        <v>29909</v>
      </c>
    </row>
    <row r="522" spans="1:19" ht="25.5" x14ac:dyDescent="0.25">
      <c r="A522" s="33" t="s">
        <v>158</v>
      </c>
      <c r="B522" s="34">
        <f>VLOOKUP(D522,nusedswatershed,4,FALSE)</f>
        <v>27</v>
      </c>
      <c r="C522" s="35">
        <v>27</v>
      </c>
      <c r="D522" s="36" t="s">
        <v>243</v>
      </c>
      <c r="E522" s="36" t="s">
        <v>34</v>
      </c>
      <c r="F522" s="21" t="s">
        <v>163</v>
      </c>
      <c r="G522">
        <v>2002</v>
      </c>
      <c r="H522" s="128">
        <v>383</v>
      </c>
      <c r="I522" s="40">
        <v>383</v>
      </c>
      <c r="J522" s="159" t="str">
        <f>IFERROR(IF(K522&gt;0,I522*K522,"   -"),"   -")</f>
        <v xml:space="preserve">   -</v>
      </c>
      <c r="K522" s="52" t="str">
        <f>_xlfn.IFNA(VLOOKUP(D522&amp;"."&amp;G522,PNIdata!$E$6:$L$264,2,FALSE),"-")</f>
        <v>-</v>
      </c>
      <c r="L522" s="158" t="str">
        <f>IFERROR(IF(O522&gt;0,I522*O522,"   -"),"   -")</f>
        <v xml:space="preserve">   -</v>
      </c>
      <c r="M522" s="52"/>
      <c r="N522" s="167"/>
      <c r="O522" s="167"/>
      <c r="S522" s="53">
        <v>23346</v>
      </c>
    </row>
    <row r="523" spans="1:19" ht="25.5" x14ac:dyDescent="0.25">
      <c r="A523" s="33" t="s">
        <v>158</v>
      </c>
      <c r="B523" s="34">
        <f>VLOOKUP(D523,nusedswatershed,4,FALSE)</f>
        <v>27</v>
      </c>
      <c r="C523" s="35">
        <v>27</v>
      </c>
      <c r="D523" s="36" t="s">
        <v>243</v>
      </c>
      <c r="E523" s="36" t="s">
        <v>34</v>
      </c>
      <c r="F523" s="21" t="s">
        <v>163</v>
      </c>
      <c r="G523">
        <v>2001</v>
      </c>
      <c r="H523" s="128">
        <v>571</v>
      </c>
      <c r="I523" s="40">
        <v>571</v>
      </c>
      <c r="J523" s="159" t="str">
        <f>IFERROR(IF(K523&gt;0,I523*K523,"   -"),"   -")</f>
        <v xml:space="preserve">   -</v>
      </c>
      <c r="K523" s="52" t="str">
        <f>_xlfn.IFNA(VLOOKUP(D523&amp;"."&amp;G523,PNIdata!$E$6:$L$264,2,FALSE),"-")</f>
        <v>-</v>
      </c>
      <c r="L523" s="158" t="str">
        <f>IFERROR(IF(O523&gt;0,I523*O523,"   -"),"   -")</f>
        <v xml:space="preserve">   -</v>
      </c>
      <c r="M523" s="52"/>
      <c r="N523" s="167"/>
      <c r="O523" s="167"/>
      <c r="S523" s="53">
        <v>13617</v>
      </c>
    </row>
    <row r="524" spans="1:19" ht="25.5" x14ac:dyDescent="0.25">
      <c r="A524" s="33" t="s">
        <v>158</v>
      </c>
      <c r="B524" s="34">
        <f>VLOOKUP(D524,nusedswatershed,4,FALSE)</f>
        <v>27</v>
      </c>
      <c r="C524" s="35">
        <v>27</v>
      </c>
      <c r="D524" s="36" t="s">
        <v>243</v>
      </c>
      <c r="E524" s="36" t="s">
        <v>34</v>
      </c>
      <c r="F524" s="21" t="s">
        <v>163</v>
      </c>
      <c r="G524">
        <v>2000</v>
      </c>
      <c r="H524" s="128">
        <v>530</v>
      </c>
      <c r="I524" s="40">
        <v>530</v>
      </c>
      <c r="J524" s="159" t="str">
        <f>IFERROR(IF(K524&gt;0,I524*K524,"   -"),"   -")</f>
        <v xml:space="preserve">   -</v>
      </c>
      <c r="K524" s="52" t="str">
        <f>_xlfn.IFNA(VLOOKUP(D524&amp;"."&amp;G524,PNIdata!$E$6:$L$264,2,FALSE),"-")</f>
        <v>-</v>
      </c>
      <c r="L524" s="158" t="str">
        <f>IFERROR(IF(O524&gt;0,I524*O524,"   -"),"   -")</f>
        <v xml:space="preserve">   -</v>
      </c>
      <c r="M524" s="52"/>
      <c r="N524" s="167"/>
      <c r="O524" s="167"/>
      <c r="S524" s="53">
        <v>32401</v>
      </c>
    </row>
    <row r="525" spans="1:19" ht="25.5" x14ac:dyDescent="0.25">
      <c r="A525" s="33" t="s">
        <v>158</v>
      </c>
      <c r="B525" s="34">
        <f>VLOOKUP(D525,nusedswatershed,4,FALSE)</f>
        <v>27</v>
      </c>
      <c r="C525" s="35">
        <v>27</v>
      </c>
      <c r="D525" s="36" t="s">
        <v>243</v>
      </c>
      <c r="E525" s="36" t="s">
        <v>34</v>
      </c>
      <c r="F525" s="21" t="s">
        <v>163</v>
      </c>
      <c r="G525">
        <v>1999</v>
      </c>
      <c r="H525" s="128">
        <v>883</v>
      </c>
      <c r="I525" s="40">
        <v>883</v>
      </c>
      <c r="J525" s="159" t="str">
        <f>IFERROR(IF(K525&gt;0,I525*K525,"   -"),"   -")</f>
        <v xml:space="preserve">   -</v>
      </c>
      <c r="K525" s="52" t="str">
        <f>_xlfn.IFNA(VLOOKUP(D525&amp;"."&amp;G525,PNIdata!$E$6:$L$264,2,FALSE),"-")</f>
        <v>-</v>
      </c>
      <c r="L525" s="158" t="str">
        <f>IFERROR(IF(O525&gt;0,I525*O525,"   -"),"   -")</f>
        <v xml:space="preserve">   -</v>
      </c>
      <c r="M525" s="52"/>
      <c r="N525" s="167"/>
      <c r="O525" s="167"/>
      <c r="S525" s="53"/>
    </row>
    <row r="526" spans="1:19" ht="25.5" x14ac:dyDescent="0.25">
      <c r="A526" s="33" t="s">
        <v>158</v>
      </c>
      <c r="B526" s="34">
        <f>VLOOKUP(D526,nusedswatershed,4,FALSE)</f>
        <v>27</v>
      </c>
      <c r="C526" s="35">
        <v>27</v>
      </c>
      <c r="D526" s="36" t="s">
        <v>243</v>
      </c>
      <c r="E526" s="36" t="s">
        <v>34</v>
      </c>
      <c r="F526" s="21" t="s">
        <v>163</v>
      </c>
      <c r="G526" s="22">
        <v>1998</v>
      </c>
      <c r="H526" s="128">
        <v>171</v>
      </c>
      <c r="I526" s="40">
        <v>171</v>
      </c>
      <c r="J526" s="159" t="str">
        <f>IFERROR(IF(K526&gt;0,I526*K526,"   -"),"   -")</f>
        <v xml:space="preserve">   -</v>
      </c>
      <c r="K526" s="52" t="str">
        <f>_xlfn.IFNA(VLOOKUP(D526&amp;"."&amp;G526,PNIdata!$E$6:$L$264,2,FALSE),"-")</f>
        <v>-</v>
      </c>
      <c r="L526" s="158" t="str">
        <f>IFERROR(IF(O526&gt;0,I526*O526,"   -"),"   -")</f>
        <v xml:space="preserve">   -</v>
      </c>
      <c r="M526" s="52"/>
      <c r="N526" s="167"/>
      <c r="O526" s="168"/>
      <c r="S526" s="53">
        <v>38693</v>
      </c>
    </row>
    <row r="527" spans="1:19" ht="25.5" x14ac:dyDescent="0.25">
      <c r="A527" s="33" t="s">
        <v>158</v>
      </c>
      <c r="B527" s="34">
        <f>VLOOKUP(D527,nusedswatershed,4,FALSE)</f>
        <v>27</v>
      </c>
      <c r="C527" s="35">
        <v>27</v>
      </c>
      <c r="D527" s="36" t="s">
        <v>243</v>
      </c>
      <c r="E527" s="36" t="s">
        <v>34</v>
      </c>
      <c r="F527" s="21" t="s">
        <v>163</v>
      </c>
      <c r="G527" s="22">
        <v>1997</v>
      </c>
      <c r="H527" s="128">
        <v>36</v>
      </c>
      <c r="I527" s="40">
        <v>36</v>
      </c>
      <c r="J527" s="159" t="str">
        <f>IFERROR(IF(K527&gt;0,I527*K527,"   -"),"   -")</f>
        <v xml:space="preserve">   -</v>
      </c>
      <c r="K527" s="52" t="str">
        <f>_xlfn.IFNA(VLOOKUP(D527&amp;"."&amp;G527,PNIdata!$E$6:$L$264,2,FALSE),"-")</f>
        <v>-</v>
      </c>
      <c r="L527" s="158" t="str">
        <f>IFERROR(IF(O527&gt;0,I527*O527,"   -"),"   -")</f>
        <v xml:space="preserve">   -</v>
      </c>
      <c r="M527" s="52"/>
      <c r="N527" s="167"/>
      <c r="O527" s="167"/>
      <c r="S527" s="53">
        <v>6992</v>
      </c>
    </row>
    <row r="528" spans="1:19" ht="25.5" x14ac:dyDescent="0.25">
      <c r="A528" s="33" t="s">
        <v>158</v>
      </c>
      <c r="B528" s="34">
        <f>VLOOKUP(D528,nusedswatershed,4,FALSE)</f>
        <v>27</v>
      </c>
      <c r="C528" s="35">
        <v>27</v>
      </c>
      <c r="D528" s="36" t="s">
        <v>243</v>
      </c>
      <c r="E528" s="36" t="s">
        <v>34</v>
      </c>
      <c r="F528" s="21" t="s">
        <v>163</v>
      </c>
      <c r="G528" s="22">
        <v>1996</v>
      </c>
      <c r="H528" s="128">
        <v>70</v>
      </c>
      <c r="I528" s="40">
        <v>70</v>
      </c>
      <c r="J528" s="159" t="str">
        <f>IFERROR(IF(K528&gt;0,I528*K528,"   -"),"   -")</f>
        <v xml:space="preserve">   -</v>
      </c>
      <c r="K528" s="52" t="str">
        <f>_xlfn.IFNA(VLOOKUP(D528&amp;"."&amp;G528,PNIdata!$E$6:$L$264,2,FALSE),"-")</f>
        <v>-</v>
      </c>
      <c r="L528" s="158" t="str">
        <f>IFERROR(IF(O528&gt;0,I528*O528,"   -"),"   -")</f>
        <v xml:space="preserve">   -</v>
      </c>
      <c r="M528" s="52"/>
      <c r="N528" s="167"/>
      <c r="O528" s="167"/>
      <c r="S528" s="53">
        <v>56650</v>
      </c>
    </row>
    <row r="529" spans="1:19" ht="25.5" x14ac:dyDescent="0.25">
      <c r="A529" s="33" t="s">
        <v>158</v>
      </c>
      <c r="B529" s="34">
        <f>VLOOKUP(D529,nusedswatershed,4,FALSE)</f>
        <v>27</v>
      </c>
      <c r="C529" s="35">
        <v>27</v>
      </c>
      <c r="D529" s="36" t="s">
        <v>243</v>
      </c>
      <c r="E529" s="36" t="s">
        <v>34</v>
      </c>
      <c r="F529" s="21" t="s">
        <v>163</v>
      </c>
      <c r="G529" s="22">
        <v>1995</v>
      </c>
      <c r="H529" s="128">
        <v>75</v>
      </c>
      <c r="I529" s="40">
        <v>75</v>
      </c>
      <c r="J529" s="159" t="str">
        <f>IFERROR(IF(K529&gt;0,I529*K529,"   -"),"   -")</f>
        <v xml:space="preserve">   -</v>
      </c>
      <c r="K529" s="52" t="str">
        <f>_xlfn.IFNA(VLOOKUP(D529&amp;"."&amp;G529,PNIdata!$E$6:$L$264,2,FALSE),"-")</f>
        <v>-</v>
      </c>
      <c r="L529" s="158" t="str">
        <f>IFERROR(IF(O529&gt;0,I529*O529,"   -"),"   -")</f>
        <v xml:space="preserve">   -</v>
      </c>
      <c r="M529" s="52"/>
      <c r="N529" s="167"/>
      <c r="O529" s="167"/>
      <c r="S529" s="53">
        <v>12813</v>
      </c>
    </row>
    <row r="530" spans="1:19" ht="25.5" hidden="1" x14ac:dyDescent="0.25">
      <c r="A530" s="33" t="s">
        <v>158</v>
      </c>
      <c r="B530" s="34">
        <f>VLOOKUP(D530,nusedswatershed,4,FALSE)</f>
        <v>27</v>
      </c>
      <c r="C530" s="35">
        <v>27</v>
      </c>
      <c r="D530" s="36" t="s">
        <v>243</v>
      </c>
      <c r="E530" s="36" t="s">
        <v>34</v>
      </c>
      <c r="F530" s="21" t="s">
        <v>163</v>
      </c>
      <c r="G530" s="22">
        <v>1994</v>
      </c>
      <c r="H530" s="128" t="s">
        <v>646</v>
      </c>
      <c r="I530" s="40"/>
      <c r="J530" s="159" t="str">
        <f>IFERROR(IF(K530&gt;0,I530*K530,"   -"),"   -")</f>
        <v xml:space="preserve">   -</v>
      </c>
      <c r="K530" s="52" t="str">
        <f>_xlfn.IFNA(VLOOKUP(D530&amp;"."&amp;G530,PNIdata!$E$6:$L$264,2,FALSE),"-")</f>
        <v>-</v>
      </c>
      <c r="L530" s="158" t="str">
        <f>IFERROR(IF(O530&gt;0,I530*O530,"   -"),"   -")</f>
        <v xml:space="preserve">   -</v>
      </c>
      <c r="M530" s="52"/>
      <c r="N530" s="167"/>
      <c r="O530" s="167"/>
      <c r="S530" s="53">
        <v>38167</v>
      </c>
    </row>
    <row r="531" spans="1:19" ht="25.5" hidden="1" x14ac:dyDescent="0.25">
      <c r="A531" s="33" t="s">
        <v>158</v>
      </c>
      <c r="B531" s="34">
        <f>VLOOKUP(D531,nusedswatershed,4,FALSE)</f>
        <v>27</v>
      </c>
      <c r="C531" s="35">
        <v>27</v>
      </c>
      <c r="D531" s="36" t="s">
        <v>243</v>
      </c>
      <c r="E531" s="36" t="s">
        <v>34</v>
      </c>
      <c r="F531" s="21" t="s">
        <v>163</v>
      </c>
      <c r="G531" s="22">
        <v>1993</v>
      </c>
      <c r="H531" s="128" t="s">
        <v>646</v>
      </c>
      <c r="I531" s="40"/>
      <c r="J531" s="159" t="str">
        <f>IFERROR(IF(K531&gt;0,I531*K531,"   -"),"   -")</f>
        <v xml:space="preserve">   -</v>
      </c>
      <c r="K531" s="52" t="str">
        <f>_xlfn.IFNA(VLOOKUP(D531&amp;"."&amp;G531,PNIdata!$E$6:$L$264,2,FALSE),"-")</f>
        <v>-</v>
      </c>
      <c r="L531" s="158" t="str">
        <f>IFERROR(IF(O531&gt;0,I531*O531,"   -"),"   -")</f>
        <v xml:space="preserve">   -</v>
      </c>
      <c r="M531" s="52"/>
      <c r="N531" s="167"/>
      <c r="O531" s="167"/>
      <c r="S531" s="53">
        <v>36765</v>
      </c>
    </row>
    <row r="532" spans="1:19" ht="25.5" hidden="1" x14ac:dyDescent="0.25">
      <c r="A532" s="33" t="s">
        <v>158</v>
      </c>
      <c r="B532" s="34">
        <f>VLOOKUP(D532,nusedswatershed,4,FALSE)</f>
        <v>27</v>
      </c>
      <c r="C532" s="35">
        <v>27</v>
      </c>
      <c r="D532" s="36" t="s">
        <v>243</v>
      </c>
      <c r="E532" s="36" t="s">
        <v>34</v>
      </c>
      <c r="F532" s="21" t="s">
        <v>163</v>
      </c>
      <c r="G532" s="22">
        <v>1992</v>
      </c>
      <c r="H532" s="128" t="s">
        <v>646</v>
      </c>
      <c r="I532" s="40"/>
      <c r="J532" s="159" t="str">
        <f>IFERROR(IF(K532&gt;0,I532*K532,"   -"),"   -")</f>
        <v xml:space="preserve">   -</v>
      </c>
      <c r="K532" s="52" t="str">
        <f>_xlfn.IFNA(VLOOKUP(D532&amp;"."&amp;G532,PNIdata!$E$6:$L$264,2,FALSE),"-")</f>
        <v>-</v>
      </c>
      <c r="L532" s="158" t="str">
        <f>IFERROR(IF(O532&gt;0,I532*O532,"   -"),"   -")</f>
        <v xml:space="preserve">   -</v>
      </c>
      <c r="M532" s="52"/>
      <c r="N532" s="167"/>
      <c r="O532" s="167"/>
      <c r="S532" s="53"/>
    </row>
    <row r="533" spans="1:19" ht="25.5" hidden="1" x14ac:dyDescent="0.25">
      <c r="A533" s="33" t="s">
        <v>158</v>
      </c>
      <c r="B533" s="34">
        <f>VLOOKUP(D533,nusedswatershed,4,FALSE)</f>
        <v>27</v>
      </c>
      <c r="C533" s="35">
        <v>27</v>
      </c>
      <c r="D533" s="36" t="s">
        <v>243</v>
      </c>
      <c r="E533" s="36" t="s">
        <v>34</v>
      </c>
      <c r="F533" s="21" t="s">
        <v>163</v>
      </c>
      <c r="G533" s="22">
        <v>1991</v>
      </c>
      <c r="H533" s="128" t="s">
        <v>646</v>
      </c>
      <c r="I533" s="40"/>
      <c r="J533" s="159" t="str">
        <f>IFERROR(IF(K533&gt;0,I533*K533,"   -"),"   -")</f>
        <v xml:space="preserve">   -</v>
      </c>
      <c r="K533" s="52" t="str">
        <f>_xlfn.IFNA(VLOOKUP(D533&amp;"."&amp;G533,PNIdata!$E$6:$L$264,2,FALSE),"-")</f>
        <v>-</v>
      </c>
      <c r="L533" s="158" t="str">
        <f>IFERROR(IF(O533&gt;0,I533*O533,"   -"),"   -")</f>
        <v xml:space="preserve">   -</v>
      </c>
      <c r="M533" s="52"/>
      <c r="N533" s="167"/>
      <c r="O533" s="167"/>
      <c r="S533" s="53">
        <v>19112</v>
      </c>
    </row>
    <row r="534" spans="1:19" ht="25.5" hidden="1" x14ac:dyDescent="0.25">
      <c r="A534" s="33" t="s">
        <v>158</v>
      </c>
      <c r="B534" s="34">
        <f>VLOOKUP(D534,nusedswatershed,4,FALSE)</f>
        <v>27</v>
      </c>
      <c r="C534" s="35">
        <v>27</v>
      </c>
      <c r="D534" s="36" t="s">
        <v>243</v>
      </c>
      <c r="E534" s="36" t="s">
        <v>34</v>
      </c>
      <c r="F534" s="21" t="s">
        <v>163</v>
      </c>
      <c r="G534" s="22">
        <v>1990</v>
      </c>
      <c r="H534" s="128" t="s">
        <v>646</v>
      </c>
      <c r="I534" s="40"/>
      <c r="J534" s="159" t="str">
        <f>IFERROR(IF(K534&gt;0,I534*K534,"   -"),"   -")</f>
        <v xml:space="preserve">   -</v>
      </c>
      <c r="K534" s="52" t="str">
        <f>_xlfn.IFNA(VLOOKUP(D534&amp;"."&amp;G534,PNIdata!$E$6:$L$264,2,FALSE),"-")</f>
        <v>-</v>
      </c>
      <c r="L534" s="158" t="str">
        <f>IFERROR(IF(O534&gt;0,I534*O534,"   -"),"   -")</f>
        <v xml:space="preserve">   -</v>
      </c>
      <c r="M534" s="52"/>
      <c r="N534" s="167"/>
      <c r="O534" s="167"/>
      <c r="S534" s="53"/>
    </row>
    <row r="535" spans="1:19" ht="25.5" hidden="1" x14ac:dyDescent="0.25">
      <c r="A535" s="33" t="s">
        <v>158</v>
      </c>
      <c r="B535" s="34">
        <f>VLOOKUP(D535,nusedswatershed,4,FALSE)</f>
        <v>27</v>
      </c>
      <c r="C535" s="35">
        <v>27</v>
      </c>
      <c r="D535" s="36" t="s">
        <v>243</v>
      </c>
      <c r="E535" s="36" t="s">
        <v>34</v>
      </c>
      <c r="F535" s="21" t="s">
        <v>163</v>
      </c>
      <c r="G535" s="22">
        <v>1989</v>
      </c>
      <c r="H535" s="128" t="s">
        <v>646</v>
      </c>
      <c r="I535" s="40"/>
      <c r="J535" s="159" t="str">
        <f>IFERROR(IF(K535&gt;0,I535*K535,"   -"),"   -")</f>
        <v xml:space="preserve">   -</v>
      </c>
      <c r="K535" s="52" t="str">
        <f>_xlfn.IFNA(VLOOKUP(D535&amp;"."&amp;G535,PNIdata!$E$6:$L$264,2,FALSE),"-")</f>
        <v>-</v>
      </c>
      <c r="L535" s="158" t="str">
        <f>IFERROR(IF(O535&gt;0,I535*O535,"   -"),"   -")</f>
        <v xml:space="preserve">   -</v>
      </c>
      <c r="M535" s="52"/>
      <c r="N535" s="167"/>
      <c r="O535" s="167"/>
      <c r="S535" s="53">
        <v>26500</v>
      </c>
    </row>
    <row r="536" spans="1:19" ht="25.5" hidden="1" x14ac:dyDescent="0.25">
      <c r="A536" s="33" t="s">
        <v>158</v>
      </c>
      <c r="B536" s="34">
        <f>VLOOKUP(D536,nusedswatershed,4,FALSE)</f>
        <v>27</v>
      </c>
      <c r="C536" s="35">
        <v>27</v>
      </c>
      <c r="D536" s="36" t="s">
        <v>243</v>
      </c>
      <c r="E536" s="36" t="s">
        <v>34</v>
      </c>
      <c r="F536" s="21" t="s">
        <v>163</v>
      </c>
      <c r="G536" s="22">
        <v>1988</v>
      </c>
      <c r="H536" s="128" t="s">
        <v>646</v>
      </c>
      <c r="I536" s="40"/>
      <c r="J536" s="159" t="str">
        <f>IFERROR(IF(K536&gt;0,I536*K536,"   -"),"   -")</f>
        <v xml:space="preserve">   -</v>
      </c>
      <c r="K536" s="52" t="str">
        <f>_xlfn.IFNA(VLOOKUP(D536&amp;"."&amp;G536,PNIdata!$E$6:$L$264,2,FALSE),"-")</f>
        <v>-</v>
      </c>
      <c r="L536" s="158" t="str">
        <f>IFERROR(IF(O536&gt;0,I536*O536,"   -"),"   -")</f>
        <v xml:space="preserve">   -</v>
      </c>
      <c r="M536" s="52"/>
      <c r="N536" s="167"/>
      <c r="O536" s="167"/>
      <c r="S536" s="53">
        <v>6300</v>
      </c>
    </row>
    <row r="537" spans="1:19" ht="25.5" hidden="1" x14ac:dyDescent="0.25">
      <c r="A537" s="33" t="s">
        <v>158</v>
      </c>
      <c r="B537" s="34">
        <f>VLOOKUP(D537,nusedswatershed,4,FALSE)</f>
        <v>27</v>
      </c>
      <c r="C537" s="35">
        <v>27</v>
      </c>
      <c r="D537" s="36" t="s">
        <v>243</v>
      </c>
      <c r="E537" s="36" t="s">
        <v>34</v>
      </c>
      <c r="F537" s="21" t="s">
        <v>163</v>
      </c>
      <c r="G537" s="22">
        <v>1987</v>
      </c>
      <c r="H537" s="128" t="s">
        <v>646</v>
      </c>
      <c r="I537" s="40"/>
      <c r="J537" s="159" t="str">
        <f>IFERROR(IF(K537&gt;0,I537*K537,"   -"),"   -")</f>
        <v xml:space="preserve">   -</v>
      </c>
      <c r="K537" s="52" t="str">
        <f>_xlfn.IFNA(VLOOKUP(D537&amp;"."&amp;G537,PNIdata!$E$6:$L$264,2,FALSE),"-")</f>
        <v>-</v>
      </c>
      <c r="L537" s="158" t="str">
        <f>IFERROR(IF(O537&gt;0,I537*O537,"   -"),"   -")</f>
        <v xml:space="preserve">   -</v>
      </c>
      <c r="M537" s="52"/>
      <c r="N537" s="167"/>
      <c r="O537" s="167"/>
      <c r="S537" s="53">
        <v>8000</v>
      </c>
    </row>
    <row r="538" spans="1:19" ht="25.5" hidden="1" x14ac:dyDescent="0.25">
      <c r="A538" s="33" t="s">
        <v>158</v>
      </c>
      <c r="B538" s="34">
        <f>VLOOKUP(D538,nusedswatershed,4,FALSE)</f>
        <v>27</v>
      </c>
      <c r="C538" s="35">
        <v>27</v>
      </c>
      <c r="D538" s="36" t="s">
        <v>243</v>
      </c>
      <c r="E538" s="36" t="s">
        <v>34</v>
      </c>
      <c r="F538" s="21" t="s">
        <v>163</v>
      </c>
      <c r="G538" s="22">
        <v>1986</v>
      </c>
      <c r="H538" s="128" t="s">
        <v>646</v>
      </c>
      <c r="I538" s="40"/>
      <c r="J538" s="159" t="str">
        <f>IFERROR(IF(K538&gt;0,I538*K538,"   -"),"   -")</f>
        <v xml:space="preserve">   -</v>
      </c>
      <c r="K538" s="52" t="str">
        <f>_xlfn.IFNA(VLOOKUP(D538&amp;"."&amp;G538,PNIdata!$E$6:$L$264,2,FALSE),"-")</f>
        <v>-</v>
      </c>
      <c r="L538" s="158" t="str">
        <f>IFERROR(IF(O538&gt;0,I538*O538,"   -"),"   -")</f>
        <v xml:space="preserve">   -</v>
      </c>
      <c r="M538" s="52"/>
      <c r="N538" s="167"/>
      <c r="O538" s="167"/>
      <c r="S538" s="53"/>
    </row>
    <row r="539" spans="1:19" ht="25.5" hidden="1" x14ac:dyDescent="0.25">
      <c r="A539" s="33" t="s">
        <v>158</v>
      </c>
      <c r="B539" s="34">
        <f>VLOOKUP(D539,nusedswatershed,4,FALSE)</f>
        <v>27</v>
      </c>
      <c r="C539" s="35">
        <v>27</v>
      </c>
      <c r="D539" s="36" t="s">
        <v>243</v>
      </c>
      <c r="E539" s="36" t="s">
        <v>34</v>
      </c>
      <c r="F539" s="21" t="s">
        <v>163</v>
      </c>
      <c r="G539" s="22">
        <v>1985</v>
      </c>
      <c r="H539" s="128" t="s">
        <v>646</v>
      </c>
      <c r="I539" s="40"/>
      <c r="J539" s="159" t="str">
        <f>IFERROR(IF(K539&gt;0,I539*K539,"   -"),"   -")</f>
        <v xml:space="preserve">   -</v>
      </c>
      <c r="K539" s="52" t="str">
        <f>_xlfn.IFNA(VLOOKUP(D539&amp;"."&amp;G539,PNIdata!$E$6:$L$264,2,FALSE),"-")</f>
        <v>-</v>
      </c>
      <c r="L539" s="158" t="str">
        <f>IFERROR(IF(O539&gt;0,I539*O539,"   -"),"   -")</f>
        <v xml:space="preserve">   -</v>
      </c>
      <c r="M539" s="52"/>
      <c r="N539" s="167"/>
      <c r="O539" s="167"/>
      <c r="S539" s="53"/>
    </row>
    <row r="540" spans="1:19" ht="25.5" hidden="1" x14ac:dyDescent="0.25">
      <c r="A540" s="33" t="s">
        <v>158</v>
      </c>
      <c r="B540" s="34">
        <f>VLOOKUP(D540,nusedswatershed,4,FALSE)</f>
        <v>27</v>
      </c>
      <c r="C540" s="35">
        <v>27</v>
      </c>
      <c r="D540" s="36" t="s">
        <v>243</v>
      </c>
      <c r="E540" s="36" t="s">
        <v>34</v>
      </c>
      <c r="F540" s="21" t="s">
        <v>163</v>
      </c>
      <c r="G540" s="22">
        <v>1984</v>
      </c>
      <c r="H540" s="128" t="s">
        <v>646</v>
      </c>
      <c r="I540" s="40"/>
      <c r="J540" s="159" t="str">
        <f>IFERROR(IF(K540&gt;0,I540*K540,"   -"),"   -")</f>
        <v xml:space="preserve">   -</v>
      </c>
      <c r="K540" s="52" t="str">
        <f>_xlfn.IFNA(VLOOKUP(D540&amp;"."&amp;G540,PNIdata!$E$6:$L$264,2,FALSE),"-")</f>
        <v>-</v>
      </c>
      <c r="L540" s="158" t="str">
        <f>IFERROR(IF(O540&gt;0,I540*O540,"   -"),"   -")</f>
        <v xml:space="preserve">   -</v>
      </c>
      <c r="M540" s="52"/>
      <c r="N540" s="167"/>
      <c r="O540" s="167"/>
      <c r="S540" s="53"/>
    </row>
    <row r="541" spans="1:19" ht="25.5" hidden="1" x14ac:dyDescent="0.25">
      <c r="A541" s="33" t="s">
        <v>158</v>
      </c>
      <c r="B541" s="34">
        <f>VLOOKUP(D541,nusedswatershed,4,FALSE)</f>
        <v>27</v>
      </c>
      <c r="C541" s="35">
        <v>27</v>
      </c>
      <c r="D541" s="36" t="s">
        <v>243</v>
      </c>
      <c r="E541" s="36" t="s">
        <v>34</v>
      </c>
      <c r="F541" s="21" t="s">
        <v>163</v>
      </c>
      <c r="G541" s="22">
        <v>1983</v>
      </c>
      <c r="H541" s="128" t="s">
        <v>646</v>
      </c>
      <c r="I541" s="40"/>
      <c r="J541" s="159" t="str">
        <f>IFERROR(IF(K541&gt;0,I541*K541,"   -"),"   -")</f>
        <v xml:space="preserve">   -</v>
      </c>
      <c r="K541" s="52" t="str">
        <f>_xlfn.IFNA(VLOOKUP(D541&amp;"."&amp;G541,PNIdata!$E$6:$L$264,2,FALSE),"-")</f>
        <v>-</v>
      </c>
      <c r="L541" s="158" t="str">
        <f>IFERROR(IF(O541&gt;0,I541*O541,"   -"),"   -")</f>
        <v xml:space="preserve">   -</v>
      </c>
      <c r="M541" s="52"/>
      <c r="N541" s="167"/>
      <c r="O541" s="167"/>
      <c r="S541" s="53"/>
    </row>
    <row r="542" spans="1:19" ht="25.5" hidden="1" x14ac:dyDescent="0.25">
      <c r="A542" s="33" t="s">
        <v>158</v>
      </c>
      <c r="B542" s="34">
        <f>VLOOKUP(D542,nusedswatershed,4,FALSE)</f>
        <v>27</v>
      </c>
      <c r="C542" s="35">
        <v>27</v>
      </c>
      <c r="D542" s="36" t="s">
        <v>243</v>
      </c>
      <c r="E542" s="36" t="s">
        <v>34</v>
      </c>
      <c r="F542" s="21" t="s">
        <v>163</v>
      </c>
      <c r="G542" s="22">
        <v>1982</v>
      </c>
      <c r="H542" s="128" t="s">
        <v>646</v>
      </c>
      <c r="I542" s="40"/>
      <c r="J542" s="159" t="str">
        <f>IFERROR(IF(K542&gt;0,I542*K542,"   -"),"   -")</f>
        <v xml:space="preserve">   -</v>
      </c>
      <c r="K542" s="52" t="str">
        <f>_xlfn.IFNA(VLOOKUP(D542&amp;"."&amp;G542,PNIdata!$E$6:$L$264,2,FALSE),"-")</f>
        <v>-</v>
      </c>
      <c r="L542" s="158" t="str">
        <f>IFERROR(IF(O542&gt;0,I542*O542,"   -"),"   -")</f>
        <v xml:space="preserve">   -</v>
      </c>
      <c r="M542" s="52"/>
      <c r="N542" s="167"/>
      <c r="O542" s="167"/>
      <c r="S542" s="53"/>
    </row>
    <row r="543" spans="1:19" ht="25.5" hidden="1" x14ac:dyDescent="0.25">
      <c r="A543" s="33" t="s">
        <v>158</v>
      </c>
      <c r="B543" s="34">
        <f>VLOOKUP(D543,nusedswatershed,4,FALSE)</f>
        <v>27</v>
      </c>
      <c r="C543" s="35">
        <v>27</v>
      </c>
      <c r="D543" s="36" t="s">
        <v>243</v>
      </c>
      <c r="E543" s="36" t="s">
        <v>34</v>
      </c>
      <c r="F543" s="21" t="s">
        <v>163</v>
      </c>
      <c r="G543" s="22">
        <v>1981</v>
      </c>
      <c r="H543" s="128" t="s">
        <v>646</v>
      </c>
      <c r="I543" s="40"/>
      <c r="J543" s="159" t="str">
        <f>IFERROR(IF(K543&gt;0,I543*K543,"   -"),"   -")</f>
        <v xml:space="preserve">   -</v>
      </c>
      <c r="K543" s="52" t="str">
        <f>_xlfn.IFNA(VLOOKUP(D543&amp;"."&amp;G543,PNIdata!$E$6:$L$264,2,FALSE),"-")</f>
        <v>-</v>
      </c>
      <c r="L543" s="158" t="str">
        <f>IFERROR(IF(O543&gt;0,I543*O543,"   -"),"   -")</f>
        <v xml:space="preserve">   -</v>
      </c>
      <c r="M543" s="52"/>
      <c r="N543" s="167"/>
      <c r="O543" s="167"/>
      <c r="S543" s="53"/>
    </row>
    <row r="544" spans="1:19" ht="25.5" hidden="1" x14ac:dyDescent="0.25">
      <c r="A544" s="33" t="s">
        <v>158</v>
      </c>
      <c r="B544" s="34">
        <f>VLOOKUP(D544,nusedswatershed,4,FALSE)</f>
        <v>27</v>
      </c>
      <c r="C544" s="35">
        <v>27</v>
      </c>
      <c r="D544" s="36" t="s">
        <v>243</v>
      </c>
      <c r="E544" s="36" t="s">
        <v>34</v>
      </c>
      <c r="F544" s="21" t="s">
        <v>163</v>
      </c>
      <c r="G544" s="22">
        <v>1980</v>
      </c>
      <c r="H544" s="128" t="s">
        <v>646</v>
      </c>
      <c r="I544" s="40"/>
      <c r="J544" s="159" t="str">
        <f>IFERROR(IF(K544&gt;0,I544*K544,"   -"),"   -")</f>
        <v xml:space="preserve">   -</v>
      </c>
      <c r="K544" s="52" t="str">
        <f>_xlfn.IFNA(VLOOKUP(D544&amp;"."&amp;G544,PNIdata!$E$6:$L$264,2,FALSE),"-")</f>
        <v>-</v>
      </c>
      <c r="L544" s="158" t="str">
        <f>IFERROR(IF(O544&gt;0,I544*O544,"   -"),"   -")</f>
        <v xml:space="preserve">   -</v>
      </c>
      <c r="M544" s="52"/>
      <c r="N544" s="167"/>
      <c r="O544" s="167"/>
      <c r="S544" s="53"/>
    </row>
    <row r="545" spans="1:19" ht="25.5" hidden="1" x14ac:dyDescent="0.25">
      <c r="A545" s="33" t="s">
        <v>158</v>
      </c>
      <c r="B545" s="34">
        <f>VLOOKUP(D545,nusedswatershed,4,FALSE)</f>
        <v>27</v>
      </c>
      <c r="C545" s="35">
        <v>27</v>
      </c>
      <c r="D545" s="36" t="s">
        <v>243</v>
      </c>
      <c r="E545" s="36" t="s">
        <v>34</v>
      </c>
      <c r="F545" s="21" t="s">
        <v>163</v>
      </c>
      <c r="G545" s="22">
        <v>1979</v>
      </c>
      <c r="H545" s="128" t="s">
        <v>646</v>
      </c>
      <c r="I545" s="40"/>
      <c r="J545" s="159" t="str">
        <f>IFERROR(IF(K545&gt;0,I545*K545,"   -"),"   -")</f>
        <v xml:space="preserve">   -</v>
      </c>
      <c r="K545" s="52" t="str">
        <f>_xlfn.IFNA(VLOOKUP(D545&amp;"."&amp;G545,PNIdata!$E$6:$L$264,2,FALSE),"-")</f>
        <v>-</v>
      </c>
      <c r="L545" s="158" t="str">
        <f>IFERROR(IF(O545&gt;0,I545*O545,"   -"),"   -")</f>
        <v xml:space="preserve">   -</v>
      </c>
      <c r="M545" s="52"/>
      <c r="N545" s="167"/>
      <c r="O545" s="167"/>
      <c r="S545" s="53"/>
    </row>
    <row r="546" spans="1:19" ht="25.5" hidden="1" x14ac:dyDescent="0.25">
      <c r="A546" s="33" t="s">
        <v>158</v>
      </c>
      <c r="B546" s="34">
        <f>VLOOKUP(D546,nusedswatershed,4,FALSE)</f>
        <v>27</v>
      </c>
      <c r="C546" s="35">
        <v>27</v>
      </c>
      <c r="D546" s="36" t="s">
        <v>243</v>
      </c>
      <c r="E546" s="36" t="s">
        <v>34</v>
      </c>
      <c r="F546" s="21" t="s">
        <v>163</v>
      </c>
      <c r="G546" s="22">
        <v>1978</v>
      </c>
      <c r="H546" s="128" t="s">
        <v>646</v>
      </c>
      <c r="I546" s="40"/>
      <c r="J546" s="159" t="str">
        <f>IFERROR(IF(K546&gt;0,I546*K546,"   -"),"   -")</f>
        <v xml:space="preserve">   -</v>
      </c>
      <c r="K546" s="52" t="str">
        <f>_xlfn.IFNA(VLOOKUP(D546&amp;"."&amp;G546,PNIdata!$E$6:$L$264,2,FALSE),"-")</f>
        <v>-</v>
      </c>
      <c r="L546" s="158" t="str">
        <f>IFERROR(IF(O546&gt;0,I546*O546,"   -"),"   -")</f>
        <v xml:space="preserve">   -</v>
      </c>
      <c r="M546" s="52"/>
      <c r="N546" s="167"/>
      <c r="O546" s="167"/>
      <c r="S546" s="53"/>
    </row>
    <row r="547" spans="1:19" ht="25.5" hidden="1" x14ac:dyDescent="0.25">
      <c r="A547" s="33" t="s">
        <v>158</v>
      </c>
      <c r="B547" s="34">
        <f>VLOOKUP(D547,nusedswatershed,4,FALSE)</f>
        <v>27</v>
      </c>
      <c r="C547" s="35">
        <v>27</v>
      </c>
      <c r="D547" s="36" t="s">
        <v>243</v>
      </c>
      <c r="E547" s="36" t="s">
        <v>34</v>
      </c>
      <c r="F547" s="21" t="s">
        <v>163</v>
      </c>
      <c r="G547" s="22">
        <v>1977</v>
      </c>
      <c r="H547" s="128" t="s">
        <v>646</v>
      </c>
      <c r="I547" s="40"/>
      <c r="J547" s="159" t="str">
        <f>IFERROR(IF(K547&gt;0,I547*K547,"   -"),"   -")</f>
        <v xml:space="preserve">   -</v>
      </c>
      <c r="K547" s="52" t="str">
        <f>_xlfn.IFNA(VLOOKUP(D547&amp;"."&amp;G547,PNIdata!$E$6:$L$264,2,FALSE),"-")</f>
        <v>-</v>
      </c>
      <c r="L547" s="158" t="str">
        <f>IFERROR(IF(O547&gt;0,I547*O547,"   -"),"   -")</f>
        <v xml:space="preserve">   -</v>
      </c>
      <c r="M547" s="52"/>
      <c r="N547" s="167"/>
      <c r="O547" s="167"/>
      <c r="S547" s="53"/>
    </row>
    <row r="548" spans="1:19" ht="25.5" hidden="1" x14ac:dyDescent="0.25">
      <c r="A548" s="33" t="s">
        <v>158</v>
      </c>
      <c r="B548" s="34">
        <f>VLOOKUP(D548,nusedswatershed,4,FALSE)</f>
        <v>27</v>
      </c>
      <c r="C548" s="35">
        <v>27</v>
      </c>
      <c r="D548" s="36" t="s">
        <v>243</v>
      </c>
      <c r="E548" s="36" t="s">
        <v>34</v>
      </c>
      <c r="F548" s="21" t="s">
        <v>163</v>
      </c>
      <c r="G548" s="22">
        <v>1976</v>
      </c>
      <c r="H548" s="128" t="s">
        <v>646</v>
      </c>
      <c r="I548" s="40"/>
      <c r="J548" s="159" t="str">
        <f>IFERROR(IF(K548&gt;0,I548*K548,"   -"),"   -")</f>
        <v xml:space="preserve">   -</v>
      </c>
      <c r="K548" s="52" t="str">
        <f>_xlfn.IFNA(VLOOKUP(D548&amp;"."&amp;G548,PNIdata!$E$6:$L$264,2,FALSE),"-")</f>
        <v>-</v>
      </c>
      <c r="L548" s="158" t="str">
        <f>IFERROR(IF(O548&gt;0,I548*O548,"   -"),"   -")</f>
        <v xml:space="preserve">   -</v>
      </c>
      <c r="M548" s="52"/>
      <c r="N548" s="167"/>
      <c r="O548" s="167"/>
      <c r="S548" s="53"/>
    </row>
    <row r="549" spans="1:19" ht="25.5" hidden="1" x14ac:dyDescent="0.25">
      <c r="A549" s="33" t="s">
        <v>158</v>
      </c>
      <c r="B549" s="34">
        <f>VLOOKUP(D549,nusedswatershed,4,FALSE)</f>
        <v>27</v>
      </c>
      <c r="C549" s="35">
        <v>27</v>
      </c>
      <c r="D549" s="36" t="s">
        <v>243</v>
      </c>
      <c r="E549" s="36" t="s">
        <v>34</v>
      </c>
      <c r="F549" s="21" t="s">
        <v>163</v>
      </c>
      <c r="G549" s="22">
        <v>1975</v>
      </c>
      <c r="H549" s="128" t="s">
        <v>646</v>
      </c>
      <c r="I549" s="40"/>
      <c r="J549" s="159" t="str">
        <f>IFERROR(IF(K549&gt;0,I549*K549,"   -"),"   -")</f>
        <v xml:space="preserve">   -</v>
      </c>
      <c r="K549" s="52" t="str">
        <f>_xlfn.IFNA(VLOOKUP(D549&amp;"."&amp;G549,PNIdata!$E$6:$L$264,2,FALSE),"-")</f>
        <v>-</v>
      </c>
      <c r="L549" s="158" t="str">
        <f>IFERROR(IF(O549&gt;0,I549*O549,"   -"),"   -")</f>
        <v xml:space="preserve">   -</v>
      </c>
      <c r="M549" s="52"/>
      <c r="N549" s="167"/>
      <c r="O549" s="167"/>
      <c r="S549" s="53"/>
    </row>
    <row r="550" spans="1:19" ht="25.5" hidden="1" x14ac:dyDescent="0.25">
      <c r="A550" s="33" t="s">
        <v>158</v>
      </c>
      <c r="B550" s="34">
        <f>VLOOKUP(D550,nusedswatershed,4,FALSE)</f>
        <v>27</v>
      </c>
      <c r="C550" s="35">
        <v>27</v>
      </c>
      <c r="D550" s="36" t="s">
        <v>243</v>
      </c>
      <c r="E550" s="36" t="s">
        <v>34</v>
      </c>
      <c r="F550" s="21" t="s">
        <v>163</v>
      </c>
      <c r="G550" s="22">
        <v>1974</v>
      </c>
      <c r="H550" s="128" t="s">
        <v>646</v>
      </c>
      <c r="I550" s="40"/>
      <c r="J550" s="159" t="str">
        <f>IFERROR(IF(K550&gt;0,I550*K550,"   -"),"   -")</f>
        <v xml:space="preserve">   -</v>
      </c>
      <c r="K550" s="52" t="str">
        <f>_xlfn.IFNA(VLOOKUP(D550&amp;"."&amp;G550,PNIdata!$E$6:$L$264,2,FALSE),"-")</f>
        <v>-</v>
      </c>
      <c r="L550" s="158" t="str">
        <f>IFERROR(IF(O550&gt;0,I550*O550,"   -"),"   -")</f>
        <v xml:space="preserve">   -</v>
      </c>
      <c r="M550" s="52"/>
      <c r="N550" s="167"/>
      <c r="O550" s="167"/>
      <c r="S550" s="53"/>
    </row>
    <row r="551" spans="1:19" ht="25.5" hidden="1" x14ac:dyDescent="0.25">
      <c r="A551" s="33" t="s">
        <v>158</v>
      </c>
      <c r="B551" s="34">
        <f>VLOOKUP(D551,nusedswatershed,4,FALSE)</f>
        <v>27</v>
      </c>
      <c r="C551" s="35">
        <v>27</v>
      </c>
      <c r="D551" s="36" t="s">
        <v>243</v>
      </c>
      <c r="E551" s="36" t="s">
        <v>34</v>
      </c>
      <c r="F551" s="21" t="s">
        <v>163</v>
      </c>
      <c r="G551" s="22">
        <v>1973</v>
      </c>
      <c r="H551" s="128" t="s">
        <v>646</v>
      </c>
      <c r="I551" s="40"/>
      <c r="J551" s="159" t="str">
        <f>IFERROR(IF(K551&gt;0,I551*K551,"   -"),"   -")</f>
        <v xml:space="preserve">   -</v>
      </c>
      <c r="K551" s="52" t="str">
        <f>_xlfn.IFNA(VLOOKUP(D551&amp;"."&amp;G551,PNIdata!$E$6:$L$264,2,FALSE),"-")</f>
        <v>-</v>
      </c>
      <c r="L551" s="158" t="str">
        <f>IFERROR(IF(O551&gt;0,I551*O551,"   -"),"   -")</f>
        <v xml:space="preserve">   -</v>
      </c>
      <c r="M551" s="52"/>
      <c r="N551" s="167"/>
      <c r="O551" s="167"/>
      <c r="S551" s="53"/>
    </row>
    <row r="552" spans="1:19" ht="25.5" hidden="1" x14ac:dyDescent="0.25">
      <c r="A552" s="33" t="s">
        <v>158</v>
      </c>
      <c r="B552" s="34">
        <f>VLOOKUP(D552,nusedswatershed,4,FALSE)</f>
        <v>27</v>
      </c>
      <c r="C552" s="35">
        <v>27</v>
      </c>
      <c r="D552" s="36" t="s">
        <v>243</v>
      </c>
      <c r="E552" s="36" t="s">
        <v>34</v>
      </c>
      <c r="F552" s="21" t="s">
        <v>163</v>
      </c>
      <c r="G552" s="22">
        <v>1972</v>
      </c>
      <c r="H552" s="128" t="s">
        <v>646</v>
      </c>
      <c r="I552" s="40"/>
      <c r="J552" s="159" t="str">
        <f>IFERROR(IF(K552&gt;0,I552*K552,"   -"),"   -")</f>
        <v xml:space="preserve">   -</v>
      </c>
      <c r="K552" s="52" t="str">
        <f>_xlfn.IFNA(VLOOKUP(D552&amp;"."&amp;G552,PNIdata!$E$6:$L$264,2,FALSE),"-")</f>
        <v>-</v>
      </c>
      <c r="L552" s="158" t="str">
        <f>IFERROR(IF(O552&gt;0,I552*O552,"   -"),"   -")</f>
        <v xml:space="preserve">   -</v>
      </c>
      <c r="M552" s="52"/>
      <c r="N552" s="167"/>
      <c r="O552" s="167"/>
      <c r="S552" s="53"/>
    </row>
    <row r="553" spans="1:19" ht="25.5" hidden="1" x14ac:dyDescent="0.25">
      <c r="A553" s="33" t="s">
        <v>158</v>
      </c>
      <c r="B553" s="34">
        <f>VLOOKUP(D553,nusedswatershed,4,FALSE)</f>
        <v>27</v>
      </c>
      <c r="C553" s="35">
        <v>27</v>
      </c>
      <c r="D553" s="36" t="s">
        <v>243</v>
      </c>
      <c r="E553" s="36" t="s">
        <v>34</v>
      </c>
      <c r="F553" s="21" t="s">
        <v>163</v>
      </c>
      <c r="G553" s="22">
        <v>1971</v>
      </c>
      <c r="H553" s="128" t="s">
        <v>646</v>
      </c>
      <c r="I553" s="40"/>
      <c r="J553" s="159" t="str">
        <f>IFERROR(IF(K553&gt;0,I553*K553,"   -"),"   -")</f>
        <v xml:space="preserve">   -</v>
      </c>
      <c r="K553" s="52" t="str">
        <f>_xlfn.IFNA(VLOOKUP(D553&amp;"."&amp;G553,PNIdata!$E$6:$L$264,2,FALSE),"-")</f>
        <v>-</v>
      </c>
      <c r="L553" s="158" t="str">
        <f>IFERROR(IF(O553&gt;0,I553*O553,"   -"),"   -")</f>
        <v xml:space="preserve">   -</v>
      </c>
      <c r="M553" s="52"/>
      <c r="N553" s="167"/>
      <c r="O553" s="167"/>
      <c r="S553" s="53"/>
    </row>
    <row r="554" spans="1:19" ht="25.5" hidden="1" x14ac:dyDescent="0.25">
      <c r="A554" s="33" t="s">
        <v>158</v>
      </c>
      <c r="B554" s="34">
        <f>VLOOKUP(D554,nusedswatershed,4,FALSE)</f>
        <v>27</v>
      </c>
      <c r="C554" s="35">
        <v>27</v>
      </c>
      <c r="D554" s="36" t="s">
        <v>243</v>
      </c>
      <c r="E554" s="36" t="s">
        <v>34</v>
      </c>
      <c r="F554" s="21" t="s">
        <v>163</v>
      </c>
      <c r="G554" s="22">
        <v>1970</v>
      </c>
      <c r="H554" s="128" t="s">
        <v>646</v>
      </c>
      <c r="I554" s="40"/>
      <c r="J554" s="159" t="str">
        <f>IFERROR(IF(K554&gt;0,I554*K554,"   -"),"   -")</f>
        <v xml:space="preserve">   -</v>
      </c>
      <c r="K554" s="52" t="str">
        <f>_xlfn.IFNA(VLOOKUP(D554&amp;"."&amp;G554,PNIdata!$E$6:$L$264,2,FALSE),"-")</f>
        <v>-</v>
      </c>
      <c r="L554" s="158" t="str">
        <f>IFERROR(IF(O554&gt;0,I554*O554,"   -"),"   -")</f>
        <v xml:space="preserve">   -</v>
      </c>
      <c r="M554" s="52"/>
      <c r="N554" s="167"/>
      <c r="O554" s="167"/>
      <c r="S554" s="53"/>
    </row>
    <row r="555" spans="1:19" ht="25.5" hidden="1" x14ac:dyDescent="0.25">
      <c r="A555" s="33" t="s">
        <v>158</v>
      </c>
      <c r="B555" s="34">
        <f>VLOOKUP(D555,nusedswatershed,4,FALSE)</f>
        <v>27</v>
      </c>
      <c r="C555" s="35">
        <v>27</v>
      </c>
      <c r="D555" s="36" t="s">
        <v>243</v>
      </c>
      <c r="E555" s="36" t="s">
        <v>34</v>
      </c>
      <c r="F555" s="21" t="s">
        <v>163</v>
      </c>
      <c r="G555" s="22">
        <v>1969</v>
      </c>
      <c r="H555" s="128" t="s">
        <v>646</v>
      </c>
      <c r="I555" s="40"/>
      <c r="J555" s="159" t="str">
        <f>IFERROR(IF(K555&gt;0,I555*K555,"   -"),"   -")</f>
        <v xml:space="preserve">   -</v>
      </c>
      <c r="K555" s="52" t="str">
        <f>_xlfn.IFNA(VLOOKUP(D555&amp;"."&amp;G555,PNIdata!$E$6:$L$264,2,FALSE),"-")</f>
        <v>-</v>
      </c>
      <c r="L555" s="158" t="str">
        <f>IFERROR(IF(O555&gt;0,I555*O555,"   -"),"   -")</f>
        <v xml:space="preserve">   -</v>
      </c>
      <c r="M555" s="52"/>
      <c r="N555" s="167"/>
      <c r="O555" s="167"/>
      <c r="S555" s="53"/>
    </row>
    <row r="556" spans="1:19" ht="25.5" hidden="1" x14ac:dyDescent="0.25">
      <c r="A556" s="33" t="s">
        <v>158</v>
      </c>
      <c r="B556" s="34">
        <f>VLOOKUP(D556,nusedswatershed,4,FALSE)</f>
        <v>27</v>
      </c>
      <c r="C556" s="35">
        <v>27</v>
      </c>
      <c r="D556" s="36" t="s">
        <v>243</v>
      </c>
      <c r="E556" s="36" t="s">
        <v>34</v>
      </c>
      <c r="F556" s="21" t="s">
        <v>163</v>
      </c>
      <c r="G556" s="22">
        <v>1968</v>
      </c>
      <c r="H556" s="128" t="s">
        <v>646</v>
      </c>
      <c r="I556" s="40"/>
      <c r="J556" s="159" t="str">
        <f>IFERROR(IF(K556&gt;0,I556*K556,"   -"),"   -")</f>
        <v xml:space="preserve">   -</v>
      </c>
      <c r="K556" s="52" t="str">
        <f>_xlfn.IFNA(VLOOKUP(D556&amp;"."&amp;G556,PNIdata!$E$6:$L$264,2,FALSE),"-")</f>
        <v>-</v>
      </c>
      <c r="L556" s="158" t="str">
        <f>IFERROR(IF(O556&gt;0,I556*O556,"   -"),"   -")</f>
        <v xml:space="preserve">   -</v>
      </c>
      <c r="M556" s="52"/>
      <c r="N556" s="167"/>
      <c r="O556" s="167"/>
      <c r="S556" s="53"/>
    </row>
    <row r="557" spans="1:19" ht="25.5" hidden="1" x14ac:dyDescent="0.25">
      <c r="A557" s="33" t="s">
        <v>158</v>
      </c>
      <c r="B557" s="34">
        <f>VLOOKUP(D557,nusedswatershed,4,FALSE)</f>
        <v>27</v>
      </c>
      <c r="C557" s="35">
        <v>27</v>
      </c>
      <c r="D557" s="36" t="s">
        <v>243</v>
      </c>
      <c r="E557" s="36" t="s">
        <v>34</v>
      </c>
      <c r="F557" s="21" t="s">
        <v>163</v>
      </c>
      <c r="G557" s="22">
        <v>1967</v>
      </c>
      <c r="H557" s="128" t="s">
        <v>646</v>
      </c>
      <c r="I557" s="40"/>
      <c r="J557" s="159" t="str">
        <f>IFERROR(IF(K557&gt;0,I557*K557,"   -"),"   -")</f>
        <v xml:space="preserve">   -</v>
      </c>
      <c r="K557" s="52" t="str">
        <f>_xlfn.IFNA(VLOOKUP(D557&amp;"."&amp;G557,PNIdata!$E$6:$L$264,2,FALSE),"-")</f>
        <v>-</v>
      </c>
      <c r="L557" s="158" t="str">
        <f>IFERROR(IF(O557&gt;0,I557*O557,"   -"),"   -")</f>
        <v xml:space="preserve">   -</v>
      </c>
      <c r="M557" s="52"/>
      <c r="N557" s="167"/>
      <c r="O557" s="167"/>
      <c r="S557" s="53"/>
    </row>
    <row r="558" spans="1:19" ht="25.5" hidden="1" x14ac:dyDescent="0.25">
      <c r="A558" s="33" t="s">
        <v>158</v>
      </c>
      <c r="B558" s="34">
        <f>VLOOKUP(D558,nusedswatershed,4,FALSE)</f>
        <v>27</v>
      </c>
      <c r="C558" s="35">
        <v>27</v>
      </c>
      <c r="D558" s="36" t="s">
        <v>243</v>
      </c>
      <c r="E558" s="36" t="s">
        <v>34</v>
      </c>
      <c r="F558" s="21" t="s">
        <v>163</v>
      </c>
      <c r="G558" s="22">
        <v>1966</v>
      </c>
      <c r="H558" s="128" t="s">
        <v>646</v>
      </c>
      <c r="I558" s="40"/>
      <c r="J558" s="159" t="str">
        <f>IFERROR(IF(K558&gt;0,I558*K558,"   -"),"   -")</f>
        <v xml:space="preserve">   -</v>
      </c>
      <c r="K558" s="52" t="str">
        <f>_xlfn.IFNA(VLOOKUP(D558&amp;"."&amp;G558,PNIdata!$E$6:$L$264,2,FALSE),"-")</f>
        <v>-</v>
      </c>
      <c r="L558" s="158" t="str">
        <f>IFERROR(IF(O558&gt;0,I558*O558,"   -"),"   -")</f>
        <v xml:space="preserve">   -</v>
      </c>
      <c r="M558" s="52"/>
      <c r="N558" s="167"/>
      <c r="O558" s="167"/>
      <c r="S558" s="53"/>
    </row>
    <row r="559" spans="1:19" ht="25.5" hidden="1" x14ac:dyDescent="0.25">
      <c r="A559" s="33" t="s">
        <v>158</v>
      </c>
      <c r="B559" s="34">
        <f>VLOOKUP(D559,nusedswatershed,4,FALSE)</f>
        <v>27</v>
      </c>
      <c r="C559" s="35">
        <v>27</v>
      </c>
      <c r="D559" s="36" t="s">
        <v>243</v>
      </c>
      <c r="E559" s="36" t="s">
        <v>34</v>
      </c>
      <c r="F559" s="21" t="s">
        <v>163</v>
      </c>
      <c r="G559" s="22">
        <v>1965</v>
      </c>
      <c r="H559" s="128" t="s">
        <v>646</v>
      </c>
      <c r="I559" s="40"/>
      <c r="J559" s="159" t="str">
        <f>IFERROR(IF(K559&gt;0,I559*K559,"   -"),"   -")</f>
        <v xml:space="preserve">   -</v>
      </c>
      <c r="K559" s="52" t="str">
        <f>_xlfn.IFNA(VLOOKUP(D559&amp;"."&amp;G559,PNIdata!$E$6:$L$264,2,FALSE),"-")</f>
        <v>-</v>
      </c>
      <c r="L559" s="158" t="str">
        <f>IFERROR(IF(O559&gt;0,I559*O559,"   -"),"   -")</f>
        <v xml:space="preserve">   -</v>
      </c>
      <c r="M559" s="52"/>
      <c r="N559" s="167"/>
      <c r="O559" s="167"/>
      <c r="S559" s="53"/>
    </row>
    <row r="560" spans="1:19" ht="25.5" hidden="1" x14ac:dyDescent="0.25">
      <c r="A560" s="33" t="s">
        <v>158</v>
      </c>
      <c r="B560" s="34">
        <f>VLOOKUP(D560,nusedswatershed,4,FALSE)</f>
        <v>27</v>
      </c>
      <c r="C560" s="35">
        <v>27</v>
      </c>
      <c r="D560" s="36" t="s">
        <v>243</v>
      </c>
      <c r="E560" s="36" t="s">
        <v>34</v>
      </c>
      <c r="F560" s="21" t="s">
        <v>163</v>
      </c>
      <c r="G560" s="22">
        <v>1964</v>
      </c>
      <c r="H560" s="128" t="s">
        <v>646</v>
      </c>
      <c r="I560" s="40"/>
      <c r="J560" s="159" t="str">
        <f>IFERROR(IF(K560&gt;0,I560*K560,"   -"),"   -")</f>
        <v xml:space="preserve">   -</v>
      </c>
      <c r="K560" s="52" t="str">
        <f>_xlfn.IFNA(VLOOKUP(D560&amp;"."&amp;G560,PNIdata!$E$6:$L$264,2,FALSE),"-")</f>
        <v>-</v>
      </c>
      <c r="L560" s="158" t="str">
        <f>IFERROR(IF(O560&gt;0,I560*O560,"   -"),"   -")</f>
        <v xml:space="preserve">   -</v>
      </c>
      <c r="M560" s="52"/>
      <c r="N560" s="167"/>
      <c r="O560" s="167"/>
      <c r="S560" s="53"/>
    </row>
    <row r="561" spans="1:19" ht="25.5" hidden="1" x14ac:dyDescent="0.25">
      <c r="A561" s="33" t="s">
        <v>158</v>
      </c>
      <c r="B561" s="34">
        <f>VLOOKUP(D561,nusedswatershed,4,FALSE)</f>
        <v>27</v>
      </c>
      <c r="C561" s="35">
        <v>27</v>
      </c>
      <c r="D561" s="36" t="s">
        <v>243</v>
      </c>
      <c r="E561" s="36" t="s">
        <v>34</v>
      </c>
      <c r="F561" s="21" t="s">
        <v>163</v>
      </c>
      <c r="G561" s="22">
        <v>1963</v>
      </c>
      <c r="H561" s="128" t="s">
        <v>646</v>
      </c>
      <c r="I561" s="40"/>
      <c r="J561" s="159" t="str">
        <f>IFERROR(IF(K561&gt;0,I561*K561,"   -"),"   -")</f>
        <v xml:space="preserve">   -</v>
      </c>
      <c r="K561" s="52" t="str">
        <f>_xlfn.IFNA(VLOOKUP(D561&amp;"."&amp;G561,PNIdata!$E$6:$L$264,2,FALSE),"-")</f>
        <v>-</v>
      </c>
      <c r="L561" s="158" t="str">
        <f>IFERROR(IF(O561&gt;0,I561*O561,"   -"),"   -")</f>
        <v xml:space="preserve">   -</v>
      </c>
      <c r="M561" s="52"/>
      <c r="N561" s="167"/>
      <c r="O561" s="167"/>
      <c r="S561" s="53"/>
    </row>
    <row r="562" spans="1:19" ht="25.5" hidden="1" x14ac:dyDescent="0.25">
      <c r="A562" s="33" t="s">
        <v>158</v>
      </c>
      <c r="B562" s="34">
        <f>VLOOKUP(D562,nusedswatershed,4,FALSE)</f>
        <v>27</v>
      </c>
      <c r="C562" s="35">
        <v>27</v>
      </c>
      <c r="D562" s="36" t="s">
        <v>243</v>
      </c>
      <c r="E562" s="36" t="s">
        <v>34</v>
      </c>
      <c r="F562" s="21" t="s">
        <v>163</v>
      </c>
      <c r="G562" s="22">
        <v>1962</v>
      </c>
      <c r="H562" s="128" t="s">
        <v>646</v>
      </c>
      <c r="I562" s="40"/>
      <c r="J562" s="159" t="str">
        <f>IFERROR(IF(K562&gt;0,I562*K562,"   -"),"   -")</f>
        <v xml:space="preserve">   -</v>
      </c>
      <c r="K562" s="52" t="str">
        <f>_xlfn.IFNA(VLOOKUP(D562&amp;"."&amp;G562,PNIdata!$E$6:$L$264,2,FALSE),"-")</f>
        <v>-</v>
      </c>
      <c r="L562" s="158" t="str">
        <f>IFERROR(IF(O562&gt;0,I562*O562,"   -"),"   -")</f>
        <v xml:space="preserve">   -</v>
      </c>
      <c r="M562" s="52"/>
      <c r="N562" s="167"/>
      <c r="O562" s="167"/>
      <c r="S562" s="53"/>
    </row>
    <row r="563" spans="1:19" ht="25.5" hidden="1" x14ac:dyDescent="0.25">
      <c r="A563" s="33" t="s">
        <v>158</v>
      </c>
      <c r="B563" s="34">
        <f>VLOOKUP(D563,nusedswatershed,4,FALSE)</f>
        <v>27</v>
      </c>
      <c r="C563" s="35">
        <v>27</v>
      </c>
      <c r="D563" s="36" t="s">
        <v>243</v>
      </c>
      <c r="E563" s="36" t="s">
        <v>34</v>
      </c>
      <c r="F563" s="21" t="s">
        <v>163</v>
      </c>
      <c r="G563" s="22">
        <v>1961</v>
      </c>
      <c r="H563" s="128" t="s">
        <v>646</v>
      </c>
      <c r="I563" s="40"/>
      <c r="J563" s="159" t="str">
        <f>IFERROR(IF(K563&gt;0,I563*K563,"   -"),"   -")</f>
        <v xml:space="preserve">   -</v>
      </c>
      <c r="K563" s="52" t="str">
        <f>_xlfn.IFNA(VLOOKUP(D563&amp;"."&amp;G563,PNIdata!$E$6:$L$264,2,FALSE),"-")</f>
        <v>-</v>
      </c>
      <c r="L563" s="158" t="str">
        <f>IFERROR(IF(O563&gt;0,I563*O563,"   -"),"   -")</f>
        <v xml:space="preserve">   -</v>
      </c>
      <c r="M563" s="52"/>
      <c r="N563" s="167"/>
      <c r="O563" s="167"/>
      <c r="S563" s="53"/>
    </row>
    <row r="564" spans="1:19" ht="25.5" hidden="1" x14ac:dyDescent="0.25">
      <c r="A564" s="33" t="s">
        <v>158</v>
      </c>
      <c r="B564" s="34">
        <f>VLOOKUP(D564,nusedswatershed,4,FALSE)</f>
        <v>27</v>
      </c>
      <c r="C564" s="35">
        <v>27</v>
      </c>
      <c r="D564" s="36" t="s">
        <v>243</v>
      </c>
      <c r="E564" s="36" t="s">
        <v>34</v>
      </c>
      <c r="F564" s="21" t="s">
        <v>163</v>
      </c>
      <c r="G564" s="22">
        <v>1960</v>
      </c>
      <c r="H564" s="128" t="s">
        <v>646</v>
      </c>
      <c r="I564" s="40"/>
      <c r="J564" s="159" t="str">
        <f>IFERROR(IF(K564&gt;0,I564*K564,"   -"),"   -")</f>
        <v xml:space="preserve">   -</v>
      </c>
      <c r="K564" s="52" t="str">
        <f>_xlfn.IFNA(VLOOKUP(D564&amp;"."&amp;G564,PNIdata!$E$6:$L$264,2,FALSE),"-")</f>
        <v>-</v>
      </c>
      <c r="L564" s="158" t="str">
        <f>IFERROR(IF(O564&gt;0,I564*O564,"   -"),"   -")</f>
        <v xml:space="preserve">   -</v>
      </c>
      <c r="M564" s="52"/>
      <c r="N564" s="167"/>
      <c r="O564" s="167"/>
      <c r="S564" s="53"/>
    </row>
    <row r="565" spans="1:19" ht="25.5" hidden="1" x14ac:dyDescent="0.25">
      <c r="A565" s="33" t="s">
        <v>158</v>
      </c>
      <c r="B565" s="34">
        <f>VLOOKUP(D565,nusedswatershed,4,FALSE)</f>
        <v>27</v>
      </c>
      <c r="C565" s="35">
        <v>27</v>
      </c>
      <c r="D565" s="36" t="s">
        <v>243</v>
      </c>
      <c r="E565" s="36" t="s">
        <v>34</v>
      </c>
      <c r="F565" s="21" t="s">
        <v>163</v>
      </c>
      <c r="G565" s="22">
        <v>1959</v>
      </c>
      <c r="H565" s="128" t="s">
        <v>646</v>
      </c>
      <c r="I565" s="40"/>
      <c r="J565" s="159" t="str">
        <f>IFERROR(IF(K565&gt;0,I565*K565,"   -"),"   -")</f>
        <v xml:space="preserve">   -</v>
      </c>
      <c r="K565" s="52" t="str">
        <f>_xlfn.IFNA(VLOOKUP(D565&amp;"."&amp;G565,PNIdata!$E$6:$L$264,2,FALSE),"-")</f>
        <v>-</v>
      </c>
      <c r="L565" s="158" t="str">
        <f>IFERROR(IF(O565&gt;0,I565*O565,"   -"),"   -")</f>
        <v xml:space="preserve">   -</v>
      </c>
      <c r="M565" s="52"/>
      <c r="N565" s="167"/>
      <c r="O565" s="167"/>
      <c r="S565" s="53"/>
    </row>
    <row r="566" spans="1:19" ht="25.5" hidden="1" x14ac:dyDescent="0.25">
      <c r="A566" s="33" t="s">
        <v>158</v>
      </c>
      <c r="B566" s="34">
        <f>VLOOKUP(D566,nusedswatershed,4,FALSE)</f>
        <v>27</v>
      </c>
      <c r="C566" s="35">
        <v>27</v>
      </c>
      <c r="D566" s="36" t="s">
        <v>243</v>
      </c>
      <c r="E566" s="36" t="s">
        <v>34</v>
      </c>
      <c r="F566" s="21" t="s">
        <v>163</v>
      </c>
      <c r="G566" s="22">
        <v>1958</v>
      </c>
      <c r="H566" s="128" t="s">
        <v>646</v>
      </c>
      <c r="I566" s="40"/>
      <c r="J566" s="159" t="str">
        <f>IFERROR(IF(K566&gt;0,I566*K566,"   -"),"   -")</f>
        <v xml:space="preserve">   -</v>
      </c>
      <c r="K566" s="52" t="str">
        <f>_xlfn.IFNA(VLOOKUP(D566&amp;"."&amp;G566,PNIdata!$E$6:$L$264,2,FALSE),"-")</f>
        <v>-</v>
      </c>
      <c r="L566" s="158" t="str">
        <f>IFERROR(IF(O566&gt;0,I566*O566,"   -"),"   -")</f>
        <v xml:space="preserve">   -</v>
      </c>
      <c r="M566" s="52"/>
      <c r="N566" s="167"/>
      <c r="O566" s="167"/>
      <c r="S566" s="53"/>
    </row>
    <row r="567" spans="1:19" ht="25.5" hidden="1" x14ac:dyDescent="0.25">
      <c r="A567" s="33" t="s">
        <v>158</v>
      </c>
      <c r="B567" s="34">
        <f>VLOOKUP(D567,nusedswatershed,4,FALSE)</f>
        <v>27</v>
      </c>
      <c r="C567" s="35">
        <v>27</v>
      </c>
      <c r="D567" s="36" t="s">
        <v>243</v>
      </c>
      <c r="E567" s="36" t="s">
        <v>34</v>
      </c>
      <c r="F567" s="21" t="s">
        <v>163</v>
      </c>
      <c r="G567" s="22">
        <v>1957</v>
      </c>
      <c r="H567" s="128" t="s">
        <v>646</v>
      </c>
      <c r="I567" s="40"/>
      <c r="J567" s="159" t="str">
        <f>IFERROR(IF(K567&gt;0,I567*K567,"   -"),"   -")</f>
        <v xml:space="preserve">   -</v>
      </c>
      <c r="K567" s="52" t="str">
        <f>_xlfn.IFNA(VLOOKUP(D567&amp;"."&amp;G567,PNIdata!$E$6:$L$264,2,FALSE),"-")</f>
        <v>-</v>
      </c>
      <c r="L567" s="158" t="str">
        <f>IFERROR(IF(O567&gt;0,I567*O567,"   -"),"   -")</f>
        <v xml:space="preserve">   -</v>
      </c>
      <c r="M567" s="52"/>
      <c r="N567" s="167"/>
      <c r="O567" s="167"/>
      <c r="S567" s="53"/>
    </row>
    <row r="568" spans="1:19" ht="25.5" hidden="1" x14ac:dyDescent="0.25">
      <c r="A568" s="33" t="s">
        <v>158</v>
      </c>
      <c r="B568" s="34">
        <f>VLOOKUP(D568,nusedswatershed,4,FALSE)</f>
        <v>27</v>
      </c>
      <c r="C568" s="35">
        <v>27</v>
      </c>
      <c r="D568" s="36" t="s">
        <v>243</v>
      </c>
      <c r="E568" s="36" t="s">
        <v>34</v>
      </c>
      <c r="F568" s="21" t="s">
        <v>163</v>
      </c>
      <c r="G568" s="22">
        <v>1956</v>
      </c>
      <c r="H568" s="128" t="s">
        <v>646</v>
      </c>
      <c r="I568" s="40"/>
      <c r="J568" s="159" t="str">
        <f>IFERROR(IF(K568&gt;0,I568*K568,"   -"),"   -")</f>
        <v xml:space="preserve">   -</v>
      </c>
      <c r="K568" s="52" t="str">
        <f>_xlfn.IFNA(VLOOKUP(D568&amp;"."&amp;G568,PNIdata!$E$6:$L$264,2,FALSE),"-")</f>
        <v>-</v>
      </c>
      <c r="L568" s="158" t="str">
        <f>IFERROR(IF(O568&gt;0,I568*O568,"   -"),"   -")</f>
        <v xml:space="preserve">   -</v>
      </c>
      <c r="M568" s="52"/>
      <c r="N568" s="167"/>
      <c r="O568" s="167"/>
      <c r="S568" s="53"/>
    </row>
    <row r="569" spans="1:19" ht="25.5" hidden="1" x14ac:dyDescent="0.25">
      <c r="A569" s="33" t="s">
        <v>158</v>
      </c>
      <c r="B569" s="34">
        <f>VLOOKUP(D569,nusedswatershed,4,FALSE)</f>
        <v>27</v>
      </c>
      <c r="C569" s="35">
        <v>27</v>
      </c>
      <c r="D569" s="36" t="s">
        <v>243</v>
      </c>
      <c r="E569" s="36" t="s">
        <v>34</v>
      </c>
      <c r="F569" s="21" t="s">
        <v>163</v>
      </c>
      <c r="G569" s="22">
        <v>1955</v>
      </c>
      <c r="H569" s="128" t="s">
        <v>646</v>
      </c>
      <c r="I569" s="40"/>
      <c r="J569" s="159" t="str">
        <f>IFERROR(IF(K569&gt;0,I569*K569,"   -"),"   -")</f>
        <v xml:space="preserve">   -</v>
      </c>
      <c r="K569" s="52" t="str">
        <f>_xlfn.IFNA(VLOOKUP(D569&amp;"."&amp;G569,PNIdata!$E$6:$L$264,2,FALSE),"-")</f>
        <v>-</v>
      </c>
      <c r="L569" s="158" t="str">
        <f>IFERROR(IF(O569&gt;0,I569*O569,"   -"),"   -")</f>
        <v xml:space="preserve">   -</v>
      </c>
      <c r="M569" s="52"/>
      <c r="N569" s="167"/>
      <c r="O569" s="167"/>
      <c r="S569" s="53"/>
    </row>
    <row r="570" spans="1:19" ht="25.5" hidden="1" x14ac:dyDescent="0.25">
      <c r="A570" s="33" t="s">
        <v>158</v>
      </c>
      <c r="B570" s="34">
        <f>VLOOKUP(D570,nusedswatershed,4,FALSE)</f>
        <v>27</v>
      </c>
      <c r="C570" s="35">
        <v>27</v>
      </c>
      <c r="D570" s="36" t="s">
        <v>243</v>
      </c>
      <c r="E570" s="36" t="s">
        <v>34</v>
      </c>
      <c r="F570" s="21" t="s">
        <v>163</v>
      </c>
      <c r="G570" s="22">
        <v>1954</v>
      </c>
      <c r="H570" s="128" t="s">
        <v>646</v>
      </c>
      <c r="I570" s="40"/>
      <c r="J570" s="159" t="str">
        <f>IFERROR(IF(K570&gt;0,I570*K570,"   -"),"   -")</f>
        <v xml:space="preserve">   -</v>
      </c>
      <c r="K570" s="52" t="str">
        <f>_xlfn.IFNA(VLOOKUP(D570&amp;"."&amp;G570,PNIdata!$E$6:$L$264,2,FALSE),"-")</f>
        <v>-</v>
      </c>
      <c r="L570" s="158" t="str">
        <f>IFERROR(IF(O570&gt;0,I570*O570,"   -"),"   -")</f>
        <v xml:space="preserve">   -</v>
      </c>
      <c r="M570" s="52"/>
      <c r="N570" s="167"/>
      <c r="O570" s="167"/>
      <c r="S570" s="53"/>
    </row>
    <row r="571" spans="1:19" ht="25.5" hidden="1" x14ac:dyDescent="0.25">
      <c r="A571" s="33" t="s">
        <v>158</v>
      </c>
      <c r="B571" s="34">
        <f>VLOOKUP(D571,nusedswatershed,4,FALSE)</f>
        <v>27</v>
      </c>
      <c r="C571" s="35">
        <v>27</v>
      </c>
      <c r="D571" s="36" t="s">
        <v>243</v>
      </c>
      <c r="E571" s="36" t="s">
        <v>34</v>
      </c>
      <c r="F571" s="21" t="s">
        <v>163</v>
      </c>
      <c r="G571" s="22">
        <v>1953</v>
      </c>
      <c r="H571" s="128" t="s">
        <v>646</v>
      </c>
      <c r="I571" s="40"/>
      <c r="J571" s="159" t="str">
        <f>IFERROR(IF(K571&gt;0,I571*K571,"   -"),"   -")</f>
        <v xml:space="preserve">   -</v>
      </c>
      <c r="K571" s="52" t="str">
        <f>_xlfn.IFNA(VLOOKUP(D571&amp;"."&amp;G571,PNIdata!$E$6:$L$264,2,FALSE),"-")</f>
        <v>-</v>
      </c>
      <c r="L571" s="158" t="str">
        <f>IFERROR(IF(O571&gt;0,I571*O571,"   -"),"   -")</f>
        <v xml:space="preserve">   -</v>
      </c>
      <c r="M571" s="52"/>
      <c r="N571" s="167"/>
      <c r="O571" s="167"/>
      <c r="S571" s="53"/>
    </row>
    <row r="572" spans="1:19" x14ac:dyDescent="0.25">
      <c r="A572" s="33" t="s">
        <v>154</v>
      </c>
      <c r="B572" s="34">
        <f>VLOOKUP(D572,nusedswatershed,4,FALSE)</f>
        <v>25</v>
      </c>
      <c r="C572" s="35">
        <v>25</v>
      </c>
      <c r="D572" s="36" t="s">
        <v>226</v>
      </c>
      <c r="E572" s="36" t="s">
        <v>35</v>
      </c>
      <c r="F572" s="21" t="s">
        <v>163</v>
      </c>
      <c r="G572">
        <v>2001</v>
      </c>
      <c r="H572" s="128">
        <v>14873</v>
      </c>
      <c r="I572" s="40">
        <v>14873</v>
      </c>
      <c r="J572" s="153">
        <f>K572*I572</f>
        <v>40.201719000000004</v>
      </c>
      <c r="K572" s="52">
        <f>_xlfn.IFNA(VLOOKUP(D572&amp;"."&amp;G572,PNIdata!$E$6:$L$264,2,FALSE),"-")</f>
        <v>2.7030000000000001E-3</v>
      </c>
      <c r="L572" s="158" t="str">
        <f>IFERROR(IF(O572&gt;0,I572*O572,"   -"),"   -")</f>
        <v xml:space="preserve">   -</v>
      </c>
      <c r="M572" s="52"/>
      <c r="N572" s="169">
        <v>1</v>
      </c>
      <c r="O572" s="169">
        <v>0</v>
      </c>
      <c r="P572" s="169">
        <v>0</v>
      </c>
      <c r="Q572" s="169" t="s">
        <v>647</v>
      </c>
      <c r="R572" s="169" t="s">
        <v>648</v>
      </c>
      <c r="S572" s="53">
        <v>280268</v>
      </c>
    </row>
    <row r="573" spans="1:19" x14ac:dyDescent="0.25">
      <c r="A573" s="33" t="s">
        <v>154</v>
      </c>
      <c r="B573" s="34">
        <f>VLOOKUP(D573,nusedswatershed,4,FALSE)</f>
        <v>25</v>
      </c>
      <c r="C573" s="35">
        <v>25</v>
      </c>
      <c r="D573" s="36" t="s">
        <v>226</v>
      </c>
      <c r="E573" s="36" t="s">
        <v>35</v>
      </c>
      <c r="F573" s="21" t="s">
        <v>163</v>
      </c>
      <c r="G573" s="22">
        <v>2014</v>
      </c>
      <c r="H573" s="128">
        <v>15000</v>
      </c>
      <c r="I573" s="40">
        <v>15000</v>
      </c>
      <c r="J573" s="153">
        <f>K573*I573</f>
        <v>100.66500000000001</v>
      </c>
      <c r="K573" s="52">
        <f>_xlfn.IFNA(VLOOKUP(D573&amp;"."&amp;G573,PNIdata!$E$6:$L$264,2,FALSE),"-")</f>
        <v>6.711E-3</v>
      </c>
      <c r="L573" s="158">
        <f>IFERROR(IF(O573&gt;0,I573*O573,"   -"),"   -")</f>
        <v>150</v>
      </c>
      <c r="M573" s="52"/>
      <c r="N573" s="169">
        <v>0.99</v>
      </c>
      <c r="O573" s="169">
        <v>0.01</v>
      </c>
      <c r="P573" s="169">
        <v>0.01</v>
      </c>
      <c r="Q573" s="169" t="s">
        <v>647</v>
      </c>
      <c r="R573" s="169" t="s">
        <v>648</v>
      </c>
      <c r="S573" s="53">
        <v>2394475</v>
      </c>
    </row>
    <row r="574" spans="1:19" x14ac:dyDescent="0.25">
      <c r="A574" s="33" t="s">
        <v>154</v>
      </c>
      <c r="B574" s="34">
        <f>VLOOKUP(D574,nusedswatershed,4,FALSE)</f>
        <v>25</v>
      </c>
      <c r="C574" s="35">
        <v>25</v>
      </c>
      <c r="D574" s="36" t="s">
        <v>226</v>
      </c>
      <c r="E574" s="36" t="s">
        <v>35</v>
      </c>
      <c r="F574" s="21" t="s">
        <v>163</v>
      </c>
      <c r="G574">
        <v>2004</v>
      </c>
      <c r="H574" s="128">
        <v>41053</v>
      </c>
      <c r="I574" s="40">
        <v>41053</v>
      </c>
      <c r="J574" s="153">
        <f>K574*I574</f>
        <v>304.77747199999999</v>
      </c>
      <c r="K574" s="52">
        <f>_xlfn.IFNA(VLOOKUP(D574&amp;"."&amp;G574,PNIdata!$E$6:$L$264,2,FALSE),"-")</f>
        <v>7.424E-3</v>
      </c>
      <c r="L574" s="158" t="str">
        <f>IFERROR(IF(O574&gt;0,I574*O574,"   -"),"   -")</f>
        <v xml:space="preserve">   -</v>
      </c>
      <c r="M574" s="52"/>
      <c r="N574" s="169">
        <v>1</v>
      </c>
      <c r="O574" s="169">
        <v>0</v>
      </c>
      <c r="P574" s="169">
        <v>0</v>
      </c>
      <c r="Q574" s="169" t="s">
        <v>647</v>
      </c>
      <c r="R574" s="169" t="s">
        <v>648</v>
      </c>
      <c r="S574" s="53">
        <v>2195790</v>
      </c>
    </row>
    <row r="575" spans="1:19" x14ac:dyDescent="0.25">
      <c r="A575" s="33" t="s">
        <v>154</v>
      </c>
      <c r="B575" s="34">
        <f>VLOOKUP(D575,nusedswatershed,4,FALSE)</f>
        <v>25</v>
      </c>
      <c r="C575" s="35">
        <v>25</v>
      </c>
      <c r="D575" s="36" t="s">
        <v>226</v>
      </c>
      <c r="E575" s="36" t="s">
        <v>35</v>
      </c>
      <c r="F575" s="21" t="s">
        <v>163</v>
      </c>
      <c r="G575" s="40">
        <v>2021</v>
      </c>
      <c r="H575" s="128">
        <v>8367</v>
      </c>
      <c r="I575" s="40">
        <v>8367</v>
      </c>
      <c r="J575" s="153">
        <f>K575*I575</f>
        <v>73.177782000000008</v>
      </c>
      <c r="K575" s="52">
        <f>_xlfn.IFNA(VLOOKUP(D575&amp;"."&amp;G575,PNIdata!$E$6:$L$264,2,FALSE),"-")</f>
        <v>8.7460000000000003E-3</v>
      </c>
      <c r="L575" s="158">
        <f>IFERROR(IF(O575&gt;0,I575*O575,"   -"),"   -")</f>
        <v>167.34</v>
      </c>
      <c r="M575" s="52"/>
      <c r="N575" s="169">
        <v>0.98</v>
      </c>
      <c r="O575" s="169">
        <v>0.02</v>
      </c>
      <c r="P575" s="169">
        <v>0.02</v>
      </c>
      <c r="Q575" s="169" t="s">
        <v>647</v>
      </c>
      <c r="R575" s="169" t="s">
        <v>648</v>
      </c>
      <c r="S575" s="53">
        <v>2775426</v>
      </c>
    </row>
    <row r="576" spans="1:19" x14ac:dyDescent="0.25">
      <c r="A576" s="33" t="s">
        <v>154</v>
      </c>
      <c r="B576" s="34">
        <f>VLOOKUP(D576,nusedswatershed,4,FALSE)</f>
        <v>25</v>
      </c>
      <c r="C576" s="35">
        <v>25</v>
      </c>
      <c r="D576" s="36" t="s">
        <v>226</v>
      </c>
      <c r="E576" s="36" t="s">
        <v>35</v>
      </c>
      <c r="F576" s="21" t="s">
        <v>163</v>
      </c>
      <c r="G576">
        <v>2013</v>
      </c>
      <c r="H576" s="128">
        <v>60760</v>
      </c>
      <c r="I576" s="40">
        <v>60760</v>
      </c>
      <c r="J576" s="153">
        <f>K576*I576</f>
        <v>563.91355999999996</v>
      </c>
      <c r="K576" s="52">
        <f>_xlfn.IFNA(VLOOKUP(D576&amp;"."&amp;G576,PNIdata!$E$6:$L$264,2,FALSE),"-")</f>
        <v>9.2809999999999993E-3</v>
      </c>
      <c r="L576" s="158">
        <f>IFERROR(IF(O576&gt;0,I576*O576,"   -"),"   -")</f>
        <v>607.6</v>
      </c>
      <c r="M576" s="52"/>
      <c r="N576" s="169">
        <v>0.99</v>
      </c>
      <c r="O576" s="169">
        <v>0.01</v>
      </c>
      <c r="P576" s="169">
        <v>0.01</v>
      </c>
      <c r="Q576" s="169" t="s">
        <v>647</v>
      </c>
      <c r="R576" s="169" t="s">
        <v>648</v>
      </c>
      <c r="S576" s="53">
        <v>2770120</v>
      </c>
    </row>
    <row r="577" spans="1:19" x14ac:dyDescent="0.25">
      <c r="A577" s="33" t="s">
        <v>154</v>
      </c>
      <c r="B577" s="34">
        <f>VLOOKUP(D577,nusedswatershed,4,FALSE)</f>
        <v>25</v>
      </c>
      <c r="C577" s="35">
        <v>25</v>
      </c>
      <c r="D577" s="36" t="s">
        <v>226</v>
      </c>
      <c r="E577" s="36" t="s">
        <v>35</v>
      </c>
      <c r="F577" s="21" t="s">
        <v>163</v>
      </c>
      <c r="G577" s="40">
        <v>2020</v>
      </c>
      <c r="H577" s="128">
        <v>3526</v>
      </c>
      <c r="I577" s="40">
        <v>3526</v>
      </c>
      <c r="J577" s="153">
        <f>K577*I577</f>
        <v>33.158503999999994</v>
      </c>
      <c r="K577" s="52">
        <f>_xlfn.IFNA(VLOOKUP(D577&amp;"."&amp;G577,PNIdata!$E$6:$L$264,2,FALSE),"-")</f>
        <v>9.4039999999999992E-3</v>
      </c>
      <c r="L577" s="158">
        <f>IFERROR(IF(O577&gt;0,I577*O577,"   -"),"   -")</f>
        <v>35.26</v>
      </c>
      <c r="M577" s="52"/>
      <c r="N577" s="169">
        <v>0.99</v>
      </c>
      <c r="O577" s="169">
        <v>0.01</v>
      </c>
      <c r="P577" s="169">
        <v>0.01</v>
      </c>
      <c r="Q577" s="169" t="s">
        <v>647</v>
      </c>
      <c r="R577" s="169" t="s">
        <v>648</v>
      </c>
      <c r="S577" s="53">
        <v>2866468</v>
      </c>
    </row>
    <row r="578" spans="1:19" x14ac:dyDescent="0.25">
      <c r="A578" s="33" t="s">
        <v>154</v>
      </c>
      <c r="B578" s="34">
        <f>VLOOKUP(D578,nusedswatershed,4,FALSE)</f>
        <v>25</v>
      </c>
      <c r="C578" s="35">
        <v>25</v>
      </c>
      <c r="D578" s="36" t="s">
        <v>226</v>
      </c>
      <c r="E578" s="36" t="s">
        <v>35</v>
      </c>
      <c r="F578" s="21" t="s">
        <v>163</v>
      </c>
      <c r="G578">
        <v>2002</v>
      </c>
      <c r="H578" s="128">
        <v>26210</v>
      </c>
      <c r="I578" s="40">
        <v>26210</v>
      </c>
      <c r="J578" s="153">
        <f>K578*I578</f>
        <v>250.80348999999998</v>
      </c>
      <c r="K578" s="52">
        <f>_xlfn.IFNA(VLOOKUP(D578&amp;"."&amp;G578,PNIdata!$E$6:$L$264,2,FALSE),"-")</f>
        <v>9.5689999999999994E-3</v>
      </c>
      <c r="L578" s="158">
        <f>IFERROR(IF(O578&gt;0,I578*O578,"   -"),"   -")</f>
        <v>262.10000000000002</v>
      </c>
      <c r="M578" s="52"/>
      <c r="N578" s="169">
        <v>0.99</v>
      </c>
      <c r="O578" s="169">
        <v>0.01</v>
      </c>
      <c r="P578" s="169">
        <v>0.01</v>
      </c>
      <c r="Q578" s="169" t="s">
        <v>647</v>
      </c>
      <c r="R578" s="169" t="s">
        <v>648</v>
      </c>
      <c r="S578" s="53">
        <v>2402754</v>
      </c>
    </row>
    <row r="579" spans="1:19" x14ac:dyDescent="0.25">
      <c r="A579" s="33" t="s">
        <v>154</v>
      </c>
      <c r="B579" s="34">
        <f>VLOOKUP(D579,nusedswatershed,4,FALSE)</f>
        <v>25</v>
      </c>
      <c r="C579" s="35">
        <v>25</v>
      </c>
      <c r="D579" s="36" t="s">
        <v>226</v>
      </c>
      <c r="E579" s="36" t="s">
        <v>35</v>
      </c>
      <c r="F579" s="21" t="s">
        <v>163</v>
      </c>
      <c r="G579">
        <v>2005</v>
      </c>
      <c r="H579" s="128">
        <v>5831</v>
      </c>
      <c r="I579" s="40">
        <v>5831</v>
      </c>
      <c r="J579" s="153">
        <f>K579*I579</f>
        <v>58.31</v>
      </c>
      <c r="K579" s="52">
        <f>_xlfn.IFNA(VLOOKUP(D579&amp;"."&amp;G579,PNIdata!$E$6:$L$264,2,FALSE),"-")</f>
        <v>0.01</v>
      </c>
      <c r="L579" s="158">
        <f>IFERROR(IF(O579&gt;0,I579*O579,"   -"),"   -")</f>
        <v>58.31</v>
      </c>
      <c r="M579" s="52"/>
      <c r="N579" s="169">
        <v>0.99</v>
      </c>
      <c r="O579" s="169">
        <v>0.01</v>
      </c>
      <c r="P579" s="169">
        <v>0.01</v>
      </c>
      <c r="Q579" s="169" t="s">
        <v>647</v>
      </c>
      <c r="R579" s="169" t="s">
        <v>648</v>
      </c>
      <c r="S579" s="53">
        <v>1816060</v>
      </c>
    </row>
    <row r="580" spans="1:19" x14ac:dyDescent="0.25">
      <c r="A580" s="33" t="s">
        <v>154</v>
      </c>
      <c r="B580" s="34">
        <f>VLOOKUP(D580,nusedswatershed,4,FALSE)</f>
        <v>25</v>
      </c>
      <c r="C580" s="35">
        <v>25</v>
      </c>
      <c r="D580" s="36" t="s">
        <v>226</v>
      </c>
      <c r="E580" s="36" t="s">
        <v>35</v>
      </c>
      <c r="F580" s="21" t="s">
        <v>163</v>
      </c>
      <c r="G580" s="22">
        <v>2015</v>
      </c>
      <c r="H580" s="128">
        <v>38178</v>
      </c>
      <c r="I580" s="40">
        <v>38178</v>
      </c>
      <c r="J580" s="153">
        <f>K580*I580</f>
        <v>515.93749200000002</v>
      </c>
      <c r="K580" s="52">
        <f>_xlfn.IFNA(VLOOKUP(D580&amp;"."&amp;G580,PNIdata!$E$6:$L$264,2,FALSE),"-")</f>
        <v>1.3514E-2</v>
      </c>
      <c r="L580" s="158">
        <f>IFERROR(IF(O580&gt;0,I580*O580,"   -"),"   -")</f>
        <v>381.78000000000003</v>
      </c>
      <c r="M580" s="52"/>
      <c r="N580" s="169">
        <v>0.99</v>
      </c>
      <c r="O580" s="169">
        <v>0.01</v>
      </c>
      <c r="P580" s="169">
        <v>0.01</v>
      </c>
      <c r="Q580" s="169" t="s">
        <v>647</v>
      </c>
      <c r="R580" s="169" t="s">
        <v>648</v>
      </c>
      <c r="S580" s="53">
        <v>2658734</v>
      </c>
    </row>
    <row r="581" spans="1:19" x14ac:dyDescent="0.25">
      <c r="A581" s="33" t="s">
        <v>154</v>
      </c>
      <c r="B581" s="34">
        <f>VLOOKUP(D581,nusedswatershed,4,FALSE)</f>
        <v>25</v>
      </c>
      <c r="C581" s="35">
        <v>25</v>
      </c>
      <c r="D581" s="36" t="s">
        <v>226</v>
      </c>
      <c r="E581" s="36" t="s">
        <v>35</v>
      </c>
      <c r="F581" s="21" t="s">
        <v>163</v>
      </c>
      <c r="G581" s="22">
        <v>2009</v>
      </c>
      <c r="H581" s="128">
        <v>17000</v>
      </c>
      <c r="I581" s="40">
        <v>17000</v>
      </c>
      <c r="J581" s="153">
        <f>K581*I581</f>
        <v>294.79699999999997</v>
      </c>
      <c r="K581" s="52">
        <f>_xlfn.IFNA(VLOOKUP(D581&amp;"."&amp;G581,PNIdata!$E$6:$L$264,2,FALSE),"-")</f>
        <v>1.7340999999999999E-2</v>
      </c>
      <c r="L581" s="158">
        <f>IFERROR(IF(O581&gt;0,I581*O581,"   -"),"   -")</f>
        <v>340</v>
      </c>
      <c r="M581" s="52"/>
      <c r="N581" s="169">
        <v>0.98</v>
      </c>
      <c r="O581" s="169">
        <v>0.02</v>
      </c>
      <c r="P581" s="169">
        <v>0.02</v>
      </c>
      <c r="Q581" s="169" t="s">
        <v>647</v>
      </c>
      <c r="R581" s="169" t="s">
        <v>648</v>
      </c>
      <c r="S581" s="53">
        <v>270265</v>
      </c>
    </row>
    <row r="582" spans="1:19" x14ac:dyDescent="0.25">
      <c r="A582" s="33" t="s">
        <v>154</v>
      </c>
      <c r="B582" s="34">
        <f>VLOOKUP(D582,nusedswatershed,4,FALSE)</f>
        <v>25</v>
      </c>
      <c r="C582" s="35">
        <v>25</v>
      </c>
      <c r="D582" s="36" t="s">
        <v>226</v>
      </c>
      <c r="E582" s="36" t="s">
        <v>35</v>
      </c>
      <c r="F582" s="21" t="s">
        <v>163</v>
      </c>
      <c r="G582" s="40">
        <v>2019</v>
      </c>
      <c r="H582" s="128">
        <v>4962</v>
      </c>
      <c r="I582" s="40">
        <v>4962</v>
      </c>
      <c r="J582" s="153">
        <f>K582*I582</f>
        <v>88.080461999999997</v>
      </c>
      <c r="K582" s="52">
        <f>_xlfn.IFNA(VLOOKUP(D582&amp;"."&amp;G582,PNIdata!$E$6:$L$264,2,FALSE),"-")</f>
        <v>1.7750999999999999E-2</v>
      </c>
      <c r="L582" s="158">
        <f>IFERROR(IF(O582&gt;0,I582*O582,"   -"),"   -")</f>
        <v>49.620000000000005</v>
      </c>
      <c r="M582" s="52"/>
      <c r="N582" s="169">
        <v>0.99</v>
      </c>
      <c r="O582" s="169">
        <v>0.01</v>
      </c>
      <c r="P582" s="169">
        <v>0.01</v>
      </c>
      <c r="Q582" s="169" t="s">
        <v>647</v>
      </c>
      <c r="R582" s="169" t="s">
        <v>648</v>
      </c>
      <c r="S582" s="53">
        <v>3250807</v>
      </c>
    </row>
    <row r="583" spans="1:19" x14ac:dyDescent="0.25">
      <c r="A583" s="33" t="s">
        <v>154</v>
      </c>
      <c r="B583" s="34">
        <f>VLOOKUP(D583,nusedswatershed,4,FALSE)</f>
        <v>25</v>
      </c>
      <c r="C583" s="35">
        <v>25</v>
      </c>
      <c r="D583" s="36" t="s">
        <v>226</v>
      </c>
      <c r="E583" s="36" t="s">
        <v>35</v>
      </c>
      <c r="F583" s="21" t="s">
        <v>163</v>
      </c>
      <c r="G583">
        <v>2007</v>
      </c>
      <c r="H583" s="128">
        <v>7736</v>
      </c>
      <c r="I583" s="40">
        <v>7736</v>
      </c>
      <c r="J583" s="153">
        <f>K583*I583</f>
        <v>150.209912</v>
      </c>
      <c r="K583" s="52">
        <f>_xlfn.IFNA(VLOOKUP(D583&amp;"."&amp;G583,PNIdata!$E$6:$L$264,2,FALSE),"-")</f>
        <v>1.9417E-2</v>
      </c>
      <c r="L583" s="158">
        <f>IFERROR(IF(O583&gt;0,I583*O583,"   -"),"   -")</f>
        <v>154.72</v>
      </c>
      <c r="M583" s="52"/>
      <c r="N583" s="169">
        <v>0.98</v>
      </c>
      <c r="O583" s="169">
        <v>0.02</v>
      </c>
      <c r="P583" s="169">
        <v>0.02</v>
      </c>
      <c r="Q583" s="169" t="s">
        <v>647</v>
      </c>
      <c r="R583" s="169" t="s">
        <v>648</v>
      </c>
      <c r="S583" s="53">
        <v>1927557</v>
      </c>
    </row>
    <row r="584" spans="1:19" x14ac:dyDescent="0.25">
      <c r="A584" s="33" t="s">
        <v>154</v>
      </c>
      <c r="B584" s="34">
        <f>VLOOKUP(D584,nusedswatershed,4,FALSE)</f>
        <v>25</v>
      </c>
      <c r="C584" s="35">
        <v>25</v>
      </c>
      <c r="D584" s="36" t="s">
        <v>226</v>
      </c>
      <c r="E584" s="36" t="s">
        <v>35</v>
      </c>
      <c r="F584" s="21" t="s">
        <v>163</v>
      </c>
      <c r="G584">
        <v>2000</v>
      </c>
      <c r="H584" s="128">
        <v>8645</v>
      </c>
      <c r="I584" s="40">
        <v>8645</v>
      </c>
      <c r="J584" s="153">
        <f>K584*I584</f>
        <v>169.51115999999999</v>
      </c>
      <c r="K584" s="52">
        <f>_xlfn.IFNA(VLOOKUP(D584&amp;"."&amp;G584,PNIdata!$E$6:$L$264,2,FALSE),"-")</f>
        <v>1.9608E-2</v>
      </c>
      <c r="L584" s="158">
        <f>IFERROR(IF(O584&gt;0,I584*O584,"   -"),"   -")</f>
        <v>172.9</v>
      </c>
      <c r="M584" s="52"/>
      <c r="N584" s="169">
        <v>0.98</v>
      </c>
      <c r="O584" s="169">
        <v>0.02</v>
      </c>
      <c r="P584" s="169">
        <v>0.02</v>
      </c>
      <c r="Q584" s="169" t="s">
        <v>647</v>
      </c>
      <c r="R584" s="169" t="s">
        <v>648</v>
      </c>
      <c r="S584" s="53">
        <v>336666</v>
      </c>
    </row>
    <row r="585" spans="1:19" x14ac:dyDescent="0.25">
      <c r="A585" s="33" t="s">
        <v>154</v>
      </c>
      <c r="B585" s="34">
        <f>VLOOKUP(D585,nusedswatershed,4,FALSE)</f>
        <v>25</v>
      </c>
      <c r="C585" s="35">
        <v>25</v>
      </c>
      <c r="D585" s="36" t="s">
        <v>226</v>
      </c>
      <c r="E585" s="36" t="s">
        <v>35</v>
      </c>
      <c r="F585" s="21" t="s">
        <v>163</v>
      </c>
      <c r="G585" s="22">
        <v>2010</v>
      </c>
      <c r="H585" s="128">
        <v>14940</v>
      </c>
      <c r="I585" s="40">
        <v>14940</v>
      </c>
      <c r="J585" s="153">
        <f>K585*I585</f>
        <v>302.8338</v>
      </c>
      <c r="K585" s="52">
        <f>_xlfn.IFNA(VLOOKUP(D585&amp;"."&amp;G585,PNIdata!$E$6:$L$264,2,FALSE),"-")</f>
        <v>2.027E-2</v>
      </c>
      <c r="L585" s="158">
        <f>IFERROR(IF(O585&gt;0,I585*O585,"   -"),"   -")</f>
        <v>298.8</v>
      </c>
      <c r="M585" s="52"/>
      <c r="N585" s="169">
        <v>0.98</v>
      </c>
      <c r="O585" s="169">
        <v>0.02</v>
      </c>
      <c r="P585" s="169">
        <v>0.02</v>
      </c>
      <c r="Q585" s="169" t="s">
        <v>647</v>
      </c>
      <c r="R585" s="169" t="s">
        <v>648</v>
      </c>
      <c r="S585" s="53">
        <v>3060553</v>
      </c>
    </row>
    <row r="586" spans="1:19" x14ac:dyDescent="0.25">
      <c r="A586" s="33" t="s">
        <v>154</v>
      </c>
      <c r="B586" s="34">
        <f>VLOOKUP(D586,nusedswatershed,4,FALSE)</f>
        <v>25</v>
      </c>
      <c r="C586" s="35">
        <v>25</v>
      </c>
      <c r="D586" s="36" t="s">
        <v>226</v>
      </c>
      <c r="E586" s="36" t="s">
        <v>35</v>
      </c>
      <c r="F586" s="21" t="s">
        <v>163</v>
      </c>
      <c r="G586" s="40">
        <v>2017</v>
      </c>
      <c r="H586" s="128">
        <v>12161</v>
      </c>
      <c r="I586" s="40">
        <v>12161</v>
      </c>
      <c r="J586" s="153">
        <f>K586*I586</f>
        <v>283.54587600000002</v>
      </c>
      <c r="K586" s="52">
        <f>_xlfn.IFNA(VLOOKUP(D586&amp;"."&amp;G586,PNIdata!$E$6:$L$264,2,FALSE),"-")</f>
        <v>2.3316E-2</v>
      </c>
      <c r="L586" s="158">
        <f>IFERROR(IF(O586&gt;0,I586*O586,"   -"),"   -")</f>
        <v>243.22</v>
      </c>
      <c r="M586" s="52"/>
      <c r="N586" s="169">
        <v>0.98</v>
      </c>
      <c r="O586" s="169">
        <v>0.02</v>
      </c>
      <c r="P586" s="169">
        <v>0.02</v>
      </c>
      <c r="Q586" s="169" t="s">
        <v>647</v>
      </c>
      <c r="R586" s="169" t="s">
        <v>648</v>
      </c>
      <c r="S586" s="53">
        <v>2825427</v>
      </c>
    </row>
    <row r="587" spans="1:19" x14ac:dyDescent="0.25">
      <c r="A587" s="33" t="s">
        <v>154</v>
      </c>
      <c r="B587" s="34">
        <f>VLOOKUP(D587,nusedswatershed,4,FALSE)</f>
        <v>25</v>
      </c>
      <c r="C587" s="35">
        <v>25</v>
      </c>
      <c r="D587" s="36" t="s">
        <v>226</v>
      </c>
      <c r="E587" s="36" t="s">
        <v>35</v>
      </c>
      <c r="F587" s="21" t="s">
        <v>163</v>
      </c>
      <c r="G587">
        <v>2006</v>
      </c>
      <c r="H587" s="128">
        <v>22030</v>
      </c>
      <c r="I587" s="40">
        <v>22030</v>
      </c>
      <c r="J587" s="153">
        <f>K587*I587</f>
        <v>515.74432999999999</v>
      </c>
      <c r="K587" s="52">
        <f>_xlfn.IFNA(VLOOKUP(D587&amp;"."&amp;G587,PNIdata!$E$6:$L$264,2,FALSE),"-")</f>
        <v>2.3410999999999998E-2</v>
      </c>
      <c r="L587" s="158" t="str">
        <f>IFERROR(IF(O587&gt;0,I587*O587,"   -"),"   -")</f>
        <v xml:space="preserve">   -</v>
      </c>
      <c r="M587" s="52"/>
      <c r="N587" s="169">
        <v>1</v>
      </c>
      <c r="O587" s="169">
        <v>0</v>
      </c>
      <c r="P587" s="169">
        <v>0</v>
      </c>
      <c r="Q587" s="169" t="s">
        <v>647</v>
      </c>
      <c r="R587" s="169" t="s">
        <v>648</v>
      </c>
      <c r="S587" s="53">
        <v>1940202</v>
      </c>
    </row>
    <row r="588" spans="1:19" x14ac:dyDescent="0.25">
      <c r="A588" s="33" t="s">
        <v>154</v>
      </c>
      <c r="B588" s="34">
        <f>VLOOKUP(D588,nusedswatershed,4,FALSE)</f>
        <v>25</v>
      </c>
      <c r="C588" s="35">
        <v>25</v>
      </c>
      <c r="D588" s="36" t="s">
        <v>226</v>
      </c>
      <c r="E588" s="36" t="s">
        <v>35</v>
      </c>
      <c r="F588" s="21" t="s">
        <v>163</v>
      </c>
      <c r="G588" s="40">
        <v>2016</v>
      </c>
      <c r="H588" s="128">
        <v>30387</v>
      </c>
      <c r="I588" s="40">
        <v>30387</v>
      </c>
      <c r="J588" s="153">
        <f>K588*I588</f>
        <v>716.19120299999997</v>
      </c>
      <c r="K588" s="52">
        <f>_xlfn.IFNA(VLOOKUP(D588&amp;"."&amp;G588,PNIdata!$E$6:$L$264,2,FALSE),"-")</f>
        <v>2.3569E-2</v>
      </c>
      <c r="L588" s="158">
        <f>IFERROR(IF(O588&gt;0,I588*O588,"   -"),"   -")</f>
        <v>607.74</v>
      </c>
      <c r="M588" s="52"/>
      <c r="N588" s="169">
        <v>0.98</v>
      </c>
      <c r="O588" s="169">
        <v>0.02</v>
      </c>
      <c r="P588" s="169">
        <v>0.02</v>
      </c>
      <c r="Q588" s="169" t="s">
        <v>647</v>
      </c>
      <c r="R588" s="169" t="s">
        <v>648</v>
      </c>
      <c r="S588" s="53">
        <v>3063467</v>
      </c>
    </row>
    <row r="589" spans="1:19" x14ac:dyDescent="0.25">
      <c r="A589" s="33" t="s">
        <v>154</v>
      </c>
      <c r="B589" s="34">
        <f>VLOOKUP(D589,nusedswatershed,4,FALSE)</f>
        <v>25</v>
      </c>
      <c r="C589" s="35">
        <v>25</v>
      </c>
      <c r="D589" s="36" t="s">
        <v>226</v>
      </c>
      <c r="E589" s="36" t="s">
        <v>35</v>
      </c>
      <c r="F589" s="21" t="s">
        <v>163</v>
      </c>
      <c r="G589" s="22">
        <v>2011</v>
      </c>
      <c r="H589" s="128">
        <v>21276</v>
      </c>
      <c r="I589" s="40">
        <v>21276</v>
      </c>
      <c r="J589" s="153">
        <f>K589*I589</f>
        <v>638.28</v>
      </c>
      <c r="K589" s="52">
        <f>_xlfn.IFNA(VLOOKUP(D589&amp;"."&amp;G589,PNIdata!$E$6:$L$264,2,FALSE),"-")</f>
        <v>0.03</v>
      </c>
      <c r="L589" s="158">
        <f>IFERROR(IF(O589&gt;0,I589*O589,"   -"),"   -")</f>
        <v>638.28</v>
      </c>
      <c r="M589" s="52"/>
      <c r="N589" s="169">
        <v>0.97</v>
      </c>
      <c r="O589" s="169">
        <v>0.03</v>
      </c>
      <c r="P589" s="169">
        <v>0.03</v>
      </c>
      <c r="Q589" s="169" t="s">
        <v>647</v>
      </c>
      <c r="R589" s="169" t="s">
        <v>648</v>
      </c>
      <c r="S589" s="53">
        <v>2698940</v>
      </c>
    </row>
    <row r="590" spans="1:19" x14ac:dyDescent="0.25">
      <c r="A590" s="33" t="s">
        <v>154</v>
      </c>
      <c r="B590" s="34">
        <f>VLOOKUP(D590,nusedswatershed,4,FALSE)</f>
        <v>25</v>
      </c>
      <c r="C590" s="35">
        <v>25</v>
      </c>
      <c r="D590" s="36" t="s">
        <v>226</v>
      </c>
      <c r="E590" s="36" t="s">
        <v>35</v>
      </c>
      <c r="F590" s="21" t="s">
        <v>163</v>
      </c>
      <c r="G590" s="40">
        <v>2018</v>
      </c>
      <c r="H590" s="128">
        <v>9943</v>
      </c>
      <c r="I590" s="40">
        <v>9943</v>
      </c>
      <c r="J590" s="153">
        <f>K590*I590</f>
        <v>330.33628900000002</v>
      </c>
      <c r="K590" s="52">
        <f>_xlfn.IFNA(VLOOKUP(D590&amp;"."&amp;G590,PNIdata!$E$6:$L$264,2,FALSE),"-")</f>
        <v>3.3223000000000003E-2</v>
      </c>
      <c r="L590" s="158">
        <f>IFERROR(IF(O590&gt;0,I590*O590,"   -"),"   -")</f>
        <v>198.86</v>
      </c>
      <c r="M590" s="52"/>
      <c r="N590" s="169">
        <v>0.98</v>
      </c>
      <c r="O590" s="169">
        <v>0.02</v>
      </c>
      <c r="P590" s="169">
        <v>0.02</v>
      </c>
      <c r="Q590" s="169" t="s">
        <v>647</v>
      </c>
      <c r="R590" s="169" t="s">
        <v>648</v>
      </c>
      <c r="S590" s="53">
        <v>3103617</v>
      </c>
    </row>
    <row r="591" spans="1:19" x14ac:dyDescent="0.25">
      <c r="A591" s="33" t="s">
        <v>154</v>
      </c>
      <c r="B591" s="34">
        <f>VLOOKUP(D591,nusedswatershed,4,FALSE)</f>
        <v>25</v>
      </c>
      <c r="C591" s="35">
        <v>25</v>
      </c>
      <c r="D591" s="36" t="s">
        <v>226</v>
      </c>
      <c r="E591" s="36" t="s">
        <v>35</v>
      </c>
      <c r="F591" s="21" t="s">
        <v>163</v>
      </c>
      <c r="G591" s="22">
        <v>2012</v>
      </c>
      <c r="H591" s="128">
        <v>4875</v>
      </c>
      <c r="I591" s="40">
        <v>4875</v>
      </c>
      <c r="J591" s="153">
        <f>K591*I591</f>
        <v>168.104625</v>
      </c>
      <c r="K591" s="52">
        <f>_xlfn.IFNA(VLOOKUP(D591&amp;"."&amp;G591,PNIdata!$E$6:$L$264,2,FALSE),"-")</f>
        <v>3.4483E-2</v>
      </c>
      <c r="L591" s="158">
        <f>IFERROR(IF(O591&gt;0,I591*O591,"   -"),"   -")</f>
        <v>146.25</v>
      </c>
      <c r="M591" s="52"/>
      <c r="N591" s="169">
        <v>0.97</v>
      </c>
      <c r="O591" s="169">
        <v>0.03</v>
      </c>
      <c r="P591" s="169">
        <v>0.03</v>
      </c>
      <c r="Q591" s="169" t="s">
        <v>647</v>
      </c>
      <c r="R591" s="169" t="s">
        <v>648</v>
      </c>
      <c r="S591" s="53">
        <v>2745006</v>
      </c>
    </row>
    <row r="592" spans="1:19" x14ac:dyDescent="0.25">
      <c r="A592" s="33" t="s">
        <v>154</v>
      </c>
      <c r="B592" s="34">
        <f>VLOOKUP(D592,nusedswatershed,4,FALSE)</f>
        <v>25</v>
      </c>
      <c r="C592" s="35">
        <v>25</v>
      </c>
      <c r="D592" s="36" t="s">
        <v>226</v>
      </c>
      <c r="E592" s="36" t="s">
        <v>35</v>
      </c>
      <c r="F592" s="21" t="s">
        <v>163</v>
      </c>
      <c r="G592">
        <v>2008</v>
      </c>
      <c r="H592" s="128">
        <v>11786</v>
      </c>
      <c r="I592" s="40">
        <v>11786</v>
      </c>
      <c r="J592" s="153">
        <f>K592*I592</f>
        <v>481.05737599999998</v>
      </c>
      <c r="K592" s="52">
        <f>_xlfn.IFNA(VLOOKUP(D592&amp;"."&amp;G592,PNIdata!$E$6:$L$264,2,FALSE),"-")</f>
        <v>4.0815999999999998E-2</v>
      </c>
      <c r="L592" s="158">
        <f>IFERROR(IF(O592&gt;0,I592*O592,"   -"),"   -")</f>
        <v>471.44</v>
      </c>
      <c r="M592" s="52"/>
      <c r="N592" s="169">
        <v>0.96</v>
      </c>
      <c r="O592" s="169">
        <v>0.04</v>
      </c>
      <c r="P592" s="169">
        <v>0.04</v>
      </c>
      <c r="Q592" s="169" t="s">
        <v>647</v>
      </c>
      <c r="R592" s="169" t="s">
        <v>648</v>
      </c>
      <c r="S592" s="53">
        <v>2135462</v>
      </c>
    </row>
    <row r="593" spans="1:19" x14ac:dyDescent="0.25">
      <c r="A593" s="33" t="s">
        <v>154</v>
      </c>
      <c r="B593" s="34">
        <f>VLOOKUP(D593,nusedswatershed,4,FALSE)</f>
        <v>25</v>
      </c>
      <c r="C593" s="35">
        <v>25</v>
      </c>
      <c r="D593" s="36" t="s">
        <v>226</v>
      </c>
      <c r="E593" s="36" t="s">
        <v>35</v>
      </c>
      <c r="F593" s="21" t="s">
        <v>163</v>
      </c>
      <c r="G593">
        <v>1999</v>
      </c>
      <c r="H593" s="128">
        <v>14195</v>
      </c>
      <c r="I593" s="40">
        <v>14195</v>
      </c>
      <c r="J593" s="153">
        <f>K593*I593</f>
        <v>855.12099499999999</v>
      </c>
      <c r="K593" s="52">
        <f>_xlfn.IFNA(VLOOKUP(D593&amp;"."&amp;G593,PNIdata!$E$6:$L$264,2,FALSE),"-")</f>
        <v>6.0241000000000003E-2</v>
      </c>
      <c r="L593" s="158" t="str">
        <f>IFERROR(IF(O593&gt;0,I593*O593,"   -"),"   -")</f>
        <v xml:space="preserve">   -</v>
      </c>
      <c r="M593" s="52"/>
      <c r="N593" s="167"/>
      <c r="O593" s="167"/>
      <c r="S593" s="53">
        <v>657050</v>
      </c>
    </row>
    <row r="594" spans="1:19" x14ac:dyDescent="0.25">
      <c r="A594" s="33" t="s">
        <v>154</v>
      </c>
      <c r="B594" s="34">
        <f>VLOOKUP(D594,nusedswatershed,4,FALSE)</f>
        <v>25</v>
      </c>
      <c r="C594" s="35">
        <v>25</v>
      </c>
      <c r="D594" s="36" t="s">
        <v>226</v>
      </c>
      <c r="E594" s="36" t="s">
        <v>35</v>
      </c>
      <c r="F594" s="21" t="s">
        <v>163</v>
      </c>
      <c r="G594" s="22">
        <v>1998</v>
      </c>
      <c r="H594" s="128">
        <v>21865</v>
      </c>
      <c r="I594" s="40">
        <v>21865</v>
      </c>
      <c r="J594" s="153">
        <f>K594*I594</f>
        <v>6419.0829700000004</v>
      </c>
      <c r="K594" s="52">
        <f>_xlfn.IFNA(VLOOKUP(D594&amp;"."&amp;G594,PNIdata!$E$6:$L$264,2,FALSE),"-")</f>
        <v>0.29357800000000001</v>
      </c>
      <c r="L594" s="158" t="str">
        <f>IFERROR(IF(O594&gt;0,I594*O594,"   -"),"   -")</f>
        <v xml:space="preserve">   -</v>
      </c>
      <c r="M594" s="52"/>
      <c r="N594" s="167"/>
      <c r="O594" s="168"/>
      <c r="S594" s="53">
        <v>335001</v>
      </c>
    </row>
    <row r="595" spans="1:19" x14ac:dyDescent="0.25">
      <c r="A595" s="33" t="s">
        <v>154</v>
      </c>
      <c r="B595" s="34">
        <f>VLOOKUP(D595,nusedswatershed,4,FALSE)</f>
        <v>25</v>
      </c>
      <c r="C595" s="35">
        <v>25</v>
      </c>
      <c r="D595" s="36" t="s">
        <v>226</v>
      </c>
      <c r="E595" s="36" t="s">
        <v>35</v>
      </c>
      <c r="F595" s="21" t="s">
        <v>163</v>
      </c>
      <c r="G595" s="40">
        <v>2023</v>
      </c>
      <c r="H595" s="128">
        <v>20670</v>
      </c>
      <c r="I595" s="40">
        <v>20670</v>
      </c>
      <c r="J595" s="159" t="str">
        <f>IFERROR(IF(K595&gt;0,I595*K595,"   -"),"   -")</f>
        <v xml:space="preserve">   -</v>
      </c>
      <c r="K595" s="52" t="str">
        <f>_xlfn.IFNA(VLOOKUP(D595&amp;"."&amp;G595,PNIdata!$E$6:$L$264,2,FALSE),"-")</f>
        <v>-</v>
      </c>
      <c r="L595" s="158" t="str">
        <f>IFERROR(IF(O595&gt;0,I595*O595,"   -"),"   -")</f>
        <v xml:space="preserve">   -</v>
      </c>
      <c r="M595" s="52"/>
      <c r="N595" s="167"/>
      <c r="O595" s="167"/>
    </row>
    <row r="596" spans="1:19" x14ac:dyDescent="0.25">
      <c r="A596" s="33" t="s">
        <v>154</v>
      </c>
      <c r="B596" s="34">
        <f>VLOOKUP(D596,nusedswatershed,4,FALSE)</f>
        <v>25</v>
      </c>
      <c r="C596" s="35">
        <v>25</v>
      </c>
      <c r="D596" s="36" t="s">
        <v>226</v>
      </c>
      <c r="E596" s="36" t="s">
        <v>35</v>
      </c>
      <c r="F596" s="21" t="s">
        <v>163</v>
      </c>
      <c r="G596" s="40">
        <v>2022</v>
      </c>
      <c r="H596" s="128">
        <v>12995</v>
      </c>
      <c r="I596" s="40">
        <v>12995</v>
      </c>
      <c r="J596" s="159" t="str">
        <f>IFERROR(IF(K596&gt;0,I596*K596,"   -"),"   -")</f>
        <v xml:space="preserve">   -</v>
      </c>
      <c r="K596" s="52" t="str">
        <f>_xlfn.IFNA(VLOOKUP(D596&amp;"."&amp;G596,PNIdata!$E$6:$L$264,2,FALSE),"-")</f>
        <v>-</v>
      </c>
      <c r="L596" s="158" t="str">
        <f>IFERROR(IF(O596&gt;0,I596*O596,"   -"),"   -")</f>
        <v xml:space="preserve">   -</v>
      </c>
      <c r="M596" s="52"/>
      <c r="N596" s="167"/>
      <c r="O596" s="167"/>
      <c r="S596" s="53">
        <v>2994415</v>
      </c>
    </row>
    <row r="597" spans="1:19" x14ac:dyDescent="0.25">
      <c r="A597" s="33" t="s">
        <v>154</v>
      </c>
      <c r="B597" s="34">
        <f>VLOOKUP(D597,nusedswatershed,4,FALSE)</f>
        <v>25</v>
      </c>
      <c r="C597" s="35">
        <v>25</v>
      </c>
      <c r="D597" s="36" t="s">
        <v>226</v>
      </c>
      <c r="E597" s="36" t="s">
        <v>35</v>
      </c>
      <c r="F597" s="21" t="s">
        <v>163</v>
      </c>
      <c r="G597">
        <v>2003</v>
      </c>
      <c r="H597" s="128">
        <v>32915</v>
      </c>
      <c r="I597" s="40">
        <v>32915</v>
      </c>
      <c r="J597" s="159" t="str">
        <f>IFERROR(IF(K597&gt;0,I597*K597,"   -"),"   -")</f>
        <v xml:space="preserve">   -</v>
      </c>
      <c r="K597" s="52" t="str">
        <f>_xlfn.IFNA(VLOOKUP(D597&amp;"."&amp;G597,PNIdata!$E$6:$L$264,2,FALSE),"-")</f>
        <v>-</v>
      </c>
      <c r="L597" s="158" t="str">
        <f>IFERROR(IF(O597&gt;0,I597*O597,"   -"),"   -")</f>
        <v xml:space="preserve">   -</v>
      </c>
      <c r="M597" s="52"/>
      <c r="N597" s="167"/>
      <c r="O597" s="167"/>
      <c r="S597" s="53">
        <v>2680645</v>
      </c>
    </row>
    <row r="598" spans="1:19" x14ac:dyDescent="0.25">
      <c r="A598" s="33" t="s">
        <v>154</v>
      </c>
      <c r="B598" s="34">
        <f>VLOOKUP(D598,nusedswatershed,4,FALSE)</f>
        <v>25</v>
      </c>
      <c r="C598" s="35">
        <v>25</v>
      </c>
      <c r="D598" s="36" t="s">
        <v>226</v>
      </c>
      <c r="E598" s="36" t="s">
        <v>35</v>
      </c>
      <c r="F598" s="21" t="s">
        <v>163</v>
      </c>
      <c r="G598" s="22">
        <v>1997</v>
      </c>
      <c r="H598" s="128">
        <v>18992</v>
      </c>
      <c r="I598" s="40">
        <v>18992</v>
      </c>
      <c r="J598" s="159" t="str">
        <f>IFERROR(IF(K598&gt;0,I598*K598,"   -"),"   -")</f>
        <v xml:space="preserve">   -</v>
      </c>
      <c r="K598" s="52" t="str">
        <f>_xlfn.IFNA(VLOOKUP(D598&amp;"."&amp;G598,PNIdata!$E$6:$L$264,2,FALSE),"-")</f>
        <v>-</v>
      </c>
      <c r="L598" s="158" t="str">
        <f>IFERROR(IF(O598&gt;0,I598*O598,"   -"),"   -")</f>
        <v xml:space="preserve">   -</v>
      </c>
      <c r="M598" s="52"/>
      <c r="N598" s="167"/>
      <c r="O598" s="167"/>
      <c r="S598" s="53">
        <v>1353242</v>
      </c>
    </row>
    <row r="599" spans="1:19" x14ac:dyDescent="0.25">
      <c r="A599" s="33" t="s">
        <v>154</v>
      </c>
      <c r="B599" s="34">
        <f>VLOOKUP(D599,nusedswatershed,4,FALSE)</f>
        <v>25</v>
      </c>
      <c r="C599" s="35">
        <v>25</v>
      </c>
      <c r="D599" s="36" t="s">
        <v>226</v>
      </c>
      <c r="E599" s="36" t="s">
        <v>35</v>
      </c>
      <c r="F599" s="21" t="s">
        <v>163</v>
      </c>
      <c r="G599" s="22">
        <v>1996</v>
      </c>
      <c r="H599" s="128">
        <v>16313</v>
      </c>
      <c r="I599" s="40">
        <v>16313</v>
      </c>
      <c r="J599" s="159" t="str">
        <f>IFERROR(IF(K599&gt;0,I599*K599,"   -"),"   -")</f>
        <v xml:space="preserve">   -</v>
      </c>
      <c r="K599" s="52" t="str">
        <f>_xlfn.IFNA(VLOOKUP(D599&amp;"."&amp;G599,PNIdata!$E$6:$L$264,2,FALSE),"-")</f>
        <v>-</v>
      </c>
      <c r="L599" s="158" t="str">
        <f>IFERROR(IF(O599&gt;0,I599*O599,"   -"),"   -")</f>
        <v xml:space="preserve">   -</v>
      </c>
      <c r="M599" s="52"/>
      <c r="N599" s="167"/>
      <c r="O599" s="167"/>
      <c r="S599" s="53">
        <v>2853831</v>
      </c>
    </row>
    <row r="600" spans="1:19" x14ac:dyDescent="0.25">
      <c r="A600" s="33" t="s">
        <v>154</v>
      </c>
      <c r="B600" s="34">
        <f>VLOOKUP(D600,nusedswatershed,4,FALSE)</f>
        <v>25</v>
      </c>
      <c r="C600" s="35">
        <v>25</v>
      </c>
      <c r="D600" s="36" t="s">
        <v>226</v>
      </c>
      <c r="E600" s="36" t="s">
        <v>35</v>
      </c>
      <c r="F600" s="21" t="s">
        <v>163</v>
      </c>
      <c r="G600" s="22">
        <v>1995</v>
      </c>
      <c r="H600" s="128">
        <v>21928</v>
      </c>
      <c r="I600" s="40">
        <v>21928</v>
      </c>
      <c r="J600" s="159" t="str">
        <f>IFERROR(IF(K600&gt;0,I600*K600,"   -"),"   -")</f>
        <v xml:space="preserve">   -</v>
      </c>
      <c r="K600" s="52" t="str">
        <f>_xlfn.IFNA(VLOOKUP(D600&amp;"."&amp;G600,PNIdata!$E$6:$L$264,2,FALSE),"-")</f>
        <v>-</v>
      </c>
      <c r="L600" s="158" t="str">
        <f>IFERROR(IF(O600&gt;0,I600*O600,"   -"),"   -")</f>
        <v xml:space="preserve">   -</v>
      </c>
      <c r="M600" s="52"/>
      <c r="N600" s="167"/>
      <c r="O600" s="167"/>
      <c r="S600" s="53">
        <v>1578891</v>
      </c>
    </row>
    <row r="601" spans="1:19" hidden="1" x14ac:dyDescent="0.25">
      <c r="A601" s="33" t="s">
        <v>154</v>
      </c>
      <c r="B601" s="34">
        <f>VLOOKUP(D601,nusedswatershed,4,FALSE)</f>
        <v>25</v>
      </c>
      <c r="C601" s="35">
        <v>25</v>
      </c>
      <c r="D601" s="36" t="s">
        <v>226</v>
      </c>
      <c r="E601" s="36" t="s">
        <v>35</v>
      </c>
      <c r="F601" s="21" t="s">
        <v>163</v>
      </c>
      <c r="G601" s="22">
        <v>1994</v>
      </c>
      <c r="H601" s="128">
        <v>20000</v>
      </c>
      <c r="I601" s="40">
        <v>20000</v>
      </c>
      <c r="J601" s="159" t="str">
        <f>IFERROR(IF(K601&gt;0,I601*K601,"   -"),"   -")</f>
        <v xml:space="preserve">   -</v>
      </c>
      <c r="K601" s="52" t="str">
        <f>_xlfn.IFNA(VLOOKUP(D601&amp;"."&amp;G601,PNIdata!$E$6:$L$264,2,FALSE),"-")</f>
        <v>-</v>
      </c>
      <c r="L601" s="158" t="str">
        <f>IFERROR(IF(O601&gt;0,I601*O601,"   -"),"   -")</f>
        <v xml:space="preserve">   -</v>
      </c>
      <c r="M601" s="52"/>
      <c r="N601" s="167"/>
      <c r="O601" s="167"/>
      <c r="S601" s="53">
        <v>2822751</v>
      </c>
    </row>
    <row r="602" spans="1:19" hidden="1" x14ac:dyDescent="0.25">
      <c r="A602" s="33" t="s">
        <v>154</v>
      </c>
      <c r="B602" s="34">
        <f>VLOOKUP(D602,nusedswatershed,4,FALSE)</f>
        <v>25</v>
      </c>
      <c r="C602" s="35">
        <v>25</v>
      </c>
      <c r="D602" s="36" t="s">
        <v>226</v>
      </c>
      <c r="E602" s="36" t="s">
        <v>35</v>
      </c>
      <c r="F602" s="21" t="s">
        <v>163</v>
      </c>
      <c r="G602" s="22">
        <v>1993</v>
      </c>
      <c r="H602" s="128">
        <v>11500</v>
      </c>
      <c r="I602" s="40">
        <v>11500</v>
      </c>
      <c r="J602" s="159" t="str">
        <f>IFERROR(IF(K602&gt;0,I602*K602,"   -"),"   -")</f>
        <v xml:space="preserve">   -</v>
      </c>
      <c r="K602" s="52" t="str">
        <f>_xlfn.IFNA(VLOOKUP(D602&amp;"."&amp;G602,PNIdata!$E$6:$L$264,2,FALSE),"-")</f>
        <v>-</v>
      </c>
      <c r="L602" s="158" t="str">
        <f>IFERROR(IF(O602&gt;0,I602*O602,"   -"),"   -")</f>
        <v xml:space="preserve">   -</v>
      </c>
      <c r="M602" s="52"/>
      <c r="N602" s="167"/>
      <c r="O602" s="167"/>
      <c r="S602" s="53">
        <v>1902291</v>
      </c>
    </row>
    <row r="603" spans="1:19" hidden="1" x14ac:dyDescent="0.25">
      <c r="A603" s="33" t="s">
        <v>154</v>
      </c>
      <c r="B603" s="34">
        <f>VLOOKUP(D603,nusedswatershed,4,FALSE)</f>
        <v>25</v>
      </c>
      <c r="C603" s="35">
        <v>25</v>
      </c>
      <c r="D603" s="36" t="s">
        <v>226</v>
      </c>
      <c r="E603" s="36" t="s">
        <v>35</v>
      </c>
      <c r="F603" s="21" t="s">
        <v>163</v>
      </c>
      <c r="G603" s="22">
        <v>1992</v>
      </c>
      <c r="H603" s="128">
        <v>22000</v>
      </c>
      <c r="I603" s="40">
        <v>22000</v>
      </c>
      <c r="J603" s="159" t="str">
        <f>IFERROR(IF(K603&gt;0,I603*K603,"   -"),"   -")</f>
        <v xml:space="preserve">   -</v>
      </c>
      <c r="K603" s="52" t="str">
        <f>_xlfn.IFNA(VLOOKUP(D603&amp;"."&amp;G603,PNIdata!$E$6:$L$264,2,FALSE),"-")</f>
        <v>-</v>
      </c>
      <c r="L603" s="158" t="str">
        <f>IFERROR(IF(O603&gt;0,I603*O603,"   -"),"   -")</f>
        <v xml:space="preserve">   -</v>
      </c>
      <c r="M603" s="52"/>
      <c r="N603" s="167"/>
      <c r="O603" s="167"/>
      <c r="S603" s="53">
        <v>2606589</v>
      </c>
    </row>
    <row r="604" spans="1:19" hidden="1" x14ac:dyDescent="0.25">
      <c r="A604" s="33" t="s">
        <v>154</v>
      </c>
      <c r="B604" s="34">
        <f>VLOOKUP(D604,nusedswatershed,4,FALSE)</f>
        <v>25</v>
      </c>
      <c r="C604" s="35">
        <v>25</v>
      </c>
      <c r="D604" s="36" t="s">
        <v>226</v>
      </c>
      <c r="E604" s="36" t="s">
        <v>35</v>
      </c>
      <c r="F604" s="21" t="s">
        <v>163</v>
      </c>
      <c r="G604" s="22">
        <v>1991</v>
      </c>
      <c r="H604" s="128">
        <v>15000</v>
      </c>
      <c r="I604" s="40">
        <v>15000</v>
      </c>
      <c r="J604" s="159" t="str">
        <f>IFERROR(IF(K604&gt;0,I604*K604,"   -"),"   -")</f>
        <v xml:space="preserve">   -</v>
      </c>
      <c r="K604" s="52" t="str">
        <f>_xlfn.IFNA(VLOOKUP(D604&amp;"."&amp;G604,PNIdata!$E$6:$L$264,2,FALSE),"-")</f>
        <v>-</v>
      </c>
      <c r="L604" s="158" t="str">
        <f>IFERROR(IF(O604&gt;0,I604*O604,"   -"),"   -")</f>
        <v xml:space="preserve">   -</v>
      </c>
      <c r="M604" s="52"/>
      <c r="N604" s="167"/>
      <c r="O604" s="167"/>
      <c r="S604" s="53">
        <v>1809822</v>
      </c>
    </row>
    <row r="605" spans="1:19" hidden="1" x14ac:dyDescent="0.25">
      <c r="A605" s="33" t="s">
        <v>154</v>
      </c>
      <c r="B605" s="34">
        <f>VLOOKUP(D605,nusedswatershed,4,FALSE)</f>
        <v>25</v>
      </c>
      <c r="C605" s="35">
        <v>25</v>
      </c>
      <c r="D605" s="36" t="s">
        <v>226</v>
      </c>
      <c r="E605" s="36" t="s">
        <v>35</v>
      </c>
      <c r="F605" s="21" t="s">
        <v>163</v>
      </c>
      <c r="G605" s="22">
        <v>1990</v>
      </c>
      <c r="H605" s="128">
        <v>10700</v>
      </c>
      <c r="I605" s="40">
        <v>10700</v>
      </c>
      <c r="J605" s="159" t="str">
        <f>IFERROR(IF(K605&gt;0,I605*K605,"   -"),"   -")</f>
        <v xml:space="preserve">   -</v>
      </c>
      <c r="K605" s="52" t="str">
        <f>_xlfn.IFNA(VLOOKUP(D605&amp;"."&amp;G605,PNIdata!$E$6:$L$264,2,FALSE),"-")</f>
        <v>-</v>
      </c>
      <c r="L605" s="158" t="str">
        <f>IFERROR(IF(O605&gt;0,I605*O605,"   -"),"   -")</f>
        <v xml:space="preserve">   -</v>
      </c>
      <c r="M605" s="52"/>
      <c r="N605" s="167"/>
      <c r="O605" s="167"/>
      <c r="S605" s="53">
        <v>2514470</v>
      </c>
    </row>
    <row r="606" spans="1:19" hidden="1" x14ac:dyDescent="0.25">
      <c r="A606" s="33" t="s">
        <v>154</v>
      </c>
      <c r="B606" s="34">
        <f>VLOOKUP(D606,nusedswatershed,4,FALSE)</f>
        <v>25</v>
      </c>
      <c r="C606" s="35">
        <v>25</v>
      </c>
      <c r="D606" s="36" t="s">
        <v>226</v>
      </c>
      <c r="E606" s="36" t="s">
        <v>35</v>
      </c>
      <c r="F606" s="21" t="s">
        <v>163</v>
      </c>
      <c r="G606" s="22">
        <v>1989</v>
      </c>
      <c r="H606" s="128">
        <v>7000</v>
      </c>
      <c r="I606" s="40">
        <v>7000</v>
      </c>
      <c r="J606" s="159" t="str">
        <f>IFERROR(IF(K606&gt;0,I606*K606,"   -"),"   -")</f>
        <v xml:space="preserve">   -</v>
      </c>
      <c r="K606" s="52" t="str">
        <f>_xlfn.IFNA(VLOOKUP(D606&amp;"."&amp;G606,PNIdata!$E$6:$L$264,2,FALSE),"-")</f>
        <v>-</v>
      </c>
      <c r="L606" s="158" t="str">
        <f>IFERROR(IF(O606&gt;0,I606*O606,"   -"),"   -")</f>
        <v xml:space="preserve">   -</v>
      </c>
      <c r="M606" s="52"/>
      <c r="N606" s="167"/>
      <c r="O606" s="167"/>
      <c r="S606" s="53">
        <v>1312978</v>
      </c>
    </row>
    <row r="607" spans="1:19" hidden="1" x14ac:dyDescent="0.25">
      <c r="A607" s="33" t="s">
        <v>154</v>
      </c>
      <c r="B607" s="34">
        <f>VLOOKUP(D607,nusedswatershed,4,FALSE)</f>
        <v>25</v>
      </c>
      <c r="C607" s="35">
        <v>25</v>
      </c>
      <c r="D607" s="36" t="s">
        <v>226</v>
      </c>
      <c r="E607" s="36" t="s">
        <v>35</v>
      </c>
      <c r="F607" s="21" t="s">
        <v>163</v>
      </c>
      <c r="G607" s="22">
        <v>1988</v>
      </c>
      <c r="H607" s="128">
        <v>3000</v>
      </c>
      <c r="I607" s="40">
        <v>3000</v>
      </c>
      <c r="J607" s="159" t="str">
        <f>IFERROR(IF(K607&gt;0,I607*K607,"   -"),"   -")</f>
        <v xml:space="preserve">   -</v>
      </c>
      <c r="K607" s="52" t="str">
        <f>_xlfn.IFNA(VLOOKUP(D607&amp;"."&amp;G607,PNIdata!$E$6:$L$264,2,FALSE),"-")</f>
        <v>-</v>
      </c>
      <c r="L607" s="158" t="str">
        <f>IFERROR(IF(O607&gt;0,I607*O607,"   -"),"   -")</f>
        <v xml:space="preserve">   -</v>
      </c>
      <c r="M607" s="52"/>
      <c r="N607" s="167"/>
      <c r="O607" s="167"/>
      <c r="S607" s="53">
        <v>1261825</v>
      </c>
    </row>
    <row r="608" spans="1:19" hidden="1" x14ac:dyDescent="0.25">
      <c r="A608" s="33" t="s">
        <v>154</v>
      </c>
      <c r="B608" s="34">
        <f>VLOOKUP(D608,nusedswatershed,4,FALSE)</f>
        <v>25</v>
      </c>
      <c r="C608" s="35">
        <v>25</v>
      </c>
      <c r="D608" s="36" t="s">
        <v>226</v>
      </c>
      <c r="E608" s="36" t="s">
        <v>35</v>
      </c>
      <c r="F608" s="21" t="s">
        <v>163</v>
      </c>
      <c r="G608" s="22">
        <v>1987</v>
      </c>
      <c r="H608" s="128">
        <v>200</v>
      </c>
      <c r="I608" s="40">
        <v>200</v>
      </c>
      <c r="J608" s="159" t="str">
        <f>IFERROR(IF(K608&gt;0,I608*K608,"   -"),"   -")</f>
        <v xml:space="preserve">   -</v>
      </c>
      <c r="K608" s="52" t="str">
        <f>_xlfn.IFNA(VLOOKUP(D608&amp;"."&amp;G608,PNIdata!$E$6:$L$264,2,FALSE),"-")</f>
        <v>-</v>
      </c>
      <c r="L608" s="158" t="str">
        <f>IFERROR(IF(O608&gt;0,I608*O608,"   -"),"   -")</f>
        <v xml:space="preserve">   -</v>
      </c>
      <c r="M608" s="52"/>
      <c r="N608" s="167"/>
      <c r="O608" s="167"/>
      <c r="S608" s="53">
        <v>2196602</v>
      </c>
    </row>
    <row r="609" spans="1:19" hidden="1" x14ac:dyDescent="0.25">
      <c r="A609" s="33" t="s">
        <v>154</v>
      </c>
      <c r="B609" s="34">
        <f>VLOOKUP(D609,nusedswatershed,4,FALSE)</f>
        <v>25</v>
      </c>
      <c r="C609" s="35">
        <v>25</v>
      </c>
      <c r="D609" s="36" t="s">
        <v>226</v>
      </c>
      <c r="E609" s="36" t="s">
        <v>35</v>
      </c>
      <c r="F609" s="21" t="s">
        <v>163</v>
      </c>
      <c r="G609" s="22">
        <v>1986</v>
      </c>
      <c r="H609" s="128">
        <v>210</v>
      </c>
      <c r="I609" s="40">
        <v>210</v>
      </c>
      <c r="J609" s="159" t="str">
        <f>IFERROR(IF(K609&gt;0,I609*K609,"   -"),"   -")</f>
        <v xml:space="preserve">   -</v>
      </c>
      <c r="K609" s="52" t="str">
        <f>_xlfn.IFNA(VLOOKUP(D609&amp;"."&amp;G609,PNIdata!$E$6:$L$264,2,FALSE),"-")</f>
        <v>-</v>
      </c>
      <c r="L609" s="158" t="str">
        <f>IFERROR(IF(O609&gt;0,I609*O609,"   -"),"   -")</f>
        <v xml:space="preserve">   -</v>
      </c>
      <c r="M609" s="52"/>
      <c r="N609" s="167"/>
      <c r="O609" s="167"/>
      <c r="S609" s="53">
        <v>2157913</v>
      </c>
    </row>
    <row r="610" spans="1:19" hidden="1" x14ac:dyDescent="0.25">
      <c r="A610" s="33" t="s">
        <v>154</v>
      </c>
      <c r="B610" s="34">
        <f>VLOOKUP(D610,nusedswatershed,4,FALSE)</f>
        <v>25</v>
      </c>
      <c r="C610" s="35">
        <v>25</v>
      </c>
      <c r="D610" s="36" t="s">
        <v>226</v>
      </c>
      <c r="E610" s="36" t="s">
        <v>35</v>
      </c>
      <c r="F610" s="21" t="s">
        <v>163</v>
      </c>
      <c r="G610" s="22">
        <v>1985</v>
      </c>
      <c r="H610" s="128">
        <v>800</v>
      </c>
      <c r="I610" s="40">
        <v>800</v>
      </c>
      <c r="J610" s="159" t="str">
        <f>IFERROR(IF(K610&gt;0,I610*K610,"   -"),"   -")</f>
        <v xml:space="preserve">   -</v>
      </c>
      <c r="K610" s="52" t="str">
        <f>_xlfn.IFNA(VLOOKUP(D610&amp;"."&amp;G610,PNIdata!$E$6:$L$264,2,FALSE),"-")</f>
        <v>-</v>
      </c>
      <c r="L610" s="158" t="str">
        <f>IFERROR(IF(O610&gt;0,I610*O610,"   -"),"   -")</f>
        <v xml:space="preserve">   -</v>
      </c>
      <c r="M610" s="52"/>
      <c r="N610" s="167"/>
      <c r="O610" s="167"/>
      <c r="S610" s="53">
        <v>873111</v>
      </c>
    </row>
    <row r="611" spans="1:19" hidden="1" x14ac:dyDescent="0.25">
      <c r="A611" s="33" t="s">
        <v>154</v>
      </c>
      <c r="B611" s="34">
        <f>VLOOKUP(D611,nusedswatershed,4,FALSE)</f>
        <v>25</v>
      </c>
      <c r="C611" s="35">
        <v>25</v>
      </c>
      <c r="D611" s="36" t="s">
        <v>226</v>
      </c>
      <c r="E611" s="36" t="s">
        <v>35</v>
      </c>
      <c r="F611" s="21" t="s">
        <v>163</v>
      </c>
      <c r="G611" s="22">
        <v>1984</v>
      </c>
      <c r="H611" s="128">
        <v>718</v>
      </c>
      <c r="I611" s="40">
        <v>718</v>
      </c>
      <c r="J611" s="159" t="str">
        <f>IFERROR(IF(K611&gt;0,I611*K611,"   -"),"   -")</f>
        <v xml:space="preserve">   -</v>
      </c>
      <c r="K611" s="52" t="str">
        <f>_xlfn.IFNA(VLOOKUP(D611&amp;"."&amp;G611,PNIdata!$E$6:$L$264,2,FALSE),"-")</f>
        <v>-</v>
      </c>
      <c r="L611" s="158" t="str">
        <f>IFERROR(IF(O611&gt;0,I611*O611,"   -"),"   -")</f>
        <v xml:space="preserve">   -</v>
      </c>
      <c r="M611" s="52"/>
      <c r="N611" s="167"/>
      <c r="O611" s="167"/>
      <c r="S611" s="53">
        <v>1380500</v>
      </c>
    </row>
    <row r="612" spans="1:19" hidden="1" x14ac:dyDescent="0.25">
      <c r="A612" s="33" t="s">
        <v>154</v>
      </c>
      <c r="B612" s="34">
        <f>VLOOKUP(D612,nusedswatershed,4,FALSE)</f>
        <v>25</v>
      </c>
      <c r="C612" s="35">
        <v>25</v>
      </c>
      <c r="D612" s="36" t="s">
        <v>226</v>
      </c>
      <c r="E612" s="36" t="s">
        <v>35</v>
      </c>
      <c r="F612" s="21" t="s">
        <v>163</v>
      </c>
      <c r="G612" s="22">
        <v>1983</v>
      </c>
      <c r="H612" s="128">
        <v>300</v>
      </c>
      <c r="I612" s="40">
        <v>300</v>
      </c>
      <c r="J612" s="159" t="str">
        <f>IFERROR(IF(K612&gt;0,I612*K612,"   -"),"   -")</f>
        <v xml:space="preserve">   -</v>
      </c>
      <c r="K612" s="52" t="str">
        <f>_xlfn.IFNA(VLOOKUP(D612&amp;"."&amp;G612,PNIdata!$E$6:$L$264,2,FALSE),"-")</f>
        <v>-</v>
      </c>
      <c r="L612" s="158" t="str">
        <f>IFERROR(IF(O612&gt;0,I612*O612,"   -"),"   -")</f>
        <v xml:space="preserve">   -</v>
      </c>
      <c r="M612" s="52"/>
      <c r="N612" s="167"/>
      <c r="O612" s="167"/>
      <c r="S612" s="53">
        <v>457500</v>
      </c>
    </row>
    <row r="613" spans="1:19" hidden="1" x14ac:dyDescent="0.25">
      <c r="A613" s="33" t="s">
        <v>154</v>
      </c>
      <c r="B613" s="34">
        <f>VLOOKUP(D613,nusedswatershed,4,FALSE)</f>
        <v>25</v>
      </c>
      <c r="C613" s="35">
        <v>25</v>
      </c>
      <c r="D613" s="36" t="s">
        <v>226</v>
      </c>
      <c r="E613" s="36" t="s">
        <v>35</v>
      </c>
      <c r="F613" s="21" t="s">
        <v>163</v>
      </c>
      <c r="G613" s="22">
        <v>1982</v>
      </c>
      <c r="H613" s="128">
        <v>500</v>
      </c>
      <c r="I613" s="40">
        <v>500</v>
      </c>
      <c r="J613" s="159" t="str">
        <f>IFERROR(IF(K613&gt;0,I613*K613,"   -"),"   -")</f>
        <v xml:space="preserve">   -</v>
      </c>
      <c r="K613" s="52" t="str">
        <f>_xlfn.IFNA(VLOOKUP(D613&amp;"."&amp;G613,PNIdata!$E$6:$L$264,2,FALSE),"-")</f>
        <v>-</v>
      </c>
      <c r="L613" s="158" t="str">
        <f>IFERROR(IF(O613&gt;0,I613*O613,"   -"),"   -")</f>
        <v xml:space="preserve">   -</v>
      </c>
      <c r="M613" s="52"/>
      <c r="N613" s="167"/>
      <c r="O613" s="167"/>
      <c r="S613" s="53">
        <v>485900</v>
      </c>
    </row>
    <row r="614" spans="1:19" hidden="1" x14ac:dyDescent="0.25">
      <c r="A614" s="33" t="s">
        <v>154</v>
      </c>
      <c r="B614" s="34">
        <f>VLOOKUP(D614,nusedswatershed,4,FALSE)</f>
        <v>25</v>
      </c>
      <c r="C614" s="35">
        <v>25</v>
      </c>
      <c r="D614" s="36" t="s">
        <v>226</v>
      </c>
      <c r="E614" s="36" t="s">
        <v>35</v>
      </c>
      <c r="F614" s="21" t="s">
        <v>163</v>
      </c>
      <c r="G614" s="22">
        <v>1981</v>
      </c>
      <c r="H614" s="128">
        <v>300</v>
      </c>
      <c r="I614" s="40">
        <v>300</v>
      </c>
      <c r="J614" s="159" t="str">
        <f>IFERROR(IF(K614&gt;0,I614*K614,"   -"),"   -")</f>
        <v xml:space="preserve">   -</v>
      </c>
      <c r="K614" s="52" t="str">
        <f>_xlfn.IFNA(VLOOKUP(D614&amp;"."&amp;G614,PNIdata!$E$6:$L$264,2,FALSE),"-")</f>
        <v>-</v>
      </c>
      <c r="L614" s="158" t="str">
        <f>IFERROR(IF(O614&gt;0,I614*O614,"   -"),"   -")</f>
        <v xml:space="preserve">   -</v>
      </c>
      <c r="M614" s="52"/>
      <c r="N614" s="167"/>
      <c r="O614" s="167"/>
      <c r="S614" s="53">
        <v>152000</v>
      </c>
    </row>
    <row r="615" spans="1:19" hidden="1" x14ac:dyDescent="0.25">
      <c r="A615" s="33" t="s">
        <v>154</v>
      </c>
      <c r="B615" s="34">
        <f>VLOOKUP(D615,nusedswatershed,4,FALSE)</f>
        <v>25</v>
      </c>
      <c r="C615" s="35">
        <v>25</v>
      </c>
      <c r="D615" s="36" t="s">
        <v>226</v>
      </c>
      <c r="E615" s="36" t="s">
        <v>35</v>
      </c>
      <c r="F615" s="21" t="s">
        <v>163</v>
      </c>
      <c r="G615" s="22">
        <v>1980</v>
      </c>
      <c r="H615" s="128">
        <v>500</v>
      </c>
      <c r="I615" s="40">
        <v>500</v>
      </c>
      <c r="J615" s="159" t="str">
        <f>IFERROR(IF(K615&gt;0,I615*K615,"   -"),"   -")</f>
        <v xml:space="preserve">   -</v>
      </c>
      <c r="K615" s="52" t="str">
        <f>_xlfn.IFNA(VLOOKUP(D615&amp;"."&amp;G615,PNIdata!$E$6:$L$264,2,FALSE),"-")</f>
        <v>-</v>
      </c>
      <c r="L615" s="158" t="str">
        <f>IFERROR(IF(O615&gt;0,I615*O615,"   -"),"   -")</f>
        <v xml:space="preserve">   -</v>
      </c>
      <c r="M615" s="52"/>
      <c r="N615" s="167"/>
      <c r="O615" s="167"/>
      <c r="S615" s="53">
        <v>198267</v>
      </c>
    </row>
    <row r="616" spans="1:19" hidden="1" x14ac:dyDescent="0.25">
      <c r="A616" s="33" t="s">
        <v>154</v>
      </c>
      <c r="B616" s="34">
        <f>VLOOKUP(D616,nusedswatershed,4,FALSE)</f>
        <v>25</v>
      </c>
      <c r="C616" s="35">
        <v>25</v>
      </c>
      <c r="D616" s="36" t="s">
        <v>226</v>
      </c>
      <c r="E616" s="36" t="s">
        <v>35</v>
      </c>
      <c r="F616" s="21" t="s">
        <v>163</v>
      </c>
      <c r="G616" s="22">
        <v>1979</v>
      </c>
      <c r="H616" s="128">
        <v>120</v>
      </c>
      <c r="I616" s="40">
        <v>120</v>
      </c>
      <c r="J616" s="159" t="str">
        <f>IFERROR(IF(K616&gt;0,I616*K616,"   -"),"   -")</f>
        <v xml:space="preserve">   -</v>
      </c>
      <c r="K616" s="52" t="str">
        <f>_xlfn.IFNA(VLOOKUP(D616&amp;"."&amp;G616,PNIdata!$E$6:$L$264,2,FALSE),"-")</f>
        <v>-</v>
      </c>
      <c r="L616" s="158" t="str">
        <f>IFERROR(IF(O616&gt;0,I616*O616,"   -"),"   -")</f>
        <v xml:space="preserve">   -</v>
      </c>
      <c r="M616" s="52"/>
      <c r="N616" s="167"/>
      <c r="O616" s="167"/>
      <c r="S616" s="53">
        <v>118000</v>
      </c>
    </row>
    <row r="617" spans="1:19" hidden="1" x14ac:dyDescent="0.25">
      <c r="A617" s="33" t="s">
        <v>154</v>
      </c>
      <c r="B617" s="34">
        <f>VLOOKUP(D617,nusedswatershed,4,FALSE)</f>
        <v>25</v>
      </c>
      <c r="C617" s="35">
        <v>25</v>
      </c>
      <c r="D617" s="36" t="s">
        <v>226</v>
      </c>
      <c r="E617" s="36" t="s">
        <v>35</v>
      </c>
      <c r="F617" s="21" t="s">
        <v>163</v>
      </c>
      <c r="G617" s="22">
        <v>1978</v>
      </c>
      <c r="H617" s="128">
        <v>500</v>
      </c>
      <c r="I617" s="40">
        <v>500</v>
      </c>
      <c r="J617" s="159" t="str">
        <f>IFERROR(IF(K617&gt;0,I617*K617,"   -"),"   -")</f>
        <v xml:space="preserve">   -</v>
      </c>
      <c r="K617" s="52" t="str">
        <f>_xlfn.IFNA(VLOOKUP(D617&amp;"."&amp;G617,PNIdata!$E$6:$L$264,2,FALSE),"-")</f>
        <v>-</v>
      </c>
      <c r="L617" s="158" t="str">
        <f>IFERROR(IF(O617&gt;0,I617*O617,"   -"),"   -")</f>
        <v xml:space="preserve">   -</v>
      </c>
      <c r="M617" s="52"/>
      <c r="N617" s="167"/>
      <c r="O617" s="167"/>
      <c r="S617" s="53"/>
    </row>
    <row r="618" spans="1:19" hidden="1" x14ac:dyDescent="0.25">
      <c r="A618" s="33" t="s">
        <v>154</v>
      </c>
      <c r="B618" s="34">
        <f>VLOOKUP(D618,nusedswatershed,4,FALSE)</f>
        <v>25</v>
      </c>
      <c r="C618" s="35">
        <v>25</v>
      </c>
      <c r="D618" s="36" t="s">
        <v>226</v>
      </c>
      <c r="E618" s="36" t="s">
        <v>35</v>
      </c>
      <c r="F618" s="21" t="s">
        <v>163</v>
      </c>
      <c r="G618" s="22">
        <v>1977</v>
      </c>
      <c r="H618" s="128">
        <v>120</v>
      </c>
      <c r="I618" s="40">
        <v>120</v>
      </c>
      <c r="J618" s="159" t="str">
        <f>IFERROR(IF(K618&gt;0,I618*K618,"   -"),"   -")</f>
        <v xml:space="preserve">   -</v>
      </c>
      <c r="K618" s="52" t="str">
        <f>_xlfn.IFNA(VLOOKUP(D618&amp;"."&amp;G618,PNIdata!$E$6:$L$264,2,FALSE),"-")</f>
        <v>-</v>
      </c>
      <c r="L618" s="158" t="str">
        <f>IFERROR(IF(O618&gt;0,I618*O618,"   -"),"   -")</f>
        <v xml:space="preserve">   -</v>
      </c>
      <c r="M618" s="52"/>
      <c r="N618" s="167"/>
      <c r="O618" s="167"/>
      <c r="S618" s="53"/>
    </row>
    <row r="619" spans="1:19" hidden="1" x14ac:dyDescent="0.25">
      <c r="A619" s="33" t="s">
        <v>154</v>
      </c>
      <c r="B619" s="34">
        <f>VLOOKUP(D619,nusedswatershed,4,FALSE)</f>
        <v>25</v>
      </c>
      <c r="C619" s="35">
        <v>25</v>
      </c>
      <c r="D619" s="36" t="s">
        <v>226</v>
      </c>
      <c r="E619" s="36" t="s">
        <v>35</v>
      </c>
      <c r="F619" s="21" t="s">
        <v>163</v>
      </c>
      <c r="G619" s="22">
        <v>1976</v>
      </c>
      <c r="H619" s="128">
        <v>400</v>
      </c>
      <c r="I619" s="40">
        <v>400</v>
      </c>
      <c r="J619" s="159" t="str">
        <f>IFERROR(IF(K619&gt;0,I619*K619,"   -"),"   -")</f>
        <v xml:space="preserve">   -</v>
      </c>
      <c r="K619" s="52" t="str">
        <f>_xlfn.IFNA(VLOOKUP(D619&amp;"."&amp;G619,PNIdata!$E$6:$L$264,2,FALSE),"-")</f>
        <v>-</v>
      </c>
      <c r="L619" s="158" t="str">
        <f>IFERROR(IF(O619&gt;0,I619*O619,"   -"),"   -")</f>
        <v xml:space="preserve">   -</v>
      </c>
      <c r="M619" s="52"/>
      <c r="N619" s="167"/>
      <c r="O619" s="167"/>
      <c r="S619" s="53"/>
    </row>
    <row r="620" spans="1:19" hidden="1" x14ac:dyDescent="0.25">
      <c r="A620" s="33" t="s">
        <v>154</v>
      </c>
      <c r="B620" s="34">
        <f>VLOOKUP(D620,nusedswatershed,4,FALSE)</f>
        <v>25</v>
      </c>
      <c r="C620" s="35">
        <v>25</v>
      </c>
      <c r="D620" s="36" t="s">
        <v>226</v>
      </c>
      <c r="E620" s="36" t="s">
        <v>35</v>
      </c>
      <c r="F620" s="21" t="s">
        <v>163</v>
      </c>
      <c r="G620" s="22">
        <v>1975</v>
      </c>
      <c r="H620" s="128">
        <v>75</v>
      </c>
      <c r="I620" s="40">
        <v>75</v>
      </c>
      <c r="J620" s="159" t="str">
        <f>IFERROR(IF(K620&gt;0,I620*K620,"   -"),"   -")</f>
        <v xml:space="preserve">   -</v>
      </c>
      <c r="K620" s="52" t="str">
        <f>_xlfn.IFNA(VLOOKUP(D620&amp;"."&amp;G620,PNIdata!$E$6:$L$264,2,FALSE),"-")</f>
        <v>-</v>
      </c>
      <c r="L620" s="158" t="str">
        <f>IFERROR(IF(O620&gt;0,I620*O620,"   -"),"   -")</f>
        <v xml:space="preserve">   -</v>
      </c>
      <c r="M620" s="52"/>
      <c r="N620" s="167"/>
      <c r="O620" s="167"/>
      <c r="S620" s="53"/>
    </row>
    <row r="621" spans="1:19" hidden="1" x14ac:dyDescent="0.25">
      <c r="A621" s="33" t="s">
        <v>154</v>
      </c>
      <c r="B621" s="34">
        <f>VLOOKUP(D621,nusedswatershed,4,FALSE)</f>
        <v>25</v>
      </c>
      <c r="C621" s="35">
        <v>25</v>
      </c>
      <c r="D621" s="36" t="s">
        <v>226</v>
      </c>
      <c r="E621" s="36" t="s">
        <v>35</v>
      </c>
      <c r="F621" s="21" t="s">
        <v>163</v>
      </c>
      <c r="G621" s="22">
        <v>1974</v>
      </c>
      <c r="H621" s="128">
        <v>200</v>
      </c>
      <c r="I621" s="40">
        <v>200</v>
      </c>
      <c r="J621" s="159" t="str">
        <f>IFERROR(IF(K621&gt;0,I621*K621,"   -"),"   -")</f>
        <v xml:space="preserve">   -</v>
      </c>
      <c r="K621" s="52" t="str">
        <f>_xlfn.IFNA(VLOOKUP(D621&amp;"."&amp;G621,PNIdata!$E$6:$L$264,2,FALSE),"-")</f>
        <v>-</v>
      </c>
      <c r="L621" s="158" t="str">
        <f>IFERROR(IF(O621&gt;0,I621*O621,"   -"),"   -")</f>
        <v xml:space="preserve">   -</v>
      </c>
      <c r="M621" s="52"/>
      <c r="N621" s="167"/>
      <c r="O621" s="167"/>
      <c r="S621" s="53"/>
    </row>
    <row r="622" spans="1:19" hidden="1" x14ac:dyDescent="0.25">
      <c r="A622" s="33" t="s">
        <v>154</v>
      </c>
      <c r="B622" s="34">
        <f>VLOOKUP(D622,nusedswatershed,4,FALSE)</f>
        <v>25</v>
      </c>
      <c r="C622" s="35">
        <v>25</v>
      </c>
      <c r="D622" s="36" t="s">
        <v>226</v>
      </c>
      <c r="E622" s="36" t="s">
        <v>35</v>
      </c>
      <c r="F622" s="21" t="s">
        <v>163</v>
      </c>
      <c r="G622" s="22">
        <v>1973</v>
      </c>
      <c r="H622" s="128">
        <v>400</v>
      </c>
      <c r="I622" s="40">
        <v>400</v>
      </c>
      <c r="J622" s="159" t="str">
        <f>IFERROR(IF(K622&gt;0,I622*K622,"   -"),"   -")</f>
        <v xml:space="preserve">   -</v>
      </c>
      <c r="K622" s="52" t="str">
        <f>_xlfn.IFNA(VLOOKUP(D622&amp;"."&amp;G622,PNIdata!$E$6:$L$264,2,FALSE),"-")</f>
        <v>-</v>
      </c>
      <c r="L622" s="158" t="str">
        <f>IFERROR(IF(O622&gt;0,I622*O622,"   -"),"   -")</f>
        <v xml:space="preserve">   -</v>
      </c>
      <c r="M622" s="52"/>
      <c r="N622" s="167"/>
      <c r="O622" s="167"/>
      <c r="S622" s="53"/>
    </row>
    <row r="623" spans="1:19" hidden="1" x14ac:dyDescent="0.25">
      <c r="A623" s="33" t="s">
        <v>154</v>
      </c>
      <c r="B623" s="34">
        <f>VLOOKUP(D623,nusedswatershed,4,FALSE)</f>
        <v>25</v>
      </c>
      <c r="C623" s="35">
        <v>25</v>
      </c>
      <c r="D623" s="36" t="s">
        <v>226</v>
      </c>
      <c r="E623" s="36" t="s">
        <v>35</v>
      </c>
      <c r="F623" s="21" t="s">
        <v>163</v>
      </c>
      <c r="G623" s="22">
        <v>1972</v>
      </c>
      <c r="H623" s="128">
        <v>1500</v>
      </c>
      <c r="I623" s="40">
        <v>1500</v>
      </c>
      <c r="J623" s="159" t="str">
        <f>IFERROR(IF(K623&gt;0,I623*K623,"   -"),"   -")</f>
        <v xml:space="preserve">   -</v>
      </c>
      <c r="K623" s="52" t="str">
        <f>_xlfn.IFNA(VLOOKUP(D623&amp;"."&amp;G623,PNIdata!$E$6:$L$264,2,FALSE),"-")</f>
        <v>-</v>
      </c>
      <c r="L623" s="158" t="str">
        <f>IFERROR(IF(O623&gt;0,I623*O623,"   -"),"   -")</f>
        <v xml:space="preserve">   -</v>
      </c>
      <c r="M623" s="52"/>
      <c r="N623" s="167"/>
      <c r="O623" s="167"/>
      <c r="S623" s="53"/>
    </row>
    <row r="624" spans="1:19" hidden="1" x14ac:dyDescent="0.25">
      <c r="A624" s="33" t="s">
        <v>154</v>
      </c>
      <c r="B624" s="34">
        <f>VLOOKUP(D624,nusedswatershed,4,FALSE)</f>
        <v>25</v>
      </c>
      <c r="C624" s="35">
        <v>25</v>
      </c>
      <c r="D624" s="36" t="s">
        <v>226</v>
      </c>
      <c r="E624" s="36" t="s">
        <v>35</v>
      </c>
      <c r="F624" s="21" t="s">
        <v>163</v>
      </c>
      <c r="G624" s="22">
        <v>1971</v>
      </c>
      <c r="H624" s="128">
        <v>900</v>
      </c>
      <c r="I624" s="40">
        <v>900</v>
      </c>
      <c r="J624" s="159" t="str">
        <f>IFERROR(IF(K624&gt;0,I624*K624,"   -"),"   -")</f>
        <v xml:space="preserve">   -</v>
      </c>
      <c r="K624" s="52" t="str">
        <f>_xlfn.IFNA(VLOOKUP(D624&amp;"."&amp;G624,PNIdata!$E$6:$L$264,2,FALSE),"-")</f>
        <v>-</v>
      </c>
      <c r="L624" s="158" t="str">
        <f>IFERROR(IF(O624&gt;0,I624*O624,"   -"),"   -")</f>
        <v xml:space="preserve">   -</v>
      </c>
      <c r="M624" s="52"/>
      <c r="N624" s="167"/>
      <c r="O624" s="167"/>
      <c r="S624" s="53"/>
    </row>
    <row r="625" spans="1:19" hidden="1" x14ac:dyDescent="0.25">
      <c r="A625" s="33" t="s">
        <v>154</v>
      </c>
      <c r="B625" s="34">
        <f>VLOOKUP(D625,nusedswatershed,4,FALSE)</f>
        <v>25</v>
      </c>
      <c r="C625" s="35">
        <v>25</v>
      </c>
      <c r="D625" s="36" t="s">
        <v>226</v>
      </c>
      <c r="E625" s="36" t="s">
        <v>35</v>
      </c>
      <c r="F625" s="21" t="s">
        <v>163</v>
      </c>
      <c r="G625" s="22">
        <v>1970</v>
      </c>
      <c r="H625" s="128">
        <v>700</v>
      </c>
      <c r="I625" s="40">
        <v>700</v>
      </c>
      <c r="J625" s="159" t="str">
        <f>IFERROR(IF(K625&gt;0,I625*K625,"   -"),"   -")</f>
        <v xml:space="preserve">   -</v>
      </c>
      <c r="K625" s="52" t="str">
        <f>_xlfn.IFNA(VLOOKUP(D625&amp;"."&amp;G625,PNIdata!$E$6:$L$264,2,FALSE),"-")</f>
        <v>-</v>
      </c>
      <c r="L625" s="158" t="str">
        <f>IFERROR(IF(O625&gt;0,I625*O625,"   -"),"   -")</f>
        <v xml:space="preserve">   -</v>
      </c>
      <c r="M625" s="52"/>
      <c r="N625" s="167"/>
      <c r="O625" s="167"/>
      <c r="S625" s="53"/>
    </row>
    <row r="626" spans="1:19" hidden="1" x14ac:dyDescent="0.25">
      <c r="A626" s="33" t="s">
        <v>154</v>
      </c>
      <c r="B626" s="34">
        <f>VLOOKUP(D626,nusedswatershed,4,FALSE)</f>
        <v>25</v>
      </c>
      <c r="C626" s="35">
        <v>25</v>
      </c>
      <c r="D626" s="36" t="s">
        <v>226</v>
      </c>
      <c r="E626" s="36" t="s">
        <v>35</v>
      </c>
      <c r="F626" s="21" t="s">
        <v>163</v>
      </c>
      <c r="G626" s="22">
        <v>1969</v>
      </c>
      <c r="H626" s="128">
        <v>400</v>
      </c>
      <c r="I626" s="40">
        <v>400</v>
      </c>
      <c r="J626" s="159" t="str">
        <f>IFERROR(IF(K626&gt;0,I626*K626,"   -"),"   -")</f>
        <v xml:space="preserve">   -</v>
      </c>
      <c r="K626" s="52" t="str">
        <f>_xlfn.IFNA(VLOOKUP(D626&amp;"."&amp;G626,PNIdata!$E$6:$L$264,2,FALSE),"-")</f>
        <v>-</v>
      </c>
      <c r="L626" s="158" t="str">
        <f>IFERROR(IF(O626&gt;0,I626*O626,"   -"),"   -")</f>
        <v xml:space="preserve">   -</v>
      </c>
      <c r="M626" s="52"/>
      <c r="N626" s="167"/>
      <c r="O626" s="167"/>
      <c r="S626" s="53"/>
    </row>
    <row r="627" spans="1:19" hidden="1" x14ac:dyDescent="0.25">
      <c r="A627" s="33" t="s">
        <v>154</v>
      </c>
      <c r="B627" s="34">
        <f>VLOOKUP(D627,nusedswatershed,4,FALSE)</f>
        <v>25</v>
      </c>
      <c r="C627" s="35">
        <v>25</v>
      </c>
      <c r="D627" s="36" t="s">
        <v>226</v>
      </c>
      <c r="E627" s="36" t="s">
        <v>35</v>
      </c>
      <c r="F627" s="21" t="s">
        <v>163</v>
      </c>
      <c r="G627" s="22">
        <v>1968</v>
      </c>
      <c r="H627" s="128">
        <v>750</v>
      </c>
      <c r="I627" s="40">
        <v>750</v>
      </c>
      <c r="J627" s="159" t="str">
        <f>IFERROR(IF(K627&gt;0,I627*K627,"   -"),"   -")</f>
        <v xml:space="preserve">   -</v>
      </c>
      <c r="K627" s="52" t="str">
        <f>_xlfn.IFNA(VLOOKUP(D627&amp;"."&amp;G627,PNIdata!$E$6:$L$264,2,FALSE),"-")</f>
        <v>-</v>
      </c>
      <c r="L627" s="158" t="str">
        <f>IFERROR(IF(O627&gt;0,I627*O627,"   -"),"   -")</f>
        <v xml:space="preserve">   -</v>
      </c>
      <c r="M627" s="52"/>
      <c r="N627" s="167"/>
      <c r="O627" s="167"/>
      <c r="S627" s="53"/>
    </row>
    <row r="628" spans="1:19" hidden="1" x14ac:dyDescent="0.25">
      <c r="A628" s="33" t="s">
        <v>154</v>
      </c>
      <c r="B628" s="34">
        <f>VLOOKUP(D628,nusedswatershed,4,FALSE)</f>
        <v>25</v>
      </c>
      <c r="C628" s="35">
        <v>25</v>
      </c>
      <c r="D628" s="36" t="s">
        <v>226</v>
      </c>
      <c r="E628" s="36" t="s">
        <v>35</v>
      </c>
      <c r="F628" s="21" t="s">
        <v>163</v>
      </c>
      <c r="G628" s="22">
        <v>1967</v>
      </c>
      <c r="H628" s="128">
        <v>1000</v>
      </c>
      <c r="I628" s="40">
        <v>1000</v>
      </c>
      <c r="J628" s="159" t="str">
        <f>IFERROR(IF(K628&gt;0,I628*K628,"   -"),"   -")</f>
        <v xml:space="preserve">   -</v>
      </c>
      <c r="K628" s="52" t="str">
        <f>_xlfn.IFNA(VLOOKUP(D628&amp;"."&amp;G628,PNIdata!$E$6:$L$264,2,FALSE),"-")</f>
        <v>-</v>
      </c>
      <c r="L628" s="158" t="str">
        <f>IFERROR(IF(O628&gt;0,I628*O628,"   -"),"   -")</f>
        <v xml:space="preserve">   -</v>
      </c>
      <c r="M628" s="52"/>
      <c r="N628" s="167"/>
      <c r="O628" s="167"/>
      <c r="S628" s="53"/>
    </row>
    <row r="629" spans="1:19" hidden="1" x14ac:dyDescent="0.25">
      <c r="A629" s="33" t="s">
        <v>154</v>
      </c>
      <c r="B629" s="34">
        <f>VLOOKUP(D629,nusedswatershed,4,FALSE)</f>
        <v>25</v>
      </c>
      <c r="C629" s="35">
        <v>25</v>
      </c>
      <c r="D629" s="36" t="s">
        <v>226</v>
      </c>
      <c r="E629" s="36" t="s">
        <v>35</v>
      </c>
      <c r="F629" s="21" t="s">
        <v>163</v>
      </c>
      <c r="G629" s="22">
        <v>1966</v>
      </c>
      <c r="H629" s="128">
        <v>1800</v>
      </c>
      <c r="I629" s="40">
        <v>1800</v>
      </c>
      <c r="J629" s="159" t="str">
        <f>IFERROR(IF(K629&gt;0,I629*K629,"   -"),"   -")</f>
        <v xml:space="preserve">   -</v>
      </c>
      <c r="K629" s="52" t="str">
        <f>_xlfn.IFNA(VLOOKUP(D629&amp;"."&amp;G629,PNIdata!$E$6:$L$264,2,FALSE),"-")</f>
        <v>-</v>
      </c>
      <c r="L629" s="158" t="str">
        <f>IFERROR(IF(O629&gt;0,I629*O629,"   -"),"   -")</f>
        <v xml:space="preserve">   -</v>
      </c>
      <c r="M629" s="52"/>
      <c r="N629" s="167"/>
      <c r="O629" s="167"/>
      <c r="S629" s="53"/>
    </row>
    <row r="630" spans="1:19" hidden="1" x14ac:dyDescent="0.25">
      <c r="A630" s="33" t="s">
        <v>154</v>
      </c>
      <c r="B630" s="34">
        <f>VLOOKUP(D630,nusedswatershed,4,FALSE)</f>
        <v>25</v>
      </c>
      <c r="C630" s="35">
        <v>25</v>
      </c>
      <c r="D630" s="36" t="s">
        <v>226</v>
      </c>
      <c r="E630" s="36" t="s">
        <v>35</v>
      </c>
      <c r="F630" s="21" t="s">
        <v>163</v>
      </c>
      <c r="G630" s="22">
        <v>1965</v>
      </c>
      <c r="H630" s="128">
        <v>3500</v>
      </c>
      <c r="I630" s="40">
        <v>3500</v>
      </c>
      <c r="J630" s="159" t="str">
        <f>IFERROR(IF(K630&gt;0,I630*K630,"   -"),"   -")</f>
        <v xml:space="preserve">   -</v>
      </c>
      <c r="K630" s="52" t="str">
        <f>_xlfn.IFNA(VLOOKUP(D630&amp;"."&amp;G630,PNIdata!$E$6:$L$264,2,FALSE),"-")</f>
        <v>-</v>
      </c>
      <c r="L630" s="158" t="str">
        <f>IFERROR(IF(O630&gt;0,I630*O630,"   -"),"   -")</f>
        <v xml:space="preserve">   -</v>
      </c>
      <c r="M630" s="52"/>
      <c r="N630" s="167"/>
      <c r="O630" s="167"/>
      <c r="S630" s="53"/>
    </row>
    <row r="631" spans="1:19" hidden="1" x14ac:dyDescent="0.25">
      <c r="A631" s="33" t="s">
        <v>154</v>
      </c>
      <c r="B631" s="34">
        <f>VLOOKUP(D631,nusedswatershed,4,FALSE)</f>
        <v>25</v>
      </c>
      <c r="C631" s="35">
        <v>25</v>
      </c>
      <c r="D631" s="36" t="s">
        <v>226</v>
      </c>
      <c r="E631" s="36" t="s">
        <v>35</v>
      </c>
      <c r="F631" s="21" t="s">
        <v>163</v>
      </c>
      <c r="G631" s="22">
        <v>1964</v>
      </c>
      <c r="H631" s="128">
        <v>300</v>
      </c>
      <c r="I631" s="40">
        <v>300</v>
      </c>
      <c r="J631" s="159" t="str">
        <f>IFERROR(IF(K631&gt;0,I631*K631,"   -"),"   -")</f>
        <v xml:space="preserve">   -</v>
      </c>
      <c r="K631" s="52" t="str">
        <f>_xlfn.IFNA(VLOOKUP(D631&amp;"."&amp;G631,PNIdata!$E$6:$L$264,2,FALSE),"-")</f>
        <v>-</v>
      </c>
      <c r="L631" s="158" t="str">
        <f>IFERROR(IF(O631&gt;0,I631*O631,"   -"),"   -")</f>
        <v xml:space="preserve">   -</v>
      </c>
      <c r="M631" s="52"/>
      <c r="N631" s="167"/>
      <c r="O631" s="167"/>
      <c r="S631" s="53"/>
    </row>
    <row r="632" spans="1:19" hidden="1" x14ac:dyDescent="0.25">
      <c r="A632" s="33" t="s">
        <v>154</v>
      </c>
      <c r="B632" s="34">
        <f>VLOOKUP(D632,nusedswatershed,4,FALSE)</f>
        <v>25</v>
      </c>
      <c r="C632" s="35">
        <v>25</v>
      </c>
      <c r="D632" s="36" t="s">
        <v>226</v>
      </c>
      <c r="E632" s="36" t="s">
        <v>35</v>
      </c>
      <c r="F632" s="21" t="s">
        <v>163</v>
      </c>
      <c r="G632" s="22">
        <v>1963</v>
      </c>
      <c r="H632" s="128">
        <v>1000</v>
      </c>
      <c r="I632" s="40">
        <v>1000</v>
      </c>
      <c r="J632" s="159" t="str">
        <f>IFERROR(IF(K632&gt;0,I632*K632,"   -"),"   -")</f>
        <v xml:space="preserve">   -</v>
      </c>
      <c r="K632" s="52" t="str">
        <f>_xlfn.IFNA(VLOOKUP(D632&amp;"."&amp;G632,PNIdata!$E$6:$L$264,2,FALSE),"-")</f>
        <v>-</v>
      </c>
      <c r="L632" s="158" t="str">
        <f>IFERROR(IF(O632&gt;0,I632*O632,"   -"),"   -")</f>
        <v xml:space="preserve">   -</v>
      </c>
      <c r="M632" s="52"/>
      <c r="N632" s="167"/>
      <c r="O632" s="167"/>
      <c r="S632" s="53"/>
    </row>
    <row r="633" spans="1:19" hidden="1" x14ac:dyDescent="0.25">
      <c r="A633" s="33" t="s">
        <v>154</v>
      </c>
      <c r="B633" s="34">
        <f>VLOOKUP(D633,nusedswatershed,4,FALSE)</f>
        <v>25</v>
      </c>
      <c r="C633" s="35">
        <v>25</v>
      </c>
      <c r="D633" s="36" t="s">
        <v>226</v>
      </c>
      <c r="E633" s="36" t="s">
        <v>35</v>
      </c>
      <c r="F633" s="21" t="s">
        <v>163</v>
      </c>
      <c r="G633" s="22">
        <v>1962</v>
      </c>
      <c r="H633" s="128">
        <v>400</v>
      </c>
      <c r="I633" s="40">
        <v>400</v>
      </c>
      <c r="J633" s="159" t="str">
        <f>IFERROR(IF(K633&gt;0,I633*K633,"   -"),"   -")</f>
        <v xml:space="preserve">   -</v>
      </c>
      <c r="K633" s="52" t="str">
        <f>_xlfn.IFNA(VLOOKUP(D633&amp;"."&amp;G633,PNIdata!$E$6:$L$264,2,FALSE),"-")</f>
        <v>-</v>
      </c>
      <c r="L633" s="158" t="str">
        <f>IFERROR(IF(O633&gt;0,I633*O633,"   -"),"   -")</f>
        <v xml:space="preserve">   -</v>
      </c>
      <c r="M633" s="52"/>
      <c r="N633" s="167"/>
      <c r="O633" s="167"/>
      <c r="S633" s="53"/>
    </row>
    <row r="634" spans="1:19" hidden="1" x14ac:dyDescent="0.25">
      <c r="A634" s="33" t="s">
        <v>154</v>
      </c>
      <c r="B634" s="34">
        <f>VLOOKUP(D634,nusedswatershed,4,FALSE)</f>
        <v>25</v>
      </c>
      <c r="C634" s="35">
        <v>25</v>
      </c>
      <c r="D634" s="36" t="s">
        <v>226</v>
      </c>
      <c r="E634" s="36" t="s">
        <v>35</v>
      </c>
      <c r="F634" s="21" t="s">
        <v>163</v>
      </c>
      <c r="G634" s="22">
        <v>1961</v>
      </c>
      <c r="H634" s="128">
        <v>200</v>
      </c>
      <c r="I634" s="40">
        <v>200</v>
      </c>
      <c r="J634" s="159" t="str">
        <f>IFERROR(IF(K634&gt;0,I634*K634,"   -"),"   -")</f>
        <v xml:space="preserve">   -</v>
      </c>
      <c r="K634" s="52" t="str">
        <f>_xlfn.IFNA(VLOOKUP(D634&amp;"."&amp;G634,PNIdata!$E$6:$L$264,2,FALSE),"-")</f>
        <v>-</v>
      </c>
      <c r="L634" s="158" t="str">
        <f>IFERROR(IF(O634&gt;0,I634*O634,"   -"),"   -")</f>
        <v xml:space="preserve">   -</v>
      </c>
      <c r="M634" s="52"/>
      <c r="N634" s="167"/>
      <c r="O634" s="167"/>
      <c r="S634" s="53"/>
    </row>
    <row r="635" spans="1:19" hidden="1" x14ac:dyDescent="0.25">
      <c r="A635" s="33" t="s">
        <v>154</v>
      </c>
      <c r="B635" s="34">
        <f>VLOOKUP(D635,nusedswatershed,4,FALSE)</f>
        <v>25</v>
      </c>
      <c r="C635" s="35">
        <v>25</v>
      </c>
      <c r="D635" s="36" t="s">
        <v>226</v>
      </c>
      <c r="E635" s="36" t="s">
        <v>35</v>
      </c>
      <c r="F635" s="21" t="s">
        <v>163</v>
      </c>
      <c r="G635" s="22">
        <v>1960</v>
      </c>
      <c r="H635" s="128">
        <v>750</v>
      </c>
      <c r="I635" s="40">
        <v>750</v>
      </c>
      <c r="J635" s="159" t="str">
        <f>IFERROR(IF(K635&gt;0,I635*K635,"   -"),"   -")</f>
        <v xml:space="preserve">   -</v>
      </c>
      <c r="K635" s="52" t="str">
        <f>_xlfn.IFNA(VLOOKUP(D635&amp;"."&amp;G635,PNIdata!$E$6:$L$264,2,FALSE),"-")</f>
        <v>-</v>
      </c>
      <c r="L635" s="158" t="str">
        <f>IFERROR(IF(O635&gt;0,I635*O635,"   -"),"   -")</f>
        <v xml:space="preserve">   -</v>
      </c>
      <c r="M635" s="52"/>
      <c r="N635" s="167"/>
      <c r="O635" s="167"/>
      <c r="S635" s="53"/>
    </row>
    <row r="636" spans="1:19" hidden="1" x14ac:dyDescent="0.25">
      <c r="A636" s="33" t="s">
        <v>154</v>
      </c>
      <c r="B636" s="34">
        <f>VLOOKUP(D636,nusedswatershed,4,FALSE)</f>
        <v>25</v>
      </c>
      <c r="C636" s="35">
        <v>25</v>
      </c>
      <c r="D636" s="36" t="s">
        <v>226</v>
      </c>
      <c r="E636" s="36" t="s">
        <v>35</v>
      </c>
      <c r="F636" s="21" t="s">
        <v>163</v>
      </c>
      <c r="G636" s="22">
        <v>1959</v>
      </c>
      <c r="H636" s="128">
        <v>400</v>
      </c>
      <c r="I636" s="40">
        <v>400</v>
      </c>
      <c r="J636" s="159" t="str">
        <f>IFERROR(IF(K636&gt;0,I636*K636,"   -"),"   -")</f>
        <v xml:space="preserve">   -</v>
      </c>
      <c r="K636" s="52" t="str">
        <f>_xlfn.IFNA(VLOOKUP(D636&amp;"."&amp;G636,PNIdata!$E$6:$L$264,2,FALSE),"-")</f>
        <v>-</v>
      </c>
      <c r="L636" s="158" t="str">
        <f>IFERROR(IF(O636&gt;0,I636*O636,"   -"),"   -")</f>
        <v xml:space="preserve">   -</v>
      </c>
      <c r="M636" s="52"/>
      <c r="N636" s="167"/>
      <c r="O636" s="167"/>
      <c r="S636" s="53"/>
    </row>
    <row r="637" spans="1:19" hidden="1" x14ac:dyDescent="0.25">
      <c r="A637" s="33" t="s">
        <v>154</v>
      </c>
      <c r="B637" s="34">
        <f>VLOOKUP(D637,nusedswatershed,4,FALSE)</f>
        <v>25</v>
      </c>
      <c r="C637" s="35">
        <v>25</v>
      </c>
      <c r="D637" s="36" t="s">
        <v>226</v>
      </c>
      <c r="E637" s="36" t="s">
        <v>35</v>
      </c>
      <c r="F637" s="21" t="s">
        <v>163</v>
      </c>
      <c r="G637" s="22">
        <v>1958</v>
      </c>
      <c r="H637" s="128">
        <v>200</v>
      </c>
      <c r="I637" s="40">
        <v>200</v>
      </c>
      <c r="J637" s="159" t="str">
        <f>IFERROR(IF(K637&gt;0,I637*K637,"   -"),"   -")</f>
        <v xml:space="preserve">   -</v>
      </c>
      <c r="K637" s="52" t="str">
        <f>_xlfn.IFNA(VLOOKUP(D637&amp;"."&amp;G637,PNIdata!$E$6:$L$264,2,FALSE),"-")</f>
        <v>-</v>
      </c>
      <c r="L637" s="158" t="str">
        <f>IFERROR(IF(O637&gt;0,I637*O637,"   -"),"   -")</f>
        <v xml:space="preserve">   -</v>
      </c>
      <c r="M637" s="52"/>
      <c r="N637" s="167"/>
      <c r="O637" s="167"/>
      <c r="S637" s="53"/>
    </row>
    <row r="638" spans="1:19" hidden="1" x14ac:dyDescent="0.25">
      <c r="A638" s="33" t="s">
        <v>154</v>
      </c>
      <c r="B638" s="34">
        <f>VLOOKUP(D638,nusedswatershed,4,FALSE)</f>
        <v>25</v>
      </c>
      <c r="C638" s="35">
        <v>25</v>
      </c>
      <c r="D638" s="36" t="s">
        <v>226</v>
      </c>
      <c r="E638" s="36" t="s">
        <v>35</v>
      </c>
      <c r="F638" s="21" t="s">
        <v>163</v>
      </c>
      <c r="G638" s="22">
        <v>1957</v>
      </c>
      <c r="H638" s="128">
        <v>400</v>
      </c>
      <c r="I638" s="40">
        <v>400</v>
      </c>
      <c r="J638" s="159" t="str">
        <f>IFERROR(IF(K638&gt;0,I638*K638,"   -"),"   -")</f>
        <v xml:space="preserve">   -</v>
      </c>
      <c r="K638" s="52" t="str">
        <f>_xlfn.IFNA(VLOOKUP(D638&amp;"."&amp;G638,PNIdata!$E$6:$L$264,2,FALSE),"-")</f>
        <v>-</v>
      </c>
      <c r="L638" s="158" t="str">
        <f>IFERROR(IF(O638&gt;0,I638*O638,"   -"),"   -")</f>
        <v xml:space="preserve">   -</v>
      </c>
      <c r="M638" s="52"/>
      <c r="N638" s="167"/>
      <c r="O638" s="167"/>
      <c r="S638" s="53"/>
    </row>
    <row r="639" spans="1:19" hidden="1" x14ac:dyDescent="0.25">
      <c r="A639" s="33" t="s">
        <v>154</v>
      </c>
      <c r="B639" s="34">
        <f>VLOOKUP(D639,nusedswatershed,4,FALSE)</f>
        <v>25</v>
      </c>
      <c r="C639" s="35">
        <v>25</v>
      </c>
      <c r="D639" s="36" t="s">
        <v>226</v>
      </c>
      <c r="E639" s="36" t="s">
        <v>35</v>
      </c>
      <c r="F639" s="21" t="s">
        <v>163</v>
      </c>
      <c r="G639" s="22">
        <v>1956</v>
      </c>
      <c r="H639" s="128">
        <v>25</v>
      </c>
      <c r="I639" s="40">
        <v>25</v>
      </c>
      <c r="J639" s="159" t="str">
        <f>IFERROR(IF(K639&gt;0,I639*K639,"   -"),"   -")</f>
        <v xml:space="preserve">   -</v>
      </c>
      <c r="K639" s="52" t="str">
        <f>_xlfn.IFNA(VLOOKUP(D639&amp;"."&amp;G639,PNIdata!$E$6:$L$264,2,FALSE),"-")</f>
        <v>-</v>
      </c>
      <c r="L639" s="158" t="str">
        <f>IFERROR(IF(O639&gt;0,I639*O639,"   -"),"   -")</f>
        <v xml:space="preserve">   -</v>
      </c>
      <c r="M639" s="52"/>
      <c r="N639" s="167"/>
      <c r="O639" s="167"/>
      <c r="S639" s="53"/>
    </row>
    <row r="640" spans="1:19" hidden="1" x14ac:dyDescent="0.25">
      <c r="A640" s="33" t="s">
        <v>154</v>
      </c>
      <c r="B640" s="34">
        <f>VLOOKUP(D640,nusedswatershed,4,FALSE)</f>
        <v>25</v>
      </c>
      <c r="C640" s="35">
        <v>25</v>
      </c>
      <c r="D640" s="36" t="s">
        <v>226</v>
      </c>
      <c r="E640" s="36" t="s">
        <v>35</v>
      </c>
      <c r="F640" s="21" t="s">
        <v>163</v>
      </c>
      <c r="G640" s="22">
        <v>1955</v>
      </c>
      <c r="H640" s="128">
        <v>75</v>
      </c>
      <c r="I640" s="40">
        <v>75</v>
      </c>
      <c r="J640" s="159" t="str">
        <f>IFERROR(IF(K640&gt;0,I640*K640,"   -"),"   -")</f>
        <v xml:space="preserve">   -</v>
      </c>
      <c r="K640" s="52" t="str">
        <f>_xlfn.IFNA(VLOOKUP(D640&amp;"."&amp;G640,PNIdata!$E$6:$L$264,2,FALSE),"-")</f>
        <v>-</v>
      </c>
      <c r="L640" s="158" t="str">
        <f>IFERROR(IF(O640&gt;0,I640*O640,"   -"),"   -")</f>
        <v xml:space="preserve">   -</v>
      </c>
      <c r="M640" s="52"/>
      <c r="N640" s="167"/>
      <c r="O640" s="167"/>
      <c r="S640" s="53"/>
    </row>
    <row r="641" spans="1:19" hidden="1" x14ac:dyDescent="0.25">
      <c r="A641" s="33" t="s">
        <v>154</v>
      </c>
      <c r="B641" s="34">
        <f>VLOOKUP(D641,nusedswatershed,4,FALSE)</f>
        <v>25</v>
      </c>
      <c r="C641" s="35">
        <v>25</v>
      </c>
      <c r="D641" s="36" t="s">
        <v>226</v>
      </c>
      <c r="E641" s="36" t="s">
        <v>35</v>
      </c>
      <c r="F641" s="21" t="s">
        <v>163</v>
      </c>
      <c r="G641" s="22">
        <v>1954</v>
      </c>
      <c r="H641" s="128">
        <v>300</v>
      </c>
      <c r="I641" s="40">
        <v>300</v>
      </c>
      <c r="J641" s="159" t="str">
        <f>IFERROR(IF(K641&gt;0,I641*K641,"   -"),"   -")</f>
        <v xml:space="preserve">   -</v>
      </c>
      <c r="K641" s="52" t="str">
        <f>_xlfn.IFNA(VLOOKUP(D641&amp;"."&amp;G641,PNIdata!$E$6:$L$264,2,FALSE),"-")</f>
        <v>-</v>
      </c>
      <c r="L641" s="158" t="str">
        <f>IFERROR(IF(O641&gt;0,I641*O641,"   -"),"   -")</f>
        <v xml:space="preserve">   -</v>
      </c>
      <c r="M641" s="52"/>
      <c r="N641" s="167"/>
      <c r="O641" s="167"/>
      <c r="S641" s="53"/>
    </row>
    <row r="642" spans="1:19" hidden="1" x14ac:dyDescent="0.25">
      <c r="A642" s="33" t="s">
        <v>154</v>
      </c>
      <c r="B642" s="34">
        <f>VLOOKUP(D642,nusedswatershed,4,FALSE)</f>
        <v>25</v>
      </c>
      <c r="C642" s="35">
        <v>25</v>
      </c>
      <c r="D642" s="36" t="s">
        <v>226</v>
      </c>
      <c r="E642" s="36" t="s">
        <v>35</v>
      </c>
      <c r="F642" s="21" t="s">
        <v>163</v>
      </c>
      <c r="G642" s="22">
        <v>1953</v>
      </c>
      <c r="H642" s="128">
        <v>1500</v>
      </c>
      <c r="I642" s="40">
        <v>1500</v>
      </c>
      <c r="J642" s="159" t="str">
        <f>IFERROR(IF(K642&gt;0,I642*K642,"   -"),"   -")</f>
        <v xml:space="preserve">   -</v>
      </c>
      <c r="K642" s="52" t="str">
        <f>_xlfn.IFNA(VLOOKUP(D642&amp;"."&amp;G642,PNIdata!$E$6:$L$264,2,FALSE),"-")</f>
        <v>-</v>
      </c>
      <c r="L642" s="158" t="str">
        <f>IFERROR(IF(O642&gt;0,I642*O642,"   -"),"   -")</f>
        <v xml:space="preserve">   -</v>
      </c>
      <c r="M642" s="52"/>
      <c r="N642" s="167"/>
      <c r="O642" s="167"/>
      <c r="S642" s="53"/>
    </row>
    <row r="643" spans="1:19" x14ac:dyDescent="0.25">
      <c r="A643" s="33" t="s">
        <v>109</v>
      </c>
      <c r="B643" s="34">
        <f>VLOOKUP(D643,nusedswatershed,4,FALSE)</f>
        <v>24</v>
      </c>
      <c r="C643" s="35">
        <v>24</v>
      </c>
      <c r="D643" s="36" t="s">
        <v>205</v>
      </c>
      <c r="E643" s="36" t="s">
        <v>36</v>
      </c>
      <c r="F643" s="21" t="s">
        <v>163</v>
      </c>
      <c r="G643" s="40">
        <v>2019</v>
      </c>
      <c r="H643" s="128">
        <v>333</v>
      </c>
      <c r="I643" s="40">
        <v>333</v>
      </c>
      <c r="J643" s="153">
        <f>K643*I643</f>
        <v>296.00003700000002</v>
      </c>
      <c r="K643" s="52">
        <f>_xlfn.IFNA(VLOOKUP(D643&amp;"."&amp;G643,PNIdata!$E$6:$L$264,2,FALSE),"-")</f>
        <v>0.88888900000000004</v>
      </c>
      <c r="L643" s="158" t="str">
        <f>IFERROR(IF(O643&gt;0,I643*O643,"   -"),"   -")</f>
        <v xml:space="preserve">   -</v>
      </c>
      <c r="M643" s="52"/>
      <c r="N643" s="167"/>
      <c r="O643" s="167"/>
    </row>
    <row r="644" spans="1:19" x14ac:dyDescent="0.25">
      <c r="A644" s="33" t="s">
        <v>109</v>
      </c>
      <c r="B644" s="34">
        <f>VLOOKUP(D644,nusedswatershed,4,FALSE)</f>
        <v>24</v>
      </c>
      <c r="C644" s="35">
        <v>24</v>
      </c>
      <c r="D644" s="36" t="s">
        <v>205</v>
      </c>
      <c r="E644" s="36" t="s">
        <v>36</v>
      </c>
      <c r="F644" s="21" t="s">
        <v>163</v>
      </c>
      <c r="G644" s="40">
        <v>2016</v>
      </c>
      <c r="H644" s="128">
        <v>1253</v>
      </c>
      <c r="I644" s="40">
        <v>1253</v>
      </c>
      <c r="J644" s="153">
        <f>K644*I644</f>
        <v>1139.091023</v>
      </c>
      <c r="K644" s="52">
        <f>_xlfn.IFNA(VLOOKUP(D644&amp;"."&amp;G644,PNIdata!$E$6:$L$264,2,FALSE),"-")</f>
        <v>0.90909099999999998</v>
      </c>
      <c r="L644" s="158" t="str">
        <f>IFERROR(IF(O644&gt;0,I644*O644,"   -"),"   -")</f>
        <v xml:space="preserve">   -</v>
      </c>
      <c r="M644" s="52"/>
      <c r="N644" s="167"/>
      <c r="O644" s="167"/>
    </row>
    <row r="645" spans="1:19" x14ac:dyDescent="0.25">
      <c r="A645" s="33" t="s">
        <v>109</v>
      </c>
      <c r="B645" s="34">
        <f>VLOOKUP(D645,nusedswatershed,4,FALSE)</f>
        <v>24</v>
      </c>
      <c r="C645" s="35">
        <v>24</v>
      </c>
      <c r="D645" s="36" t="s">
        <v>205</v>
      </c>
      <c r="E645" s="36" t="s">
        <v>36</v>
      </c>
      <c r="F645" s="21" t="s">
        <v>163</v>
      </c>
      <c r="G645" s="40">
        <v>2020</v>
      </c>
      <c r="H645" s="128">
        <v>60</v>
      </c>
      <c r="I645" s="40">
        <v>60</v>
      </c>
      <c r="J645" s="153">
        <f>K645*I645</f>
        <v>60</v>
      </c>
      <c r="K645" s="52">
        <f>_xlfn.IFNA(VLOOKUP(D645&amp;"."&amp;G645,PNIdata!$E$6:$L$264,2,FALSE),"-")</f>
        <v>1</v>
      </c>
      <c r="L645" s="158" t="str">
        <f>IFERROR(IF(O645&gt;0,I645*O645,"   -"),"   -")</f>
        <v xml:space="preserve">   -</v>
      </c>
      <c r="M645" s="52"/>
      <c r="N645" s="167"/>
      <c r="O645" s="167"/>
    </row>
    <row r="646" spans="1:19" x14ac:dyDescent="0.25">
      <c r="A646" s="33" t="s">
        <v>109</v>
      </c>
      <c r="B646" s="34">
        <f>VLOOKUP(D646,nusedswatershed,4,FALSE)</f>
        <v>24</v>
      </c>
      <c r="C646" s="35">
        <v>24</v>
      </c>
      <c r="D646" s="36" t="s">
        <v>205</v>
      </c>
      <c r="E646" s="36" t="s">
        <v>36</v>
      </c>
      <c r="F646" s="21" t="s">
        <v>163</v>
      </c>
      <c r="G646" s="40">
        <v>2017</v>
      </c>
      <c r="H646" s="128">
        <v>219</v>
      </c>
      <c r="I646" s="40">
        <v>219</v>
      </c>
      <c r="J646" s="153">
        <f>K646*I646</f>
        <v>219</v>
      </c>
      <c r="K646" s="52">
        <f>_xlfn.IFNA(VLOOKUP(D646&amp;"."&amp;G646,PNIdata!$E$6:$L$264,2,FALSE),"-")</f>
        <v>1</v>
      </c>
      <c r="L646" s="158" t="str">
        <f>IFERROR(IF(O646&gt;0,I646*O646,"   -"),"   -")</f>
        <v xml:space="preserve">   -</v>
      </c>
      <c r="M646" s="52"/>
      <c r="N646" s="167"/>
      <c r="O646" s="167"/>
    </row>
    <row r="647" spans="1:19" x14ac:dyDescent="0.25">
      <c r="A647" s="33" t="s">
        <v>109</v>
      </c>
      <c r="B647" s="34">
        <f>VLOOKUP(D647,nusedswatershed,4,FALSE)</f>
        <v>24</v>
      </c>
      <c r="C647" s="35">
        <v>24</v>
      </c>
      <c r="D647" s="36" t="s">
        <v>205</v>
      </c>
      <c r="E647" s="36" t="s">
        <v>36</v>
      </c>
      <c r="F647" s="21" t="s">
        <v>163</v>
      </c>
      <c r="G647" s="22">
        <v>2015</v>
      </c>
      <c r="H647" s="128">
        <v>2584</v>
      </c>
      <c r="I647" s="40">
        <v>2584</v>
      </c>
      <c r="J647" s="153">
        <f>K647*I647</f>
        <v>2584</v>
      </c>
      <c r="K647" s="52">
        <f>_xlfn.IFNA(VLOOKUP(D647&amp;"."&amp;G647,PNIdata!$E$6:$L$264,2,FALSE),"-")</f>
        <v>1</v>
      </c>
      <c r="L647" s="158" t="str">
        <f>IFERROR(IF(O647&gt;0,I647*O647,"   -"),"   -")</f>
        <v xml:space="preserve">   -</v>
      </c>
      <c r="M647" s="52"/>
      <c r="N647" s="167"/>
      <c r="O647" s="167"/>
      <c r="S647" s="53">
        <v>88344</v>
      </c>
    </row>
    <row r="648" spans="1:19" x14ac:dyDescent="0.25">
      <c r="A648" s="33" t="s">
        <v>109</v>
      </c>
      <c r="B648" s="34">
        <f>VLOOKUP(D648,nusedswatershed,4,FALSE)</f>
        <v>24</v>
      </c>
      <c r="C648" s="35">
        <v>24</v>
      </c>
      <c r="D648" s="36" t="s">
        <v>205</v>
      </c>
      <c r="E648" s="36" t="s">
        <v>36</v>
      </c>
      <c r="F648" s="21" t="s">
        <v>163</v>
      </c>
      <c r="G648" s="22">
        <v>2014</v>
      </c>
      <c r="H648" s="128">
        <v>1223</v>
      </c>
      <c r="I648" s="40">
        <v>1223</v>
      </c>
      <c r="J648" s="153">
        <f>K648*I648</f>
        <v>1223</v>
      </c>
      <c r="K648" s="52">
        <f>_xlfn.IFNA(VLOOKUP(D648&amp;"."&amp;G648,PNIdata!$E$6:$L$264,2,FALSE),"-")</f>
        <v>1</v>
      </c>
      <c r="L648" s="158" t="str">
        <f>IFERROR(IF(O648&gt;0,I648*O648,"   -"),"   -")</f>
        <v xml:space="preserve">   -</v>
      </c>
      <c r="M648" s="52"/>
      <c r="N648" s="167"/>
      <c r="O648" s="167"/>
    </row>
    <row r="649" spans="1:19" x14ac:dyDescent="0.25">
      <c r="A649" s="33" t="s">
        <v>109</v>
      </c>
      <c r="B649" s="34">
        <f>VLOOKUP(D649,nusedswatershed,4,FALSE)</f>
        <v>24</v>
      </c>
      <c r="C649" s="35">
        <v>24</v>
      </c>
      <c r="D649" s="36" t="s">
        <v>205</v>
      </c>
      <c r="E649" s="36" t="s">
        <v>36</v>
      </c>
      <c r="F649" s="21" t="s">
        <v>163</v>
      </c>
      <c r="G649" s="22">
        <v>2011</v>
      </c>
      <c r="H649" s="128">
        <v>1326</v>
      </c>
      <c r="I649" s="40">
        <v>1326</v>
      </c>
      <c r="J649" s="153">
        <f>K649*I649</f>
        <v>1326</v>
      </c>
      <c r="K649" s="52">
        <f>_xlfn.IFNA(VLOOKUP(D649&amp;"."&amp;G649,PNIdata!$E$6:$L$264,2,FALSE),"-")</f>
        <v>1</v>
      </c>
      <c r="L649" s="158" t="str">
        <f>IFERROR(IF(O649&gt;0,I649*O649,"   -"),"   -")</f>
        <v xml:space="preserve">   -</v>
      </c>
      <c r="M649" s="52"/>
      <c r="N649" s="167"/>
      <c r="O649" s="167"/>
      <c r="S649" s="53">
        <v>129117</v>
      </c>
    </row>
    <row r="650" spans="1:19" x14ac:dyDescent="0.25">
      <c r="A650" s="33" t="s">
        <v>109</v>
      </c>
      <c r="B650" s="34">
        <f>VLOOKUP(D650,nusedswatershed,4,FALSE)</f>
        <v>24</v>
      </c>
      <c r="C650" s="35">
        <v>24</v>
      </c>
      <c r="D650" s="36" t="s">
        <v>205</v>
      </c>
      <c r="E650" s="36" t="s">
        <v>36</v>
      </c>
      <c r="F650" s="21" t="s">
        <v>163</v>
      </c>
      <c r="G650" s="40">
        <v>2023</v>
      </c>
      <c r="H650" s="128">
        <v>12</v>
      </c>
      <c r="I650" s="40">
        <v>12</v>
      </c>
      <c r="J650" s="159" t="str">
        <f>IFERROR(IF(K650&gt;0,I650*K650,"   -"),"   -")</f>
        <v xml:space="preserve">   -</v>
      </c>
      <c r="K650" s="52" t="str">
        <f>_xlfn.IFNA(VLOOKUP(D650&amp;"."&amp;G650,PNIdata!$E$6:$L$264,2,FALSE),"-")</f>
        <v>-</v>
      </c>
      <c r="L650" s="158" t="str">
        <f>IFERROR(IF(O650&gt;0,I650*O650,"   -"),"   -")</f>
        <v xml:space="preserve">   -</v>
      </c>
      <c r="M650" s="52"/>
      <c r="N650" s="167"/>
      <c r="O650" s="167"/>
    </row>
    <row r="651" spans="1:19" x14ac:dyDescent="0.25">
      <c r="A651" s="33" t="s">
        <v>109</v>
      </c>
      <c r="B651" s="34">
        <f>VLOOKUP(D651,nusedswatershed,4,FALSE)</f>
        <v>24</v>
      </c>
      <c r="C651" s="35">
        <v>24</v>
      </c>
      <c r="D651" s="36" t="s">
        <v>205</v>
      </c>
      <c r="E651" s="36" t="s">
        <v>36</v>
      </c>
      <c r="F651" s="21" t="s">
        <v>163</v>
      </c>
      <c r="G651" s="40">
        <v>2022</v>
      </c>
      <c r="H651" s="128">
        <v>4</v>
      </c>
      <c r="I651" s="40">
        <v>4</v>
      </c>
      <c r="J651" s="159" t="str">
        <f>IFERROR(IF(K651&gt;0,I651*K651,"   -"),"   -")</f>
        <v xml:space="preserve">   -</v>
      </c>
      <c r="K651" s="52" t="str">
        <f>_xlfn.IFNA(VLOOKUP(D651&amp;"."&amp;G651,PNIdata!$E$6:$L$264,2,FALSE),"-")</f>
        <v>-</v>
      </c>
      <c r="L651" s="158" t="str">
        <f>IFERROR(IF(O651&gt;0,I651*O651,"   -"),"   -")</f>
        <v xml:space="preserve">   -</v>
      </c>
      <c r="M651" s="52"/>
      <c r="N651" s="167"/>
      <c r="O651" s="167"/>
    </row>
    <row r="652" spans="1:19" x14ac:dyDescent="0.25">
      <c r="A652" s="33" t="s">
        <v>109</v>
      </c>
      <c r="B652" s="34">
        <f>VLOOKUP(D652,nusedswatershed,4,FALSE)</f>
        <v>24</v>
      </c>
      <c r="C652" s="35">
        <v>24</v>
      </c>
      <c r="D652" s="36" t="s">
        <v>205</v>
      </c>
      <c r="E652" s="36" t="s">
        <v>36</v>
      </c>
      <c r="F652" s="21" t="s">
        <v>163</v>
      </c>
      <c r="G652" s="40">
        <v>2021</v>
      </c>
      <c r="H652" s="128">
        <v>16</v>
      </c>
      <c r="I652" s="40">
        <v>16</v>
      </c>
      <c r="J652" s="159" t="str">
        <f>IFERROR(IF(K652&gt;0,I652*K652,"   -"),"   -")</f>
        <v xml:space="preserve">   -</v>
      </c>
      <c r="K652" s="52" t="str">
        <f>_xlfn.IFNA(VLOOKUP(D652&amp;"."&amp;G652,PNIdata!$E$6:$L$264,2,FALSE),"-")</f>
        <v>-</v>
      </c>
      <c r="L652" s="158" t="str">
        <f>IFERROR(IF(O652&gt;0,I652*O652,"   -"),"   -")</f>
        <v xml:space="preserve">   -</v>
      </c>
      <c r="M652" s="52"/>
      <c r="N652" s="167"/>
      <c r="O652" s="167"/>
    </row>
    <row r="653" spans="1:19" x14ac:dyDescent="0.25">
      <c r="A653" s="33" t="s">
        <v>109</v>
      </c>
      <c r="B653" s="34">
        <f>VLOOKUP(D653,nusedswatershed,4,FALSE)</f>
        <v>24</v>
      </c>
      <c r="C653" s="35">
        <v>24</v>
      </c>
      <c r="D653" s="36" t="s">
        <v>205</v>
      </c>
      <c r="E653" s="36" t="s">
        <v>36</v>
      </c>
      <c r="F653" s="21" t="s">
        <v>163</v>
      </c>
      <c r="G653" s="40">
        <v>2018</v>
      </c>
      <c r="H653" s="128">
        <v>353</v>
      </c>
      <c r="I653" s="40">
        <v>353</v>
      </c>
      <c r="J653" s="159" t="str">
        <f>IFERROR(IF(K653&gt;0,I653*K653,"   -"),"   -")</f>
        <v xml:space="preserve">   -</v>
      </c>
      <c r="K653" s="52" t="str">
        <f>_xlfn.IFNA(VLOOKUP(D653&amp;"."&amp;G653,PNIdata!$E$6:$L$264,2,FALSE),"-")</f>
        <v>-</v>
      </c>
      <c r="L653" s="158" t="str">
        <f>IFERROR(IF(O653&gt;0,I653*O653,"   -"),"   -")</f>
        <v xml:space="preserve">   -</v>
      </c>
      <c r="M653" s="52"/>
      <c r="N653" s="167"/>
      <c r="O653" s="167"/>
    </row>
    <row r="654" spans="1:19" x14ac:dyDescent="0.25">
      <c r="A654" s="33" t="s">
        <v>109</v>
      </c>
      <c r="B654" s="34">
        <f>VLOOKUP(D654,nusedswatershed,4,FALSE)</f>
        <v>24</v>
      </c>
      <c r="C654" s="35">
        <v>24</v>
      </c>
      <c r="D654" s="36" t="s">
        <v>205</v>
      </c>
      <c r="E654" s="36" t="s">
        <v>36</v>
      </c>
      <c r="F654" s="21" t="s">
        <v>163</v>
      </c>
      <c r="G654">
        <v>2013</v>
      </c>
      <c r="H654" s="128">
        <v>3630</v>
      </c>
      <c r="I654" s="40">
        <v>3630</v>
      </c>
      <c r="J654" s="159" t="str">
        <f>IFERROR(IF(K654&gt;0,I654*K654,"   -"),"   -")</f>
        <v xml:space="preserve">   -</v>
      </c>
      <c r="K654" s="52" t="str">
        <f>_xlfn.IFNA(VLOOKUP(D654&amp;"."&amp;G654,PNIdata!$E$6:$L$264,2,FALSE),"-")</f>
        <v>-</v>
      </c>
      <c r="L654" s="158" t="str">
        <f>IFERROR(IF(O654&gt;0,I654*O654,"   -"),"   -")</f>
        <v xml:space="preserve">   -</v>
      </c>
      <c r="M654" s="52"/>
      <c r="N654" s="167"/>
      <c r="O654" s="167"/>
    </row>
    <row r="655" spans="1:19" x14ac:dyDescent="0.25">
      <c r="A655" s="33" t="s">
        <v>109</v>
      </c>
      <c r="B655" s="34">
        <f>VLOOKUP(D655,nusedswatershed,4,FALSE)</f>
        <v>24</v>
      </c>
      <c r="C655" s="35">
        <v>24</v>
      </c>
      <c r="D655" s="36" t="s">
        <v>205</v>
      </c>
      <c r="E655" s="36" t="s">
        <v>36</v>
      </c>
      <c r="F655" s="21" t="s">
        <v>163</v>
      </c>
      <c r="G655" s="22">
        <v>2012</v>
      </c>
      <c r="H655" s="128">
        <v>663</v>
      </c>
      <c r="I655" s="40">
        <v>663</v>
      </c>
      <c r="J655" s="159" t="str">
        <f>IFERROR(IF(K655&gt;0,I655*K655,"   -"),"   -")</f>
        <v xml:space="preserve">   -</v>
      </c>
      <c r="K655" s="52" t="str">
        <f>_xlfn.IFNA(VLOOKUP(D655&amp;"."&amp;G655,PNIdata!$E$6:$L$264,2,FALSE),"-")</f>
        <v>-</v>
      </c>
      <c r="L655" s="158" t="str">
        <f>IFERROR(IF(O655&gt;0,I655*O655,"   -"),"   -")</f>
        <v xml:space="preserve">   -</v>
      </c>
      <c r="M655" s="52"/>
      <c r="N655" s="167"/>
      <c r="O655" s="167"/>
      <c r="S655" s="53">
        <v>92373</v>
      </c>
    </row>
    <row r="656" spans="1:19" x14ac:dyDescent="0.25">
      <c r="A656" s="33" t="s">
        <v>109</v>
      </c>
      <c r="B656" s="34">
        <f>VLOOKUP(D656,nusedswatershed,4,FALSE)</f>
        <v>24</v>
      </c>
      <c r="C656" s="35">
        <v>24</v>
      </c>
      <c r="D656" s="36" t="s">
        <v>205</v>
      </c>
      <c r="E656" s="36" t="s">
        <v>36</v>
      </c>
      <c r="F656" s="21" t="s">
        <v>163</v>
      </c>
      <c r="G656" s="22">
        <v>2010</v>
      </c>
      <c r="H656" s="128">
        <v>440</v>
      </c>
      <c r="I656" s="40">
        <v>440</v>
      </c>
      <c r="J656" s="159" t="str">
        <f>IFERROR(IF(K656&gt;0,I656*K656,"   -"),"   -")</f>
        <v xml:space="preserve">   -</v>
      </c>
      <c r="K656" s="52" t="str">
        <f>_xlfn.IFNA(VLOOKUP(D656&amp;"."&amp;G656,PNIdata!$E$6:$L$264,2,FALSE),"-")</f>
        <v>-</v>
      </c>
      <c r="L656" s="158" t="str">
        <f>IFERROR(IF(O656&gt;0,I656*O656,"   -"),"   -")</f>
        <v xml:space="preserve">   -</v>
      </c>
      <c r="M656" s="52"/>
      <c r="N656" s="167"/>
      <c r="O656" s="167"/>
      <c r="S656" s="53">
        <v>228526</v>
      </c>
    </row>
    <row r="657" spans="1:19" x14ac:dyDescent="0.25">
      <c r="A657" s="33" t="s">
        <v>109</v>
      </c>
      <c r="B657" s="34">
        <f>VLOOKUP(D657,nusedswatershed,4,FALSE)</f>
        <v>24</v>
      </c>
      <c r="C657" s="35">
        <v>24</v>
      </c>
      <c r="D657" s="36" t="s">
        <v>205</v>
      </c>
      <c r="E657" s="36" t="s">
        <v>36</v>
      </c>
      <c r="F657" s="21" t="s">
        <v>163</v>
      </c>
      <c r="G657" s="22">
        <v>2009</v>
      </c>
      <c r="H657" s="128">
        <v>245</v>
      </c>
      <c r="I657" s="40">
        <v>245</v>
      </c>
      <c r="J657" s="159" t="str">
        <f>IFERROR(IF(K657&gt;0,I657*K657,"   -"),"   -")</f>
        <v xml:space="preserve">   -</v>
      </c>
      <c r="K657" s="52" t="str">
        <f>_xlfn.IFNA(VLOOKUP(D657&amp;"."&amp;G657,PNIdata!$E$6:$L$264,2,FALSE),"-")</f>
        <v>-</v>
      </c>
      <c r="L657" s="158" t="str">
        <f>IFERROR(IF(O657&gt;0,I657*O657,"   -"),"   -")</f>
        <v xml:space="preserve">   -</v>
      </c>
      <c r="M657" s="52"/>
      <c r="N657" s="167"/>
      <c r="O657" s="167"/>
      <c r="S657" s="53">
        <v>145000</v>
      </c>
    </row>
    <row r="658" spans="1:19" x14ac:dyDescent="0.25">
      <c r="A658" s="33" t="s">
        <v>109</v>
      </c>
      <c r="B658" s="34">
        <f>VLOOKUP(D658,nusedswatershed,4,FALSE)</f>
        <v>24</v>
      </c>
      <c r="C658" s="35">
        <v>24</v>
      </c>
      <c r="D658" s="36" t="s">
        <v>205</v>
      </c>
      <c r="E658" s="36" t="s">
        <v>36</v>
      </c>
      <c r="F658" s="21" t="s">
        <v>163</v>
      </c>
      <c r="G658">
        <v>2008</v>
      </c>
      <c r="H658" s="128">
        <v>449</v>
      </c>
      <c r="I658" s="40">
        <v>449</v>
      </c>
      <c r="J658" s="159" t="str">
        <f>IFERROR(IF(K658&gt;0,I658*K658,"   -"),"   -")</f>
        <v xml:space="preserve">   -</v>
      </c>
      <c r="K658" s="52" t="str">
        <f>_xlfn.IFNA(VLOOKUP(D658&amp;"."&amp;G658,PNIdata!$E$6:$L$264,2,FALSE),"-")</f>
        <v>-</v>
      </c>
      <c r="L658" s="158" t="str">
        <f>IFERROR(IF(O658&gt;0,I658*O658,"   -"),"   -")</f>
        <v xml:space="preserve">   -</v>
      </c>
      <c r="M658" s="52"/>
      <c r="N658" s="167"/>
      <c r="O658" s="167"/>
      <c r="S658" s="53">
        <v>176707</v>
      </c>
    </row>
    <row r="659" spans="1:19" x14ac:dyDescent="0.25">
      <c r="A659" s="33" t="s">
        <v>109</v>
      </c>
      <c r="B659" s="34">
        <f>VLOOKUP(D659,nusedswatershed,4,FALSE)</f>
        <v>24</v>
      </c>
      <c r="C659" s="35">
        <v>24</v>
      </c>
      <c r="D659" s="36" t="s">
        <v>205</v>
      </c>
      <c r="E659" s="36" t="s">
        <v>36</v>
      </c>
      <c r="F659" s="21" t="s">
        <v>163</v>
      </c>
      <c r="G659">
        <v>2007</v>
      </c>
      <c r="H659" s="128">
        <v>869</v>
      </c>
      <c r="I659" s="40">
        <v>869</v>
      </c>
      <c r="J659" s="159" t="str">
        <f>IFERROR(IF(K659&gt;0,I659*K659,"   -"),"   -")</f>
        <v xml:space="preserve">   -</v>
      </c>
      <c r="K659" s="52" t="str">
        <f>_xlfn.IFNA(VLOOKUP(D659&amp;"."&amp;G659,PNIdata!$E$6:$L$264,2,FALSE),"-")</f>
        <v>-</v>
      </c>
      <c r="L659" s="158" t="str">
        <f>IFERROR(IF(O659&gt;0,I659*O659,"   -"),"   -")</f>
        <v xml:space="preserve">   -</v>
      </c>
      <c r="M659" s="52"/>
      <c r="N659" s="167"/>
      <c r="O659" s="167"/>
      <c r="S659" s="53">
        <v>152833</v>
      </c>
    </row>
    <row r="660" spans="1:19" x14ac:dyDescent="0.25">
      <c r="A660" s="33" t="s">
        <v>109</v>
      </c>
      <c r="B660" s="34">
        <f>VLOOKUP(D660,nusedswatershed,4,FALSE)</f>
        <v>24</v>
      </c>
      <c r="C660" s="35">
        <v>24</v>
      </c>
      <c r="D660" s="36" t="s">
        <v>205</v>
      </c>
      <c r="E660" s="36" t="s">
        <v>36</v>
      </c>
      <c r="F660" s="21" t="s">
        <v>163</v>
      </c>
      <c r="G660">
        <v>2006</v>
      </c>
      <c r="H660" s="128">
        <v>422</v>
      </c>
      <c r="I660" s="40">
        <v>422</v>
      </c>
      <c r="J660" s="159" t="str">
        <f>IFERROR(IF(K660&gt;0,I660*K660,"   -"),"   -")</f>
        <v xml:space="preserve">   -</v>
      </c>
      <c r="K660" s="52" t="str">
        <f>_xlfn.IFNA(VLOOKUP(D660&amp;"."&amp;G660,PNIdata!$E$6:$L$264,2,FALSE),"-")</f>
        <v>-</v>
      </c>
      <c r="L660" s="158" t="str">
        <f>IFERROR(IF(O660&gt;0,I660*O660,"   -"),"   -")</f>
        <v xml:space="preserve">   -</v>
      </c>
      <c r="M660" s="52"/>
      <c r="N660" s="167"/>
      <c r="O660" s="167"/>
      <c r="S660" s="53">
        <v>121543</v>
      </c>
    </row>
    <row r="661" spans="1:19" x14ac:dyDescent="0.25">
      <c r="A661" s="33" t="s">
        <v>109</v>
      </c>
      <c r="B661" s="34">
        <f>VLOOKUP(D661,nusedswatershed,4,FALSE)</f>
        <v>24</v>
      </c>
      <c r="C661" s="35">
        <v>24</v>
      </c>
      <c r="D661" s="36" t="s">
        <v>205</v>
      </c>
      <c r="E661" s="36" t="s">
        <v>36</v>
      </c>
      <c r="F661" s="21" t="s">
        <v>163</v>
      </c>
      <c r="G661">
        <v>2005</v>
      </c>
      <c r="H661" s="128">
        <v>500</v>
      </c>
      <c r="I661" s="40">
        <v>500</v>
      </c>
      <c r="J661" s="159" t="str">
        <f>IFERROR(IF(K661&gt;0,I661*K661,"   -"),"   -")</f>
        <v xml:space="preserve">   -</v>
      </c>
      <c r="K661" s="52" t="str">
        <f>_xlfn.IFNA(VLOOKUP(D661&amp;"."&amp;G661,PNIdata!$E$6:$L$264,2,FALSE),"-")</f>
        <v>-</v>
      </c>
      <c r="L661" s="158" t="str">
        <f>IFERROR(IF(O661&gt;0,I661*O661,"   -"),"   -")</f>
        <v xml:space="preserve">   -</v>
      </c>
      <c r="M661" s="52"/>
      <c r="N661" s="167"/>
      <c r="O661" s="167"/>
      <c r="S661" s="53">
        <v>66846</v>
      </c>
    </row>
    <row r="662" spans="1:19" x14ac:dyDescent="0.25">
      <c r="A662" s="33" t="s">
        <v>109</v>
      </c>
      <c r="B662" s="34">
        <f>VLOOKUP(D662,nusedswatershed,4,FALSE)</f>
        <v>24</v>
      </c>
      <c r="C662" s="35">
        <v>24</v>
      </c>
      <c r="D662" s="36" t="s">
        <v>205</v>
      </c>
      <c r="E662" s="36" t="s">
        <v>36</v>
      </c>
      <c r="F662" s="21" t="s">
        <v>163</v>
      </c>
      <c r="G662">
        <v>2004</v>
      </c>
      <c r="H662" s="128">
        <v>490</v>
      </c>
      <c r="I662" s="40">
        <v>490</v>
      </c>
      <c r="J662" s="159" t="str">
        <f>IFERROR(IF(K662&gt;0,I662*K662,"   -"),"   -")</f>
        <v xml:space="preserve">   -</v>
      </c>
      <c r="K662" s="52" t="str">
        <f>_xlfn.IFNA(VLOOKUP(D662&amp;"."&amp;G662,PNIdata!$E$6:$L$264,2,FALSE),"-")</f>
        <v>-</v>
      </c>
      <c r="L662" s="158" t="str">
        <f>IFERROR(IF(O662&gt;0,I662*O662,"   -"),"   -")</f>
        <v xml:space="preserve">   -</v>
      </c>
      <c r="M662" s="52"/>
      <c r="N662" s="167"/>
      <c r="O662" s="167"/>
      <c r="S662" s="53">
        <v>62200</v>
      </c>
    </row>
    <row r="663" spans="1:19" x14ac:dyDescent="0.25">
      <c r="A663" s="33" t="s">
        <v>109</v>
      </c>
      <c r="B663" s="34">
        <f>VLOOKUP(D663,nusedswatershed,4,FALSE)</f>
        <v>24</v>
      </c>
      <c r="C663" s="35">
        <v>24</v>
      </c>
      <c r="D663" s="36" t="s">
        <v>205</v>
      </c>
      <c r="E663" s="36" t="s">
        <v>36</v>
      </c>
      <c r="F663" s="21" t="s">
        <v>163</v>
      </c>
      <c r="G663">
        <v>2003</v>
      </c>
      <c r="H663" s="128">
        <v>500</v>
      </c>
      <c r="I663" s="40">
        <v>500</v>
      </c>
      <c r="J663" s="159" t="str">
        <f>IFERROR(IF(K663&gt;0,I663*K663,"   -"),"   -")</f>
        <v xml:space="preserve">   -</v>
      </c>
      <c r="K663" s="52" t="str">
        <f>_xlfn.IFNA(VLOOKUP(D663&amp;"."&amp;G663,PNIdata!$E$6:$L$264,2,FALSE),"-")</f>
        <v>-</v>
      </c>
      <c r="L663" s="158" t="str">
        <f>IFERROR(IF(O663&gt;0,I663*O663,"   -"),"   -")</f>
        <v xml:space="preserve">   -</v>
      </c>
      <c r="M663" s="52"/>
      <c r="N663" s="167"/>
      <c r="O663" s="167"/>
      <c r="S663" s="53">
        <v>155109</v>
      </c>
    </row>
    <row r="664" spans="1:19" x14ac:dyDescent="0.25">
      <c r="A664" s="33" t="s">
        <v>109</v>
      </c>
      <c r="B664" s="34">
        <f>VLOOKUP(D664,nusedswatershed,4,FALSE)</f>
        <v>24</v>
      </c>
      <c r="C664" s="35">
        <v>24</v>
      </c>
      <c r="D664" s="36" t="s">
        <v>205</v>
      </c>
      <c r="E664" s="36" t="s">
        <v>36</v>
      </c>
      <c r="F664" s="21" t="s">
        <v>163</v>
      </c>
      <c r="G664">
        <v>2002</v>
      </c>
      <c r="H664" s="128">
        <v>32</v>
      </c>
      <c r="I664" s="40">
        <v>32</v>
      </c>
      <c r="J664" s="159" t="str">
        <f>IFERROR(IF(K664&gt;0,I664*K664,"   -"),"   -")</f>
        <v xml:space="preserve">   -</v>
      </c>
      <c r="K664" s="52" t="str">
        <f>_xlfn.IFNA(VLOOKUP(D664&amp;"."&amp;G664,PNIdata!$E$6:$L$264,2,FALSE),"-")</f>
        <v>-</v>
      </c>
      <c r="L664" s="158" t="str">
        <f>IFERROR(IF(O664&gt;0,I664*O664,"   -"),"   -")</f>
        <v xml:space="preserve">   -</v>
      </c>
      <c r="M664" s="52"/>
      <c r="N664" s="167"/>
      <c r="O664" s="167"/>
      <c r="S664" s="53">
        <v>183084</v>
      </c>
    </row>
    <row r="665" spans="1:19" x14ac:dyDescent="0.25">
      <c r="A665" s="33" t="s">
        <v>109</v>
      </c>
      <c r="B665" s="34">
        <f>VLOOKUP(D665,nusedswatershed,4,FALSE)</f>
        <v>24</v>
      </c>
      <c r="C665" s="35">
        <v>24</v>
      </c>
      <c r="D665" s="36" t="s">
        <v>205</v>
      </c>
      <c r="E665" s="36" t="s">
        <v>36</v>
      </c>
      <c r="F665" s="21" t="s">
        <v>163</v>
      </c>
      <c r="G665">
        <v>2001</v>
      </c>
      <c r="H665" s="128">
        <v>641</v>
      </c>
      <c r="I665" s="40">
        <v>641</v>
      </c>
      <c r="J665" s="159" t="str">
        <f>IFERROR(IF(K665&gt;0,I665*K665,"   -"),"   -")</f>
        <v xml:space="preserve">   -</v>
      </c>
      <c r="K665" s="52" t="str">
        <f>_xlfn.IFNA(VLOOKUP(D665&amp;"."&amp;G665,PNIdata!$E$6:$L$264,2,FALSE),"-")</f>
        <v>-</v>
      </c>
      <c r="L665" s="158" t="str">
        <f>IFERROR(IF(O665&gt;0,I665*O665,"   -"),"   -")</f>
        <v xml:space="preserve">   -</v>
      </c>
      <c r="M665" s="52"/>
      <c r="N665" s="167"/>
      <c r="O665" s="167"/>
      <c r="S665" s="53">
        <v>106500</v>
      </c>
    </row>
    <row r="666" spans="1:19" x14ac:dyDescent="0.25">
      <c r="A666" s="33" t="s">
        <v>109</v>
      </c>
      <c r="B666" s="34">
        <f>VLOOKUP(D666,nusedswatershed,4,FALSE)</f>
        <v>24</v>
      </c>
      <c r="C666" s="35">
        <v>24</v>
      </c>
      <c r="D666" s="36" t="s">
        <v>205</v>
      </c>
      <c r="E666" s="36" t="s">
        <v>36</v>
      </c>
      <c r="F666" s="21" t="s">
        <v>163</v>
      </c>
      <c r="G666">
        <v>2000</v>
      </c>
      <c r="H666" s="128">
        <v>408</v>
      </c>
      <c r="I666" s="40">
        <v>408</v>
      </c>
      <c r="J666" s="159" t="str">
        <f>IFERROR(IF(K666&gt;0,I666*K666,"   -"),"   -")</f>
        <v xml:space="preserve">   -</v>
      </c>
      <c r="K666" s="52" t="str">
        <f>_xlfn.IFNA(VLOOKUP(D666&amp;"."&amp;G666,PNIdata!$E$6:$L$264,2,FALSE),"-")</f>
        <v>-</v>
      </c>
      <c r="L666" s="158" t="str">
        <f>IFERROR(IF(O666&gt;0,I666*O666,"   -"),"   -")</f>
        <v xml:space="preserve">   -</v>
      </c>
      <c r="M666" s="52"/>
      <c r="N666" s="167"/>
      <c r="O666" s="167"/>
      <c r="S666" s="53">
        <v>185236</v>
      </c>
    </row>
    <row r="667" spans="1:19" x14ac:dyDescent="0.25">
      <c r="A667" s="33" t="s">
        <v>109</v>
      </c>
      <c r="B667" s="34">
        <f>VLOOKUP(D667,nusedswatershed,4,FALSE)</f>
        <v>24</v>
      </c>
      <c r="C667" s="35">
        <v>24</v>
      </c>
      <c r="D667" s="36" t="s">
        <v>205</v>
      </c>
      <c r="E667" s="36" t="s">
        <v>36</v>
      </c>
      <c r="F667" s="21" t="s">
        <v>163</v>
      </c>
      <c r="G667">
        <v>1999</v>
      </c>
      <c r="H667" s="128">
        <v>10</v>
      </c>
      <c r="I667" s="40">
        <v>10</v>
      </c>
      <c r="J667" s="159" t="str">
        <f>IFERROR(IF(K667&gt;0,I667*K667,"   -"),"   -")</f>
        <v xml:space="preserve">   -</v>
      </c>
      <c r="K667" s="52" t="str">
        <f>_xlfn.IFNA(VLOOKUP(D667&amp;"."&amp;G667,PNIdata!$E$6:$L$264,2,FALSE),"-")</f>
        <v>-</v>
      </c>
      <c r="L667" s="158" t="str">
        <f>IFERROR(IF(O667&gt;0,I667*O667,"   -"),"   -")</f>
        <v xml:space="preserve">   -</v>
      </c>
      <c r="M667" s="52"/>
      <c r="N667" s="167"/>
      <c r="O667" s="167"/>
      <c r="S667" s="53">
        <v>91775</v>
      </c>
    </row>
    <row r="668" spans="1:19" x14ac:dyDescent="0.25">
      <c r="A668" s="33" t="s">
        <v>109</v>
      </c>
      <c r="B668" s="34">
        <f>VLOOKUP(D668,nusedswatershed,4,FALSE)</f>
        <v>24</v>
      </c>
      <c r="C668" s="35">
        <v>24</v>
      </c>
      <c r="D668" s="36" t="s">
        <v>205</v>
      </c>
      <c r="E668" s="36" t="s">
        <v>36</v>
      </c>
      <c r="F668" s="21" t="s">
        <v>163</v>
      </c>
      <c r="G668" s="22">
        <v>1998</v>
      </c>
      <c r="H668" s="128">
        <v>20</v>
      </c>
      <c r="I668" s="40">
        <v>20</v>
      </c>
      <c r="J668" s="159" t="str">
        <f>IFERROR(IF(K668&gt;0,I668*K668,"   -"),"   -")</f>
        <v xml:space="preserve">   -</v>
      </c>
      <c r="K668" s="52" t="str">
        <f>_xlfn.IFNA(VLOOKUP(D668&amp;"."&amp;G668,PNIdata!$E$6:$L$264,2,FALSE),"-")</f>
        <v>-</v>
      </c>
      <c r="L668" s="158" t="str">
        <f>IFERROR(IF(O668&gt;0,I668*O668,"   -"),"   -")</f>
        <v xml:space="preserve">   -</v>
      </c>
      <c r="M668" s="52"/>
      <c r="N668" s="167"/>
      <c r="O668" s="168"/>
      <c r="S668" s="53">
        <v>100000</v>
      </c>
    </row>
    <row r="669" spans="1:19" x14ac:dyDescent="0.25">
      <c r="A669" s="33" t="s">
        <v>109</v>
      </c>
      <c r="B669" s="34">
        <f>VLOOKUP(D669,nusedswatershed,4,FALSE)</f>
        <v>24</v>
      </c>
      <c r="C669" s="35">
        <v>24</v>
      </c>
      <c r="D669" s="36" t="s">
        <v>205</v>
      </c>
      <c r="E669" s="36" t="s">
        <v>36</v>
      </c>
      <c r="F669" s="21" t="s">
        <v>163</v>
      </c>
      <c r="G669" s="22">
        <v>1997</v>
      </c>
      <c r="H669" s="128">
        <v>15</v>
      </c>
      <c r="I669" s="40">
        <v>15</v>
      </c>
      <c r="J669" s="159" t="str">
        <f>IFERROR(IF(K669&gt;0,I669*K669,"   -"),"   -")</f>
        <v xml:space="preserve">   -</v>
      </c>
      <c r="K669" s="52" t="str">
        <f>_xlfn.IFNA(VLOOKUP(D669&amp;"."&amp;G669,PNIdata!$E$6:$L$264,2,FALSE),"-")</f>
        <v>-</v>
      </c>
      <c r="L669" s="158" t="str">
        <f>IFERROR(IF(O669&gt;0,I669*O669,"   -"),"   -")</f>
        <v xml:space="preserve">   -</v>
      </c>
      <c r="M669" s="52"/>
      <c r="N669" s="167"/>
      <c r="O669" s="167"/>
      <c r="S669" s="53">
        <v>59988</v>
      </c>
    </row>
    <row r="670" spans="1:19" x14ac:dyDescent="0.25">
      <c r="A670" s="33" t="s">
        <v>109</v>
      </c>
      <c r="B670" s="34">
        <f>VLOOKUP(D670,nusedswatershed,4,FALSE)</f>
        <v>24</v>
      </c>
      <c r="C670" s="35">
        <v>24</v>
      </c>
      <c r="D670" s="36" t="s">
        <v>205</v>
      </c>
      <c r="E670" s="36" t="s">
        <v>36</v>
      </c>
      <c r="F670" s="21" t="s">
        <v>163</v>
      </c>
      <c r="G670" s="22">
        <v>1996</v>
      </c>
      <c r="H670" s="128">
        <v>10</v>
      </c>
      <c r="I670" s="40">
        <v>10</v>
      </c>
      <c r="J670" s="159" t="str">
        <f>IFERROR(IF(K670&gt;0,I670*K670,"   -"),"   -")</f>
        <v xml:space="preserve">   -</v>
      </c>
      <c r="K670" s="52" t="str">
        <f>_xlfn.IFNA(VLOOKUP(D670&amp;"."&amp;G670,PNIdata!$E$6:$L$264,2,FALSE),"-")</f>
        <v>-</v>
      </c>
      <c r="L670" s="158" t="str">
        <f>IFERROR(IF(O670&gt;0,I670*O670,"   -"),"   -")</f>
        <v xml:space="preserve">   -</v>
      </c>
      <c r="M670" s="52"/>
      <c r="N670" s="167"/>
      <c r="O670" s="167"/>
      <c r="S670" s="53">
        <v>60000</v>
      </c>
    </row>
    <row r="671" spans="1:19" x14ac:dyDescent="0.25">
      <c r="A671" s="33" t="s">
        <v>109</v>
      </c>
      <c r="B671" s="34">
        <f>VLOOKUP(D671,nusedswatershed,4,FALSE)</f>
        <v>24</v>
      </c>
      <c r="C671" s="35">
        <v>24</v>
      </c>
      <c r="D671" s="36" t="s">
        <v>205</v>
      </c>
      <c r="E671" s="36" t="s">
        <v>36</v>
      </c>
      <c r="F671" s="21" t="s">
        <v>163</v>
      </c>
      <c r="G671" s="22">
        <v>1995</v>
      </c>
      <c r="H671" s="128">
        <v>6</v>
      </c>
      <c r="I671" s="40">
        <v>6</v>
      </c>
      <c r="J671" s="159" t="str">
        <f>IFERROR(IF(K671&gt;0,I671*K671,"   -"),"   -")</f>
        <v xml:space="preserve">   -</v>
      </c>
      <c r="K671" s="52" t="str">
        <f>_xlfn.IFNA(VLOOKUP(D671&amp;"."&amp;G671,PNIdata!$E$6:$L$264,2,FALSE),"-")</f>
        <v>-</v>
      </c>
      <c r="L671" s="158" t="str">
        <f>IFERROR(IF(O671&gt;0,I671*O671,"   -"),"   -")</f>
        <v xml:space="preserve">   -</v>
      </c>
      <c r="M671" s="52"/>
      <c r="N671" s="167"/>
      <c r="O671" s="167"/>
      <c r="S671" s="53">
        <v>34000</v>
      </c>
    </row>
    <row r="672" spans="1:19" hidden="1" x14ac:dyDescent="0.25">
      <c r="A672" s="33" t="s">
        <v>109</v>
      </c>
      <c r="B672" s="34">
        <f>VLOOKUP(D672,nusedswatershed,4,FALSE)</f>
        <v>24</v>
      </c>
      <c r="C672" s="35">
        <v>24</v>
      </c>
      <c r="D672" s="36" t="s">
        <v>205</v>
      </c>
      <c r="E672" s="36" t="s">
        <v>36</v>
      </c>
      <c r="F672" s="21" t="s">
        <v>163</v>
      </c>
      <c r="G672" s="22">
        <v>1994</v>
      </c>
      <c r="H672" s="128">
        <v>1</v>
      </c>
      <c r="I672" s="40">
        <v>1</v>
      </c>
      <c r="J672" s="159" t="str">
        <f>IFERROR(IF(K672&gt;0,I672*K672,"   -"),"   -")</f>
        <v xml:space="preserve">   -</v>
      </c>
      <c r="K672" s="52" t="str">
        <f>_xlfn.IFNA(VLOOKUP(D672&amp;"."&amp;G672,PNIdata!$E$6:$L$264,2,FALSE),"-")</f>
        <v>-</v>
      </c>
      <c r="L672" s="158" t="str">
        <f>IFERROR(IF(O672&gt;0,I672*O672,"   -"),"   -")</f>
        <v xml:space="preserve">   -</v>
      </c>
      <c r="M672" s="52"/>
      <c r="N672" s="167"/>
      <c r="O672" s="167"/>
      <c r="S672" s="53">
        <v>20000</v>
      </c>
    </row>
    <row r="673" spans="1:19" hidden="1" x14ac:dyDescent="0.25">
      <c r="A673" s="33" t="s">
        <v>109</v>
      </c>
      <c r="B673" s="34">
        <f>VLOOKUP(D673,nusedswatershed,4,FALSE)</f>
        <v>24</v>
      </c>
      <c r="C673" s="35">
        <v>24</v>
      </c>
      <c r="D673" s="36" t="s">
        <v>205</v>
      </c>
      <c r="E673" s="36" t="s">
        <v>36</v>
      </c>
      <c r="F673" s="21" t="s">
        <v>163</v>
      </c>
      <c r="G673" s="22">
        <v>1993</v>
      </c>
      <c r="H673" s="128">
        <v>16</v>
      </c>
      <c r="I673" s="40">
        <v>16</v>
      </c>
      <c r="J673" s="159" t="str">
        <f>IFERROR(IF(K673&gt;0,I673*K673,"   -"),"   -")</f>
        <v xml:space="preserve">   -</v>
      </c>
      <c r="K673" s="52" t="str">
        <f>_xlfn.IFNA(VLOOKUP(D673&amp;"."&amp;G673,PNIdata!$E$6:$L$264,2,FALSE),"-")</f>
        <v>-</v>
      </c>
      <c r="L673" s="158" t="str">
        <f>IFERROR(IF(O673&gt;0,I673*O673,"   -"),"   -")</f>
        <v xml:space="preserve">   -</v>
      </c>
      <c r="M673" s="52"/>
      <c r="N673" s="167"/>
      <c r="O673" s="167"/>
      <c r="S673" s="53">
        <v>19000</v>
      </c>
    </row>
    <row r="674" spans="1:19" hidden="1" x14ac:dyDescent="0.25">
      <c r="A674" s="33" t="s">
        <v>109</v>
      </c>
      <c r="B674" s="34">
        <f>VLOOKUP(D674,nusedswatershed,4,FALSE)</f>
        <v>24</v>
      </c>
      <c r="C674" s="35">
        <v>24</v>
      </c>
      <c r="D674" s="36" t="s">
        <v>205</v>
      </c>
      <c r="E674" s="36" t="s">
        <v>36</v>
      </c>
      <c r="F674" s="21" t="s">
        <v>163</v>
      </c>
      <c r="G674" s="22">
        <v>1992</v>
      </c>
      <c r="H674" s="128">
        <v>20</v>
      </c>
      <c r="I674" s="40">
        <v>20</v>
      </c>
      <c r="J674" s="159" t="str">
        <f>IFERROR(IF(K674&gt;0,I674*K674,"   -"),"   -")</f>
        <v xml:space="preserve">   -</v>
      </c>
      <c r="K674" s="52" t="str">
        <f>_xlfn.IFNA(VLOOKUP(D674&amp;"."&amp;G674,PNIdata!$E$6:$L$264,2,FALSE),"-")</f>
        <v>-</v>
      </c>
      <c r="L674" s="158" t="str">
        <f>IFERROR(IF(O674&gt;0,I674*O674,"   -"),"   -")</f>
        <v xml:space="preserve">   -</v>
      </c>
      <c r="M674" s="52"/>
      <c r="N674" s="167"/>
      <c r="O674" s="167"/>
    </row>
    <row r="675" spans="1:19" hidden="1" x14ac:dyDescent="0.25">
      <c r="A675" s="33" t="s">
        <v>109</v>
      </c>
      <c r="B675" s="34">
        <f>VLOOKUP(D675,nusedswatershed,4,FALSE)</f>
        <v>24</v>
      </c>
      <c r="C675" s="35">
        <v>24</v>
      </c>
      <c r="D675" s="36" t="s">
        <v>205</v>
      </c>
      <c r="E675" s="36" t="s">
        <v>36</v>
      </c>
      <c r="F675" s="21" t="s">
        <v>163</v>
      </c>
      <c r="G675" s="22">
        <v>1991</v>
      </c>
      <c r="H675" s="128">
        <v>25</v>
      </c>
      <c r="I675" s="40">
        <v>25</v>
      </c>
      <c r="J675" s="159" t="str">
        <f>IFERROR(IF(K675&gt;0,I675*K675,"   -"),"   -")</f>
        <v xml:space="preserve">   -</v>
      </c>
      <c r="K675" s="52" t="str">
        <f>_xlfn.IFNA(VLOOKUP(D675&amp;"."&amp;G675,PNIdata!$E$6:$L$264,2,FALSE),"-")</f>
        <v>-</v>
      </c>
      <c r="L675" s="158" t="str">
        <f>IFERROR(IF(O675&gt;0,I675*O675,"   -"),"   -")</f>
        <v xml:space="preserve">   -</v>
      </c>
      <c r="M675" s="52"/>
      <c r="N675" s="167"/>
      <c r="O675" s="167"/>
    </row>
    <row r="676" spans="1:19" hidden="1" x14ac:dyDescent="0.25">
      <c r="A676" s="33" t="s">
        <v>109</v>
      </c>
      <c r="B676" s="34">
        <f>VLOOKUP(D676,nusedswatershed,4,FALSE)</f>
        <v>24</v>
      </c>
      <c r="C676" s="35">
        <v>24</v>
      </c>
      <c r="D676" s="36" t="s">
        <v>205</v>
      </c>
      <c r="E676" s="36" t="s">
        <v>36</v>
      </c>
      <c r="F676" s="21" t="s">
        <v>163</v>
      </c>
      <c r="G676" s="22">
        <v>1990</v>
      </c>
      <c r="H676" s="128" t="s">
        <v>643</v>
      </c>
      <c r="I676" s="40"/>
      <c r="J676" s="159" t="str">
        <f>IFERROR(IF(K676&gt;0,I676*K676,"   -"),"   -")</f>
        <v xml:space="preserve">   -</v>
      </c>
      <c r="K676" s="52" t="str">
        <f>_xlfn.IFNA(VLOOKUP(D676&amp;"."&amp;G676,PNIdata!$E$6:$L$264,2,FALSE),"-")</f>
        <v>-</v>
      </c>
      <c r="L676" s="158" t="str">
        <f>IFERROR(IF(O676&gt;0,I676*O676,"   -"),"   -")</f>
        <v xml:space="preserve">   -</v>
      </c>
      <c r="M676" s="52"/>
      <c r="N676" s="167"/>
      <c r="O676" s="167"/>
    </row>
    <row r="677" spans="1:19" hidden="1" x14ac:dyDescent="0.25">
      <c r="A677" s="33" t="s">
        <v>109</v>
      </c>
      <c r="B677" s="34">
        <f>VLOOKUP(D677,nusedswatershed,4,FALSE)</f>
        <v>24</v>
      </c>
      <c r="C677" s="35">
        <v>24</v>
      </c>
      <c r="D677" s="36" t="s">
        <v>205</v>
      </c>
      <c r="E677" s="36" t="s">
        <v>36</v>
      </c>
      <c r="F677" s="21" t="s">
        <v>163</v>
      </c>
      <c r="G677" s="22">
        <v>1989</v>
      </c>
      <c r="H677" s="128">
        <v>12</v>
      </c>
      <c r="I677" s="40">
        <v>12</v>
      </c>
      <c r="J677" s="159" t="str">
        <f>IFERROR(IF(K677&gt;0,I677*K677,"   -"),"   -")</f>
        <v xml:space="preserve">   -</v>
      </c>
      <c r="K677" s="52" t="str">
        <f>_xlfn.IFNA(VLOOKUP(D677&amp;"."&amp;G677,PNIdata!$E$6:$L$264,2,FALSE),"-")</f>
        <v>-</v>
      </c>
      <c r="L677" s="158" t="str">
        <f>IFERROR(IF(O677&gt;0,I677*O677,"   -"),"   -")</f>
        <v xml:space="preserve">   -</v>
      </c>
      <c r="M677" s="52"/>
      <c r="N677" s="167"/>
      <c r="O677" s="167"/>
      <c r="S677" s="53">
        <v>11000</v>
      </c>
    </row>
    <row r="678" spans="1:19" hidden="1" x14ac:dyDescent="0.25">
      <c r="A678" s="33" t="s">
        <v>109</v>
      </c>
      <c r="B678" s="34">
        <f>VLOOKUP(D678,nusedswatershed,4,FALSE)</f>
        <v>24</v>
      </c>
      <c r="C678" s="35">
        <v>24</v>
      </c>
      <c r="D678" s="36" t="s">
        <v>205</v>
      </c>
      <c r="E678" s="36" t="s">
        <v>36</v>
      </c>
      <c r="F678" s="21" t="s">
        <v>163</v>
      </c>
      <c r="G678" s="22">
        <v>1988</v>
      </c>
      <c r="H678" s="128">
        <v>25</v>
      </c>
      <c r="I678" s="40">
        <v>25</v>
      </c>
      <c r="J678" s="159" t="str">
        <f>IFERROR(IF(K678&gt;0,I678*K678,"   -"),"   -")</f>
        <v xml:space="preserve">   -</v>
      </c>
      <c r="K678" s="52" t="str">
        <f>_xlfn.IFNA(VLOOKUP(D678&amp;"."&amp;G678,PNIdata!$E$6:$L$264,2,FALSE),"-")</f>
        <v>-</v>
      </c>
      <c r="L678" s="158" t="str">
        <f>IFERROR(IF(O678&gt;0,I678*O678,"   -"),"   -")</f>
        <v xml:space="preserve">   -</v>
      </c>
      <c r="M678" s="52"/>
      <c r="N678" s="167"/>
      <c r="O678" s="167"/>
    </row>
    <row r="679" spans="1:19" hidden="1" x14ac:dyDescent="0.25">
      <c r="A679" s="33" t="s">
        <v>109</v>
      </c>
      <c r="B679" s="34">
        <f>VLOOKUP(D679,nusedswatershed,4,FALSE)</f>
        <v>24</v>
      </c>
      <c r="C679" s="35">
        <v>24</v>
      </c>
      <c r="D679" s="36" t="s">
        <v>205</v>
      </c>
      <c r="E679" s="36" t="s">
        <v>36</v>
      </c>
      <c r="F679" s="21" t="s">
        <v>163</v>
      </c>
      <c r="G679" s="22">
        <v>1987</v>
      </c>
      <c r="H679" s="128">
        <v>26</v>
      </c>
      <c r="I679" s="40">
        <v>26</v>
      </c>
      <c r="J679" s="159" t="str">
        <f>IFERROR(IF(K679&gt;0,I679*K679,"   -"),"   -")</f>
        <v xml:space="preserve">   -</v>
      </c>
      <c r="K679" s="52" t="str">
        <f>_xlfn.IFNA(VLOOKUP(D679&amp;"."&amp;G679,PNIdata!$E$6:$L$264,2,FALSE),"-")</f>
        <v>-</v>
      </c>
      <c r="L679" s="158" t="str">
        <f>IFERROR(IF(O679&gt;0,I679*O679,"   -"),"   -")</f>
        <v xml:space="preserve">   -</v>
      </c>
      <c r="M679" s="52"/>
      <c r="N679" s="167"/>
      <c r="O679" s="167"/>
    </row>
    <row r="680" spans="1:19" hidden="1" x14ac:dyDescent="0.25">
      <c r="A680" s="33" t="s">
        <v>109</v>
      </c>
      <c r="B680" s="34">
        <f>VLOOKUP(D680,nusedswatershed,4,FALSE)</f>
        <v>24</v>
      </c>
      <c r="C680" s="35">
        <v>24</v>
      </c>
      <c r="D680" s="36" t="s">
        <v>205</v>
      </c>
      <c r="E680" s="36" t="s">
        <v>36</v>
      </c>
      <c r="F680" s="21" t="s">
        <v>163</v>
      </c>
      <c r="G680" s="22">
        <v>1986</v>
      </c>
      <c r="H680" s="128">
        <v>28</v>
      </c>
      <c r="I680" s="40">
        <v>28</v>
      </c>
      <c r="J680" s="159" t="str">
        <f>IFERROR(IF(K680&gt;0,I680*K680,"   -"),"   -")</f>
        <v xml:space="preserve">   -</v>
      </c>
      <c r="K680" s="52" t="str">
        <f>_xlfn.IFNA(VLOOKUP(D680&amp;"."&amp;G680,PNIdata!$E$6:$L$264,2,FALSE),"-")</f>
        <v>-</v>
      </c>
      <c r="L680" s="158" t="str">
        <f>IFERROR(IF(O680&gt;0,I680*O680,"   -"),"   -")</f>
        <v xml:space="preserve">   -</v>
      </c>
      <c r="M680" s="52"/>
      <c r="N680" s="167"/>
      <c r="O680" s="167"/>
    </row>
    <row r="681" spans="1:19" hidden="1" x14ac:dyDescent="0.25">
      <c r="A681" s="33" t="s">
        <v>109</v>
      </c>
      <c r="B681" s="34">
        <f>VLOOKUP(D681,nusedswatershed,4,FALSE)</f>
        <v>24</v>
      </c>
      <c r="C681" s="35">
        <v>24</v>
      </c>
      <c r="D681" s="36" t="s">
        <v>205</v>
      </c>
      <c r="E681" s="36" t="s">
        <v>36</v>
      </c>
      <c r="F681" s="21" t="s">
        <v>163</v>
      </c>
      <c r="G681" s="22">
        <v>1985</v>
      </c>
      <c r="H681" s="128">
        <v>11</v>
      </c>
      <c r="I681" s="40">
        <v>11</v>
      </c>
      <c r="J681" s="159" t="str">
        <f>IFERROR(IF(K681&gt;0,I681*K681,"   -"),"   -")</f>
        <v xml:space="preserve">   -</v>
      </c>
      <c r="K681" s="52" t="str">
        <f>_xlfn.IFNA(VLOOKUP(D681&amp;"."&amp;G681,PNIdata!$E$6:$L$264,2,FALSE),"-")</f>
        <v>-</v>
      </c>
      <c r="L681" s="158" t="str">
        <f>IFERROR(IF(O681&gt;0,I681*O681,"   -"),"   -")</f>
        <v xml:space="preserve">   -</v>
      </c>
      <c r="M681" s="52"/>
      <c r="N681" s="167"/>
      <c r="O681" s="167"/>
    </row>
    <row r="682" spans="1:19" hidden="1" x14ac:dyDescent="0.25">
      <c r="A682" s="33" t="s">
        <v>109</v>
      </c>
      <c r="B682" s="34">
        <f>VLOOKUP(D682,nusedswatershed,4,FALSE)</f>
        <v>24</v>
      </c>
      <c r="C682" s="35">
        <v>24</v>
      </c>
      <c r="D682" s="36" t="s">
        <v>205</v>
      </c>
      <c r="E682" s="36" t="s">
        <v>36</v>
      </c>
      <c r="F682" s="21" t="s">
        <v>163</v>
      </c>
      <c r="G682" s="22">
        <v>1984</v>
      </c>
      <c r="H682" s="128">
        <v>30</v>
      </c>
      <c r="I682" s="40">
        <v>30</v>
      </c>
      <c r="J682" s="159" t="str">
        <f>IFERROR(IF(K682&gt;0,I682*K682,"   -"),"   -")</f>
        <v xml:space="preserve">   -</v>
      </c>
      <c r="K682" s="52" t="str">
        <f>_xlfn.IFNA(VLOOKUP(D682&amp;"."&amp;G682,PNIdata!$E$6:$L$264,2,FALSE),"-")</f>
        <v>-</v>
      </c>
      <c r="L682" s="158" t="str">
        <f>IFERROR(IF(O682&gt;0,I682*O682,"   -"),"   -")</f>
        <v xml:space="preserve">   -</v>
      </c>
      <c r="M682" s="52"/>
      <c r="N682" s="167"/>
      <c r="O682" s="167"/>
    </row>
    <row r="683" spans="1:19" hidden="1" x14ac:dyDescent="0.25">
      <c r="A683" s="33" t="s">
        <v>109</v>
      </c>
      <c r="B683" s="34">
        <f>VLOOKUP(D683,nusedswatershed,4,FALSE)</f>
        <v>24</v>
      </c>
      <c r="C683" s="35">
        <v>24</v>
      </c>
      <c r="D683" s="36" t="s">
        <v>205</v>
      </c>
      <c r="E683" s="36" t="s">
        <v>36</v>
      </c>
      <c r="F683" s="21" t="s">
        <v>163</v>
      </c>
      <c r="G683" s="22">
        <v>1983</v>
      </c>
      <c r="H683" s="128">
        <v>25</v>
      </c>
      <c r="I683" s="40">
        <v>25</v>
      </c>
      <c r="J683" s="159" t="str">
        <f>IFERROR(IF(K683&gt;0,I683*K683,"   -"),"   -")</f>
        <v xml:space="preserve">   -</v>
      </c>
      <c r="K683" s="52" t="str">
        <f>_xlfn.IFNA(VLOOKUP(D683&amp;"."&amp;G683,PNIdata!$E$6:$L$264,2,FALSE),"-")</f>
        <v>-</v>
      </c>
      <c r="L683" s="158" t="str">
        <f>IFERROR(IF(O683&gt;0,I683*O683,"   -"),"   -")</f>
        <v xml:space="preserve">   -</v>
      </c>
      <c r="M683" s="52"/>
      <c r="N683" s="167"/>
      <c r="O683" s="167"/>
    </row>
    <row r="684" spans="1:19" hidden="1" x14ac:dyDescent="0.25">
      <c r="A684" s="33" t="s">
        <v>109</v>
      </c>
      <c r="B684" s="34">
        <f>VLOOKUP(D684,nusedswatershed,4,FALSE)</f>
        <v>24</v>
      </c>
      <c r="C684" s="35">
        <v>24</v>
      </c>
      <c r="D684" s="36" t="s">
        <v>205</v>
      </c>
      <c r="E684" s="36" t="s">
        <v>36</v>
      </c>
      <c r="F684" s="21" t="s">
        <v>163</v>
      </c>
      <c r="G684" s="22">
        <v>1982</v>
      </c>
      <c r="H684" s="128">
        <v>15</v>
      </c>
      <c r="I684" s="40">
        <v>15</v>
      </c>
      <c r="J684" s="159" t="str">
        <f>IFERROR(IF(K684&gt;0,I684*K684,"   -"),"   -")</f>
        <v xml:space="preserve">   -</v>
      </c>
      <c r="K684" s="52" t="str">
        <f>_xlfn.IFNA(VLOOKUP(D684&amp;"."&amp;G684,PNIdata!$E$6:$L$264,2,FALSE),"-")</f>
        <v>-</v>
      </c>
      <c r="L684" s="158" t="str">
        <f>IFERROR(IF(O684&gt;0,I684*O684,"   -"),"   -")</f>
        <v xml:space="preserve">   -</v>
      </c>
      <c r="M684" s="52"/>
      <c r="N684" s="167"/>
      <c r="O684" s="167"/>
    </row>
    <row r="685" spans="1:19" hidden="1" x14ac:dyDescent="0.25">
      <c r="A685" s="33" t="s">
        <v>109</v>
      </c>
      <c r="B685" s="34">
        <f>VLOOKUP(D685,nusedswatershed,4,FALSE)</f>
        <v>24</v>
      </c>
      <c r="C685" s="35">
        <v>24</v>
      </c>
      <c r="D685" s="36" t="s">
        <v>205</v>
      </c>
      <c r="E685" s="36" t="s">
        <v>36</v>
      </c>
      <c r="F685" s="21" t="s">
        <v>163</v>
      </c>
      <c r="G685" s="22">
        <v>1981</v>
      </c>
      <c r="H685" s="128">
        <v>10</v>
      </c>
      <c r="I685" s="40">
        <v>10</v>
      </c>
      <c r="J685" s="159" t="str">
        <f>IFERROR(IF(K685&gt;0,I685*K685,"   -"),"   -")</f>
        <v xml:space="preserve">   -</v>
      </c>
      <c r="K685" s="52" t="str">
        <f>_xlfn.IFNA(VLOOKUP(D685&amp;"."&amp;G685,PNIdata!$E$6:$L$264,2,FALSE),"-")</f>
        <v>-</v>
      </c>
      <c r="L685" s="158" t="str">
        <f>IFERROR(IF(O685&gt;0,I685*O685,"   -"),"   -")</f>
        <v xml:space="preserve">   -</v>
      </c>
      <c r="M685" s="52"/>
      <c r="N685" s="167"/>
      <c r="O685" s="167"/>
    </row>
    <row r="686" spans="1:19" hidden="1" x14ac:dyDescent="0.25">
      <c r="A686" s="33" t="s">
        <v>109</v>
      </c>
      <c r="B686" s="34">
        <f>VLOOKUP(D686,nusedswatershed,4,FALSE)</f>
        <v>24</v>
      </c>
      <c r="C686" s="35">
        <v>24</v>
      </c>
      <c r="D686" s="36" t="s">
        <v>205</v>
      </c>
      <c r="E686" s="36" t="s">
        <v>36</v>
      </c>
      <c r="F686" s="21" t="s">
        <v>163</v>
      </c>
      <c r="G686" s="22">
        <v>1980</v>
      </c>
      <c r="H686" s="128" t="s">
        <v>645</v>
      </c>
      <c r="I686" s="40"/>
      <c r="J686" s="159" t="str">
        <f>IFERROR(IF(K686&gt;0,I686*K686,"   -"),"   -")</f>
        <v xml:space="preserve">   -</v>
      </c>
      <c r="K686" s="52" t="str">
        <f>_xlfn.IFNA(VLOOKUP(D686&amp;"."&amp;G686,PNIdata!$E$6:$L$264,2,FALSE),"-")</f>
        <v>-</v>
      </c>
      <c r="L686" s="158" t="str">
        <f>IFERROR(IF(O686&gt;0,I686*O686,"   -"),"   -")</f>
        <v xml:space="preserve">   -</v>
      </c>
      <c r="M686" s="52"/>
      <c r="N686" s="167"/>
      <c r="O686" s="167"/>
    </row>
    <row r="687" spans="1:19" hidden="1" x14ac:dyDescent="0.25">
      <c r="A687" s="33" t="s">
        <v>109</v>
      </c>
      <c r="B687" s="34">
        <f>VLOOKUP(D687,nusedswatershed,4,FALSE)</f>
        <v>24</v>
      </c>
      <c r="C687" s="35">
        <v>24</v>
      </c>
      <c r="D687" s="36" t="s">
        <v>205</v>
      </c>
      <c r="E687" s="36" t="s">
        <v>36</v>
      </c>
      <c r="F687" s="21" t="s">
        <v>163</v>
      </c>
      <c r="G687" s="22">
        <v>1979</v>
      </c>
      <c r="H687" s="128">
        <v>15</v>
      </c>
      <c r="I687" s="40">
        <v>15</v>
      </c>
      <c r="J687" s="159" t="str">
        <f>IFERROR(IF(K687&gt;0,I687*K687,"   -"),"   -")</f>
        <v xml:space="preserve">   -</v>
      </c>
      <c r="K687" s="52" t="str">
        <f>_xlfn.IFNA(VLOOKUP(D687&amp;"."&amp;G687,PNIdata!$E$6:$L$264,2,FALSE),"-")</f>
        <v>-</v>
      </c>
      <c r="L687" s="158" t="str">
        <f>IFERROR(IF(O687&gt;0,I687*O687,"   -"),"   -")</f>
        <v xml:space="preserve">   -</v>
      </c>
      <c r="M687" s="52"/>
      <c r="N687" s="167"/>
      <c r="O687" s="167"/>
    </row>
    <row r="688" spans="1:19" hidden="1" x14ac:dyDescent="0.25">
      <c r="A688" s="33" t="s">
        <v>109</v>
      </c>
      <c r="B688" s="34">
        <f>VLOOKUP(D688,nusedswatershed,4,FALSE)</f>
        <v>24</v>
      </c>
      <c r="C688" s="35">
        <v>24</v>
      </c>
      <c r="D688" s="36" t="s">
        <v>205</v>
      </c>
      <c r="E688" s="36" t="s">
        <v>36</v>
      </c>
      <c r="F688" s="21" t="s">
        <v>163</v>
      </c>
      <c r="G688" s="22">
        <v>1978</v>
      </c>
      <c r="H688" s="128">
        <v>10</v>
      </c>
      <c r="I688" s="40">
        <v>10</v>
      </c>
      <c r="J688" s="159" t="str">
        <f>IFERROR(IF(K688&gt;0,I688*K688,"   -"),"   -")</f>
        <v xml:space="preserve">   -</v>
      </c>
      <c r="K688" s="52" t="str">
        <f>_xlfn.IFNA(VLOOKUP(D688&amp;"."&amp;G688,PNIdata!$E$6:$L$264,2,FALSE),"-")</f>
        <v>-</v>
      </c>
      <c r="L688" s="158" t="str">
        <f>IFERROR(IF(O688&gt;0,I688*O688,"   -"),"   -")</f>
        <v xml:space="preserve">   -</v>
      </c>
      <c r="M688" s="52"/>
      <c r="N688" s="167"/>
      <c r="O688" s="167"/>
    </row>
    <row r="689" spans="1:15" hidden="1" x14ac:dyDescent="0.25">
      <c r="A689" s="33" t="s">
        <v>109</v>
      </c>
      <c r="B689" s="34">
        <f>VLOOKUP(D689,nusedswatershed,4,FALSE)</f>
        <v>24</v>
      </c>
      <c r="C689" s="35">
        <v>24</v>
      </c>
      <c r="D689" s="36" t="s">
        <v>205</v>
      </c>
      <c r="E689" s="36" t="s">
        <v>36</v>
      </c>
      <c r="F689" s="21" t="s">
        <v>163</v>
      </c>
      <c r="G689" s="22">
        <v>1977</v>
      </c>
      <c r="H689" s="128">
        <v>25</v>
      </c>
      <c r="I689" s="40">
        <v>25</v>
      </c>
      <c r="J689" s="159" t="str">
        <f>IFERROR(IF(K689&gt;0,I689*K689,"   -"),"   -")</f>
        <v xml:space="preserve">   -</v>
      </c>
      <c r="K689" s="52" t="str">
        <f>_xlfn.IFNA(VLOOKUP(D689&amp;"."&amp;G689,PNIdata!$E$6:$L$264,2,FALSE),"-")</f>
        <v>-</v>
      </c>
      <c r="L689" s="158" t="str">
        <f>IFERROR(IF(O689&gt;0,I689*O689,"   -"),"   -")</f>
        <v xml:space="preserve">   -</v>
      </c>
      <c r="M689" s="52"/>
      <c r="N689" s="167"/>
      <c r="O689" s="167"/>
    </row>
    <row r="690" spans="1:15" hidden="1" x14ac:dyDescent="0.25">
      <c r="A690" s="33" t="s">
        <v>109</v>
      </c>
      <c r="B690" s="34">
        <f>VLOOKUP(D690,nusedswatershed,4,FALSE)</f>
        <v>24</v>
      </c>
      <c r="C690" s="35">
        <v>24</v>
      </c>
      <c r="D690" s="36" t="s">
        <v>205</v>
      </c>
      <c r="E690" s="36" t="s">
        <v>36</v>
      </c>
      <c r="F690" s="21" t="s">
        <v>163</v>
      </c>
      <c r="G690" s="22">
        <v>1976</v>
      </c>
      <c r="H690" s="128">
        <v>25</v>
      </c>
      <c r="I690" s="40">
        <v>25</v>
      </c>
      <c r="J690" s="159" t="str">
        <f>IFERROR(IF(K690&gt;0,I690*K690,"   -"),"   -")</f>
        <v xml:space="preserve">   -</v>
      </c>
      <c r="K690" s="52" t="str">
        <f>_xlfn.IFNA(VLOOKUP(D690&amp;"."&amp;G690,PNIdata!$E$6:$L$264,2,FALSE),"-")</f>
        <v>-</v>
      </c>
      <c r="L690" s="158" t="str">
        <f>IFERROR(IF(O690&gt;0,I690*O690,"   -"),"   -")</f>
        <v xml:space="preserve">   -</v>
      </c>
      <c r="M690" s="52"/>
      <c r="N690" s="167"/>
      <c r="O690" s="167"/>
    </row>
    <row r="691" spans="1:15" hidden="1" x14ac:dyDescent="0.25">
      <c r="A691" s="33" t="s">
        <v>109</v>
      </c>
      <c r="B691" s="34">
        <f>VLOOKUP(D691,nusedswatershed,4,FALSE)</f>
        <v>24</v>
      </c>
      <c r="C691" s="35">
        <v>24</v>
      </c>
      <c r="D691" s="36" t="s">
        <v>205</v>
      </c>
      <c r="E691" s="36" t="s">
        <v>36</v>
      </c>
      <c r="F691" s="21" t="s">
        <v>163</v>
      </c>
      <c r="G691" s="22">
        <v>1975</v>
      </c>
      <c r="H691" s="128">
        <v>15</v>
      </c>
      <c r="I691" s="40">
        <v>15</v>
      </c>
      <c r="J691" s="159" t="str">
        <f>IFERROR(IF(K691&gt;0,I691*K691,"   -"),"   -")</f>
        <v xml:space="preserve">   -</v>
      </c>
      <c r="K691" s="52" t="str">
        <f>_xlfn.IFNA(VLOOKUP(D691&amp;"."&amp;G691,PNIdata!$E$6:$L$264,2,FALSE),"-")</f>
        <v>-</v>
      </c>
      <c r="L691" s="158" t="str">
        <f>IFERROR(IF(O691&gt;0,I691*O691,"   -"),"   -")</f>
        <v xml:space="preserve">   -</v>
      </c>
      <c r="M691" s="52"/>
      <c r="N691" s="167"/>
      <c r="O691" s="167"/>
    </row>
    <row r="692" spans="1:15" hidden="1" x14ac:dyDescent="0.25">
      <c r="A692" s="33" t="s">
        <v>109</v>
      </c>
      <c r="B692" s="34">
        <f>VLOOKUP(D692,nusedswatershed,4,FALSE)</f>
        <v>24</v>
      </c>
      <c r="C692" s="35">
        <v>24</v>
      </c>
      <c r="D692" s="36" t="s">
        <v>205</v>
      </c>
      <c r="E692" s="36" t="s">
        <v>36</v>
      </c>
      <c r="F692" s="21" t="s">
        <v>163</v>
      </c>
      <c r="G692" s="22">
        <v>1974</v>
      </c>
      <c r="H692" s="128">
        <v>25</v>
      </c>
      <c r="I692" s="40">
        <v>25</v>
      </c>
      <c r="J692" s="159" t="str">
        <f>IFERROR(IF(K692&gt;0,I692*K692,"   -"),"   -")</f>
        <v xml:space="preserve">   -</v>
      </c>
      <c r="K692" s="52" t="str">
        <f>_xlfn.IFNA(VLOOKUP(D692&amp;"."&amp;G692,PNIdata!$E$6:$L$264,2,FALSE),"-")</f>
        <v>-</v>
      </c>
      <c r="L692" s="158" t="str">
        <f>IFERROR(IF(O692&gt;0,I692*O692,"   -"),"   -")</f>
        <v xml:space="preserve">   -</v>
      </c>
      <c r="M692" s="52"/>
      <c r="N692" s="167"/>
      <c r="O692" s="167"/>
    </row>
    <row r="693" spans="1:15" hidden="1" x14ac:dyDescent="0.25">
      <c r="A693" s="33" t="s">
        <v>109</v>
      </c>
      <c r="B693" s="34">
        <f>VLOOKUP(D693,nusedswatershed,4,FALSE)</f>
        <v>24</v>
      </c>
      <c r="C693" s="35">
        <v>24</v>
      </c>
      <c r="D693" s="36" t="s">
        <v>205</v>
      </c>
      <c r="E693" s="36" t="s">
        <v>36</v>
      </c>
      <c r="F693" s="21" t="s">
        <v>163</v>
      </c>
      <c r="G693" s="22">
        <v>1973</v>
      </c>
      <c r="H693" s="128">
        <v>200</v>
      </c>
      <c r="I693" s="40">
        <v>200</v>
      </c>
      <c r="J693" s="159" t="str">
        <f>IFERROR(IF(K693&gt;0,I693*K693,"   -"),"   -")</f>
        <v xml:space="preserve">   -</v>
      </c>
      <c r="K693" s="52" t="str">
        <f>_xlfn.IFNA(VLOOKUP(D693&amp;"."&amp;G693,PNIdata!$E$6:$L$264,2,FALSE),"-")</f>
        <v>-</v>
      </c>
      <c r="L693" s="158" t="str">
        <f>IFERROR(IF(O693&gt;0,I693*O693,"   -"),"   -")</f>
        <v xml:space="preserve">   -</v>
      </c>
      <c r="M693" s="52"/>
      <c r="N693" s="167"/>
      <c r="O693" s="167"/>
    </row>
    <row r="694" spans="1:15" hidden="1" x14ac:dyDescent="0.25">
      <c r="A694" s="33" t="s">
        <v>109</v>
      </c>
      <c r="B694" s="34">
        <f>VLOOKUP(D694,nusedswatershed,4,FALSE)</f>
        <v>24</v>
      </c>
      <c r="C694" s="35">
        <v>24</v>
      </c>
      <c r="D694" s="36" t="s">
        <v>205</v>
      </c>
      <c r="E694" s="36" t="s">
        <v>36</v>
      </c>
      <c r="F694" s="21" t="s">
        <v>163</v>
      </c>
      <c r="G694" s="22">
        <v>1972</v>
      </c>
      <c r="H694" s="128">
        <v>75</v>
      </c>
      <c r="I694" s="40">
        <v>75</v>
      </c>
      <c r="J694" s="159" t="str">
        <f>IFERROR(IF(K694&gt;0,I694*K694,"   -"),"   -")</f>
        <v xml:space="preserve">   -</v>
      </c>
      <c r="K694" s="52" t="str">
        <f>_xlfn.IFNA(VLOOKUP(D694&amp;"."&amp;G694,PNIdata!$E$6:$L$264,2,FALSE),"-")</f>
        <v>-</v>
      </c>
      <c r="L694" s="158" t="str">
        <f>IFERROR(IF(O694&gt;0,I694*O694,"   -"),"   -")</f>
        <v xml:space="preserve">   -</v>
      </c>
      <c r="M694" s="52"/>
      <c r="N694" s="167"/>
      <c r="O694" s="167"/>
    </row>
    <row r="695" spans="1:15" hidden="1" x14ac:dyDescent="0.25">
      <c r="A695" s="33" t="s">
        <v>109</v>
      </c>
      <c r="B695" s="34">
        <f>VLOOKUP(D695,nusedswatershed,4,FALSE)</f>
        <v>24</v>
      </c>
      <c r="C695" s="35">
        <v>24</v>
      </c>
      <c r="D695" s="36" t="s">
        <v>205</v>
      </c>
      <c r="E695" s="36" t="s">
        <v>36</v>
      </c>
      <c r="F695" s="21" t="s">
        <v>163</v>
      </c>
      <c r="G695" s="22">
        <v>1971</v>
      </c>
      <c r="H695" s="128">
        <v>75</v>
      </c>
      <c r="I695" s="40">
        <v>75</v>
      </c>
      <c r="J695" s="159" t="str">
        <f>IFERROR(IF(K695&gt;0,I695*K695,"   -"),"   -")</f>
        <v xml:space="preserve">   -</v>
      </c>
      <c r="K695" s="52" t="str">
        <f>_xlfn.IFNA(VLOOKUP(D695&amp;"."&amp;G695,PNIdata!$E$6:$L$264,2,FALSE),"-")</f>
        <v>-</v>
      </c>
      <c r="L695" s="158" t="str">
        <f>IFERROR(IF(O695&gt;0,I695*O695,"   -"),"   -")</f>
        <v xml:space="preserve">   -</v>
      </c>
      <c r="M695" s="52"/>
      <c r="N695" s="167"/>
      <c r="O695" s="167"/>
    </row>
    <row r="696" spans="1:15" hidden="1" x14ac:dyDescent="0.25">
      <c r="A696" s="33" t="s">
        <v>109</v>
      </c>
      <c r="B696" s="34">
        <f>VLOOKUP(D696,nusedswatershed,4,FALSE)</f>
        <v>24</v>
      </c>
      <c r="C696" s="35">
        <v>24</v>
      </c>
      <c r="D696" s="36" t="s">
        <v>205</v>
      </c>
      <c r="E696" s="36" t="s">
        <v>36</v>
      </c>
      <c r="F696" s="21" t="s">
        <v>163</v>
      </c>
      <c r="G696" s="22">
        <v>1970</v>
      </c>
      <c r="H696" s="128">
        <v>25</v>
      </c>
      <c r="I696" s="40">
        <v>25</v>
      </c>
      <c r="J696" s="159" t="str">
        <f>IFERROR(IF(K696&gt;0,I696*K696,"   -"),"   -")</f>
        <v xml:space="preserve">   -</v>
      </c>
      <c r="K696" s="52" t="str">
        <f>_xlfn.IFNA(VLOOKUP(D696&amp;"."&amp;G696,PNIdata!$E$6:$L$264,2,FALSE),"-")</f>
        <v>-</v>
      </c>
      <c r="L696" s="158" t="str">
        <f>IFERROR(IF(O696&gt;0,I696*O696,"   -"),"   -")</f>
        <v xml:space="preserve">   -</v>
      </c>
      <c r="M696" s="52"/>
      <c r="N696" s="167"/>
      <c r="O696" s="167"/>
    </row>
    <row r="697" spans="1:15" hidden="1" x14ac:dyDescent="0.25">
      <c r="A697" s="33" t="s">
        <v>109</v>
      </c>
      <c r="B697" s="34">
        <f>VLOOKUP(D697,nusedswatershed,4,FALSE)</f>
        <v>24</v>
      </c>
      <c r="C697" s="35">
        <v>24</v>
      </c>
      <c r="D697" s="36" t="s">
        <v>205</v>
      </c>
      <c r="E697" s="36" t="s">
        <v>36</v>
      </c>
      <c r="F697" s="21" t="s">
        <v>163</v>
      </c>
      <c r="G697" s="22">
        <v>1969</v>
      </c>
      <c r="H697" s="128">
        <v>25</v>
      </c>
      <c r="I697" s="40">
        <v>25</v>
      </c>
      <c r="J697" s="159" t="str">
        <f>IFERROR(IF(K697&gt;0,I697*K697,"   -"),"   -")</f>
        <v xml:space="preserve">   -</v>
      </c>
      <c r="K697" s="52" t="str">
        <f>_xlfn.IFNA(VLOOKUP(D697&amp;"."&amp;G697,PNIdata!$E$6:$L$264,2,FALSE),"-")</f>
        <v>-</v>
      </c>
      <c r="L697" s="158" t="str">
        <f>IFERROR(IF(O697&gt;0,I697*O697,"   -"),"   -")</f>
        <v xml:space="preserve">   -</v>
      </c>
      <c r="M697" s="52"/>
      <c r="N697" s="167"/>
      <c r="O697" s="167"/>
    </row>
    <row r="698" spans="1:15" hidden="1" x14ac:dyDescent="0.25">
      <c r="A698" s="33" t="s">
        <v>109</v>
      </c>
      <c r="B698" s="34">
        <f>VLOOKUP(D698,nusedswatershed,4,FALSE)</f>
        <v>24</v>
      </c>
      <c r="C698" s="35">
        <v>24</v>
      </c>
      <c r="D698" s="36" t="s">
        <v>205</v>
      </c>
      <c r="E698" s="36" t="s">
        <v>36</v>
      </c>
      <c r="F698" s="21" t="s">
        <v>163</v>
      </c>
      <c r="G698" s="22">
        <v>1968</v>
      </c>
      <c r="H698" s="128">
        <v>80</v>
      </c>
      <c r="I698" s="40">
        <v>80</v>
      </c>
      <c r="J698" s="159" t="str">
        <f>IFERROR(IF(K698&gt;0,I698*K698,"   -"),"   -")</f>
        <v xml:space="preserve">   -</v>
      </c>
      <c r="K698" s="52" t="str">
        <f>_xlfn.IFNA(VLOOKUP(D698&amp;"."&amp;G698,PNIdata!$E$6:$L$264,2,FALSE),"-")</f>
        <v>-</v>
      </c>
      <c r="L698" s="158" t="str">
        <f>IFERROR(IF(O698&gt;0,I698*O698,"   -"),"   -")</f>
        <v xml:space="preserve">   -</v>
      </c>
      <c r="M698" s="52"/>
      <c r="N698" s="167"/>
      <c r="O698" s="167"/>
    </row>
    <row r="699" spans="1:15" hidden="1" x14ac:dyDescent="0.25">
      <c r="A699" s="33" t="s">
        <v>109</v>
      </c>
      <c r="B699" s="34">
        <f>VLOOKUP(D699,nusedswatershed,4,FALSE)</f>
        <v>24</v>
      </c>
      <c r="C699" s="35">
        <v>24</v>
      </c>
      <c r="D699" s="36" t="s">
        <v>205</v>
      </c>
      <c r="E699" s="36" t="s">
        <v>36</v>
      </c>
      <c r="F699" s="21" t="s">
        <v>163</v>
      </c>
      <c r="G699" s="22">
        <v>1967</v>
      </c>
      <c r="H699" s="128">
        <v>25</v>
      </c>
      <c r="I699" s="40">
        <v>25</v>
      </c>
      <c r="J699" s="159" t="str">
        <f>IFERROR(IF(K699&gt;0,I699*K699,"   -"),"   -")</f>
        <v xml:space="preserve">   -</v>
      </c>
      <c r="K699" s="52" t="str">
        <f>_xlfn.IFNA(VLOOKUP(D699&amp;"."&amp;G699,PNIdata!$E$6:$L$264,2,FALSE),"-")</f>
        <v>-</v>
      </c>
      <c r="L699" s="158" t="str">
        <f>IFERROR(IF(O699&gt;0,I699*O699,"   -"),"   -")</f>
        <v xml:space="preserve">   -</v>
      </c>
      <c r="M699" s="52"/>
      <c r="N699" s="167"/>
      <c r="O699" s="167"/>
    </row>
    <row r="700" spans="1:15" hidden="1" x14ac:dyDescent="0.25">
      <c r="A700" s="33" t="s">
        <v>109</v>
      </c>
      <c r="B700" s="34">
        <f>VLOOKUP(D700,nusedswatershed,4,FALSE)</f>
        <v>24</v>
      </c>
      <c r="C700" s="35">
        <v>24</v>
      </c>
      <c r="D700" s="36" t="s">
        <v>205</v>
      </c>
      <c r="E700" s="36" t="s">
        <v>36</v>
      </c>
      <c r="F700" s="21" t="s">
        <v>163</v>
      </c>
      <c r="G700" s="22">
        <v>1966</v>
      </c>
      <c r="H700" s="128">
        <v>25</v>
      </c>
      <c r="I700" s="40">
        <v>25</v>
      </c>
      <c r="J700" s="159" t="str">
        <f>IFERROR(IF(K700&gt;0,I700*K700,"   -"),"   -")</f>
        <v xml:space="preserve">   -</v>
      </c>
      <c r="K700" s="52" t="str">
        <f>_xlfn.IFNA(VLOOKUP(D700&amp;"."&amp;G700,PNIdata!$E$6:$L$264,2,FALSE),"-")</f>
        <v>-</v>
      </c>
      <c r="L700" s="158" t="str">
        <f>IFERROR(IF(O700&gt;0,I700*O700,"   -"),"   -")</f>
        <v xml:space="preserve">   -</v>
      </c>
      <c r="M700" s="52"/>
      <c r="N700" s="167"/>
      <c r="O700" s="167"/>
    </row>
    <row r="701" spans="1:15" hidden="1" x14ac:dyDescent="0.25">
      <c r="A701" s="33" t="s">
        <v>109</v>
      </c>
      <c r="B701" s="34">
        <f>VLOOKUP(D701,nusedswatershed,4,FALSE)</f>
        <v>24</v>
      </c>
      <c r="C701" s="35">
        <v>24</v>
      </c>
      <c r="D701" s="36" t="s">
        <v>205</v>
      </c>
      <c r="E701" s="36" t="s">
        <v>36</v>
      </c>
      <c r="F701" s="21" t="s">
        <v>163</v>
      </c>
      <c r="G701" s="22">
        <v>1965</v>
      </c>
      <c r="H701" s="128">
        <v>50</v>
      </c>
      <c r="I701" s="40">
        <v>50</v>
      </c>
      <c r="J701" s="159" t="str">
        <f>IFERROR(IF(K701&gt;0,I701*K701,"   -"),"   -")</f>
        <v xml:space="preserve">   -</v>
      </c>
      <c r="K701" s="52" t="str">
        <f>_xlfn.IFNA(VLOOKUP(D701&amp;"."&amp;G701,PNIdata!$E$6:$L$264,2,FALSE),"-")</f>
        <v>-</v>
      </c>
      <c r="L701" s="158" t="str">
        <f>IFERROR(IF(O701&gt;0,I701*O701,"   -"),"   -")</f>
        <v xml:space="preserve">   -</v>
      </c>
      <c r="M701" s="52"/>
      <c r="N701" s="167"/>
      <c r="O701" s="167"/>
    </row>
    <row r="702" spans="1:15" hidden="1" x14ac:dyDescent="0.25">
      <c r="A702" s="33" t="s">
        <v>109</v>
      </c>
      <c r="B702" s="34">
        <f>VLOOKUP(D702,nusedswatershed,4,FALSE)</f>
        <v>24</v>
      </c>
      <c r="C702" s="35">
        <v>24</v>
      </c>
      <c r="D702" s="36" t="s">
        <v>205</v>
      </c>
      <c r="E702" s="36" t="s">
        <v>36</v>
      </c>
      <c r="F702" s="21" t="s">
        <v>163</v>
      </c>
      <c r="G702" s="22">
        <v>1964</v>
      </c>
      <c r="H702" s="128">
        <v>50</v>
      </c>
      <c r="I702" s="40">
        <v>50</v>
      </c>
      <c r="J702" s="159" t="str">
        <f>IFERROR(IF(K702&gt;0,I702*K702,"   -"),"   -")</f>
        <v xml:space="preserve">   -</v>
      </c>
      <c r="K702" s="52" t="str">
        <f>_xlfn.IFNA(VLOOKUP(D702&amp;"."&amp;G702,PNIdata!$E$6:$L$264,2,FALSE),"-")</f>
        <v>-</v>
      </c>
      <c r="L702" s="158" t="str">
        <f>IFERROR(IF(O702&gt;0,I702*O702,"   -"),"   -")</f>
        <v xml:space="preserve">   -</v>
      </c>
      <c r="M702" s="52"/>
      <c r="N702" s="167"/>
      <c r="O702" s="167"/>
    </row>
    <row r="703" spans="1:15" hidden="1" x14ac:dyDescent="0.25">
      <c r="A703" s="33" t="s">
        <v>109</v>
      </c>
      <c r="B703" s="34">
        <f>VLOOKUP(D703,nusedswatershed,4,FALSE)</f>
        <v>24</v>
      </c>
      <c r="C703" s="35">
        <v>24</v>
      </c>
      <c r="D703" s="36" t="s">
        <v>205</v>
      </c>
      <c r="E703" s="36" t="s">
        <v>36</v>
      </c>
      <c r="F703" s="21" t="s">
        <v>163</v>
      </c>
      <c r="G703" s="22">
        <v>1963</v>
      </c>
      <c r="H703" s="128">
        <v>70</v>
      </c>
      <c r="I703" s="40">
        <v>70</v>
      </c>
      <c r="J703" s="159" t="str">
        <f>IFERROR(IF(K703&gt;0,I703*K703,"   -"),"   -")</f>
        <v xml:space="preserve">   -</v>
      </c>
      <c r="K703" s="52" t="str">
        <f>_xlfn.IFNA(VLOOKUP(D703&amp;"."&amp;G703,PNIdata!$E$6:$L$264,2,FALSE),"-")</f>
        <v>-</v>
      </c>
      <c r="L703" s="158" t="str">
        <f>IFERROR(IF(O703&gt;0,I703*O703,"   -"),"   -")</f>
        <v xml:space="preserve">   -</v>
      </c>
      <c r="M703" s="52"/>
      <c r="N703" s="167"/>
      <c r="O703" s="167"/>
    </row>
    <row r="704" spans="1:15" hidden="1" x14ac:dyDescent="0.25">
      <c r="A704" s="33" t="s">
        <v>109</v>
      </c>
      <c r="B704" s="34">
        <f>VLOOKUP(D704,nusedswatershed,4,FALSE)</f>
        <v>24</v>
      </c>
      <c r="C704" s="35">
        <v>24</v>
      </c>
      <c r="D704" s="36" t="s">
        <v>205</v>
      </c>
      <c r="E704" s="36" t="s">
        <v>36</v>
      </c>
      <c r="F704" s="21" t="s">
        <v>163</v>
      </c>
      <c r="G704" s="22">
        <v>1962</v>
      </c>
      <c r="H704" s="128">
        <v>400</v>
      </c>
      <c r="I704" s="40">
        <v>400</v>
      </c>
      <c r="J704" s="159" t="str">
        <f>IFERROR(IF(K704&gt;0,I704*K704,"   -"),"   -")</f>
        <v xml:space="preserve">   -</v>
      </c>
      <c r="K704" s="52" t="str">
        <f>_xlfn.IFNA(VLOOKUP(D704&amp;"."&amp;G704,PNIdata!$E$6:$L$264,2,FALSE),"-")</f>
        <v>-</v>
      </c>
      <c r="L704" s="158" t="str">
        <f>IFERROR(IF(O704&gt;0,I704*O704,"   -"),"   -")</f>
        <v xml:space="preserve">   -</v>
      </c>
      <c r="M704" s="52"/>
      <c r="N704" s="167"/>
      <c r="O704" s="167"/>
    </row>
    <row r="705" spans="1:15" hidden="1" x14ac:dyDescent="0.25">
      <c r="A705" s="33" t="s">
        <v>109</v>
      </c>
      <c r="B705" s="34">
        <f>VLOOKUP(D705,nusedswatershed,4,FALSE)</f>
        <v>24</v>
      </c>
      <c r="C705" s="35">
        <v>24</v>
      </c>
      <c r="D705" s="36" t="s">
        <v>205</v>
      </c>
      <c r="E705" s="36" t="s">
        <v>36</v>
      </c>
      <c r="F705" s="21" t="s">
        <v>163</v>
      </c>
      <c r="G705" s="22">
        <v>1961</v>
      </c>
      <c r="H705" s="128">
        <v>400</v>
      </c>
      <c r="I705" s="40">
        <v>400</v>
      </c>
      <c r="J705" s="159" t="str">
        <f>IFERROR(IF(K705&gt;0,I705*K705,"   -"),"   -")</f>
        <v xml:space="preserve">   -</v>
      </c>
      <c r="K705" s="52" t="str">
        <f>_xlfn.IFNA(VLOOKUP(D705&amp;"."&amp;G705,PNIdata!$E$6:$L$264,2,FALSE),"-")</f>
        <v>-</v>
      </c>
      <c r="L705" s="158" t="str">
        <f>IFERROR(IF(O705&gt;0,I705*O705,"   -"),"   -")</f>
        <v xml:space="preserve">   -</v>
      </c>
      <c r="M705" s="52"/>
      <c r="N705" s="167"/>
      <c r="O705" s="167"/>
    </row>
    <row r="706" spans="1:15" hidden="1" x14ac:dyDescent="0.25">
      <c r="A706" s="33" t="s">
        <v>109</v>
      </c>
      <c r="B706" s="34">
        <f>VLOOKUP(D706,nusedswatershed,4,FALSE)</f>
        <v>24</v>
      </c>
      <c r="C706" s="35">
        <v>24</v>
      </c>
      <c r="D706" s="36" t="s">
        <v>205</v>
      </c>
      <c r="E706" s="36" t="s">
        <v>36</v>
      </c>
      <c r="F706" s="21" t="s">
        <v>163</v>
      </c>
      <c r="G706" s="22">
        <v>1960</v>
      </c>
      <c r="H706" s="128">
        <v>400</v>
      </c>
      <c r="I706" s="40">
        <v>400</v>
      </c>
      <c r="J706" s="159" t="str">
        <f>IFERROR(IF(K706&gt;0,I706*K706,"   -"),"   -")</f>
        <v xml:space="preserve">   -</v>
      </c>
      <c r="K706" s="52" t="str">
        <f>_xlfn.IFNA(VLOOKUP(D706&amp;"."&amp;G706,PNIdata!$E$6:$L$264,2,FALSE),"-")</f>
        <v>-</v>
      </c>
      <c r="L706" s="158" t="str">
        <f>IFERROR(IF(O706&gt;0,I706*O706,"   -"),"   -")</f>
        <v xml:space="preserve">   -</v>
      </c>
      <c r="M706" s="52"/>
      <c r="N706" s="167"/>
      <c r="O706" s="167"/>
    </row>
    <row r="707" spans="1:15" hidden="1" x14ac:dyDescent="0.25">
      <c r="A707" s="33" t="s">
        <v>109</v>
      </c>
      <c r="B707" s="34">
        <f>VLOOKUP(D707,nusedswatershed,4,FALSE)</f>
        <v>24</v>
      </c>
      <c r="C707" s="35">
        <v>24</v>
      </c>
      <c r="D707" s="36" t="s">
        <v>205</v>
      </c>
      <c r="E707" s="36" t="s">
        <v>36</v>
      </c>
      <c r="F707" s="21" t="s">
        <v>163</v>
      </c>
      <c r="G707" s="22">
        <v>1959</v>
      </c>
      <c r="H707" s="128">
        <v>750</v>
      </c>
      <c r="I707" s="40">
        <v>750</v>
      </c>
      <c r="J707" s="159" t="str">
        <f>IFERROR(IF(K707&gt;0,I707*K707,"   -"),"   -")</f>
        <v xml:space="preserve">   -</v>
      </c>
      <c r="K707" s="52" t="str">
        <f>_xlfn.IFNA(VLOOKUP(D707&amp;"."&amp;G707,PNIdata!$E$6:$L$264,2,FALSE),"-")</f>
        <v>-</v>
      </c>
      <c r="L707" s="158" t="str">
        <f>IFERROR(IF(O707&gt;0,I707*O707,"   -"),"   -")</f>
        <v xml:space="preserve">   -</v>
      </c>
      <c r="M707" s="52"/>
      <c r="N707" s="167"/>
      <c r="O707" s="167"/>
    </row>
    <row r="708" spans="1:15" hidden="1" x14ac:dyDescent="0.25">
      <c r="A708" s="33" t="s">
        <v>109</v>
      </c>
      <c r="B708" s="34">
        <f>VLOOKUP(D708,nusedswatershed,4,FALSE)</f>
        <v>24</v>
      </c>
      <c r="C708" s="35">
        <v>24</v>
      </c>
      <c r="D708" s="36" t="s">
        <v>205</v>
      </c>
      <c r="E708" s="36" t="s">
        <v>36</v>
      </c>
      <c r="F708" s="21" t="s">
        <v>163</v>
      </c>
      <c r="G708" s="22">
        <v>1958</v>
      </c>
      <c r="H708" s="128">
        <v>750</v>
      </c>
      <c r="I708" s="40">
        <v>750</v>
      </c>
      <c r="J708" s="159" t="str">
        <f>IFERROR(IF(K708&gt;0,I708*K708,"   -"),"   -")</f>
        <v xml:space="preserve">   -</v>
      </c>
      <c r="K708" s="52" t="str">
        <f>_xlfn.IFNA(VLOOKUP(D708&amp;"."&amp;G708,PNIdata!$E$6:$L$264,2,FALSE),"-")</f>
        <v>-</v>
      </c>
      <c r="L708" s="158" t="str">
        <f>IFERROR(IF(O708&gt;0,I708*O708,"   -"),"   -")</f>
        <v xml:space="preserve">   -</v>
      </c>
      <c r="M708" s="52"/>
      <c r="N708" s="167"/>
      <c r="O708" s="167"/>
    </row>
    <row r="709" spans="1:15" hidden="1" x14ac:dyDescent="0.25">
      <c r="A709" s="33" t="s">
        <v>109</v>
      </c>
      <c r="B709" s="34">
        <f>VLOOKUP(D709,nusedswatershed,4,FALSE)</f>
        <v>24</v>
      </c>
      <c r="C709" s="35">
        <v>24</v>
      </c>
      <c r="D709" s="36" t="s">
        <v>205</v>
      </c>
      <c r="E709" s="36" t="s">
        <v>36</v>
      </c>
      <c r="F709" s="21" t="s">
        <v>163</v>
      </c>
      <c r="G709" s="22">
        <v>1957</v>
      </c>
      <c r="H709" s="128">
        <v>400</v>
      </c>
      <c r="I709" s="40">
        <v>400</v>
      </c>
      <c r="J709" s="159" t="str">
        <f>IFERROR(IF(K709&gt;0,I709*K709,"   -"),"   -")</f>
        <v xml:space="preserve">   -</v>
      </c>
      <c r="K709" s="52" t="str">
        <f>_xlfn.IFNA(VLOOKUP(D709&amp;"."&amp;G709,PNIdata!$E$6:$L$264,2,FALSE),"-")</f>
        <v>-</v>
      </c>
      <c r="L709" s="158" t="str">
        <f>IFERROR(IF(O709&gt;0,I709*O709,"   -"),"   -")</f>
        <v xml:space="preserve">   -</v>
      </c>
      <c r="M709" s="52"/>
      <c r="N709" s="167"/>
      <c r="O709" s="167"/>
    </row>
    <row r="710" spans="1:15" hidden="1" x14ac:dyDescent="0.25">
      <c r="A710" s="33" t="s">
        <v>109</v>
      </c>
      <c r="B710" s="34">
        <f>VLOOKUP(D710,nusedswatershed,4,FALSE)</f>
        <v>24</v>
      </c>
      <c r="C710" s="35">
        <v>24</v>
      </c>
      <c r="D710" s="36" t="s">
        <v>205</v>
      </c>
      <c r="E710" s="36" t="s">
        <v>36</v>
      </c>
      <c r="F710" s="21" t="s">
        <v>163</v>
      </c>
      <c r="G710" s="22">
        <v>1956</v>
      </c>
      <c r="H710" s="128">
        <v>200</v>
      </c>
      <c r="I710" s="40">
        <v>200</v>
      </c>
      <c r="J710" s="159" t="str">
        <f>IFERROR(IF(K710&gt;0,I710*K710,"   -"),"   -")</f>
        <v xml:space="preserve">   -</v>
      </c>
      <c r="K710" s="52" t="str">
        <f>_xlfn.IFNA(VLOOKUP(D710&amp;"."&amp;G710,PNIdata!$E$6:$L$264,2,FALSE),"-")</f>
        <v>-</v>
      </c>
      <c r="L710" s="158" t="str">
        <f>IFERROR(IF(O710&gt;0,I710*O710,"   -"),"   -")</f>
        <v xml:space="preserve">   -</v>
      </c>
      <c r="M710" s="52"/>
      <c r="N710" s="167"/>
      <c r="O710" s="167"/>
    </row>
    <row r="711" spans="1:15" hidden="1" x14ac:dyDescent="0.25">
      <c r="A711" s="33" t="s">
        <v>109</v>
      </c>
      <c r="B711" s="34">
        <f>VLOOKUP(D711,nusedswatershed,4,FALSE)</f>
        <v>24</v>
      </c>
      <c r="C711" s="35">
        <v>24</v>
      </c>
      <c r="D711" s="36" t="s">
        <v>205</v>
      </c>
      <c r="E711" s="36" t="s">
        <v>36</v>
      </c>
      <c r="F711" s="21" t="s">
        <v>163</v>
      </c>
      <c r="G711" s="22">
        <v>1955</v>
      </c>
      <c r="H711" s="128">
        <v>400</v>
      </c>
      <c r="I711" s="40">
        <v>400</v>
      </c>
      <c r="J711" s="159" t="str">
        <f>IFERROR(IF(K711&gt;0,I711*K711,"   -"),"   -")</f>
        <v xml:space="preserve">   -</v>
      </c>
      <c r="K711" s="52" t="str">
        <f>_xlfn.IFNA(VLOOKUP(D711&amp;"."&amp;G711,PNIdata!$E$6:$L$264,2,FALSE),"-")</f>
        <v>-</v>
      </c>
      <c r="L711" s="158" t="str">
        <f>IFERROR(IF(O711&gt;0,I711*O711,"   -"),"   -")</f>
        <v xml:space="preserve">   -</v>
      </c>
      <c r="M711" s="52"/>
      <c r="N711" s="167"/>
      <c r="O711" s="167"/>
    </row>
    <row r="712" spans="1:15" hidden="1" x14ac:dyDescent="0.25">
      <c r="A712" s="33" t="s">
        <v>109</v>
      </c>
      <c r="B712" s="34">
        <f>VLOOKUP(D712,nusedswatershed,4,FALSE)</f>
        <v>24</v>
      </c>
      <c r="C712" s="35">
        <v>24</v>
      </c>
      <c r="D712" s="36" t="s">
        <v>205</v>
      </c>
      <c r="E712" s="36" t="s">
        <v>36</v>
      </c>
      <c r="F712" s="21" t="s">
        <v>163</v>
      </c>
      <c r="G712" s="22">
        <v>1954</v>
      </c>
      <c r="H712" s="128">
        <v>200</v>
      </c>
      <c r="I712" s="40">
        <v>200</v>
      </c>
      <c r="J712" s="159" t="str">
        <f>IFERROR(IF(K712&gt;0,I712*K712,"   -"),"   -")</f>
        <v xml:space="preserve">   -</v>
      </c>
      <c r="K712" s="52" t="str">
        <f>_xlfn.IFNA(VLOOKUP(D712&amp;"."&amp;G712,PNIdata!$E$6:$L$264,2,FALSE),"-")</f>
        <v>-</v>
      </c>
      <c r="L712" s="158" t="str">
        <f>IFERROR(IF(O712&gt;0,I712*O712,"   -"),"   -")</f>
        <v xml:space="preserve">   -</v>
      </c>
      <c r="M712" s="52"/>
      <c r="N712" s="167"/>
      <c r="O712" s="167"/>
    </row>
    <row r="713" spans="1:15" hidden="1" x14ac:dyDescent="0.25">
      <c r="A713" s="33" t="s">
        <v>109</v>
      </c>
      <c r="B713" s="34">
        <f>VLOOKUP(D713,nusedswatershed,4,FALSE)</f>
        <v>24</v>
      </c>
      <c r="C713" s="35">
        <v>24</v>
      </c>
      <c r="D713" s="36" t="s">
        <v>205</v>
      </c>
      <c r="E713" s="36" t="s">
        <v>36</v>
      </c>
      <c r="F713" s="21" t="s">
        <v>163</v>
      </c>
      <c r="G713" s="22">
        <v>1953</v>
      </c>
      <c r="H713" s="128">
        <v>200</v>
      </c>
      <c r="I713" s="40">
        <v>200</v>
      </c>
      <c r="J713" s="159" t="str">
        <f>IFERROR(IF(K713&gt;0,I713*K713,"   -"),"   -")</f>
        <v xml:space="preserve">   -</v>
      </c>
      <c r="K713" s="52" t="str">
        <f>_xlfn.IFNA(VLOOKUP(D713&amp;"."&amp;G713,PNIdata!$E$6:$L$264,2,FALSE),"-")</f>
        <v>-</v>
      </c>
      <c r="L713" s="158" t="str">
        <f>IFERROR(IF(O713&gt;0,I713*O713,"   -"),"   -")</f>
        <v xml:space="preserve">   -</v>
      </c>
      <c r="M713" s="52"/>
      <c r="N713" s="167"/>
      <c r="O713" s="167"/>
    </row>
    <row r="714" spans="1:15" x14ac:dyDescent="0.25">
      <c r="A714" s="33" t="s">
        <v>109</v>
      </c>
      <c r="B714" s="34" t="e">
        <f>VLOOKUP(D714,nusedswatershed,4,FALSE)</f>
        <v>#N/A</v>
      </c>
      <c r="C714" s="35">
        <v>20</v>
      </c>
      <c r="D714" s="36" t="s">
        <v>95</v>
      </c>
      <c r="E714" s="36" t="s">
        <v>179</v>
      </c>
      <c r="F714" s="21" t="s">
        <v>163</v>
      </c>
      <c r="G714" s="40">
        <v>2023</v>
      </c>
      <c r="H714" s="128" t="s">
        <v>646</v>
      </c>
      <c r="I714" s="40"/>
      <c r="J714" s="159" t="str">
        <f>IFERROR(IF(K714&gt;0,I714*K714,"   -"),"   -")</f>
        <v xml:space="preserve">   -</v>
      </c>
      <c r="K714" s="52" t="str">
        <f>_xlfn.IFNA(VLOOKUP(D714&amp;"."&amp;G714,PNIdata!$E$6:$L$264,2,FALSE),"-")</f>
        <v>-</v>
      </c>
      <c r="L714" s="158" t="str">
        <f>IFERROR(IF(O714&gt;0,I714*O714,"   -"),"   -")</f>
        <v xml:space="preserve">   -</v>
      </c>
      <c r="M714" s="52"/>
      <c r="N714" s="167"/>
      <c r="O714" s="167"/>
    </row>
    <row r="715" spans="1:15" x14ac:dyDescent="0.25">
      <c r="A715" s="33" t="s">
        <v>109</v>
      </c>
      <c r="B715" s="34" t="e">
        <f>VLOOKUP(D715,nusedswatershed,4,FALSE)</f>
        <v>#N/A</v>
      </c>
      <c r="C715" s="35">
        <v>20</v>
      </c>
      <c r="D715" s="36" t="s">
        <v>95</v>
      </c>
      <c r="E715" s="36" t="s">
        <v>179</v>
      </c>
      <c r="F715" s="21" t="s">
        <v>163</v>
      </c>
      <c r="G715" s="40">
        <v>2022</v>
      </c>
      <c r="H715" s="128" t="s">
        <v>644</v>
      </c>
      <c r="I715" s="40"/>
      <c r="J715" s="159" t="str">
        <f>IFERROR(IF(K715&gt;0,I715*K715,"   -"),"   -")</f>
        <v xml:space="preserve">   -</v>
      </c>
      <c r="K715" s="52" t="str">
        <f>_xlfn.IFNA(VLOOKUP(D715&amp;"."&amp;G715,PNIdata!$E$6:$L$264,2,FALSE),"-")</f>
        <v>-</v>
      </c>
      <c r="L715" s="158" t="str">
        <f>IFERROR(IF(O715&gt;0,I715*O715,"   -"),"   -")</f>
        <v xml:space="preserve">   -</v>
      </c>
      <c r="M715" s="52"/>
      <c r="N715" s="167"/>
      <c r="O715" s="167"/>
    </row>
    <row r="716" spans="1:15" x14ac:dyDescent="0.25">
      <c r="A716" s="33" t="s">
        <v>109</v>
      </c>
      <c r="B716" s="34" t="e">
        <f>VLOOKUP(D716,nusedswatershed,4,FALSE)</f>
        <v>#N/A</v>
      </c>
      <c r="C716" s="35">
        <v>20</v>
      </c>
      <c r="D716" s="36" t="s">
        <v>95</v>
      </c>
      <c r="E716" s="36" t="s">
        <v>179</v>
      </c>
      <c r="F716" s="21" t="s">
        <v>163</v>
      </c>
      <c r="G716" s="40">
        <v>2021</v>
      </c>
      <c r="H716" s="128" t="s">
        <v>644</v>
      </c>
      <c r="I716" s="40"/>
      <c r="J716" s="159" t="str">
        <f>IFERROR(IF(K716&gt;0,I716*K716,"   -"),"   -")</f>
        <v xml:space="preserve">   -</v>
      </c>
      <c r="K716" s="52" t="str">
        <f>_xlfn.IFNA(VLOOKUP(D716&amp;"."&amp;G716,PNIdata!$E$6:$L$264,2,FALSE),"-")</f>
        <v>-</v>
      </c>
      <c r="L716" s="158" t="str">
        <f>IFERROR(IF(O716&gt;0,I716*O716,"   -"),"   -")</f>
        <v xml:space="preserve">   -</v>
      </c>
      <c r="M716" s="52"/>
      <c r="N716" s="167"/>
      <c r="O716" s="167"/>
    </row>
    <row r="717" spans="1:15" x14ac:dyDescent="0.25">
      <c r="A717" s="33" t="s">
        <v>109</v>
      </c>
      <c r="B717" s="34" t="e">
        <f>VLOOKUP(D717,nusedswatershed,4,FALSE)</f>
        <v>#N/A</v>
      </c>
      <c r="C717" s="35">
        <v>20</v>
      </c>
      <c r="D717" s="36" t="s">
        <v>95</v>
      </c>
      <c r="E717" s="36" t="s">
        <v>179</v>
      </c>
      <c r="F717" s="21" t="s">
        <v>163</v>
      </c>
      <c r="G717" s="40">
        <v>2020</v>
      </c>
      <c r="H717" s="128" t="s">
        <v>644</v>
      </c>
      <c r="I717" s="40"/>
      <c r="J717" s="159" t="str">
        <f>IFERROR(IF(K717&gt;0,I717*K717,"   -"),"   -")</f>
        <v xml:space="preserve">   -</v>
      </c>
      <c r="K717" s="52" t="str">
        <f>_xlfn.IFNA(VLOOKUP(D717&amp;"."&amp;G717,PNIdata!$E$6:$L$264,2,FALSE),"-")</f>
        <v>-</v>
      </c>
      <c r="L717" s="158" t="str">
        <f>IFERROR(IF(O717&gt;0,I717*O717,"   -"),"   -")</f>
        <v xml:space="preserve">   -</v>
      </c>
      <c r="M717" s="52"/>
      <c r="N717" s="167"/>
      <c r="O717" s="167"/>
    </row>
    <row r="718" spans="1:15" x14ac:dyDescent="0.25">
      <c r="A718" s="33" t="s">
        <v>109</v>
      </c>
      <c r="B718" s="34" t="e">
        <f>VLOOKUP(D718,nusedswatershed,4,FALSE)</f>
        <v>#N/A</v>
      </c>
      <c r="C718" s="35">
        <v>20</v>
      </c>
      <c r="D718" s="36" t="s">
        <v>95</v>
      </c>
      <c r="E718" s="36" t="s">
        <v>179</v>
      </c>
      <c r="F718" s="21" t="s">
        <v>163</v>
      </c>
      <c r="G718" s="40">
        <v>2019</v>
      </c>
      <c r="H718" s="128" t="s">
        <v>644</v>
      </c>
      <c r="I718" s="40"/>
      <c r="J718" s="159" t="str">
        <f>IFERROR(IF(K718&gt;0,I718*K718,"   -"),"   -")</f>
        <v xml:space="preserve">   -</v>
      </c>
      <c r="K718" s="52" t="str">
        <f>_xlfn.IFNA(VLOOKUP(D718&amp;"."&amp;G718,PNIdata!$E$6:$L$264,2,FALSE),"-")</f>
        <v>-</v>
      </c>
      <c r="L718" s="158" t="str">
        <f>IFERROR(IF(O718&gt;0,I718*O718,"   -"),"   -")</f>
        <v xml:space="preserve">   -</v>
      </c>
      <c r="M718" s="52"/>
      <c r="N718" s="167"/>
      <c r="O718" s="167"/>
    </row>
    <row r="719" spans="1:15" x14ac:dyDescent="0.25">
      <c r="A719" s="33" t="s">
        <v>109</v>
      </c>
      <c r="B719" s="34" t="e">
        <f>VLOOKUP(D719,nusedswatershed,4,FALSE)</f>
        <v>#N/A</v>
      </c>
      <c r="C719" s="35">
        <v>20</v>
      </c>
      <c r="D719" s="36" t="s">
        <v>95</v>
      </c>
      <c r="E719" s="36" t="s">
        <v>179</v>
      </c>
      <c r="F719" s="21" t="s">
        <v>163</v>
      </c>
      <c r="G719" s="40">
        <v>2018</v>
      </c>
      <c r="H719" s="128" t="s">
        <v>644</v>
      </c>
      <c r="I719" s="40"/>
      <c r="J719" s="159" t="str">
        <f>IFERROR(IF(K719&gt;0,I719*K719,"   -"),"   -")</f>
        <v xml:space="preserve">   -</v>
      </c>
      <c r="K719" s="52" t="str">
        <f>_xlfn.IFNA(VLOOKUP(D719&amp;"."&amp;G719,PNIdata!$E$6:$L$264,2,FALSE),"-")</f>
        <v>-</v>
      </c>
      <c r="L719" s="158" t="str">
        <f>IFERROR(IF(O719&gt;0,I719*O719,"   -"),"   -")</f>
        <v xml:space="preserve">   -</v>
      </c>
      <c r="M719" s="52"/>
      <c r="N719" s="167"/>
      <c r="O719" s="167"/>
    </row>
    <row r="720" spans="1:15" x14ac:dyDescent="0.25">
      <c r="A720" s="33" t="s">
        <v>109</v>
      </c>
      <c r="B720" s="34" t="e">
        <f>VLOOKUP(D720,nusedswatershed,4,FALSE)</f>
        <v>#N/A</v>
      </c>
      <c r="C720" s="35">
        <v>20</v>
      </c>
      <c r="D720" s="36" t="s">
        <v>95</v>
      </c>
      <c r="E720" s="36" t="s">
        <v>179</v>
      </c>
      <c r="F720" s="21" t="s">
        <v>163</v>
      </c>
      <c r="G720" s="40">
        <v>2017</v>
      </c>
      <c r="H720" s="128" t="s">
        <v>644</v>
      </c>
      <c r="I720" s="40"/>
      <c r="J720" s="159" t="str">
        <f>IFERROR(IF(K720&gt;0,I720*K720,"   -"),"   -")</f>
        <v xml:space="preserve">   -</v>
      </c>
      <c r="K720" s="52" t="str">
        <f>_xlfn.IFNA(VLOOKUP(D720&amp;"."&amp;G720,PNIdata!$E$6:$L$264,2,FALSE),"-")</f>
        <v>-</v>
      </c>
      <c r="L720" s="158" t="str">
        <f>IFERROR(IF(O720&gt;0,I720*O720,"   -"),"   -")</f>
        <v xml:space="preserve">   -</v>
      </c>
      <c r="M720" s="52"/>
      <c r="N720" s="167"/>
      <c r="O720" s="167"/>
    </row>
    <row r="721" spans="1:15" x14ac:dyDescent="0.25">
      <c r="A721" s="33" t="s">
        <v>109</v>
      </c>
      <c r="B721" s="34" t="e">
        <f>VLOOKUP(D721,nusedswatershed,4,FALSE)</f>
        <v>#N/A</v>
      </c>
      <c r="C721" s="35">
        <v>20</v>
      </c>
      <c r="D721" s="36" t="s">
        <v>95</v>
      </c>
      <c r="E721" s="36" t="s">
        <v>179</v>
      </c>
      <c r="F721" s="21" t="s">
        <v>163</v>
      </c>
      <c r="G721" s="40">
        <v>2016</v>
      </c>
      <c r="H721" s="128" t="s">
        <v>644</v>
      </c>
      <c r="I721" s="40"/>
      <c r="J721" s="159" t="str">
        <f>IFERROR(IF(K721&gt;0,I721*K721,"   -"),"   -")</f>
        <v xml:space="preserve">   -</v>
      </c>
      <c r="K721" s="52" t="str">
        <f>_xlfn.IFNA(VLOOKUP(D721&amp;"."&amp;G721,PNIdata!$E$6:$L$264,2,FALSE),"-")</f>
        <v>-</v>
      </c>
      <c r="L721" s="158" t="str">
        <f>IFERROR(IF(O721&gt;0,I721*O721,"   -"),"   -")</f>
        <v xml:space="preserve">   -</v>
      </c>
      <c r="M721" s="52"/>
      <c r="N721" s="167"/>
      <c r="O721" s="167"/>
    </row>
    <row r="722" spans="1:15" x14ac:dyDescent="0.25">
      <c r="A722" s="33" t="s">
        <v>109</v>
      </c>
      <c r="B722" s="34" t="e">
        <f>VLOOKUP(D722,nusedswatershed,4,FALSE)</f>
        <v>#N/A</v>
      </c>
      <c r="C722" s="35">
        <v>20</v>
      </c>
      <c r="D722" s="36" t="s">
        <v>95</v>
      </c>
      <c r="E722" s="36" t="s">
        <v>179</v>
      </c>
      <c r="F722" s="21" t="s">
        <v>163</v>
      </c>
      <c r="G722" s="22">
        <v>2015</v>
      </c>
      <c r="H722" s="128" t="s">
        <v>644</v>
      </c>
      <c r="I722" s="40"/>
      <c r="J722" s="159" t="str">
        <f>IFERROR(IF(K722&gt;0,I722*K722,"   -"),"   -")</f>
        <v xml:space="preserve">   -</v>
      </c>
      <c r="K722" s="52" t="str">
        <f>_xlfn.IFNA(VLOOKUP(D722&amp;"."&amp;G722,PNIdata!$E$6:$L$264,2,FALSE),"-")</f>
        <v>-</v>
      </c>
      <c r="L722" s="158" t="str">
        <f>IFERROR(IF(O722&gt;0,I722*O722,"   -"),"   -")</f>
        <v xml:space="preserve">   -</v>
      </c>
      <c r="M722" s="52"/>
      <c r="N722" s="167"/>
      <c r="O722" s="167"/>
    </row>
    <row r="723" spans="1:15" x14ac:dyDescent="0.25">
      <c r="A723" s="33" t="s">
        <v>109</v>
      </c>
      <c r="B723" s="34" t="e">
        <f>VLOOKUP(D723,nusedswatershed,4,FALSE)</f>
        <v>#N/A</v>
      </c>
      <c r="C723" s="35">
        <v>20</v>
      </c>
      <c r="D723" s="36" t="s">
        <v>95</v>
      </c>
      <c r="E723" s="36" t="s">
        <v>179</v>
      </c>
      <c r="F723" s="21" t="s">
        <v>163</v>
      </c>
      <c r="G723" s="22">
        <v>2014</v>
      </c>
      <c r="H723" s="128" t="s">
        <v>644</v>
      </c>
      <c r="I723" s="40"/>
      <c r="J723" s="159" t="str">
        <f>IFERROR(IF(K723&gt;0,I723*K723,"   -"),"   -")</f>
        <v xml:space="preserve">   -</v>
      </c>
      <c r="K723" s="52" t="str">
        <f>_xlfn.IFNA(VLOOKUP(D723&amp;"."&amp;G723,PNIdata!$E$6:$L$264,2,FALSE),"-")</f>
        <v>-</v>
      </c>
      <c r="L723" s="158" t="str">
        <f>IFERROR(IF(O723&gt;0,I723*O723,"   -"),"   -")</f>
        <v xml:space="preserve">   -</v>
      </c>
      <c r="M723" s="52"/>
      <c r="N723" s="167"/>
      <c r="O723" s="167"/>
    </row>
    <row r="724" spans="1:15" x14ac:dyDescent="0.25">
      <c r="A724" s="33" t="s">
        <v>109</v>
      </c>
      <c r="B724" s="34" t="e">
        <f>VLOOKUP(D724,nusedswatershed,4,FALSE)</f>
        <v>#N/A</v>
      </c>
      <c r="C724" s="35">
        <v>20</v>
      </c>
      <c r="D724" s="36" t="s">
        <v>95</v>
      </c>
      <c r="E724" s="36" t="s">
        <v>179</v>
      </c>
      <c r="F724" s="21" t="s">
        <v>163</v>
      </c>
      <c r="G724">
        <v>2013</v>
      </c>
      <c r="H724" s="128" t="s">
        <v>644</v>
      </c>
      <c r="I724" s="40"/>
      <c r="J724" s="159" t="str">
        <f>IFERROR(IF(K724&gt;0,I724*K724,"   -"),"   -")</f>
        <v xml:space="preserve">   -</v>
      </c>
      <c r="K724" s="52" t="str">
        <f>_xlfn.IFNA(VLOOKUP(D724&amp;"."&amp;G724,PNIdata!$E$6:$L$264,2,FALSE),"-")</f>
        <v>-</v>
      </c>
      <c r="L724" s="158" t="str">
        <f>IFERROR(IF(O724&gt;0,I724*O724,"   -"),"   -")</f>
        <v xml:space="preserve">   -</v>
      </c>
      <c r="M724" s="52"/>
      <c r="N724" s="167"/>
      <c r="O724" s="167"/>
    </row>
    <row r="725" spans="1:15" x14ac:dyDescent="0.25">
      <c r="A725" s="33" t="s">
        <v>109</v>
      </c>
      <c r="B725" s="34" t="e">
        <f>VLOOKUP(D725,nusedswatershed,4,FALSE)</f>
        <v>#N/A</v>
      </c>
      <c r="C725" s="35">
        <v>20</v>
      </c>
      <c r="D725" s="36" t="s">
        <v>95</v>
      </c>
      <c r="E725" s="36" t="s">
        <v>179</v>
      </c>
      <c r="F725" s="21" t="s">
        <v>163</v>
      </c>
      <c r="G725" s="22">
        <v>2012</v>
      </c>
      <c r="H725" s="128">
        <v>75</v>
      </c>
      <c r="I725" s="40">
        <v>75</v>
      </c>
      <c r="J725" s="159" t="str">
        <f>IFERROR(IF(K725&gt;0,I725*K725,"   -"),"   -")</f>
        <v xml:space="preserve">   -</v>
      </c>
      <c r="K725" s="52" t="str">
        <f>_xlfn.IFNA(VLOOKUP(D725&amp;"."&amp;G725,PNIdata!$E$6:$L$264,2,FALSE),"-")</f>
        <v>-</v>
      </c>
      <c r="L725" s="158" t="str">
        <f>IFERROR(IF(O725&gt;0,I725*O725,"   -"),"   -")</f>
        <v xml:space="preserve">   -</v>
      </c>
      <c r="M725" s="52"/>
      <c r="N725" s="167"/>
      <c r="O725" s="167"/>
    </row>
    <row r="726" spans="1:15" x14ac:dyDescent="0.25">
      <c r="A726" s="33" t="s">
        <v>109</v>
      </c>
      <c r="B726" s="34" t="e">
        <f>VLOOKUP(D726,nusedswatershed,4,FALSE)</f>
        <v>#N/A</v>
      </c>
      <c r="C726" s="35">
        <v>20</v>
      </c>
      <c r="D726" s="36" t="s">
        <v>95</v>
      </c>
      <c r="E726" s="36" t="s">
        <v>179</v>
      </c>
      <c r="F726" s="21" t="s">
        <v>163</v>
      </c>
      <c r="G726" s="22">
        <v>2011</v>
      </c>
      <c r="H726" s="128" t="s">
        <v>644</v>
      </c>
      <c r="I726" s="40"/>
      <c r="J726" s="159" t="str">
        <f>IFERROR(IF(K726&gt;0,I726*K726,"   -"),"   -")</f>
        <v xml:space="preserve">   -</v>
      </c>
      <c r="K726" s="52" t="str">
        <f>_xlfn.IFNA(VLOOKUP(D726&amp;"."&amp;G726,PNIdata!$E$6:$L$264,2,FALSE),"-")</f>
        <v>-</v>
      </c>
      <c r="L726" s="158" t="str">
        <f>IFERROR(IF(O726&gt;0,I726*O726,"   -"),"   -")</f>
        <v xml:space="preserve">   -</v>
      </c>
      <c r="M726" s="52"/>
      <c r="N726" s="167"/>
      <c r="O726" s="167"/>
    </row>
    <row r="727" spans="1:15" x14ac:dyDescent="0.25">
      <c r="A727" s="33" t="s">
        <v>109</v>
      </c>
      <c r="B727" s="34" t="e">
        <f>VLOOKUP(D727,nusedswatershed,4,FALSE)</f>
        <v>#N/A</v>
      </c>
      <c r="C727" s="35">
        <v>20</v>
      </c>
      <c r="D727" s="36" t="s">
        <v>95</v>
      </c>
      <c r="E727" s="36" t="s">
        <v>179</v>
      </c>
      <c r="F727" s="21" t="s">
        <v>163</v>
      </c>
      <c r="G727" s="22">
        <v>2010</v>
      </c>
      <c r="H727" s="128" t="s">
        <v>650</v>
      </c>
      <c r="I727" s="40"/>
      <c r="J727" s="159" t="str">
        <f>IFERROR(IF(K727&gt;0,I727*K727,"   -"),"   -")</f>
        <v xml:space="preserve">   -</v>
      </c>
      <c r="K727" s="52" t="str">
        <f>_xlfn.IFNA(VLOOKUP(D727&amp;"."&amp;G727,PNIdata!$E$6:$L$264,2,FALSE),"-")</f>
        <v>-</v>
      </c>
      <c r="L727" s="158" t="str">
        <f>IFERROR(IF(O727&gt;0,I727*O727,"   -"),"   -")</f>
        <v xml:space="preserve">   -</v>
      </c>
      <c r="M727" s="52"/>
      <c r="N727" s="167"/>
      <c r="O727" s="167"/>
    </row>
    <row r="728" spans="1:15" x14ac:dyDescent="0.25">
      <c r="A728" s="33" t="s">
        <v>109</v>
      </c>
      <c r="B728" s="34" t="e">
        <f>VLOOKUP(D728,nusedswatershed,4,FALSE)</f>
        <v>#N/A</v>
      </c>
      <c r="C728" s="35">
        <v>20</v>
      </c>
      <c r="D728" s="36" t="s">
        <v>95</v>
      </c>
      <c r="E728" s="36" t="s">
        <v>179</v>
      </c>
      <c r="F728" s="21" t="s">
        <v>163</v>
      </c>
      <c r="G728" s="22">
        <v>2009</v>
      </c>
      <c r="H728" s="128" t="s">
        <v>644</v>
      </c>
      <c r="I728" s="40"/>
      <c r="J728" s="159" t="str">
        <f>IFERROR(IF(K728&gt;0,I728*K728,"   -"),"   -")</f>
        <v xml:space="preserve">   -</v>
      </c>
      <c r="K728" s="52" t="str">
        <f>_xlfn.IFNA(VLOOKUP(D728&amp;"."&amp;G728,PNIdata!$E$6:$L$264,2,FALSE),"-")</f>
        <v>-</v>
      </c>
      <c r="L728" s="158" t="str">
        <f>IFERROR(IF(O728&gt;0,I728*O728,"   -"),"   -")</f>
        <v xml:space="preserve">   -</v>
      </c>
      <c r="M728" s="52"/>
      <c r="N728" s="167"/>
      <c r="O728" s="167"/>
    </row>
    <row r="729" spans="1:15" x14ac:dyDescent="0.25">
      <c r="A729" s="33" t="s">
        <v>109</v>
      </c>
      <c r="B729" s="34" t="e">
        <f>VLOOKUP(D729,nusedswatershed,4,FALSE)</f>
        <v>#N/A</v>
      </c>
      <c r="C729" s="35">
        <v>20</v>
      </c>
      <c r="D729" s="36" t="s">
        <v>95</v>
      </c>
      <c r="E729" s="36" t="s">
        <v>179</v>
      </c>
      <c r="F729" s="21" t="s">
        <v>163</v>
      </c>
      <c r="G729">
        <v>2008</v>
      </c>
      <c r="H729" s="128" t="s">
        <v>644</v>
      </c>
      <c r="I729" s="40"/>
      <c r="J729" s="159" t="str">
        <f>IFERROR(IF(K729&gt;0,I729*K729,"   -"),"   -")</f>
        <v xml:space="preserve">   -</v>
      </c>
      <c r="K729" s="52" t="str">
        <f>_xlfn.IFNA(VLOOKUP(D729&amp;"."&amp;G729,PNIdata!$E$6:$L$264,2,FALSE),"-")</f>
        <v>-</v>
      </c>
      <c r="L729" s="158" t="str">
        <f>IFERROR(IF(O729&gt;0,I729*O729,"   -"),"   -")</f>
        <v xml:space="preserve">   -</v>
      </c>
      <c r="M729" s="52"/>
      <c r="N729" s="167"/>
      <c r="O729" s="167"/>
    </row>
    <row r="730" spans="1:15" x14ac:dyDescent="0.25">
      <c r="A730" s="33" t="s">
        <v>109</v>
      </c>
      <c r="B730" s="34" t="e">
        <f>VLOOKUP(D730,nusedswatershed,4,FALSE)</f>
        <v>#N/A</v>
      </c>
      <c r="C730" s="35">
        <v>20</v>
      </c>
      <c r="D730" s="36" t="s">
        <v>95</v>
      </c>
      <c r="E730" s="36" t="s">
        <v>179</v>
      </c>
      <c r="F730" s="21" t="s">
        <v>163</v>
      </c>
      <c r="G730">
        <v>2007</v>
      </c>
      <c r="H730" s="128" t="s">
        <v>644</v>
      </c>
      <c r="I730" s="40"/>
      <c r="J730" s="159" t="str">
        <f>IFERROR(IF(K730&gt;0,I730*K730,"   -"),"   -")</f>
        <v xml:space="preserve">   -</v>
      </c>
      <c r="K730" s="52" t="str">
        <f>_xlfn.IFNA(VLOOKUP(D730&amp;"."&amp;G730,PNIdata!$E$6:$L$264,2,FALSE),"-")</f>
        <v>-</v>
      </c>
      <c r="L730" s="158" t="str">
        <f>IFERROR(IF(O730&gt;0,I730*O730,"   -"),"   -")</f>
        <v xml:space="preserve">   -</v>
      </c>
      <c r="M730" s="52"/>
      <c r="N730" s="167"/>
      <c r="O730" s="167"/>
    </row>
    <row r="731" spans="1:15" x14ac:dyDescent="0.25">
      <c r="A731" s="33" t="s">
        <v>109</v>
      </c>
      <c r="B731" s="34" t="e">
        <f>VLOOKUP(D731,nusedswatershed,4,FALSE)</f>
        <v>#N/A</v>
      </c>
      <c r="C731" s="35">
        <v>20</v>
      </c>
      <c r="D731" s="36" t="s">
        <v>95</v>
      </c>
      <c r="E731" s="36" t="s">
        <v>179</v>
      </c>
      <c r="F731" s="21" t="s">
        <v>163</v>
      </c>
      <c r="G731">
        <v>2006</v>
      </c>
      <c r="H731" s="128" t="s">
        <v>644</v>
      </c>
      <c r="I731" s="40"/>
      <c r="J731" s="159" t="str">
        <f>IFERROR(IF(K731&gt;0,I731*K731,"   -"),"   -")</f>
        <v xml:space="preserve">   -</v>
      </c>
      <c r="K731" s="52" t="str">
        <f>_xlfn.IFNA(VLOOKUP(D731&amp;"."&amp;G731,PNIdata!$E$6:$L$264,2,FALSE),"-")</f>
        <v>-</v>
      </c>
      <c r="L731" s="158" t="str">
        <f>IFERROR(IF(O731&gt;0,I731*O731,"   -"),"   -")</f>
        <v xml:space="preserve">   -</v>
      </c>
      <c r="M731" s="52"/>
      <c r="N731" s="167"/>
      <c r="O731" s="167"/>
    </row>
    <row r="732" spans="1:15" x14ac:dyDescent="0.25">
      <c r="A732" s="33" t="s">
        <v>109</v>
      </c>
      <c r="B732" s="34" t="e">
        <f>VLOOKUP(D732,nusedswatershed,4,FALSE)</f>
        <v>#N/A</v>
      </c>
      <c r="C732" s="35">
        <v>20</v>
      </c>
      <c r="D732" s="36" t="s">
        <v>95</v>
      </c>
      <c r="E732" s="36" t="s">
        <v>179</v>
      </c>
      <c r="F732" s="21" t="s">
        <v>163</v>
      </c>
      <c r="G732">
        <v>2005</v>
      </c>
      <c r="H732" s="128" t="s">
        <v>644</v>
      </c>
      <c r="I732" s="40"/>
      <c r="J732" s="159" t="str">
        <f>IFERROR(IF(K732&gt;0,I732*K732,"   -"),"   -")</f>
        <v xml:space="preserve">   -</v>
      </c>
      <c r="K732" s="52" t="str">
        <f>_xlfn.IFNA(VLOOKUP(D732&amp;"."&amp;G732,PNIdata!$E$6:$L$264,2,FALSE),"-")</f>
        <v>-</v>
      </c>
      <c r="L732" s="158" t="str">
        <f>IFERROR(IF(O732&gt;0,I732*O732,"   -"),"   -")</f>
        <v xml:space="preserve">   -</v>
      </c>
      <c r="M732" s="52"/>
      <c r="N732" s="167"/>
      <c r="O732" s="167"/>
    </row>
    <row r="733" spans="1:15" x14ac:dyDescent="0.25">
      <c r="A733" s="33" t="s">
        <v>109</v>
      </c>
      <c r="B733" s="34" t="e">
        <f>VLOOKUP(D733,nusedswatershed,4,FALSE)</f>
        <v>#N/A</v>
      </c>
      <c r="C733" s="35">
        <v>20</v>
      </c>
      <c r="D733" s="36" t="s">
        <v>95</v>
      </c>
      <c r="E733" s="36" t="s">
        <v>179</v>
      </c>
      <c r="F733" s="21" t="s">
        <v>163</v>
      </c>
      <c r="G733">
        <v>2004</v>
      </c>
      <c r="H733" s="128" t="s">
        <v>650</v>
      </c>
      <c r="I733" s="40"/>
      <c r="J733" s="159" t="str">
        <f>IFERROR(IF(K733&gt;0,I733*K733,"   -"),"   -")</f>
        <v xml:space="preserve">   -</v>
      </c>
      <c r="K733" s="52" t="str">
        <f>_xlfn.IFNA(VLOOKUP(D733&amp;"."&amp;G733,PNIdata!$E$6:$L$264,2,FALSE),"-")</f>
        <v>-</v>
      </c>
      <c r="L733" s="158" t="str">
        <f>IFERROR(IF(O733&gt;0,I733*O733,"   -"),"   -")</f>
        <v xml:space="preserve">   -</v>
      </c>
      <c r="M733" s="52"/>
      <c r="N733" s="167"/>
      <c r="O733" s="167"/>
    </row>
    <row r="734" spans="1:15" x14ac:dyDescent="0.25">
      <c r="A734" s="33" t="s">
        <v>109</v>
      </c>
      <c r="B734" s="34" t="e">
        <f>VLOOKUP(D734,nusedswatershed,4,FALSE)</f>
        <v>#N/A</v>
      </c>
      <c r="C734" s="35">
        <v>20</v>
      </c>
      <c r="D734" s="36" t="s">
        <v>95</v>
      </c>
      <c r="E734" s="36" t="s">
        <v>179</v>
      </c>
      <c r="F734" s="21" t="s">
        <v>163</v>
      </c>
      <c r="G734">
        <v>2003</v>
      </c>
      <c r="H734" s="128" t="s">
        <v>650</v>
      </c>
      <c r="I734" s="40"/>
      <c r="J734" s="159" t="str">
        <f>IFERROR(IF(K734&gt;0,I734*K734,"   -"),"   -")</f>
        <v xml:space="preserve">   -</v>
      </c>
      <c r="K734" s="52" t="str">
        <f>_xlfn.IFNA(VLOOKUP(D734&amp;"."&amp;G734,PNIdata!$E$6:$L$264,2,FALSE),"-")</f>
        <v>-</v>
      </c>
      <c r="L734" s="158" t="str">
        <f>IFERROR(IF(O734&gt;0,I734*O734,"   -"),"   -")</f>
        <v xml:space="preserve">   -</v>
      </c>
      <c r="M734" s="52"/>
      <c r="N734" s="167"/>
      <c r="O734" s="167"/>
    </row>
    <row r="735" spans="1:15" x14ac:dyDescent="0.25">
      <c r="A735" s="33" t="s">
        <v>109</v>
      </c>
      <c r="B735" s="34" t="e">
        <f>VLOOKUP(D735,nusedswatershed,4,FALSE)</f>
        <v>#N/A</v>
      </c>
      <c r="C735" s="35">
        <v>20</v>
      </c>
      <c r="D735" s="36" t="s">
        <v>95</v>
      </c>
      <c r="E735" s="36" t="s">
        <v>179</v>
      </c>
      <c r="F735" s="21" t="s">
        <v>163</v>
      </c>
      <c r="G735">
        <v>2002</v>
      </c>
      <c r="H735" s="128" t="s">
        <v>650</v>
      </c>
      <c r="I735" s="40"/>
      <c r="J735" s="159" t="str">
        <f>IFERROR(IF(K735&gt;0,I735*K735,"   -"),"   -")</f>
        <v xml:space="preserve">   -</v>
      </c>
      <c r="K735" s="52" t="str">
        <f>_xlfn.IFNA(VLOOKUP(D735&amp;"."&amp;G735,PNIdata!$E$6:$L$264,2,FALSE),"-")</f>
        <v>-</v>
      </c>
      <c r="L735" s="158" t="str">
        <f>IFERROR(IF(O735&gt;0,I735*O735,"   -"),"   -")</f>
        <v xml:space="preserve">   -</v>
      </c>
      <c r="M735" s="52"/>
      <c r="N735" s="167"/>
      <c r="O735" s="167"/>
    </row>
    <row r="736" spans="1:15" x14ac:dyDescent="0.25">
      <c r="A736" s="33" t="s">
        <v>109</v>
      </c>
      <c r="B736" s="34" t="e">
        <f>VLOOKUP(D736,nusedswatershed,4,FALSE)</f>
        <v>#N/A</v>
      </c>
      <c r="C736" s="35">
        <v>20</v>
      </c>
      <c r="D736" s="36" t="s">
        <v>95</v>
      </c>
      <c r="E736" s="36" t="s">
        <v>179</v>
      </c>
      <c r="F736" s="21" t="s">
        <v>163</v>
      </c>
      <c r="G736">
        <v>2001</v>
      </c>
      <c r="H736" s="128" t="s">
        <v>650</v>
      </c>
      <c r="I736" s="40"/>
      <c r="J736" s="159" t="str">
        <f>IFERROR(IF(K736&gt;0,I736*K736,"   -"),"   -")</f>
        <v xml:space="preserve">   -</v>
      </c>
      <c r="K736" s="52" t="str">
        <f>_xlfn.IFNA(VLOOKUP(D736&amp;"."&amp;G736,PNIdata!$E$6:$L$264,2,FALSE),"-")</f>
        <v>-</v>
      </c>
      <c r="L736" s="158" t="str">
        <f>IFERROR(IF(O736&gt;0,I736*O736,"   -"),"   -")</f>
        <v xml:space="preserve">   -</v>
      </c>
      <c r="M736" s="52"/>
      <c r="N736" s="167"/>
      <c r="O736" s="167"/>
    </row>
    <row r="737" spans="1:15" x14ac:dyDescent="0.25">
      <c r="A737" s="33" t="s">
        <v>109</v>
      </c>
      <c r="B737" s="34" t="e">
        <f>VLOOKUP(D737,nusedswatershed,4,FALSE)</f>
        <v>#N/A</v>
      </c>
      <c r="C737" s="35">
        <v>20</v>
      </c>
      <c r="D737" s="36" t="s">
        <v>95</v>
      </c>
      <c r="E737" s="36" t="s">
        <v>179</v>
      </c>
      <c r="F737" s="21" t="s">
        <v>163</v>
      </c>
      <c r="G737">
        <v>2000</v>
      </c>
      <c r="H737" s="128">
        <v>7</v>
      </c>
      <c r="I737" s="40">
        <v>7</v>
      </c>
      <c r="J737" s="159" t="str">
        <f>IFERROR(IF(K737&gt;0,I737*K737,"   -"),"   -")</f>
        <v xml:space="preserve">   -</v>
      </c>
      <c r="K737" s="52" t="str">
        <f>_xlfn.IFNA(VLOOKUP(D737&amp;"."&amp;G737,PNIdata!$E$6:$L$264,2,FALSE),"-")</f>
        <v>-</v>
      </c>
      <c r="L737" s="158" t="str">
        <f>IFERROR(IF(O737&gt;0,I737*O737,"   -"),"   -")</f>
        <v xml:space="preserve">   -</v>
      </c>
      <c r="M737" s="52"/>
      <c r="N737" s="167"/>
      <c r="O737" s="167"/>
    </row>
    <row r="738" spans="1:15" x14ac:dyDescent="0.25">
      <c r="A738" s="33" t="s">
        <v>109</v>
      </c>
      <c r="B738" s="34" t="e">
        <f>VLOOKUP(D738,nusedswatershed,4,FALSE)</f>
        <v>#N/A</v>
      </c>
      <c r="C738" s="35">
        <v>20</v>
      </c>
      <c r="D738" s="36" t="s">
        <v>95</v>
      </c>
      <c r="E738" s="36" t="s">
        <v>179</v>
      </c>
      <c r="F738" s="21" t="s">
        <v>163</v>
      </c>
      <c r="G738">
        <v>1999</v>
      </c>
      <c r="H738" s="128">
        <v>3</v>
      </c>
      <c r="I738" s="40">
        <v>3</v>
      </c>
      <c r="J738" s="159" t="str">
        <f>IFERROR(IF(K738&gt;0,I738*K738,"   -"),"   -")</f>
        <v xml:space="preserve">   -</v>
      </c>
      <c r="K738" s="52" t="str">
        <f>_xlfn.IFNA(VLOOKUP(D738&amp;"."&amp;G738,PNIdata!$E$6:$L$264,2,FALSE),"-")</f>
        <v>-</v>
      </c>
      <c r="L738" s="158" t="str">
        <f>IFERROR(IF(O738&gt;0,I738*O738,"   -"),"   -")</f>
        <v xml:space="preserve">   -</v>
      </c>
      <c r="M738" s="52"/>
      <c r="N738" s="167"/>
      <c r="O738" s="168"/>
    </row>
    <row r="739" spans="1:15" x14ac:dyDescent="0.25">
      <c r="A739" s="33" t="s">
        <v>109</v>
      </c>
      <c r="B739" s="34" t="e">
        <f>VLOOKUP(D739,nusedswatershed,4,FALSE)</f>
        <v>#N/A</v>
      </c>
      <c r="C739" s="35">
        <v>20</v>
      </c>
      <c r="D739" s="36" t="s">
        <v>95</v>
      </c>
      <c r="E739" s="36" t="s">
        <v>179</v>
      </c>
      <c r="F739" s="21" t="s">
        <v>163</v>
      </c>
      <c r="G739" s="22">
        <v>1998</v>
      </c>
      <c r="H739" s="128">
        <v>2</v>
      </c>
      <c r="I739" s="40">
        <v>2</v>
      </c>
      <c r="J739" s="159" t="str">
        <f>IFERROR(IF(K739&gt;0,I739*K739,"   -"),"   -")</f>
        <v xml:space="preserve">   -</v>
      </c>
      <c r="K739" s="52" t="str">
        <f>_xlfn.IFNA(VLOOKUP(D739&amp;"."&amp;G739,PNIdata!$E$6:$L$264,2,FALSE),"-")</f>
        <v>-</v>
      </c>
      <c r="L739" s="158" t="str">
        <f>IFERROR(IF(O739&gt;0,I739*O739,"   -"),"   -")</f>
        <v xml:space="preserve">   -</v>
      </c>
      <c r="M739" s="52"/>
      <c r="N739" s="167"/>
      <c r="O739" s="167"/>
    </row>
    <row r="740" spans="1:15" x14ac:dyDescent="0.25">
      <c r="A740" s="33" t="s">
        <v>109</v>
      </c>
      <c r="B740" s="34" t="e">
        <f>VLOOKUP(D740,nusedswatershed,4,FALSE)</f>
        <v>#N/A</v>
      </c>
      <c r="C740" s="35">
        <v>20</v>
      </c>
      <c r="D740" s="36" t="s">
        <v>95</v>
      </c>
      <c r="E740" s="36" t="s">
        <v>179</v>
      </c>
      <c r="F740" s="21" t="s">
        <v>163</v>
      </c>
      <c r="G740" s="22">
        <v>1997</v>
      </c>
      <c r="H740" s="128">
        <v>210</v>
      </c>
      <c r="I740" s="40">
        <v>210</v>
      </c>
      <c r="J740" s="159" t="str">
        <f>IFERROR(IF(K740&gt;0,I740*K740,"   -"),"   -")</f>
        <v xml:space="preserve">   -</v>
      </c>
      <c r="K740" s="52" t="str">
        <f>_xlfn.IFNA(VLOOKUP(D740&amp;"."&amp;G740,PNIdata!$E$6:$L$264,2,FALSE),"-")</f>
        <v>-</v>
      </c>
      <c r="L740" s="158" t="str">
        <f>IFERROR(IF(O740&gt;0,I740*O740,"   -"),"   -")</f>
        <v xml:space="preserve">   -</v>
      </c>
      <c r="M740" s="52"/>
      <c r="N740" s="167"/>
      <c r="O740" s="167"/>
    </row>
    <row r="741" spans="1:15" x14ac:dyDescent="0.25">
      <c r="A741" s="33" t="s">
        <v>109</v>
      </c>
      <c r="B741" s="34" t="e">
        <f>VLOOKUP(D741,nusedswatershed,4,FALSE)</f>
        <v>#N/A</v>
      </c>
      <c r="C741" s="35">
        <v>20</v>
      </c>
      <c r="D741" s="36" t="s">
        <v>95</v>
      </c>
      <c r="E741" s="36" t="s">
        <v>179</v>
      </c>
      <c r="F741" s="21" t="s">
        <v>163</v>
      </c>
      <c r="G741" s="22">
        <v>1996</v>
      </c>
      <c r="H741" s="128">
        <v>10</v>
      </c>
      <c r="I741" s="40">
        <v>10</v>
      </c>
      <c r="J741" s="159" t="str">
        <f>IFERROR(IF(K741&gt;0,I741*K741,"   -"),"   -")</f>
        <v xml:space="preserve">   -</v>
      </c>
      <c r="K741" s="52" t="str">
        <f>_xlfn.IFNA(VLOOKUP(D741&amp;"."&amp;G741,PNIdata!$E$6:$L$264,2,FALSE),"-")</f>
        <v>-</v>
      </c>
      <c r="L741" s="158" t="str">
        <f>IFERROR(IF(O741&gt;0,I741*O741,"   -"),"   -")</f>
        <v xml:space="preserve">   -</v>
      </c>
      <c r="M741" s="52"/>
      <c r="N741" s="167"/>
      <c r="O741" s="167"/>
    </row>
    <row r="742" spans="1:15" x14ac:dyDescent="0.25">
      <c r="A742" s="33" t="s">
        <v>109</v>
      </c>
      <c r="B742" s="34" t="e">
        <f>VLOOKUP(D742,nusedswatershed,4,FALSE)</f>
        <v>#N/A</v>
      </c>
      <c r="C742" s="35">
        <v>20</v>
      </c>
      <c r="D742" s="36" t="s">
        <v>95</v>
      </c>
      <c r="E742" s="36" t="s">
        <v>179</v>
      </c>
      <c r="F742" s="21" t="s">
        <v>163</v>
      </c>
      <c r="G742" s="22">
        <v>1995</v>
      </c>
      <c r="H742" s="128">
        <v>3</v>
      </c>
      <c r="I742" s="40">
        <v>3</v>
      </c>
      <c r="J742" s="159" t="str">
        <f>IFERROR(IF(K742&gt;0,I742*K742,"   -"),"   -")</f>
        <v xml:space="preserve">   -</v>
      </c>
      <c r="K742" s="52" t="str">
        <f>_xlfn.IFNA(VLOOKUP(D742&amp;"."&amp;G742,PNIdata!$E$6:$L$264,2,FALSE),"-")</f>
        <v>-</v>
      </c>
      <c r="L742" s="158" t="str">
        <f>IFERROR(IF(O742&gt;0,I742*O742,"   -"),"   -")</f>
        <v xml:space="preserve">   -</v>
      </c>
      <c r="M742" s="52"/>
      <c r="N742" s="167"/>
      <c r="O742" s="167"/>
    </row>
    <row r="743" spans="1:15" hidden="1" x14ac:dyDescent="0.25">
      <c r="A743" s="33" t="s">
        <v>109</v>
      </c>
      <c r="B743" s="34" t="e">
        <f>VLOOKUP(D743,nusedswatershed,4,FALSE)</f>
        <v>#N/A</v>
      </c>
      <c r="C743" s="35">
        <v>20</v>
      </c>
      <c r="D743" s="36" t="s">
        <v>95</v>
      </c>
      <c r="E743" s="36" t="s">
        <v>179</v>
      </c>
      <c r="F743" s="21" t="s">
        <v>163</v>
      </c>
      <c r="G743" s="22">
        <v>1994</v>
      </c>
      <c r="H743" s="128">
        <v>9</v>
      </c>
      <c r="I743" s="40">
        <v>9</v>
      </c>
      <c r="J743" s="159" t="str">
        <f>IFERROR(IF(K743&gt;0,I743*K743,"   -"),"   -")</f>
        <v xml:space="preserve">   -</v>
      </c>
      <c r="K743" s="52" t="str">
        <f>_xlfn.IFNA(VLOOKUP(D743&amp;"."&amp;G743,PNIdata!$E$6:$L$264,2,FALSE),"-")</f>
        <v>-</v>
      </c>
      <c r="L743" s="158" t="str">
        <f>IFERROR(IF(O743&gt;0,I743*O743,"   -"),"   -")</f>
        <v xml:space="preserve">   -</v>
      </c>
      <c r="M743" s="52"/>
      <c r="N743" s="167"/>
      <c r="O743" s="167"/>
    </row>
    <row r="744" spans="1:15" hidden="1" x14ac:dyDescent="0.25">
      <c r="A744" s="33" t="s">
        <v>109</v>
      </c>
      <c r="B744" s="34" t="e">
        <f>VLOOKUP(D744,nusedswatershed,4,FALSE)</f>
        <v>#N/A</v>
      </c>
      <c r="C744" s="35">
        <v>20</v>
      </c>
      <c r="D744" s="36" t="s">
        <v>95</v>
      </c>
      <c r="E744" s="36" t="s">
        <v>179</v>
      </c>
      <c r="F744" s="21" t="s">
        <v>163</v>
      </c>
      <c r="G744" s="22">
        <v>1993</v>
      </c>
      <c r="H744" s="128" t="s">
        <v>643</v>
      </c>
      <c r="I744" s="40"/>
      <c r="J744" s="159" t="str">
        <f>IFERROR(IF(K744&gt;0,I744*K744,"   -"),"   -")</f>
        <v xml:space="preserve">   -</v>
      </c>
      <c r="K744" s="52" t="str">
        <f>_xlfn.IFNA(VLOOKUP(D744&amp;"."&amp;G744,PNIdata!$E$6:$L$264,2,FALSE),"-")</f>
        <v>-</v>
      </c>
      <c r="L744" s="158" t="str">
        <f>IFERROR(IF(O744&gt;0,I744*O744,"   -"),"   -")</f>
        <v xml:space="preserve">   -</v>
      </c>
      <c r="M744" s="52"/>
      <c r="N744" s="167"/>
      <c r="O744" s="167"/>
    </row>
    <row r="745" spans="1:15" hidden="1" x14ac:dyDescent="0.25">
      <c r="A745" s="33" t="s">
        <v>109</v>
      </c>
      <c r="B745" s="34" t="e">
        <f>VLOOKUP(D745,nusedswatershed,4,FALSE)</f>
        <v>#N/A</v>
      </c>
      <c r="C745" s="35">
        <v>20</v>
      </c>
      <c r="D745" s="36" t="s">
        <v>95</v>
      </c>
      <c r="E745" s="36" t="s">
        <v>179</v>
      </c>
      <c r="F745" s="21" t="s">
        <v>163</v>
      </c>
      <c r="G745" s="22">
        <v>1992</v>
      </c>
      <c r="H745" s="128">
        <v>2</v>
      </c>
      <c r="I745" s="40">
        <v>2</v>
      </c>
      <c r="J745" s="159" t="str">
        <f>IFERROR(IF(K745&gt;0,I745*K745,"   -"),"   -")</f>
        <v xml:space="preserve">   -</v>
      </c>
      <c r="K745" s="52" t="str">
        <f>_xlfn.IFNA(VLOOKUP(D745&amp;"."&amp;G745,PNIdata!$E$6:$L$264,2,FALSE),"-")</f>
        <v>-</v>
      </c>
      <c r="L745" s="158" t="str">
        <f>IFERROR(IF(O745&gt;0,I745*O745,"   -"),"   -")</f>
        <v xml:space="preserve">   -</v>
      </c>
      <c r="M745" s="52"/>
      <c r="N745" s="167"/>
      <c r="O745" s="167"/>
    </row>
    <row r="746" spans="1:15" hidden="1" x14ac:dyDescent="0.25">
      <c r="A746" s="33" t="s">
        <v>109</v>
      </c>
      <c r="B746" s="34" t="e">
        <f>VLOOKUP(D746,nusedswatershed,4,FALSE)</f>
        <v>#N/A</v>
      </c>
      <c r="C746" s="35">
        <v>20</v>
      </c>
      <c r="D746" s="36" t="s">
        <v>95</v>
      </c>
      <c r="E746" s="36" t="s">
        <v>179</v>
      </c>
      <c r="F746" s="21" t="s">
        <v>163</v>
      </c>
      <c r="G746" s="22">
        <v>1991</v>
      </c>
      <c r="H746" s="128" t="s">
        <v>643</v>
      </c>
      <c r="I746" s="40"/>
      <c r="J746" s="159" t="str">
        <f>IFERROR(IF(K746&gt;0,I746*K746,"   -"),"   -")</f>
        <v xml:space="preserve">   -</v>
      </c>
      <c r="K746" s="52" t="str">
        <f>_xlfn.IFNA(VLOOKUP(D746&amp;"."&amp;G746,PNIdata!$E$6:$L$264,2,FALSE),"-")</f>
        <v>-</v>
      </c>
      <c r="L746" s="158" t="str">
        <f>IFERROR(IF(O746&gt;0,I746*O746,"   -"),"   -")</f>
        <v xml:space="preserve">   -</v>
      </c>
      <c r="M746" s="52"/>
      <c r="N746" s="167"/>
      <c r="O746" s="167"/>
    </row>
    <row r="747" spans="1:15" hidden="1" x14ac:dyDescent="0.25">
      <c r="A747" s="33" t="s">
        <v>109</v>
      </c>
      <c r="B747" s="34" t="e">
        <f>VLOOKUP(D747,nusedswatershed,4,FALSE)</f>
        <v>#N/A</v>
      </c>
      <c r="C747" s="35">
        <v>20</v>
      </c>
      <c r="D747" s="36" t="s">
        <v>95</v>
      </c>
      <c r="E747" s="36" t="s">
        <v>179</v>
      </c>
      <c r="F747" s="21" t="s">
        <v>163</v>
      </c>
      <c r="G747" s="22">
        <v>1990</v>
      </c>
      <c r="H747" s="128">
        <v>4</v>
      </c>
      <c r="I747" s="40">
        <v>4</v>
      </c>
      <c r="J747" s="159" t="str">
        <f>IFERROR(IF(K747&gt;0,I747*K747,"   -"),"   -")</f>
        <v xml:space="preserve">   -</v>
      </c>
      <c r="K747" s="52" t="str">
        <f>_xlfn.IFNA(VLOOKUP(D747&amp;"."&amp;G747,PNIdata!$E$6:$L$264,2,FALSE),"-")</f>
        <v>-</v>
      </c>
      <c r="L747" s="158" t="str">
        <f>IFERROR(IF(O747&gt;0,I747*O747,"   -"),"   -")</f>
        <v xml:space="preserve">   -</v>
      </c>
      <c r="M747" s="52"/>
      <c r="N747" s="167"/>
      <c r="O747" s="167"/>
    </row>
    <row r="748" spans="1:15" hidden="1" x14ac:dyDescent="0.25">
      <c r="A748" s="33" t="s">
        <v>109</v>
      </c>
      <c r="B748" s="34" t="e">
        <f>VLOOKUP(D748,nusedswatershed,4,FALSE)</f>
        <v>#N/A</v>
      </c>
      <c r="C748" s="35">
        <v>20</v>
      </c>
      <c r="D748" s="36" t="s">
        <v>95</v>
      </c>
      <c r="E748" s="36" t="s">
        <v>179</v>
      </c>
      <c r="F748" s="21" t="s">
        <v>163</v>
      </c>
      <c r="G748" s="22">
        <v>1989</v>
      </c>
      <c r="H748" s="128">
        <v>6</v>
      </c>
      <c r="I748" s="40">
        <v>6</v>
      </c>
      <c r="J748" s="159" t="str">
        <f>IFERROR(IF(K748&gt;0,I748*K748,"   -"),"   -")</f>
        <v xml:space="preserve">   -</v>
      </c>
      <c r="K748" s="52" t="str">
        <f>_xlfn.IFNA(VLOOKUP(D748&amp;"."&amp;G748,PNIdata!$E$6:$L$264,2,FALSE),"-")</f>
        <v>-</v>
      </c>
      <c r="L748" s="158" t="str">
        <f>IFERROR(IF(O748&gt;0,I748*O748,"   -"),"   -")</f>
        <v xml:space="preserve">   -</v>
      </c>
      <c r="M748" s="52"/>
      <c r="N748" s="167"/>
      <c r="O748" s="167"/>
    </row>
    <row r="749" spans="1:15" hidden="1" x14ac:dyDescent="0.25">
      <c r="A749" s="33" t="s">
        <v>109</v>
      </c>
      <c r="B749" s="34" t="e">
        <f>VLOOKUP(D749,nusedswatershed,4,FALSE)</f>
        <v>#N/A</v>
      </c>
      <c r="C749" s="35">
        <v>20</v>
      </c>
      <c r="D749" s="36" t="s">
        <v>95</v>
      </c>
      <c r="E749" s="36" t="s">
        <v>179</v>
      </c>
      <c r="F749" s="21" t="s">
        <v>163</v>
      </c>
      <c r="G749" s="22">
        <v>1988</v>
      </c>
      <c r="H749" s="128">
        <v>28</v>
      </c>
      <c r="I749" s="40">
        <v>28</v>
      </c>
      <c r="J749" s="159" t="str">
        <f>IFERROR(IF(K749&gt;0,I749*K749,"   -"),"   -")</f>
        <v xml:space="preserve">   -</v>
      </c>
      <c r="K749" s="52" t="str">
        <f>_xlfn.IFNA(VLOOKUP(D749&amp;"."&amp;G749,PNIdata!$E$6:$L$264,2,FALSE),"-")</f>
        <v>-</v>
      </c>
      <c r="L749" s="158" t="str">
        <f>IFERROR(IF(O749&gt;0,I749*O749,"   -"),"   -")</f>
        <v xml:space="preserve">   -</v>
      </c>
      <c r="M749" s="52"/>
      <c r="N749" s="167"/>
      <c r="O749" s="167"/>
    </row>
    <row r="750" spans="1:15" hidden="1" x14ac:dyDescent="0.25">
      <c r="A750" s="33" t="s">
        <v>109</v>
      </c>
      <c r="B750" s="34" t="e">
        <f>VLOOKUP(D750,nusedswatershed,4,FALSE)</f>
        <v>#N/A</v>
      </c>
      <c r="C750" s="35">
        <v>20</v>
      </c>
      <c r="D750" s="36" t="s">
        <v>95</v>
      </c>
      <c r="E750" s="36" t="s">
        <v>179</v>
      </c>
      <c r="F750" s="21" t="s">
        <v>163</v>
      </c>
      <c r="G750" s="22">
        <v>1987</v>
      </c>
      <c r="H750" s="128" t="s">
        <v>643</v>
      </c>
      <c r="I750" s="40"/>
      <c r="J750" s="159" t="str">
        <f>IFERROR(IF(K750&gt;0,I750*K750,"   -"),"   -")</f>
        <v xml:space="preserve">   -</v>
      </c>
      <c r="K750" s="52" t="str">
        <f>_xlfn.IFNA(VLOOKUP(D750&amp;"."&amp;G750,PNIdata!$E$6:$L$264,2,FALSE),"-")</f>
        <v>-</v>
      </c>
      <c r="L750" s="158" t="str">
        <f>IFERROR(IF(O750&gt;0,I750*O750,"   -"),"   -")</f>
        <v xml:space="preserve">   -</v>
      </c>
      <c r="M750" s="52"/>
      <c r="N750" s="167"/>
      <c r="O750" s="167"/>
    </row>
    <row r="751" spans="1:15" hidden="1" x14ac:dyDescent="0.25">
      <c r="A751" s="33" t="s">
        <v>109</v>
      </c>
      <c r="B751" s="34" t="e">
        <f>VLOOKUP(D751,nusedswatershed,4,FALSE)</f>
        <v>#N/A</v>
      </c>
      <c r="C751" s="35">
        <v>20</v>
      </c>
      <c r="D751" s="36" t="s">
        <v>95</v>
      </c>
      <c r="E751" s="36" t="s">
        <v>179</v>
      </c>
      <c r="F751" s="21" t="s">
        <v>163</v>
      </c>
      <c r="G751" s="22">
        <v>1986</v>
      </c>
      <c r="H751" s="128" t="s">
        <v>643</v>
      </c>
      <c r="I751" s="40"/>
      <c r="J751" s="159" t="str">
        <f>IFERROR(IF(K751&gt;0,I751*K751,"   -"),"   -")</f>
        <v xml:space="preserve">   -</v>
      </c>
      <c r="K751" s="52" t="str">
        <f>_xlfn.IFNA(VLOOKUP(D751&amp;"."&amp;G751,PNIdata!$E$6:$L$264,2,FALSE),"-")</f>
        <v>-</v>
      </c>
      <c r="L751" s="158" t="str">
        <f>IFERROR(IF(O751&gt;0,I751*O751,"   -"),"   -")</f>
        <v xml:space="preserve">   -</v>
      </c>
      <c r="M751" s="52"/>
      <c r="N751" s="167"/>
      <c r="O751" s="167"/>
    </row>
    <row r="752" spans="1:15" hidden="1" x14ac:dyDescent="0.25">
      <c r="A752" s="33" t="s">
        <v>109</v>
      </c>
      <c r="B752" s="34" t="e">
        <f>VLOOKUP(D752,nusedswatershed,4,FALSE)</f>
        <v>#N/A</v>
      </c>
      <c r="C752" s="35">
        <v>20</v>
      </c>
      <c r="D752" s="36" t="s">
        <v>95</v>
      </c>
      <c r="E752" s="36" t="s">
        <v>179</v>
      </c>
      <c r="F752" s="21" t="s">
        <v>163</v>
      </c>
      <c r="G752" s="22">
        <v>1985</v>
      </c>
      <c r="H752" s="128">
        <v>4</v>
      </c>
      <c r="I752" s="40">
        <v>4</v>
      </c>
      <c r="J752" s="159" t="str">
        <f>IFERROR(IF(K752&gt;0,I752*K752,"   -"),"   -")</f>
        <v xml:space="preserve">   -</v>
      </c>
      <c r="K752" s="52" t="str">
        <f>_xlfn.IFNA(VLOOKUP(D752&amp;"."&amp;G752,PNIdata!$E$6:$L$264,2,FALSE),"-")</f>
        <v>-</v>
      </c>
      <c r="L752" s="158" t="str">
        <f>IFERROR(IF(O752&gt;0,I752*O752,"   -"),"   -")</f>
        <v xml:space="preserve">   -</v>
      </c>
      <c r="M752" s="52"/>
      <c r="N752" s="167"/>
      <c r="O752" s="167"/>
    </row>
    <row r="753" spans="1:15" hidden="1" x14ac:dyDescent="0.25">
      <c r="A753" s="33" t="s">
        <v>109</v>
      </c>
      <c r="B753" s="34" t="e">
        <f>VLOOKUP(D753,nusedswatershed,4,FALSE)</f>
        <v>#N/A</v>
      </c>
      <c r="C753" s="35">
        <v>20</v>
      </c>
      <c r="D753" s="36" t="s">
        <v>95</v>
      </c>
      <c r="E753" s="36" t="s">
        <v>179</v>
      </c>
      <c r="F753" s="21" t="s">
        <v>163</v>
      </c>
      <c r="G753" s="22">
        <v>1984</v>
      </c>
      <c r="H753" s="128" t="s">
        <v>643</v>
      </c>
      <c r="I753" s="40"/>
      <c r="J753" s="159" t="str">
        <f>IFERROR(IF(K753&gt;0,I753*K753,"   -"),"   -")</f>
        <v xml:space="preserve">   -</v>
      </c>
      <c r="K753" s="52" t="str">
        <f>_xlfn.IFNA(VLOOKUP(D753&amp;"."&amp;G753,PNIdata!$E$6:$L$264,2,FALSE),"-")</f>
        <v>-</v>
      </c>
      <c r="L753" s="158" t="str">
        <f>IFERROR(IF(O753&gt;0,I753*O753,"   -"),"   -")</f>
        <v xml:space="preserve">   -</v>
      </c>
      <c r="M753" s="52"/>
      <c r="N753" s="167"/>
      <c r="O753" s="167"/>
    </row>
    <row r="754" spans="1:15" hidden="1" x14ac:dyDescent="0.25">
      <c r="A754" s="33" t="s">
        <v>109</v>
      </c>
      <c r="B754" s="34" t="e">
        <f>VLOOKUP(D754,nusedswatershed,4,FALSE)</f>
        <v>#N/A</v>
      </c>
      <c r="C754" s="35">
        <v>20</v>
      </c>
      <c r="D754" s="36" t="s">
        <v>95</v>
      </c>
      <c r="E754" s="36" t="s">
        <v>179</v>
      </c>
      <c r="F754" s="21" t="s">
        <v>163</v>
      </c>
      <c r="G754" s="22">
        <v>1983</v>
      </c>
      <c r="H754" s="128" t="s">
        <v>643</v>
      </c>
      <c r="I754" s="40"/>
      <c r="J754" s="159" t="str">
        <f>IFERROR(IF(K754&gt;0,I754*K754,"   -"),"   -")</f>
        <v xml:space="preserve">   -</v>
      </c>
      <c r="K754" s="52" t="str">
        <f>_xlfn.IFNA(VLOOKUP(D754&amp;"."&amp;G754,PNIdata!$E$6:$L$264,2,FALSE),"-")</f>
        <v>-</v>
      </c>
      <c r="L754" s="158" t="str">
        <f>IFERROR(IF(O754&gt;0,I754*O754,"   -"),"   -")</f>
        <v xml:space="preserve">   -</v>
      </c>
      <c r="M754" s="52"/>
      <c r="N754" s="167"/>
      <c r="O754" s="167"/>
    </row>
    <row r="755" spans="1:15" hidden="1" x14ac:dyDescent="0.25">
      <c r="A755" s="33" t="s">
        <v>109</v>
      </c>
      <c r="B755" s="34" t="e">
        <f>VLOOKUP(D755,nusedswatershed,4,FALSE)</f>
        <v>#N/A</v>
      </c>
      <c r="C755" s="35">
        <v>20</v>
      </c>
      <c r="D755" s="36" t="s">
        <v>95</v>
      </c>
      <c r="E755" s="36" t="s">
        <v>179</v>
      </c>
      <c r="F755" s="21" t="s">
        <v>163</v>
      </c>
      <c r="G755" s="22">
        <v>1982</v>
      </c>
      <c r="H755" s="128" t="s">
        <v>643</v>
      </c>
      <c r="I755" s="40"/>
      <c r="J755" s="159" t="str">
        <f>IFERROR(IF(K755&gt;0,I755*K755,"   -"),"   -")</f>
        <v xml:space="preserve">   -</v>
      </c>
      <c r="K755" s="52" t="str">
        <f>_xlfn.IFNA(VLOOKUP(D755&amp;"."&amp;G755,PNIdata!$E$6:$L$264,2,FALSE),"-")</f>
        <v>-</v>
      </c>
      <c r="L755" s="158" t="str">
        <f>IFERROR(IF(O755&gt;0,I755*O755,"   -"),"   -")</f>
        <v xml:space="preserve">   -</v>
      </c>
      <c r="M755" s="52"/>
      <c r="N755" s="167"/>
      <c r="O755" s="167"/>
    </row>
    <row r="756" spans="1:15" hidden="1" x14ac:dyDescent="0.25">
      <c r="A756" s="33" t="s">
        <v>109</v>
      </c>
      <c r="B756" s="34" t="e">
        <f>VLOOKUP(D756,nusedswatershed,4,FALSE)</f>
        <v>#N/A</v>
      </c>
      <c r="C756" s="35">
        <v>20</v>
      </c>
      <c r="D756" s="36" t="s">
        <v>95</v>
      </c>
      <c r="E756" s="36" t="s">
        <v>179</v>
      </c>
      <c r="F756" s="21" t="s">
        <v>163</v>
      </c>
      <c r="G756" s="22">
        <v>1981</v>
      </c>
      <c r="H756" s="128" t="s">
        <v>643</v>
      </c>
      <c r="I756" s="40"/>
      <c r="J756" s="159" t="str">
        <f>IFERROR(IF(K756&gt;0,I756*K756,"   -"),"   -")</f>
        <v xml:space="preserve">   -</v>
      </c>
      <c r="K756" s="52" t="str">
        <f>_xlfn.IFNA(VLOOKUP(D756&amp;"."&amp;G756,PNIdata!$E$6:$L$264,2,FALSE),"-")</f>
        <v>-</v>
      </c>
      <c r="L756" s="158" t="str">
        <f>IFERROR(IF(O756&gt;0,I756*O756,"   -"),"   -")</f>
        <v xml:space="preserve">   -</v>
      </c>
      <c r="M756" s="52"/>
      <c r="N756" s="167"/>
      <c r="O756" s="167"/>
    </row>
    <row r="757" spans="1:15" hidden="1" x14ac:dyDescent="0.25">
      <c r="A757" s="33" t="s">
        <v>109</v>
      </c>
      <c r="B757" s="34" t="e">
        <f>VLOOKUP(D757,nusedswatershed,4,FALSE)</f>
        <v>#N/A</v>
      </c>
      <c r="C757" s="35">
        <v>20</v>
      </c>
      <c r="D757" s="36" t="s">
        <v>95</v>
      </c>
      <c r="E757" s="36" t="s">
        <v>179</v>
      </c>
      <c r="F757" s="21" t="s">
        <v>163</v>
      </c>
      <c r="G757" s="22">
        <v>1980</v>
      </c>
      <c r="H757" s="128" t="s">
        <v>645</v>
      </c>
      <c r="I757" s="40"/>
      <c r="J757" s="159" t="str">
        <f>IFERROR(IF(K757&gt;0,I757*K757,"   -"),"   -")</f>
        <v xml:space="preserve">   -</v>
      </c>
      <c r="K757" s="52" t="str">
        <f>_xlfn.IFNA(VLOOKUP(D757&amp;"."&amp;G757,PNIdata!$E$6:$L$264,2,FALSE),"-")</f>
        <v>-</v>
      </c>
      <c r="L757" s="158" t="str">
        <f>IFERROR(IF(O757&gt;0,I757*O757,"   -"),"   -")</f>
        <v xml:space="preserve">   -</v>
      </c>
      <c r="M757" s="52"/>
      <c r="N757" s="167"/>
      <c r="O757" s="167"/>
    </row>
    <row r="758" spans="1:15" hidden="1" x14ac:dyDescent="0.25">
      <c r="A758" s="33" t="s">
        <v>109</v>
      </c>
      <c r="B758" s="34" t="e">
        <f>VLOOKUP(D758,nusedswatershed,4,FALSE)</f>
        <v>#N/A</v>
      </c>
      <c r="C758" s="35">
        <v>20</v>
      </c>
      <c r="D758" s="36" t="s">
        <v>95</v>
      </c>
      <c r="E758" s="36" t="s">
        <v>179</v>
      </c>
      <c r="F758" s="21" t="s">
        <v>163</v>
      </c>
      <c r="G758" s="22">
        <v>1979</v>
      </c>
      <c r="H758" s="128">
        <v>12</v>
      </c>
      <c r="I758" s="40">
        <v>12</v>
      </c>
      <c r="J758" s="159" t="str">
        <f>IFERROR(IF(K758&gt;0,I758*K758,"   -"),"   -")</f>
        <v xml:space="preserve">   -</v>
      </c>
      <c r="K758" s="52" t="str">
        <f>_xlfn.IFNA(VLOOKUP(D758&amp;"."&amp;G758,PNIdata!$E$6:$L$264,2,FALSE),"-")</f>
        <v>-</v>
      </c>
      <c r="L758" s="158" t="str">
        <f>IFERROR(IF(O758&gt;0,I758*O758,"   -"),"   -")</f>
        <v xml:space="preserve">   -</v>
      </c>
      <c r="M758" s="52"/>
      <c r="N758" s="167"/>
      <c r="O758" s="167"/>
    </row>
    <row r="759" spans="1:15" hidden="1" x14ac:dyDescent="0.25">
      <c r="A759" s="33" t="s">
        <v>109</v>
      </c>
      <c r="B759" s="34" t="e">
        <f>VLOOKUP(D759,nusedswatershed,4,FALSE)</f>
        <v>#N/A</v>
      </c>
      <c r="C759" s="35">
        <v>20</v>
      </c>
      <c r="D759" s="36" t="s">
        <v>95</v>
      </c>
      <c r="E759" s="36" t="s">
        <v>179</v>
      </c>
      <c r="F759" s="21" t="s">
        <v>163</v>
      </c>
      <c r="G759" s="22">
        <v>1978</v>
      </c>
      <c r="H759" s="128">
        <v>15</v>
      </c>
      <c r="I759" s="40">
        <v>15</v>
      </c>
      <c r="J759" s="159" t="str">
        <f>IFERROR(IF(K759&gt;0,I759*K759,"   -"),"   -")</f>
        <v xml:space="preserve">   -</v>
      </c>
      <c r="K759" s="52" t="str">
        <f>_xlfn.IFNA(VLOOKUP(D759&amp;"."&amp;G759,PNIdata!$E$6:$L$264,2,FALSE),"-")</f>
        <v>-</v>
      </c>
      <c r="L759" s="158" t="str">
        <f>IFERROR(IF(O759&gt;0,I759*O759,"   -"),"   -")</f>
        <v xml:space="preserve">   -</v>
      </c>
      <c r="M759" s="52"/>
      <c r="N759" s="167"/>
      <c r="O759" s="167"/>
    </row>
    <row r="760" spans="1:15" hidden="1" x14ac:dyDescent="0.25">
      <c r="A760" s="33" t="s">
        <v>109</v>
      </c>
      <c r="B760" s="34" t="e">
        <f>VLOOKUP(D760,nusedswatershed,4,FALSE)</f>
        <v>#N/A</v>
      </c>
      <c r="C760" s="35">
        <v>20</v>
      </c>
      <c r="D760" s="36" t="s">
        <v>95</v>
      </c>
      <c r="E760" s="36" t="s">
        <v>179</v>
      </c>
      <c r="F760" s="21" t="s">
        <v>163</v>
      </c>
      <c r="G760" s="22">
        <v>1977</v>
      </c>
      <c r="H760" s="128">
        <v>25</v>
      </c>
      <c r="I760" s="40">
        <v>25</v>
      </c>
      <c r="J760" s="159" t="str">
        <f>IFERROR(IF(K760&gt;0,I760*K760,"   -"),"   -")</f>
        <v xml:space="preserve">   -</v>
      </c>
      <c r="K760" s="52" t="str">
        <f>_xlfn.IFNA(VLOOKUP(D760&amp;"."&amp;G760,PNIdata!$E$6:$L$264,2,FALSE),"-")</f>
        <v>-</v>
      </c>
      <c r="L760" s="158" t="str">
        <f>IFERROR(IF(O760&gt;0,I760*O760,"   -"),"   -")</f>
        <v xml:space="preserve">   -</v>
      </c>
      <c r="M760" s="52"/>
      <c r="N760" s="167"/>
      <c r="O760" s="167"/>
    </row>
    <row r="761" spans="1:15" hidden="1" x14ac:dyDescent="0.25">
      <c r="A761" s="33" t="s">
        <v>109</v>
      </c>
      <c r="B761" s="34" t="e">
        <f>VLOOKUP(D761,nusedswatershed,4,FALSE)</f>
        <v>#N/A</v>
      </c>
      <c r="C761" s="35">
        <v>20</v>
      </c>
      <c r="D761" s="36" t="s">
        <v>95</v>
      </c>
      <c r="E761" s="36" t="s">
        <v>179</v>
      </c>
      <c r="F761" s="21" t="s">
        <v>163</v>
      </c>
      <c r="G761" s="22">
        <v>1976</v>
      </c>
      <c r="H761" s="128" t="s">
        <v>643</v>
      </c>
      <c r="I761" s="40"/>
      <c r="J761" s="159" t="str">
        <f>IFERROR(IF(K761&gt;0,I761*K761,"   -"),"   -")</f>
        <v xml:space="preserve">   -</v>
      </c>
      <c r="K761" s="52" t="str">
        <f>_xlfn.IFNA(VLOOKUP(D761&amp;"."&amp;G761,PNIdata!$E$6:$L$264,2,FALSE),"-")</f>
        <v>-</v>
      </c>
      <c r="L761" s="158" t="str">
        <f>IFERROR(IF(O761&gt;0,I761*O761,"   -"),"   -")</f>
        <v xml:space="preserve">   -</v>
      </c>
      <c r="M761" s="52"/>
      <c r="N761" s="167"/>
      <c r="O761" s="167"/>
    </row>
    <row r="762" spans="1:15" hidden="1" x14ac:dyDescent="0.25">
      <c r="A762" s="33" t="s">
        <v>109</v>
      </c>
      <c r="B762" s="34" t="e">
        <f>VLOOKUP(D762,nusedswatershed,4,FALSE)</f>
        <v>#N/A</v>
      </c>
      <c r="C762" s="35">
        <v>20</v>
      </c>
      <c r="D762" s="36" t="s">
        <v>95</v>
      </c>
      <c r="E762" s="36" t="s">
        <v>179</v>
      </c>
      <c r="F762" s="21" t="s">
        <v>163</v>
      </c>
      <c r="G762" s="22">
        <v>1975</v>
      </c>
      <c r="H762" s="128" t="s">
        <v>645</v>
      </c>
      <c r="I762" s="40"/>
      <c r="J762" s="159" t="str">
        <f>IFERROR(IF(K762&gt;0,I762*K762,"   -"),"   -")</f>
        <v xml:space="preserve">   -</v>
      </c>
      <c r="K762" s="52" t="str">
        <f>_xlfn.IFNA(VLOOKUP(D762&amp;"."&amp;G762,PNIdata!$E$6:$L$264,2,FALSE),"-")</f>
        <v>-</v>
      </c>
      <c r="L762" s="158" t="str">
        <f>IFERROR(IF(O762&gt;0,I762*O762,"   -"),"   -")</f>
        <v xml:space="preserve">   -</v>
      </c>
      <c r="M762" s="52"/>
      <c r="N762" s="167"/>
      <c r="O762" s="167"/>
    </row>
    <row r="763" spans="1:15" hidden="1" x14ac:dyDescent="0.25">
      <c r="A763" s="33" t="s">
        <v>109</v>
      </c>
      <c r="B763" s="34" t="e">
        <f>VLOOKUP(D763,nusedswatershed,4,FALSE)</f>
        <v>#N/A</v>
      </c>
      <c r="C763" s="35">
        <v>20</v>
      </c>
      <c r="D763" s="36" t="s">
        <v>95</v>
      </c>
      <c r="E763" s="36" t="s">
        <v>179</v>
      </c>
      <c r="F763" s="21" t="s">
        <v>163</v>
      </c>
      <c r="G763" s="22">
        <v>1974</v>
      </c>
      <c r="H763" s="128">
        <v>2</v>
      </c>
      <c r="I763" s="40">
        <v>2</v>
      </c>
      <c r="J763" s="159" t="str">
        <f>IFERROR(IF(K763&gt;0,I763*K763,"   -"),"   -")</f>
        <v xml:space="preserve">   -</v>
      </c>
      <c r="K763" s="52" t="str">
        <f>_xlfn.IFNA(VLOOKUP(D763&amp;"."&amp;G763,PNIdata!$E$6:$L$264,2,FALSE),"-")</f>
        <v>-</v>
      </c>
      <c r="L763" s="158" t="str">
        <f>IFERROR(IF(O763&gt;0,I763*O763,"   -"),"   -")</f>
        <v xml:space="preserve">   -</v>
      </c>
      <c r="M763" s="52"/>
      <c r="N763" s="167"/>
      <c r="O763" s="167"/>
    </row>
    <row r="764" spans="1:15" hidden="1" x14ac:dyDescent="0.25">
      <c r="A764" s="33" t="s">
        <v>109</v>
      </c>
      <c r="B764" s="34" t="e">
        <f>VLOOKUP(D764,nusedswatershed,4,FALSE)</f>
        <v>#N/A</v>
      </c>
      <c r="C764" s="35">
        <v>20</v>
      </c>
      <c r="D764" s="36" t="s">
        <v>95</v>
      </c>
      <c r="E764" s="36" t="s">
        <v>179</v>
      </c>
      <c r="F764" s="21" t="s">
        <v>163</v>
      </c>
      <c r="G764" s="22">
        <v>1973</v>
      </c>
      <c r="H764" s="128" t="s">
        <v>643</v>
      </c>
      <c r="I764" s="40"/>
      <c r="J764" s="159" t="str">
        <f>IFERROR(IF(K764&gt;0,I764*K764,"   -"),"   -")</f>
        <v xml:space="preserve">   -</v>
      </c>
      <c r="K764" s="52" t="str">
        <f>_xlfn.IFNA(VLOOKUP(D764&amp;"."&amp;G764,PNIdata!$E$6:$L$264,2,FALSE),"-")</f>
        <v>-</v>
      </c>
      <c r="L764" s="158" t="str">
        <f>IFERROR(IF(O764&gt;0,I764*O764,"   -"),"   -")</f>
        <v xml:space="preserve">   -</v>
      </c>
      <c r="M764" s="52"/>
      <c r="N764" s="167"/>
      <c r="O764" s="167"/>
    </row>
    <row r="765" spans="1:15" hidden="1" x14ac:dyDescent="0.25">
      <c r="A765" s="33" t="s">
        <v>109</v>
      </c>
      <c r="B765" s="34" t="e">
        <f>VLOOKUP(D765,nusedswatershed,4,FALSE)</f>
        <v>#N/A</v>
      </c>
      <c r="C765" s="35">
        <v>20</v>
      </c>
      <c r="D765" s="36" t="s">
        <v>95</v>
      </c>
      <c r="E765" s="36" t="s">
        <v>179</v>
      </c>
      <c r="F765" s="21" t="s">
        <v>163</v>
      </c>
      <c r="G765" s="22">
        <v>1972</v>
      </c>
      <c r="H765" s="128" t="s">
        <v>643</v>
      </c>
      <c r="I765" s="40"/>
      <c r="J765" s="159" t="str">
        <f>IFERROR(IF(K765&gt;0,I765*K765,"   -"),"   -")</f>
        <v xml:space="preserve">   -</v>
      </c>
      <c r="K765" s="52" t="str">
        <f>_xlfn.IFNA(VLOOKUP(D765&amp;"."&amp;G765,PNIdata!$E$6:$L$264,2,FALSE),"-")</f>
        <v>-</v>
      </c>
      <c r="L765" s="158" t="str">
        <f>IFERROR(IF(O765&gt;0,I765*O765,"   -"),"   -")</f>
        <v xml:space="preserve">   -</v>
      </c>
      <c r="M765" s="52"/>
      <c r="N765" s="167"/>
      <c r="O765" s="167"/>
    </row>
    <row r="766" spans="1:15" hidden="1" x14ac:dyDescent="0.25">
      <c r="A766" s="33" t="s">
        <v>109</v>
      </c>
      <c r="B766" s="34" t="e">
        <f>VLOOKUP(D766,nusedswatershed,4,FALSE)</f>
        <v>#N/A</v>
      </c>
      <c r="C766" s="35">
        <v>20</v>
      </c>
      <c r="D766" s="36" t="s">
        <v>95</v>
      </c>
      <c r="E766" s="36" t="s">
        <v>179</v>
      </c>
      <c r="F766" s="21" t="s">
        <v>163</v>
      </c>
      <c r="G766" s="22">
        <v>1971</v>
      </c>
      <c r="H766" s="128" t="s">
        <v>643</v>
      </c>
      <c r="I766" s="40"/>
      <c r="J766" s="159" t="str">
        <f>IFERROR(IF(K766&gt;0,I766*K766,"   -"),"   -")</f>
        <v xml:space="preserve">   -</v>
      </c>
      <c r="K766" s="52" t="str">
        <f>_xlfn.IFNA(VLOOKUP(D766&amp;"."&amp;G766,PNIdata!$E$6:$L$264,2,FALSE),"-")</f>
        <v>-</v>
      </c>
      <c r="L766" s="158" t="str">
        <f>IFERROR(IF(O766&gt;0,I766*O766,"   -"),"   -")</f>
        <v xml:space="preserve">   -</v>
      </c>
      <c r="M766" s="52"/>
      <c r="N766" s="167"/>
      <c r="O766" s="167"/>
    </row>
    <row r="767" spans="1:15" hidden="1" x14ac:dyDescent="0.25">
      <c r="A767" s="33" t="s">
        <v>109</v>
      </c>
      <c r="B767" s="34" t="e">
        <f>VLOOKUP(D767,nusedswatershed,4,FALSE)</f>
        <v>#N/A</v>
      </c>
      <c r="C767" s="35">
        <v>20</v>
      </c>
      <c r="D767" s="36" t="s">
        <v>95</v>
      </c>
      <c r="E767" s="36" t="s">
        <v>179</v>
      </c>
      <c r="F767" s="21" t="s">
        <v>163</v>
      </c>
      <c r="G767" s="22">
        <v>1970</v>
      </c>
      <c r="H767" s="128" t="s">
        <v>643</v>
      </c>
      <c r="I767" s="40"/>
      <c r="J767" s="159" t="str">
        <f>IFERROR(IF(K767&gt;0,I767*K767,"   -"),"   -")</f>
        <v xml:space="preserve">   -</v>
      </c>
      <c r="K767" s="52" t="str">
        <f>_xlfn.IFNA(VLOOKUP(D767&amp;"."&amp;G767,PNIdata!$E$6:$L$264,2,FALSE),"-")</f>
        <v>-</v>
      </c>
      <c r="L767" s="158" t="str">
        <f>IFERROR(IF(O767&gt;0,I767*O767,"   -"),"   -")</f>
        <v xml:space="preserve">   -</v>
      </c>
      <c r="M767" s="52"/>
      <c r="N767" s="167"/>
      <c r="O767" s="167"/>
    </row>
    <row r="768" spans="1:15" hidden="1" x14ac:dyDescent="0.25">
      <c r="A768" s="33" t="s">
        <v>109</v>
      </c>
      <c r="B768" s="34" t="e">
        <f>VLOOKUP(D768,nusedswatershed,4,FALSE)</f>
        <v>#N/A</v>
      </c>
      <c r="C768" s="35">
        <v>20</v>
      </c>
      <c r="D768" s="36" t="s">
        <v>95</v>
      </c>
      <c r="E768" s="36" t="s">
        <v>179</v>
      </c>
      <c r="F768" s="21" t="s">
        <v>163</v>
      </c>
      <c r="G768" s="22">
        <v>1969</v>
      </c>
      <c r="H768" s="128" t="s">
        <v>643</v>
      </c>
      <c r="I768" s="40"/>
      <c r="J768" s="159" t="str">
        <f>IFERROR(IF(K768&gt;0,I768*K768,"   -"),"   -")</f>
        <v xml:space="preserve">   -</v>
      </c>
      <c r="K768" s="52" t="str">
        <f>_xlfn.IFNA(VLOOKUP(D768&amp;"."&amp;G768,PNIdata!$E$6:$L$264,2,FALSE),"-")</f>
        <v>-</v>
      </c>
      <c r="L768" s="158" t="str">
        <f>IFERROR(IF(O768&gt;0,I768*O768,"   -"),"   -")</f>
        <v xml:space="preserve">   -</v>
      </c>
      <c r="M768" s="52"/>
      <c r="N768" s="167"/>
      <c r="O768" s="167"/>
    </row>
    <row r="769" spans="1:15" hidden="1" x14ac:dyDescent="0.25">
      <c r="A769" s="33" t="s">
        <v>109</v>
      </c>
      <c r="B769" s="34" t="e">
        <f>VLOOKUP(D769,nusedswatershed,4,FALSE)</f>
        <v>#N/A</v>
      </c>
      <c r="C769" s="35">
        <v>20</v>
      </c>
      <c r="D769" s="36" t="s">
        <v>95</v>
      </c>
      <c r="E769" s="36" t="s">
        <v>179</v>
      </c>
      <c r="F769" s="21" t="s">
        <v>163</v>
      </c>
      <c r="G769" s="22">
        <v>1968</v>
      </c>
      <c r="H769" s="128" t="s">
        <v>643</v>
      </c>
      <c r="I769" s="40"/>
      <c r="J769" s="159" t="str">
        <f>IFERROR(IF(K769&gt;0,I769*K769,"   -"),"   -")</f>
        <v xml:space="preserve">   -</v>
      </c>
      <c r="K769" s="52" t="str">
        <f>_xlfn.IFNA(VLOOKUP(D769&amp;"."&amp;G769,PNIdata!$E$6:$L$264,2,FALSE),"-")</f>
        <v>-</v>
      </c>
      <c r="L769" s="158" t="str">
        <f>IFERROR(IF(O769&gt;0,I769*O769,"   -"),"   -")</f>
        <v xml:space="preserve">   -</v>
      </c>
      <c r="M769" s="52"/>
      <c r="N769" s="167"/>
      <c r="O769" s="167"/>
    </row>
    <row r="770" spans="1:15" hidden="1" x14ac:dyDescent="0.25">
      <c r="A770" s="33" t="s">
        <v>109</v>
      </c>
      <c r="B770" s="34" t="e">
        <f>VLOOKUP(D770,nusedswatershed,4,FALSE)</f>
        <v>#N/A</v>
      </c>
      <c r="C770" s="35">
        <v>20</v>
      </c>
      <c r="D770" s="36" t="s">
        <v>95</v>
      </c>
      <c r="E770" s="36" t="s">
        <v>179</v>
      </c>
      <c r="F770" s="21" t="s">
        <v>163</v>
      </c>
      <c r="G770" s="22">
        <v>1967</v>
      </c>
      <c r="H770" s="128" t="s">
        <v>643</v>
      </c>
      <c r="I770" s="40"/>
      <c r="J770" s="159" t="str">
        <f>IFERROR(IF(K770&gt;0,I770*K770,"   -"),"   -")</f>
        <v xml:space="preserve">   -</v>
      </c>
      <c r="K770" s="52" t="str">
        <f>_xlfn.IFNA(VLOOKUP(D770&amp;"."&amp;G770,PNIdata!$E$6:$L$264,2,FALSE),"-")</f>
        <v>-</v>
      </c>
      <c r="L770" s="158" t="str">
        <f>IFERROR(IF(O770&gt;0,I770*O770,"   -"),"   -")</f>
        <v xml:space="preserve">   -</v>
      </c>
      <c r="M770" s="52"/>
      <c r="N770" s="167"/>
      <c r="O770" s="167"/>
    </row>
    <row r="771" spans="1:15" hidden="1" x14ac:dyDescent="0.25">
      <c r="A771" s="33" t="s">
        <v>109</v>
      </c>
      <c r="B771" s="34" t="e">
        <f>VLOOKUP(D771,nusedswatershed,4,FALSE)</f>
        <v>#N/A</v>
      </c>
      <c r="C771" s="35">
        <v>20</v>
      </c>
      <c r="D771" s="36" t="s">
        <v>95</v>
      </c>
      <c r="E771" s="36" t="s">
        <v>179</v>
      </c>
      <c r="F771" s="21" t="s">
        <v>163</v>
      </c>
      <c r="G771" s="22">
        <v>1966</v>
      </c>
      <c r="H771" s="128" t="s">
        <v>643</v>
      </c>
      <c r="I771" s="40"/>
      <c r="J771" s="159" t="str">
        <f>IFERROR(IF(K771&gt;0,I771*K771,"   -"),"   -")</f>
        <v xml:space="preserve">   -</v>
      </c>
      <c r="K771" s="52" t="str">
        <f>_xlfn.IFNA(VLOOKUP(D771&amp;"."&amp;G771,PNIdata!$E$6:$L$264,2,FALSE),"-")</f>
        <v>-</v>
      </c>
      <c r="L771" s="158" t="str">
        <f>IFERROR(IF(O771&gt;0,I771*O771,"   -"),"   -")</f>
        <v xml:space="preserve">   -</v>
      </c>
      <c r="M771" s="52"/>
      <c r="N771" s="167"/>
      <c r="O771" s="167"/>
    </row>
    <row r="772" spans="1:15" hidden="1" x14ac:dyDescent="0.25">
      <c r="A772" s="33" t="s">
        <v>109</v>
      </c>
      <c r="B772" s="34" t="e">
        <f>VLOOKUP(D772,nusedswatershed,4,FALSE)</f>
        <v>#N/A</v>
      </c>
      <c r="C772" s="35">
        <v>20</v>
      </c>
      <c r="D772" s="36" t="s">
        <v>95</v>
      </c>
      <c r="E772" s="36" t="s">
        <v>179</v>
      </c>
      <c r="F772" s="21" t="s">
        <v>163</v>
      </c>
      <c r="G772" s="22">
        <v>1965</v>
      </c>
      <c r="H772" s="128" t="s">
        <v>643</v>
      </c>
      <c r="I772" s="40"/>
      <c r="J772" s="159" t="str">
        <f>IFERROR(IF(K772&gt;0,I772*K772,"   -"),"   -")</f>
        <v xml:space="preserve">   -</v>
      </c>
      <c r="K772" s="52" t="str">
        <f>_xlfn.IFNA(VLOOKUP(D772&amp;"."&amp;G772,PNIdata!$E$6:$L$264,2,FALSE),"-")</f>
        <v>-</v>
      </c>
      <c r="L772" s="158" t="str">
        <f>IFERROR(IF(O772&gt;0,I772*O772,"   -"),"   -")</f>
        <v xml:space="preserve">   -</v>
      </c>
      <c r="M772" s="52"/>
      <c r="N772" s="167"/>
      <c r="O772" s="167"/>
    </row>
    <row r="773" spans="1:15" hidden="1" x14ac:dyDescent="0.25">
      <c r="A773" s="33" t="s">
        <v>109</v>
      </c>
      <c r="B773" s="34" t="e">
        <f>VLOOKUP(D773,nusedswatershed,4,FALSE)</f>
        <v>#N/A</v>
      </c>
      <c r="C773" s="35">
        <v>20</v>
      </c>
      <c r="D773" s="36" t="s">
        <v>95</v>
      </c>
      <c r="E773" s="36" t="s">
        <v>179</v>
      </c>
      <c r="F773" s="21" t="s">
        <v>163</v>
      </c>
      <c r="G773" s="22">
        <v>1964</v>
      </c>
      <c r="H773" s="128" t="s">
        <v>643</v>
      </c>
      <c r="I773" s="40"/>
      <c r="J773" s="159" t="str">
        <f>IFERROR(IF(K773&gt;0,I773*K773,"   -"),"   -")</f>
        <v xml:space="preserve">   -</v>
      </c>
      <c r="K773" s="52" t="str">
        <f>_xlfn.IFNA(VLOOKUP(D773&amp;"."&amp;G773,PNIdata!$E$6:$L$264,2,FALSE),"-")</f>
        <v>-</v>
      </c>
      <c r="L773" s="158" t="str">
        <f>IFERROR(IF(O773&gt;0,I773*O773,"   -"),"   -")</f>
        <v xml:space="preserve">   -</v>
      </c>
      <c r="M773" s="52"/>
      <c r="N773" s="167"/>
      <c r="O773" s="167"/>
    </row>
    <row r="774" spans="1:15" hidden="1" x14ac:dyDescent="0.25">
      <c r="A774" s="33" t="s">
        <v>109</v>
      </c>
      <c r="B774" s="34" t="e">
        <f>VLOOKUP(D774,nusedswatershed,4,FALSE)</f>
        <v>#N/A</v>
      </c>
      <c r="C774" s="35">
        <v>20</v>
      </c>
      <c r="D774" s="36" t="s">
        <v>95</v>
      </c>
      <c r="E774" s="36" t="s">
        <v>179</v>
      </c>
      <c r="F774" s="21" t="s">
        <v>163</v>
      </c>
      <c r="G774" s="22">
        <v>1963</v>
      </c>
      <c r="H774" s="128" t="s">
        <v>643</v>
      </c>
      <c r="I774" s="40"/>
      <c r="J774" s="159" t="str">
        <f>IFERROR(IF(K774&gt;0,I774*K774,"   -"),"   -")</f>
        <v xml:space="preserve">   -</v>
      </c>
      <c r="K774" s="52" t="str">
        <f>_xlfn.IFNA(VLOOKUP(D774&amp;"."&amp;G774,PNIdata!$E$6:$L$264,2,FALSE),"-")</f>
        <v>-</v>
      </c>
      <c r="L774" s="158" t="str">
        <f>IFERROR(IF(O774&gt;0,I774*O774,"   -"),"   -")</f>
        <v xml:space="preserve">   -</v>
      </c>
      <c r="M774" s="52"/>
      <c r="N774" s="167"/>
      <c r="O774" s="167"/>
    </row>
    <row r="775" spans="1:15" hidden="1" x14ac:dyDescent="0.25">
      <c r="A775" s="33" t="s">
        <v>109</v>
      </c>
      <c r="B775" s="34" t="e">
        <f>VLOOKUP(D775,nusedswatershed,4,FALSE)</f>
        <v>#N/A</v>
      </c>
      <c r="C775" s="35">
        <v>20</v>
      </c>
      <c r="D775" s="36" t="s">
        <v>95</v>
      </c>
      <c r="E775" s="36" t="s">
        <v>179</v>
      </c>
      <c r="F775" s="21" t="s">
        <v>163</v>
      </c>
      <c r="G775" s="22">
        <v>1962</v>
      </c>
      <c r="H775" s="128" t="s">
        <v>643</v>
      </c>
      <c r="I775" s="40"/>
      <c r="J775" s="159" t="str">
        <f>IFERROR(IF(K775&gt;0,I775*K775,"   -"),"   -")</f>
        <v xml:space="preserve">   -</v>
      </c>
      <c r="K775" s="52" t="str">
        <f>_xlfn.IFNA(VLOOKUP(D775&amp;"."&amp;G775,PNIdata!$E$6:$L$264,2,FALSE),"-")</f>
        <v>-</v>
      </c>
      <c r="L775" s="158" t="str">
        <f>IFERROR(IF(O775&gt;0,I775*O775,"   -"),"   -")</f>
        <v xml:space="preserve">   -</v>
      </c>
      <c r="M775" s="52"/>
      <c r="N775" s="167"/>
      <c r="O775" s="167"/>
    </row>
    <row r="776" spans="1:15" hidden="1" x14ac:dyDescent="0.25">
      <c r="A776" s="33" t="s">
        <v>109</v>
      </c>
      <c r="B776" s="34" t="e">
        <f>VLOOKUP(D776,nusedswatershed,4,FALSE)</f>
        <v>#N/A</v>
      </c>
      <c r="C776" s="35">
        <v>20</v>
      </c>
      <c r="D776" s="36" t="s">
        <v>95</v>
      </c>
      <c r="E776" s="36" t="s">
        <v>179</v>
      </c>
      <c r="F776" s="21" t="s">
        <v>163</v>
      </c>
      <c r="G776" s="22">
        <v>1961</v>
      </c>
      <c r="H776" s="128" t="s">
        <v>643</v>
      </c>
      <c r="I776" s="40"/>
      <c r="J776" s="159" t="str">
        <f>IFERROR(IF(K776&gt;0,I776*K776,"   -"),"   -")</f>
        <v xml:space="preserve">   -</v>
      </c>
      <c r="K776" s="52" t="str">
        <f>_xlfn.IFNA(VLOOKUP(D776&amp;"."&amp;G776,PNIdata!$E$6:$L$264,2,FALSE),"-")</f>
        <v>-</v>
      </c>
      <c r="L776" s="158" t="str">
        <f>IFERROR(IF(O776&gt;0,I776*O776,"   -"),"   -")</f>
        <v xml:space="preserve">   -</v>
      </c>
      <c r="M776" s="52"/>
      <c r="N776" s="167"/>
      <c r="O776" s="167"/>
    </row>
    <row r="777" spans="1:15" hidden="1" x14ac:dyDescent="0.25">
      <c r="A777" s="33" t="s">
        <v>109</v>
      </c>
      <c r="B777" s="34" t="e">
        <f>VLOOKUP(D777,nusedswatershed,4,FALSE)</f>
        <v>#N/A</v>
      </c>
      <c r="C777" s="35">
        <v>20</v>
      </c>
      <c r="D777" s="36" t="s">
        <v>95</v>
      </c>
      <c r="E777" s="36" t="s">
        <v>179</v>
      </c>
      <c r="F777" s="21" t="s">
        <v>163</v>
      </c>
      <c r="G777" s="22">
        <v>1960</v>
      </c>
      <c r="H777" s="128" t="s">
        <v>643</v>
      </c>
      <c r="I777" s="40"/>
      <c r="J777" s="159" t="str">
        <f>IFERROR(IF(K777&gt;0,I777*K777,"   -"),"   -")</f>
        <v xml:space="preserve">   -</v>
      </c>
      <c r="K777" s="52" t="str">
        <f>_xlfn.IFNA(VLOOKUP(D777&amp;"."&amp;G777,PNIdata!$E$6:$L$264,2,FALSE),"-")</f>
        <v>-</v>
      </c>
      <c r="L777" s="158" t="str">
        <f>IFERROR(IF(O777&gt;0,I777*O777,"   -"),"   -")</f>
        <v xml:space="preserve">   -</v>
      </c>
      <c r="M777" s="52"/>
      <c r="N777" s="167"/>
      <c r="O777" s="167"/>
    </row>
    <row r="778" spans="1:15" hidden="1" x14ac:dyDescent="0.25">
      <c r="A778" s="33" t="s">
        <v>109</v>
      </c>
      <c r="B778" s="34" t="e">
        <f>VLOOKUP(D778,nusedswatershed,4,FALSE)</f>
        <v>#N/A</v>
      </c>
      <c r="C778" s="35">
        <v>20</v>
      </c>
      <c r="D778" s="36" t="s">
        <v>95</v>
      </c>
      <c r="E778" s="36" t="s">
        <v>179</v>
      </c>
      <c r="F778" s="21" t="s">
        <v>163</v>
      </c>
      <c r="G778" s="22">
        <v>1959</v>
      </c>
      <c r="H778" s="128" t="s">
        <v>643</v>
      </c>
      <c r="I778" s="40"/>
      <c r="J778" s="159" t="str">
        <f>IFERROR(IF(K778&gt;0,I778*K778,"   -"),"   -")</f>
        <v xml:space="preserve">   -</v>
      </c>
      <c r="K778" s="52" t="str">
        <f>_xlfn.IFNA(VLOOKUP(D778&amp;"."&amp;G778,PNIdata!$E$6:$L$264,2,FALSE),"-")</f>
        <v>-</v>
      </c>
      <c r="L778" s="158" t="str">
        <f>IFERROR(IF(O778&gt;0,I778*O778,"   -"),"   -")</f>
        <v xml:space="preserve">   -</v>
      </c>
      <c r="M778" s="52"/>
      <c r="N778" s="167"/>
      <c r="O778" s="167"/>
    </row>
    <row r="779" spans="1:15" hidden="1" x14ac:dyDescent="0.25">
      <c r="A779" s="33" t="s">
        <v>109</v>
      </c>
      <c r="B779" s="34" t="e">
        <f>VLOOKUP(D779,nusedswatershed,4,FALSE)</f>
        <v>#N/A</v>
      </c>
      <c r="C779" s="35">
        <v>20</v>
      </c>
      <c r="D779" s="36" t="s">
        <v>95</v>
      </c>
      <c r="E779" s="36" t="s">
        <v>179</v>
      </c>
      <c r="F779" s="21" t="s">
        <v>163</v>
      </c>
      <c r="G779" s="22">
        <v>1958</v>
      </c>
      <c r="H779" s="128" t="s">
        <v>643</v>
      </c>
      <c r="I779" s="40"/>
      <c r="J779" s="159" t="str">
        <f>IFERROR(IF(K779&gt;0,I779*K779,"   -"),"   -")</f>
        <v xml:space="preserve">   -</v>
      </c>
      <c r="K779" s="52" t="str">
        <f>_xlfn.IFNA(VLOOKUP(D779&amp;"."&amp;G779,PNIdata!$E$6:$L$264,2,FALSE),"-")</f>
        <v>-</v>
      </c>
      <c r="L779" s="158" t="str">
        <f>IFERROR(IF(O779&gt;0,I779*O779,"   -"),"   -")</f>
        <v xml:space="preserve">   -</v>
      </c>
      <c r="M779" s="52"/>
      <c r="N779" s="167"/>
      <c r="O779" s="167"/>
    </row>
    <row r="780" spans="1:15" hidden="1" x14ac:dyDescent="0.25">
      <c r="A780" s="33" t="s">
        <v>109</v>
      </c>
      <c r="B780" s="34" t="e">
        <f>VLOOKUP(D780,nusedswatershed,4,FALSE)</f>
        <v>#N/A</v>
      </c>
      <c r="C780" s="35">
        <v>20</v>
      </c>
      <c r="D780" s="36" t="s">
        <v>95</v>
      </c>
      <c r="E780" s="36" t="s">
        <v>179</v>
      </c>
      <c r="F780" s="21" t="s">
        <v>163</v>
      </c>
      <c r="G780" s="22">
        <v>1957</v>
      </c>
      <c r="H780" s="128" t="s">
        <v>643</v>
      </c>
      <c r="I780" s="40"/>
      <c r="J780" s="159" t="str">
        <f>IFERROR(IF(K780&gt;0,I780*K780,"   -"),"   -")</f>
        <v xml:space="preserve">   -</v>
      </c>
      <c r="K780" s="52" t="str">
        <f>_xlfn.IFNA(VLOOKUP(D780&amp;"."&amp;G780,PNIdata!$E$6:$L$264,2,FALSE),"-")</f>
        <v>-</v>
      </c>
      <c r="L780" s="158" t="str">
        <f>IFERROR(IF(O780&gt;0,I780*O780,"   -"),"   -")</f>
        <v xml:space="preserve">   -</v>
      </c>
      <c r="M780" s="52"/>
      <c r="N780" s="167"/>
      <c r="O780" s="167"/>
    </row>
    <row r="781" spans="1:15" hidden="1" x14ac:dyDescent="0.25">
      <c r="A781" s="33" t="s">
        <v>109</v>
      </c>
      <c r="B781" s="34" t="e">
        <f>VLOOKUP(D781,nusedswatershed,4,FALSE)</f>
        <v>#N/A</v>
      </c>
      <c r="C781" s="35">
        <v>20</v>
      </c>
      <c r="D781" s="36" t="s">
        <v>95</v>
      </c>
      <c r="E781" s="36" t="s">
        <v>179</v>
      </c>
      <c r="F781" s="21" t="s">
        <v>163</v>
      </c>
      <c r="G781" s="22">
        <v>1956</v>
      </c>
      <c r="H781" s="128" t="s">
        <v>643</v>
      </c>
      <c r="I781" s="40"/>
      <c r="J781" s="159" t="str">
        <f>IFERROR(IF(K781&gt;0,I781*K781,"   -"),"   -")</f>
        <v xml:space="preserve">   -</v>
      </c>
      <c r="K781" s="52" t="str">
        <f>_xlfn.IFNA(VLOOKUP(D781&amp;"."&amp;G781,PNIdata!$E$6:$L$264,2,FALSE),"-")</f>
        <v>-</v>
      </c>
      <c r="L781" s="158" t="str">
        <f>IFERROR(IF(O781&gt;0,I781*O781,"   -"),"   -")</f>
        <v xml:space="preserve">   -</v>
      </c>
      <c r="M781" s="52"/>
      <c r="N781" s="167"/>
      <c r="O781" s="167"/>
    </row>
    <row r="782" spans="1:15" hidden="1" x14ac:dyDescent="0.25">
      <c r="A782" s="33" t="s">
        <v>109</v>
      </c>
      <c r="B782" s="34" t="e">
        <f>VLOOKUP(D782,nusedswatershed,4,FALSE)</f>
        <v>#N/A</v>
      </c>
      <c r="C782" s="35">
        <v>20</v>
      </c>
      <c r="D782" s="36" t="s">
        <v>95</v>
      </c>
      <c r="E782" s="36" t="s">
        <v>179</v>
      </c>
      <c r="F782" s="21" t="s">
        <v>163</v>
      </c>
      <c r="G782" s="22">
        <v>1955</v>
      </c>
      <c r="H782" s="128" t="s">
        <v>643</v>
      </c>
      <c r="I782" s="40"/>
      <c r="J782" s="159" t="str">
        <f>IFERROR(IF(K782&gt;0,I782*K782,"   -"),"   -")</f>
        <v xml:space="preserve">   -</v>
      </c>
      <c r="K782" s="52" t="str">
        <f>_xlfn.IFNA(VLOOKUP(D782&amp;"."&amp;G782,PNIdata!$E$6:$L$264,2,FALSE),"-")</f>
        <v>-</v>
      </c>
      <c r="L782" s="158" t="str">
        <f>IFERROR(IF(O782&gt;0,I782*O782,"   -"),"   -")</f>
        <v xml:space="preserve">   -</v>
      </c>
      <c r="M782" s="52"/>
      <c r="N782" s="167"/>
      <c r="O782" s="167"/>
    </row>
    <row r="783" spans="1:15" hidden="1" x14ac:dyDescent="0.25">
      <c r="A783" s="33" t="s">
        <v>109</v>
      </c>
      <c r="B783" s="34" t="e">
        <f>VLOOKUP(D783,nusedswatershed,4,FALSE)</f>
        <v>#N/A</v>
      </c>
      <c r="C783" s="35">
        <v>20</v>
      </c>
      <c r="D783" s="36" t="s">
        <v>95</v>
      </c>
      <c r="E783" s="36" t="s">
        <v>179</v>
      </c>
      <c r="F783" s="21" t="s">
        <v>163</v>
      </c>
      <c r="G783" s="22">
        <v>1954</v>
      </c>
      <c r="H783" s="128" t="s">
        <v>643</v>
      </c>
      <c r="I783" s="40"/>
      <c r="J783" s="159" t="str">
        <f>IFERROR(IF(K783&gt;0,I783*K783,"   -"),"   -")</f>
        <v xml:space="preserve">   -</v>
      </c>
      <c r="K783" s="52" t="str">
        <f>_xlfn.IFNA(VLOOKUP(D783&amp;"."&amp;G783,PNIdata!$E$6:$L$264,2,FALSE),"-")</f>
        <v>-</v>
      </c>
      <c r="L783" s="158" t="str">
        <f>IFERROR(IF(O783&gt;0,I783*O783,"   -"),"   -")</f>
        <v xml:space="preserve">   -</v>
      </c>
      <c r="M783" s="52"/>
      <c r="N783" s="167"/>
      <c r="O783" s="167"/>
    </row>
    <row r="784" spans="1:15" hidden="1" x14ac:dyDescent="0.25">
      <c r="A784" s="33" t="s">
        <v>109</v>
      </c>
      <c r="B784" s="34" t="e">
        <f>VLOOKUP(D784,nusedswatershed,4,FALSE)</f>
        <v>#N/A</v>
      </c>
      <c r="C784" s="35">
        <v>20</v>
      </c>
      <c r="D784" s="36" t="s">
        <v>95</v>
      </c>
      <c r="E784" s="36" t="s">
        <v>179</v>
      </c>
      <c r="F784" s="21" t="s">
        <v>163</v>
      </c>
      <c r="G784" s="22">
        <v>1953</v>
      </c>
      <c r="H784" s="128" t="s">
        <v>643</v>
      </c>
      <c r="I784" s="40"/>
      <c r="J784" s="159" t="str">
        <f>IFERROR(IF(K784&gt;0,I784*K784,"   -"),"   -")</f>
        <v xml:space="preserve">   -</v>
      </c>
      <c r="K784" s="52" t="str">
        <f>_xlfn.IFNA(VLOOKUP(D784&amp;"."&amp;G784,PNIdata!$E$6:$L$264,2,FALSE),"-")</f>
        <v>-</v>
      </c>
      <c r="L784" s="158" t="str">
        <f>IFERROR(IF(O784&gt;0,I784*O784,"   -"),"   -")</f>
        <v xml:space="preserve">   -</v>
      </c>
      <c r="M784" s="52"/>
      <c r="N784" s="167"/>
      <c r="O784" s="167"/>
    </row>
    <row r="785" spans="1:15" x14ac:dyDescent="0.25">
      <c r="A785" s="33" t="s">
        <v>154</v>
      </c>
      <c r="B785" s="34">
        <f>VLOOKUP(D785,nusedswatershed,4,FALSE)</f>
        <v>25</v>
      </c>
      <c r="C785" s="35">
        <v>25</v>
      </c>
      <c r="D785" s="36" t="s">
        <v>216</v>
      </c>
      <c r="E785" s="36" t="s">
        <v>37</v>
      </c>
      <c r="F785" s="21" t="s">
        <v>163</v>
      </c>
      <c r="G785" s="40">
        <v>2023</v>
      </c>
      <c r="H785" s="128" t="s">
        <v>646</v>
      </c>
      <c r="I785" s="40"/>
      <c r="J785" s="159" t="str">
        <f>IFERROR(IF(K785&gt;0,I785*K785,"   -"),"   -")</f>
        <v xml:space="preserve">   -</v>
      </c>
      <c r="K785" s="52" t="str">
        <f>_xlfn.IFNA(VLOOKUP(D785&amp;"."&amp;G785,PNIdata!$E$6:$L$264,2,FALSE),"-")</f>
        <v>-</v>
      </c>
      <c r="L785" s="158" t="str">
        <f>IFERROR(IF(O785&gt;0,I785*O785,"   -"),"   -")</f>
        <v xml:space="preserve">   -</v>
      </c>
      <c r="M785" s="52"/>
      <c r="N785" s="167"/>
      <c r="O785" s="167"/>
    </row>
    <row r="786" spans="1:15" x14ac:dyDescent="0.25">
      <c r="A786" s="33" t="s">
        <v>154</v>
      </c>
      <c r="B786" s="34">
        <f>VLOOKUP(D786,nusedswatershed,4,FALSE)</f>
        <v>25</v>
      </c>
      <c r="C786" s="35">
        <v>25</v>
      </c>
      <c r="D786" s="36" t="s">
        <v>216</v>
      </c>
      <c r="E786" s="36" t="s">
        <v>37</v>
      </c>
      <c r="F786" s="21" t="s">
        <v>163</v>
      </c>
      <c r="G786" s="40">
        <v>2022</v>
      </c>
      <c r="H786" s="128" t="s">
        <v>644</v>
      </c>
      <c r="I786" s="40"/>
      <c r="J786" s="159" t="str">
        <f>IFERROR(IF(K786&gt;0,I786*K786,"   -"),"   -")</f>
        <v xml:space="preserve">   -</v>
      </c>
      <c r="K786" s="52" t="str">
        <f>_xlfn.IFNA(VLOOKUP(D786&amp;"."&amp;G786,PNIdata!$E$6:$L$264,2,FALSE),"-")</f>
        <v>-</v>
      </c>
      <c r="L786" s="158" t="str">
        <f>IFERROR(IF(O786&gt;0,I786*O786,"   -"),"   -")</f>
        <v xml:space="preserve">   -</v>
      </c>
      <c r="M786" s="52"/>
      <c r="N786" s="167"/>
      <c r="O786" s="167"/>
    </row>
    <row r="787" spans="1:15" x14ac:dyDescent="0.25">
      <c r="A787" s="33" t="s">
        <v>154</v>
      </c>
      <c r="B787" s="34">
        <f>VLOOKUP(D787,nusedswatershed,4,FALSE)</f>
        <v>25</v>
      </c>
      <c r="C787" s="35">
        <v>25</v>
      </c>
      <c r="D787" s="36" t="s">
        <v>216</v>
      </c>
      <c r="E787" s="36" t="s">
        <v>37</v>
      </c>
      <c r="F787" s="21" t="s">
        <v>163</v>
      </c>
      <c r="G787" s="40">
        <v>2021</v>
      </c>
      <c r="H787" s="128" t="s">
        <v>644</v>
      </c>
      <c r="I787" s="40"/>
      <c r="J787" s="159" t="str">
        <f>IFERROR(IF(K787&gt;0,I787*K787,"   -"),"   -")</f>
        <v xml:space="preserve">   -</v>
      </c>
      <c r="K787" s="52" t="str">
        <f>_xlfn.IFNA(VLOOKUP(D787&amp;"."&amp;G787,PNIdata!$E$6:$L$264,2,FALSE),"-")</f>
        <v>-</v>
      </c>
      <c r="L787" s="158" t="str">
        <f>IFERROR(IF(O787&gt;0,I787*O787,"   -"),"   -")</f>
        <v xml:space="preserve">   -</v>
      </c>
      <c r="M787" s="52"/>
      <c r="N787" s="167"/>
      <c r="O787" s="167"/>
    </row>
    <row r="788" spans="1:15" x14ac:dyDescent="0.25">
      <c r="A788" s="33" t="s">
        <v>154</v>
      </c>
      <c r="B788" s="34">
        <f>VLOOKUP(D788,nusedswatershed,4,FALSE)</f>
        <v>25</v>
      </c>
      <c r="C788" s="35">
        <v>25</v>
      </c>
      <c r="D788" s="36" t="s">
        <v>216</v>
      </c>
      <c r="E788" s="36" t="s">
        <v>37</v>
      </c>
      <c r="F788" s="21" t="s">
        <v>163</v>
      </c>
      <c r="G788" s="40">
        <v>2020</v>
      </c>
      <c r="H788" s="128" t="s">
        <v>644</v>
      </c>
      <c r="I788" s="40"/>
      <c r="J788" s="159" t="str">
        <f>IFERROR(IF(K788&gt;0,I788*K788,"   -"),"   -")</f>
        <v xml:space="preserve">   -</v>
      </c>
      <c r="K788" s="52" t="str">
        <f>_xlfn.IFNA(VLOOKUP(D788&amp;"."&amp;G788,PNIdata!$E$6:$L$264,2,FALSE),"-")</f>
        <v>-</v>
      </c>
      <c r="L788" s="158" t="str">
        <f>IFERROR(IF(O788&gt;0,I788*O788,"   -"),"   -")</f>
        <v xml:space="preserve">   -</v>
      </c>
      <c r="M788" s="52"/>
      <c r="N788" s="167"/>
      <c r="O788" s="167"/>
    </row>
    <row r="789" spans="1:15" x14ac:dyDescent="0.25">
      <c r="A789" s="33" t="s">
        <v>154</v>
      </c>
      <c r="B789" s="34">
        <f>VLOOKUP(D789,nusedswatershed,4,FALSE)</f>
        <v>25</v>
      </c>
      <c r="C789" s="35">
        <v>25</v>
      </c>
      <c r="D789" s="36" t="s">
        <v>216</v>
      </c>
      <c r="E789" s="36" t="s">
        <v>37</v>
      </c>
      <c r="F789" s="21" t="s">
        <v>163</v>
      </c>
      <c r="G789" s="40">
        <v>2019</v>
      </c>
      <c r="H789" s="128" t="s">
        <v>644</v>
      </c>
      <c r="I789" s="40"/>
      <c r="J789" s="159" t="str">
        <f>IFERROR(IF(K789&gt;0,I789*K789,"   -"),"   -")</f>
        <v xml:space="preserve">   -</v>
      </c>
      <c r="K789" s="52" t="str">
        <f>_xlfn.IFNA(VLOOKUP(D789&amp;"."&amp;G789,PNIdata!$E$6:$L$264,2,FALSE),"-")</f>
        <v>-</v>
      </c>
      <c r="L789" s="158" t="str">
        <f>IFERROR(IF(O789&gt;0,I789*O789,"   -"),"   -")</f>
        <v xml:space="preserve">   -</v>
      </c>
      <c r="M789" s="52"/>
      <c r="N789" s="167"/>
      <c r="O789" s="167"/>
    </row>
    <row r="790" spans="1:15" x14ac:dyDescent="0.25">
      <c r="A790" s="33" t="s">
        <v>154</v>
      </c>
      <c r="B790" s="34">
        <f>VLOOKUP(D790,nusedswatershed,4,FALSE)</f>
        <v>25</v>
      </c>
      <c r="C790" s="35">
        <v>25</v>
      </c>
      <c r="D790" s="36" t="s">
        <v>216</v>
      </c>
      <c r="E790" s="36" t="s">
        <v>37</v>
      </c>
      <c r="F790" s="21" t="s">
        <v>163</v>
      </c>
      <c r="G790" s="40">
        <v>2018</v>
      </c>
      <c r="H790" s="128" t="s">
        <v>644</v>
      </c>
      <c r="I790" s="40"/>
      <c r="J790" s="159" t="str">
        <f>IFERROR(IF(K790&gt;0,I790*K790,"   -"),"   -")</f>
        <v xml:space="preserve">   -</v>
      </c>
      <c r="K790" s="52" t="str">
        <f>_xlfn.IFNA(VLOOKUP(D790&amp;"."&amp;G790,PNIdata!$E$6:$L$264,2,FALSE),"-")</f>
        <v>-</v>
      </c>
      <c r="L790" s="158" t="str">
        <f>IFERROR(IF(O790&gt;0,I790*O790,"   -"),"   -")</f>
        <v xml:space="preserve">   -</v>
      </c>
      <c r="M790" s="52"/>
      <c r="N790" s="167"/>
      <c r="O790" s="167"/>
    </row>
    <row r="791" spans="1:15" x14ac:dyDescent="0.25">
      <c r="A791" s="33" t="s">
        <v>154</v>
      </c>
      <c r="B791" s="34">
        <f>VLOOKUP(D791,nusedswatershed,4,FALSE)</f>
        <v>25</v>
      </c>
      <c r="C791" s="35">
        <v>25</v>
      </c>
      <c r="D791" s="36" t="s">
        <v>216</v>
      </c>
      <c r="E791" s="36" t="s">
        <v>37</v>
      </c>
      <c r="F791" s="21" t="s">
        <v>163</v>
      </c>
      <c r="G791" s="40">
        <v>2017</v>
      </c>
      <c r="H791" s="128" t="s">
        <v>644</v>
      </c>
      <c r="I791" s="40"/>
      <c r="J791" s="159" t="str">
        <f>IFERROR(IF(K791&gt;0,I791*K791,"   -"),"   -")</f>
        <v xml:space="preserve">   -</v>
      </c>
      <c r="K791" s="52" t="str">
        <f>_xlfn.IFNA(VLOOKUP(D791&amp;"."&amp;G791,PNIdata!$E$6:$L$264,2,FALSE),"-")</f>
        <v>-</v>
      </c>
      <c r="L791" s="158" t="str">
        <f>IFERROR(IF(O791&gt;0,I791*O791,"   -"),"   -")</f>
        <v xml:space="preserve">   -</v>
      </c>
      <c r="M791" s="52"/>
      <c r="N791" s="167"/>
      <c r="O791" s="167"/>
    </row>
    <row r="792" spans="1:15" x14ac:dyDescent="0.25">
      <c r="A792" s="33" t="s">
        <v>154</v>
      </c>
      <c r="B792" s="34">
        <f>VLOOKUP(D792,nusedswatershed,4,FALSE)</f>
        <v>25</v>
      </c>
      <c r="C792" s="35">
        <v>25</v>
      </c>
      <c r="D792" s="36" t="s">
        <v>216</v>
      </c>
      <c r="E792" s="36" t="s">
        <v>37</v>
      </c>
      <c r="F792" s="21" t="s">
        <v>163</v>
      </c>
      <c r="G792" s="40">
        <v>2016</v>
      </c>
      <c r="H792" s="128" t="s">
        <v>644</v>
      </c>
      <c r="I792" s="40"/>
      <c r="J792" s="159" t="str">
        <f>IFERROR(IF(K792&gt;0,I792*K792,"   -"),"   -")</f>
        <v xml:space="preserve">   -</v>
      </c>
      <c r="K792" s="52" t="str">
        <f>_xlfn.IFNA(VLOOKUP(D792&amp;"."&amp;G792,PNIdata!$E$6:$L$264,2,FALSE),"-")</f>
        <v>-</v>
      </c>
      <c r="L792" s="158" t="str">
        <f>IFERROR(IF(O792&gt;0,I792*O792,"   -"),"   -")</f>
        <v xml:space="preserve">   -</v>
      </c>
      <c r="M792" s="52"/>
      <c r="N792" s="167"/>
      <c r="O792" s="167"/>
    </row>
    <row r="793" spans="1:15" x14ac:dyDescent="0.25">
      <c r="A793" s="33" t="s">
        <v>154</v>
      </c>
      <c r="B793" s="34">
        <f>VLOOKUP(D793,nusedswatershed,4,FALSE)</f>
        <v>25</v>
      </c>
      <c r="C793" s="35">
        <v>25</v>
      </c>
      <c r="D793" s="36" t="s">
        <v>216</v>
      </c>
      <c r="E793" s="36" t="s">
        <v>37</v>
      </c>
      <c r="F793" s="21" t="s">
        <v>163</v>
      </c>
      <c r="G793" s="22">
        <v>2015</v>
      </c>
      <c r="H793" s="128" t="s">
        <v>644</v>
      </c>
      <c r="I793" s="40"/>
      <c r="J793" s="159" t="str">
        <f>IFERROR(IF(K793&gt;0,I793*K793,"   -"),"   -")</f>
        <v xml:space="preserve">   -</v>
      </c>
      <c r="K793" s="52" t="str">
        <f>_xlfn.IFNA(VLOOKUP(D793&amp;"."&amp;G793,PNIdata!$E$6:$L$264,2,FALSE),"-")</f>
        <v>-</v>
      </c>
      <c r="L793" s="158" t="str">
        <f>IFERROR(IF(O793&gt;0,I793*O793,"   -"),"   -")</f>
        <v xml:space="preserve">   -</v>
      </c>
      <c r="M793" s="52"/>
      <c r="N793" s="167"/>
      <c r="O793" s="167"/>
    </row>
    <row r="794" spans="1:15" x14ac:dyDescent="0.25">
      <c r="A794" s="33" t="s">
        <v>154</v>
      </c>
      <c r="B794" s="34">
        <f>VLOOKUP(D794,nusedswatershed,4,FALSE)</f>
        <v>25</v>
      </c>
      <c r="C794" s="35">
        <v>25</v>
      </c>
      <c r="D794" s="36" t="s">
        <v>216</v>
      </c>
      <c r="E794" s="36" t="s">
        <v>37</v>
      </c>
      <c r="F794" s="21" t="s">
        <v>163</v>
      </c>
      <c r="G794" s="22">
        <v>2014</v>
      </c>
      <c r="H794" s="128" t="s">
        <v>644</v>
      </c>
      <c r="I794" s="40"/>
      <c r="J794" s="159" t="str">
        <f>IFERROR(IF(K794&gt;0,I794*K794,"   -"),"   -")</f>
        <v xml:space="preserve">   -</v>
      </c>
      <c r="K794" s="52" t="str">
        <f>_xlfn.IFNA(VLOOKUP(D794&amp;"."&amp;G794,PNIdata!$E$6:$L$264,2,FALSE),"-")</f>
        <v>-</v>
      </c>
      <c r="L794" s="158" t="str">
        <f>IFERROR(IF(O794&gt;0,I794*O794,"   -"),"   -")</f>
        <v xml:space="preserve">   -</v>
      </c>
      <c r="M794" s="52"/>
      <c r="N794" s="167"/>
      <c r="O794" s="167"/>
    </row>
    <row r="795" spans="1:15" x14ac:dyDescent="0.25">
      <c r="A795" s="33" t="s">
        <v>154</v>
      </c>
      <c r="B795" s="34">
        <f>VLOOKUP(D795,nusedswatershed,4,FALSE)</f>
        <v>25</v>
      </c>
      <c r="C795" s="35">
        <v>25</v>
      </c>
      <c r="D795" s="36" t="s">
        <v>216</v>
      </c>
      <c r="E795" s="36" t="s">
        <v>37</v>
      </c>
      <c r="F795" s="21" t="s">
        <v>163</v>
      </c>
      <c r="G795">
        <v>2013</v>
      </c>
      <c r="H795" s="128" t="s">
        <v>645</v>
      </c>
      <c r="I795" s="40"/>
      <c r="J795" s="159" t="str">
        <f>IFERROR(IF(K795&gt;0,I795*K795,"   -"),"   -")</f>
        <v xml:space="preserve">   -</v>
      </c>
      <c r="K795" s="52" t="str">
        <f>_xlfn.IFNA(VLOOKUP(D795&amp;"."&amp;G795,PNIdata!$E$6:$L$264,2,FALSE),"-")</f>
        <v>-</v>
      </c>
      <c r="L795" s="158" t="str">
        <f>IFERROR(IF(O795&gt;0,I795*O795,"   -"),"   -")</f>
        <v xml:space="preserve">   -</v>
      </c>
      <c r="M795" s="52"/>
      <c r="N795" s="167"/>
      <c r="O795" s="167"/>
    </row>
    <row r="796" spans="1:15" x14ac:dyDescent="0.25">
      <c r="A796" s="33" t="s">
        <v>154</v>
      </c>
      <c r="B796" s="34">
        <f>VLOOKUP(D796,nusedswatershed,4,FALSE)</f>
        <v>25</v>
      </c>
      <c r="C796" s="35">
        <v>25</v>
      </c>
      <c r="D796" s="36" t="s">
        <v>216</v>
      </c>
      <c r="E796" s="36" t="s">
        <v>37</v>
      </c>
      <c r="F796" s="21" t="s">
        <v>163</v>
      </c>
      <c r="G796" s="22">
        <v>2012</v>
      </c>
      <c r="H796" s="128" t="s">
        <v>645</v>
      </c>
      <c r="I796" s="40"/>
      <c r="J796" s="159" t="str">
        <f>IFERROR(IF(K796&gt;0,I796*K796,"   -"),"   -")</f>
        <v xml:space="preserve">   -</v>
      </c>
      <c r="K796" s="52" t="str">
        <f>_xlfn.IFNA(VLOOKUP(D796&amp;"."&amp;G796,PNIdata!$E$6:$L$264,2,FALSE),"-")</f>
        <v>-</v>
      </c>
      <c r="L796" s="158" t="str">
        <f>IFERROR(IF(O796&gt;0,I796*O796,"   -"),"   -")</f>
        <v xml:space="preserve">   -</v>
      </c>
      <c r="M796" s="52"/>
      <c r="N796" s="167"/>
      <c r="O796" s="167"/>
    </row>
    <row r="797" spans="1:15" x14ac:dyDescent="0.25">
      <c r="A797" s="33" t="s">
        <v>154</v>
      </c>
      <c r="B797" s="34">
        <f>VLOOKUP(D797,nusedswatershed,4,FALSE)</f>
        <v>25</v>
      </c>
      <c r="C797" s="35">
        <v>25</v>
      </c>
      <c r="D797" s="36" t="s">
        <v>216</v>
      </c>
      <c r="E797" s="36" t="s">
        <v>37</v>
      </c>
      <c r="F797" s="21" t="s">
        <v>163</v>
      </c>
      <c r="G797" s="22">
        <v>2011</v>
      </c>
      <c r="H797" s="128" t="s">
        <v>645</v>
      </c>
      <c r="I797" s="40"/>
      <c r="J797" s="159" t="str">
        <f>IFERROR(IF(K797&gt;0,I797*K797,"   -"),"   -")</f>
        <v xml:space="preserve">   -</v>
      </c>
      <c r="K797" s="52" t="str">
        <f>_xlfn.IFNA(VLOOKUP(D797&amp;"."&amp;G797,PNIdata!$E$6:$L$264,2,FALSE),"-")</f>
        <v>-</v>
      </c>
      <c r="L797" s="158" t="str">
        <f>IFERROR(IF(O797&gt;0,I797*O797,"   -"),"   -")</f>
        <v xml:space="preserve">   -</v>
      </c>
      <c r="M797" s="52"/>
      <c r="N797" s="167"/>
      <c r="O797" s="167"/>
    </row>
    <row r="798" spans="1:15" x14ac:dyDescent="0.25">
      <c r="A798" s="33" t="s">
        <v>154</v>
      </c>
      <c r="B798" s="34">
        <f>VLOOKUP(D798,nusedswatershed,4,FALSE)</f>
        <v>25</v>
      </c>
      <c r="C798" s="35">
        <v>25</v>
      </c>
      <c r="D798" s="36" t="s">
        <v>216</v>
      </c>
      <c r="E798" s="36" t="s">
        <v>37</v>
      </c>
      <c r="F798" s="21" t="s">
        <v>163</v>
      </c>
      <c r="G798" s="22">
        <v>2010</v>
      </c>
      <c r="H798" s="128" t="s">
        <v>645</v>
      </c>
      <c r="I798" s="40"/>
      <c r="J798" s="159" t="str">
        <f>IFERROR(IF(K798&gt;0,I798*K798,"   -"),"   -")</f>
        <v xml:space="preserve">   -</v>
      </c>
      <c r="K798" s="52" t="str">
        <f>_xlfn.IFNA(VLOOKUP(D798&amp;"."&amp;G798,PNIdata!$E$6:$L$264,2,FALSE),"-")</f>
        <v>-</v>
      </c>
      <c r="L798" s="158" t="str">
        <f>IFERROR(IF(O798&gt;0,I798*O798,"   -"),"   -")</f>
        <v xml:space="preserve">   -</v>
      </c>
      <c r="M798" s="52"/>
      <c r="N798" s="167"/>
      <c r="O798" s="167"/>
    </row>
    <row r="799" spans="1:15" x14ac:dyDescent="0.25">
      <c r="A799" s="33" t="s">
        <v>154</v>
      </c>
      <c r="B799" s="34">
        <f>VLOOKUP(D799,nusedswatershed,4,FALSE)</f>
        <v>25</v>
      </c>
      <c r="C799" s="35">
        <v>25</v>
      </c>
      <c r="D799" s="36" t="s">
        <v>216</v>
      </c>
      <c r="E799" s="36" t="s">
        <v>37</v>
      </c>
      <c r="F799" s="21" t="s">
        <v>163</v>
      </c>
      <c r="G799" s="22">
        <v>2009</v>
      </c>
      <c r="H799" s="128" t="s">
        <v>645</v>
      </c>
      <c r="I799" s="40"/>
      <c r="J799" s="159" t="str">
        <f>IFERROR(IF(K799&gt;0,I799*K799,"   -"),"   -")</f>
        <v xml:space="preserve">   -</v>
      </c>
      <c r="K799" s="52" t="str">
        <f>_xlfn.IFNA(VLOOKUP(D799&amp;"."&amp;G799,PNIdata!$E$6:$L$264,2,FALSE),"-")</f>
        <v>-</v>
      </c>
      <c r="L799" s="158" t="str">
        <f>IFERROR(IF(O799&gt;0,I799*O799,"   -"),"   -")</f>
        <v xml:space="preserve">   -</v>
      </c>
      <c r="M799" s="52"/>
      <c r="N799" s="167"/>
      <c r="O799" s="167"/>
    </row>
    <row r="800" spans="1:15" x14ac:dyDescent="0.25">
      <c r="A800" s="33" t="s">
        <v>154</v>
      </c>
      <c r="B800" s="34">
        <f>VLOOKUP(D800,nusedswatershed,4,FALSE)</f>
        <v>25</v>
      </c>
      <c r="C800" s="35">
        <v>25</v>
      </c>
      <c r="D800" s="36" t="s">
        <v>216</v>
      </c>
      <c r="E800" s="36" t="s">
        <v>37</v>
      </c>
      <c r="F800" s="21" t="s">
        <v>163</v>
      </c>
      <c r="G800">
        <v>2008</v>
      </c>
      <c r="H800" s="128" t="s">
        <v>645</v>
      </c>
      <c r="I800" s="40"/>
      <c r="J800" s="159" t="str">
        <f>IFERROR(IF(K800&gt;0,I800*K800,"   -"),"   -")</f>
        <v xml:space="preserve">   -</v>
      </c>
      <c r="K800" s="52" t="str">
        <f>_xlfn.IFNA(VLOOKUP(D800&amp;"."&amp;G800,PNIdata!$E$6:$L$264,2,FALSE),"-")</f>
        <v>-</v>
      </c>
      <c r="L800" s="158" t="str">
        <f>IFERROR(IF(O800&gt;0,I800*O800,"   -"),"   -")</f>
        <v xml:space="preserve">   -</v>
      </c>
      <c r="M800" s="52"/>
      <c r="N800" s="167"/>
      <c r="O800" s="167"/>
    </row>
    <row r="801" spans="1:15" x14ac:dyDescent="0.25">
      <c r="A801" s="33" t="s">
        <v>154</v>
      </c>
      <c r="B801" s="34">
        <f>VLOOKUP(D801,nusedswatershed,4,FALSE)</f>
        <v>25</v>
      </c>
      <c r="C801" s="35">
        <v>25</v>
      </c>
      <c r="D801" s="36" t="s">
        <v>216</v>
      </c>
      <c r="E801" s="36" t="s">
        <v>37</v>
      </c>
      <c r="F801" s="21" t="s">
        <v>163</v>
      </c>
      <c r="G801">
        <v>2007</v>
      </c>
      <c r="H801" s="128" t="s">
        <v>645</v>
      </c>
      <c r="I801" s="40"/>
      <c r="J801" s="159" t="str">
        <f>IFERROR(IF(K801&gt;0,I801*K801,"   -"),"   -")</f>
        <v xml:space="preserve">   -</v>
      </c>
      <c r="K801" s="52" t="str">
        <f>_xlfn.IFNA(VLOOKUP(D801&amp;"."&amp;G801,PNIdata!$E$6:$L$264,2,FALSE),"-")</f>
        <v>-</v>
      </c>
      <c r="L801" s="158" t="str">
        <f>IFERROR(IF(O801&gt;0,I801*O801,"   -"),"   -")</f>
        <v xml:space="preserve">   -</v>
      </c>
      <c r="M801" s="52"/>
      <c r="N801" s="167"/>
      <c r="O801" s="167"/>
    </row>
    <row r="802" spans="1:15" x14ac:dyDescent="0.25">
      <c r="A802" s="33" t="s">
        <v>154</v>
      </c>
      <c r="B802" s="34">
        <f>VLOOKUP(D802,nusedswatershed,4,FALSE)</f>
        <v>25</v>
      </c>
      <c r="C802" s="35">
        <v>25</v>
      </c>
      <c r="D802" s="36" t="s">
        <v>216</v>
      </c>
      <c r="E802" s="36" t="s">
        <v>37</v>
      </c>
      <c r="F802" s="21" t="s">
        <v>163</v>
      </c>
      <c r="G802">
        <v>2006</v>
      </c>
      <c r="H802" s="128">
        <v>2</v>
      </c>
      <c r="I802" s="40">
        <v>2</v>
      </c>
      <c r="J802" s="159" t="str">
        <f>IFERROR(IF(K802&gt;0,I802*K802,"   -"),"   -")</f>
        <v xml:space="preserve">   -</v>
      </c>
      <c r="K802" s="52" t="str">
        <f>_xlfn.IFNA(VLOOKUP(D802&amp;"."&amp;G802,PNIdata!$E$6:$L$264,2,FALSE),"-")</f>
        <v>-</v>
      </c>
      <c r="L802" s="158" t="str">
        <f>IFERROR(IF(O802&gt;0,I802*O802,"   -"),"   -")</f>
        <v xml:space="preserve">   -</v>
      </c>
      <c r="M802" s="52"/>
      <c r="N802" s="167"/>
      <c r="O802" s="167"/>
    </row>
    <row r="803" spans="1:15" x14ac:dyDescent="0.25">
      <c r="A803" s="33" t="s">
        <v>154</v>
      </c>
      <c r="B803" s="34">
        <f>VLOOKUP(D803,nusedswatershed,4,FALSE)</f>
        <v>25</v>
      </c>
      <c r="C803" s="35">
        <v>25</v>
      </c>
      <c r="D803" s="36" t="s">
        <v>216</v>
      </c>
      <c r="E803" s="36" t="s">
        <v>37</v>
      </c>
      <c r="F803" s="21" t="s">
        <v>163</v>
      </c>
      <c r="G803">
        <v>2005</v>
      </c>
      <c r="H803" s="128" t="s">
        <v>644</v>
      </c>
      <c r="I803" s="40"/>
      <c r="J803" s="159" t="str">
        <f>IFERROR(IF(K803&gt;0,I803*K803,"   -"),"   -")</f>
        <v xml:space="preserve">   -</v>
      </c>
      <c r="K803" s="52" t="str">
        <f>_xlfn.IFNA(VLOOKUP(D803&amp;"."&amp;G803,PNIdata!$E$6:$L$264,2,FALSE),"-")</f>
        <v>-</v>
      </c>
      <c r="L803" s="158" t="str">
        <f>IFERROR(IF(O803&gt;0,I803*O803,"   -"),"   -")</f>
        <v xml:space="preserve">   -</v>
      </c>
      <c r="M803" s="52"/>
      <c r="N803" s="167"/>
      <c r="O803" s="167"/>
    </row>
    <row r="804" spans="1:15" x14ac:dyDescent="0.25">
      <c r="A804" s="33" t="s">
        <v>154</v>
      </c>
      <c r="B804" s="34">
        <f>VLOOKUP(D804,nusedswatershed,4,FALSE)</f>
        <v>25</v>
      </c>
      <c r="C804" s="35">
        <v>25</v>
      </c>
      <c r="D804" s="36" t="s">
        <v>216</v>
      </c>
      <c r="E804" s="36" t="s">
        <v>37</v>
      </c>
      <c r="F804" s="21" t="s">
        <v>163</v>
      </c>
      <c r="G804">
        <v>2004</v>
      </c>
      <c r="H804" s="128" t="s">
        <v>645</v>
      </c>
      <c r="I804" s="40"/>
      <c r="J804" s="159" t="str">
        <f>IFERROR(IF(K804&gt;0,I804*K804,"   -"),"   -")</f>
        <v xml:space="preserve">   -</v>
      </c>
      <c r="K804" s="52" t="str">
        <f>_xlfn.IFNA(VLOOKUP(D804&amp;"."&amp;G804,PNIdata!$E$6:$L$264,2,FALSE),"-")</f>
        <v>-</v>
      </c>
      <c r="L804" s="158" t="str">
        <f>IFERROR(IF(O804&gt;0,I804*O804,"   -"),"   -")</f>
        <v xml:space="preserve">   -</v>
      </c>
      <c r="M804" s="52"/>
      <c r="N804" s="167"/>
      <c r="O804" s="167"/>
    </row>
    <row r="805" spans="1:15" x14ac:dyDescent="0.25">
      <c r="A805" s="33" t="s">
        <v>154</v>
      </c>
      <c r="B805" s="34">
        <f>VLOOKUP(D805,nusedswatershed,4,FALSE)</f>
        <v>25</v>
      </c>
      <c r="C805" s="35">
        <v>25</v>
      </c>
      <c r="D805" s="36" t="s">
        <v>216</v>
      </c>
      <c r="E805" s="36" t="s">
        <v>37</v>
      </c>
      <c r="F805" s="21" t="s">
        <v>163</v>
      </c>
      <c r="G805">
        <v>2003</v>
      </c>
      <c r="H805" s="128" t="s">
        <v>644</v>
      </c>
      <c r="I805" s="40"/>
      <c r="J805" s="159" t="str">
        <f>IFERROR(IF(K805&gt;0,I805*K805,"   -"),"   -")</f>
        <v xml:space="preserve">   -</v>
      </c>
      <c r="K805" s="52" t="str">
        <f>_xlfn.IFNA(VLOOKUP(D805&amp;"."&amp;G805,PNIdata!$E$6:$L$264,2,FALSE),"-")</f>
        <v>-</v>
      </c>
      <c r="L805" s="158" t="str">
        <f>IFERROR(IF(O805&gt;0,I805*O805,"   -"),"   -")</f>
        <v xml:space="preserve">   -</v>
      </c>
      <c r="M805" s="52"/>
      <c r="N805" s="167"/>
      <c r="O805" s="167"/>
    </row>
    <row r="806" spans="1:15" x14ac:dyDescent="0.25">
      <c r="A806" s="33" t="s">
        <v>154</v>
      </c>
      <c r="B806" s="34">
        <f>VLOOKUP(D806,nusedswatershed,4,FALSE)</f>
        <v>25</v>
      </c>
      <c r="C806" s="35">
        <v>25</v>
      </c>
      <c r="D806" s="36" t="s">
        <v>216</v>
      </c>
      <c r="E806" s="36" t="s">
        <v>37</v>
      </c>
      <c r="F806" s="21" t="s">
        <v>163</v>
      </c>
      <c r="G806">
        <v>2002</v>
      </c>
      <c r="H806" s="128" t="s">
        <v>644</v>
      </c>
      <c r="I806" s="40"/>
      <c r="J806" s="159" t="str">
        <f>IFERROR(IF(K806&gt;0,I806*K806,"   -"),"   -")</f>
        <v xml:space="preserve">   -</v>
      </c>
      <c r="K806" s="52" t="str">
        <f>_xlfn.IFNA(VLOOKUP(D806&amp;"."&amp;G806,PNIdata!$E$6:$L$264,2,FALSE),"-")</f>
        <v>-</v>
      </c>
      <c r="L806" s="158" t="str">
        <f>IFERROR(IF(O806&gt;0,I806*O806,"   -"),"   -")</f>
        <v xml:space="preserve">   -</v>
      </c>
      <c r="M806" s="52"/>
      <c r="N806" s="167"/>
      <c r="O806" s="167"/>
    </row>
    <row r="807" spans="1:15" x14ac:dyDescent="0.25">
      <c r="A807" s="33" t="s">
        <v>154</v>
      </c>
      <c r="B807" s="34">
        <f>VLOOKUP(D807,nusedswatershed,4,FALSE)</f>
        <v>25</v>
      </c>
      <c r="C807" s="35">
        <v>25</v>
      </c>
      <c r="D807" s="36" t="s">
        <v>216</v>
      </c>
      <c r="E807" s="36" t="s">
        <v>37</v>
      </c>
      <c r="F807" s="21" t="s">
        <v>163</v>
      </c>
      <c r="G807">
        <v>2001</v>
      </c>
      <c r="H807" s="128">
        <v>3</v>
      </c>
      <c r="I807" s="40">
        <v>3</v>
      </c>
      <c r="J807" s="159" t="str">
        <f>IFERROR(IF(K807&gt;0,I807*K807,"   -"),"   -")</f>
        <v xml:space="preserve">   -</v>
      </c>
      <c r="K807" s="52" t="str">
        <f>_xlfn.IFNA(VLOOKUP(D807&amp;"."&amp;G807,PNIdata!$E$6:$L$264,2,FALSE),"-")</f>
        <v>-</v>
      </c>
      <c r="L807" s="158" t="str">
        <f>IFERROR(IF(O807&gt;0,I807*O807,"   -"),"   -")</f>
        <v xml:space="preserve">   -</v>
      </c>
      <c r="M807" s="52"/>
      <c r="N807" s="167"/>
      <c r="O807" s="167"/>
    </row>
    <row r="808" spans="1:15" x14ac:dyDescent="0.25">
      <c r="A808" s="33" t="s">
        <v>154</v>
      </c>
      <c r="B808" s="34">
        <f>VLOOKUP(D808,nusedswatershed,4,FALSE)</f>
        <v>25</v>
      </c>
      <c r="C808" s="35">
        <v>25</v>
      </c>
      <c r="D808" s="36" t="s">
        <v>216</v>
      </c>
      <c r="E808" s="36" t="s">
        <v>37</v>
      </c>
      <c r="F808" s="21" t="s">
        <v>163</v>
      </c>
      <c r="G808">
        <v>2000</v>
      </c>
      <c r="H808" s="128" t="s">
        <v>645</v>
      </c>
      <c r="I808" s="40"/>
      <c r="J808" s="159" t="str">
        <f>IFERROR(IF(K808&gt;0,I808*K808,"   -"),"   -")</f>
        <v xml:space="preserve">   -</v>
      </c>
      <c r="K808" s="52" t="str">
        <f>_xlfn.IFNA(VLOOKUP(D808&amp;"."&amp;G808,PNIdata!$E$6:$L$264,2,FALSE),"-")</f>
        <v>-</v>
      </c>
      <c r="L808" s="158" t="str">
        <f>IFERROR(IF(O808&gt;0,I808*O808,"   -"),"   -")</f>
        <v xml:space="preserve">   -</v>
      </c>
      <c r="M808" s="52"/>
      <c r="N808" s="167"/>
      <c r="O808" s="167"/>
    </row>
    <row r="809" spans="1:15" x14ac:dyDescent="0.25">
      <c r="A809" s="33" t="s">
        <v>154</v>
      </c>
      <c r="B809" s="34">
        <f>VLOOKUP(D809,nusedswatershed,4,FALSE)</f>
        <v>25</v>
      </c>
      <c r="C809" s="35">
        <v>25</v>
      </c>
      <c r="D809" s="36" t="s">
        <v>216</v>
      </c>
      <c r="E809" s="36" t="s">
        <v>37</v>
      </c>
      <c r="F809" s="21" t="s">
        <v>163</v>
      </c>
      <c r="G809">
        <v>1999</v>
      </c>
      <c r="H809" s="128" t="s">
        <v>645</v>
      </c>
      <c r="I809" s="40"/>
      <c r="J809" s="159" t="str">
        <f>IFERROR(IF(K809&gt;0,I809*K809,"   -"),"   -")</f>
        <v xml:space="preserve">   -</v>
      </c>
      <c r="K809" s="52" t="str">
        <f>_xlfn.IFNA(VLOOKUP(D809&amp;"."&amp;G809,PNIdata!$E$6:$L$264,2,FALSE),"-")</f>
        <v>-</v>
      </c>
      <c r="L809" s="158" t="str">
        <f>IFERROR(IF(O809&gt;0,I809*O809,"   -"),"   -")</f>
        <v xml:space="preserve">   -</v>
      </c>
      <c r="M809" s="52"/>
      <c r="N809" s="167"/>
      <c r="O809" s="167"/>
    </row>
    <row r="810" spans="1:15" x14ac:dyDescent="0.25">
      <c r="A810" s="33" t="s">
        <v>154</v>
      </c>
      <c r="B810" s="34">
        <f>VLOOKUP(D810,nusedswatershed,4,FALSE)</f>
        <v>25</v>
      </c>
      <c r="C810" s="35">
        <v>25</v>
      </c>
      <c r="D810" s="36" t="s">
        <v>216</v>
      </c>
      <c r="E810" s="36" t="s">
        <v>37</v>
      </c>
      <c r="F810" s="21" t="s">
        <v>163</v>
      </c>
      <c r="G810" s="22">
        <v>1998</v>
      </c>
      <c r="H810" s="128">
        <v>1</v>
      </c>
      <c r="I810" s="40">
        <v>1</v>
      </c>
      <c r="J810" s="159" t="str">
        <f>IFERROR(IF(K810&gt;0,I810*K810,"   -"),"   -")</f>
        <v xml:space="preserve">   -</v>
      </c>
      <c r="K810" s="52" t="str">
        <f>_xlfn.IFNA(VLOOKUP(D810&amp;"."&amp;G810,PNIdata!$E$6:$L$264,2,FALSE),"-")</f>
        <v>-</v>
      </c>
      <c r="L810" s="158" t="str">
        <f>IFERROR(IF(O810&gt;0,I810*O810,"   -"),"   -")</f>
        <v xml:space="preserve">   -</v>
      </c>
      <c r="M810" s="52"/>
      <c r="N810" s="167"/>
      <c r="O810" s="168"/>
    </row>
    <row r="811" spans="1:15" x14ac:dyDescent="0.25">
      <c r="A811" s="33" t="s">
        <v>154</v>
      </c>
      <c r="B811" s="34">
        <f>VLOOKUP(D811,nusedswatershed,4,FALSE)</f>
        <v>25</v>
      </c>
      <c r="C811" s="35">
        <v>25</v>
      </c>
      <c r="D811" s="36" t="s">
        <v>216</v>
      </c>
      <c r="E811" s="36" t="s">
        <v>37</v>
      </c>
      <c r="F811" s="21" t="s">
        <v>163</v>
      </c>
      <c r="G811" s="22">
        <v>1997</v>
      </c>
      <c r="H811" s="128" t="s">
        <v>645</v>
      </c>
      <c r="I811" s="40"/>
      <c r="J811" s="159" t="str">
        <f>IFERROR(IF(K811&gt;0,I811*K811,"   -"),"   -")</f>
        <v xml:space="preserve">   -</v>
      </c>
      <c r="K811" s="52" t="str">
        <f>_xlfn.IFNA(VLOOKUP(D811&amp;"."&amp;G811,PNIdata!$E$6:$L$264,2,FALSE),"-")</f>
        <v>-</v>
      </c>
      <c r="L811" s="158" t="str">
        <f>IFERROR(IF(O811&gt;0,I811*O811,"   -"),"   -")</f>
        <v xml:space="preserve">   -</v>
      </c>
      <c r="M811" s="52"/>
      <c r="N811" s="167"/>
      <c r="O811" s="167"/>
    </row>
    <row r="812" spans="1:15" x14ac:dyDescent="0.25">
      <c r="A812" s="33" t="s">
        <v>154</v>
      </c>
      <c r="B812" s="34">
        <f>VLOOKUP(D812,nusedswatershed,4,FALSE)</f>
        <v>25</v>
      </c>
      <c r="C812" s="35">
        <v>25</v>
      </c>
      <c r="D812" s="36" t="s">
        <v>216</v>
      </c>
      <c r="E812" s="36" t="s">
        <v>37</v>
      </c>
      <c r="F812" s="21" t="s">
        <v>163</v>
      </c>
      <c r="G812" s="22">
        <v>1996</v>
      </c>
      <c r="H812" s="128" t="s">
        <v>645</v>
      </c>
      <c r="I812" s="40"/>
      <c r="J812" s="159" t="str">
        <f>IFERROR(IF(K812&gt;0,I812*K812,"   -"),"   -")</f>
        <v xml:space="preserve">   -</v>
      </c>
      <c r="K812" s="52" t="str">
        <f>_xlfn.IFNA(VLOOKUP(D812&amp;"."&amp;G812,PNIdata!$E$6:$L$264,2,FALSE),"-")</f>
        <v>-</v>
      </c>
      <c r="L812" s="158" t="str">
        <f>IFERROR(IF(O812&gt;0,I812*O812,"   -"),"   -")</f>
        <v xml:space="preserve">   -</v>
      </c>
      <c r="M812" s="52"/>
      <c r="N812" s="167"/>
      <c r="O812" s="167"/>
    </row>
    <row r="813" spans="1:15" x14ac:dyDescent="0.25">
      <c r="A813" s="33" t="s">
        <v>154</v>
      </c>
      <c r="B813" s="34">
        <f>VLOOKUP(D813,nusedswatershed,4,FALSE)</f>
        <v>25</v>
      </c>
      <c r="C813" s="35">
        <v>25</v>
      </c>
      <c r="D813" s="36" t="s">
        <v>216</v>
      </c>
      <c r="E813" s="36" t="s">
        <v>37</v>
      </c>
      <c r="F813" s="21" t="s">
        <v>163</v>
      </c>
      <c r="G813" s="22">
        <v>1995</v>
      </c>
      <c r="H813" s="128" t="s">
        <v>645</v>
      </c>
      <c r="I813" s="40"/>
      <c r="J813" s="159" t="str">
        <f>IFERROR(IF(K813&gt;0,I813*K813,"   -"),"   -")</f>
        <v xml:space="preserve">   -</v>
      </c>
      <c r="K813" s="52" t="str">
        <f>_xlfn.IFNA(VLOOKUP(D813&amp;"."&amp;G813,PNIdata!$E$6:$L$264,2,FALSE),"-")</f>
        <v>-</v>
      </c>
      <c r="L813" s="158" t="str">
        <f>IFERROR(IF(O813&gt;0,I813*O813,"   -"),"   -")</f>
        <v xml:space="preserve">   -</v>
      </c>
      <c r="M813" s="52"/>
      <c r="N813" s="167"/>
      <c r="O813" s="167"/>
    </row>
    <row r="814" spans="1:15" hidden="1" x14ac:dyDescent="0.25">
      <c r="A814" s="33" t="s">
        <v>154</v>
      </c>
      <c r="B814" s="34">
        <f>VLOOKUP(D814,nusedswatershed,4,FALSE)</f>
        <v>25</v>
      </c>
      <c r="C814" s="35">
        <v>25</v>
      </c>
      <c r="D814" s="36" t="s">
        <v>216</v>
      </c>
      <c r="E814" s="36" t="s">
        <v>37</v>
      </c>
      <c r="F814" s="21" t="s">
        <v>163</v>
      </c>
      <c r="G814" s="22">
        <v>1994</v>
      </c>
      <c r="H814" s="128" t="s">
        <v>643</v>
      </c>
      <c r="I814" s="40"/>
      <c r="J814" s="159" t="str">
        <f>IFERROR(IF(K814&gt;0,I814*K814,"   -"),"   -")</f>
        <v xml:space="preserve">   -</v>
      </c>
      <c r="K814" s="52" t="str">
        <f>_xlfn.IFNA(VLOOKUP(D814&amp;"."&amp;G814,PNIdata!$E$6:$L$264,2,FALSE),"-")</f>
        <v>-</v>
      </c>
      <c r="L814" s="158" t="str">
        <f>IFERROR(IF(O814&gt;0,I814*O814,"   -"),"   -")</f>
        <v xml:space="preserve">   -</v>
      </c>
      <c r="M814" s="52"/>
      <c r="N814" s="167"/>
      <c r="O814" s="167"/>
    </row>
    <row r="815" spans="1:15" hidden="1" x14ac:dyDescent="0.25">
      <c r="A815" s="33" t="s">
        <v>154</v>
      </c>
      <c r="B815" s="34">
        <f>VLOOKUP(D815,nusedswatershed,4,FALSE)</f>
        <v>25</v>
      </c>
      <c r="C815" s="35">
        <v>25</v>
      </c>
      <c r="D815" s="36" t="s">
        <v>216</v>
      </c>
      <c r="E815" s="36" t="s">
        <v>37</v>
      </c>
      <c r="F815" s="21" t="s">
        <v>163</v>
      </c>
      <c r="G815" s="22">
        <v>1993</v>
      </c>
      <c r="H815" s="128" t="s">
        <v>645</v>
      </c>
      <c r="I815" s="40"/>
      <c r="J815" s="159" t="str">
        <f>IFERROR(IF(K815&gt;0,I815*K815,"   -"),"   -")</f>
        <v xml:space="preserve">   -</v>
      </c>
      <c r="K815" s="52" t="str">
        <f>_xlfn.IFNA(VLOOKUP(D815&amp;"."&amp;G815,PNIdata!$E$6:$L$264,2,FALSE),"-")</f>
        <v>-</v>
      </c>
      <c r="L815" s="158" t="str">
        <f>IFERROR(IF(O815&gt;0,I815*O815,"   -"),"   -")</f>
        <v xml:space="preserve">   -</v>
      </c>
      <c r="M815" s="52"/>
      <c r="N815" s="167"/>
      <c r="O815" s="167"/>
    </row>
    <row r="816" spans="1:15" hidden="1" x14ac:dyDescent="0.25">
      <c r="A816" s="33" t="s">
        <v>154</v>
      </c>
      <c r="B816" s="34">
        <f>VLOOKUP(D816,nusedswatershed,4,FALSE)</f>
        <v>25</v>
      </c>
      <c r="C816" s="35">
        <v>25</v>
      </c>
      <c r="D816" s="36" t="s">
        <v>216</v>
      </c>
      <c r="E816" s="36" t="s">
        <v>37</v>
      </c>
      <c r="F816" s="21" t="s">
        <v>163</v>
      </c>
      <c r="G816" s="22">
        <v>1992</v>
      </c>
      <c r="H816" s="128" t="s">
        <v>644</v>
      </c>
      <c r="I816" s="40"/>
      <c r="J816" s="159" t="str">
        <f>IFERROR(IF(K816&gt;0,I816*K816,"   -"),"   -")</f>
        <v xml:space="preserve">   -</v>
      </c>
      <c r="K816" s="52" t="str">
        <f>_xlfn.IFNA(VLOOKUP(D816&amp;"."&amp;G816,PNIdata!$E$6:$L$264,2,FALSE),"-")</f>
        <v>-</v>
      </c>
      <c r="L816" s="158" t="str">
        <f>IFERROR(IF(O816&gt;0,I816*O816,"   -"),"   -")</f>
        <v xml:space="preserve">   -</v>
      </c>
      <c r="M816" s="52"/>
      <c r="N816" s="167"/>
      <c r="O816" s="167"/>
    </row>
    <row r="817" spans="1:15" hidden="1" x14ac:dyDescent="0.25">
      <c r="A817" s="33" t="s">
        <v>154</v>
      </c>
      <c r="B817" s="34">
        <f>VLOOKUP(D817,nusedswatershed,4,FALSE)</f>
        <v>25</v>
      </c>
      <c r="C817" s="35">
        <v>25</v>
      </c>
      <c r="D817" s="36" t="s">
        <v>216</v>
      </c>
      <c r="E817" s="36" t="s">
        <v>37</v>
      </c>
      <c r="F817" s="21" t="s">
        <v>163</v>
      </c>
      <c r="G817" s="22">
        <v>1991</v>
      </c>
      <c r="H817" s="128" t="s">
        <v>645</v>
      </c>
      <c r="I817" s="40"/>
      <c r="J817" s="159" t="str">
        <f>IFERROR(IF(K817&gt;0,I817*K817,"   -"),"   -")</f>
        <v xml:space="preserve">   -</v>
      </c>
      <c r="K817" s="52" t="str">
        <f>_xlfn.IFNA(VLOOKUP(D817&amp;"."&amp;G817,PNIdata!$E$6:$L$264,2,FALSE),"-")</f>
        <v>-</v>
      </c>
      <c r="L817" s="158" t="str">
        <f>IFERROR(IF(O817&gt;0,I817*O817,"   -"),"   -")</f>
        <v xml:space="preserve">   -</v>
      </c>
      <c r="M817" s="52"/>
      <c r="N817" s="167"/>
      <c r="O817" s="167"/>
    </row>
    <row r="818" spans="1:15" hidden="1" x14ac:dyDescent="0.25">
      <c r="A818" s="33" t="s">
        <v>154</v>
      </c>
      <c r="B818" s="34">
        <f>VLOOKUP(D818,nusedswatershed,4,FALSE)</f>
        <v>25</v>
      </c>
      <c r="C818" s="35">
        <v>25</v>
      </c>
      <c r="D818" s="36" t="s">
        <v>216</v>
      </c>
      <c r="E818" s="36" t="s">
        <v>37</v>
      </c>
      <c r="F818" s="21" t="s">
        <v>163</v>
      </c>
      <c r="G818" s="22">
        <v>1990</v>
      </c>
      <c r="H818" s="128">
        <v>4</v>
      </c>
      <c r="I818" s="40">
        <v>4</v>
      </c>
      <c r="J818" s="159" t="str">
        <f>IFERROR(IF(K818&gt;0,I818*K818,"   -"),"   -")</f>
        <v xml:space="preserve">   -</v>
      </c>
      <c r="K818" s="52" t="str">
        <f>_xlfn.IFNA(VLOOKUP(D818&amp;"."&amp;G818,PNIdata!$E$6:$L$264,2,FALSE),"-")</f>
        <v>-</v>
      </c>
      <c r="L818" s="158" t="str">
        <f>IFERROR(IF(O818&gt;0,I818*O818,"   -"),"   -")</f>
        <v xml:space="preserve">   -</v>
      </c>
      <c r="M818" s="52"/>
      <c r="N818" s="167"/>
      <c r="O818" s="167"/>
    </row>
    <row r="819" spans="1:15" hidden="1" x14ac:dyDescent="0.25">
      <c r="A819" s="33" t="s">
        <v>154</v>
      </c>
      <c r="B819" s="34">
        <f>VLOOKUP(D819,nusedswatershed,4,FALSE)</f>
        <v>25</v>
      </c>
      <c r="C819" s="35">
        <v>25</v>
      </c>
      <c r="D819" s="36" t="s">
        <v>216</v>
      </c>
      <c r="E819" s="36" t="s">
        <v>37</v>
      </c>
      <c r="F819" s="21" t="s">
        <v>163</v>
      </c>
      <c r="G819" s="22">
        <v>1989</v>
      </c>
      <c r="H819" s="128" t="s">
        <v>643</v>
      </c>
      <c r="I819" s="40"/>
      <c r="J819" s="159" t="str">
        <f>IFERROR(IF(K819&gt;0,I819*K819,"   -"),"   -")</f>
        <v xml:space="preserve">   -</v>
      </c>
      <c r="K819" s="52" t="str">
        <f>_xlfn.IFNA(VLOOKUP(D819&amp;"."&amp;G819,PNIdata!$E$6:$L$264,2,FALSE),"-")</f>
        <v>-</v>
      </c>
      <c r="L819" s="158" t="str">
        <f>IFERROR(IF(O819&gt;0,I819*O819,"   -"),"   -")</f>
        <v xml:space="preserve">   -</v>
      </c>
      <c r="M819" s="52"/>
      <c r="N819" s="167"/>
      <c r="O819" s="167"/>
    </row>
    <row r="820" spans="1:15" hidden="1" x14ac:dyDescent="0.25">
      <c r="A820" s="33" t="s">
        <v>154</v>
      </c>
      <c r="B820" s="34">
        <f>VLOOKUP(D820,nusedswatershed,4,FALSE)</f>
        <v>25</v>
      </c>
      <c r="C820" s="35">
        <v>25</v>
      </c>
      <c r="D820" s="36" t="s">
        <v>216</v>
      </c>
      <c r="E820" s="36" t="s">
        <v>37</v>
      </c>
      <c r="F820" s="21" t="s">
        <v>163</v>
      </c>
      <c r="G820" s="22">
        <v>1988</v>
      </c>
      <c r="H820" s="128" t="s">
        <v>643</v>
      </c>
      <c r="I820" s="40"/>
      <c r="J820" s="159" t="str">
        <f>IFERROR(IF(K820&gt;0,I820*K820,"   -"),"   -")</f>
        <v xml:space="preserve">   -</v>
      </c>
      <c r="K820" s="52" t="str">
        <f>_xlfn.IFNA(VLOOKUP(D820&amp;"."&amp;G820,PNIdata!$E$6:$L$264,2,FALSE),"-")</f>
        <v>-</v>
      </c>
      <c r="L820" s="158" t="str">
        <f>IFERROR(IF(O820&gt;0,I820*O820,"   -"),"   -")</f>
        <v xml:space="preserve">   -</v>
      </c>
      <c r="M820" s="52"/>
      <c r="N820" s="167"/>
      <c r="O820" s="167"/>
    </row>
    <row r="821" spans="1:15" hidden="1" x14ac:dyDescent="0.25">
      <c r="A821" s="33" t="s">
        <v>154</v>
      </c>
      <c r="B821" s="34">
        <f>VLOOKUP(D821,nusedswatershed,4,FALSE)</f>
        <v>25</v>
      </c>
      <c r="C821" s="35">
        <v>25</v>
      </c>
      <c r="D821" s="36" t="s">
        <v>216</v>
      </c>
      <c r="E821" s="36" t="s">
        <v>37</v>
      </c>
      <c r="F821" s="21" t="s">
        <v>163</v>
      </c>
      <c r="G821" s="22">
        <v>1987</v>
      </c>
      <c r="H821" s="128" t="s">
        <v>645</v>
      </c>
      <c r="I821" s="40"/>
      <c r="J821" s="159" t="str">
        <f>IFERROR(IF(K821&gt;0,I821*K821,"   -"),"   -")</f>
        <v xml:space="preserve">   -</v>
      </c>
      <c r="K821" s="52" t="str">
        <f>_xlfn.IFNA(VLOOKUP(D821&amp;"."&amp;G821,PNIdata!$E$6:$L$264,2,FALSE),"-")</f>
        <v>-</v>
      </c>
      <c r="L821" s="158" t="str">
        <f>IFERROR(IF(O821&gt;0,I821*O821,"   -"),"   -")</f>
        <v xml:space="preserve">   -</v>
      </c>
      <c r="M821" s="52"/>
      <c r="N821" s="167"/>
      <c r="O821" s="167"/>
    </row>
    <row r="822" spans="1:15" hidden="1" x14ac:dyDescent="0.25">
      <c r="A822" s="33" t="s">
        <v>154</v>
      </c>
      <c r="B822" s="34">
        <f>VLOOKUP(D822,nusedswatershed,4,FALSE)</f>
        <v>25</v>
      </c>
      <c r="C822" s="35">
        <v>25</v>
      </c>
      <c r="D822" s="36" t="s">
        <v>216</v>
      </c>
      <c r="E822" s="36" t="s">
        <v>37</v>
      </c>
      <c r="F822" s="21" t="s">
        <v>163</v>
      </c>
      <c r="G822" s="22">
        <v>1986</v>
      </c>
      <c r="H822" s="128" t="s">
        <v>645</v>
      </c>
      <c r="I822" s="40"/>
      <c r="J822" s="159" t="str">
        <f>IFERROR(IF(K822&gt;0,I822*K822,"   -"),"   -")</f>
        <v xml:space="preserve">   -</v>
      </c>
      <c r="K822" s="52" t="str">
        <f>_xlfn.IFNA(VLOOKUP(D822&amp;"."&amp;G822,PNIdata!$E$6:$L$264,2,FALSE),"-")</f>
        <v>-</v>
      </c>
      <c r="L822" s="158" t="str">
        <f>IFERROR(IF(O822&gt;0,I822*O822,"   -"),"   -")</f>
        <v xml:space="preserve">   -</v>
      </c>
      <c r="M822" s="52"/>
      <c r="N822" s="167"/>
      <c r="O822" s="167"/>
    </row>
    <row r="823" spans="1:15" hidden="1" x14ac:dyDescent="0.25">
      <c r="A823" s="33" t="s">
        <v>154</v>
      </c>
      <c r="B823" s="34">
        <f>VLOOKUP(D823,nusedswatershed,4,FALSE)</f>
        <v>25</v>
      </c>
      <c r="C823" s="35">
        <v>25</v>
      </c>
      <c r="D823" s="36" t="s">
        <v>216</v>
      </c>
      <c r="E823" s="36" t="s">
        <v>37</v>
      </c>
      <c r="F823" s="21" t="s">
        <v>163</v>
      </c>
      <c r="G823" s="22">
        <v>1985</v>
      </c>
      <c r="H823" s="128" t="s">
        <v>645</v>
      </c>
      <c r="I823" s="40"/>
      <c r="J823" s="159" t="str">
        <f>IFERROR(IF(K823&gt;0,I823*K823,"   -"),"   -")</f>
        <v xml:space="preserve">   -</v>
      </c>
      <c r="K823" s="52" t="str">
        <f>_xlfn.IFNA(VLOOKUP(D823&amp;"."&amp;G823,PNIdata!$E$6:$L$264,2,FALSE),"-")</f>
        <v>-</v>
      </c>
      <c r="L823" s="158" t="str">
        <f>IFERROR(IF(O823&gt;0,I823*O823,"   -"),"   -")</f>
        <v xml:space="preserve">   -</v>
      </c>
      <c r="M823" s="52"/>
      <c r="N823" s="167"/>
      <c r="O823" s="167"/>
    </row>
    <row r="824" spans="1:15" hidden="1" x14ac:dyDescent="0.25">
      <c r="A824" s="33" t="s">
        <v>154</v>
      </c>
      <c r="B824" s="34">
        <f>VLOOKUP(D824,nusedswatershed,4,FALSE)</f>
        <v>25</v>
      </c>
      <c r="C824" s="35">
        <v>25</v>
      </c>
      <c r="D824" s="36" t="s">
        <v>216</v>
      </c>
      <c r="E824" s="36" t="s">
        <v>37</v>
      </c>
      <c r="F824" s="21" t="s">
        <v>163</v>
      </c>
      <c r="G824" s="22">
        <v>1984</v>
      </c>
      <c r="H824" s="128" t="s">
        <v>645</v>
      </c>
      <c r="I824" s="40"/>
      <c r="J824" s="159" t="str">
        <f>IFERROR(IF(K824&gt;0,I824*K824,"   -"),"   -")</f>
        <v xml:space="preserve">   -</v>
      </c>
      <c r="K824" s="52" t="str">
        <f>_xlfn.IFNA(VLOOKUP(D824&amp;"."&amp;G824,PNIdata!$E$6:$L$264,2,FALSE),"-")</f>
        <v>-</v>
      </c>
      <c r="L824" s="158" t="str">
        <f>IFERROR(IF(O824&gt;0,I824*O824,"   -"),"   -")</f>
        <v xml:space="preserve">   -</v>
      </c>
      <c r="M824" s="52"/>
      <c r="N824" s="167"/>
      <c r="O824" s="167"/>
    </row>
    <row r="825" spans="1:15" hidden="1" x14ac:dyDescent="0.25">
      <c r="A825" s="33" t="s">
        <v>154</v>
      </c>
      <c r="B825" s="34">
        <f>VLOOKUP(D825,nusedswatershed,4,FALSE)</f>
        <v>25</v>
      </c>
      <c r="C825" s="35">
        <v>25</v>
      </c>
      <c r="D825" s="36" t="s">
        <v>216</v>
      </c>
      <c r="E825" s="36" t="s">
        <v>37</v>
      </c>
      <c r="F825" s="21" t="s">
        <v>163</v>
      </c>
      <c r="G825" s="22">
        <v>1983</v>
      </c>
      <c r="H825" s="128" t="s">
        <v>643</v>
      </c>
      <c r="I825" s="40"/>
      <c r="J825" s="159" t="str">
        <f>IFERROR(IF(K825&gt;0,I825*K825,"   -"),"   -")</f>
        <v xml:space="preserve">   -</v>
      </c>
      <c r="K825" s="52" t="str">
        <f>_xlfn.IFNA(VLOOKUP(D825&amp;"."&amp;G825,PNIdata!$E$6:$L$264,2,FALSE),"-")</f>
        <v>-</v>
      </c>
      <c r="L825" s="158" t="str">
        <f>IFERROR(IF(O825&gt;0,I825*O825,"   -"),"   -")</f>
        <v xml:space="preserve">   -</v>
      </c>
      <c r="M825" s="52"/>
      <c r="N825" s="167"/>
      <c r="O825" s="167"/>
    </row>
    <row r="826" spans="1:15" hidden="1" x14ac:dyDescent="0.25">
      <c r="A826" s="33" t="s">
        <v>154</v>
      </c>
      <c r="B826" s="34">
        <f>VLOOKUP(D826,nusedswatershed,4,FALSE)</f>
        <v>25</v>
      </c>
      <c r="C826" s="35">
        <v>25</v>
      </c>
      <c r="D826" s="36" t="s">
        <v>216</v>
      </c>
      <c r="E826" s="36" t="s">
        <v>37</v>
      </c>
      <c r="F826" s="21" t="s">
        <v>163</v>
      </c>
      <c r="G826" s="22">
        <v>1982</v>
      </c>
      <c r="H826" s="128">
        <v>50</v>
      </c>
      <c r="I826" s="40">
        <v>50</v>
      </c>
      <c r="J826" s="159" t="str">
        <f>IFERROR(IF(K826&gt;0,I826*K826,"   -"),"   -")</f>
        <v xml:space="preserve">   -</v>
      </c>
      <c r="K826" s="52" t="str">
        <f>_xlfn.IFNA(VLOOKUP(D826&amp;"."&amp;G826,PNIdata!$E$6:$L$264,2,FALSE),"-")</f>
        <v>-</v>
      </c>
      <c r="L826" s="158" t="str">
        <f>IFERROR(IF(O826&gt;0,I826*O826,"   -"),"   -")</f>
        <v xml:space="preserve">   -</v>
      </c>
      <c r="M826" s="52"/>
      <c r="N826" s="167"/>
      <c r="O826" s="167"/>
    </row>
    <row r="827" spans="1:15" hidden="1" x14ac:dyDescent="0.25">
      <c r="A827" s="33" t="s">
        <v>154</v>
      </c>
      <c r="B827" s="34">
        <f>VLOOKUP(D827,nusedswatershed,4,FALSE)</f>
        <v>25</v>
      </c>
      <c r="C827" s="35">
        <v>25</v>
      </c>
      <c r="D827" s="36" t="s">
        <v>216</v>
      </c>
      <c r="E827" s="36" t="s">
        <v>37</v>
      </c>
      <c r="F827" s="21" t="s">
        <v>163</v>
      </c>
      <c r="G827" s="22">
        <v>1981</v>
      </c>
      <c r="H827" s="128" t="s">
        <v>643</v>
      </c>
      <c r="I827" s="40"/>
      <c r="J827" s="159" t="str">
        <f>IFERROR(IF(K827&gt;0,I827*K827,"   -"),"   -")</f>
        <v xml:space="preserve">   -</v>
      </c>
      <c r="K827" s="52" t="str">
        <f>_xlfn.IFNA(VLOOKUP(D827&amp;"."&amp;G827,PNIdata!$E$6:$L$264,2,FALSE),"-")</f>
        <v>-</v>
      </c>
      <c r="L827" s="158" t="str">
        <f>IFERROR(IF(O827&gt;0,I827*O827,"   -"),"   -")</f>
        <v xml:space="preserve">   -</v>
      </c>
      <c r="M827" s="52"/>
      <c r="N827" s="167"/>
      <c r="O827" s="167"/>
    </row>
    <row r="828" spans="1:15" hidden="1" x14ac:dyDescent="0.25">
      <c r="A828" s="33" t="s">
        <v>154</v>
      </c>
      <c r="B828" s="34">
        <f>VLOOKUP(D828,nusedswatershed,4,FALSE)</f>
        <v>25</v>
      </c>
      <c r="C828" s="35">
        <v>25</v>
      </c>
      <c r="D828" s="36" t="s">
        <v>216</v>
      </c>
      <c r="E828" s="36" t="s">
        <v>37</v>
      </c>
      <c r="F828" s="21" t="s">
        <v>163</v>
      </c>
      <c r="G828" s="22">
        <v>1980</v>
      </c>
      <c r="H828" s="128">
        <v>25</v>
      </c>
      <c r="I828" s="40">
        <v>25</v>
      </c>
      <c r="J828" s="159" t="str">
        <f>IFERROR(IF(K828&gt;0,I828*K828,"   -"),"   -")</f>
        <v xml:space="preserve">   -</v>
      </c>
      <c r="K828" s="52" t="str">
        <f>_xlfn.IFNA(VLOOKUP(D828&amp;"."&amp;G828,PNIdata!$E$6:$L$264,2,FALSE),"-")</f>
        <v>-</v>
      </c>
      <c r="L828" s="158" t="str">
        <f>IFERROR(IF(O828&gt;0,I828*O828,"   -"),"   -")</f>
        <v xml:space="preserve">   -</v>
      </c>
      <c r="M828" s="52"/>
      <c r="N828" s="167"/>
      <c r="O828" s="167"/>
    </row>
    <row r="829" spans="1:15" hidden="1" x14ac:dyDescent="0.25">
      <c r="A829" s="33" t="s">
        <v>154</v>
      </c>
      <c r="B829" s="34">
        <f>VLOOKUP(D829,nusedswatershed,4,FALSE)</f>
        <v>25</v>
      </c>
      <c r="C829" s="35">
        <v>25</v>
      </c>
      <c r="D829" s="36" t="s">
        <v>216</v>
      </c>
      <c r="E829" s="36" t="s">
        <v>37</v>
      </c>
      <c r="F829" s="21" t="s">
        <v>163</v>
      </c>
      <c r="G829" s="22">
        <v>1979</v>
      </c>
      <c r="H829" s="128">
        <v>25</v>
      </c>
      <c r="I829" s="40">
        <v>25</v>
      </c>
      <c r="J829" s="159" t="str">
        <f>IFERROR(IF(K829&gt;0,I829*K829,"   -"),"   -")</f>
        <v xml:space="preserve">   -</v>
      </c>
      <c r="K829" s="52" t="str">
        <f>_xlfn.IFNA(VLOOKUP(D829&amp;"."&amp;G829,PNIdata!$E$6:$L$264,2,FALSE),"-")</f>
        <v>-</v>
      </c>
      <c r="L829" s="158" t="str">
        <f>IFERROR(IF(O829&gt;0,I829*O829,"   -"),"   -")</f>
        <v xml:space="preserve">   -</v>
      </c>
      <c r="M829" s="52"/>
      <c r="N829" s="167"/>
      <c r="O829" s="167"/>
    </row>
    <row r="830" spans="1:15" hidden="1" x14ac:dyDescent="0.25">
      <c r="A830" s="33" t="s">
        <v>154</v>
      </c>
      <c r="B830" s="34">
        <f>VLOOKUP(D830,nusedswatershed,4,FALSE)</f>
        <v>25</v>
      </c>
      <c r="C830" s="35">
        <v>25</v>
      </c>
      <c r="D830" s="36" t="s">
        <v>216</v>
      </c>
      <c r="E830" s="36" t="s">
        <v>37</v>
      </c>
      <c r="F830" s="21" t="s">
        <v>163</v>
      </c>
      <c r="G830" s="22">
        <v>1978</v>
      </c>
      <c r="H830" s="128">
        <v>200</v>
      </c>
      <c r="I830" s="40">
        <v>200</v>
      </c>
      <c r="J830" s="159" t="str">
        <f>IFERROR(IF(K830&gt;0,I830*K830,"   -"),"   -")</f>
        <v xml:space="preserve">   -</v>
      </c>
      <c r="K830" s="52" t="str">
        <f>_xlfn.IFNA(VLOOKUP(D830&amp;"."&amp;G830,PNIdata!$E$6:$L$264,2,FALSE),"-")</f>
        <v>-</v>
      </c>
      <c r="L830" s="158" t="str">
        <f>IFERROR(IF(O830&gt;0,I830*O830,"   -"),"   -")</f>
        <v xml:space="preserve">   -</v>
      </c>
      <c r="M830" s="52"/>
      <c r="N830" s="167"/>
      <c r="O830" s="167"/>
    </row>
    <row r="831" spans="1:15" hidden="1" x14ac:dyDescent="0.25">
      <c r="A831" s="33" t="s">
        <v>154</v>
      </c>
      <c r="B831" s="34">
        <f>VLOOKUP(D831,nusedswatershed,4,FALSE)</f>
        <v>25</v>
      </c>
      <c r="C831" s="35">
        <v>25</v>
      </c>
      <c r="D831" s="36" t="s">
        <v>216</v>
      </c>
      <c r="E831" s="36" t="s">
        <v>37</v>
      </c>
      <c r="F831" s="21" t="s">
        <v>163</v>
      </c>
      <c r="G831" s="22">
        <v>1977</v>
      </c>
      <c r="H831" s="128">
        <v>300</v>
      </c>
      <c r="I831" s="40">
        <v>300</v>
      </c>
      <c r="J831" s="159" t="str">
        <f>IFERROR(IF(K831&gt;0,I831*K831,"   -"),"   -")</f>
        <v xml:space="preserve">   -</v>
      </c>
      <c r="K831" s="52" t="str">
        <f>_xlfn.IFNA(VLOOKUP(D831&amp;"."&amp;G831,PNIdata!$E$6:$L$264,2,FALSE),"-")</f>
        <v>-</v>
      </c>
      <c r="L831" s="158" t="str">
        <f>IFERROR(IF(O831&gt;0,I831*O831,"   -"),"   -")</f>
        <v xml:space="preserve">   -</v>
      </c>
      <c r="M831" s="52"/>
      <c r="N831" s="167"/>
      <c r="O831" s="167"/>
    </row>
    <row r="832" spans="1:15" hidden="1" x14ac:dyDescent="0.25">
      <c r="A832" s="33" t="s">
        <v>154</v>
      </c>
      <c r="B832" s="34">
        <f>VLOOKUP(D832,nusedswatershed,4,FALSE)</f>
        <v>25</v>
      </c>
      <c r="C832" s="35">
        <v>25</v>
      </c>
      <c r="D832" s="36" t="s">
        <v>216</v>
      </c>
      <c r="E832" s="36" t="s">
        <v>37</v>
      </c>
      <c r="F832" s="21" t="s">
        <v>163</v>
      </c>
      <c r="G832" s="22">
        <v>1976</v>
      </c>
      <c r="H832" s="128" t="s">
        <v>644</v>
      </c>
      <c r="I832" s="40"/>
      <c r="J832" s="159" t="str">
        <f>IFERROR(IF(K832&gt;0,I832*K832,"   -"),"   -")</f>
        <v xml:space="preserve">   -</v>
      </c>
      <c r="K832" s="52" t="str">
        <f>_xlfn.IFNA(VLOOKUP(D832&amp;"."&amp;G832,PNIdata!$E$6:$L$264,2,FALSE),"-")</f>
        <v>-</v>
      </c>
      <c r="L832" s="158" t="str">
        <f>IFERROR(IF(O832&gt;0,I832*O832,"   -"),"   -")</f>
        <v xml:space="preserve">   -</v>
      </c>
      <c r="M832" s="52"/>
      <c r="N832" s="167"/>
      <c r="O832" s="167"/>
    </row>
    <row r="833" spans="1:15" hidden="1" x14ac:dyDescent="0.25">
      <c r="A833" s="33" t="s">
        <v>154</v>
      </c>
      <c r="B833" s="34">
        <f>VLOOKUP(D833,nusedswatershed,4,FALSE)</f>
        <v>25</v>
      </c>
      <c r="C833" s="35">
        <v>25</v>
      </c>
      <c r="D833" s="36" t="s">
        <v>216</v>
      </c>
      <c r="E833" s="36" t="s">
        <v>37</v>
      </c>
      <c r="F833" s="21" t="s">
        <v>163</v>
      </c>
      <c r="G833" s="22">
        <v>1975</v>
      </c>
      <c r="H833" s="128">
        <v>200</v>
      </c>
      <c r="I833" s="40">
        <v>200</v>
      </c>
      <c r="J833" s="159" t="str">
        <f>IFERROR(IF(K833&gt;0,I833*K833,"   -"),"   -")</f>
        <v xml:space="preserve">   -</v>
      </c>
      <c r="K833" s="52" t="str">
        <f>_xlfn.IFNA(VLOOKUP(D833&amp;"."&amp;G833,PNIdata!$E$6:$L$264,2,FALSE),"-")</f>
        <v>-</v>
      </c>
      <c r="L833" s="158" t="str">
        <f>IFERROR(IF(O833&gt;0,I833*O833,"   -"),"   -")</f>
        <v xml:space="preserve">   -</v>
      </c>
      <c r="M833" s="52"/>
      <c r="N833" s="167"/>
      <c r="O833" s="167"/>
    </row>
    <row r="834" spans="1:15" hidden="1" x14ac:dyDescent="0.25">
      <c r="A834" s="33" t="s">
        <v>154</v>
      </c>
      <c r="B834" s="34">
        <f>VLOOKUP(D834,nusedswatershed,4,FALSE)</f>
        <v>25</v>
      </c>
      <c r="C834" s="35">
        <v>25</v>
      </c>
      <c r="D834" s="36" t="s">
        <v>216</v>
      </c>
      <c r="E834" s="36" t="s">
        <v>37</v>
      </c>
      <c r="F834" s="21" t="s">
        <v>163</v>
      </c>
      <c r="G834" s="22">
        <v>1974</v>
      </c>
      <c r="H834" s="128">
        <v>75</v>
      </c>
      <c r="I834" s="40">
        <v>75</v>
      </c>
      <c r="J834" s="159" t="str">
        <f>IFERROR(IF(K834&gt;0,I834*K834,"   -"),"   -")</f>
        <v xml:space="preserve">   -</v>
      </c>
      <c r="K834" s="52" t="str">
        <f>_xlfn.IFNA(VLOOKUP(D834&amp;"."&amp;G834,PNIdata!$E$6:$L$264,2,FALSE),"-")</f>
        <v>-</v>
      </c>
      <c r="L834" s="158" t="str">
        <f>IFERROR(IF(O834&gt;0,I834*O834,"   -"),"   -")</f>
        <v xml:space="preserve">   -</v>
      </c>
      <c r="M834" s="52"/>
      <c r="N834" s="167"/>
      <c r="O834" s="167"/>
    </row>
    <row r="835" spans="1:15" hidden="1" x14ac:dyDescent="0.25">
      <c r="A835" s="33" t="s">
        <v>154</v>
      </c>
      <c r="B835" s="34">
        <f>VLOOKUP(D835,nusedswatershed,4,FALSE)</f>
        <v>25</v>
      </c>
      <c r="C835" s="35">
        <v>25</v>
      </c>
      <c r="D835" s="36" t="s">
        <v>216</v>
      </c>
      <c r="E835" s="36" t="s">
        <v>37</v>
      </c>
      <c r="F835" s="21" t="s">
        <v>163</v>
      </c>
      <c r="G835" s="22">
        <v>1973</v>
      </c>
      <c r="H835" s="128">
        <v>75</v>
      </c>
      <c r="I835" s="40">
        <v>75</v>
      </c>
      <c r="J835" s="159" t="str">
        <f>IFERROR(IF(K835&gt;0,I835*K835,"   -"),"   -")</f>
        <v xml:space="preserve">   -</v>
      </c>
      <c r="K835" s="52" t="str">
        <f>_xlfn.IFNA(VLOOKUP(D835&amp;"."&amp;G835,PNIdata!$E$6:$L$264,2,FALSE),"-")</f>
        <v>-</v>
      </c>
      <c r="L835" s="158" t="str">
        <f>IFERROR(IF(O835&gt;0,I835*O835,"   -"),"   -")</f>
        <v xml:space="preserve">   -</v>
      </c>
      <c r="M835" s="52"/>
      <c r="N835" s="167"/>
      <c r="O835" s="167"/>
    </row>
    <row r="836" spans="1:15" hidden="1" x14ac:dyDescent="0.25">
      <c r="A836" s="33" t="s">
        <v>154</v>
      </c>
      <c r="B836" s="34">
        <f>VLOOKUP(D836,nusedswatershed,4,FALSE)</f>
        <v>25</v>
      </c>
      <c r="C836" s="35">
        <v>25</v>
      </c>
      <c r="D836" s="36" t="s">
        <v>216</v>
      </c>
      <c r="E836" s="36" t="s">
        <v>37</v>
      </c>
      <c r="F836" s="21" t="s">
        <v>163</v>
      </c>
      <c r="G836" s="22">
        <v>1972</v>
      </c>
      <c r="H836" s="128">
        <v>75</v>
      </c>
      <c r="I836" s="40">
        <v>75</v>
      </c>
      <c r="J836" s="159" t="str">
        <f>IFERROR(IF(K836&gt;0,I836*K836,"   -"),"   -")</f>
        <v xml:space="preserve">   -</v>
      </c>
      <c r="K836" s="52" t="str">
        <f>_xlfn.IFNA(VLOOKUP(D836&amp;"."&amp;G836,PNIdata!$E$6:$L$264,2,FALSE),"-")</f>
        <v>-</v>
      </c>
      <c r="L836" s="158" t="str">
        <f>IFERROR(IF(O836&gt;0,I836*O836,"   -"),"   -")</f>
        <v xml:space="preserve">   -</v>
      </c>
      <c r="M836" s="52"/>
      <c r="N836" s="167"/>
      <c r="O836" s="167"/>
    </row>
    <row r="837" spans="1:15" hidden="1" x14ac:dyDescent="0.25">
      <c r="A837" s="33" t="s">
        <v>154</v>
      </c>
      <c r="B837" s="34">
        <f>VLOOKUP(D837,nusedswatershed,4,FALSE)</f>
        <v>25</v>
      </c>
      <c r="C837" s="35">
        <v>25</v>
      </c>
      <c r="D837" s="36" t="s">
        <v>216</v>
      </c>
      <c r="E837" s="36" t="s">
        <v>37</v>
      </c>
      <c r="F837" s="21" t="s">
        <v>163</v>
      </c>
      <c r="G837" s="22">
        <v>1971</v>
      </c>
      <c r="H837" s="128">
        <v>175</v>
      </c>
      <c r="I837" s="40">
        <v>175</v>
      </c>
      <c r="J837" s="159" t="str">
        <f>IFERROR(IF(K837&gt;0,I837*K837,"   -"),"   -")</f>
        <v xml:space="preserve">   -</v>
      </c>
      <c r="K837" s="52" t="str">
        <f>_xlfn.IFNA(VLOOKUP(D837&amp;"."&amp;G837,PNIdata!$E$6:$L$264,2,FALSE),"-")</f>
        <v>-</v>
      </c>
      <c r="L837" s="158" t="str">
        <f>IFERROR(IF(O837&gt;0,I837*O837,"   -"),"   -")</f>
        <v xml:space="preserve">   -</v>
      </c>
      <c r="M837" s="52"/>
      <c r="N837" s="167"/>
      <c r="O837" s="167"/>
    </row>
    <row r="838" spans="1:15" hidden="1" x14ac:dyDescent="0.25">
      <c r="A838" s="33" t="s">
        <v>154</v>
      </c>
      <c r="B838" s="34">
        <f>VLOOKUP(D838,nusedswatershed,4,FALSE)</f>
        <v>25</v>
      </c>
      <c r="C838" s="35">
        <v>25</v>
      </c>
      <c r="D838" s="36" t="s">
        <v>216</v>
      </c>
      <c r="E838" s="36" t="s">
        <v>37</v>
      </c>
      <c r="F838" s="21" t="s">
        <v>163</v>
      </c>
      <c r="G838" s="22">
        <v>1970</v>
      </c>
      <c r="H838" s="128">
        <v>75</v>
      </c>
      <c r="I838" s="40">
        <v>75</v>
      </c>
      <c r="J838" s="159" t="str">
        <f>IFERROR(IF(K838&gt;0,I838*K838,"   -"),"   -")</f>
        <v xml:space="preserve">   -</v>
      </c>
      <c r="K838" s="52" t="str">
        <f>_xlfn.IFNA(VLOOKUP(D838&amp;"."&amp;G838,PNIdata!$E$6:$L$264,2,FALSE),"-")</f>
        <v>-</v>
      </c>
      <c r="L838" s="158" t="str">
        <f>IFERROR(IF(O838&gt;0,I838*O838,"   -"),"   -")</f>
        <v xml:space="preserve">   -</v>
      </c>
      <c r="M838" s="52"/>
      <c r="N838" s="167"/>
      <c r="O838" s="167"/>
    </row>
    <row r="839" spans="1:15" hidden="1" x14ac:dyDescent="0.25">
      <c r="A839" s="33" t="s">
        <v>154</v>
      </c>
      <c r="B839" s="34">
        <f>VLOOKUP(D839,nusedswatershed,4,FALSE)</f>
        <v>25</v>
      </c>
      <c r="C839" s="35">
        <v>25</v>
      </c>
      <c r="D839" s="36" t="s">
        <v>216</v>
      </c>
      <c r="E839" s="36" t="s">
        <v>37</v>
      </c>
      <c r="F839" s="21" t="s">
        <v>163</v>
      </c>
      <c r="G839" s="22">
        <v>1969</v>
      </c>
      <c r="H839" s="128">
        <v>400</v>
      </c>
      <c r="I839" s="40">
        <v>400</v>
      </c>
      <c r="J839" s="159" t="str">
        <f>IFERROR(IF(K839&gt;0,I839*K839,"   -"),"   -")</f>
        <v xml:space="preserve">   -</v>
      </c>
      <c r="K839" s="52" t="str">
        <f>_xlfn.IFNA(VLOOKUP(D839&amp;"."&amp;G839,PNIdata!$E$6:$L$264,2,FALSE),"-")</f>
        <v>-</v>
      </c>
      <c r="L839" s="158" t="str">
        <f>IFERROR(IF(O839&gt;0,I839*O839,"   -"),"   -")</f>
        <v xml:space="preserve">   -</v>
      </c>
      <c r="M839" s="52"/>
      <c r="N839" s="167"/>
      <c r="O839" s="167"/>
    </row>
    <row r="840" spans="1:15" hidden="1" x14ac:dyDescent="0.25">
      <c r="A840" s="33" t="s">
        <v>154</v>
      </c>
      <c r="B840" s="34">
        <f>VLOOKUP(D840,nusedswatershed,4,FALSE)</f>
        <v>25</v>
      </c>
      <c r="C840" s="35">
        <v>25</v>
      </c>
      <c r="D840" s="36" t="s">
        <v>216</v>
      </c>
      <c r="E840" s="36" t="s">
        <v>37</v>
      </c>
      <c r="F840" s="21" t="s">
        <v>163</v>
      </c>
      <c r="G840" s="22">
        <v>1968</v>
      </c>
      <c r="H840" s="128">
        <v>400</v>
      </c>
      <c r="I840" s="40">
        <v>400</v>
      </c>
      <c r="J840" s="159" t="str">
        <f>IFERROR(IF(K840&gt;0,I840*K840,"   -"),"   -")</f>
        <v xml:space="preserve">   -</v>
      </c>
      <c r="K840" s="52" t="str">
        <f>_xlfn.IFNA(VLOOKUP(D840&amp;"."&amp;G840,PNIdata!$E$6:$L$264,2,FALSE),"-")</f>
        <v>-</v>
      </c>
      <c r="L840" s="158" t="str">
        <f>IFERROR(IF(O840&gt;0,I840*O840,"   -"),"   -")</f>
        <v xml:space="preserve">   -</v>
      </c>
      <c r="M840" s="52"/>
      <c r="N840" s="167"/>
      <c r="O840" s="167"/>
    </row>
    <row r="841" spans="1:15" hidden="1" x14ac:dyDescent="0.25">
      <c r="A841" s="33" t="s">
        <v>154</v>
      </c>
      <c r="B841" s="34">
        <f>VLOOKUP(D841,nusedswatershed,4,FALSE)</f>
        <v>25</v>
      </c>
      <c r="C841" s="35">
        <v>25</v>
      </c>
      <c r="D841" s="36" t="s">
        <v>216</v>
      </c>
      <c r="E841" s="36" t="s">
        <v>37</v>
      </c>
      <c r="F841" s="21" t="s">
        <v>163</v>
      </c>
      <c r="G841" s="22">
        <v>1967</v>
      </c>
      <c r="H841" s="128">
        <v>300</v>
      </c>
      <c r="I841" s="40">
        <v>300</v>
      </c>
      <c r="J841" s="159" t="str">
        <f>IFERROR(IF(K841&gt;0,I841*K841,"   -"),"   -")</f>
        <v xml:space="preserve">   -</v>
      </c>
      <c r="K841" s="52" t="str">
        <f>_xlfn.IFNA(VLOOKUP(D841&amp;"."&amp;G841,PNIdata!$E$6:$L$264,2,FALSE),"-")</f>
        <v>-</v>
      </c>
      <c r="L841" s="158" t="str">
        <f>IFERROR(IF(O841&gt;0,I841*O841,"   -"),"   -")</f>
        <v xml:space="preserve">   -</v>
      </c>
      <c r="M841" s="52"/>
      <c r="N841" s="167"/>
      <c r="O841" s="167"/>
    </row>
    <row r="842" spans="1:15" hidden="1" x14ac:dyDescent="0.25">
      <c r="A842" s="33" t="s">
        <v>154</v>
      </c>
      <c r="B842" s="34">
        <f>VLOOKUP(D842,nusedswatershed,4,FALSE)</f>
        <v>25</v>
      </c>
      <c r="C842" s="35">
        <v>25</v>
      </c>
      <c r="D842" s="36" t="s">
        <v>216</v>
      </c>
      <c r="E842" s="36" t="s">
        <v>37</v>
      </c>
      <c r="F842" s="21" t="s">
        <v>163</v>
      </c>
      <c r="G842" s="22">
        <v>1966</v>
      </c>
      <c r="H842" s="128">
        <v>350</v>
      </c>
      <c r="I842" s="40">
        <v>350</v>
      </c>
      <c r="J842" s="159" t="str">
        <f>IFERROR(IF(K842&gt;0,I842*K842,"   -"),"   -")</f>
        <v xml:space="preserve">   -</v>
      </c>
      <c r="K842" s="52" t="str">
        <f>_xlfn.IFNA(VLOOKUP(D842&amp;"."&amp;G842,PNIdata!$E$6:$L$264,2,FALSE),"-")</f>
        <v>-</v>
      </c>
      <c r="L842" s="158" t="str">
        <f>IFERROR(IF(O842&gt;0,I842*O842,"   -"),"   -")</f>
        <v xml:space="preserve">   -</v>
      </c>
      <c r="M842" s="52"/>
      <c r="N842" s="167"/>
      <c r="O842" s="167"/>
    </row>
    <row r="843" spans="1:15" hidden="1" x14ac:dyDescent="0.25">
      <c r="A843" s="33" t="s">
        <v>154</v>
      </c>
      <c r="B843" s="34">
        <f>VLOOKUP(D843,nusedswatershed,4,FALSE)</f>
        <v>25</v>
      </c>
      <c r="C843" s="35">
        <v>25</v>
      </c>
      <c r="D843" s="36" t="s">
        <v>216</v>
      </c>
      <c r="E843" s="36" t="s">
        <v>37</v>
      </c>
      <c r="F843" s="21" t="s">
        <v>163</v>
      </c>
      <c r="G843" s="22">
        <v>1965</v>
      </c>
      <c r="H843" s="128">
        <v>200</v>
      </c>
      <c r="I843" s="40">
        <v>200</v>
      </c>
      <c r="J843" s="159" t="str">
        <f>IFERROR(IF(K843&gt;0,I843*K843,"   -"),"   -")</f>
        <v xml:space="preserve">   -</v>
      </c>
      <c r="K843" s="52" t="str">
        <f>_xlfn.IFNA(VLOOKUP(D843&amp;"."&amp;G843,PNIdata!$E$6:$L$264,2,FALSE),"-")</f>
        <v>-</v>
      </c>
      <c r="L843" s="158" t="str">
        <f>IFERROR(IF(O843&gt;0,I843*O843,"   -"),"   -")</f>
        <v xml:space="preserve">   -</v>
      </c>
      <c r="M843" s="52"/>
      <c r="N843" s="167"/>
      <c r="O843" s="167"/>
    </row>
    <row r="844" spans="1:15" hidden="1" x14ac:dyDescent="0.25">
      <c r="A844" s="33" t="s">
        <v>154</v>
      </c>
      <c r="B844" s="34">
        <f>VLOOKUP(D844,nusedswatershed,4,FALSE)</f>
        <v>25</v>
      </c>
      <c r="C844" s="35">
        <v>25</v>
      </c>
      <c r="D844" s="36" t="s">
        <v>216</v>
      </c>
      <c r="E844" s="36" t="s">
        <v>37</v>
      </c>
      <c r="F844" s="21" t="s">
        <v>163</v>
      </c>
      <c r="G844" s="22">
        <v>1964</v>
      </c>
      <c r="H844" s="128">
        <v>750</v>
      </c>
      <c r="I844" s="40">
        <v>750</v>
      </c>
      <c r="J844" s="159" t="str">
        <f>IFERROR(IF(K844&gt;0,I844*K844,"   -"),"   -")</f>
        <v xml:space="preserve">   -</v>
      </c>
      <c r="K844" s="52" t="str">
        <f>_xlfn.IFNA(VLOOKUP(D844&amp;"."&amp;G844,PNIdata!$E$6:$L$264,2,FALSE),"-")</f>
        <v>-</v>
      </c>
      <c r="L844" s="158" t="str">
        <f>IFERROR(IF(O844&gt;0,I844*O844,"   -"),"   -")</f>
        <v xml:space="preserve">   -</v>
      </c>
      <c r="M844" s="52"/>
      <c r="N844" s="167"/>
      <c r="O844" s="167"/>
    </row>
    <row r="845" spans="1:15" hidden="1" x14ac:dyDescent="0.25">
      <c r="A845" s="33" t="s">
        <v>154</v>
      </c>
      <c r="B845" s="34">
        <f>VLOOKUP(D845,nusedswatershed,4,FALSE)</f>
        <v>25</v>
      </c>
      <c r="C845" s="35">
        <v>25</v>
      </c>
      <c r="D845" s="36" t="s">
        <v>216</v>
      </c>
      <c r="E845" s="36" t="s">
        <v>37</v>
      </c>
      <c r="F845" s="21" t="s">
        <v>163</v>
      </c>
      <c r="G845" s="22">
        <v>1963</v>
      </c>
      <c r="H845" s="128">
        <v>300</v>
      </c>
      <c r="I845" s="40">
        <v>300</v>
      </c>
      <c r="J845" s="159" t="str">
        <f>IFERROR(IF(K845&gt;0,I845*K845,"   -"),"   -")</f>
        <v xml:space="preserve">   -</v>
      </c>
      <c r="K845" s="52" t="str">
        <f>_xlfn.IFNA(VLOOKUP(D845&amp;"."&amp;G845,PNIdata!$E$6:$L$264,2,FALSE),"-")</f>
        <v>-</v>
      </c>
      <c r="L845" s="158" t="str">
        <f>IFERROR(IF(O845&gt;0,I845*O845,"   -"),"   -")</f>
        <v xml:space="preserve">   -</v>
      </c>
      <c r="M845" s="52"/>
      <c r="N845" s="167"/>
      <c r="O845" s="167"/>
    </row>
    <row r="846" spans="1:15" hidden="1" x14ac:dyDescent="0.25">
      <c r="A846" s="33" t="s">
        <v>154</v>
      </c>
      <c r="B846" s="34">
        <f>VLOOKUP(D846,nusedswatershed,4,FALSE)</f>
        <v>25</v>
      </c>
      <c r="C846" s="35">
        <v>25</v>
      </c>
      <c r="D846" s="36" t="s">
        <v>216</v>
      </c>
      <c r="E846" s="36" t="s">
        <v>37</v>
      </c>
      <c r="F846" s="21" t="s">
        <v>163</v>
      </c>
      <c r="G846" s="22">
        <v>1962</v>
      </c>
      <c r="H846" s="128">
        <v>750</v>
      </c>
      <c r="I846" s="40">
        <v>750</v>
      </c>
      <c r="J846" s="159" t="str">
        <f>IFERROR(IF(K846&gt;0,I846*K846,"   -"),"   -")</f>
        <v xml:space="preserve">   -</v>
      </c>
      <c r="K846" s="52" t="str">
        <f>_xlfn.IFNA(VLOOKUP(D846&amp;"."&amp;G846,PNIdata!$E$6:$L$264,2,FALSE),"-")</f>
        <v>-</v>
      </c>
      <c r="L846" s="158" t="str">
        <f>IFERROR(IF(O846&gt;0,I846*O846,"   -"),"   -")</f>
        <v xml:space="preserve">   -</v>
      </c>
      <c r="M846" s="52"/>
      <c r="N846" s="167"/>
      <c r="O846" s="167"/>
    </row>
    <row r="847" spans="1:15" hidden="1" x14ac:dyDescent="0.25">
      <c r="A847" s="33" t="s">
        <v>154</v>
      </c>
      <c r="B847" s="34">
        <f>VLOOKUP(D847,nusedswatershed,4,FALSE)</f>
        <v>25</v>
      </c>
      <c r="C847" s="35">
        <v>25</v>
      </c>
      <c r="D847" s="36" t="s">
        <v>216</v>
      </c>
      <c r="E847" s="36" t="s">
        <v>37</v>
      </c>
      <c r="F847" s="21" t="s">
        <v>163</v>
      </c>
      <c r="G847" s="22">
        <v>1961</v>
      </c>
      <c r="H847" s="128">
        <v>25</v>
      </c>
      <c r="I847" s="40">
        <v>25</v>
      </c>
      <c r="J847" s="159" t="str">
        <f>IFERROR(IF(K847&gt;0,I847*K847,"   -"),"   -")</f>
        <v xml:space="preserve">   -</v>
      </c>
      <c r="K847" s="52" t="str">
        <f>_xlfn.IFNA(VLOOKUP(D847&amp;"."&amp;G847,PNIdata!$E$6:$L$264,2,FALSE),"-")</f>
        <v>-</v>
      </c>
      <c r="L847" s="158" t="str">
        <f>IFERROR(IF(O847&gt;0,I847*O847,"   -"),"   -")</f>
        <v xml:space="preserve">   -</v>
      </c>
      <c r="M847" s="52"/>
      <c r="N847" s="167"/>
      <c r="O847" s="167"/>
    </row>
    <row r="848" spans="1:15" hidden="1" x14ac:dyDescent="0.25">
      <c r="A848" s="33" t="s">
        <v>154</v>
      </c>
      <c r="B848" s="34">
        <f>VLOOKUP(D848,nusedswatershed,4,FALSE)</f>
        <v>25</v>
      </c>
      <c r="C848" s="35">
        <v>25</v>
      </c>
      <c r="D848" s="36" t="s">
        <v>216</v>
      </c>
      <c r="E848" s="36" t="s">
        <v>37</v>
      </c>
      <c r="F848" s="21" t="s">
        <v>163</v>
      </c>
      <c r="G848" s="22">
        <v>1960</v>
      </c>
      <c r="H848" s="128">
        <v>25</v>
      </c>
      <c r="I848" s="40">
        <v>25</v>
      </c>
      <c r="J848" s="159" t="str">
        <f>IFERROR(IF(K848&gt;0,I848*K848,"   -"),"   -")</f>
        <v xml:space="preserve">   -</v>
      </c>
      <c r="K848" s="52" t="str">
        <f>_xlfn.IFNA(VLOOKUP(D848&amp;"."&amp;G848,PNIdata!$E$6:$L$264,2,FALSE),"-")</f>
        <v>-</v>
      </c>
      <c r="L848" s="158" t="str">
        <f>IFERROR(IF(O848&gt;0,I848*O848,"   -"),"   -")</f>
        <v xml:space="preserve">   -</v>
      </c>
      <c r="M848" s="52"/>
      <c r="N848" s="167"/>
      <c r="O848" s="167"/>
    </row>
    <row r="849" spans="1:15" hidden="1" x14ac:dyDescent="0.25">
      <c r="A849" s="33" t="s">
        <v>154</v>
      </c>
      <c r="B849" s="34">
        <f>VLOOKUP(D849,nusedswatershed,4,FALSE)</f>
        <v>25</v>
      </c>
      <c r="C849" s="35">
        <v>25</v>
      </c>
      <c r="D849" s="36" t="s">
        <v>216</v>
      </c>
      <c r="E849" s="36" t="s">
        <v>37</v>
      </c>
      <c r="F849" s="21" t="s">
        <v>163</v>
      </c>
      <c r="G849" s="22">
        <v>1959</v>
      </c>
      <c r="H849" s="128">
        <v>25</v>
      </c>
      <c r="I849" s="40">
        <v>25</v>
      </c>
      <c r="J849" s="159" t="str">
        <f>IFERROR(IF(K849&gt;0,I849*K849,"   -"),"   -")</f>
        <v xml:space="preserve">   -</v>
      </c>
      <c r="K849" s="52" t="str">
        <f>_xlfn.IFNA(VLOOKUP(D849&amp;"."&amp;G849,PNIdata!$E$6:$L$264,2,FALSE),"-")</f>
        <v>-</v>
      </c>
      <c r="L849" s="158" t="str">
        <f>IFERROR(IF(O849&gt;0,I849*O849,"   -"),"   -")</f>
        <v xml:space="preserve">   -</v>
      </c>
      <c r="M849" s="52"/>
      <c r="N849" s="167"/>
      <c r="O849" s="167"/>
    </row>
    <row r="850" spans="1:15" hidden="1" x14ac:dyDescent="0.25">
      <c r="A850" s="33" t="s">
        <v>154</v>
      </c>
      <c r="B850" s="34">
        <f>VLOOKUP(D850,nusedswatershed,4,FALSE)</f>
        <v>25</v>
      </c>
      <c r="C850" s="35">
        <v>25</v>
      </c>
      <c r="D850" s="36" t="s">
        <v>216</v>
      </c>
      <c r="E850" s="36" t="s">
        <v>37</v>
      </c>
      <c r="F850" s="21" t="s">
        <v>163</v>
      </c>
      <c r="G850" s="22">
        <v>1958</v>
      </c>
      <c r="H850" s="128">
        <v>25</v>
      </c>
      <c r="I850" s="40">
        <v>25</v>
      </c>
      <c r="J850" s="159" t="str">
        <f>IFERROR(IF(K850&gt;0,I850*K850,"   -"),"   -")</f>
        <v xml:space="preserve">   -</v>
      </c>
      <c r="K850" s="52" t="str">
        <f>_xlfn.IFNA(VLOOKUP(D850&amp;"."&amp;G850,PNIdata!$E$6:$L$264,2,FALSE),"-")</f>
        <v>-</v>
      </c>
      <c r="L850" s="158" t="str">
        <f>IFERROR(IF(O850&gt;0,I850*O850,"   -"),"   -")</f>
        <v xml:space="preserve">   -</v>
      </c>
      <c r="M850" s="52"/>
      <c r="N850" s="167"/>
      <c r="O850" s="167"/>
    </row>
    <row r="851" spans="1:15" hidden="1" x14ac:dyDescent="0.25">
      <c r="A851" s="33" t="s">
        <v>154</v>
      </c>
      <c r="B851" s="34">
        <f>VLOOKUP(D851,nusedswatershed,4,FALSE)</f>
        <v>25</v>
      </c>
      <c r="C851" s="35">
        <v>25</v>
      </c>
      <c r="D851" s="36" t="s">
        <v>216</v>
      </c>
      <c r="E851" s="36" t="s">
        <v>37</v>
      </c>
      <c r="F851" s="21" t="s">
        <v>163</v>
      </c>
      <c r="G851" s="22">
        <v>1957</v>
      </c>
      <c r="H851" s="128" t="s">
        <v>643</v>
      </c>
      <c r="I851" s="40"/>
      <c r="J851" s="159" t="str">
        <f>IFERROR(IF(K851&gt;0,I851*K851,"   -"),"   -")</f>
        <v xml:space="preserve">   -</v>
      </c>
      <c r="K851" s="52" t="str">
        <f>_xlfn.IFNA(VLOOKUP(D851&amp;"."&amp;G851,PNIdata!$E$6:$L$264,2,FALSE),"-")</f>
        <v>-</v>
      </c>
      <c r="L851" s="158" t="str">
        <f>IFERROR(IF(O851&gt;0,I851*O851,"   -"),"   -")</f>
        <v xml:space="preserve">   -</v>
      </c>
      <c r="M851" s="52"/>
      <c r="N851" s="167"/>
      <c r="O851" s="167"/>
    </row>
    <row r="852" spans="1:15" hidden="1" x14ac:dyDescent="0.25">
      <c r="A852" s="33" t="s">
        <v>154</v>
      </c>
      <c r="B852" s="34">
        <f>VLOOKUP(D852,nusedswatershed,4,FALSE)</f>
        <v>25</v>
      </c>
      <c r="C852" s="35">
        <v>25</v>
      </c>
      <c r="D852" s="36" t="s">
        <v>216</v>
      </c>
      <c r="E852" s="36" t="s">
        <v>37</v>
      </c>
      <c r="F852" s="21" t="s">
        <v>163</v>
      </c>
      <c r="G852" s="22">
        <v>1956</v>
      </c>
      <c r="H852" s="128" t="s">
        <v>643</v>
      </c>
      <c r="I852" s="40"/>
      <c r="J852" s="159" t="str">
        <f>IFERROR(IF(K852&gt;0,I852*K852,"   -"),"   -")</f>
        <v xml:space="preserve">   -</v>
      </c>
      <c r="K852" s="52" t="str">
        <f>_xlfn.IFNA(VLOOKUP(D852&amp;"."&amp;G852,PNIdata!$E$6:$L$264,2,FALSE),"-")</f>
        <v>-</v>
      </c>
      <c r="L852" s="158" t="str">
        <f>IFERROR(IF(O852&gt;0,I852*O852,"   -"),"   -")</f>
        <v xml:space="preserve">   -</v>
      </c>
      <c r="M852" s="52"/>
      <c r="N852" s="167"/>
      <c r="O852" s="167"/>
    </row>
    <row r="853" spans="1:15" hidden="1" x14ac:dyDescent="0.25">
      <c r="A853" s="33" t="s">
        <v>154</v>
      </c>
      <c r="B853" s="34">
        <f>VLOOKUP(D853,nusedswatershed,4,FALSE)</f>
        <v>25</v>
      </c>
      <c r="C853" s="35">
        <v>25</v>
      </c>
      <c r="D853" s="36" t="s">
        <v>216</v>
      </c>
      <c r="E853" s="36" t="s">
        <v>37</v>
      </c>
      <c r="F853" s="21" t="s">
        <v>163</v>
      </c>
      <c r="G853" s="22">
        <v>1955</v>
      </c>
      <c r="H853" s="128" t="s">
        <v>643</v>
      </c>
      <c r="I853" s="40"/>
      <c r="J853" s="159" t="str">
        <f>IFERROR(IF(K853&gt;0,I853*K853,"   -"),"   -")</f>
        <v xml:space="preserve">   -</v>
      </c>
      <c r="K853" s="52" t="str">
        <f>_xlfn.IFNA(VLOOKUP(D853&amp;"."&amp;G853,PNIdata!$E$6:$L$264,2,FALSE),"-")</f>
        <v>-</v>
      </c>
      <c r="L853" s="158" t="str">
        <f>IFERROR(IF(O853&gt;0,I853*O853,"   -"),"   -")</f>
        <v xml:space="preserve">   -</v>
      </c>
      <c r="M853" s="52"/>
      <c r="N853" s="167"/>
      <c r="O853" s="167"/>
    </row>
    <row r="854" spans="1:15" hidden="1" x14ac:dyDescent="0.25">
      <c r="A854" s="33" t="s">
        <v>154</v>
      </c>
      <c r="B854" s="34">
        <f>VLOOKUP(D854,nusedswatershed,4,FALSE)</f>
        <v>25</v>
      </c>
      <c r="C854" s="35">
        <v>25</v>
      </c>
      <c r="D854" s="36" t="s">
        <v>216</v>
      </c>
      <c r="E854" s="36" t="s">
        <v>37</v>
      </c>
      <c r="F854" s="21" t="s">
        <v>163</v>
      </c>
      <c r="G854" s="22">
        <v>1954</v>
      </c>
      <c r="H854" s="128" t="s">
        <v>643</v>
      </c>
      <c r="I854" s="40"/>
      <c r="J854" s="159" t="str">
        <f>IFERROR(IF(K854&gt;0,I854*K854,"   -"),"   -")</f>
        <v xml:space="preserve">   -</v>
      </c>
      <c r="K854" s="52" t="str">
        <f>_xlfn.IFNA(VLOOKUP(D854&amp;"."&amp;G854,PNIdata!$E$6:$L$264,2,FALSE),"-")</f>
        <v>-</v>
      </c>
      <c r="L854" s="158" t="str">
        <f>IFERROR(IF(O854&gt;0,I854*O854,"   -"),"   -")</f>
        <v xml:space="preserve">   -</v>
      </c>
      <c r="M854" s="52"/>
      <c r="N854" s="167"/>
      <c r="O854" s="167"/>
    </row>
    <row r="855" spans="1:15" hidden="1" x14ac:dyDescent="0.25">
      <c r="A855" s="33" t="s">
        <v>154</v>
      </c>
      <c r="B855" s="34">
        <f>VLOOKUP(D855,nusedswatershed,4,FALSE)</f>
        <v>25</v>
      </c>
      <c r="C855" s="35">
        <v>25</v>
      </c>
      <c r="D855" s="36" t="s">
        <v>216</v>
      </c>
      <c r="E855" s="36" t="s">
        <v>37</v>
      </c>
      <c r="F855" s="21" t="s">
        <v>163</v>
      </c>
      <c r="G855" s="22">
        <v>1953</v>
      </c>
      <c r="H855" s="128" t="s">
        <v>643</v>
      </c>
      <c r="I855" s="40"/>
      <c r="J855" s="159" t="str">
        <f>IFERROR(IF(K855&gt;0,I855*K855,"   -"),"   -")</f>
        <v xml:space="preserve">   -</v>
      </c>
      <c r="K855" s="52" t="str">
        <f>_xlfn.IFNA(VLOOKUP(D855&amp;"."&amp;G855,PNIdata!$E$6:$L$264,2,FALSE),"-")</f>
        <v>-</v>
      </c>
      <c r="L855" s="158" t="str">
        <f>IFERROR(IF(O855&gt;0,I855*O855,"   -"),"   -")</f>
        <v xml:space="preserve">   -</v>
      </c>
      <c r="M855" s="52"/>
      <c r="N855" s="167"/>
      <c r="O855" s="167"/>
    </row>
    <row r="856" spans="1:15" x14ac:dyDescent="0.25">
      <c r="A856" s="33" t="s">
        <v>154</v>
      </c>
      <c r="B856" s="34">
        <f>VLOOKUP(D856,nusedswatershed,4,FALSE)</f>
        <v>26</v>
      </c>
      <c r="C856" s="35">
        <v>26</v>
      </c>
      <c r="D856" s="36" t="s">
        <v>233</v>
      </c>
      <c r="E856" s="36" t="s">
        <v>38</v>
      </c>
      <c r="F856" s="21" t="s">
        <v>163</v>
      </c>
      <c r="G856" s="40">
        <v>2023</v>
      </c>
      <c r="H856" s="128" t="s">
        <v>645</v>
      </c>
      <c r="I856" s="40"/>
      <c r="J856" s="159" t="str">
        <f>IFERROR(IF(K856&gt;0,I856*K856,"   -"),"   -")</f>
        <v xml:space="preserve">   -</v>
      </c>
      <c r="K856" s="52" t="str">
        <f>_xlfn.IFNA(VLOOKUP(D856&amp;"."&amp;G856,PNIdata!$E$6:$L$264,2,FALSE),"-")</f>
        <v>-</v>
      </c>
      <c r="L856" s="158" t="str">
        <f>IFERROR(IF(O856&gt;0,I856*O856,"   -"),"   -")</f>
        <v xml:space="preserve">   -</v>
      </c>
      <c r="M856" s="52"/>
      <c r="N856" s="167"/>
      <c r="O856" s="167"/>
    </row>
    <row r="857" spans="1:15" x14ac:dyDescent="0.25">
      <c r="A857" s="33" t="s">
        <v>154</v>
      </c>
      <c r="B857" s="34">
        <f>VLOOKUP(D857,nusedswatershed,4,FALSE)</f>
        <v>26</v>
      </c>
      <c r="C857" s="35">
        <v>26</v>
      </c>
      <c r="D857" s="36" t="s">
        <v>233</v>
      </c>
      <c r="E857" s="36" t="s">
        <v>38</v>
      </c>
      <c r="F857" s="21" t="s">
        <v>163</v>
      </c>
      <c r="G857" s="40">
        <v>2022</v>
      </c>
      <c r="H857" s="128" t="s">
        <v>644</v>
      </c>
      <c r="I857" s="40"/>
      <c r="J857" s="159" t="str">
        <f>IFERROR(IF(K857&gt;0,I857*K857,"   -"),"   -")</f>
        <v xml:space="preserve">   -</v>
      </c>
      <c r="K857" s="52" t="str">
        <f>_xlfn.IFNA(VLOOKUP(D857&amp;"."&amp;G857,PNIdata!$E$6:$L$264,2,FALSE),"-")</f>
        <v>-</v>
      </c>
      <c r="L857" s="158" t="str">
        <f>IFERROR(IF(O857&gt;0,I857*O857,"   -"),"   -")</f>
        <v xml:space="preserve">   -</v>
      </c>
      <c r="M857" s="52"/>
      <c r="N857" s="167"/>
      <c r="O857" s="167"/>
    </row>
    <row r="858" spans="1:15" x14ac:dyDescent="0.25">
      <c r="A858" s="33" t="s">
        <v>154</v>
      </c>
      <c r="B858" s="34">
        <f>VLOOKUP(D858,nusedswatershed,4,FALSE)</f>
        <v>26</v>
      </c>
      <c r="C858" s="35">
        <v>26</v>
      </c>
      <c r="D858" s="36" t="s">
        <v>233</v>
      </c>
      <c r="E858" s="36" t="s">
        <v>38</v>
      </c>
      <c r="F858" s="21" t="s">
        <v>163</v>
      </c>
      <c r="G858" s="40">
        <v>2021</v>
      </c>
      <c r="H858" s="128">
        <v>3</v>
      </c>
      <c r="I858" s="40">
        <v>3</v>
      </c>
      <c r="J858" s="159" t="str">
        <f>IFERROR(IF(K858&gt;0,I858*K858,"   -"),"   -")</f>
        <v xml:space="preserve">   -</v>
      </c>
      <c r="K858" s="52" t="str">
        <f>_xlfn.IFNA(VLOOKUP(D858&amp;"."&amp;G858,PNIdata!$E$6:$L$264,2,FALSE),"-")</f>
        <v>-</v>
      </c>
      <c r="L858" s="158" t="str">
        <f>IFERROR(IF(O858&gt;0,I858*O858,"   -"),"   -")</f>
        <v xml:space="preserve">   -</v>
      </c>
      <c r="M858" s="52"/>
      <c r="N858" s="167"/>
      <c r="O858" s="167"/>
    </row>
    <row r="859" spans="1:15" x14ac:dyDescent="0.25">
      <c r="A859" s="33" t="s">
        <v>154</v>
      </c>
      <c r="B859" s="34">
        <f>VLOOKUP(D859,nusedswatershed,4,FALSE)</f>
        <v>26</v>
      </c>
      <c r="C859" s="35">
        <v>26</v>
      </c>
      <c r="D859" s="36" t="s">
        <v>233</v>
      </c>
      <c r="E859" s="36" t="s">
        <v>38</v>
      </c>
      <c r="F859" s="21" t="s">
        <v>163</v>
      </c>
      <c r="G859" s="40">
        <v>2020</v>
      </c>
      <c r="H859" s="128" t="s">
        <v>646</v>
      </c>
      <c r="I859" s="40"/>
      <c r="J859" s="159" t="str">
        <f>IFERROR(IF(K859&gt;0,I859*K859,"   -"),"   -")</f>
        <v xml:space="preserve">   -</v>
      </c>
      <c r="K859" s="52" t="str">
        <f>_xlfn.IFNA(VLOOKUP(D859&amp;"."&amp;G859,PNIdata!$E$6:$L$264,2,FALSE),"-")</f>
        <v>-</v>
      </c>
      <c r="L859" s="158" t="str">
        <f>IFERROR(IF(O859&gt;0,I859*O859,"   -"),"   -")</f>
        <v xml:space="preserve">   -</v>
      </c>
      <c r="M859" s="52"/>
      <c r="N859" s="167"/>
      <c r="O859" s="167"/>
    </row>
    <row r="860" spans="1:15" x14ac:dyDescent="0.25">
      <c r="A860" s="33" t="s">
        <v>154</v>
      </c>
      <c r="B860" s="34">
        <f>VLOOKUP(D860,nusedswatershed,4,FALSE)</f>
        <v>26</v>
      </c>
      <c r="C860" s="35">
        <v>26</v>
      </c>
      <c r="D860" s="36" t="s">
        <v>233</v>
      </c>
      <c r="E860" s="36" t="s">
        <v>38</v>
      </c>
      <c r="F860" s="21" t="s">
        <v>163</v>
      </c>
      <c r="G860" s="40">
        <v>2019</v>
      </c>
      <c r="H860" s="128">
        <v>20</v>
      </c>
      <c r="I860" s="40">
        <v>20</v>
      </c>
      <c r="J860" s="159" t="str">
        <f>IFERROR(IF(K860&gt;0,I860*K860,"   -"),"   -")</f>
        <v xml:space="preserve">   -</v>
      </c>
      <c r="K860" s="52" t="str">
        <f>_xlfn.IFNA(VLOOKUP(D860&amp;"."&amp;G860,PNIdata!$E$6:$L$264,2,FALSE),"-")</f>
        <v>-</v>
      </c>
      <c r="L860" s="158" t="str">
        <f>IFERROR(IF(O860&gt;0,I860*O860,"   -"),"   -")</f>
        <v xml:space="preserve">   -</v>
      </c>
      <c r="M860" s="52"/>
      <c r="N860" s="167"/>
      <c r="O860" s="167"/>
    </row>
    <row r="861" spans="1:15" x14ac:dyDescent="0.25">
      <c r="A861" s="33" t="s">
        <v>154</v>
      </c>
      <c r="B861" s="34">
        <f>VLOOKUP(D861,nusedswatershed,4,FALSE)</f>
        <v>26</v>
      </c>
      <c r="C861" s="35">
        <v>26</v>
      </c>
      <c r="D861" s="36" t="s">
        <v>233</v>
      </c>
      <c r="E861" s="36" t="s">
        <v>38</v>
      </c>
      <c r="F861" s="21" t="s">
        <v>163</v>
      </c>
      <c r="G861" s="40">
        <v>2018</v>
      </c>
      <c r="H861" s="128">
        <v>18</v>
      </c>
      <c r="I861" s="40">
        <v>18</v>
      </c>
      <c r="J861" s="159" t="str">
        <f>IFERROR(IF(K861&gt;0,I861*K861,"   -"),"   -")</f>
        <v xml:space="preserve">   -</v>
      </c>
      <c r="K861" s="52" t="str">
        <f>_xlfn.IFNA(VLOOKUP(D861&amp;"."&amp;G861,PNIdata!$E$6:$L$264,2,FALSE),"-")</f>
        <v>-</v>
      </c>
      <c r="L861" s="158" t="str">
        <f>IFERROR(IF(O861&gt;0,I861*O861,"   -"),"   -")</f>
        <v xml:space="preserve">   -</v>
      </c>
      <c r="M861" s="52"/>
      <c r="N861" s="167"/>
      <c r="O861" s="167"/>
    </row>
    <row r="862" spans="1:15" x14ac:dyDescent="0.25">
      <c r="A862" s="33" t="s">
        <v>154</v>
      </c>
      <c r="B862" s="34">
        <f>VLOOKUP(D862,nusedswatershed,4,FALSE)</f>
        <v>26</v>
      </c>
      <c r="C862" s="35">
        <v>26</v>
      </c>
      <c r="D862" s="36" t="s">
        <v>233</v>
      </c>
      <c r="E862" s="36" t="s">
        <v>38</v>
      </c>
      <c r="F862" s="21" t="s">
        <v>163</v>
      </c>
      <c r="G862" s="40">
        <v>2017</v>
      </c>
      <c r="H862" s="128" t="s">
        <v>644</v>
      </c>
      <c r="I862" s="40"/>
      <c r="J862" s="159" t="str">
        <f>IFERROR(IF(K862&gt;0,I862*K862,"   -"),"   -")</f>
        <v xml:space="preserve">   -</v>
      </c>
      <c r="K862" s="52" t="str">
        <f>_xlfn.IFNA(VLOOKUP(D862&amp;"."&amp;G862,PNIdata!$E$6:$L$264,2,FALSE),"-")</f>
        <v>-</v>
      </c>
      <c r="L862" s="158" t="str">
        <f>IFERROR(IF(O862&gt;0,I862*O862,"   -"),"   -")</f>
        <v xml:space="preserve">   -</v>
      </c>
      <c r="M862" s="52"/>
      <c r="N862" s="167"/>
      <c r="O862" s="167"/>
    </row>
    <row r="863" spans="1:15" x14ac:dyDescent="0.25">
      <c r="A863" s="33" t="s">
        <v>154</v>
      </c>
      <c r="B863" s="34">
        <f>VLOOKUP(D863,nusedswatershed,4,FALSE)</f>
        <v>26</v>
      </c>
      <c r="C863" s="35">
        <v>26</v>
      </c>
      <c r="D863" s="36" t="s">
        <v>233</v>
      </c>
      <c r="E863" s="36" t="s">
        <v>38</v>
      </c>
      <c r="F863" s="21" t="s">
        <v>163</v>
      </c>
      <c r="G863" s="40">
        <v>2016</v>
      </c>
      <c r="H863" s="128" t="s">
        <v>644</v>
      </c>
      <c r="I863" s="40"/>
      <c r="J863" s="159" t="str">
        <f>IFERROR(IF(K863&gt;0,I863*K863,"   -"),"   -")</f>
        <v xml:space="preserve">   -</v>
      </c>
      <c r="K863" s="52" t="str">
        <f>_xlfn.IFNA(VLOOKUP(D863&amp;"."&amp;G863,PNIdata!$E$6:$L$264,2,FALSE),"-")</f>
        <v>-</v>
      </c>
      <c r="L863" s="158" t="str">
        <f>IFERROR(IF(O863&gt;0,I863*O863,"   -"),"   -")</f>
        <v xml:space="preserve">   -</v>
      </c>
      <c r="M863" s="52"/>
      <c r="N863" s="167"/>
      <c r="O863" s="167"/>
    </row>
    <row r="864" spans="1:15" x14ac:dyDescent="0.25">
      <c r="A864" s="33" t="s">
        <v>154</v>
      </c>
      <c r="B864" s="34">
        <f>VLOOKUP(D864,nusedswatershed,4,FALSE)</f>
        <v>26</v>
      </c>
      <c r="C864" s="35">
        <v>26</v>
      </c>
      <c r="D864" s="36" t="s">
        <v>233</v>
      </c>
      <c r="E864" s="36" t="s">
        <v>38</v>
      </c>
      <c r="F864" s="21" t="s">
        <v>163</v>
      </c>
      <c r="G864" s="22">
        <v>2015</v>
      </c>
      <c r="H864" s="128" t="s">
        <v>650</v>
      </c>
      <c r="I864" s="40"/>
      <c r="J864" s="159" t="str">
        <f>IFERROR(IF(K864&gt;0,I864*K864,"   -"),"   -")</f>
        <v xml:space="preserve">   -</v>
      </c>
      <c r="K864" s="52" t="str">
        <f>_xlfn.IFNA(VLOOKUP(D864&amp;"."&amp;G864,PNIdata!$E$6:$L$264,2,FALSE),"-")</f>
        <v>-</v>
      </c>
      <c r="L864" s="158" t="str">
        <f>IFERROR(IF(O864&gt;0,I864*O864,"   -"),"   -")</f>
        <v xml:space="preserve">   -</v>
      </c>
      <c r="M864" s="52"/>
      <c r="N864" s="167"/>
      <c r="O864" s="167"/>
    </row>
    <row r="865" spans="1:15" x14ac:dyDescent="0.25">
      <c r="A865" s="33" t="s">
        <v>154</v>
      </c>
      <c r="B865" s="34">
        <f>VLOOKUP(D865,nusedswatershed,4,FALSE)</f>
        <v>26</v>
      </c>
      <c r="C865" s="35">
        <v>26</v>
      </c>
      <c r="D865" s="36" t="s">
        <v>233</v>
      </c>
      <c r="E865" s="36" t="s">
        <v>38</v>
      </c>
      <c r="F865" s="21" t="s">
        <v>163</v>
      </c>
      <c r="G865" s="22">
        <v>2014</v>
      </c>
      <c r="H865" s="128" t="s">
        <v>650</v>
      </c>
      <c r="I865" s="40"/>
      <c r="J865" s="159" t="str">
        <f>IFERROR(IF(K865&gt;0,I865*K865,"   -"),"   -")</f>
        <v xml:space="preserve">   -</v>
      </c>
      <c r="K865" s="52" t="str">
        <f>_xlfn.IFNA(VLOOKUP(D865&amp;"."&amp;G865,PNIdata!$E$6:$L$264,2,FALSE),"-")</f>
        <v>-</v>
      </c>
      <c r="L865" s="158" t="str">
        <f>IFERROR(IF(O865&gt;0,I865*O865,"   -"),"   -")</f>
        <v xml:space="preserve">   -</v>
      </c>
      <c r="M865" s="52"/>
      <c r="N865" s="167"/>
      <c r="O865" s="167"/>
    </row>
    <row r="866" spans="1:15" x14ac:dyDescent="0.25">
      <c r="A866" s="33" t="s">
        <v>154</v>
      </c>
      <c r="B866" s="34">
        <f>VLOOKUP(D866,nusedswatershed,4,FALSE)</f>
        <v>26</v>
      </c>
      <c r="C866" s="35">
        <v>26</v>
      </c>
      <c r="D866" s="36" t="s">
        <v>233</v>
      </c>
      <c r="E866" s="36" t="s">
        <v>38</v>
      </c>
      <c r="F866" s="21" t="s">
        <v>163</v>
      </c>
      <c r="G866">
        <v>2013</v>
      </c>
      <c r="H866" s="128">
        <v>18</v>
      </c>
      <c r="I866" s="40">
        <v>18</v>
      </c>
      <c r="J866" s="159" t="str">
        <f>IFERROR(IF(K866&gt;0,I866*K866,"   -"),"   -")</f>
        <v xml:space="preserve">   -</v>
      </c>
      <c r="K866" s="52" t="str">
        <f>_xlfn.IFNA(VLOOKUP(D866&amp;"."&amp;G866,PNIdata!$E$6:$L$264,2,FALSE),"-")</f>
        <v>-</v>
      </c>
      <c r="L866" s="158" t="str">
        <f>IFERROR(IF(O866&gt;0,I866*O866,"   -"),"   -")</f>
        <v xml:space="preserve">   -</v>
      </c>
      <c r="M866" s="52"/>
      <c r="N866" s="167"/>
      <c r="O866" s="167"/>
    </row>
    <row r="867" spans="1:15" x14ac:dyDescent="0.25">
      <c r="A867" s="33" t="s">
        <v>154</v>
      </c>
      <c r="B867" s="34">
        <f>VLOOKUP(D867,nusedswatershed,4,FALSE)</f>
        <v>26</v>
      </c>
      <c r="C867" s="35">
        <v>26</v>
      </c>
      <c r="D867" s="36" t="s">
        <v>233</v>
      </c>
      <c r="E867" s="36" t="s">
        <v>38</v>
      </c>
      <c r="F867" s="21" t="s">
        <v>163</v>
      </c>
      <c r="G867" s="22">
        <v>2012</v>
      </c>
      <c r="H867" s="128">
        <v>11</v>
      </c>
      <c r="I867" s="40">
        <v>11</v>
      </c>
      <c r="J867" s="159" t="str">
        <f>IFERROR(IF(K867&gt;0,I867*K867,"   -"),"   -")</f>
        <v xml:space="preserve">   -</v>
      </c>
      <c r="K867" s="52" t="str">
        <f>_xlfn.IFNA(VLOOKUP(D867&amp;"."&amp;G867,PNIdata!$E$6:$L$264,2,FALSE),"-")</f>
        <v>-</v>
      </c>
      <c r="L867" s="158" t="str">
        <f>IFERROR(IF(O867&gt;0,I867*O867,"   -"),"   -")</f>
        <v xml:space="preserve">   -</v>
      </c>
      <c r="M867" s="52"/>
      <c r="N867" s="167"/>
      <c r="O867" s="167"/>
    </row>
    <row r="868" spans="1:15" x14ac:dyDescent="0.25">
      <c r="A868" s="33" t="s">
        <v>154</v>
      </c>
      <c r="B868" s="34">
        <f>VLOOKUP(D868,nusedswatershed,4,FALSE)</f>
        <v>26</v>
      </c>
      <c r="C868" s="35">
        <v>26</v>
      </c>
      <c r="D868" s="36" t="s">
        <v>233</v>
      </c>
      <c r="E868" s="36" t="s">
        <v>38</v>
      </c>
      <c r="F868" s="21" t="s">
        <v>163</v>
      </c>
      <c r="G868" s="22">
        <v>2011</v>
      </c>
      <c r="H868" s="128" t="s">
        <v>645</v>
      </c>
      <c r="I868" s="40"/>
      <c r="J868" s="159" t="str">
        <f>IFERROR(IF(K868&gt;0,I868*K868,"   -"),"   -")</f>
        <v xml:space="preserve">   -</v>
      </c>
      <c r="K868" s="52" t="str">
        <f>_xlfn.IFNA(VLOOKUP(D868&amp;"."&amp;G868,PNIdata!$E$6:$L$264,2,FALSE),"-")</f>
        <v>-</v>
      </c>
      <c r="L868" s="158" t="str">
        <f>IFERROR(IF(O868&gt;0,I868*O868,"   -"),"   -")</f>
        <v xml:space="preserve">   -</v>
      </c>
      <c r="M868" s="52"/>
      <c r="N868" s="167"/>
      <c r="O868" s="167"/>
    </row>
    <row r="869" spans="1:15" x14ac:dyDescent="0.25">
      <c r="A869" s="33" t="s">
        <v>154</v>
      </c>
      <c r="B869" s="34">
        <f>VLOOKUP(D869,nusedswatershed,4,FALSE)</f>
        <v>26</v>
      </c>
      <c r="C869" s="35">
        <v>26</v>
      </c>
      <c r="D869" s="36" t="s">
        <v>233</v>
      </c>
      <c r="E869" s="36" t="s">
        <v>38</v>
      </c>
      <c r="F869" s="21" t="s">
        <v>163</v>
      </c>
      <c r="G869" s="22">
        <v>2010</v>
      </c>
      <c r="H869" s="128" t="s">
        <v>644</v>
      </c>
      <c r="I869" s="40"/>
      <c r="J869" s="159" t="str">
        <f>IFERROR(IF(K869&gt;0,I869*K869,"   -"),"   -")</f>
        <v xml:space="preserve">   -</v>
      </c>
      <c r="K869" s="52" t="str">
        <f>_xlfn.IFNA(VLOOKUP(D869&amp;"."&amp;G869,PNIdata!$E$6:$L$264,2,FALSE),"-")</f>
        <v>-</v>
      </c>
      <c r="L869" s="158" t="str">
        <f>IFERROR(IF(O869&gt;0,I869*O869,"   -"),"   -")</f>
        <v xml:space="preserve">   -</v>
      </c>
      <c r="M869" s="52"/>
      <c r="N869" s="167"/>
      <c r="O869" s="167"/>
    </row>
    <row r="870" spans="1:15" x14ac:dyDescent="0.25">
      <c r="A870" s="33" t="s">
        <v>154</v>
      </c>
      <c r="B870" s="34">
        <f>VLOOKUP(D870,nusedswatershed,4,FALSE)</f>
        <v>26</v>
      </c>
      <c r="C870" s="35">
        <v>26</v>
      </c>
      <c r="D870" s="36" t="s">
        <v>233</v>
      </c>
      <c r="E870" s="36" t="s">
        <v>38</v>
      </c>
      <c r="F870" s="21" t="s">
        <v>163</v>
      </c>
      <c r="G870" s="22">
        <v>2009</v>
      </c>
      <c r="H870" s="128" t="s">
        <v>644</v>
      </c>
      <c r="I870" s="40"/>
      <c r="J870" s="159" t="str">
        <f>IFERROR(IF(K870&gt;0,I870*K870,"   -"),"   -")</f>
        <v xml:space="preserve">   -</v>
      </c>
      <c r="K870" s="52" t="str">
        <f>_xlfn.IFNA(VLOOKUP(D870&amp;"."&amp;G870,PNIdata!$E$6:$L$264,2,FALSE),"-")</f>
        <v>-</v>
      </c>
      <c r="L870" s="158" t="str">
        <f>IFERROR(IF(O870&gt;0,I870*O870,"   -"),"   -")</f>
        <v xml:space="preserve">   -</v>
      </c>
      <c r="M870" s="52"/>
      <c r="N870" s="167"/>
      <c r="O870" s="167"/>
    </row>
    <row r="871" spans="1:15" x14ac:dyDescent="0.25">
      <c r="A871" s="33" t="s">
        <v>154</v>
      </c>
      <c r="B871" s="34">
        <f>VLOOKUP(D871,nusedswatershed,4,FALSE)</f>
        <v>26</v>
      </c>
      <c r="C871" s="35">
        <v>26</v>
      </c>
      <c r="D871" s="36" t="s">
        <v>233</v>
      </c>
      <c r="E871" s="36" t="s">
        <v>38</v>
      </c>
      <c r="F871" s="21" t="s">
        <v>163</v>
      </c>
      <c r="G871">
        <v>2008</v>
      </c>
      <c r="H871" s="128" t="s">
        <v>644</v>
      </c>
      <c r="I871" s="40"/>
      <c r="J871" s="159" t="str">
        <f>IFERROR(IF(K871&gt;0,I871*K871,"   -"),"   -")</f>
        <v xml:space="preserve">   -</v>
      </c>
      <c r="K871" s="52" t="str">
        <f>_xlfn.IFNA(VLOOKUP(D871&amp;"."&amp;G871,PNIdata!$E$6:$L$264,2,FALSE),"-")</f>
        <v>-</v>
      </c>
      <c r="L871" s="158" t="str">
        <f>IFERROR(IF(O871&gt;0,I871*O871,"   -"),"   -")</f>
        <v xml:space="preserve">   -</v>
      </c>
      <c r="M871" s="52"/>
      <c r="N871" s="167"/>
      <c r="O871" s="167"/>
    </row>
    <row r="872" spans="1:15" x14ac:dyDescent="0.25">
      <c r="A872" s="33" t="s">
        <v>154</v>
      </c>
      <c r="B872" s="34">
        <f>VLOOKUP(D872,nusedswatershed,4,FALSE)</f>
        <v>26</v>
      </c>
      <c r="C872" s="35">
        <v>26</v>
      </c>
      <c r="D872" s="36" t="s">
        <v>233</v>
      </c>
      <c r="E872" s="36" t="s">
        <v>38</v>
      </c>
      <c r="F872" s="21" t="s">
        <v>163</v>
      </c>
      <c r="G872">
        <v>2007</v>
      </c>
      <c r="H872" s="128" t="s">
        <v>644</v>
      </c>
      <c r="I872" s="40"/>
      <c r="J872" s="159" t="str">
        <f>IFERROR(IF(K872&gt;0,I872*K872,"   -"),"   -")</f>
        <v xml:space="preserve">   -</v>
      </c>
      <c r="K872" s="52" t="str">
        <f>_xlfn.IFNA(VLOOKUP(D872&amp;"."&amp;G872,PNIdata!$E$6:$L$264,2,FALSE),"-")</f>
        <v>-</v>
      </c>
      <c r="L872" s="158" t="str">
        <f>IFERROR(IF(O872&gt;0,I872*O872,"   -"),"   -")</f>
        <v xml:space="preserve">   -</v>
      </c>
      <c r="M872" s="52"/>
      <c r="N872" s="167"/>
      <c r="O872" s="167"/>
    </row>
    <row r="873" spans="1:15" x14ac:dyDescent="0.25">
      <c r="A873" s="33" t="s">
        <v>154</v>
      </c>
      <c r="B873" s="34">
        <f>VLOOKUP(D873,nusedswatershed,4,FALSE)</f>
        <v>26</v>
      </c>
      <c r="C873" s="35">
        <v>26</v>
      </c>
      <c r="D873" s="36" t="s">
        <v>233</v>
      </c>
      <c r="E873" s="36" t="s">
        <v>38</v>
      </c>
      <c r="F873" s="21" t="s">
        <v>163</v>
      </c>
      <c r="G873">
        <v>2006</v>
      </c>
      <c r="H873" s="128" t="s">
        <v>644</v>
      </c>
      <c r="I873" s="40"/>
      <c r="J873" s="159" t="str">
        <f>IFERROR(IF(K873&gt;0,I873*K873,"   -"),"   -")</f>
        <v xml:space="preserve">   -</v>
      </c>
      <c r="K873" s="52" t="str">
        <f>_xlfn.IFNA(VLOOKUP(D873&amp;"."&amp;G873,PNIdata!$E$6:$L$264,2,FALSE),"-")</f>
        <v>-</v>
      </c>
      <c r="L873" s="158" t="str">
        <f>IFERROR(IF(O873&gt;0,I873*O873,"   -"),"   -")</f>
        <v xml:space="preserve">   -</v>
      </c>
      <c r="M873" s="52"/>
      <c r="N873" s="167"/>
      <c r="O873" s="167"/>
    </row>
    <row r="874" spans="1:15" x14ac:dyDescent="0.25">
      <c r="A874" s="33" t="s">
        <v>154</v>
      </c>
      <c r="B874" s="34">
        <f>VLOOKUP(D874,nusedswatershed,4,FALSE)</f>
        <v>26</v>
      </c>
      <c r="C874" s="35">
        <v>26</v>
      </c>
      <c r="D874" s="36" t="s">
        <v>233</v>
      </c>
      <c r="E874" s="36" t="s">
        <v>38</v>
      </c>
      <c r="F874" s="21" t="s">
        <v>163</v>
      </c>
      <c r="G874">
        <v>2005</v>
      </c>
      <c r="H874" s="128" t="s">
        <v>644</v>
      </c>
      <c r="I874" s="40"/>
      <c r="J874" s="159" t="str">
        <f>IFERROR(IF(K874&gt;0,I874*K874,"   -"),"   -")</f>
        <v xml:space="preserve">   -</v>
      </c>
      <c r="K874" s="52" t="str">
        <f>_xlfn.IFNA(VLOOKUP(D874&amp;"."&amp;G874,PNIdata!$E$6:$L$264,2,FALSE),"-")</f>
        <v>-</v>
      </c>
      <c r="L874" s="158" t="str">
        <f>IFERROR(IF(O874&gt;0,I874*O874,"   -"),"   -")</f>
        <v xml:space="preserve">   -</v>
      </c>
      <c r="M874" s="52"/>
      <c r="N874" s="167"/>
      <c r="O874" s="167"/>
    </row>
    <row r="875" spans="1:15" x14ac:dyDescent="0.25">
      <c r="A875" s="33" t="s">
        <v>154</v>
      </c>
      <c r="B875" s="34">
        <f>VLOOKUP(D875,nusedswatershed,4,FALSE)</f>
        <v>26</v>
      </c>
      <c r="C875" s="35">
        <v>26</v>
      </c>
      <c r="D875" s="36" t="s">
        <v>233</v>
      </c>
      <c r="E875" s="36" t="s">
        <v>38</v>
      </c>
      <c r="F875" s="21" t="s">
        <v>163</v>
      </c>
      <c r="G875">
        <v>2004</v>
      </c>
      <c r="H875" s="128" t="s">
        <v>645</v>
      </c>
      <c r="I875" s="40"/>
      <c r="J875" s="159" t="str">
        <f>IFERROR(IF(K875&gt;0,I875*K875,"   -"),"   -")</f>
        <v xml:space="preserve">   -</v>
      </c>
      <c r="K875" s="52" t="str">
        <f>_xlfn.IFNA(VLOOKUP(D875&amp;"."&amp;G875,PNIdata!$E$6:$L$264,2,FALSE),"-")</f>
        <v>-</v>
      </c>
      <c r="L875" s="158" t="str">
        <f>IFERROR(IF(O875&gt;0,I875*O875,"   -"),"   -")</f>
        <v xml:space="preserve">   -</v>
      </c>
      <c r="M875" s="52"/>
      <c r="N875" s="167"/>
      <c r="O875" s="167"/>
    </row>
    <row r="876" spans="1:15" x14ac:dyDescent="0.25">
      <c r="A876" s="33" t="s">
        <v>154</v>
      </c>
      <c r="B876" s="34">
        <f>VLOOKUP(D876,nusedswatershed,4,FALSE)</f>
        <v>26</v>
      </c>
      <c r="C876" s="35">
        <v>26</v>
      </c>
      <c r="D876" s="36" t="s">
        <v>233</v>
      </c>
      <c r="E876" s="36" t="s">
        <v>38</v>
      </c>
      <c r="F876" s="21" t="s">
        <v>163</v>
      </c>
      <c r="G876">
        <v>2003</v>
      </c>
      <c r="H876" s="128">
        <v>26</v>
      </c>
      <c r="I876" s="40">
        <v>26</v>
      </c>
      <c r="J876" s="159" t="str">
        <f>IFERROR(IF(K876&gt;0,I876*K876,"   -"),"   -")</f>
        <v xml:space="preserve">   -</v>
      </c>
      <c r="K876" s="52" t="str">
        <f>_xlfn.IFNA(VLOOKUP(D876&amp;"."&amp;G876,PNIdata!$E$6:$L$264,2,FALSE),"-")</f>
        <v>-</v>
      </c>
      <c r="L876" s="158" t="str">
        <f>IFERROR(IF(O876&gt;0,I876*O876,"   -"),"   -")</f>
        <v xml:space="preserve">   -</v>
      </c>
      <c r="M876" s="52"/>
      <c r="N876" s="167"/>
      <c r="O876" s="167"/>
    </row>
    <row r="877" spans="1:15" x14ac:dyDescent="0.25">
      <c r="A877" s="33" t="s">
        <v>154</v>
      </c>
      <c r="B877" s="34">
        <f>VLOOKUP(D877,nusedswatershed,4,FALSE)</f>
        <v>26</v>
      </c>
      <c r="C877" s="35">
        <v>26</v>
      </c>
      <c r="D877" s="36" t="s">
        <v>233</v>
      </c>
      <c r="E877" s="36" t="s">
        <v>38</v>
      </c>
      <c r="F877" s="21" t="s">
        <v>163</v>
      </c>
      <c r="G877">
        <v>2002</v>
      </c>
      <c r="H877" s="128" t="s">
        <v>645</v>
      </c>
      <c r="I877" s="40"/>
      <c r="J877" s="159" t="str">
        <f>IFERROR(IF(K877&gt;0,I877*K877,"   -"),"   -")</f>
        <v xml:space="preserve">   -</v>
      </c>
      <c r="K877" s="52" t="str">
        <f>_xlfn.IFNA(VLOOKUP(D877&amp;"."&amp;G877,PNIdata!$E$6:$L$264,2,FALSE),"-")</f>
        <v>-</v>
      </c>
      <c r="L877" s="158" t="str">
        <f>IFERROR(IF(O877&gt;0,I877*O877,"   -"),"   -")</f>
        <v xml:space="preserve">   -</v>
      </c>
      <c r="M877" s="52"/>
      <c r="N877" s="167"/>
      <c r="O877" s="167"/>
    </row>
    <row r="878" spans="1:15" x14ac:dyDescent="0.25">
      <c r="A878" s="33" t="s">
        <v>154</v>
      </c>
      <c r="B878" s="34">
        <f>VLOOKUP(D878,nusedswatershed,4,FALSE)</f>
        <v>26</v>
      </c>
      <c r="C878" s="35">
        <v>26</v>
      </c>
      <c r="D878" s="36" t="s">
        <v>233</v>
      </c>
      <c r="E878" s="36" t="s">
        <v>38</v>
      </c>
      <c r="F878" s="21" t="s">
        <v>163</v>
      </c>
      <c r="G878">
        <v>2001</v>
      </c>
      <c r="H878" s="128" t="s">
        <v>645</v>
      </c>
      <c r="I878" s="40"/>
      <c r="J878" s="159" t="str">
        <f>IFERROR(IF(K878&gt;0,I878*K878,"   -"),"   -")</f>
        <v xml:space="preserve">   -</v>
      </c>
      <c r="K878" s="52" t="str">
        <f>_xlfn.IFNA(VLOOKUP(D878&amp;"."&amp;G878,PNIdata!$E$6:$L$264,2,FALSE),"-")</f>
        <v>-</v>
      </c>
      <c r="L878" s="158" t="str">
        <f>IFERROR(IF(O878&gt;0,I878*O878,"   -"),"   -")</f>
        <v xml:space="preserve">   -</v>
      </c>
      <c r="M878" s="52"/>
      <c r="N878" s="167"/>
      <c r="O878" s="167"/>
    </row>
    <row r="879" spans="1:15" x14ac:dyDescent="0.25">
      <c r="A879" s="33" t="s">
        <v>154</v>
      </c>
      <c r="B879" s="34">
        <f>VLOOKUP(D879,nusedswatershed,4,FALSE)</f>
        <v>26</v>
      </c>
      <c r="C879" s="35">
        <v>26</v>
      </c>
      <c r="D879" s="36" t="s">
        <v>233</v>
      </c>
      <c r="E879" s="36" t="s">
        <v>38</v>
      </c>
      <c r="F879" s="21" t="s">
        <v>163</v>
      </c>
      <c r="G879">
        <v>2000</v>
      </c>
      <c r="H879" s="128" t="s">
        <v>650</v>
      </c>
      <c r="I879" s="40"/>
      <c r="J879" s="159" t="str">
        <f>IFERROR(IF(K879&gt;0,I879*K879,"   -"),"   -")</f>
        <v xml:space="preserve">   -</v>
      </c>
      <c r="K879" s="52" t="str">
        <f>_xlfn.IFNA(VLOOKUP(D879&amp;"."&amp;G879,PNIdata!$E$6:$L$264,2,FALSE),"-")</f>
        <v>-</v>
      </c>
      <c r="L879" s="158" t="str">
        <f>IFERROR(IF(O879&gt;0,I879*O879,"   -"),"   -")</f>
        <v xml:space="preserve">   -</v>
      </c>
      <c r="M879" s="52"/>
      <c r="N879" s="167"/>
      <c r="O879" s="167"/>
    </row>
    <row r="880" spans="1:15" x14ac:dyDescent="0.25">
      <c r="A880" s="33" t="s">
        <v>154</v>
      </c>
      <c r="B880" s="34">
        <f>VLOOKUP(D880,nusedswatershed,4,FALSE)</f>
        <v>26</v>
      </c>
      <c r="C880" s="35">
        <v>26</v>
      </c>
      <c r="D880" s="36" t="s">
        <v>233</v>
      </c>
      <c r="E880" s="36" t="s">
        <v>38</v>
      </c>
      <c r="F880" s="21" t="s">
        <v>163</v>
      </c>
      <c r="G880">
        <v>1999</v>
      </c>
      <c r="H880" s="128" t="s">
        <v>645</v>
      </c>
      <c r="I880" s="40"/>
      <c r="J880" s="159" t="str">
        <f>IFERROR(IF(K880&gt;0,I880*K880,"   -"),"   -")</f>
        <v xml:space="preserve">   -</v>
      </c>
      <c r="K880" s="52" t="str">
        <f>_xlfn.IFNA(VLOOKUP(D880&amp;"."&amp;G880,PNIdata!$E$6:$L$264,2,FALSE),"-")</f>
        <v>-</v>
      </c>
      <c r="L880" s="158" t="str">
        <f>IFERROR(IF(O880&gt;0,I880*O880,"   -"),"   -")</f>
        <v xml:space="preserve">   -</v>
      </c>
      <c r="M880" s="52"/>
      <c r="N880" s="167"/>
      <c r="O880" s="167"/>
    </row>
    <row r="881" spans="1:15" x14ac:dyDescent="0.25">
      <c r="A881" s="33" t="s">
        <v>154</v>
      </c>
      <c r="B881" s="34">
        <f>VLOOKUP(D881,nusedswatershed,4,FALSE)</f>
        <v>26</v>
      </c>
      <c r="C881" s="35">
        <v>26</v>
      </c>
      <c r="D881" s="36" t="s">
        <v>233</v>
      </c>
      <c r="E881" s="36" t="s">
        <v>38</v>
      </c>
      <c r="F881" s="21" t="s">
        <v>163</v>
      </c>
      <c r="G881" s="22">
        <v>1998</v>
      </c>
      <c r="H881" s="128">
        <v>4</v>
      </c>
      <c r="I881" s="40">
        <v>4</v>
      </c>
      <c r="J881" s="159" t="str">
        <f>IFERROR(IF(K881&gt;0,I881*K881,"   -"),"   -")</f>
        <v xml:space="preserve">   -</v>
      </c>
      <c r="K881" s="52" t="str">
        <f>_xlfn.IFNA(VLOOKUP(D881&amp;"."&amp;G881,PNIdata!$E$6:$L$264,2,FALSE),"-")</f>
        <v>-</v>
      </c>
      <c r="L881" s="158" t="str">
        <f>IFERROR(IF(O881&gt;0,I881*O881,"   -"),"   -")</f>
        <v xml:space="preserve">   -</v>
      </c>
      <c r="M881" s="52"/>
      <c r="N881" s="167"/>
      <c r="O881" s="168"/>
    </row>
    <row r="882" spans="1:15" x14ac:dyDescent="0.25">
      <c r="A882" s="33" t="s">
        <v>154</v>
      </c>
      <c r="B882" s="34">
        <f>VLOOKUP(D882,nusedswatershed,4,FALSE)</f>
        <v>26</v>
      </c>
      <c r="C882" s="35">
        <v>26</v>
      </c>
      <c r="D882" s="36" t="s">
        <v>233</v>
      </c>
      <c r="E882" s="36" t="s">
        <v>38</v>
      </c>
      <c r="F882" s="21" t="s">
        <v>163</v>
      </c>
      <c r="G882" s="22">
        <v>1997</v>
      </c>
      <c r="H882" s="128">
        <v>1</v>
      </c>
      <c r="I882" s="40">
        <v>1</v>
      </c>
      <c r="J882" s="159" t="str">
        <f>IFERROR(IF(K882&gt;0,I882*K882,"   -"),"   -")</f>
        <v xml:space="preserve">   -</v>
      </c>
      <c r="K882" s="52" t="str">
        <f>_xlfn.IFNA(VLOOKUP(D882&amp;"."&amp;G882,PNIdata!$E$6:$L$264,2,FALSE),"-")</f>
        <v>-</v>
      </c>
      <c r="L882" s="158" t="str">
        <f>IFERROR(IF(O882&gt;0,I882*O882,"   -"),"   -")</f>
        <v xml:space="preserve">   -</v>
      </c>
      <c r="M882" s="52"/>
      <c r="N882" s="167"/>
      <c r="O882" s="167"/>
    </row>
    <row r="883" spans="1:15" x14ac:dyDescent="0.25">
      <c r="A883" s="33" t="s">
        <v>154</v>
      </c>
      <c r="B883" s="34">
        <f>VLOOKUP(D883,nusedswatershed,4,FALSE)</f>
        <v>26</v>
      </c>
      <c r="C883" s="35">
        <v>26</v>
      </c>
      <c r="D883" s="36" t="s">
        <v>233</v>
      </c>
      <c r="E883" s="36" t="s">
        <v>38</v>
      </c>
      <c r="F883" s="21" t="s">
        <v>163</v>
      </c>
      <c r="G883" s="22">
        <v>1996</v>
      </c>
      <c r="H883" s="128" t="s">
        <v>645</v>
      </c>
      <c r="I883" s="40"/>
      <c r="J883" s="159" t="str">
        <f>IFERROR(IF(K883&gt;0,I883*K883,"   -"),"   -")</f>
        <v xml:space="preserve">   -</v>
      </c>
      <c r="K883" s="52" t="str">
        <f>_xlfn.IFNA(VLOOKUP(D883&amp;"."&amp;G883,PNIdata!$E$6:$L$264,2,FALSE),"-")</f>
        <v>-</v>
      </c>
      <c r="L883" s="158" t="str">
        <f>IFERROR(IF(O883&gt;0,I883*O883,"   -"),"   -")</f>
        <v xml:space="preserve">   -</v>
      </c>
      <c r="M883" s="52"/>
      <c r="N883" s="167"/>
      <c r="O883" s="167"/>
    </row>
    <row r="884" spans="1:15" x14ac:dyDescent="0.25">
      <c r="A884" s="33" t="s">
        <v>154</v>
      </c>
      <c r="B884" s="34">
        <f>VLOOKUP(D884,nusedswatershed,4,FALSE)</f>
        <v>26</v>
      </c>
      <c r="C884" s="35">
        <v>26</v>
      </c>
      <c r="D884" s="36" t="s">
        <v>233</v>
      </c>
      <c r="E884" s="36" t="s">
        <v>38</v>
      </c>
      <c r="F884" s="21" t="s">
        <v>163</v>
      </c>
      <c r="G884" s="22">
        <v>1995</v>
      </c>
      <c r="H884" s="128" t="s">
        <v>645</v>
      </c>
      <c r="I884" s="40"/>
      <c r="J884" s="159" t="str">
        <f>IFERROR(IF(K884&gt;0,I884*K884,"   -"),"   -")</f>
        <v xml:space="preserve">   -</v>
      </c>
      <c r="K884" s="52" t="str">
        <f>_xlfn.IFNA(VLOOKUP(D884&amp;"."&amp;G884,PNIdata!$E$6:$L$264,2,FALSE),"-")</f>
        <v>-</v>
      </c>
      <c r="L884" s="158" t="str">
        <f>IFERROR(IF(O884&gt;0,I884*O884,"   -"),"   -")</f>
        <v xml:space="preserve">   -</v>
      </c>
      <c r="M884" s="52"/>
      <c r="N884" s="167"/>
      <c r="O884" s="167"/>
    </row>
    <row r="885" spans="1:15" hidden="1" x14ac:dyDescent="0.25">
      <c r="A885" s="33" t="s">
        <v>154</v>
      </c>
      <c r="B885" s="34">
        <f>VLOOKUP(D885,nusedswatershed,4,FALSE)</f>
        <v>26</v>
      </c>
      <c r="C885" s="35">
        <v>26</v>
      </c>
      <c r="D885" s="36" t="s">
        <v>233</v>
      </c>
      <c r="E885" s="36" t="s">
        <v>38</v>
      </c>
      <c r="F885" s="21" t="s">
        <v>163</v>
      </c>
      <c r="G885" s="22">
        <v>1994</v>
      </c>
      <c r="H885" s="128" t="s">
        <v>644</v>
      </c>
      <c r="I885" s="40"/>
      <c r="J885" s="159" t="str">
        <f>IFERROR(IF(K885&gt;0,I885*K885,"   -"),"   -")</f>
        <v xml:space="preserve">   -</v>
      </c>
      <c r="K885" s="52" t="str">
        <f>_xlfn.IFNA(VLOOKUP(D885&amp;"."&amp;G885,PNIdata!$E$6:$L$264,2,FALSE),"-")</f>
        <v>-</v>
      </c>
      <c r="L885" s="158" t="str">
        <f>IFERROR(IF(O885&gt;0,I885*O885,"   -"),"   -")</f>
        <v xml:space="preserve">   -</v>
      </c>
      <c r="M885" s="52"/>
      <c r="N885" s="167"/>
      <c r="O885" s="167"/>
    </row>
    <row r="886" spans="1:15" hidden="1" x14ac:dyDescent="0.25">
      <c r="A886" s="33" t="s">
        <v>154</v>
      </c>
      <c r="B886" s="34">
        <f>VLOOKUP(D886,nusedswatershed,4,FALSE)</f>
        <v>26</v>
      </c>
      <c r="C886" s="35">
        <v>26</v>
      </c>
      <c r="D886" s="36" t="s">
        <v>233</v>
      </c>
      <c r="E886" s="36" t="s">
        <v>38</v>
      </c>
      <c r="F886" s="21" t="s">
        <v>163</v>
      </c>
      <c r="G886" s="22">
        <v>1993</v>
      </c>
      <c r="H886" s="128" t="s">
        <v>645</v>
      </c>
      <c r="I886" s="40"/>
      <c r="J886" s="159" t="str">
        <f>IFERROR(IF(K886&gt;0,I886*K886,"   -"),"   -")</f>
        <v xml:space="preserve">   -</v>
      </c>
      <c r="K886" s="52" t="str">
        <f>_xlfn.IFNA(VLOOKUP(D886&amp;"."&amp;G886,PNIdata!$E$6:$L$264,2,FALSE),"-")</f>
        <v>-</v>
      </c>
      <c r="L886" s="158" t="str">
        <f>IFERROR(IF(O886&gt;0,I886*O886,"   -"),"   -")</f>
        <v xml:space="preserve">   -</v>
      </c>
      <c r="M886" s="52"/>
      <c r="N886" s="167"/>
      <c r="O886" s="167"/>
    </row>
    <row r="887" spans="1:15" hidden="1" x14ac:dyDescent="0.25">
      <c r="A887" s="33" t="s">
        <v>154</v>
      </c>
      <c r="B887" s="34">
        <f>VLOOKUP(D887,nusedswatershed,4,FALSE)</f>
        <v>26</v>
      </c>
      <c r="C887" s="35">
        <v>26</v>
      </c>
      <c r="D887" s="36" t="s">
        <v>233</v>
      </c>
      <c r="E887" s="36" t="s">
        <v>38</v>
      </c>
      <c r="F887" s="21" t="s">
        <v>163</v>
      </c>
      <c r="G887" s="22">
        <v>1992</v>
      </c>
      <c r="H887" s="128" t="s">
        <v>645</v>
      </c>
      <c r="I887" s="40"/>
      <c r="J887" s="159" t="str">
        <f>IFERROR(IF(K887&gt;0,I887*K887,"   -"),"   -")</f>
        <v xml:space="preserve">   -</v>
      </c>
      <c r="K887" s="52" t="str">
        <f>_xlfn.IFNA(VLOOKUP(D887&amp;"."&amp;G887,PNIdata!$E$6:$L$264,2,FALSE),"-")</f>
        <v>-</v>
      </c>
      <c r="L887" s="158" t="str">
        <f>IFERROR(IF(O887&gt;0,I887*O887,"   -"),"   -")</f>
        <v xml:space="preserve">   -</v>
      </c>
      <c r="M887" s="52"/>
      <c r="N887" s="167"/>
      <c r="O887" s="167"/>
    </row>
    <row r="888" spans="1:15" hidden="1" x14ac:dyDescent="0.25">
      <c r="A888" s="33" t="s">
        <v>154</v>
      </c>
      <c r="B888" s="34">
        <f>VLOOKUP(D888,nusedswatershed,4,FALSE)</f>
        <v>26</v>
      </c>
      <c r="C888" s="35">
        <v>26</v>
      </c>
      <c r="D888" s="36" t="s">
        <v>233</v>
      </c>
      <c r="E888" s="36" t="s">
        <v>38</v>
      </c>
      <c r="F888" s="21" t="s">
        <v>163</v>
      </c>
      <c r="G888" s="22">
        <v>1991</v>
      </c>
      <c r="H888" s="128">
        <v>20</v>
      </c>
      <c r="I888" s="40">
        <v>20</v>
      </c>
      <c r="J888" s="159" t="str">
        <f>IFERROR(IF(K888&gt;0,I888*K888,"   -"),"   -")</f>
        <v xml:space="preserve">   -</v>
      </c>
      <c r="K888" s="52" t="str">
        <f>_xlfn.IFNA(VLOOKUP(D888&amp;"."&amp;G888,PNIdata!$E$6:$L$264,2,FALSE),"-")</f>
        <v>-</v>
      </c>
      <c r="L888" s="158" t="str">
        <f>IFERROR(IF(O888&gt;0,I888*O888,"   -"),"   -")</f>
        <v xml:space="preserve">   -</v>
      </c>
      <c r="M888" s="52"/>
      <c r="N888" s="167"/>
      <c r="O888" s="167"/>
    </row>
    <row r="889" spans="1:15" hidden="1" x14ac:dyDescent="0.25">
      <c r="A889" s="33" t="s">
        <v>154</v>
      </c>
      <c r="B889" s="34">
        <f>VLOOKUP(D889,nusedswatershed,4,FALSE)</f>
        <v>26</v>
      </c>
      <c r="C889" s="35">
        <v>26</v>
      </c>
      <c r="D889" s="36" t="s">
        <v>233</v>
      </c>
      <c r="E889" s="36" t="s">
        <v>38</v>
      </c>
      <c r="F889" s="21" t="s">
        <v>163</v>
      </c>
      <c r="G889" s="22">
        <v>1990</v>
      </c>
      <c r="H889" s="128">
        <v>10</v>
      </c>
      <c r="I889" s="40">
        <v>10</v>
      </c>
      <c r="J889" s="159" t="str">
        <f>IFERROR(IF(K889&gt;0,I889*K889,"   -"),"   -")</f>
        <v xml:space="preserve">   -</v>
      </c>
      <c r="K889" s="52" t="str">
        <f>_xlfn.IFNA(VLOOKUP(D889&amp;"."&amp;G889,PNIdata!$E$6:$L$264,2,FALSE),"-")</f>
        <v>-</v>
      </c>
      <c r="L889" s="158" t="str">
        <f>IFERROR(IF(O889&gt;0,I889*O889,"   -"),"   -")</f>
        <v xml:space="preserve">   -</v>
      </c>
      <c r="M889" s="52"/>
      <c r="N889" s="167"/>
      <c r="O889" s="167"/>
    </row>
    <row r="890" spans="1:15" hidden="1" x14ac:dyDescent="0.25">
      <c r="A890" s="33" t="s">
        <v>154</v>
      </c>
      <c r="B890" s="34">
        <f>VLOOKUP(D890,nusedswatershed,4,FALSE)</f>
        <v>26</v>
      </c>
      <c r="C890" s="35">
        <v>26</v>
      </c>
      <c r="D890" s="36" t="s">
        <v>233</v>
      </c>
      <c r="E890" s="36" t="s">
        <v>38</v>
      </c>
      <c r="F890" s="21" t="s">
        <v>163</v>
      </c>
      <c r="G890" s="22">
        <v>1989</v>
      </c>
      <c r="H890" s="128">
        <v>12</v>
      </c>
      <c r="I890" s="40">
        <v>12</v>
      </c>
      <c r="J890" s="159" t="str">
        <f>IFERROR(IF(K890&gt;0,I890*K890,"   -"),"   -")</f>
        <v xml:space="preserve">   -</v>
      </c>
      <c r="K890" s="52" t="str">
        <f>_xlfn.IFNA(VLOOKUP(D890&amp;"."&amp;G890,PNIdata!$E$6:$L$264,2,FALSE),"-")</f>
        <v>-</v>
      </c>
      <c r="L890" s="158" t="str">
        <f>IFERROR(IF(O890&gt;0,I890*O890,"   -"),"   -")</f>
        <v xml:space="preserve">   -</v>
      </c>
      <c r="M890" s="52"/>
      <c r="N890" s="167"/>
      <c r="O890" s="167"/>
    </row>
    <row r="891" spans="1:15" hidden="1" x14ac:dyDescent="0.25">
      <c r="A891" s="33" t="s">
        <v>154</v>
      </c>
      <c r="B891" s="34">
        <f>VLOOKUP(D891,nusedswatershed,4,FALSE)</f>
        <v>26</v>
      </c>
      <c r="C891" s="35">
        <v>26</v>
      </c>
      <c r="D891" s="36" t="s">
        <v>233</v>
      </c>
      <c r="E891" s="36" t="s">
        <v>38</v>
      </c>
      <c r="F891" s="21" t="s">
        <v>163</v>
      </c>
      <c r="G891" s="22">
        <v>1988</v>
      </c>
      <c r="H891" s="128" t="s">
        <v>644</v>
      </c>
      <c r="I891" s="40"/>
      <c r="J891" s="159" t="str">
        <f>IFERROR(IF(K891&gt;0,I891*K891,"   -"),"   -")</f>
        <v xml:space="preserve">   -</v>
      </c>
      <c r="K891" s="52" t="str">
        <f>_xlfn.IFNA(VLOOKUP(D891&amp;"."&amp;G891,PNIdata!$E$6:$L$264,2,FALSE),"-")</f>
        <v>-</v>
      </c>
      <c r="L891" s="158" t="str">
        <f>IFERROR(IF(O891&gt;0,I891*O891,"   -"),"   -")</f>
        <v xml:space="preserve">   -</v>
      </c>
      <c r="M891" s="52"/>
      <c r="N891" s="167"/>
      <c r="O891" s="167"/>
    </row>
    <row r="892" spans="1:15" hidden="1" x14ac:dyDescent="0.25">
      <c r="A892" s="33" t="s">
        <v>154</v>
      </c>
      <c r="B892" s="34">
        <f>VLOOKUP(D892,nusedswatershed,4,FALSE)</f>
        <v>26</v>
      </c>
      <c r="C892" s="35">
        <v>26</v>
      </c>
      <c r="D892" s="36" t="s">
        <v>233</v>
      </c>
      <c r="E892" s="36" t="s">
        <v>38</v>
      </c>
      <c r="F892" s="21" t="s">
        <v>163</v>
      </c>
      <c r="G892" s="22">
        <v>1987</v>
      </c>
      <c r="H892" s="128" t="s">
        <v>643</v>
      </c>
      <c r="I892" s="40"/>
      <c r="J892" s="159" t="str">
        <f>IFERROR(IF(K892&gt;0,I892*K892,"   -"),"   -")</f>
        <v xml:space="preserve">   -</v>
      </c>
      <c r="K892" s="52" t="str">
        <f>_xlfn.IFNA(VLOOKUP(D892&amp;"."&amp;G892,PNIdata!$E$6:$L$264,2,FALSE),"-")</f>
        <v>-</v>
      </c>
      <c r="L892" s="158" t="str">
        <f>IFERROR(IF(O892&gt;0,I892*O892,"   -"),"   -")</f>
        <v xml:space="preserve">   -</v>
      </c>
      <c r="M892" s="52"/>
      <c r="N892" s="167"/>
      <c r="O892" s="167"/>
    </row>
    <row r="893" spans="1:15" hidden="1" x14ac:dyDescent="0.25">
      <c r="A893" s="33" t="s">
        <v>154</v>
      </c>
      <c r="B893" s="34">
        <f>VLOOKUP(D893,nusedswatershed,4,FALSE)</f>
        <v>26</v>
      </c>
      <c r="C893" s="35">
        <v>26</v>
      </c>
      <c r="D893" s="36" t="s">
        <v>233</v>
      </c>
      <c r="E893" s="36" t="s">
        <v>38</v>
      </c>
      <c r="F893" s="21" t="s">
        <v>163</v>
      </c>
      <c r="G893" s="22">
        <v>1986</v>
      </c>
      <c r="H893" s="128" t="s">
        <v>643</v>
      </c>
      <c r="I893" s="40"/>
      <c r="J893" s="159" t="str">
        <f>IFERROR(IF(K893&gt;0,I893*K893,"   -"),"   -")</f>
        <v xml:space="preserve">   -</v>
      </c>
      <c r="K893" s="52" t="str">
        <f>_xlfn.IFNA(VLOOKUP(D893&amp;"."&amp;G893,PNIdata!$E$6:$L$264,2,FALSE),"-")</f>
        <v>-</v>
      </c>
      <c r="L893" s="158" t="str">
        <f>IFERROR(IF(O893&gt;0,I893*O893,"   -"),"   -")</f>
        <v xml:space="preserve">   -</v>
      </c>
      <c r="M893" s="52"/>
      <c r="N893" s="167"/>
      <c r="O893" s="167"/>
    </row>
    <row r="894" spans="1:15" hidden="1" x14ac:dyDescent="0.25">
      <c r="A894" s="33" t="s">
        <v>154</v>
      </c>
      <c r="B894" s="34">
        <f>VLOOKUP(D894,nusedswatershed,4,FALSE)</f>
        <v>26</v>
      </c>
      <c r="C894" s="35">
        <v>26</v>
      </c>
      <c r="D894" s="36" t="s">
        <v>233</v>
      </c>
      <c r="E894" s="36" t="s">
        <v>38</v>
      </c>
      <c r="F894" s="21" t="s">
        <v>163</v>
      </c>
      <c r="G894" s="22">
        <v>1985</v>
      </c>
      <c r="H894" s="128">
        <v>250</v>
      </c>
      <c r="I894" s="40">
        <v>250</v>
      </c>
      <c r="J894" s="159" t="str">
        <f>IFERROR(IF(K894&gt;0,I894*K894,"   -"),"   -")</f>
        <v xml:space="preserve">   -</v>
      </c>
      <c r="K894" s="52" t="str">
        <f>_xlfn.IFNA(VLOOKUP(D894&amp;"."&amp;G894,PNIdata!$E$6:$L$264,2,FALSE),"-")</f>
        <v>-</v>
      </c>
      <c r="L894" s="158" t="str">
        <f>IFERROR(IF(O894&gt;0,I894*O894,"   -"),"   -")</f>
        <v xml:space="preserve">   -</v>
      </c>
      <c r="M894" s="52"/>
      <c r="N894" s="167"/>
      <c r="O894" s="167"/>
    </row>
    <row r="895" spans="1:15" hidden="1" x14ac:dyDescent="0.25">
      <c r="A895" s="33" t="s">
        <v>154</v>
      </c>
      <c r="B895" s="34">
        <f>VLOOKUP(D895,nusedswatershed,4,FALSE)</f>
        <v>26</v>
      </c>
      <c r="C895" s="35">
        <v>26</v>
      </c>
      <c r="D895" s="36" t="s">
        <v>233</v>
      </c>
      <c r="E895" s="36" t="s">
        <v>38</v>
      </c>
      <c r="F895" s="21" t="s">
        <v>163</v>
      </c>
      <c r="G895" s="22">
        <v>1984</v>
      </c>
      <c r="H895" s="128">
        <v>400</v>
      </c>
      <c r="I895" s="40">
        <v>400</v>
      </c>
      <c r="J895" s="159" t="str">
        <f>IFERROR(IF(K895&gt;0,I895*K895,"   -"),"   -")</f>
        <v xml:space="preserve">   -</v>
      </c>
      <c r="K895" s="52" t="str">
        <f>_xlfn.IFNA(VLOOKUP(D895&amp;"."&amp;G895,PNIdata!$E$6:$L$264,2,FALSE),"-")</f>
        <v>-</v>
      </c>
      <c r="L895" s="158" t="str">
        <f>IFERROR(IF(O895&gt;0,I895*O895,"   -"),"   -")</f>
        <v xml:space="preserve">   -</v>
      </c>
      <c r="M895" s="52"/>
      <c r="N895" s="167"/>
      <c r="O895" s="167"/>
    </row>
    <row r="896" spans="1:15" hidden="1" x14ac:dyDescent="0.25">
      <c r="A896" s="33" t="s">
        <v>154</v>
      </c>
      <c r="B896" s="34">
        <f>VLOOKUP(D896,nusedswatershed,4,FALSE)</f>
        <v>26</v>
      </c>
      <c r="C896" s="35">
        <v>26</v>
      </c>
      <c r="D896" s="36" t="s">
        <v>233</v>
      </c>
      <c r="E896" s="36" t="s">
        <v>38</v>
      </c>
      <c r="F896" s="21" t="s">
        <v>163</v>
      </c>
      <c r="G896" s="22">
        <v>1983</v>
      </c>
      <c r="H896" s="128" t="s">
        <v>643</v>
      </c>
      <c r="I896" s="40"/>
      <c r="J896" s="159" t="str">
        <f>IFERROR(IF(K896&gt;0,I896*K896,"   -"),"   -")</f>
        <v xml:space="preserve">   -</v>
      </c>
      <c r="K896" s="52" t="str">
        <f>_xlfn.IFNA(VLOOKUP(D896&amp;"."&amp;G896,PNIdata!$E$6:$L$264,2,FALSE),"-")</f>
        <v>-</v>
      </c>
      <c r="L896" s="158" t="str">
        <f>IFERROR(IF(O896&gt;0,I896*O896,"   -"),"   -")</f>
        <v xml:space="preserve">   -</v>
      </c>
      <c r="M896" s="52"/>
      <c r="N896" s="167"/>
      <c r="O896" s="167"/>
    </row>
    <row r="897" spans="1:15" hidden="1" x14ac:dyDescent="0.25">
      <c r="A897" s="33" t="s">
        <v>154</v>
      </c>
      <c r="B897" s="34">
        <f>VLOOKUP(D897,nusedswatershed,4,FALSE)</f>
        <v>26</v>
      </c>
      <c r="C897" s="35">
        <v>26</v>
      </c>
      <c r="D897" s="36" t="s">
        <v>233</v>
      </c>
      <c r="E897" s="36" t="s">
        <v>38</v>
      </c>
      <c r="F897" s="21" t="s">
        <v>163</v>
      </c>
      <c r="G897" s="22">
        <v>1982</v>
      </c>
      <c r="H897" s="128">
        <v>10</v>
      </c>
      <c r="I897" s="40">
        <v>10</v>
      </c>
      <c r="J897" s="159" t="str">
        <f>IFERROR(IF(K897&gt;0,I897*K897,"   -"),"   -")</f>
        <v xml:space="preserve">   -</v>
      </c>
      <c r="K897" s="52" t="str">
        <f>_xlfn.IFNA(VLOOKUP(D897&amp;"."&amp;G897,PNIdata!$E$6:$L$264,2,FALSE),"-")</f>
        <v>-</v>
      </c>
      <c r="L897" s="158" t="str">
        <f>IFERROR(IF(O897&gt;0,I897*O897,"   -"),"   -")</f>
        <v xml:space="preserve">   -</v>
      </c>
      <c r="M897" s="52"/>
      <c r="N897" s="167"/>
      <c r="O897" s="167"/>
    </row>
    <row r="898" spans="1:15" hidden="1" x14ac:dyDescent="0.25">
      <c r="A898" s="33" t="s">
        <v>154</v>
      </c>
      <c r="B898" s="34">
        <f>VLOOKUP(D898,nusedswatershed,4,FALSE)</f>
        <v>26</v>
      </c>
      <c r="C898" s="35">
        <v>26</v>
      </c>
      <c r="D898" s="36" t="s">
        <v>233</v>
      </c>
      <c r="E898" s="36" t="s">
        <v>38</v>
      </c>
      <c r="F898" s="21" t="s">
        <v>163</v>
      </c>
      <c r="G898" s="22">
        <v>1981</v>
      </c>
      <c r="H898" s="128" t="s">
        <v>643</v>
      </c>
      <c r="I898" s="40"/>
      <c r="J898" s="159" t="str">
        <f>IFERROR(IF(K898&gt;0,I898*K898,"   -"),"   -")</f>
        <v xml:space="preserve">   -</v>
      </c>
      <c r="K898" s="52" t="str">
        <f>_xlfn.IFNA(VLOOKUP(D898&amp;"."&amp;G898,PNIdata!$E$6:$L$264,2,FALSE),"-")</f>
        <v>-</v>
      </c>
      <c r="L898" s="158" t="str">
        <f>IFERROR(IF(O898&gt;0,I898*O898,"   -"),"   -")</f>
        <v xml:space="preserve">   -</v>
      </c>
      <c r="M898" s="52"/>
      <c r="N898" s="167"/>
      <c r="O898" s="167"/>
    </row>
    <row r="899" spans="1:15" hidden="1" x14ac:dyDescent="0.25">
      <c r="A899" s="33" t="s">
        <v>154</v>
      </c>
      <c r="B899" s="34">
        <f>VLOOKUP(D899,nusedswatershed,4,FALSE)</f>
        <v>26</v>
      </c>
      <c r="C899" s="35">
        <v>26</v>
      </c>
      <c r="D899" s="36" t="s">
        <v>233</v>
      </c>
      <c r="E899" s="36" t="s">
        <v>38</v>
      </c>
      <c r="F899" s="21" t="s">
        <v>163</v>
      </c>
      <c r="G899" s="22">
        <v>1980</v>
      </c>
      <c r="H899" s="128" t="s">
        <v>643</v>
      </c>
      <c r="I899" s="40"/>
      <c r="J899" s="159" t="str">
        <f>IFERROR(IF(K899&gt;0,I899*K899,"   -"),"   -")</f>
        <v xml:space="preserve">   -</v>
      </c>
      <c r="K899" s="52" t="str">
        <f>_xlfn.IFNA(VLOOKUP(D899&amp;"."&amp;G899,PNIdata!$E$6:$L$264,2,FALSE),"-")</f>
        <v>-</v>
      </c>
      <c r="L899" s="158" t="str">
        <f>IFERROR(IF(O899&gt;0,I899*O899,"   -"),"   -")</f>
        <v xml:space="preserve">   -</v>
      </c>
      <c r="M899" s="52"/>
      <c r="N899" s="167"/>
      <c r="O899" s="167"/>
    </row>
    <row r="900" spans="1:15" hidden="1" x14ac:dyDescent="0.25">
      <c r="A900" s="33" t="s">
        <v>154</v>
      </c>
      <c r="B900" s="34">
        <f>VLOOKUP(D900,nusedswatershed,4,FALSE)</f>
        <v>26</v>
      </c>
      <c r="C900" s="35">
        <v>26</v>
      </c>
      <c r="D900" s="36" t="s">
        <v>233</v>
      </c>
      <c r="E900" s="36" t="s">
        <v>38</v>
      </c>
      <c r="F900" s="21" t="s">
        <v>163</v>
      </c>
      <c r="G900" s="22">
        <v>1979</v>
      </c>
      <c r="H900" s="128" t="s">
        <v>643</v>
      </c>
      <c r="I900" s="40"/>
      <c r="J900" s="159" t="str">
        <f>IFERROR(IF(K900&gt;0,I900*K900,"   -"),"   -")</f>
        <v xml:space="preserve">   -</v>
      </c>
      <c r="K900" s="52" t="str">
        <f>_xlfn.IFNA(VLOOKUP(D900&amp;"."&amp;G900,PNIdata!$E$6:$L$264,2,FALSE),"-")</f>
        <v>-</v>
      </c>
      <c r="L900" s="158" t="str">
        <f>IFERROR(IF(O900&gt;0,I900*O900,"   -"),"   -")</f>
        <v xml:space="preserve">   -</v>
      </c>
      <c r="M900" s="52"/>
      <c r="N900" s="167"/>
      <c r="O900" s="167"/>
    </row>
    <row r="901" spans="1:15" hidden="1" x14ac:dyDescent="0.25">
      <c r="A901" s="33" t="s">
        <v>154</v>
      </c>
      <c r="B901" s="34">
        <f>VLOOKUP(D901,nusedswatershed,4,FALSE)</f>
        <v>26</v>
      </c>
      <c r="C901" s="35">
        <v>26</v>
      </c>
      <c r="D901" s="36" t="s">
        <v>233</v>
      </c>
      <c r="E901" s="36" t="s">
        <v>38</v>
      </c>
      <c r="F901" s="21" t="s">
        <v>163</v>
      </c>
      <c r="G901" s="22">
        <v>1978</v>
      </c>
      <c r="H901" s="128" t="s">
        <v>645</v>
      </c>
      <c r="I901" s="40"/>
      <c r="J901" s="159" t="str">
        <f>IFERROR(IF(K901&gt;0,I901*K901,"   -"),"   -")</f>
        <v xml:space="preserve">   -</v>
      </c>
      <c r="K901" s="52" t="str">
        <f>_xlfn.IFNA(VLOOKUP(D901&amp;"."&amp;G901,PNIdata!$E$6:$L$264,2,FALSE),"-")</f>
        <v>-</v>
      </c>
      <c r="L901" s="158" t="str">
        <f>IFERROR(IF(O901&gt;0,I901*O901,"   -"),"   -")</f>
        <v xml:space="preserve">   -</v>
      </c>
      <c r="M901" s="52"/>
      <c r="N901" s="167"/>
      <c r="O901" s="167"/>
    </row>
    <row r="902" spans="1:15" hidden="1" x14ac:dyDescent="0.25">
      <c r="A902" s="33" t="s">
        <v>154</v>
      </c>
      <c r="B902" s="34">
        <f>VLOOKUP(D902,nusedswatershed,4,FALSE)</f>
        <v>26</v>
      </c>
      <c r="C902" s="35">
        <v>26</v>
      </c>
      <c r="D902" s="36" t="s">
        <v>233</v>
      </c>
      <c r="E902" s="36" t="s">
        <v>38</v>
      </c>
      <c r="F902" s="21" t="s">
        <v>163</v>
      </c>
      <c r="G902" s="22">
        <v>1977</v>
      </c>
      <c r="H902" s="128" t="s">
        <v>643</v>
      </c>
      <c r="I902" s="40"/>
      <c r="J902" s="159" t="str">
        <f>IFERROR(IF(K902&gt;0,I902*K902,"   -"),"   -")</f>
        <v xml:space="preserve">   -</v>
      </c>
      <c r="K902" s="52" t="str">
        <f>_xlfn.IFNA(VLOOKUP(D902&amp;"."&amp;G902,PNIdata!$E$6:$L$264,2,FALSE),"-")</f>
        <v>-</v>
      </c>
      <c r="L902" s="158" t="str">
        <f>IFERROR(IF(O902&gt;0,I902*O902,"   -"),"   -")</f>
        <v xml:space="preserve">   -</v>
      </c>
      <c r="M902" s="52"/>
      <c r="N902" s="167"/>
      <c r="O902" s="167"/>
    </row>
    <row r="903" spans="1:15" hidden="1" x14ac:dyDescent="0.25">
      <c r="A903" s="33" t="s">
        <v>154</v>
      </c>
      <c r="B903" s="34">
        <f>VLOOKUP(D903,nusedswatershed,4,FALSE)</f>
        <v>26</v>
      </c>
      <c r="C903" s="35">
        <v>26</v>
      </c>
      <c r="D903" s="36" t="s">
        <v>233</v>
      </c>
      <c r="E903" s="36" t="s">
        <v>38</v>
      </c>
      <c r="F903" s="21" t="s">
        <v>163</v>
      </c>
      <c r="G903" s="22">
        <v>1976</v>
      </c>
      <c r="H903" s="128" t="s">
        <v>643</v>
      </c>
      <c r="I903" s="40"/>
      <c r="J903" s="159" t="str">
        <f>IFERROR(IF(K903&gt;0,I903*K903,"   -"),"   -")</f>
        <v xml:space="preserve">   -</v>
      </c>
      <c r="K903" s="52" t="str">
        <f>_xlfn.IFNA(VLOOKUP(D903&amp;"."&amp;G903,PNIdata!$E$6:$L$264,2,FALSE),"-")</f>
        <v>-</v>
      </c>
      <c r="L903" s="158" t="str">
        <f>IFERROR(IF(O903&gt;0,I903*O903,"   -"),"   -")</f>
        <v xml:space="preserve">   -</v>
      </c>
      <c r="M903" s="52"/>
      <c r="N903" s="167"/>
      <c r="O903" s="167"/>
    </row>
    <row r="904" spans="1:15" hidden="1" x14ac:dyDescent="0.25">
      <c r="A904" s="33" t="s">
        <v>154</v>
      </c>
      <c r="B904" s="34">
        <f>VLOOKUP(D904,nusedswatershed,4,FALSE)</f>
        <v>26</v>
      </c>
      <c r="C904" s="35">
        <v>26</v>
      </c>
      <c r="D904" s="36" t="s">
        <v>233</v>
      </c>
      <c r="E904" s="36" t="s">
        <v>38</v>
      </c>
      <c r="F904" s="21" t="s">
        <v>163</v>
      </c>
      <c r="G904" s="22">
        <v>1975</v>
      </c>
      <c r="H904" s="128">
        <v>25</v>
      </c>
      <c r="I904" s="40">
        <v>25</v>
      </c>
      <c r="J904" s="159" t="str">
        <f>IFERROR(IF(K904&gt;0,I904*K904,"   -"),"   -")</f>
        <v xml:space="preserve">   -</v>
      </c>
      <c r="K904" s="52" t="str">
        <f>_xlfn.IFNA(VLOOKUP(D904&amp;"."&amp;G904,PNIdata!$E$6:$L$264,2,FALSE),"-")</f>
        <v>-</v>
      </c>
      <c r="L904" s="158" t="str">
        <f>IFERROR(IF(O904&gt;0,I904*O904,"   -"),"   -")</f>
        <v xml:space="preserve">   -</v>
      </c>
      <c r="M904" s="52"/>
      <c r="N904" s="167"/>
      <c r="O904" s="167"/>
    </row>
    <row r="905" spans="1:15" hidden="1" x14ac:dyDescent="0.25">
      <c r="A905" s="33" t="s">
        <v>154</v>
      </c>
      <c r="B905" s="34">
        <f>VLOOKUP(D905,nusedswatershed,4,FALSE)</f>
        <v>26</v>
      </c>
      <c r="C905" s="35">
        <v>26</v>
      </c>
      <c r="D905" s="36" t="s">
        <v>233</v>
      </c>
      <c r="E905" s="36" t="s">
        <v>38</v>
      </c>
      <c r="F905" s="21" t="s">
        <v>163</v>
      </c>
      <c r="G905" s="22">
        <v>1974</v>
      </c>
      <c r="H905" s="128" t="s">
        <v>643</v>
      </c>
      <c r="I905" s="40"/>
      <c r="J905" s="159" t="str">
        <f>IFERROR(IF(K905&gt;0,I905*K905,"   -"),"   -")</f>
        <v xml:space="preserve">   -</v>
      </c>
      <c r="K905" s="52" t="str">
        <f>_xlfn.IFNA(VLOOKUP(D905&amp;"."&amp;G905,PNIdata!$E$6:$L$264,2,FALSE),"-")</f>
        <v>-</v>
      </c>
      <c r="L905" s="158" t="str">
        <f>IFERROR(IF(O905&gt;0,I905*O905,"   -"),"   -")</f>
        <v xml:space="preserve">   -</v>
      </c>
      <c r="M905" s="52"/>
      <c r="N905" s="167"/>
      <c r="O905" s="167"/>
    </row>
    <row r="906" spans="1:15" hidden="1" x14ac:dyDescent="0.25">
      <c r="A906" s="33" t="s">
        <v>154</v>
      </c>
      <c r="B906" s="34">
        <f>VLOOKUP(D906,nusedswatershed,4,FALSE)</f>
        <v>26</v>
      </c>
      <c r="C906" s="35">
        <v>26</v>
      </c>
      <c r="D906" s="36" t="s">
        <v>233</v>
      </c>
      <c r="E906" s="36" t="s">
        <v>38</v>
      </c>
      <c r="F906" s="21" t="s">
        <v>163</v>
      </c>
      <c r="G906" s="22">
        <v>1973</v>
      </c>
      <c r="H906" s="128" t="s">
        <v>643</v>
      </c>
      <c r="I906" s="40"/>
      <c r="J906" s="159" t="str">
        <f>IFERROR(IF(K906&gt;0,I906*K906,"   -"),"   -")</f>
        <v xml:space="preserve">   -</v>
      </c>
      <c r="K906" s="52" t="str">
        <f>_xlfn.IFNA(VLOOKUP(D906&amp;"."&amp;G906,PNIdata!$E$6:$L$264,2,FALSE),"-")</f>
        <v>-</v>
      </c>
      <c r="L906" s="158" t="str">
        <f>IFERROR(IF(O906&gt;0,I906*O906,"   -"),"   -")</f>
        <v xml:space="preserve">   -</v>
      </c>
      <c r="M906" s="52"/>
      <c r="N906" s="167"/>
      <c r="O906" s="167"/>
    </row>
    <row r="907" spans="1:15" hidden="1" x14ac:dyDescent="0.25">
      <c r="A907" s="33" t="s">
        <v>154</v>
      </c>
      <c r="B907" s="34">
        <f>VLOOKUP(D907,nusedswatershed,4,FALSE)</f>
        <v>26</v>
      </c>
      <c r="C907" s="35">
        <v>26</v>
      </c>
      <c r="D907" s="36" t="s">
        <v>233</v>
      </c>
      <c r="E907" s="36" t="s">
        <v>38</v>
      </c>
      <c r="F907" s="21" t="s">
        <v>163</v>
      </c>
      <c r="G907" s="22">
        <v>1972</v>
      </c>
      <c r="H907" s="128">
        <v>25</v>
      </c>
      <c r="I907" s="40">
        <v>25</v>
      </c>
      <c r="J907" s="159" t="str">
        <f>IFERROR(IF(K907&gt;0,I907*K907,"   -"),"   -")</f>
        <v xml:space="preserve">   -</v>
      </c>
      <c r="K907" s="52" t="str">
        <f>_xlfn.IFNA(VLOOKUP(D907&amp;"."&amp;G907,PNIdata!$E$6:$L$264,2,FALSE),"-")</f>
        <v>-</v>
      </c>
      <c r="L907" s="158" t="str">
        <f>IFERROR(IF(O907&gt;0,I907*O907,"   -"),"   -")</f>
        <v xml:space="preserve">   -</v>
      </c>
      <c r="M907" s="52"/>
      <c r="N907" s="167"/>
      <c r="O907" s="167"/>
    </row>
    <row r="908" spans="1:15" hidden="1" x14ac:dyDescent="0.25">
      <c r="A908" s="33" t="s">
        <v>154</v>
      </c>
      <c r="B908" s="34">
        <f>VLOOKUP(D908,nusedswatershed,4,FALSE)</f>
        <v>26</v>
      </c>
      <c r="C908" s="35">
        <v>26</v>
      </c>
      <c r="D908" s="36" t="s">
        <v>233</v>
      </c>
      <c r="E908" s="36" t="s">
        <v>38</v>
      </c>
      <c r="F908" s="21" t="s">
        <v>163</v>
      </c>
      <c r="G908" s="22">
        <v>1971</v>
      </c>
      <c r="H908" s="128" t="s">
        <v>643</v>
      </c>
      <c r="I908" s="40"/>
      <c r="J908" s="159" t="str">
        <f>IFERROR(IF(K908&gt;0,I908*K908,"   -"),"   -")</f>
        <v xml:space="preserve">   -</v>
      </c>
      <c r="K908" s="52" t="str">
        <f>_xlfn.IFNA(VLOOKUP(D908&amp;"."&amp;G908,PNIdata!$E$6:$L$264,2,FALSE),"-")</f>
        <v>-</v>
      </c>
      <c r="L908" s="158" t="str">
        <f>IFERROR(IF(O908&gt;0,I908*O908,"   -"),"   -")</f>
        <v xml:space="preserve">   -</v>
      </c>
      <c r="M908" s="52"/>
      <c r="N908" s="167"/>
      <c r="O908" s="167"/>
    </row>
    <row r="909" spans="1:15" hidden="1" x14ac:dyDescent="0.25">
      <c r="A909" s="33" t="s">
        <v>154</v>
      </c>
      <c r="B909" s="34">
        <f>VLOOKUP(D909,nusedswatershed,4,FALSE)</f>
        <v>26</v>
      </c>
      <c r="C909" s="35">
        <v>26</v>
      </c>
      <c r="D909" s="36" t="s">
        <v>233</v>
      </c>
      <c r="E909" s="36" t="s">
        <v>38</v>
      </c>
      <c r="F909" s="21" t="s">
        <v>163</v>
      </c>
      <c r="G909" s="22">
        <v>1970</v>
      </c>
      <c r="H909" s="128">
        <v>25</v>
      </c>
      <c r="I909" s="40">
        <v>25</v>
      </c>
      <c r="J909" s="159" t="str">
        <f>IFERROR(IF(K909&gt;0,I909*K909,"   -"),"   -")</f>
        <v xml:space="preserve">   -</v>
      </c>
      <c r="K909" s="52" t="str">
        <f>_xlfn.IFNA(VLOOKUP(D909&amp;"."&amp;G909,PNIdata!$E$6:$L$264,2,FALSE),"-")</f>
        <v>-</v>
      </c>
      <c r="L909" s="158" t="str">
        <f>IFERROR(IF(O909&gt;0,I909*O909,"   -"),"   -")</f>
        <v xml:space="preserve">   -</v>
      </c>
      <c r="M909" s="52"/>
      <c r="N909" s="167"/>
      <c r="O909" s="167"/>
    </row>
    <row r="910" spans="1:15" hidden="1" x14ac:dyDescent="0.25">
      <c r="A910" s="33" t="s">
        <v>154</v>
      </c>
      <c r="B910" s="34">
        <f>VLOOKUP(D910,nusedswatershed,4,FALSE)</f>
        <v>26</v>
      </c>
      <c r="C910" s="35">
        <v>26</v>
      </c>
      <c r="D910" s="36" t="s">
        <v>233</v>
      </c>
      <c r="E910" s="36" t="s">
        <v>38</v>
      </c>
      <c r="F910" s="21" t="s">
        <v>163</v>
      </c>
      <c r="G910" s="22">
        <v>1969</v>
      </c>
      <c r="H910" s="128" t="s">
        <v>643</v>
      </c>
      <c r="I910" s="40"/>
      <c r="J910" s="159" t="str">
        <f>IFERROR(IF(K910&gt;0,I910*K910,"   -"),"   -")</f>
        <v xml:space="preserve">   -</v>
      </c>
      <c r="K910" s="52" t="str">
        <f>_xlfn.IFNA(VLOOKUP(D910&amp;"."&amp;G910,PNIdata!$E$6:$L$264,2,FALSE),"-")</f>
        <v>-</v>
      </c>
      <c r="L910" s="158" t="str">
        <f>IFERROR(IF(O910&gt;0,I910*O910,"   -"),"   -")</f>
        <v xml:space="preserve">   -</v>
      </c>
      <c r="M910" s="52"/>
      <c r="N910" s="167"/>
      <c r="O910" s="167"/>
    </row>
    <row r="911" spans="1:15" hidden="1" x14ac:dyDescent="0.25">
      <c r="A911" s="33" t="s">
        <v>154</v>
      </c>
      <c r="B911" s="34">
        <f>VLOOKUP(D911,nusedswatershed,4,FALSE)</f>
        <v>26</v>
      </c>
      <c r="C911" s="35">
        <v>26</v>
      </c>
      <c r="D911" s="36" t="s">
        <v>233</v>
      </c>
      <c r="E911" s="36" t="s">
        <v>38</v>
      </c>
      <c r="F911" s="21" t="s">
        <v>163</v>
      </c>
      <c r="G911" s="22">
        <v>1968</v>
      </c>
      <c r="H911" s="128" t="s">
        <v>643</v>
      </c>
      <c r="I911" s="40"/>
      <c r="J911" s="159" t="str">
        <f>IFERROR(IF(K911&gt;0,I911*K911,"   -"),"   -")</f>
        <v xml:space="preserve">   -</v>
      </c>
      <c r="K911" s="52" t="str">
        <f>_xlfn.IFNA(VLOOKUP(D911&amp;"."&amp;G911,PNIdata!$E$6:$L$264,2,FALSE),"-")</f>
        <v>-</v>
      </c>
      <c r="L911" s="158" t="str">
        <f>IFERROR(IF(O911&gt;0,I911*O911,"   -"),"   -")</f>
        <v xml:space="preserve">   -</v>
      </c>
      <c r="M911" s="52"/>
      <c r="N911" s="167"/>
      <c r="O911" s="167"/>
    </row>
    <row r="912" spans="1:15" hidden="1" x14ac:dyDescent="0.25">
      <c r="A912" s="33" t="s">
        <v>154</v>
      </c>
      <c r="B912" s="34">
        <f>VLOOKUP(D912,nusedswatershed,4,FALSE)</f>
        <v>26</v>
      </c>
      <c r="C912" s="35">
        <v>26</v>
      </c>
      <c r="D912" s="36" t="s">
        <v>233</v>
      </c>
      <c r="E912" s="36" t="s">
        <v>38</v>
      </c>
      <c r="F912" s="21" t="s">
        <v>163</v>
      </c>
      <c r="G912" s="22">
        <v>1967</v>
      </c>
      <c r="H912" s="128" t="s">
        <v>643</v>
      </c>
      <c r="I912" s="40"/>
      <c r="J912" s="159" t="str">
        <f>IFERROR(IF(K912&gt;0,I912*K912,"   -"),"   -")</f>
        <v xml:space="preserve">   -</v>
      </c>
      <c r="K912" s="52" t="str">
        <f>_xlfn.IFNA(VLOOKUP(D912&amp;"."&amp;G912,PNIdata!$E$6:$L$264,2,FALSE),"-")</f>
        <v>-</v>
      </c>
      <c r="L912" s="158" t="str">
        <f>IFERROR(IF(O912&gt;0,I912*O912,"   -"),"   -")</f>
        <v xml:space="preserve">   -</v>
      </c>
      <c r="M912" s="52"/>
      <c r="N912" s="167"/>
      <c r="O912" s="167"/>
    </row>
    <row r="913" spans="1:15" hidden="1" x14ac:dyDescent="0.25">
      <c r="A913" s="33" t="s">
        <v>154</v>
      </c>
      <c r="B913" s="34">
        <f>VLOOKUP(D913,nusedswatershed,4,FALSE)</f>
        <v>26</v>
      </c>
      <c r="C913" s="35">
        <v>26</v>
      </c>
      <c r="D913" s="36" t="s">
        <v>233</v>
      </c>
      <c r="E913" s="36" t="s">
        <v>38</v>
      </c>
      <c r="F913" s="21" t="s">
        <v>163</v>
      </c>
      <c r="G913" s="22">
        <v>1966</v>
      </c>
      <c r="H913" s="128">
        <v>25</v>
      </c>
      <c r="I913" s="40">
        <v>25</v>
      </c>
      <c r="J913" s="159" t="str">
        <f>IFERROR(IF(K913&gt;0,I913*K913,"   -"),"   -")</f>
        <v xml:space="preserve">   -</v>
      </c>
      <c r="K913" s="52" t="str">
        <f>_xlfn.IFNA(VLOOKUP(D913&amp;"."&amp;G913,PNIdata!$E$6:$L$264,2,FALSE),"-")</f>
        <v>-</v>
      </c>
      <c r="L913" s="158" t="str">
        <f>IFERROR(IF(O913&gt;0,I913*O913,"   -"),"   -")</f>
        <v xml:space="preserve">   -</v>
      </c>
      <c r="M913" s="52"/>
      <c r="N913" s="167"/>
      <c r="O913" s="167"/>
    </row>
    <row r="914" spans="1:15" hidden="1" x14ac:dyDescent="0.25">
      <c r="A914" s="33" t="s">
        <v>154</v>
      </c>
      <c r="B914" s="34">
        <f>VLOOKUP(D914,nusedswatershed,4,FALSE)</f>
        <v>26</v>
      </c>
      <c r="C914" s="35">
        <v>26</v>
      </c>
      <c r="D914" s="36" t="s">
        <v>233</v>
      </c>
      <c r="E914" s="36" t="s">
        <v>38</v>
      </c>
      <c r="F914" s="21" t="s">
        <v>163</v>
      </c>
      <c r="G914" s="22">
        <v>1965</v>
      </c>
      <c r="H914" s="128" t="s">
        <v>643</v>
      </c>
      <c r="I914" s="40"/>
      <c r="J914" s="159" t="str">
        <f>IFERROR(IF(K914&gt;0,I914*K914,"   -"),"   -")</f>
        <v xml:space="preserve">   -</v>
      </c>
      <c r="K914" s="52" t="str">
        <f>_xlfn.IFNA(VLOOKUP(D914&amp;"."&amp;G914,PNIdata!$E$6:$L$264,2,FALSE),"-")</f>
        <v>-</v>
      </c>
      <c r="L914" s="158" t="str">
        <f>IFERROR(IF(O914&gt;0,I914*O914,"   -"),"   -")</f>
        <v xml:space="preserve">   -</v>
      </c>
      <c r="M914" s="52"/>
      <c r="N914" s="167"/>
      <c r="O914" s="167"/>
    </row>
    <row r="915" spans="1:15" hidden="1" x14ac:dyDescent="0.25">
      <c r="A915" s="33" t="s">
        <v>154</v>
      </c>
      <c r="B915" s="34">
        <f>VLOOKUP(D915,nusedswatershed,4,FALSE)</f>
        <v>26</v>
      </c>
      <c r="C915" s="35">
        <v>26</v>
      </c>
      <c r="D915" s="36" t="s">
        <v>233</v>
      </c>
      <c r="E915" s="36" t="s">
        <v>38</v>
      </c>
      <c r="F915" s="21" t="s">
        <v>163</v>
      </c>
      <c r="G915" s="22">
        <v>1964</v>
      </c>
      <c r="H915" s="128" t="s">
        <v>643</v>
      </c>
      <c r="I915" s="40"/>
      <c r="J915" s="159" t="str">
        <f>IFERROR(IF(K915&gt;0,I915*K915,"   -"),"   -")</f>
        <v xml:space="preserve">   -</v>
      </c>
      <c r="K915" s="52" t="str">
        <f>_xlfn.IFNA(VLOOKUP(D915&amp;"."&amp;G915,PNIdata!$E$6:$L$264,2,FALSE),"-")</f>
        <v>-</v>
      </c>
      <c r="L915" s="158" t="str">
        <f>IFERROR(IF(O915&gt;0,I915*O915,"   -"),"   -")</f>
        <v xml:space="preserve">   -</v>
      </c>
      <c r="M915" s="52"/>
      <c r="N915" s="167"/>
      <c r="O915" s="167"/>
    </row>
    <row r="916" spans="1:15" hidden="1" x14ac:dyDescent="0.25">
      <c r="A916" s="33" t="s">
        <v>154</v>
      </c>
      <c r="B916" s="34">
        <f>VLOOKUP(D916,nusedswatershed,4,FALSE)</f>
        <v>26</v>
      </c>
      <c r="C916" s="35">
        <v>26</v>
      </c>
      <c r="D916" s="36" t="s">
        <v>233</v>
      </c>
      <c r="E916" s="36" t="s">
        <v>38</v>
      </c>
      <c r="F916" s="21" t="s">
        <v>163</v>
      </c>
      <c r="G916" s="22">
        <v>1963</v>
      </c>
      <c r="H916" s="128" t="s">
        <v>643</v>
      </c>
      <c r="I916" s="40"/>
      <c r="J916" s="159" t="str">
        <f>IFERROR(IF(K916&gt;0,I916*K916,"   -"),"   -")</f>
        <v xml:space="preserve">   -</v>
      </c>
      <c r="K916" s="52" t="str">
        <f>_xlfn.IFNA(VLOOKUP(D916&amp;"."&amp;G916,PNIdata!$E$6:$L$264,2,FALSE),"-")</f>
        <v>-</v>
      </c>
      <c r="L916" s="158" t="str">
        <f>IFERROR(IF(O916&gt;0,I916*O916,"   -"),"   -")</f>
        <v xml:space="preserve">   -</v>
      </c>
      <c r="M916" s="52"/>
      <c r="N916" s="167"/>
      <c r="O916" s="167"/>
    </row>
    <row r="917" spans="1:15" hidden="1" x14ac:dyDescent="0.25">
      <c r="A917" s="33" t="s">
        <v>154</v>
      </c>
      <c r="B917" s="34">
        <f>VLOOKUP(D917,nusedswatershed,4,FALSE)</f>
        <v>26</v>
      </c>
      <c r="C917" s="35">
        <v>26</v>
      </c>
      <c r="D917" s="36" t="s">
        <v>233</v>
      </c>
      <c r="E917" s="36" t="s">
        <v>38</v>
      </c>
      <c r="F917" s="21" t="s">
        <v>163</v>
      </c>
      <c r="G917" s="22">
        <v>1962</v>
      </c>
      <c r="H917" s="128" t="s">
        <v>643</v>
      </c>
      <c r="I917" s="40"/>
      <c r="J917" s="159" t="str">
        <f>IFERROR(IF(K917&gt;0,I917*K917,"   -"),"   -")</f>
        <v xml:space="preserve">   -</v>
      </c>
      <c r="K917" s="52" t="str">
        <f>_xlfn.IFNA(VLOOKUP(D917&amp;"."&amp;G917,PNIdata!$E$6:$L$264,2,FALSE),"-")</f>
        <v>-</v>
      </c>
      <c r="L917" s="158" t="str">
        <f>IFERROR(IF(O917&gt;0,I917*O917,"   -"),"   -")</f>
        <v xml:space="preserve">   -</v>
      </c>
      <c r="M917" s="52"/>
      <c r="N917" s="167"/>
      <c r="O917" s="167"/>
    </row>
    <row r="918" spans="1:15" hidden="1" x14ac:dyDescent="0.25">
      <c r="A918" s="33" t="s">
        <v>154</v>
      </c>
      <c r="B918" s="34">
        <f>VLOOKUP(D918,nusedswatershed,4,FALSE)</f>
        <v>26</v>
      </c>
      <c r="C918" s="35">
        <v>26</v>
      </c>
      <c r="D918" s="36" t="s">
        <v>233</v>
      </c>
      <c r="E918" s="36" t="s">
        <v>38</v>
      </c>
      <c r="F918" s="21" t="s">
        <v>163</v>
      </c>
      <c r="G918" s="22">
        <v>1961</v>
      </c>
      <c r="H918" s="128" t="s">
        <v>643</v>
      </c>
      <c r="I918" s="40"/>
      <c r="J918" s="159" t="str">
        <f>IFERROR(IF(K918&gt;0,I918*K918,"   -"),"   -")</f>
        <v xml:space="preserve">   -</v>
      </c>
      <c r="K918" s="52" t="str">
        <f>_xlfn.IFNA(VLOOKUP(D918&amp;"."&amp;G918,PNIdata!$E$6:$L$264,2,FALSE),"-")</f>
        <v>-</v>
      </c>
      <c r="L918" s="158" t="str">
        <f>IFERROR(IF(O918&gt;0,I918*O918,"   -"),"   -")</f>
        <v xml:space="preserve">   -</v>
      </c>
      <c r="M918" s="52"/>
      <c r="N918" s="167"/>
      <c r="O918" s="167"/>
    </row>
    <row r="919" spans="1:15" hidden="1" x14ac:dyDescent="0.25">
      <c r="A919" s="33" t="s">
        <v>154</v>
      </c>
      <c r="B919" s="34">
        <f>VLOOKUP(D919,nusedswatershed,4,FALSE)</f>
        <v>26</v>
      </c>
      <c r="C919" s="35">
        <v>26</v>
      </c>
      <c r="D919" s="36" t="s">
        <v>233</v>
      </c>
      <c r="E919" s="36" t="s">
        <v>38</v>
      </c>
      <c r="F919" s="21" t="s">
        <v>163</v>
      </c>
      <c r="G919" s="22">
        <v>1960</v>
      </c>
      <c r="H919" s="128" t="s">
        <v>643</v>
      </c>
      <c r="I919" s="40"/>
      <c r="J919" s="159" t="str">
        <f>IFERROR(IF(K919&gt;0,I919*K919,"   -"),"   -")</f>
        <v xml:space="preserve">   -</v>
      </c>
      <c r="K919" s="52" t="str">
        <f>_xlfn.IFNA(VLOOKUP(D919&amp;"."&amp;G919,PNIdata!$E$6:$L$264,2,FALSE),"-")</f>
        <v>-</v>
      </c>
      <c r="L919" s="158" t="str">
        <f>IFERROR(IF(O919&gt;0,I919*O919,"   -"),"   -")</f>
        <v xml:space="preserve">   -</v>
      </c>
      <c r="M919" s="52"/>
      <c r="N919" s="167"/>
      <c r="O919" s="167"/>
    </row>
    <row r="920" spans="1:15" hidden="1" x14ac:dyDescent="0.25">
      <c r="A920" s="33" t="s">
        <v>154</v>
      </c>
      <c r="B920" s="34">
        <f>VLOOKUP(D920,nusedswatershed,4,FALSE)</f>
        <v>26</v>
      </c>
      <c r="C920" s="35">
        <v>26</v>
      </c>
      <c r="D920" s="36" t="s">
        <v>233</v>
      </c>
      <c r="E920" s="36" t="s">
        <v>38</v>
      </c>
      <c r="F920" s="21" t="s">
        <v>163</v>
      </c>
      <c r="G920" s="22">
        <v>1959</v>
      </c>
      <c r="H920" s="128" t="s">
        <v>643</v>
      </c>
      <c r="I920" s="40"/>
      <c r="J920" s="159" t="str">
        <f>IFERROR(IF(K920&gt;0,I920*K920,"   -"),"   -")</f>
        <v xml:space="preserve">   -</v>
      </c>
      <c r="K920" s="52" t="str">
        <f>_xlfn.IFNA(VLOOKUP(D920&amp;"."&amp;G920,PNIdata!$E$6:$L$264,2,FALSE),"-")</f>
        <v>-</v>
      </c>
      <c r="L920" s="158" t="str">
        <f>IFERROR(IF(O920&gt;0,I920*O920,"   -"),"   -")</f>
        <v xml:space="preserve">   -</v>
      </c>
      <c r="M920" s="52"/>
      <c r="N920" s="167"/>
      <c r="O920" s="167"/>
    </row>
    <row r="921" spans="1:15" hidden="1" x14ac:dyDescent="0.25">
      <c r="A921" s="33" t="s">
        <v>154</v>
      </c>
      <c r="B921" s="34">
        <f>VLOOKUP(D921,nusedswatershed,4,FALSE)</f>
        <v>26</v>
      </c>
      <c r="C921" s="35">
        <v>26</v>
      </c>
      <c r="D921" s="36" t="s">
        <v>233</v>
      </c>
      <c r="E921" s="36" t="s">
        <v>38</v>
      </c>
      <c r="F921" s="21" t="s">
        <v>163</v>
      </c>
      <c r="G921" s="22">
        <v>1958</v>
      </c>
      <c r="H921" s="128" t="s">
        <v>643</v>
      </c>
      <c r="I921" s="40"/>
      <c r="J921" s="159" t="str">
        <f>IFERROR(IF(K921&gt;0,I921*K921,"   -"),"   -")</f>
        <v xml:space="preserve">   -</v>
      </c>
      <c r="K921" s="52" t="str">
        <f>_xlfn.IFNA(VLOOKUP(D921&amp;"."&amp;G921,PNIdata!$E$6:$L$264,2,FALSE),"-")</f>
        <v>-</v>
      </c>
      <c r="L921" s="158" t="str">
        <f>IFERROR(IF(O921&gt;0,I921*O921,"   -"),"   -")</f>
        <v xml:space="preserve">   -</v>
      </c>
      <c r="M921" s="52"/>
      <c r="N921" s="167"/>
      <c r="O921" s="167"/>
    </row>
    <row r="922" spans="1:15" hidden="1" x14ac:dyDescent="0.25">
      <c r="A922" s="33" t="s">
        <v>154</v>
      </c>
      <c r="B922" s="34">
        <f>VLOOKUP(D922,nusedswatershed,4,FALSE)</f>
        <v>26</v>
      </c>
      <c r="C922" s="35">
        <v>26</v>
      </c>
      <c r="D922" s="36" t="s">
        <v>233</v>
      </c>
      <c r="E922" s="36" t="s">
        <v>38</v>
      </c>
      <c r="F922" s="21" t="s">
        <v>163</v>
      </c>
      <c r="G922" s="22">
        <v>1957</v>
      </c>
      <c r="H922" s="128" t="s">
        <v>643</v>
      </c>
      <c r="I922" s="40"/>
      <c r="J922" s="159" t="str">
        <f>IFERROR(IF(K922&gt;0,I922*K922,"   -"),"   -")</f>
        <v xml:space="preserve">   -</v>
      </c>
      <c r="K922" s="52" t="str">
        <f>_xlfn.IFNA(VLOOKUP(D922&amp;"."&amp;G922,PNIdata!$E$6:$L$264,2,FALSE),"-")</f>
        <v>-</v>
      </c>
      <c r="L922" s="158" t="str">
        <f>IFERROR(IF(O922&gt;0,I922*O922,"   -"),"   -")</f>
        <v xml:space="preserve">   -</v>
      </c>
      <c r="M922" s="52"/>
      <c r="N922" s="167"/>
      <c r="O922" s="167"/>
    </row>
    <row r="923" spans="1:15" hidden="1" x14ac:dyDescent="0.25">
      <c r="A923" s="33" t="s">
        <v>154</v>
      </c>
      <c r="B923" s="34">
        <f>VLOOKUP(D923,nusedswatershed,4,FALSE)</f>
        <v>26</v>
      </c>
      <c r="C923" s="35">
        <v>26</v>
      </c>
      <c r="D923" s="36" t="s">
        <v>233</v>
      </c>
      <c r="E923" s="36" t="s">
        <v>38</v>
      </c>
      <c r="F923" s="21" t="s">
        <v>163</v>
      </c>
      <c r="G923" s="22">
        <v>1956</v>
      </c>
      <c r="H923" s="128" t="s">
        <v>643</v>
      </c>
      <c r="I923" s="40"/>
      <c r="J923" s="159" t="str">
        <f>IFERROR(IF(K923&gt;0,I923*K923,"   -"),"   -")</f>
        <v xml:space="preserve">   -</v>
      </c>
      <c r="K923" s="52" t="str">
        <f>_xlfn.IFNA(VLOOKUP(D923&amp;"."&amp;G923,PNIdata!$E$6:$L$264,2,FALSE),"-")</f>
        <v>-</v>
      </c>
      <c r="L923" s="158" t="str">
        <f>IFERROR(IF(O923&gt;0,I923*O923,"   -"),"   -")</f>
        <v xml:space="preserve">   -</v>
      </c>
      <c r="M923" s="52"/>
      <c r="N923" s="167"/>
      <c r="O923" s="167"/>
    </row>
    <row r="924" spans="1:15" hidden="1" x14ac:dyDescent="0.25">
      <c r="A924" s="33" t="s">
        <v>154</v>
      </c>
      <c r="B924" s="34">
        <f>VLOOKUP(D924,nusedswatershed,4,FALSE)</f>
        <v>26</v>
      </c>
      <c r="C924" s="35">
        <v>26</v>
      </c>
      <c r="D924" s="36" t="s">
        <v>233</v>
      </c>
      <c r="E924" s="36" t="s">
        <v>38</v>
      </c>
      <c r="F924" s="21" t="s">
        <v>163</v>
      </c>
      <c r="G924" s="22">
        <v>1955</v>
      </c>
      <c r="H924" s="128" t="s">
        <v>643</v>
      </c>
      <c r="I924" s="40"/>
      <c r="J924" s="159" t="str">
        <f>IFERROR(IF(K924&gt;0,I924*K924,"   -"),"   -")</f>
        <v xml:space="preserve">   -</v>
      </c>
      <c r="K924" s="52" t="str">
        <f>_xlfn.IFNA(VLOOKUP(D924&amp;"."&amp;G924,PNIdata!$E$6:$L$264,2,FALSE),"-")</f>
        <v>-</v>
      </c>
      <c r="L924" s="158" t="str">
        <f>IFERROR(IF(O924&gt;0,I924*O924,"   -"),"   -")</f>
        <v xml:space="preserve">   -</v>
      </c>
      <c r="M924" s="52"/>
      <c r="N924" s="167"/>
      <c r="O924" s="167"/>
    </row>
    <row r="925" spans="1:15" hidden="1" x14ac:dyDescent="0.25">
      <c r="A925" s="33" t="s">
        <v>154</v>
      </c>
      <c r="B925" s="34">
        <f>VLOOKUP(D925,nusedswatershed,4,FALSE)</f>
        <v>26</v>
      </c>
      <c r="C925" s="35">
        <v>26</v>
      </c>
      <c r="D925" s="36" t="s">
        <v>233</v>
      </c>
      <c r="E925" s="36" t="s">
        <v>38</v>
      </c>
      <c r="F925" s="21" t="s">
        <v>163</v>
      </c>
      <c r="G925" s="22">
        <v>1954</v>
      </c>
      <c r="H925" s="128" t="s">
        <v>643</v>
      </c>
      <c r="I925" s="40"/>
      <c r="J925" s="159" t="str">
        <f>IFERROR(IF(K925&gt;0,I925*K925,"   -"),"   -")</f>
        <v xml:space="preserve">   -</v>
      </c>
      <c r="K925" s="52" t="str">
        <f>_xlfn.IFNA(VLOOKUP(D925&amp;"."&amp;G925,PNIdata!$E$6:$L$264,2,FALSE),"-")</f>
        <v>-</v>
      </c>
      <c r="L925" s="158" t="str">
        <f>IFERROR(IF(O925&gt;0,I925*O925,"   -"),"   -")</f>
        <v xml:space="preserve">   -</v>
      </c>
      <c r="M925" s="52"/>
      <c r="N925" s="167"/>
      <c r="O925" s="167"/>
    </row>
    <row r="926" spans="1:15" hidden="1" x14ac:dyDescent="0.25">
      <c r="A926" s="33" t="s">
        <v>154</v>
      </c>
      <c r="B926" s="34">
        <f>VLOOKUP(D926,nusedswatershed,4,FALSE)</f>
        <v>26</v>
      </c>
      <c r="C926" s="35">
        <v>26</v>
      </c>
      <c r="D926" s="36" t="s">
        <v>233</v>
      </c>
      <c r="E926" s="36" t="s">
        <v>38</v>
      </c>
      <c r="F926" s="21" t="s">
        <v>163</v>
      </c>
      <c r="G926" s="22">
        <v>1953</v>
      </c>
      <c r="H926" s="128" t="s">
        <v>643</v>
      </c>
      <c r="I926" s="40"/>
      <c r="J926" s="159" t="str">
        <f>IFERROR(IF(K926&gt;0,I926*K926,"   -"),"   -")</f>
        <v xml:space="preserve">   -</v>
      </c>
      <c r="K926" s="52" t="str">
        <f>_xlfn.IFNA(VLOOKUP(D926&amp;"."&amp;G926,PNIdata!$E$6:$L$264,2,FALSE),"-")</f>
        <v>-</v>
      </c>
      <c r="L926" s="158" t="str">
        <f>IFERROR(IF(O926&gt;0,I926*O926,"   -"),"   -")</f>
        <v xml:space="preserve">   -</v>
      </c>
      <c r="M926" s="52"/>
      <c r="N926" s="167"/>
      <c r="O926" s="167"/>
    </row>
    <row r="927" spans="1:15" x14ac:dyDescent="0.25">
      <c r="A927" s="33" t="s">
        <v>109</v>
      </c>
      <c r="B927" s="34">
        <f>VLOOKUP(D927,nusedswatershed,4,FALSE)</f>
        <v>23</v>
      </c>
      <c r="C927" s="35">
        <v>23</v>
      </c>
      <c r="D927" s="36" t="s">
        <v>193</v>
      </c>
      <c r="E927" s="36" t="s">
        <v>40</v>
      </c>
      <c r="F927" s="21" t="s">
        <v>163</v>
      </c>
      <c r="G927" s="40">
        <v>2023</v>
      </c>
      <c r="H927" s="128">
        <v>7</v>
      </c>
      <c r="I927" s="40">
        <v>7</v>
      </c>
      <c r="J927" s="159" t="str">
        <f>IFERROR(IF(K927&gt;0,I927*K927,"   -"),"   -")</f>
        <v xml:space="preserve">   -</v>
      </c>
      <c r="K927" s="52" t="str">
        <f>_xlfn.IFNA(VLOOKUP(D927&amp;"."&amp;G927,PNIdata!$E$6:$L$264,2,FALSE),"-")</f>
        <v>-</v>
      </c>
      <c r="L927" s="158" t="str">
        <f>IFERROR(IF(O927&gt;0,I927*O927,"   -"),"   -")</f>
        <v xml:space="preserve">   -</v>
      </c>
      <c r="M927" s="52"/>
      <c r="N927" s="167"/>
      <c r="O927" s="167"/>
    </row>
    <row r="928" spans="1:15" x14ac:dyDescent="0.25">
      <c r="A928" s="33" t="s">
        <v>109</v>
      </c>
      <c r="B928" s="34">
        <f>VLOOKUP(D928,nusedswatershed,4,FALSE)</f>
        <v>23</v>
      </c>
      <c r="C928" s="35">
        <v>23</v>
      </c>
      <c r="D928" s="36" t="s">
        <v>193</v>
      </c>
      <c r="E928" s="36" t="s">
        <v>40</v>
      </c>
      <c r="F928" s="21" t="s">
        <v>163</v>
      </c>
      <c r="G928" s="40">
        <v>2022</v>
      </c>
      <c r="H928" s="128">
        <v>11</v>
      </c>
      <c r="I928" s="40">
        <v>11</v>
      </c>
      <c r="J928" s="159" t="str">
        <f>IFERROR(IF(K928&gt;0,I928*K928,"   -"),"   -")</f>
        <v xml:space="preserve">   -</v>
      </c>
      <c r="K928" s="52" t="str">
        <f>_xlfn.IFNA(VLOOKUP(D928&amp;"."&amp;G928,PNIdata!$E$6:$L$264,2,FALSE),"-")</f>
        <v>-</v>
      </c>
      <c r="L928" s="158" t="str">
        <f>IFERROR(IF(O928&gt;0,I928*O928,"   -"),"   -")</f>
        <v xml:space="preserve">   -</v>
      </c>
      <c r="M928" s="52"/>
      <c r="N928" s="167"/>
      <c r="O928" s="167"/>
    </row>
    <row r="929" spans="1:15" x14ac:dyDescent="0.25">
      <c r="A929" s="33" t="s">
        <v>109</v>
      </c>
      <c r="B929" s="34">
        <f>VLOOKUP(D929,nusedswatershed,4,FALSE)</f>
        <v>23</v>
      </c>
      <c r="C929" s="35">
        <v>23</v>
      </c>
      <c r="D929" s="36" t="s">
        <v>193</v>
      </c>
      <c r="E929" s="36" t="s">
        <v>40</v>
      </c>
      <c r="F929" s="21" t="s">
        <v>163</v>
      </c>
      <c r="G929" s="40">
        <v>2021</v>
      </c>
      <c r="H929" s="128">
        <v>12</v>
      </c>
      <c r="I929" s="40">
        <v>12</v>
      </c>
      <c r="J929" s="159" t="str">
        <f>IFERROR(IF(K929&gt;0,I929*K929,"   -"),"   -")</f>
        <v xml:space="preserve">   -</v>
      </c>
      <c r="K929" s="52" t="str">
        <f>_xlfn.IFNA(VLOOKUP(D929&amp;"."&amp;G929,PNIdata!$E$6:$L$264,2,FALSE),"-")</f>
        <v>-</v>
      </c>
      <c r="L929" s="158" t="str">
        <f>IFERROR(IF(O929&gt;0,I929*O929,"   -"),"   -")</f>
        <v xml:space="preserve">   -</v>
      </c>
      <c r="M929" s="52"/>
      <c r="N929" s="167"/>
      <c r="O929" s="167"/>
    </row>
    <row r="930" spans="1:15" x14ac:dyDescent="0.25">
      <c r="A930" s="33" t="s">
        <v>109</v>
      </c>
      <c r="B930" s="34">
        <f>VLOOKUP(D930,nusedswatershed,4,FALSE)</f>
        <v>23</v>
      </c>
      <c r="C930" s="35">
        <v>23</v>
      </c>
      <c r="D930" s="36" t="s">
        <v>193</v>
      </c>
      <c r="E930" s="36" t="s">
        <v>40</v>
      </c>
      <c r="F930" s="21" t="s">
        <v>163</v>
      </c>
      <c r="G930" s="40">
        <v>2020</v>
      </c>
      <c r="H930" s="128">
        <v>17</v>
      </c>
      <c r="I930" s="40">
        <v>17</v>
      </c>
      <c r="J930" s="159" t="str">
        <f>IFERROR(IF(K930&gt;0,I930*K930,"   -"),"   -")</f>
        <v xml:space="preserve">   -</v>
      </c>
      <c r="K930" s="52" t="str">
        <f>_xlfn.IFNA(VLOOKUP(D930&amp;"."&amp;G930,PNIdata!$E$6:$L$264,2,FALSE),"-")</f>
        <v>-</v>
      </c>
      <c r="L930" s="158" t="str">
        <f>IFERROR(IF(O930&gt;0,I930*O930,"   -"),"   -")</f>
        <v xml:space="preserve">   -</v>
      </c>
      <c r="M930" s="52"/>
      <c r="N930" s="167"/>
      <c r="O930" s="167"/>
    </row>
    <row r="931" spans="1:15" x14ac:dyDescent="0.25">
      <c r="A931" s="33" t="s">
        <v>109</v>
      </c>
      <c r="B931" s="34">
        <f>VLOOKUP(D931,nusedswatershed,4,FALSE)</f>
        <v>23</v>
      </c>
      <c r="C931" s="35">
        <v>23</v>
      </c>
      <c r="D931" s="36" t="s">
        <v>193</v>
      </c>
      <c r="E931" s="36" t="s">
        <v>40</v>
      </c>
      <c r="F931" s="21" t="s">
        <v>163</v>
      </c>
      <c r="G931" s="40">
        <v>2019</v>
      </c>
      <c r="H931" s="128">
        <v>11</v>
      </c>
      <c r="I931" s="40">
        <v>11</v>
      </c>
      <c r="J931" s="159" t="str">
        <f>IFERROR(IF(K931&gt;0,I931*K931,"   -"),"   -")</f>
        <v xml:space="preserve">   -</v>
      </c>
      <c r="K931" s="52" t="str">
        <f>_xlfn.IFNA(VLOOKUP(D931&amp;"."&amp;G931,PNIdata!$E$6:$L$264,2,FALSE),"-")</f>
        <v>-</v>
      </c>
      <c r="L931" s="158" t="str">
        <f>IFERROR(IF(O931&gt;0,I931*O931,"   -"),"   -")</f>
        <v xml:space="preserve">   -</v>
      </c>
      <c r="M931" s="52"/>
      <c r="N931" s="167"/>
      <c r="O931" s="167"/>
    </row>
    <row r="932" spans="1:15" x14ac:dyDescent="0.25">
      <c r="A932" s="33" t="s">
        <v>109</v>
      </c>
      <c r="B932" s="34">
        <f>VLOOKUP(D932,nusedswatershed,4,FALSE)</f>
        <v>23</v>
      </c>
      <c r="C932" s="35">
        <v>23</v>
      </c>
      <c r="D932" s="36" t="s">
        <v>193</v>
      </c>
      <c r="E932" s="36" t="s">
        <v>40</v>
      </c>
      <c r="F932" s="21" t="s">
        <v>163</v>
      </c>
      <c r="G932" s="40">
        <v>2018</v>
      </c>
      <c r="H932" s="128">
        <v>5</v>
      </c>
      <c r="I932" s="40">
        <v>5</v>
      </c>
      <c r="J932" s="159" t="str">
        <f>IFERROR(IF(K932&gt;0,I932*K932,"   -"),"   -")</f>
        <v xml:space="preserve">   -</v>
      </c>
      <c r="K932" s="52" t="str">
        <f>_xlfn.IFNA(VLOOKUP(D932&amp;"."&amp;G932,PNIdata!$E$6:$L$264,2,FALSE),"-")</f>
        <v>-</v>
      </c>
      <c r="L932" s="158" t="str">
        <f>IFERROR(IF(O932&gt;0,I932*O932,"   -"),"   -")</f>
        <v xml:space="preserve">   -</v>
      </c>
      <c r="M932" s="52"/>
      <c r="N932" s="167"/>
      <c r="O932" s="167"/>
    </row>
    <row r="933" spans="1:15" x14ac:dyDescent="0.25">
      <c r="A933" s="33" t="s">
        <v>109</v>
      </c>
      <c r="B933" s="34">
        <f>VLOOKUP(D933,nusedswatershed,4,FALSE)</f>
        <v>23</v>
      </c>
      <c r="C933" s="35">
        <v>23</v>
      </c>
      <c r="D933" s="36" t="s">
        <v>193</v>
      </c>
      <c r="E933" s="36" t="s">
        <v>40</v>
      </c>
      <c r="F933" s="21" t="s">
        <v>163</v>
      </c>
      <c r="G933" s="40">
        <v>2017</v>
      </c>
      <c r="H933" s="128">
        <v>73</v>
      </c>
      <c r="I933" s="40">
        <v>73</v>
      </c>
      <c r="J933" s="159" t="str">
        <f>IFERROR(IF(K933&gt;0,I933*K933,"   -"),"   -")</f>
        <v xml:space="preserve">   -</v>
      </c>
      <c r="K933" s="52" t="str">
        <f>_xlfn.IFNA(VLOOKUP(D933&amp;"."&amp;G933,PNIdata!$E$6:$L$264,2,FALSE),"-")</f>
        <v>-</v>
      </c>
      <c r="L933" s="158" t="str">
        <f>IFERROR(IF(O933&gt;0,I933*O933,"   -"),"   -")</f>
        <v xml:space="preserve">   -</v>
      </c>
      <c r="M933" s="52"/>
      <c r="N933" s="167"/>
      <c r="O933" s="167"/>
    </row>
    <row r="934" spans="1:15" x14ac:dyDescent="0.25">
      <c r="A934" s="33" t="s">
        <v>109</v>
      </c>
      <c r="B934" s="34">
        <f>VLOOKUP(D934,nusedswatershed,4,FALSE)</f>
        <v>23</v>
      </c>
      <c r="C934" s="35">
        <v>23</v>
      </c>
      <c r="D934" s="36" t="s">
        <v>193</v>
      </c>
      <c r="E934" s="36" t="s">
        <v>40</v>
      </c>
      <c r="F934" s="21" t="s">
        <v>163</v>
      </c>
      <c r="G934" s="40">
        <v>2016</v>
      </c>
      <c r="H934" s="128" t="s">
        <v>644</v>
      </c>
      <c r="I934" s="40"/>
      <c r="J934" s="159" t="str">
        <f>IFERROR(IF(K934&gt;0,I934*K934,"   -"),"   -")</f>
        <v xml:space="preserve">   -</v>
      </c>
      <c r="K934" s="52" t="str">
        <f>_xlfn.IFNA(VLOOKUP(D934&amp;"."&amp;G934,PNIdata!$E$6:$L$264,2,FALSE),"-")</f>
        <v>-</v>
      </c>
      <c r="L934" s="158" t="str">
        <f>IFERROR(IF(O934&gt;0,I934*O934,"   -"),"   -")</f>
        <v xml:space="preserve">   -</v>
      </c>
      <c r="M934" s="52"/>
      <c r="N934" s="167"/>
      <c r="O934" s="167"/>
    </row>
    <row r="935" spans="1:15" x14ac:dyDescent="0.25">
      <c r="A935" s="33" t="s">
        <v>109</v>
      </c>
      <c r="B935" s="34">
        <f>VLOOKUP(D935,nusedswatershed,4,FALSE)</f>
        <v>23</v>
      </c>
      <c r="C935" s="35">
        <v>23</v>
      </c>
      <c r="D935" s="36" t="s">
        <v>193</v>
      </c>
      <c r="E935" s="36" t="s">
        <v>40</v>
      </c>
      <c r="F935" s="21" t="s">
        <v>163</v>
      </c>
      <c r="G935" s="22">
        <v>2015</v>
      </c>
      <c r="H935" s="128" t="s">
        <v>644</v>
      </c>
      <c r="I935" s="40"/>
      <c r="J935" s="159" t="str">
        <f>IFERROR(IF(K935&gt;0,I935*K935,"   -"),"   -")</f>
        <v xml:space="preserve">   -</v>
      </c>
      <c r="K935" s="52" t="str">
        <f>_xlfn.IFNA(VLOOKUP(D935&amp;"."&amp;G935,PNIdata!$E$6:$L$264,2,FALSE),"-")</f>
        <v>-</v>
      </c>
      <c r="L935" s="158" t="str">
        <f>IFERROR(IF(O935&gt;0,I935*O935,"   -"),"   -")</f>
        <v xml:space="preserve">   -</v>
      </c>
      <c r="M935" s="52"/>
      <c r="N935" s="167"/>
      <c r="O935" s="167"/>
    </row>
    <row r="936" spans="1:15" x14ac:dyDescent="0.25">
      <c r="A936" s="33" t="s">
        <v>109</v>
      </c>
      <c r="B936" s="34">
        <f>VLOOKUP(D936,nusedswatershed,4,FALSE)</f>
        <v>23</v>
      </c>
      <c r="C936" s="35">
        <v>23</v>
      </c>
      <c r="D936" s="36" t="s">
        <v>193</v>
      </c>
      <c r="E936" s="36" t="s">
        <v>40</v>
      </c>
      <c r="F936" s="21" t="s">
        <v>163</v>
      </c>
      <c r="G936" s="22">
        <v>2014</v>
      </c>
      <c r="H936" s="128" t="s">
        <v>644</v>
      </c>
      <c r="I936" s="40"/>
      <c r="J936" s="159" t="str">
        <f>IFERROR(IF(K936&gt;0,I936*K936,"   -"),"   -")</f>
        <v xml:space="preserve">   -</v>
      </c>
      <c r="K936" s="52" t="str">
        <f>_xlfn.IFNA(VLOOKUP(D936&amp;"."&amp;G936,PNIdata!$E$6:$L$264,2,FALSE),"-")</f>
        <v>-</v>
      </c>
      <c r="L936" s="158" t="str">
        <f>IFERROR(IF(O936&gt;0,I936*O936,"   -"),"   -")</f>
        <v xml:space="preserve">   -</v>
      </c>
      <c r="M936" s="52"/>
      <c r="N936" s="167"/>
      <c r="O936" s="167"/>
    </row>
    <row r="937" spans="1:15" x14ac:dyDescent="0.25">
      <c r="A937" s="33" t="s">
        <v>109</v>
      </c>
      <c r="B937" s="34">
        <f>VLOOKUP(D937,nusedswatershed,4,FALSE)</f>
        <v>23</v>
      </c>
      <c r="C937" s="35">
        <v>23</v>
      </c>
      <c r="D937" s="36" t="s">
        <v>193</v>
      </c>
      <c r="E937" s="36" t="s">
        <v>40</v>
      </c>
      <c r="F937" s="21" t="s">
        <v>163</v>
      </c>
      <c r="G937">
        <v>2013</v>
      </c>
      <c r="H937" s="128" t="s">
        <v>644</v>
      </c>
      <c r="I937" s="40"/>
      <c r="J937" s="159" t="str">
        <f>IFERROR(IF(K937&gt;0,I937*K937,"   -"),"   -")</f>
        <v xml:space="preserve">   -</v>
      </c>
      <c r="K937" s="52" t="str">
        <f>_xlfn.IFNA(VLOOKUP(D937&amp;"."&amp;G937,PNIdata!$E$6:$L$264,2,FALSE),"-")</f>
        <v>-</v>
      </c>
      <c r="L937" s="158" t="str">
        <f>IFERROR(IF(O937&gt;0,I937*O937,"   -"),"   -")</f>
        <v xml:space="preserve">   -</v>
      </c>
      <c r="M937" s="52"/>
      <c r="N937" s="167"/>
      <c r="O937" s="167"/>
    </row>
    <row r="938" spans="1:15" x14ac:dyDescent="0.25">
      <c r="A938" s="33" t="s">
        <v>109</v>
      </c>
      <c r="B938" s="34">
        <f>VLOOKUP(D938,nusedswatershed,4,FALSE)</f>
        <v>23</v>
      </c>
      <c r="C938" s="35">
        <v>23</v>
      </c>
      <c r="D938" s="36" t="s">
        <v>193</v>
      </c>
      <c r="E938" s="36" t="s">
        <v>40</v>
      </c>
      <c r="F938" s="21" t="s">
        <v>163</v>
      </c>
      <c r="G938" s="22">
        <v>2012</v>
      </c>
      <c r="H938" s="128" t="s">
        <v>644</v>
      </c>
      <c r="I938" s="40"/>
      <c r="J938" s="159" t="str">
        <f>IFERROR(IF(K938&gt;0,I938*K938,"   -"),"   -")</f>
        <v xml:space="preserve">   -</v>
      </c>
      <c r="K938" s="52" t="str">
        <f>_xlfn.IFNA(VLOOKUP(D938&amp;"."&amp;G938,PNIdata!$E$6:$L$264,2,FALSE),"-")</f>
        <v>-</v>
      </c>
      <c r="L938" s="158" t="str">
        <f>IFERROR(IF(O938&gt;0,I938*O938,"   -"),"   -")</f>
        <v xml:space="preserve">   -</v>
      </c>
      <c r="M938" s="52"/>
      <c r="N938" s="167"/>
      <c r="O938" s="167"/>
    </row>
    <row r="939" spans="1:15" x14ac:dyDescent="0.25">
      <c r="A939" s="33" t="s">
        <v>109</v>
      </c>
      <c r="B939" s="34">
        <f>VLOOKUP(D939,nusedswatershed,4,FALSE)</f>
        <v>23</v>
      </c>
      <c r="C939" s="35">
        <v>23</v>
      </c>
      <c r="D939" s="36" t="s">
        <v>193</v>
      </c>
      <c r="E939" s="36" t="s">
        <v>40</v>
      </c>
      <c r="F939" s="21" t="s">
        <v>163</v>
      </c>
      <c r="G939" s="22">
        <v>2011</v>
      </c>
      <c r="H939" s="128" t="s">
        <v>644</v>
      </c>
      <c r="I939" s="40"/>
      <c r="J939" s="159" t="str">
        <f>IFERROR(IF(K939&gt;0,I939*K939,"   -"),"   -")</f>
        <v xml:space="preserve">   -</v>
      </c>
      <c r="K939" s="52" t="str">
        <f>_xlfn.IFNA(VLOOKUP(D939&amp;"."&amp;G939,PNIdata!$E$6:$L$264,2,FALSE),"-")</f>
        <v>-</v>
      </c>
      <c r="L939" s="158" t="str">
        <f>IFERROR(IF(O939&gt;0,I939*O939,"   -"),"   -")</f>
        <v xml:space="preserve">   -</v>
      </c>
      <c r="M939" s="52"/>
      <c r="N939" s="167"/>
      <c r="O939" s="167"/>
    </row>
    <row r="940" spans="1:15" x14ac:dyDescent="0.25">
      <c r="A940" s="33" t="s">
        <v>109</v>
      </c>
      <c r="B940" s="34">
        <f>VLOOKUP(D940,nusedswatershed,4,FALSE)</f>
        <v>23</v>
      </c>
      <c r="C940" s="35">
        <v>23</v>
      </c>
      <c r="D940" s="36" t="s">
        <v>193</v>
      </c>
      <c r="E940" s="36" t="s">
        <v>40</v>
      </c>
      <c r="F940" s="21" t="s">
        <v>163</v>
      </c>
      <c r="G940" s="22">
        <v>2010</v>
      </c>
      <c r="H940" s="128" t="s">
        <v>644</v>
      </c>
      <c r="I940" s="40"/>
      <c r="J940" s="159" t="str">
        <f>IFERROR(IF(K940&gt;0,I940*K940,"   -"),"   -")</f>
        <v xml:space="preserve">   -</v>
      </c>
      <c r="K940" s="52" t="str">
        <f>_xlfn.IFNA(VLOOKUP(D940&amp;"."&amp;G940,PNIdata!$E$6:$L$264,2,FALSE),"-")</f>
        <v>-</v>
      </c>
      <c r="L940" s="158" t="str">
        <f>IFERROR(IF(O940&gt;0,I940*O940,"   -"),"   -")</f>
        <v xml:space="preserve">   -</v>
      </c>
      <c r="M940" s="52"/>
      <c r="N940" s="167"/>
      <c r="O940" s="167"/>
    </row>
    <row r="941" spans="1:15" x14ac:dyDescent="0.25">
      <c r="A941" s="33" t="s">
        <v>109</v>
      </c>
      <c r="B941" s="34">
        <f>VLOOKUP(D941,nusedswatershed,4,FALSE)</f>
        <v>23</v>
      </c>
      <c r="C941" s="35">
        <v>23</v>
      </c>
      <c r="D941" s="36" t="s">
        <v>193</v>
      </c>
      <c r="E941" s="36" t="s">
        <v>40</v>
      </c>
      <c r="F941" s="21" t="s">
        <v>163</v>
      </c>
      <c r="G941" s="22">
        <v>2009</v>
      </c>
      <c r="H941" s="128" t="s">
        <v>644</v>
      </c>
      <c r="I941" s="40"/>
      <c r="J941" s="159" t="str">
        <f>IFERROR(IF(K941&gt;0,I941*K941,"   -"),"   -")</f>
        <v xml:space="preserve">   -</v>
      </c>
      <c r="K941" s="52" t="str">
        <f>_xlfn.IFNA(VLOOKUP(D941&amp;"."&amp;G941,PNIdata!$E$6:$L$264,2,FALSE),"-")</f>
        <v>-</v>
      </c>
      <c r="L941" s="158" t="str">
        <f>IFERROR(IF(O941&gt;0,I941*O941,"   -"),"   -")</f>
        <v xml:space="preserve">   -</v>
      </c>
      <c r="M941" s="52"/>
      <c r="N941" s="167"/>
      <c r="O941" s="167"/>
    </row>
    <row r="942" spans="1:15" x14ac:dyDescent="0.25">
      <c r="A942" s="33" t="s">
        <v>109</v>
      </c>
      <c r="B942" s="34">
        <f>VLOOKUP(D942,nusedswatershed,4,FALSE)</f>
        <v>23</v>
      </c>
      <c r="C942" s="35">
        <v>23</v>
      </c>
      <c r="D942" s="36" t="s">
        <v>193</v>
      </c>
      <c r="E942" s="36" t="s">
        <v>40</v>
      </c>
      <c r="F942" s="21" t="s">
        <v>163</v>
      </c>
      <c r="G942">
        <v>2008</v>
      </c>
      <c r="H942" s="128" t="s">
        <v>644</v>
      </c>
      <c r="I942" s="40"/>
      <c r="J942" s="159" t="str">
        <f>IFERROR(IF(K942&gt;0,I942*K942,"   -"),"   -")</f>
        <v xml:space="preserve">   -</v>
      </c>
      <c r="K942" s="52" t="str">
        <f>_xlfn.IFNA(VLOOKUP(D942&amp;"."&amp;G942,PNIdata!$E$6:$L$264,2,FALSE),"-")</f>
        <v>-</v>
      </c>
      <c r="L942" s="158" t="str">
        <f>IFERROR(IF(O942&gt;0,I942*O942,"   -"),"   -")</f>
        <v xml:space="preserve">   -</v>
      </c>
      <c r="M942" s="52"/>
      <c r="N942" s="167"/>
      <c r="O942" s="167"/>
    </row>
    <row r="943" spans="1:15" x14ac:dyDescent="0.25">
      <c r="A943" s="33" t="s">
        <v>109</v>
      </c>
      <c r="B943" s="34">
        <f>VLOOKUP(D943,nusedswatershed,4,FALSE)</f>
        <v>23</v>
      </c>
      <c r="C943" s="35">
        <v>23</v>
      </c>
      <c r="D943" s="36" t="s">
        <v>193</v>
      </c>
      <c r="E943" s="36" t="s">
        <v>40</v>
      </c>
      <c r="F943" s="21" t="s">
        <v>163</v>
      </c>
      <c r="G943">
        <v>2007</v>
      </c>
      <c r="H943" s="128" t="s">
        <v>644</v>
      </c>
      <c r="I943" s="40"/>
      <c r="J943" s="159" t="str">
        <f>IFERROR(IF(K943&gt;0,I943*K943,"   -"),"   -")</f>
        <v xml:space="preserve">   -</v>
      </c>
      <c r="K943" s="52" t="str">
        <f>_xlfn.IFNA(VLOOKUP(D943&amp;"."&amp;G943,PNIdata!$E$6:$L$264,2,FALSE),"-")</f>
        <v>-</v>
      </c>
      <c r="L943" s="158" t="str">
        <f>IFERROR(IF(O943&gt;0,I943*O943,"   -"),"   -")</f>
        <v xml:space="preserve">   -</v>
      </c>
      <c r="M943" s="52"/>
      <c r="N943" s="167"/>
      <c r="O943" s="167"/>
    </row>
    <row r="944" spans="1:15" x14ac:dyDescent="0.25">
      <c r="A944" s="33" t="s">
        <v>109</v>
      </c>
      <c r="B944" s="34">
        <f>VLOOKUP(D944,nusedswatershed,4,FALSE)</f>
        <v>23</v>
      </c>
      <c r="C944" s="35">
        <v>23</v>
      </c>
      <c r="D944" s="36" t="s">
        <v>193</v>
      </c>
      <c r="E944" s="36" t="s">
        <v>40</v>
      </c>
      <c r="F944" s="21" t="s">
        <v>163</v>
      </c>
      <c r="G944">
        <v>2006</v>
      </c>
      <c r="H944" s="128" t="s">
        <v>644</v>
      </c>
      <c r="I944" s="40"/>
      <c r="J944" s="159" t="str">
        <f>IFERROR(IF(K944&gt;0,I944*K944,"   -"),"   -")</f>
        <v xml:space="preserve">   -</v>
      </c>
      <c r="K944" s="52" t="str">
        <f>_xlfn.IFNA(VLOOKUP(D944&amp;"."&amp;G944,PNIdata!$E$6:$L$264,2,FALSE),"-")</f>
        <v>-</v>
      </c>
      <c r="L944" s="158" t="str">
        <f>IFERROR(IF(O944&gt;0,I944*O944,"   -"),"   -")</f>
        <v xml:space="preserve">   -</v>
      </c>
      <c r="M944" s="52"/>
      <c r="N944" s="167"/>
      <c r="O944" s="167"/>
    </row>
    <row r="945" spans="1:15" x14ac:dyDescent="0.25">
      <c r="A945" s="33" t="s">
        <v>109</v>
      </c>
      <c r="B945" s="34">
        <f>VLOOKUP(D945,nusedswatershed,4,FALSE)</f>
        <v>23</v>
      </c>
      <c r="C945" s="35">
        <v>23</v>
      </c>
      <c r="D945" s="36" t="s">
        <v>193</v>
      </c>
      <c r="E945" s="36" t="s">
        <v>40</v>
      </c>
      <c r="F945" s="21" t="s">
        <v>163</v>
      </c>
      <c r="G945">
        <v>2005</v>
      </c>
      <c r="H945" s="128" t="s">
        <v>645</v>
      </c>
      <c r="I945" s="40"/>
      <c r="J945" s="159" t="str">
        <f>IFERROR(IF(K945&gt;0,I945*K945,"   -"),"   -")</f>
        <v xml:space="preserve">   -</v>
      </c>
      <c r="K945" s="52" t="str">
        <f>_xlfn.IFNA(VLOOKUP(D945&amp;"."&amp;G945,PNIdata!$E$6:$L$264,2,FALSE),"-")</f>
        <v>-</v>
      </c>
      <c r="L945" s="158" t="str">
        <f>IFERROR(IF(O945&gt;0,I945*O945,"   -"),"   -")</f>
        <v xml:space="preserve">   -</v>
      </c>
      <c r="M945" s="52"/>
      <c r="N945" s="167"/>
      <c r="O945" s="167"/>
    </row>
    <row r="946" spans="1:15" x14ac:dyDescent="0.25">
      <c r="A946" s="33" t="s">
        <v>109</v>
      </c>
      <c r="B946" s="34">
        <f>VLOOKUP(D946,nusedswatershed,4,FALSE)</f>
        <v>23</v>
      </c>
      <c r="C946" s="35">
        <v>23</v>
      </c>
      <c r="D946" s="36" t="s">
        <v>193</v>
      </c>
      <c r="E946" s="36" t="s">
        <v>40</v>
      </c>
      <c r="F946" s="21" t="s">
        <v>163</v>
      </c>
      <c r="G946">
        <v>2004</v>
      </c>
      <c r="H946" s="128" t="s">
        <v>645</v>
      </c>
      <c r="I946" s="40"/>
      <c r="J946" s="159" t="str">
        <f>IFERROR(IF(K946&gt;0,I946*K946,"   -"),"   -")</f>
        <v xml:space="preserve">   -</v>
      </c>
      <c r="K946" s="52" t="str">
        <f>_xlfn.IFNA(VLOOKUP(D946&amp;"."&amp;G946,PNIdata!$E$6:$L$264,2,FALSE),"-")</f>
        <v>-</v>
      </c>
      <c r="L946" s="158" t="str">
        <f>IFERROR(IF(O946&gt;0,I946*O946,"   -"),"   -")</f>
        <v xml:space="preserve">   -</v>
      </c>
      <c r="M946" s="52"/>
      <c r="N946" s="167"/>
      <c r="O946" s="167"/>
    </row>
    <row r="947" spans="1:15" x14ac:dyDescent="0.25">
      <c r="A947" s="33" t="s">
        <v>109</v>
      </c>
      <c r="B947" s="34">
        <f>VLOOKUP(D947,nusedswatershed,4,FALSE)</f>
        <v>23</v>
      </c>
      <c r="C947" s="35">
        <v>23</v>
      </c>
      <c r="D947" s="36" t="s">
        <v>193</v>
      </c>
      <c r="E947" s="36" t="s">
        <v>40</v>
      </c>
      <c r="F947" s="21" t="s">
        <v>163</v>
      </c>
      <c r="G947">
        <v>2003</v>
      </c>
      <c r="H947" s="128" t="s">
        <v>645</v>
      </c>
      <c r="I947" s="40"/>
      <c r="J947" s="159" t="str">
        <f>IFERROR(IF(K947&gt;0,I947*K947,"   -"),"   -")</f>
        <v xml:space="preserve">   -</v>
      </c>
      <c r="K947" s="52" t="str">
        <f>_xlfn.IFNA(VLOOKUP(D947&amp;"."&amp;G947,PNIdata!$E$6:$L$264,2,FALSE),"-")</f>
        <v>-</v>
      </c>
      <c r="L947" s="158" t="str">
        <f>IFERROR(IF(O947&gt;0,I947*O947,"   -"),"   -")</f>
        <v xml:space="preserve">   -</v>
      </c>
      <c r="M947" s="52"/>
      <c r="N947" s="167"/>
      <c r="O947" s="167"/>
    </row>
    <row r="948" spans="1:15" x14ac:dyDescent="0.25">
      <c r="A948" s="33" t="s">
        <v>109</v>
      </c>
      <c r="B948" s="34">
        <f>VLOOKUP(D948,nusedswatershed,4,FALSE)</f>
        <v>23</v>
      </c>
      <c r="C948" s="35">
        <v>23</v>
      </c>
      <c r="D948" s="36" t="s">
        <v>193</v>
      </c>
      <c r="E948" s="36" t="s">
        <v>40</v>
      </c>
      <c r="F948" s="21" t="s">
        <v>163</v>
      </c>
      <c r="G948">
        <v>2002</v>
      </c>
      <c r="H948" s="128" t="s">
        <v>645</v>
      </c>
      <c r="I948" s="40"/>
      <c r="J948" s="159" t="str">
        <f>IFERROR(IF(K948&gt;0,I948*K948,"   -"),"   -")</f>
        <v xml:space="preserve">   -</v>
      </c>
      <c r="K948" s="52" t="str">
        <f>_xlfn.IFNA(VLOOKUP(D948&amp;"."&amp;G948,PNIdata!$E$6:$L$264,2,FALSE),"-")</f>
        <v>-</v>
      </c>
      <c r="L948" s="158" t="str">
        <f>IFERROR(IF(O948&gt;0,I948*O948,"   -"),"   -")</f>
        <v xml:space="preserve">   -</v>
      </c>
      <c r="M948" s="52"/>
      <c r="N948" s="167"/>
      <c r="O948" s="167"/>
    </row>
    <row r="949" spans="1:15" x14ac:dyDescent="0.25">
      <c r="A949" s="33" t="s">
        <v>109</v>
      </c>
      <c r="B949" s="34">
        <f>VLOOKUP(D949,nusedswatershed,4,FALSE)</f>
        <v>23</v>
      </c>
      <c r="C949" s="35">
        <v>23</v>
      </c>
      <c r="D949" s="36" t="s">
        <v>193</v>
      </c>
      <c r="E949" s="36" t="s">
        <v>40</v>
      </c>
      <c r="F949" s="21" t="s">
        <v>163</v>
      </c>
      <c r="G949">
        <v>2001</v>
      </c>
      <c r="H949" s="128" t="s">
        <v>645</v>
      </c>
      <c r="I949" s="40"/>
      <c r="J949" s="159" t="str">
        <f>IFERROR(IF(K949&gt;0,I949*K949,"   -"),"   -")</f>
        <v xml:space="preserve">   -</v>
      </c>
      <c r="K949" s="52" t="str">
        <f>_xlfn.IFNA(VLOOKUP(D949&amp;"."&amp;G949,PNIdata!$E$6:$L$264,2,FALSE),"-")</f>
        <v>-</v>
      </c>
      <c r="L949" s="158" t="str">
        <f>IFERROR(IF(O949&gt;0,I949*O949,"   -"),"   -")</f>
        <v xml:space="preserve">   -</v>
      </c>
      <c r="M949" s="52"/>
      <c r="N949" s="167"/>
      <c r="O949" s="167"/>
    </row>
    <row r="950" spans="1:15" x14ac:dyDescent="0.25">
      <c r="A950" s="33" t="s">
        <v>109</v>
      </c>
      <c r="B950" s="34">
        <f>VLOOKUP(D950,nusedswatershed,4,FALSE)</f>
        <v>23</v>
      </c>
      <c r="C950" s="35">
        <v>23</v>
      </c>
      <c r="D950" s="36" t="s">
        <v>193</v>
      </c>
      <c r="E950" s="36" t="s">
        <v>40</v>
      </c>
      <c r="F950" s="21" t="s">
        <v>163</v>
      </c>
      <c r="G950">
        <v>2000</v>
      </c>
      <c r="H950" s="128" t="s">
        <v>645</v>
      </c>
      <c r="I950" s="40"/>
      <c r="J950" s="159" t="str">
        <f>IFERROR(IF(K950&gt;0,I950*K950,"   -"),"   -")</f>
        <v xml:space="preserve">   -</v>
      </c>
      <c r="K950" s="52" t="str">
        <f>_xlfn.IFNA(VLOOKUP(D950&amp;"."&amp;G950,PNIdata!$E$6:$L$264,2,FALSE),"-")</f>
        <v>-</v>
      </c>
      <c r="L950" s="158" t="str">
        <f>IFERROR(IF(O950&gt;0,I950*O950,"   -"),"   -")</f>
        <v xml:space="preserve">   -</v>
      </c>
      <c r="M950" s="52"/>
      <c r="N950" s="167"/>
      <c r="O950" s="167"/>
    </row>
    <row r="951" spans="1:15" x14ac:dyDescent="0.25">
      <c r="A951" s="33" t="s">
        <v>109</v>
      </c>
      <c r="B951" s="34">
        <f>VLOOKUP(D951,nusedswatershed,4,FALSE)</f>
        <v>23</v>
      </c>
      <c r="C951" s="35">
        <v>23</v>
      </c>
      <c r="D951" s="36" t="s">
        <v>193</v>
      </c>
      <c r="E951" s="36" t="s">
        <v>40</v>
      </c>
      <c r="F951" s="21" t="s">
        <v>163</v>
      </c>
      <c r="G951">
        <v>1999</v>
      </c>
      <c r="H951" s="128">
        <v>50</v>
      </c>
      <c r="I951" s="40">
        <v>50</v>
      </c>
      <c r="J951" s="159" t="str">
        <f>IFERROR(IF(K951&gt;0,I951*K951,"   -"),"   -")</f>
        <v xml:space="preserve">   -</v>
      </c>
      <c r="K951" s="52" t="str">
        <f>_xlfn.IFNA(VLOOKUP(D951&amp;"."&amp;G951,PNIdata!$E$6:$L$264,2,FALSE),"-")</f>
        <v>-</v>
      </c>
      <c r="L951" s="158" t="str">
        <f>IFERROR(IF(O951&gt;0,I951*O951,"   -"),"   -")</f>
        <v xml:space="preserve">   -</v>
      </c>
      <c r="M951" s="52"/>
      <c r="N951" s="167"/>
      <c r="O951" s="167"/>
    </row>
    <row r="952" spans="1:15" x14ac:dyDescent="0.25">
      <c r="A952" s="33" t="s">
        <v>109</v>
      </c>
      <c r="B952" s="34">
        <f>VLOOKUP(D952,nusedswatershed,4,FALSE)</f>
        <v>23</v>
      </c>
      <c r="C952" s="35">
        <v>23</v>
      </c>
      <c r="D952" s="36" t="s">
        <v>193</v>
      </c>
      <c r="E952" s="36" t="s">
        <v>40</v>
      </c>
      <c r="F952" s="21" t="s">
        <v>163</v>
      </c>
      <c r="G952" s="22">
        <v>1998</v>
      </c>
      <c r="H952" s="128">
        <v>200</v>
      </c>
      <c r="I952" s="40">
        <v>200</v>
      </c>
      <c r="J952" s="159" t="str">
        <f>IFERROR(IF(K952&gt;0,I952*K952,"   -"),"   -")</f>
        <v xml:space="preserve">   -</v>
      </c>
      <c r="K952" s="52" t="str">
        <f>_xlfn.IFNA(VLOOKUP(D952&amp;"."&amp;G952,PNIdata!$E$6:$L$264,2,FALSE),"-")</f>
        <v>-</v>
      </c>
      <c r="L952" s="158" t="str">
        <f>IFERROR(IF(O952&gt;0,I952*O952,"   -"),"   -")</f>
        <v xml:space="preserve">   -</v>
      </c>
      <c r="M952" s="52"/>
      <c r="N952" s="167"/>
      <c r="O952" s="168"/>
    </row>
    <row r="953" spans="1:15" x14ac:dyDescent="0.25">
      <c r="A953" s="33" t="s">
        <v>109</v>
      </c>
      <c r="B953" s="34">
        <f>VLOOKUP(D953,nusedswatershed,4,FALSE)</f>
        <v>23</v>
      </c>
      <c r="C953" s="35">
        <v>23</v>
      </c>
      <c r="D953" s="36" t="s">
        <v>193</v>
      </c>
      <c r="E953" s="36" t="s">
        <v>40</v>
      </c>
      <c r="F953" s="21" t="s">
        <v>163</v>
      </c>
      <c r="G953" s="22">
        <v>1997</v>
      </c>
      <c r="H953" s="128" t="s">
        <v>650</v>
      </c>
      <c r="I953" s="40"/>
      <c r="J953" s="159" t="str">
        <f>IFERROR(IF(K953&gt;0,I953*K953,"   -"),"   -")</f>
        <v xml:space="preserve">   -</v>
      </c>
      <c r="K953" s="52" t="str">
        <f>_xlfn.IFNA(VLOOKUP(D953&amp;"."&amp;G953,PNIdata!$E$6:$L$264,2,FALSE),"-")</f>
        <v>-</v>
      </c>
      <c r="L953" s="158" t="str">
        <f>IFERROR(IF(O953&gt;0,I953*O953,"   -"),"   -")</f>
        <v xml:space="preserve">   -</v>
      </c>
      <c r="M953" s="52"/>
      <c r="N953" s="167"/>
      <c r="O953" s="167"/>
    </row>
    <row r="954" spans="1:15" x14ac:dyDescent="0.25">
      <c r="A954" s="33" t="s">
        <v>109</v>
      </c>
      <c r="B954" s="34">
        <f>VLOOKUP(D954,nusedswatershed,4,FALSE)</f>
        <v>23</v>
      </c>
      <c r="C954" s="35">
        <v>23</v>
      </c>
      <c r="D954" s="36" t="s">
        <v>193</v>
      </c>
      <c r="E954" s="36" t="s">
        <v>40</v>
      </c>
      <c r="F954" s="21" t="s">
        <v>163</v>
      </c>
      <c r="G954" s="22">
        <v>1996</v>
      </c>
      <c r="H954" s="128">
        <v>6</v>
      </c>
      <c r="I954" s="40">
        <v>6</v>
      </c>
      <c r="J954" s="159" t="str">
        <f>IFERROR(IF(K954&gt;0,I954*K954,"   -"),"   -")</f>
        <v xml:space="preserve">   -</v>
      </c>
      <c r="K954" s="52" t="str">
        <f>_xlfn.IFNA(VLOOKUP(D954&amp;"."&amp;G954,PNIdata!$E$6:$L$264,2,FALSE),"-")</f>
        <v>-</v>
      </c>
      <c r="L954" s="158" t="str">
        <f>IFERROR(IF(O954&gt;0,I954*O954,"   -"),"   -")</f>
        <v xml:space="preserve">   -</v>
      </c>
      <c r="M954" s="52"/>
      <c r="N954" s="167"/>
      <c r="O954" s="167"/>
    </row>
    <row r="955" spans="1:15" x14ac:dyDescent="0.25">
      <c r="A955" s="33" t="s">
        <v>109</v>
      </c>
      <c r="B955" s="34">
        <f>VLOOKUP(D955,nusedswatershed,4,FALSE)</f>
        <v>23</v>
      </c>
      <c r="C955" s="35">
        <v>23</v>
      </c>
      <c r="D955" s="36" t="s">
        <v>193</v>
      </c>
      <c r="E955" s="36" t="s">
        <v>40</v>
      </c>
      <c r="F955" s="21" t="s">
        <v>163</v>
      </c>
      <c r="G955" s="22">
        <v>1995</v>
      </c>
      <c r="H955" s="128" t="s">
        <v>645</v>
      </c>
      <c r="I955" s="40"/>
      <c r="J955" s="159" t="str">
        <f>IFERROR(IF(K955&gt;0,I955*K955,"   -"),"   -")</f>
        <v xml:space="preserve">   -</v>
      </c>
      <c r="K955" s="52" t="str">
        <f>_xlfn.IFNA(VLOOKUP(D955&amp;"."&amp;G955,PNIdata!$E$6:$L$264,2,FALSE),"-")</f>
        <v>-</v>
      </c>
      <c r="L955" s="158" t="str">
        <f>IFERROR(IF(O955&gt;0,I955*O955,"   -"),"   -")</f>
        <v xml:space="preserve">   -</v>
      </c>
      <c r="M955" s="52"/>
      <c r="N955" s="167"/>
      <c r="O955" s="167"/>
    </row>
    <row r="956" spans="1:15" hidden="1" x14ac:dyDescent="0.25">
      <c r="A956" s="33" t="s">
        <v>109</v>
      </c>
      <c r="B956" s="34">
        <f>VLOOKUP(D956,nusedswatershed,4,FALSE)</f>
        <v>23</v>
      </c>
      <c r="C956" s="35">
        <v>23</v>
      </c>
      <c r="D956" s="36" t="s">
        <v>193</v>
      </c>
      <c r="E956" s="36" t="s">
        <v>40</v>
      </c>
      <c r="F956" s="21" t="s">
        <v>163</v>
      </c>
      <c r="G956" s="22">
        <v>1994</v>
      </c>
      <c r="H956" s="128" t="s">
        <v>645</v>
      </c>
      <c r="I956" s="40"/>
      <c r="J956" s="159" t="str">
        <f>IFERROR(IF(K956&gt;0,I956*K956,"   -"),"   -")</f>
        <v xml:space="preserve">   -</v>
      </c>
      <c r="K956" s="52" t="str">
        <f>_xlfn.IFNA(VLOOKUP(D956&amp;"."&amp;G956,PNIdata!$E$6:$L$264,2,FALSE),"-")</f>
        <v>-</v>
      </c>
      <c r="L956" s="158" t="str">
        <f>IFERROR(IF(O956&gt;0,I956*O956,"   -"),"   -")</f>
        <v xml:space="preserve">   -</v>
      </c>
      <c r="M956" s="52"/>
      <c r="N956" s="167"/>
      <c r="O956" s="167"/>
    </row>
    <row r="957" spans="1:15" hidden="1" x14ac:dyDescent="0.25">
      <c r="A957" s="33" t="s">
        <v>109</v>
      </c>
      <c r="B957" s="34">
        <f>VLOOKUP(D957,nusedswatershed,4,FALSE)</f>
        <v>23</v>
      </c>
      <c r="C957" s="35">
        <v>23</v>
      </c>
      <c r="D957" s="36" t="s">
        <v>193</v>
      </c>
      <c r="E957" s="36" t="s">
        <v>40</v>
      </c>
      <c r="F957" s="21" t="s">
        <v>163</v>
      </c>
      <c r="G957" s="22">
        <v>1993</v>
      </c>
      <c r="H957" s="128" t="s">
        <v>643</v>
      </c>
      <c r="I957" s="40"/>
      <c r="J957" s="159" t="str">
        <f>IFERROR(IF(K957&gt;0,I957*K957,"   -"),"   -")</f>
        <v xml:space="preserve">   -</v>
      </c>
      <c r="K957" s="52" t="str">
        <f>_xlfn.IFNA(VLOOKUP(D957&amp;"."&amp;G957,PNIdata!$E$6:$L$264,2,FALSE),"-")</f>
        <v>-</v>
      </c>
      <c r="L957" s="158" t="str">
        <f>IFERROR(IF(O957&gt;0,I957*O957,"   -"),"   -")</f>
        <v xml:space="preserve">   -</v>
      </c>
      <c r="M957" s="52"/>
      <c r="N957" s="167"/>
      <c r="O957" s="167"/>
    </row>
    <row r="958" spans="1:15" hidden="1" x14ac:dyDescent="0.25">
      <c r="A958" s="33" t="s">
        <v>109</v>
      </c>
      <c r="B958" s="34">
        <f>VLOOKUP(D958,nusedswatershed,4,FALSE)</f>
        <v>23</v>
      </c>
      <c r="C958" s="35">
        <v>23</v>
      </c>
      <c r="D958" s="36" t="s">
        <v>193</v>
      </c>
      <c r="E958" s="36" t="s">
        <v>40</v>
      </c>
      <c r="F958" s="21" t="s">
        <v>163</v>
      </c>
      <c r="G958" s="22">
        <v>1992</v>
      </c>
      <c r="H958" s="128">
        <v>10</v>
      </c>
      <c r="I958" s="40">
        <v>10</v>
      </c>
      <c r="J958" s="159" t="str">
        <f>IFERROR(IF(K958&gt;0,I958*K958,"   -"),"   -")</f>
        <v xml:space="preserve">   -</v>
      </c>
      <c r="K958" s="52" t="str">
        <f>_xlfn.IFNA(VLOOKUP(D958&amp;"."&amp;G958,PNIdata!$E$6:$L$264,2,FALSE),"-")</f>
        <v>-</v>
      </c>
      <c r="L958" s="158" t="str">
        <f>IFERROR(IF(O958&gt;0,I958*O958,"   -"),"   -")</f>
        <v xml:space="preserve">   -</v>
      </c>
      <c r="M958" s="52"/>
      <c r="N958" s="167"/>
      <c r="O958" s="167"/>
    </row>
    <row r="959" spans="1:15" hidden="1" x14ac:dyDescent="0.25">
      <c r="A959" s="33" t="s">
        <v>109</v>
      </c>
      <c r="B959" s="34">
        <f>VLOOKUP(D959,nusedswatershed,4,FALSE)</f>
        <v>23</v>
      </c>
      <c r="C959" s="35">
        <v>23</v>
      </c>
      <c r="D959" s="36" t="s">
        <v>193</v>
      </c>
      <c r="E959" s="36" t="s">
        <v>40</v>
      </c>
      <c r="F959" s="21" t="s">
        <v>163</v>
      </c>
      <c r="G959" s="22">
        <v>1991</v>
      </c>
      <c r="H959" s="128">
        <v>10</v>
      </c>
      <c r="I959" s="40">
        <v>10</v>
      </c>
      <c r="J959" s="159" t="str">
        <f>IFERROR(IF(K959&gt;0,I959*K959,"   -"),"   -")</f>
        <v xml:space="preserve">   -</v>
      </c>
      <c r="K959" s="52" t="str">
        <f>_xlfn.IFNA(VLOOKUP(D959&amp;"."&amp;G959,PNIdata!$E$6:$L$264,2,FALSE),"-")</f>
        <v>-</v>
      </c>
      <c r="L959" s="158" t="str">
        <f>IFERROR(IF(O959&gt;0,I959*O959,"   -"),"   -")</f>
        <v xml:space="preserve">   -</v>
      </c>
      <c r="M959" s="52"/>
      <c r="N959" s="167"/>
      <c r="O959" s="167"/>
    </row>
    <row r="960" spans="1:15" hidden="1" x14ac:dyDescent="0.25">
      <c r="A960" s="33" t="s">
        <v>109</v>
      </c>
      <c r="B960" s="34">
        <f>VLOOKUP(D960,nusedswatershed,4,FALSE)</f>
        <v>23</v>
      </c>
      <c r="C960" s="35">
        <v>23</v>
      </c>
      <c r="D960" s="36" t="s">
        <v>193</v>
      </c>
      <c r="E960" s="36" t="s">
        <v>40</v>
      </c>
      <c r="F960" s="21" t="s">
        <v>163</v>
      </c>
      <c r="G960" s="22">
        <v>1990</v>
      </c>
      <c r="H960" s="128" t="s">
        <v>643</v>
      </c>
      <c r="I960" s="40"/>
      <c r="J960" s="159" t="str">
        <f>IFERROR(IF(K960&gt;0,I960*K960,"   -"),"   -")</f>
        <v xml:space="preserve">   -</v>
      </c>
      <c r="K960" s="52" t="str">
        <f>_xlfn.IFNA(VLOOKUP(D960&amp;"."&amp;G960,PNIdata!$E$6:$L$264,2,FALSE),"-")</f>
        <v>-</v>
      </c>
      <c r="L960" s="158" t="str">
        <f>IFERROR(IF(O960&gt;0,I960*O960,"   -"),"   -")</f>
        <v xml:space="preserve">   -</v>
      </c>
      <c r="M960" s="52"/>
      <c r="N960" s="167"/>
      <c r="O960" s="167"/>
    </row>
    <row r="961" spans="1:15" hidden="1" x14ac:dyDescent="0.25">
      <c r="A961" s="33" t="s">
        <v>109</v>
      </c>
      <c r="B961" s="34">
        <f>VLOOKUP(D961,nusedswatershed,4,FALSE)</f>
        <v>23</v>
      </c>
      <c r="C961" s="35">
        <v>23</v>
      </c>
      <c r="D961" s="36" t="s">
        <v>193</v>
      </c>
      <c r="E961" s="36" t="s">
        <v>40</v>
      </c>
      <c r="F961" s="21" t="s">
        <v>163</v>
      </c>
      <c r="G961" s="22">
        <v>1989</v>
      </c>
      <c r="H961" s="128">
        <v>10</v>
      </c>
      <c r="I961" s="40">
        <v>10</v>
      </c>
      <c r="J961" s="159" t="str">
        <f>IFERROR(IF(K961&gt;0,I961*K961,"   -"),"   -")</f>
        <v xml:space="preserve">   -</v>
      </c>
      <c r="K961" s="52" t="str">
        <f>_xlfn.IFNA(VLOOKUP(D961&amp;"."&amp;G961,PNIdata!$E$6:$L$264,2,FALSE),"-")</f>
        <v>-</v>
      </c>
      <c r="L961" s="158" t="str">
        <f>IFERROR(IF(O961&gt;0,I961*O961,"   -"),"   -")</f>
        <v xml:space="preserve">   -</v>
      </c>
      <c r="M961" s="52"/>
      <c r="N961" s="167"/>
      <c r="O961" s="167"/>
    </row>
    <row r="962" spans="1:15" hidden="1" x14ac:dyDescent="0.25">
      <c r="A962" s="33" t="s">
        <v>109</v>
      </c>
      <c r="B962" s="34">
        <f>VLOOKUP(D962,nusedswatershed,4,FALSE)</f>
        <v>23</v>
      </c>
      <c r="C962" s="35">
        <v>23</v>
      </c>
      <c r="D962" s="36" t="s">
        <v>193</v>
      </c>
      <c r="E962" s="36" t="s">
        <v>40</v>
      </c>
      <c r="F962" s="21" t="s">
        <v>163</v>
      </c>
      <c r="G962" s="22">
        <v>1988</v>
      </c>
      <c r="H962" s="128" t="s">
        <v>645</v>
      </c>
      <c r="I962" s="40"/>
      <c r="J962" s="159" t="str">
        <f>IFERROR(IF(K962&gt;0,I962*K962,"   -"),"   -")</f>
        <v xml:space="preserve">   -</v>
      </c>
      <c r="K962" s="52" t="str">
        <f>_xlfn.IFNA(VLOOKUP(D962&amp;"."&amp;G962,PNIdata!$E$6:$L$264,2,FALSE),"-")</f>
        <v>-</v>
      </c>
      <c r="L962" s="158" t="str">
        <f>IFERROR(IF(O962&gt;0,I962*O962,"   -"),"   -")</f>
        <v xml:space="preserve">   -</v>
      </c>
      <c r="M962" s="52"/>
      <c r="N962" s="167"/>
      <c r="O962" s="167"/>
    </row>
    <row r="963" spans="1:15" hidden="1" x14ac:dyDescent="0.25">
      <c r="A963" s="33" t="s">
        <v>109</v>
      </c>
      <c r="B963" s="34">
        <f>VLOOKUP(D963,nusedswatershed,4,FALSE)</f>
        <v>23</v>
      </c>
      <c r="C963" s="35">
        <v>23</v>
      </c>
      <c r="D963" s="36" t="s">
        <v>193</v>
      </c>
      <c r="E963" s="36" t="s">
        <v>40</v>
      </c>
      <c r="F963" s="21" t="s">
        <v>163</v>
      </c>
      <c r="G963" s="22">
        <v>1987</v>
      </c>
      <c r="H963" s="128" t="s">
        <v>644</v>
      </c>
      <c r="I963" s="40"/>
      <c r="J963" s="159" t="str">
        <f>IFERROR(IF(K963&gt;0,I963*K963,"   -"),"   -")</f>
        <v xml:space="preserve">   -</v>
      </c>
      <c r="K963" s="52" t="str">
        <f>_xlfn.IFNA(VLOOKUP(D963&amp;"."&amp;G963,PNIdata!$E$6:$L$264,2,FALSE),"-")</f>
        <v>-</v>
      </c>
      <c r="L963" s="158" t="str">
        <f>IFERROR(IF(O963&gt;0,I963*O963,"   -"),"   -")</f>
        <v xml:space="preserve">   -</v>
      </c>
      <c r="M963" s="52"/>
      <c r="N963" s="167"/>
      <c r="O963" s="167"/>
    </row>
    <row r="964" spans="1:15" hidden="1" x14ac:dyDescent="0.25">
      <c r="A964" s="33" t="s">
        <v>109</v>
      </c>
      <c r="B964" s="34">
        <f>VLOOKUP(D964,nusedswatershed,4,FALSE)</f>
        <v>23</v>
      </c>
      <c r="C964" s="35">
        <v>23</v>
      </c>
      <c r="D964" s="36" t="s">
        <v>193</v>
      </c>
      <c r="E964" s="36" t="s">
        <v>40</v>
      </c>
      <c r="F964" s="21" t="s">
        <v>163</v>
      </c>
      <c r="G964" s="22">
        <v>1986</v>
      </c>
      <c r="H964" s="128" t="s">
        <v>644</v>
      </c>
      <c r="I964" s="40"/>
      <c r="J964" s="159" t="str">
        <f>IFERROR(IF(K964&gt;0,I964*K964,"   -"),"   -")</f>
        <v xml:space="preserve">   -</v>
      </c>
      <c r="K964" s="52" t="str">
        <f>_xlfn.IFNA(VLOOKUP(D964&amp;"."&amp;G964,PNIdata!$E$6:$L$264,2,FALSE),"-")</f>
        <v>-</v>
      </c>
      <c r="L964" s="158" t="str">
        <f>IFERROR(IF(O964&gt;0,I964*O964,"   -"),"   -")</f>
        <v xml:space="preserve">   -</v>
      </c>
      <c r="M964" s="52"/>
      <c r="N964" s="167"/>
      <c r="O964" s="167"/>
    </row>
    <row r="965" spans="1:15" hidden="1" x14ac:dyDescent="0.25">
      <c r="A965" s="33" t="s">
        <v>109</v>
      </c>
      <c r="B965" s="34">
        <f>VLOOKUP(D965,nusedswatershed,4,FALSE)</f>
        <v>23</v>
      </c>
      <c r="C965" s="35">
        <v>23</v>
      </c>
      <c r="D965" s="36" t="s">
        <v>193</v>
      </c>
      <c r="E965" s="36" t="s">
        <v>40</v>
      </c>
      <c r="F965" s="21" t="s">
        <v>163</v>
      </c>
      <c r="G965" s="22">
        <v>1985</v>
      </c>
      <c r="H965" s="128" t="s">
        <v>643</v>
      </c>
      <c r="I965" s="40"/>
      <c r="J965" s="159" t="str">
        <f>IFERROR(IF(K965&gt;0,I965*K965,"   -"),"   -")</f>
        <v xml:space="preserve">   -</v>
      </c>
      <c r="K965" s="52" t="str">
        <f>_xlfn.IFNA(VLOOKUP(D965&amp;"."&amp;G965,PNIdata!$E$6:$L$264,2,FALSE),"-")</f>
        <v>-</v>
      </c>
      <c r="L965" s="158" t="str">
        <f>IFERROR(IF(O965&gt;0,I965*O965,"   -"),"   -")</f>
        <v xml:space="preserve">   -</v>
      </c>
      <c r="M965" s="52"/>
      <c r="N965" s="167"/>
      <c r="O965" s="167"/>
    </row>
    <row r="966" spans="1:15" hidden="1" x14ac:dyDescent="0.25">
      <c r="A966" s="33" t="s">
        <v>109</v>
      </c>
      <c r="B966" s="34">
        <f>VLOOKUP(D966,nusedswatershed,4,FALSE)</f>
        <v>23</v>
      </c>
      <c r="C966" s="35">
        <v>23</v>
      </c>
      <c r="D966" s="36" t="s">
        <v>193</v>
      </c>
      <c r="E966" s="36" t="s">
        <v>40</v>
      </c>
      <c r="F966" s="21" t="s">
        <v>163</v>
      </c>
      <c r="G966" s="22">
        <v>1984</v>
      </c>
      <c r="H966" s="128" t="s">
        <v>645</v>
      </c>
      <c r="I966" s="40"/>
      <c r="J966" s="159" t="str">
        <f>IFERROR(IF(K966&gt;0,I966*K966,"   -"),"   -")</f>
        <v xml:space="preserve">   -</v>
      </c>
      <c r="K966" s="52" t="str">
        <f>_xlfn.IFNA(VLOOKUP(D966&amp;"."&amp;G966,PNIdata!$E$6:$L$264,2,FALSE),"-")</f>
        <v>-</v>
      </c>
      <c r="L966" s="158" t="str">
        <f>IFERROR(IF(O966&gt;0,I966*O966,"   -"),"   -")</f>
        <v xml:space="preserve">   -</v>
      </c>
      <c r="M966" s="52"/>
      <c r="N966" s="167"/>
      <c r="O966" s="167"/>
    </row>
    <row r="967" spans="1:15" hidden="1" x14ac:dyDescent="0.25">
      <c r="A967" s="33" t="s">
        <v>109</v>
      </c>
      <c r="B967" s="34">
        <f>VLOOKUP(D967,nusedswatershed,4,FALSE)</f>
        <v>23</v>
      </c>
      <c r="C967" s="35">
        <v>23</v>
      </c>
      <c r="D967" s="36" t="s">
        <v>193</v>
      </c>
      <c r="E967" s="36" t="s">
        <v>40</v>
      </c>
      <c r="F967" s="21" t="s">
        <v>163</v>
      </c>
      <c r="G967" s="22">
        <v>1983</v>
      </c>
      <c r="H967" s="128" t="s">
        <v>645</v>
      </c>
      <c r="I967" s="40"/>
      <c r="J967" s="159" t="str">
        <f>IFERROR(IF(K967&gt;0,I967*K967,"   -"),"   -")</f>
        <v xml:space="preserve">   -</v>
      </c>
      <c r="K967" s="52" t="str">
        <f>_xlfn.IFNA(VLOOKUP(D967&amp;"."&amp;G967,PNIdata!$E$6:$L$264,2,FALSE),"-")</f>
        <v>-</v>
      </c>
      <c r="L967" s="158" t="str">
        <f>IFERROR(IF(O967&gt;0,I967*O967,"   -"),"   -")</f>
        <v xml:space="preserve">   -</v>
      </c>
      <c r="M967" s="52"/>
      <c r="N967" s="167"/>
      <c r="O967" s="167"/>
    </row>
    <row r="968" spans="1:15" hidden="1" x14ac:dyDescent="0.25">
      <c r="A968" s="33" t="s">
        <v>109</v>
      </c>
      <c r="B968" s="34">
        <f>VLOOKUP(D968,nusedswatershed,4,FALSE)</f>
        <v>23</v>
      </c>
      <c r="C968" s="35">
        <v>23</v>
      </c>
      <c r="D968" s="36" t="s">
        <v>193</v>
      </c>
      <c r="E968" s="36" t="s">
        <v>40</v>
      </c>
      <c r="F968" s="21" t="s">
        <v>163</v>
      </c>
      <c r="G968" s="22">
        <v>1982</v>
      </c>
      <c r="H968" s="128" t="s">
        <v>643</v>
      </c>
      <c r="I968" s="40"/>
      <c r="J968" s="159" t="str">
        <f>IFERROR(IF(K968&gt;0,I968*K968,"   -"),"   -")</f>
        <v xml:space="preserve">   -</v>
      </c>
      <c r="K968" s="52" t="str">
        <f>_xlfn.IFNA(VLOOKUP(D968&amp;"."&amp;G968,PNIdata!$E$6:$L$264,2,FALSE),"-")</f>
        <v>-</v>
      </c>
      <c r="L968" s="158" t="str">
        <f>IFERROR(IF(O968&gt;0,I968*O968,"   -"),"   -")</f>
        <v xml:space="preserve">   -</v>
      </c>
      <c r="M968" s="52"/>
      <c r="N968" s="167"/>
      <c r="O968" s="167"/>
    </row>
    <row r="969" spans="1:15" hidden="1" x14ac:dyDescent="0.25">
      <c r="A969" s="33" t="s">
        <v>109</v>
      </c>
      <c r="B969" s="34">
        <f>VLOOKUP(D969,nusedswatershed,4,FALSE)</f>
        <v>23</v>
      </c>
      <c r="C969" s="35">
        <v>23</v>
      </c>
      <c r="D969" s="36" t="s">
        <v>193</v>
      </c>
      <c r="E969" s="36" t="s">
        <v>40</v>
      </c>
      <c r="F969" s="21" t="s">
        <v>163</v>
      </c>
      <c r="G969" s="22">
        <v>1981</v>
      </c>
      <c r="H969" s="128" t="s">
        <v>643</v>
      </c>
      <c r="I969" s="40"/>
      <c r="J969" s="159" t="str">
        <f>IFERROR(IF(K969&gt;0,I969*K969,"   -"),"   -")</f>
        <v xml:space="preserve">   -</v>
      </c>
      <c r="K969" s="52" t="str">
        <f>_xlfn.IFNA(VLOOKUP(D969&amp;"."&amp;G969,PNIdata!$E$6:$L$264,2,FALSE),"-")</f>
        <v>-</v>
      </c>
      <c r="L969" s="158" t="str">
        <f>IFERROR(IF(O969&gt;0,I969*O969,"   -"),"   -")</f>
        <v xml:space="preserve">   -</v>
      </c>
      <c r="M969" s="52"/>
      <c r="N969" s="167"/>
      <c r="O969" s="167"/>
    </row>
    <row r="970" spans="1:15" hidden="1" x14ac:dyDescent="0.25">
      <c r="A970" s="33" t="s">
        <v>109</v>
      </c>
      <c r="B970" s="34">
        <f>VLOOKUP(D970,nusedswatershed,4,FALSE)</f>
        <v>23</v>
      </c>
      <c r="C970" s="35">
        <v>23</v>
      </c>
      <c r="D970" s="36" t="s">
        <v>193</v>
      </c>
      <c r="E970" s="36" t="s">
        <v>40</v>
      </c>
      <c r="F970" s="21" t="s">
        <v>163</v>
      </c>
      <c r="G970" s="22">
        <v>1980</v>
      </c>
      <c r="H970" s="128" t="s">
        <v>643</v>
      </c>
      <c r="I970" s="40"/>
      <c r="J970" s="159" t="str">
        <f>IFERROR(IF(K970&gt;0,I970*K970,"   -"),"   -")</f>
        <v xml:space="preserve">   -</v>
      </c>
      <c r="K970" s="52" t="str">
        <f>_xlfn.IFNA(VLOOKUP(D970&amp;"."&amp;G970,PNIdata!$E$6:$L$264,2,FALSE),"-")</f>
        <v>-</v>
      </c>
      <c r="L970" s="158" t="str">
        <f>IFERROR(IF(O970&gt;0,I970*O970,"   -"),"   -")</f>
        <v xml:space="preserve">   -</v>
      </c>
      <c r="M970" s="52"/>
      <c r="N970" s="167"/>
      <c r="O970" s="167"/>
    </row>
    <row r="971" spans="1:15" hidden="1" x14ac:dyDescent="0.25">
      <c r="A971" s="33" t="s">
        <v>109</v>
      </c>
      <c r="B971" s="34">
        <f>VLOOKUP(D971,nusedswatershed,4,FALSE)</f>
        <v>23</v>
      </c>
      <c r="C971" s="35">
        <v>23</v>
      </c>
      <c r="D971" s="36" t="s">
        <v>193</v>
      </c>
      <c r="E971" s="36" t="s">
        <v>40</v>
      </c>
      <c r="F971" s="21" t="s">
        <v>163</v>
      </c>
      <c r="G971" s="22">
        <v>1979</v>
      </c>
      <c r="H971" s="128" t="s">
        <v>643</v>
      </c>
      <c r="I971" s="40"/>
      <c r="J971" s="159" t="str">
        <f>IFERROR(IF(K971&gt;0,I971*K971,"   -"),"   -")</f>
        <v xml:space="preserve">   -</v>
      </c>
      <c r="K971" s="52" t="str">
        <f>_xlfn.IFNA(VLOOKUP(D971&amp;"."&amp;G971,PNIdata!$E$6:$L$264,2,FALSE),"-")</f>
        <v>-</v>
      </c>
      <c r="L971" s="158" t="str">
        <f>IFERROR(IF(O971&gt;0,I971*O971,"   -"),"   -")</f>
        <v xml:space="preserve">   -</v>
      </c>
      <c r="M971" s="52"/>
      <c r="N971" s="167"/>
      <c r="O971" s="167"/>
    </row>
    <row r="972" spans="1:15" hidden="1" x14ac:dyDescent="0.25">
      <c r="A972" s="33" t="s">
        <v>109</v>
      </c>
      <c r="B972" s="34">
        <f>VLOOKUP(D972,nusedswatershed,4,FALSE)</f>
        <v>23</v>
      </c>
      <c r="C972" s="35">
        <v>23</v>
      </c>
      <c r="D972" s="36" t="s">
        <v>193</v>
      </c>
      <c r="E972" s="36" t="s">
        <v>40</v>
      </c>
      <c r="F972" s="21" t="s">
        <v>163</v>
      </c>
      <c r="G972" s="22">
        <v>1978</v>
      </c>
      <c r="H972" s="128" t="s">
        <v>643</v>
      </c>
      <c r="I972" s="40"/>
      <c r="J972" s="159" t="str">
        <f>IFERROR(IF(K972&gt;0,I972*K972,"   -"),"   -")</f>
        <v xml:space="preserve">   -</v>
      </c>
      <c r="K972" s="52" t="str">
        <f>_xlfn.IFNA(VLOOKUP(D972&amp;"."&amp;G972,PNIdata!$E$6:$L$264,2,FALSE),"-")</f>
        <v>-</v>
      </c>
      <c r="L972" s="158" t="str">
        <f>IFERROR(IF(O972&gt;0,I972*O972,"   -"),"   -")</f>
        <v xml:space="preserve">   -</v>
      </c>
      <c r="M972" s="52"/>
      <c r="N972" s="167"/>
      <c r="O972" s="167"/>
    </row>
    <row r="973" spans="1:15" hidden="1" x14ac:dyDescent="0.25">
      <c r="A973" s="33" t="s">
        <v>109</v>
      </c>
      <c r="B973" s="34">
        <f>VLOOKUP(D973,nusedswatershed,4,FALSE)</f>
        <v>23</v>
      </c>
      <c r="C973" s="35">
        <v>23</v>
      </c>
      <c r="D973" s="36" t="s">
        <v>193</v>
      </c>
      <c r="E973" s="36" t="s">
        <v>40</v>
      </c>
      <c r="F973" s="21" t="s">
        <v>163</v>
      </c>
      <c r="G973" s="22">
        <v>1977</v>
      </c>
      <c r="H973" s="128" t="s">
        <v>643</v>
      </c>
      <c r="I973" s="40"/>
      <c r="J973" s="159" t="str">
        <f>IFERROR(IF(K973&gt;0,I973*K973,"   -"),"   -")</f>
        <v xml:space="preserve">   -</v>
      </c>
      <c r="K973" s="52" t="str">
        <f>_xlfn.IFNA(VLOOKUP(D973&amp;"."&amp;G973,PNIdata!$E$6:$L$264,2,FALSE),"-")</f>
        <v>-</v>
      </c>
      <c r="L973" s="158" t="str">
        <f>IFERROR(IF(O973&gt;0,I973*O973,"   -"),"   -")</f>
        <v xml:space="preserve">   -</v>
      </c>
      <c r="M973" s="52"/>
      <c r="N973" s="167"/>
      <c r="O973" s="167"/>
    </row>
    <row r="974" spans="1:15" hidden="1" x14ac:dyDescent="0.25">
      <c r="A974" s="33" t="s">
        <v>109</v>
      </c>
      <c r="B974" s="34">
        <f>VLOOKUP(D974,nusedswatershed,4,FALSE)</f>
        <v>23</v>
      </c>
      <c r="C974" s="35">
        <v>23</v>
      </c>
      <c r="D974" s="36" t="s">
        <v>193</v>
      </c>
      <c r="E974" s="36" t="s">
        <v>40</v>
      </c>
      <c r="F974" s="21" t="s">
        <v>163</v>
      </c>
      <c r="G974" s="22">
        <v>1976</v>
      </c>
      <c r="H974" s="128" t="s">
        <v>645</v>
      </c>
      <c r="I974" s="40"/>
      <c r="J974" s="159" t="str">
        <f>IFERROR(IF(K974&gt;0,I974*K974,"   -"),"   -")</f>
        <v xml:space="preserve">   -</v>
      </c>
      <c r="K974" s="52" t="str">
        <f>_xlfn.IFNA(VLOOKUP(D974&amp;"."&amp;G974,PNIdata!$E$6:$L$264,2,FALSE),"-")</f>
        <v>-</v>
      </c>
      <c r="L974" s="158" t="str">
        <f>IFERROR(IF(O974&gt;0,I974*O974,"   -"),"   -")</f>
        <v xml:space="preserve">   -</v>
      </c>
      <c r="M974" s="52"/>
      <c r="N974" s="167"/>
      <c r="O974" s="167"/>
    </row>
    <row r="975" spans="1:15" hidden="1" x14ac:dyDescent="0.25">
      <c r="A975" s="33" t="s">
        <v>109</v>
      </c>
      <c r="B975" s="34">
        <f>VLOOKUP(D975,nusedswatershed,4,FALSE)</f>
        <v>23</v>
      </c>
      <c r="C975" s="35">
        <v>23</v>
      </c>
      <c r="D975" s="36" t="s">
        <v>193</v>
      </c>
      <c r="E975" s="36" t="s">
        <v>40</v>
      </c>
      <c r="F975" s="21" t="s">
        <v>163</v>
      </c>
      <c r="G975" s="22">
        <v>1975</v>
      </c>
      <c r="H975" s="128" t="s">
        <v>645</v>
      </c>
      <c r="I975" s="40"/>
      <c r="J975" s="159" t="str">
        <f>IFERROR(IF(K975&gt;0,I975*K975,"   -"),"   -")</f>
        <v xml:space="preserve">   -</v>
      </c>
      <c r="K975" s="52" t="str">
        <f>_xlfn.IFNA(VLOOKUP(D975&amp;"."&amp;G975,PNIdata!$E$6:$L$264,2,FALSE),"-")</f>
        <v>-</v>
      </c>
      <c r="L975" s="158" t="str">
        <f>IFERROR(IF(O975&gt;0,I975*O975,"   -"),"   -")</f>
        <v xml:space="preserve">   -</v>
      </c>
      <c r="M975" s="52"/>
      <c r="N975" s="167"/>
      <c r="O975" s="167"/>
    </row>
    <row r="976" spans="1:15" hidden="1" x14ac:dyDescent="0.25">
      <c r="A976" s="33" t="s">
        <v>109</v>
      </c>
      <c r="B976" s="34">
        <f>VLOOKUP(D976,nusedswatershed,4,FALSE)</f>
        <v>23</v>
      </c>
      <c r="C976" s="35">
        <v>23</v>
      </c>
      <c r="D976" s="36" t="s">
        <v>193</v>
      </c>
      <c r="E976" s="36" t="s">
        <v>40</v>
      </c>
      <c r="F976" s="21" t="s">
        <v>163</v>
      </c>
      <c r="G976" s="22">
        <v>1974</v>
      </c>
      <c r="H976" s="128">
        <v>40</v>
      </c>
      <c r="I976" s="40">
        <v>40</v>
      </c>
      <c r="J976" s="159" t="str">
        <f>IFERROR(IF(K976&gt;0,I976*K976,"   -"),"   -")</f>
        <v xml:space="preserve">   -</v>
      </c>
      <c r="K976" s="52" t="str">
        <f>_xlfn.IFNA(VLOOKUP(D976&amp;"."&amp;G976,PNIdata!$E$6:$L$264,2,FALSE),"-")</f>
        <v>-</v>
      </c>
      <c r="L976" s="158" t="str">
        <f>IFERROR(IF(O976&gt;0,I976*O976,"   -"),"   -")</f>
        <v xml:space="preserve">   -</v>
      </c>
      <c r="M976" s="52"/>
      <c r="N976" s="167"/>
      <c r="O976" s="167"/>
    </row>
    <row r="977" spans="1:15" hidden="1" x14ac:dyDescent="0.25">
      <c r="A977" s="33" t="s">
        <v>109</v>
      </c>
      <c r="B977" s="34">
        <f>VLOOKUP(D977,nusedswatershed,4,FALSE)</f>
        <v>23</v>
      </c>
      <c r="C977" s="35">
        <v>23</v>
      </c>
      <c r="D977" s="36" t="s">
        <v>193</v>
      </c>
      <c r="E977" s="36" t="s">
        <v>40</v>
      </c>
      <c r="F977" s="21" t="s">
        <v>163</v>
      </c>
      <c r="G977" s="22">
        <v>1973</v>
      </c>
      <c r="H977" s="128">
        <v>50</v>
      </c>
      <c r="I977" s="40">
        <v>50</v>
      </c>
      <c r="J977" s="159" t="str">
        <f>IFERROR(IF(K977&gt;0,I977*K977,"   -"),"   -")</f>
        <v xml:space="preserve">   -</v>
      </c>
      <c r="K977" s="52" t="str">
        <f>_xlfn.IFNA(VLOOKUP(D977&amp;"."&amp;G977,PNIdata!$E$6:$L$264,2,FALSE),"-")</f>
        <v>-</v>
      </c>
      <c r="L977" s="158" t="str">
        <f>IFERROR(IF(O977&gt;0,I977*O977,"   -"),"   -")</f>
        <v xml:space="preserve">   -</v>
      </c>
      <c r="M977" s="52"/>
      <c r="N977" s="167"/>
      <c r="O977" s="167"/>
    </row>
    <row r="978" spans="1:15" hidden="1" x14ac:dyDescent="0.25">
      <c r="A978" s="33" t="s">
        <v>109</v>
      </c>
      <c r="B978" s="34">
        <f>VLOOKUP(D978,nusedswatershed,4,FALSE)</f>
        <v>23</v>
      </c>
      <c r="C978" s="35">
        <v>23</v>
      </c>
      <c r="D978" s="36" t="s">
        <v>193</v>
      </c>
      <c r="E978" s="36" t="s">
        <v>40</v>
      </c>
      <c r="F978" s="21" t="s">
        <v>163</v>
      </c>
      <c r="G978" s="22">
        <v>1972</v>
      </c>
      <c r="H978" s="128">
        <v>25</v>
      </c>
      <c r="I978" s="40">
        <v>25</v>
      </c>
      <c r="J978" s="159" t="str">
        <f>IFERROR(IF(K978&gt;0,I978*K978,"   -"),"   -")</f>
        <v xml:space="preserve">   -</v>
      </c>
      <c r="K978" s="52" t="str">
        <f>_xlfn.IFNA(VLOOKUP(D978&amp;"."&amp;G978,PNIdata!$E$6:$L$264,2,FALSE),"-")</f>
        <v>-</v>
      </c>
      <c r="L978" s="158" t="str">
        <f>IFERROR(IF(O978&gt;0,I978*O978,"   -"),"   -")</f>
        <v xml:space="preserve">   -</v>
      </c>
      <c r="M978" s="52"/>
      <c r="N978" s="167"/>
      <c r="O978" s="167"/>
    </row>
    <row r="979" spans="1:15" hidden="1" x14ac:dyDescent="0.25">
      <c r="A979" s="33" t="s">
        <v>109</v>
      </c>
      <c r="B979" s="34">
        <f>VLOOKUP(D979,nusedswatershed,4,FALSE)</f>
        <v>23</v>
      </c>
      <c r="C979" s="35">
        <v>23</v>
      </c>
      <c r="D979" s="36" t="s">
        <v>193</v>
      </c>
      <c r="E979" s="36" t="s">
        <v>40</v>
      </c>
      <c r="F979" s="21" t="s">
        <v>163</v>
      </c>
      <c r="G979" s="22">
        <v>1971</v>
      </c>
      <c r="H979" s="128">
        <v>25</v>
      </c>
      <c r="I979" s="40">
        <v>25</v>
      </c>
      <c r="J979" s="159" t="str">
        <f>IFERROR(IF(K979&gt;0,I979*K979,"   -"),"   -")</f>
        <v xml:space="preserve">   -</v>
      </c>
      <c r="K979" s="52" t="str">
        <f>_xlfn.IFNA(VLOOKUP(D979&amp;"."&amp;G979,PNIdata!$E$6:$L$264,2,FALSE),"-")</f>
        <v>-</v>
      </c>
      <c r="L979" s="158" t="str">
        <f>IFERROR(IF(O979&gt;0,I979*O979,"   -"),"   -")</f>
        <v xml:space="preserve">   -</v>
      </c>
      <c r="M979" s="52"/>
      <c r="N979" s="167"/>
      <c r="O979" s="167"/>
    </row>
    <row r="980" spans="1:15" hidden="1" x14ac:dyDescent="0.25">
      <c r="A980" s="33" t="s">
        <v>109</v>
      </c>
      <c r="B980" s="34">
        <f>VLOOKUP(D980,nusedswatershed,4,FALSE)</f>
        <v>23</v>
      </c>
      <c r="C980" s="35">
        <v>23</v>
      </c>
      <c r="D980" s="36" t="s">
        <v>193</v>
      </c>
      <c r="E980" s="36" t="s">
        <v>40</v>
      </c>
      <c r="F980" s="21" t="s">
        <v>163</v>
      </c>
      <c r="G980" s="22">
        <v>1970</v>
      </c>
      <c r="H980" s="128" t="s">
        <v>645</v>
      </c>
      <c r="I980" s="40"/>
      <c r="J980" s="159" t="str">
        <f>IFERROR(IF(K980&gt;0,I980*K980,"   -"),"   -")</f>
        <v xml:space="preserve">   -</v>
      </c>
      <c r="K980" s="52" t="str">
        <f>_xlfn.IFNA(VLOOKUP(D980&amp;"."&amp;G980,PNIdata!$E$6:$L$264,2,FALSE),"-")</f>
        <v>-</v>
      </c>
      <c r="L980" s="158" t="str">
        <f>IFERROR(IF(O980&gt;0,I980*O980,"   -"),"   -")</f>
        <v xml:space="preserve">   -</v>
      </c>
      <c r="M980" s="52"/>
      <c r="N980" s="167"/>
      <c r="O980" s="167"/>
    </row>
    <row r="981" spans="1:15" hidden="1" x14ac:dyDescent="0.25">
      <c r="A981" s="33" t="s">
        <v>109</v>
      </c>
      <c r="B981" s="34">
        <f>VLOOKUP(D981,nusedswatershed,4,FALSE)</f>
        <v>23</v>
      </c>
      <c r="C981" s="35">
        <v>23</v>
      </c>
      <c r="D981" s="36" t="s">
        <v>193</v>
      </c>
      <c r="E981" s="36" t="s">
        <v>40</v>
      </c>
      <c r="F981" s="21" t="s">
        <v>163</v>
      </c>
      <c r="G981" s="22">
        <v>1969</v>
      </c>
      <c r="H981" s="128" t="s">
        <v>645</v>
      </c>
      <c r="I981" s="40"/>
      <c r="J981" s="159" t="str">
        <f>IFERROR(IF(K981&gt;0,I981*K981,"   -"),"   -")</f>
        <v xml:space="preserve">   -</v>
      </c>
      <c r="K981" s="52" t="str">
        <f>_xlfn.IFNA(VLOOKUP(D981&amp;"."&amp;G981,PNIdata!$E$6:$L$264,2,FALSE),"-")</f>
        <v>-</v>
      </c>
      <c r="L981" s="158" t="str">
        <f>IFERROR(IF(O981&gt;0,I981*O981,"   -"),"   -")</f>
        <v xml:space="preserve">   -</v>
      </c>
      <c r="M981" s="52"/>
      <c r="N981" s="167"/>
      <c r="O981" s="167"/>
    </row>
    <row r="982" spans="1:15" hidden="1" x14ac:dyDescent="0.25">
      <c r="A982" s="33" t="s">
        <v>109</v>
      </c>
      <c r="B982" s="34">
        <f>VLOOKUP(D982,nusedswatershed,4,FALSE)</f>
        <v>23</v>
      </c>
      <c r="C982" s="35">
        <v>23</v>
      </c>
      <c r="D982" s="36" t="s">
        <v>193</v>
      </c>
      <c r="E982" s="36" t="s">
        <v>40</v>
      </c>
      <c r="F982" s="21" t="s">
        <v>163</v>
      </c>
      <c r="G982" s="22">
        <v>1968</v>
      </c>
      <c r="H982" s="128">
        <v>25</v>
      </c>
      <c r="I982" s="40">
        <v>25</v>
      </c>
      <c r="J982" s="159" t="str">
        <f>IFERROR(IF(K982&gt;0,I982*K982,"   -"),"   -")</f>
        <v xml:space="preserve">   -</v>
      </c>
      <c r="K982" s="52" t="str">
        <f>_xlfn.IFNA(VLOOKUP(D982&amp;"."&amp;G982,PNIdata!$E$6:$L$264,2,FALSE),"-")</f>
        <v>-</v>
      </c>
      <c r="L982" s="158" t="str">
        <f>IFERROR(IF(O982&gt;0,I982*O982,"   -"),"   -")</f>
        <v xml:space="preserve">   -</v>
      </c>
      <c r="M982" s="52"/>
      <c r="N982" s="167"/>
      <c r="O982" s="167"/>
    </row>
    <row r="983" spans="1:15" hidden="1" x14ac:dyDescent="0.25">
      <c r="A983" s="33" t="s">
        <v>109</v>
      </c>
      <c r="B983" s="34">
        <f>VLOOKUP(D983,nusedswatershed,4,FALSE)</f>
        <v>23</v>
      </c>
      <c r="C983" s="35">
        <v>23</v>
      </c>
      <c r="D983" s="36" t="s">
        <v>193</v>
      </c>
      <c r="E983" s="36" t="s">
        <v>40</v>
      </c>
      <c r="F983" s="21" t="s">
        <v>163</v>
      </c>
      <c r="G983" s="22">
        <v>1967</v>
      </c>
      <c r="H983" s="128">
        <v>25</v>
      </c>
      <c r="I983" s="40">
        <v>25</v>
      </c>
      <c r="J983" s="159" t="str">
        <f>IFERROR(IF(K983&gt;0,I983*K983,"   -"),"   -")</f>
        <v xml:space="preserve">   -</v>
      </c>
      <c r="K983" s="52" t="str">
        <f>_xlfn.IFNA(VLOOKUP(D983&amp;"."&amp;G983,PNIdata!$E$6:$L$264,2,FALSE),"-")</f>
        <v>-</v>
      </c>
      <c r="L983" s="158" t="str">
        <f>IFERROR(IF(O983&gt;0,I983*O983,"   -"),"   -")</f>
        <v xml:space="preserve">   -</v>
      </c>
      <c r="M983" s="52"/>
      <c r="N983" s="167"/>
      <c r="O983" s="167"/>
    </row>
    <row r="984" spans="1:15" hidden="1" x14ac:dyDescent="0.25">
      <c r="A984" s="33" t="s">
        <v>109</v>
      </c>
      <c r="B984" s="34">
        <f>VLOOKUP(D984,nusedswatershed,4,FALSE)</f>
        <v>23</v>
      </c>
      <c r="C984" s="35">
        <v>23</v>
      </c>
      <c r="D984" s="36" t="s">
        <v>193</v>
      </c>
      <c r="E984" s="36" t="s">
        <v>40</v>
      </c>
      <c r="F984" s="21" t="s">
        <v>163</v>
      </c>
      <c r="G984" s="22">
        <v>1966</v>
      </c>
      <c r="H984" s="128">
        <v>25</v>
      </c>
      <c r="I984" s="40">
        <v>25</v>
      </c>
      <c r="J984" s="159" t="str">
        <f>IFERROR(IF(K984&gt;0,I984*K984,"   -"),"   -")</f>
        <v xml:space="preserve">   -</v>
      </c>
      <c r="K984" s="52" t="str">
        <f>_xlfn.IFNA(VLOOKUP(D984&amp;"."&amp;G984,PNIdata!$E$6:$L$264,2,FALSE),"-")</f>
        <v>-</v>
      </c>
      <c r="L984" s="158" t="str">
        <f>IFERROR(IF(O984&gt;0,I984*O984,"   -"),"   -")</f>
        <v xml:space="preserve">   -</v>
      </c>
      <c r="M984" s="52"/>
      <c r="N984" s="167"/>
      <c r="O984" s="167"/>
    </row>
    <row r="985" spans="1:15" hidden="1" x14ac:dyDescent="0.25">
      <c r="A985" s="33" t="s">
        <v>109</v>
      </c>
      <c r="B985" s="34">
        <f>VLOOKUP(D985,nusedswatershed,4,FALSE)</f>
        <v>23</v>
      </c>
      <c r="C985" s="35">
        <v>23</v>
      </c>
      <c r="D985" s="36" t="s">
        <v>193</v>
      </c>
      <c r="E985" s="36" t="s">
        <v>40</v>
      </c>
      <c r="F985" s="21" t="s">
        <v>163</v>
      </c>
      <c r="G985" s="22">
        <v>1965</v>
      </c>
      <c r="H985" s="128">
        <v>25</v>
      </c>
      <c r="I985" s="40">
        <v>25</v>
      </c>
      <c r="J985" s="159" t="str">
        <f>IFERROR(IF(K985&gt;0,I985*K985,"   -"),"   -")</f>
        <v xml:space="preserve">   -</v>
      </c>
      <c r="K985" s="52" t="str">
        <f>_xlfn.IFNA(VLOOKUP(D985&amp;"."&amp;G985,PNIdata!$E$6:$L$264,2,FALSE),"-")</f>
        <v>-</v>
      </c>
      <c r="L985" s="158" t="str">
        <f>IFERROR(IF(O985&gt;0,I985*O985,"   -"),"   -")</f>
        <v xml:space="preserve">   -</v>
      </c>
      <c r="M985" s="52"/>
      <c r="N985" s="167"/>
      <c r="O985" s="167"/>
    </row>
    <row r="986" spans="1:15" hidden="1" x14ac:dyDescent="0.25">
      <c r="A986" s="33" t="s">
        <v>109</v>
      </c>
      <c r="B986" s="34">
        <f>VLOOKUP(D986,nusedswatershed,4,FALSE)</f>
        <v>23</v>
      </c>
      <c r="C986" s="35">
        <v>23</v>
      </c>
      <c r="D986" s="36" t="s">
        <v>193</v>
      </c>
      <c r="E986" s="36" t="s">
        <v>40</v>
      </c>
      <c r="F986" s="21" t="s">
        <v>163</v>
      </c>
      <c r="G986" s="22">
        <v>1964</v>
      </c>
      <c r="H986" s="128">
        <v>25</v>
      </c>
      <c r="I986" s="40">
        <v>25</v>
      </c>
      <c r="J986" s="159" t="str">
        <f>IFERROR(IF(K986&gt;0,I986*K986,"   -"),"   -")</f>
        <v xml:space="preserve">   -</v>
      </c>
      <c r="K986" s="52" t="str">
        <f>_xlfn.IFNA(VLOOKUP(D986&amp;"."&amp;G986,PNIdata!$E$6:$L$264,2,FALSE),"-")</f>
        <v>-</v>
      </c>
      <c r="L986" s="158" t="str">
        <f>IFERROR(IF(O986&gt;0,I986*O986,"   -"),"   -")</f>
        <v xml:space="preserve">   -</v>
      </c>
      <c r="M986" s="52"/>
      <c r="N986" s="167"/>
      <c r="O986" s="167"/>
    </row>
    <row r="987" spans="1:15" hidden="1" x14ac:dyDescent="0.25">
      <c r="A987" s="33" t="s">
        <v>109</v>
      </c>
      <c r="B987" s="34">
        <f>VLOOKUP(D987,nusedswatershed,4,FALSE)</f>
        <v>23</v>
      </c>
      <c r="C987" s="35">
        <v>23</v>
      </c>
      <c r="D987" s="36" t="s">
        <v>193</v>
      </c>
      <c r="E987" s="36" t="s">
        <v>40</v>
      </c>
      <c r="F987" s="21" t="s">
        <v>163</v>
      </c>
      <c r="G987" s="22">
        <v>1963</v>
      </c>
      <c r="H987" s="128">
        <v>25</v>
      </c>
      <c r="I987" s="40">
        <v>25</v>
      </c>
      <c r="J987" s="159" t="str">
        <f>IFERROR(IF(K987&gt;0,I987*K987,"   -"),"   -")</f>
        <v xml:space="preserve">   -</v>
      </c>
      <c r="K987" s="52" t="str">
        <f>_xlfn.IFNA(VLOOKUP(D987&amp;"."&amp;G987,PNIdata!$E$6:$L$264,2,FALSE),"-")</f>
        <v>-</v>
      </c>
      <c r="L987" s="158" t="str">
        <f>IFERROR(IF(O987&gt;0,I987*O987,"   -"),"   -")</f>
        <v xml:space="preserve">   -</v>
      </c>
      <c r="M987" s="52"/>
      <c r="N987" s="167"/>
      <c r="O987" s="167"/>
    </row>
    <row r="988" spans="1:15" hidden="1" x14ac:dyDescent="0.25">
      <c r="A988" s="33" t="s">
        <v>109</v>
      </c>
      <c r="B988" s="34">
        <f>VLOOKUP(D988,nusedswatershed,4,FALSE)</f>
        <v>23</v>
      </c>
      <c r="C988" s="35">
        <v>23</v>
      </c>
      <c r="D988" s="36" t="s">
        <v>193</v>
      </c>
      <c r="E988" s="36" t="s">
        <v>40</v>
      </c>
      <c r="F988" s="21" t="s">
        <v>163</v>
      </c>
      <c r="G988" s="22">
        <v>1962</v>
      </c>
      <c r="H988" s="128">
        <v>25</v>
      </c>
      <c r="I988" s="40">
        <v>25</v>
      </c>
      <c r="J988" s="159" t="str">
        <f>IFERROR(IF(K988&gt;0,I988*K988,"   -"),"   -")</f>
        <v xml:space="preserve">   -</v>
      </c>
      <c r="K988" s="52" t="str">
        <f>_xlfn.IFNA(VLOOKUP(D988&amp;"."&amp;G988,PNIdata!$E$6:$L$264,2,FALSE),"-")</f>
        <v>-</v>
      </c>
      <c r="L988" s="158" t="str">
        <f>IFERROR(IF(O988&gt;0,I988*O988,"   -"),"   -")</f>
        <v xml:space="preserve">   -</v>
      </c>
      <c r="M988" s="52"/>
      <c r="N988" s="167"/>
      <c r="O988" s="167"/>
    </row>
    <row r="989" spans="1:15" hidden="1" x14ac:dyDescent="0.25">
      <c r="A989" s="33" t="s">
        <v>109</v>
      </c>
      <c r="B989" s="34">
        <f>VLOOKUP(D989,nusedswatershed,4,FALSE)</f>
        <v>23</v>
      </c>
      <c r="C989" s="35">
        <v>23</v>
      </c>
      <c r="D989" s="36" t="s">
        <v>193</v>
      </c>
      <c r="E989" s="36" t="s">
        <v>40</v>
      </c>
      <c r="F989" s="21" t="s">
        <v>163</v>
      </c>
      <c r="G989" s="22">
        <v>1961</v>
      </c>
      <c r="H989" s="128">
        <v>25</v>
      </c>
      <c r="I989" s="40">
        <v>25</v>
      </c>
      <c r="J989" s="159" t="str">
        <f>IFERROR(IF(K989&gt;0,I989*K989,"   -"),"   -")</f>
        <v xml:space="preserve">   -</v>
      </c>
      <c r="K989" s="52" t="str">
        <f>_xlfn.IFNA(VLOOKUP(D989&amp;"."&amp;G989,PNIdata!$E$6:$L$264,2,FALSE),"-")</f>
        <v>-</v>
      </c>
      <c r="L989" s="158" t="str">
        <f>IFERROR(IF(O989&gt;0,I989*O989,"   -"),"   -")</f>
        <v xml:space="preserve">   -</v>
      </c>
      <c r="M989" s="52"/>
      <c r="N989" s="167"/>
      <c r="O989" s="167"/>
    </row>
    <row r="990" spans="1:15" hidden="1" x14ac:dyDescent="0.25">
      <c r="A990" s="33" t="s">
        <v>109</v>
      </c>
      <c r="B990" s="34">
        <f>VLOOKUP(D990,nusedswatershed,4,FALSE)</f>
        <v>23</v>
      </c>
      <c r="C990" s="35">
        <v>23</v>
      </c>
      <c r="D990" s="36" t="s">
        <v>193</v>
      </c>
      <c r="E990" s="36" t="s">
        <v>40</v>
      </c>
      <c r="F990" s="21" t="s">
        <v>163</v>
      </c>
      <c r="G990" s="22">
        <v>1960</v>
      </c>
      <c r="H990" s="128">
        <v>25</v>
      </c>
      <c r="I990" s="40">
        <v>25</v>
      </c>
      <c r="J990" s="159" t="str">
        <f>IFERROR(IF(K990&gt;0,I990*K990,"   -"),"   -")</f>
        <v xml:space="preserve">   -</v>
      </c>
      <c r="K990" s="52" t="str">
        <f>_xlfn.IFNA(VLOOKUP(D990&amp;"."&amp;G990,PNIdata!$E$6:$L$264,2,FALSE),"-")</f>
        <v>-</v>
      </c>
      <c r="L990" s="158" t="str">
        <f>IFERROR(IF(O990&gt;0,I990*O990,"   -"),"   -")</f>
        <v xml:space="preserve">   -</v>
      </c>
      <c r="M990" s="52"/>
      <c r="N990" s="167"/>
      <c r="O990" s="167"/>
    </row>
    <row r="991" spans="1:15" hidden="1" x14ac:dyDescent="0.25">
      <c r="A991" s="33" t="s">
        <v>109</v>
      </c>
      <c r="B991" s="34">
        <f>VLOOKUP(D991,nusedswatershed,4,FALSE)</f>
        <v>23</v>
      </c>
      <c r="C991" s="35">
        <v>23</v>
      </c>
      <c r="D991" s="36" t="s">
        <v>193</v>
      </c>
      <c r="E991" s="36" t="s">
        <v>40</v>
      </c>
      <c r="F991" s="21" t="s">
        <v>163</v>
      </c>
      <c r="G991" s="22">
        <v>1959</v>
      </c>
      <c r="H991" s="128" t="s">
        <v>643</v>
      </c>
      <c r="I991" s="40"/>
      <c r="J991" s="159" t="str">
        <f>IFERROR(IF(K991&gt;0,I991*K991,"   -"),"   -")</f>
        <v xml:space="preserve">   -</v>
      </c>
      <c r="K991" s="52" t="str">
        <f>_xlfn.IFNA(VLOOKUP(D991&amp;"."&amp;G991,PNIdata!$E$6:$L$264,2,FALSE),"-")</f>
        <v>-</v>
      </c>
      <c r="L991" s="158" t="str">
        <f>IFERROR(IF(O991&gt;0,I991*O991,"   -"),"   -")</f>
        <v xml:space="preserve">   -</v>
      </c>
      <c r="M991" s="52"/>
      <c r="N991" s="167"/>
      <c r="O991" s="167"/>
    </row>
    <row r="992" spans="1:15" hidden="1" x14ac:dyDescent="0.25">
      <c r="A992" s="33" t="s">
        <v>109</v>
      </c>
      <c r="B992" s="34">
        <f>VLOOKUP(D992,nusedswatershed,4,FALSE)</f>
        <v>23</v>
      </c>
      <c r="C992" s="35">
        <v>23</v>
      </c>
      <c r="D992" s="36" t="s">
        <v>193</v>
      </c>
      <c r="E992" s="36" t="s">
        <v>40</v>
      </c>
      <c r="F992" s="21" t="s">
        <v>163</v>
      </c>
      <c r="G992" s="22">
        <v>1958</v>
      </c>
      <c r="H992" s="128">
        <v>25</v>
      </c>
      <c r="I992" s="40">
        <v>25</v>
      </c>
      <c r="J992" s="159" t="str">
        <f>IFERROR(IF(K992&gt;0,I992*K992,"   -"),"   -")</f>
        <v xml:space="preserve">   -</v>
      </c>
      <c r="K992" s="52" t="str">
        <f>_xlfn.IFNA(VLOOKUP(D992&amp;"."&amp;G992,PNIdata!$E$6:$L$264,2,FALSE),"-")</f>
        <v>-</v>
      </c>
      <c r="L992" s="158" t="str">
        <f>IFERROR(IF(O992&gt;0,I992*O992,"   -"),"   -")</f>
        <v xml:space="preserve">   -</v>
      </c>
      <c r="M992" s="52"/>
      <c r="N992" s="167"/>
      <c r="O992" s="167"/>
    </row>
    <row r="993" spans="1:15" hidden="1" x14ac:dyDescent="0.25">
      <c r="A993" s="33" t="s">
        <v>109</v>
      </c>
      <c r="B993" s="34">
        <f>VLOOKUP(D993,nusedswatershed,4,FALSE)</f>
        <v>23</v>
      </c>
      <c r="C993" s="35">
        <v>23</v>
      </c>
      <c r="D993" s="36" t="s">
        <v>193</v>
      </c>
      <c r="E993" s="36" t="s">
        <v>40</v>
      </c>
      <c r="F993" s="21" t="s">
        <v>163</v>
      </c>
      <c r="G993" s="22">
        <v>1957</v>
      </c>
      <c r="H993" s="128">
        <v>25</v>
      </c>
      <c r="I993" s="40">
        <v>25</v>
      </c>
      <c r="J993" s="159" t="str">
        <f>IFERROR(IF(K993&gt;0,I993*K993,"   -"),"   -")</f>
        <v xml:space="preserve">   -</v>
      </c>
      <c r="K993" s="52" t="str">
        <f>_xlfn.IFNA(VLOOKUP(D993&amp;"."&amp;G993,PNIdata!$E$6:$L$264,2,FALSE),"-")</f>
        <v>-</v>
      </c>
      <c r="L993" s="158" t="str">
        <f>IFERROR(IF(O993&gt;0,I993*O993,"   -"),"   -")</f>
        <v xml:space="preserve">   -</v>
      </c>
      <c r="M993" s="52"/>
      <c r="N993" s="167"/>
      <c r="O993" s="167"/>
    </row>
    <row r="994" spans="1:15" hidden="1" x14ac:dyDescent="0.25">
      <c r="A994" s="33" t="s">
        <v>109</v>
      </c>
      <c r="B994" s="34">
        <f>VLOOKUP(D994,nusedswatershed,4,FALSE)</f>
        <v>23</v>
      </c>
      <c r="C994" s="35">
        <v>23</v>
      </c>
      <c r="D994" s="36" t="s">
        <v>193</v>
      </c>
      <c r="E994" s="36" t="s">
        <v>40</v>
      </c>
      <c r="F994" s="21" t="s">
        <v>163</v>
      </c>
      <c r="G994" s="22">
        <v>1956</v>
      </c>
      <c r="H994" s="128">
        <v>25</v>
      </c>
      <c r="I994" s="40">
        <v>25</v>
      </c>
      <c r="J994" s="159" t="str">
        <f>IFERROR(IF(K994&gt;0,I994*K994,"   -"),"   -")</f>
        <v xml:space="preserve">   -</v>
      </c>
      <c r="K994" s="52" t="str">
        <f>_xlfn.IFNA(VLOOKUP(D994&amp;"."&amp;G994,PNIdata!$E$6:$L$264,2,FALSE),"-")</f>
        <v>-</v>
      </c>
      <c r="L994" s="158" t="str">
        <f>IFERROR(IF(O994&gt;0,I994*O994,"   -"),"   -")</f>
        <v xml:space="preserve">   -</v>
      </c>
      <c r="M994" s="52"/>
      <c r="N994" s="167"/>
      <c r="O994" s="167"/>
    </row>
    <row r="995" spans="1:15" hidden="1" x14ac:dyDescent="0.25">
      <c r="A995" s="33" t="s">
        <v>109</v>
      </c>
      <c r="B995" s="34">
        <f>VLOOKUP(D995,nusedswatershed,4,FALSE)</f>
        <v>23</v>
      </c>
      <c r="C995" s="35">
        <v>23</v>
      </c>
      <c r="D995" s="36" t="s">
        <v>193</v>
      </c>
      <c r="E995" s="36" t="s">
        <v>40</v>
      </c>
      <c r="F995" s="21" t="s">
        <v>163</v>
      </c>
      <c r="G995" s="22">
        <v>1955</v>
      </c>
      <c r="H995" s="128">
        <v>25</v>
      </c>
      <c r="I995" s="40">
        <v>25</v>
      </c>
      <c r="J995" s="159" t="str">
        <f>IFERROR(IF(K995&gt;0,I995*K995,"   -"),"   -")</f>
        <v xml:space="preserve">   -</v>
      </c>
      <c r="K995" s="52" t="str">
        <f>_xlfn.IFNA(VLOOKUP(D995&amp;"."&amp;G995,PNIdata!$E$6:$L$264,2,FALSE),"-")</f>
        <v>-</v>
      </c>
      <c r="L995" s="158" t="str">
        <f>IFERROR(IF(O995&gt;0,I995*O995,"   -"),"   -")</f>
        <v xml:space="preserve">   -</v>
      </c>
      <c r="M995" s="52"/>
      <c r="N995" s="167"/>
      <c r="O995" s="167"/>
    </row>
    <row r="996" spans="1:15" hidden="1" x14ac:dyDescent="0.25">
      <c r="A996" s="33" t="s">
        <v>109</v>
      </c>
      <c r="B996" s="34">
        <f>VLOOKUP(D996,nusedswatershed,4,FALSE)</f>
        <v>23</v>
      </c>
      <c r="C996" s="35">
        <v>23</v>
      </c>
      <c r="D996" s="36" t="s">
        <v>193</v>
      </c>
      <c r="E996" s="36" t="s">
        <v>40</v>
      </c>
      <c r="F996" s="21" t="s">
        <v>163</v>
      </c>
      <c r="G996" s="22">
        <v>1954</v>
      </c>
      <c r="H996" s="128" t="s">
        <v>643</v>
      </c>
      <c r="I996" s="40"/>
      <c r="J996" s="159" t="str">
        <f>IFERROR(IF(K996&gt;0,I996*K996,"   -"),"   -")</f>
        <v xml:space="preserve">   -</v>
      </c>
      <c r="K996" s="52" t="str">
        <f>_xlfn.IFNA(VLOOKUP(D996&amp;"."&amp;G996,PNIdata!$E$6:$L$264,2,FALSE),"-")</f>
        <v>-</v>
      </c>
      <c r="L996" s="158" t="str">
        <f>IFERROR(IF(O996&gt;0,I996*O996,"   -"),"   -")</f>
        <v xml:space="preserve">   -</v>
      </c>
      <c r="M996" s="52"/>
      <c r="N996" s="167"/>
      <c r="O996" s="167"/>
    </row>
    <row r="997" spans="1:15" hidden="1" x14ac:dyDescent="0.25">
      <c r="A997" s="33" t="s">
        <v>109</v>
      </c>
      <c r="B997" s="34">
        <f>VLOOKUP(D997,nusedswatershed,4,FALSE)</f>
        <v>23</v>
      </c>
      <c r="C997" s="35">
        <v>23</v>
      </c>
      <c r="D997" s="36" t="s">
        <v>193</v>
      </c>
      <c r="E997" s="36" t="s">
        <v>40</v>
      </c>
      <c r="F997" s="21" t="s">
        <v>163</v>
      </c>
      <c r="G997" s="22">
        <v>1953</v>
      </c>
      <c r="H997" s="128">
        <v>25</v>
      </c>
      <c r="I997" s="40">
        <v>25</v>
      </c>
      <c r="J997" s="159" t="str">
        <f>IFERROR(IF(K997&gt;0,I997*K997,"   -"),"   -")</f>
        <v xml:space="preserve">   -</v>
      </c>
      <c r="K997" s="52" t="str">
        <f>_xlfn.IFNA(VLOOKUP(D997&amp;"."&amp;G997,PNIdata!$E$6:$L$264,2,FALSE),"-")</f>
        <v>-</v>
      </c>
      <c r="L997" s="158" t="str">
        <f>IFERROR(IF(O997&gt;0,I997*O997,"   -"),"   -")</f>
        <v xml:space="preserve">   -</v>
      </c>
      <c r="M997" s="52"/>
      <c r="N997" s="167"/>
      <c r="O997" s="167"/>
    </row>
    <row r="998" spans="1:15" x14ac:dyDescent="0.25">
      <c r="A998" s="33" t="s">
        <v>154</v>
      </c>
      <c r="B998" s="34">
        <f>VLOOKUP(D998,nusedswatershed,4,FALSE)</f>
        <v>25</v>
      </c>
      <c r="C998" s="35">
        <v>25</v>
      </c>
      <c r="D998" s="36" t="s">
        <v>217</v>
      </c>
      <c r="E998" s="36" t="s">
        <v>42</v>
      </c>
      <c r="F998" s="21" t="s">
        <v>163</v>
      </c>
      <c r="G998" s="40">
        <v>2023</v>
      </c>
      <c r="H998" s="128" t="s">
        <v>646</v>
      </c>
      <c r="I998" s="40"/>
      <c r="J998" s="159" t="str">
        <f>IFERROR(IF(K998&gt;0,I998*K998,"   -"),"   -")</f>
        <v xml:space="preserve">   -</v>
      </c>
      <c r="K998" s="52" t="str">
        <f>_xlfn.IFNA(VLOOKUP(D998&amp;"."&amp;G998,PNIdata!$E$6:$L$264,2,FALSE),"-")</f>
        <v>-</v>
      </c>
      <c r="L998" s="158" t="str">
        <f>IFERROR(IF(O998&gt;0,I998*O998,"   -"),"   -")</f>
        <v xml:space="preserve">   -</v>
      </c>
      <c r="M998" s="52"/>
      <c r="N998" s="167"/>
      <c r="O998" s="167"/>
    </row>
    <row r="999" spans="1:15" x14ac:dyDescent="0.25">
      <c r="A999" s="33" t="s">
        <v>154</v>
      </c>
      <c r="B999" s="34">
        <f>VLOOKUP(D999,nusedswatershed,4,FALSE)</f>
        <v>25</v>
      </c>
      <c r="C999" s="35">
        <v>25</v>
      </c>
      <c r="D999" s="36" t="s">
        <v>217</v>
      </c>
      <c r="E999" s="36" t="s">
        <v>42</v>
      </c>
      <c r="F999" s="21" t="s">
        <v>163</v>
      </c>
      <c r="G999" s="40">
        <v>2022</v>
      </c>
      <c r="H999" s="128">
        <v>5</v>
      </c>
      <c r="I999" s="40">
        <v>5</v>
      </c>
      <c r="J999" s="159" t="str">
        <f>IFERROR(IF(K999&gt;0,I999*K999,"   -"),"   -")</f>
        <v xml:space="preserve">   -</v>
      </c>
      <c r="K999" s="52" t="str">
        <f>_xlfn.IFNA(VLOOKUP(D999&amp;"."&amp;G999,PNIdata!$E$6:$L$264,2,FALSE),"-")</f>
        <v>-</v>
      </c>
      <c r="L999" s="158" t="str">
        <f>IFERROR(IF(O999&gt;0,I999*O999,"   -"),"   -")</f>
        <v xml:space="preserve">   -</v>
      </c>
      <c r="M999" s="52"/>
      <c r="N999" s="167"/>
      <c r="O999" s="167"/>
    </row>
    <row r="1000" spans="1:15" x14ac:dyDescent="0.25">
      <c r="A1000" s="33" t="s">
        <v>154</v>
      </c>
      <c r="B1000" s="34">
        <f>VLOOKUP(D1000,nusedswatershed,4,FALSE)</f>
        <v>25</v>
      </c>
      <c r="C1000" s="35">
        <v>25</v>
      </c>
      <c r="D1000" s="36" t="s">
        <v>217</v>
      </c>
      <c r="E1000" s="36" t="s">
        <v>42</v>
      </c>
      <c r="F1000" s="21" t="s">
        <v>163</v>
      </c>
      <c r="G1000" s="40">
        <v>2021</v>
      </c>
      <c r="H1000" s="128">
        <v>33</v>
      </c>
      <c r="I1000" s="40">
        <v>33</v>
      </c>
      <c r="J1000" s="159" t="str">
        <f>IFERROR(IF(K1000&gt;0,I1000*K1000,"   -"),"   -")</f>
        <v xml:space="preserve">   -</v>
      </c>
      <c r="K1000" s="52" t="str">
        <f>_xlfn.IFNA(VLOOKUP(D1000&amp;"."&amp;G1000,PNIdata!$E$6:$L$264,2,FALSE),"-")</f>
        <v>-</v>
      </c>
      <c r="L1000" s="158" t="str">
        <f>IFERROR(IF(O1000&gt;0,I1000*O1000,"   -"),"   -")</f>
        <v xml:space="preserve">   -</v>
      </c>
      <c r="M1000" s="52"/>
      <c r="N1000" s="167"/>
      <c r="O1000" s="167"/>
    </row>
    <row r="1001" spans="1:15" x14ac:dyDescent="0.25">
      <c r="A1001" s="33" t="s">
        <v>154</v>
      </c>
      <c r="B1001" s="34">
        <f>VLOOKUP(D1001,nusedswatershed,4,FALSE)</f>
        <v>25</v>
      </c>
      <c r="C1001" s="35">
        <v>25</v>
      </c>
      <c r="D1001" s="36" t="s">
        <v>217</v>
      </c>
      <c r="E1001" s="36" t="s">
        <v>42</v>
      </c>
      <c r="F1001" s="21" t="s">
        <v>163</v>
      </c>
      <c r="G1001" s="40">
        <v>2020</v>
      </c>
      <c r="H1001" s="128">
        <v>98</v>
      </c>
      <c r="I1001" s="40">
        <v>98</v>
      </c>
      <c r="J1001" s="159" t="str">
        <f>IFERROR(IF(K1001&gt;0,I1001*K1001,"   -"),"   -")</f>
        <v xml:space="preserve">   -</v>
      </c>
      <c r="K1001" s="52" t="str">
        <f>_xlfn.IFNA(VLOOKUP(D1001&amp;"."&amp;G1001,PNIdata!$E$6:$L$264,2,FALSE),"-")</f>
        <v>-</v>
      </c>
      <c r="L1001" s="158" t="str">
        <f>IFERROR(IF(O1001&gt;0,I1001*O1001,"   -"),"   -")</f>
        <v xml:space="preserve">   -</v>
      </c>
      <c r="M1001" s="52"/>
      <c r="N1001" s="167"/>
      <c r="O1001" s="167"/>
    </row>
    <row r="1002" spans="1:15" x14ac:dyDescent="0.25">
      <c r="A1002" s="33" t="s">
        <v>154</v>
      </c>
      <c r="B1002" s="34">
        <f>VLOOKUP(D1002,nusedswatershed,4,FALSE)</f>
        <v>25</v>
      </c>
      <c r="C1002" s="35">
        <v>25</v>
      </c>
      <c r="D1002" s="36" t="s">
        <v>217</v>
      </c>
      <c r="E1002" s="36" t="s">
        <v>42</v>
      </c>
      <c r="F1002" s="21" t="s">
        <v>163</v>
      </c>
      <c r="G1002" s="40">
        <v>2019</v>
      </c>
      <c r="H1002" s="128">
        <v>113</v>
      </c>
      <c r="I1002" s="40">
        <v>113</v>
      </c>
      <c r="J1002" s="159" t="str">
        <f>IFERROR(IF(K1002&gt;0,I1002*K1002,"   -"),"   -")</f>
        <v xml:space="preserve">   -</v>
      </c>
      <c r="K1002" s="52" t="str">
        <f>_xlfn.IFNA(VLOOKUP(D1002&amp;"."&amp;G1002,PNIdata!$E$6:$L$264,2,FALSE),"-")</f>
        <v>-</v>
      </c>
      <c r="L1002" s="158" t="str">
        <f>IFERROR(IF(O1002&gt;0,I1002*O1002,"   -"),"   -")</f>
        <v xml:space="preserve">   -</v>
      </c>
      <c r="M1002" s="52"/>
      <c r="N1002" s="167"/>
      <c r="O1002" s="167"/>
    </row>
    <row r="1003" spans="1:15" x14ac:dyDescent="0.25">
      <c r="A1003" s="33" t="s">
        <v>154</v>
      </c>
      <c r="B1003" s="34">
        <f>VLOOKUP(D1003,nusedswatershed,4,FALSE)</f>
        <v>25</v>
      </c>
      <c r="C1003" s="35">
        <v>25</v>
      </c>
      <c r="D1003" s="36" t="s">
        <v>217</v>
      </c>
      <c r="E1003" s="36" t="s">
        <v>42</v>
      </c>
      <c r="F1003" s="21" t="s">
        <v>163</v>
      </c>
      <c r="G1003" s="40">
        <v>2018</v>
      </c>
      <c r="H1003" s="128">
        <v>21</v>
      </c>
      <c r="I1003" s="40">
        <v>21</v>
      </c>
      <c r="J1003" s="159" t="str">
        <f>IFERROR(IF(K1003&gt;0,I1003*K1003,"   -"),"   -")</f>
        <v xml:space="preserve">   -</v>
      </c>
      <c r="K1003" s="52" t="str">
        <f>_xlfn.IFNA(VLOOKUP(D1003&amp;"."&amp;G1003,PNIdata!$E$6:$L$264,2,FALSE),"-")</f>
        <v>-</v>
      </c>
      <c r="L1003" s="158" t="str">
        <f>IFERROR(IF(O1003&gt;0,I1003*O1003,"   -"),"   -")</f>
        <v xml:space="preserve">   -</v>
      </c>
      <c r="M1003" s="52"/>
      <c r="N1003" s="167"/>
      <c r="O1003" s="167"/>
    </row>
    <row r="1004" spans="1:15" x14ac:dyDescent="0.25">
      <c r="A1004" s="33" t="s">
        <v>154</v>
      </c>
      <c r="B1004" s="34">
        <f>VLOOKUP(D1004,nusedswatershed,4,FALSE)</f>
        <v>25</v>
      </c>
      <c r="C1004" s="35">
        <v>25</v>
      </c>
      <c r="D1004" s="36" t="s">
        <v>217</v>
      </c>
      <c r="E1004" s="36" t="s">
        <v>42</v>
      </c>
      <c r="F1004" s="21" t="s">
        <v>163</v>
      </c>
      <c r="G1004" s="40">
        <v>2017</v>
      </c>
      <c r="H1004" s="128">
        <v>33</v>
      </c>
      <c r="I1004" s="40">
        <v>33</v>
      </c>
      <c r="J1004" s="159" t="str">
        <f>IFERROR(IF(K1004&gt;0,I1004*K1004,"   -"),"   -")</f>
        <v xml:space="preserve">   -</v>
      </c>
      <c r="K1004" s="52" t="str">
        <f>_xlfn.IFNA(VLOOKUP(D1004&amp;"."&amp;G1004,PNIdata!$E$6:$L$264,2,FALSE),"-")</f>
        <v>-</v>
      </c>
      <c r="L1004" s="158" t="str">
        <f>IFERROR(IF(O1004&gt;0,I1004*O1004,"   -"),"   -")</f>
        <v xml:space="preserve">   -</v>
      </c>
      <c r="M1004" s="52"/>
      <c r="N1004" s="167"/>
      <c r="O1004" s="167"/>
    </row>
    <row r="1005" spans="1:15" x14ac:dyDescent="0.25">
      <c r="A1005" s="33" t="s">
        <v>154</v>
      </c>
      <c r="B1005" s="34">
        <f>VLOOKUP(D1005,nusedswatershed,4,FALSE)</f>
        <v>25</v>
      </c>
      <c r="C1005" s="35">
        <v>25</v>
      </c>
      <c r="D1005" s="36" t="s">
        <v>217</v>
      </c>
      <c r="E1005" s="36" t="s">
        <v>42</v>
      </c>
      <c r="F1005" s="21" t="s">
        <v>163</v>
      </c>
      <c r="G1005" s="40">
        <v>2016</v>
      </c>
      <c r="H1005" s="128" t="s">
        <v>645</v>
      </c>
      <c r="I1005" s="40"/>
      <c r="J1005" s="159" t="str">
        <f>IFERROR(IF(K1005&gt;0,I1005*K1005,"   -"),"   -")</f>
        <v xml:space="preserve">   -</v>
      </c>
      <c r="K1005" s="52" t="str">
        <f>_xlfn.IFNA(VLOOKUP(D1005&amp;"."&amp;G1005,PNIdata!$E$6:$L$264,2,FALSE),"-")</f>
        <v>-</v>
      </c>
      <c r="L1005" s="158" t="str">
        <f>IFERROR(IF(O1005&gt;0,I1005*O1005,"   -"),"   -")</f>
        <v xml:space="preserve">   -</v>
      </c>
      <c r="M1005" s="52"/>
      <c r="N1005" s="167"/>
      <c r="O1005" s="167"/>
    </row>
    <row r="1006" spans="1:15" x14ac:dyDescent="0.25">
      <c r="A1006" s="33" t="s">
        <v>154</v>
      </c>
      <c r="B1006" s="34">
        <f>VLOOKUP(D1006,nusedswatershed,4,FALSE)</f>
        <v>25</v>
      </c>
      <c r="C1006" s="35">
        <v>25</v>
      </c>
      <c r="D1006" s="36" t="s">
        <v>217</v>
      </c>
      <c r="E1006" s="36" t="s">
        <v>42</v>
      </c>
      <c r="F1006" s="21" t="s">
        <v>163</v>
      </c>
      <c r="G1006" s="22">
        <v>2015</v>
      </c>
      <c r="H1006" s="128">
        <v>6</v>
      </c>
      <c r="I1006" s="40">
        <v>6</v>
      </c>
      <c r="J1006" s="159" t="str">
        <f>IFERROR(IF(K1006&gt;0,I1006*K1006,"   -"),"   -")</f>
        <v xml:space="preserve">   -</v>
      </c>
      <c r="K1006" s="52" t="str">
        <f>_xlfn.IFNA(VLOOKUP(D1006&amp;"."&amp;G1006,PNIdata!$E$6:$L$264,2,FALSE),"-")</f>
        <v>-</v>
      </c>
      <c r="L1006" s="158" t="str">
        <f>IFERROR(IF(O1006&gt;0,I1006*O1006,"   -"),"   -")</f>
        <v xml:space="preserve">   -</v>
      </c>
      <c r="M1006" s="52"/>
      <c r="N1006" s="167"/>
      <c r="O1006" s="167"/>
    </row>
    <row r="1007" spans="1:15" x14ac:dyDescent="0.25">
      <c r="A1007" s="33" t="s">
        <v>154</v>
      </c>
      <c r="B1007" s="34">
        <f>VLOOKUP(D1007,nusedswatershed,4,FALSE)</f>
        <v>25</v>
      </c>
      <c r="C1007" s="35">
        <v>25</v>
      </c>
      <c r="D1007" s="36" t="s">
        <v>217</v>
      </c>
      <c r="E1007" s="36" t="s">
        <v>42</v>
      </c>
      <c r="F1007" s="21" t="s">
        <v>163</v>
      </c>
      <c r="G1007" s="22">
        <v>2014</v>
      </c>
      <c r="H1007" s="128" t="s">
        <v>650</v>
      </c>
      <c r="I1007" s="40"/>
      <c r="J1007" s="159" t="str">
        <f>IFERROR(IF(K1007&gt;0,I1007*K1007,"   -"),"   -")</f>
        <v xml:space="preserve">   -</v>
      </c>
      <c r="K1007" s="52" t="str">
        <f>_xlfn.IFNA(VLOOKUP(D1007&amp;"."&amp;G1007,PNIdata!$E$6:$L$264,2,FALSE),"-")</f>
        <v>-</v>
      </c>
      <c r="L1007" s="158" t="str">
        <f>IFERROR(IF(O1007&gt;0,I1007*O1007,"   -"),"   -")</f>
        <v xml:space="preserve">   -</v>
      </c>
      <c r="M1007" s="52"/>
      <c r="N1007" s="167"/>
      <c r="O1007" s="167"/>
    </row>
    <row r="1008" spans="1:15" x14ac:dyDescent="0.25">
      <c r="A1008" s="33" t="s">
        <v>154</v>
      </c>
      <c r="B1008" s="34">
        <f>VLOOKUP(D1008,nusedswatershed,4,FALSE)</f>
        <v>25</v>
      </c>
      <c r="C1008" s="35">
        <v>25</v>
      </c>
      <c r="D1008" s="36" t="s">
        <v>217</v>
      </c>
      <c r="E1008" s="36" t="s">
        <v>42</v>
      </c>
      <c r="F1008" s="21" t="s">
        <v>163</v>
      </c>
      <c r="G1008">
        <v>2013</v>
      </c>
      <c r="H1008" s="128" t="s">
        <v>645</v>
      </c>
      <c r="I1008" s="40"/>
      <c r="J1008" s="159" t="str">
        <f>IFERROR(IF(K1008&gt;0,I1008*K1008,"   -"),"   -")</f>
        <v xml:space="preserve">   -</v>
      </c>
      <c r="K1008" s="52" t="str">
        <f>_xlfn.IFNA(VLOOKUP(D1008&amp;"."&amp;G1008,PNIdata!$E$6:$L$264,2,FALSE),"-")</f>
        <v>-</v>
      </c>
      <c r="L1008" s="158" t="str">
        <f>IFERROR(IF(O1008&gt;0,I1008*O1008,"   -"),"   -")</f>
        <v xml:space="preserve">   -</v>
      </c>
      <c r="M1008" s="52"/>
      <c r="N1008" s="167"/>
      <c r="O1008" s="167"/>
    </row>
    <row r="1009" spans="1:15" x14ac:dyDescent="0.25">
      <c r="A1009" s="33" t="s">
        <v>154</v>
      </c>
      <c r="B1009" s="34">
        <f>VLOOKUP(D1009,nusedswatershed,4,FALSE)</f>
        <v>25</v>
      </c>
      <c r="C1009" s="35">
        <v>25</v>
      </c>
      <c r="D1009" s="36" t="s">
        <v>217</v>
      </c>
      <c r="E1009" s="36" t="s">
        <v>42</v>
      </c>
      <c r="F1009" s="21" t="s">
        <v>163</v>
      </c>
      <c r="G1009" s="22">
        <v>2012</v>
      </c>
      <c r="H1009" s="128" t="s">
        <v>645</v>
      </c>
      <c r="I1009" s="40"/>
      <c r="J1009" s="159" t="str">
        <f>IFERROR(IF(K1009&gt;0,I1009*K1009,"   -"),"   -")</f>
        <v xml:space="preserve">   -</v>
      </c>
      <c r="K1009" s="52" t="str">
        <f>_xlfn.IFNA(VLOOKUP(D1009&amp;"."&amp;G1009,PNIdata!$E$6:$L$264,2,FALSE),"-")</f>
        <v>-</v>
      </c>
      <c r="L1009" s="158" t="str">
        <f>IFERROR(IF(O1009&gt;0,I1009*O1009,"   -"),"   -")</f>
        <v xml:space="preserve">   -</v>
      </c>
      <c r="M1009" s="52"/>
      <c r="N1009" s="167"/>
      <c r="O1009" s="167"/>
    </row>
    <row r="1010" spans="1:15" x14ac:dyDescent="0.25">
      <c r="A1010" s="33" t="s">
        <v>154</v>
      </c>
      <c r="B1010" s="34">
        <f>VLOOKUP(D1010,nusedswatershed,4,FALSE)</f>
        <v>25</v>
      </c>
      <c r="C1010" s="35">
        <v>25</v>
      </c>
      <c r="D1010" s="36" t="s">
        <v>217</v>
      </c>
      <c r="E1010" s="36" t="s">
        <v>42</v>
      </c>
      <c r="F1010" s="21" t="s">
        <v>163</v>
      </c>
      <c r="G1010" s="22">
        <v>2011</v>
      </c>
      <c r="H1010" s="128">
        <v>16</v>
      </c>
      <c r="I1010" s="40">
        <v>16</v>
      </c>
      <c r="J1010" s="159" t="str">
        <f>IFERROR(IF(K1010&gt;0,I1010*K1010,"   -"),"   -")</f>
        <v xml:space="preserve">   -</v>
      </c>
      <c r="K1010" s="52" t="str">
        <f>_xlfn.IFNA(VLOOKUP(D1010&amp;"."&amp;G1010,PNIdata!$E$6:$L$264,2,FALSE),"-")</f>
        <v>-</v>
      </c>
      <c r="L1010" s="158" t="str">
        <f>IFERROR(IF(O1010&gt;0,I1010*O1010,"   -"),"   -")</f>
        <v xml:space="preserve">   -</v>
      </c>
      <c r="M1010" s="52"/>
      <c r="N1010" s="167"/>
      <c r="O1010" s="167"/>
    </row>
    <row r="1011" spans="1:15" x14ac:dyDescent="0.25">
      <c r="A1011" s="33" t="s">
        <v>154</v>
      </c>
      <c r="B1011" s="34">
        <f>VLOOKUP(D1011,nusedswatershed,4,FALSE)</f>
        <v>25</v>
      </c>
      <c r="C1011" s="35">
        <v>25</v>
      </c>
      <c r="D1011" s="36" t="s">
        <v>217</v>
      </c>
      <c r="E1011" s="36" t="s">
        <v>42</v>
      </c>
      <c r="F1011" s="21" t="s">
        <v>163</v>
      </c>
      <c r="G1011" s="22">
        <v>2010</v>
      </c>
      <c r="H1011" s="128">
        <v>21</v>
      </c>
      <c r="I1011" s="40">
        <v>21</v>
      </c>
      <c r="J1011" s="159" t="str">
        <f>IFERROR(IF(K1011&gt;0,I1011*K1011,"   -"),"   -")</f>
        <v xml:space="preserve">   -</v>
      </c>
      <c r="K1011" s="52" t="str">
        <f>_xlfn.IFNA(VLOOKUP(D1011&amp;"."&amp;G1011,PNIdata!$E$6:$L$264,2,FALSE),"-")</f>
        <v>-</v>
      </c>
      <c r="L1011" s="158" t="str">
        <f>IFERROR(IF(O1011&gt;0,I1011*O1011,"   -"),"   -")</f>
        <v xml:space="preserve">   -</v>
      </c>
      <c r="M1011" s="52"/>
      <c r="N1011" s="167"/>
      <c r="O1011" s="167"/>
    </row>
    <row r="1012" spans="1:15" x14ac:dyDescent="0.25">
      <c r="A1012" s="33" t="s">
        <v>154</v>
      </c>
      <c r="B1012" s="34">
        <f>VLOOKUP(D1012,nusedswatershed,4,FALSE)</f>
        <v>25</v>
      </c>
      <c r="C1012" s="35">
        <v>25</v>
      </c>
      <c r="D1012" s="36" t="s">
        <v>217</v>
      </c>
      <c r="E1012" s="36" t="s">
        <v>42</v>
      </c>
      <c r="F1012" s="21" t="s">
        <v>163</v>
      </c>
      <c r="G1012" s="22">
        <v>2009</v>
      </c>
      <c r="H1012" s="128">
        <v>11</v>
      </c>
      <c r="I1012" s="40">
        <v>11</v>
      </c>
      <c r="J1012" s="159" t="str">
        <f>IFERROR(IF(K1012&gt;0,I1012*K1012,"   -"),"   -")</f>
        <v xml:space="preserve">   -</v>
      </c>
      <c r="K1012" s="52" t="str">
        <f>_xlfn.IFNA(VLOOKUP(D1012&amp;"."&amp;G1012,PNIdata!$E$6:$L$264,2,FALSE),"-")</f>
        <v>-</v>
      </c>
      <c r="L1012" s="158" t="str">
        <f>IFERROR(IF(O1012&gt;0,I1012*O1012,"   -"),"   -")</f>
        <v xml:space="preserve">   -</v>
      </c>
      <c r="M1012" s="52"/>
      <c r="N1012" s="167"/>
      <c r="O1012" s="167"/>
    </row>
    <row r="1013" spans="1:15" x14ac:dyDescent="0.25">
      <c r="A1013" s="33" t="s">
        <v>154</v>
      </c>
      <c r="B1013" s="34">
        <f>VLOOKUP(D1013,nusedswatershed,4,FALSE)</f>
        <v>25</v>
      </c>
      <c r="C1013" s="35">
        <v>25</v>
      </c>
      <c r="D1013" s="36" t="s">
        <v>217</v>
      </c>
      <c r="E1013" s="36" t="s">
        <v>42</v>
      </c>
      <c r="F1013" s="21" t="s">
        <v>163</v>
      </c>
      <c r="G1013">
        <v>2008</v>
      </c>
      <c r="H1013" s="128">
        <v>25</v>
      </c>
      <c r="I1013" s="40">
        <v>25</v>
      </c>
      <c r="J1013" s="159" t="str">
        <f>IFERROR(IF(K1013&gt;0,I1013*K1013,"   -"),"   -")</f>
        <v xml:space="preserve">   -</v>
      </c>
      <c r="K1013" s="52" t="str">
        <f>_xlfn.IFNA(VLOOKUP(D1013&amp;"."&amp;G1013,PNIdata!$E$6:$L$264,2,FALSE),"-")</f>
        <v>-</v>
      </c>
      <c r="L1013" s="158" t="str">
        <f>IFERROR(IF(O1013&gt;0,I1013*O1013,"   -"),"   -")</f>
        <v xml:space="preserve">   -</v>
      </c>
      <c r="M1013" s="52"/>
      <c r="N1013" s="167"/>
      <c r="O1013" s="167"/>
    </row>
    <row r="1014" spans="1:15" x14ac:dyDescent="0.25">
      <c r="A1014" s="33" t="s">
        <v>154</v>
      </c>
      <c r="B1014" s="34">
        <f>VLOOKUP(D1014,nusedswatershed,4,FALSE)</f>
        <v>25</v>
      </c>
      <c r="C1014" s="35">
        <v>25</v>
      </c>
      <c r="D1014" s="36" t="s">
        <v>217</v>
      </c>
      <c r="E1014" s="36" t="s">
        <v>42</v>
      </c>
      <c r="F1014" s="21" t="s">
        <v>163</v>
      </c>
      <c r="G1014">
        <v>2007</v>
      </c>
      <c r="H1014" s="128">
        <v>5</v>
      </c>
      <c r="I1014" s="40">
        <v>5</v>
      </c>
      <c r="J1014" s="159" t="str">
        <f>IFERROR(IF(K1014&gt;0,I1014*K1014,"   -"),"   -")</f>
        <v xml:space="preserve">   -</v>
      </c>
      <c r="K1014" s="52" t="str">
        <f>_xlfn.IFNA(VLOOKUP(D1014&amp;"."&amp;G1014,PNIdata!$E$6:$L$264,2,FALSE),"-")</f>
        <v>-</v>
      </c>
      <c r="L1014" s="158" t="str">
        <f>IFERROR(IF(O1014&gt;0,I1014*O1014,"   -"),"   -")</f>
        <v xml:space="preserve">   -</v>
      </c>
      <c r="M1014" s="52"/>
      <c r="N1014" s="167"/>
      <c r="O1014" s="167"/>
    </row>
    <row r="1015" spans="1:15" x14ac:dyDescent="0.25">
      <c r="A1015" s="33" t="s">
        <v>154</v>
      </c>
      <c r="B1015" s="34">
        <f>VLOOKUP(D1015,nusedswatershed,4,FALSE)</f>
        <v>25</v>
      </c>
      <c r="C1015" s="35">
        <v>25</v>
      </c>
      <c r="D1015" s="36" t="s">
        <v>217</v>
      </c>
      <c r="E1015" s="36" t="s">
        <v>42</v>
      </c>
      <c r="F1015" s="21" t="s">
        <v>163</v>
      </c>
      <c r="G1015">
        <v>2006</v>
      </c>
      <c r="H1015" s="128">
        <v>7</v>
      </c>
      <c r="I1015" s="40">
        <v>7</v>
      </c>
      <c r="J1015" s="159" t="str">
        <f>IFERROR(IF(K1015&gt;0,I1015*K1015,"   -"),"   -")</f>
        <v xml:space="preserve">   -</v>
      </c>
      <c r="K1015" s="52" t="str">
        <f>_xlfn.IFNA(VLOOKUP(D1015&amp;"."&amp;G1015,PNIdata!$E$6:$L$264,2,FALSE),"-")</f>
        <v>-</v>
      </c>
      <c r="L1015" s="158" t="str">
        <f>IFERROR(IF(O1015&gt;0,I1015*O1015,"   -"),"   -")</f>
        <v xml:space="preserve">   -</v>
      </c>
      <c r="M1015" s="52"/>
      <c r="N1015" s="167"/>
      <c r="O1015" s="167"/>
    </row>
    <row r="1016" spans="1:15" x14ac:dyDescent="0.25">
      <c r="A1016" s="33" t="s">
        <v>154</v>
      </c>
      <c r="B1016" s="34">
        <f>VLOOKUP(D1016,nusedswatershed,4,FALSE)</f>
        <v>25</v>
      </c>
      <c r="C1016" s="35">
        <v>25</v>
      </c>
      <c r="D1016" s="36" t="s">
        <v>217</v>
      </c>
      <c r="E1016" s="36" t="s">
        <v>42</v>
      </c>
      <c r="F1016" s="21" t="s">
        <v>163</v>
      </c>
      <c r="G1016">
        <v>2005</v>
      </c>
      <c r="H1016" s="128" t="s">
        <v>644</v>
      </c>
      <c r="I1016" s="40"/>
      <c r="J1016" s="159" t="str">
        <f>IFERROR(IF(K1016&gt;0,I1016*K1016,"   -"),"   -")</f>
        <v xml:space="preserve">   -</v>
      </c>
      <c r="K1016" s="52" t="str">
        <f>_xlfn.IFNA(VLOOKUP(D1016&amp;"."&amp;G1016,PNIdata!$E$6:$L$264,2,FALSE),"-")</f>
        <v>-</v>
      </c>
      <c r="L1016" s="158" t="str">
        <f>IFERROR(IF(O1016&gt;0,I1016*O1016,"   -"),"   -")</f>
        <v xml:space="preserve">   -</v>
      </c>
      <c r="M1016" s="52"/>
      <c r="N1016" s="167"/>
      <c r="O1016" s="167"/>
    </row>
    <row r="1017" spans="1:15" x14ac:dyDescent="0.25">
      <c r="A1017" s="33" t="s">
        <v>154</v>
      </c>
      <c r="B1017" s="34">
        <f>VLOOKUP(D1017,nusedswatershed,4,FALSE)</f>
        <v>25</v>
      </c>
      <c r="C1017" s="35">
        <v>25</v>
      </c>
      <c r="D1017" s="36" t="s">
        <v>217</v>
      </c>
      <c r="E1017" s="36" t="s">
        <v>42</v>
      </c>
      <c r="F1017" s="21" t="s">
        <v>163</v>
      </c>
      <c r="G1017">
        <v>2004</v>
      </c>
      <c r="H1017" s="128">
        <v>12</v>
      </c>
      <c r="I1017" s="40">
        <v>12</v>
      </c>
      <c r="J1017" s="159" t="str">
        <f>IFERROR(IF(K1017&gt;0,I1017*K1017,"   -"),"   -")</f>
        <v xml:space="preserve">   -</v>
      </c>
      <c r="K1017" s="52" t="str">
        <f>_xlfn.IFNA(VLOOKUP(D1017&amp;"."&amp;G1017,PNIdata!$E$6:$L$264,2,FALSE),"-")</f>
        <v>-</v>
      </c>
      <c r="L1017" s="158" t="str">
        <f>IFERROR(IF(O1017&gt;0,I1017*O1017,"   -"),"   -")</f>
        <v xml:space="preserve">   -</v>
      </c>
      <c r="M1017" s="52"/>
      <c r="N1017" s="167"/>
      <c r="O1017" s="167"/>
    </row>
    <row r="1018" spans="1:15" x14ac:dyDescent="0.25">
      <c r="A1018" s="33" t="s">
        <v>154</v>
      </c>
      <c r="B1018" s="34">
        <f>VLOOKUP(D1018,nusedswatershed,4,FALSE)</f>
        <v>25</v>
      </c>
      <c r="C1018" s="35">
        <v>25</v>
      </c>
      <c r="D1018" s="36" t="s">
        <v>217</v>
      </c>
      <c r="E1018" s="36" t="s">
        <v>42</v>
      </c>
      <c r="F1018" s="21" t="s">
        <v>163</v>
      </c>
      <c r="G1018">
        <v>2003</v>
      </c>
      <c r="H1018" s="128" t="s">
        <v>645</v>
      </c>
      <c r="I1018" s="40"/>
      <c r="J1018" s="159" t="str">
        <f>IFERROR(IF(K1018&gt;0,I1018*K1018,"   -"),"   -")</f>
        <v xml:space="preserve">   -</v>
      </c>
      <c r="K1018" s="52" t="str">
        <f>_xlfn.IFNA(VLOOKUP(D1018&amp;"."&amp;G1018,PNIdata!$E$6:$L$264,2,FALSE),"-")</f>
        <v>-</v>
      </c>
      <c r="L1018" s="158" t="str">
        <f>IFERROR(IF(O1018&gt;0,I1018*O1018,"   -"),"   -")</f>
        <v xml:space="preserve">   -</v>
      </c>
      <c r="M1018" s="52"/>
      <c r="N1018" s="167"/>
      <c r="O1018" s="167"/>
    </row>
    <row r="1019" spans="1:15" x14ac:dyDescent="0.25">
      <c r="A1019" s="33" t="s">
        <v>154</v>
      </c>
      <c r="B1019" s="34">
        <f>VLOOKUP(D1019,nusedswatershed,4,FALSE)</f>
        <v>25</v>
      </c>
      <c r="C1019" s="35">
        <v>25</v>
      </c>
      <c r="D1019" s="36" t="s">
        <v>217</v>
      </c>
      <c r="E1019" s="36" t="s">
        <v>42</v>
      </c>
      <c r="F1019" s="21" t="s">
        <v>163</v>
      </c>
      <c r="G1019">
        <v>2002</v>
      </c>
      <c r="H1019" s="128">
        <v>19</v>
      </c>
      <c r="I1019" s="40">
        <v>19</v>
      </c>
      <c r="J1019" s="159" t="str">
        <f>IFERROR(IF(K1019&gt;0,I1019*K1019,"   -"),"   -")</f>
        <v xml:space="preserve">   -</v>
      </c>
      <c r="K1019" s="52" t="str">
        <f>_xlfn.IFNA(VLOOKUP(D1019&amp;"."&amp;G1019,PNIdata!$E$6:$L$264,2,FALSE),"-")</f>
        <v>-</v>
      </c>
      <c r="L1019" s="158" t="str">
        <f>IFERROR(IF(O1019&gt;0,I1019*O1019,"   -"),"   -")</f>
        <v xml:space="preserve">   -</v>
      </c>
      <c r="M1019" s="52"/>
      <c r="N1019" s="167"/>
      <c r="O1019" s="167"/>
    </row>
    <row r="1020" spans="1:15" x14ac:dyDescent="0.25">
      <c r="A1020" s="33" t="s">
        <v>154</v>
      </c>
      <c r="B1020" s="34">
        <f>VLOOKUP(D1020,nusedswatershed,4,FALSE)</f>
        <v>25</v>
      </c>
      <c r="C1020" s="35">
        <v>25</v>
      </c>
      <c r="D1020" s="36" t="s">
        <v>217</v>
      </c>
      <c r="E1020" s="36" t="s">
        <v>42</v>
      </c>
      <c r="F1020" s="21" t="s">
        <v>163</v>
      </c>
      <c r="G1020">
        <v>2001</v>
      </c>
      <c r="H1020" s="128" t="s">
        <v>650</v>
      </c>
      <c r="I1020" s="40"/>
      <c r="J1020" s="159" t="str">
        <f>IFERROR(IF(K1020&gt;0,I1020*K1020,"   -"),"   -")</f>
        <v xml:space="preserve">   -</v>
      </c>
      <c r="K1020" s="52" t="str">
        <f>_xlfn.IFNA(VLOOKUP(D1020&amp;"."&amp;G1020,PNIdata!$E$6:$L$264,2,FALSE),"-")</f>
        <v>-</v>
      </c>
      <c r="L1020" s="158" t="str">
        <f>IFERROR(IF(O1020&gt;0,I1020*O1020,"   -"),"   -")</f>
        <v xml:space="preserve">   -</v>
      </c>
      <c r="M1020" s="52"/>
      <c r="N1020" s="167"/>
      <c r="O1020" s="167"/>
    </row>
    <row r="1021" spans="1:15" x14ac:dyDescent="0.25">
      <c r="A1021" s="33" t="s">
        <v>154</v>
      </c>
      <c r="B1021" s="34">
        <f>VLOOKUP(D1021,nusedswatershed,4,FALSE)</f>
        <v>25</v>
      </c>
      <c r="C1021" s="35">
        <v>25</v>
      </c>
      <c r="D1021" s="36" t="s">
        <v>217</v>
      </c>
      <c r="E1021" s="36" t="s">
        <v>42</v>
      </c>
      <c r="F1021" s="21" t="s">
        <v>163</v>
      </c>
      <c r="G1021">
        <v>2000</v>
      </c>
      <c r="H1021" s="128" t="s">
        <v>645</v>
      </c>
      <c r="I1021" s="40"/>
      <c r="J1021" s="159" t="str">
        <f>IFERROR(IF(K1021&gt;0,I1021*K1021,"   -"),"   -")</f>
        <v xml:space="preserve">   -</v>
      </c>
      <c r="K1021" s="52" t="str">
        <f>_xlfn.IFNA(VLOOKUP(D1021&amp;"."&amp;G1021,PNIdata!$E$6:$L$264,2,FALSE),"-")</f>
        <v>-</v>
      </c>
      <c r="L1021" s="158" t="str">
        <f>IFERROR(IF(O1021&gt;0,I1021*O1021,"   -"),"   -")</f>
        <v xml:space="preserve">   -</v>
      </c>
      <c r="M1021" s="52"/>
      <c r="N1021" s="167"/>
      <c r="O1021" s="167"/>
    </row>
    <row r="1022" spans="1:15" x14ac:dyDescent="0.25">
      <c r="A1022" s="33" t="s">
        <v>154</v>
      </c>
      <c r="B1022" s="34">
        <f>VLOOKUP(D1022,nusedswatershed,4,FALSE)</f>
        <v>25</v>
      </c>
      <c r="C1022" s="35">
        <v>25</v>
      </c>
      <c r="D1022" s="36" t="s">
        <v>217</v>
      </c>
      <c r="E1022" s="36" t="s">
        <v>42</v>
      </c>
      <c r="F1022" s="21" t="s">
        <v>163</v>
      </c>
      <c r="G1022">
        <v>1999</v>
      </c>
      <c r="H1022" s="128">
        <v>60</v>
      </c>
      <c r="I1022" s="40">
        <v>60</v>
      </c>
      <c r="J1022" s="159" t="str">
        <f>IFERROR(IF(K1022&gt;0,I1022*K1022,"   -"),"   -")</f>
        <v xml:space="preserve">   -</v>
      </c>
      <c r="K1022" s="52" t="str">
        <f>_xlfn.IFNA(VLOOKUP(D1022&amp;"."&amp;G1022,PNIdata!$E$6:$L$264,2,FALSE),"-")</f>
        <v>-</v>
      </c>
      <c r="L1022" s="158" t="str">
        <f>IFERROR(IF(O1022&gt;0,I1022*O1022,"   -"),"   -")</f>
        <v xml:space="preserve">   -</v>
      </c>
      <c r="M1022" s="52"/>
      <c r="N1022" s="167"/>
      <c r="O1022" s="167"/>
    </row>
    <row r="1023" spans="1:15" x14ac:dyDescent="0.25">
      <c r="A1023" s="33" t="s">
        <v>154</v>
      </c>
      <c r="B1023" s="34">
        <f>VLOOKUP(D1023,nusedswatershed,4,FALSE)</f>
        <v>25</v>
      </c>
      <c r="C1023" s="35">
        <v>25</v>
      </c>
      <c r="D1023" s="36" t="s">
        <v>217</v>
      </c>
      <c r="E1023" s="36" t="s">
        <v>42</v>
      </c>
      <c r="F1023" s="21" t="s">
        <v>163</v>
      </c>
      <c r="G1023" s="22">
        <v>1998</v>
      </c>
      <c r="H1023" s="128">
        <v>64</v>
      </c>
      <c r="I1023" s="40">
        <v>64</v>
      </c>
      <c r="J1023" s="159" t="str">
        <f>IFERROR(IF(K1023&gt;0,I1023*K1023,"   -"),"   -")</f>
        <v xml:space="preserve">   -</v>
      </c>
      <c r="K1023" s="52" t="str">
        <f>_xlfn.IFNA(VLOOKUP(D1023&amp;"."&amp;G1023,PNIdata!$E$6:$L$264,2,FALSE),"-")</f>
        <v>-</v>
      </c>
      <c r="L1023" s="158" t="str">
        <f>IFERROR(IF(O1023&gt;0,I1023*O1023,"   -"),"   -")</f>
        <v xml:space="preserve">   -</v>
      </c>
      <c r="M1023" s="52"/>
      <c r="N1023" s="167"/>
      <c r="O1023" s="168"/>
    </row>
    <row r="1024" spans="1:15" x14ac:dyDescent="0.25">
      <c r="A1024" s="33" t="s">
        <v>154</v>
      </c>
      <c r="B1024" s="34">
        <f>VLOOKUP(D1024,nusedswatershed,4,FALSE)</f>
        <v>25</v>
      </c>
      <c r="C1024" s="35">
        <v>25</v>
      </c>
      <c r="D1024" s="36" t="s">
        <v>217</v>
      </c>
      <c r="E1024" s="36" t="s">
        <v>42</v>
      </c>
      <c r="F1024" s="21" t="s">
        <v>163</v>
      </c>
      <c r="G1024" s="22">
        <v>1997</v>
      </c>
      <c r="H1024" s="128" t="s">
        <v>645</v>
      </c>
      <c r="I1024" s="40"/>
      <c r="J1024" s="159" t="str">
        <f>IFERROR(IF(K1024&gt;0,I1024*K1024,"   -"),"   -")</f>
        <v xml:space="preserve">   -</v>
      </c>
      <c r="K1024" s="52" t="str">
        <f>_xlfn.IFNA(VLOOKUP(D1024&amp;"."&amp;G1024,PNIdata!$E$6:$L$264,2,FALSE),"-")</f>
        <v>-</v>
      </c>
      <c r="L1024" s="158" t="str">
        <f>IFERROR(IF(O1024&gt;0,I1024*O1024,"   -"),"   -")</f>
        <v xml:space="preserve">   -</v>
      </c>
      <c r="M1024" s="52"/>
      <c r="N1024" s="167"/>
      <c r="O1024" s="167"/>
    </row>
    <row r="1025" spans="1:15" x14ac:dyDescent="0.25">
      <c r="A1025" s="33" t="s">
        <v>154</v>
      </c>
      <c r="B1025" s="34">
        <f>VLOOKUP(D1025,nusedswatershed,4,FALSE)</f>
        <v>25</v>
      </c>
      <c r="C1025" s="35">
        <v>25</v>
      </c>
      <c r="D1025" s="36" t="s">
        <v>217</v>
      </c>
      <c r="E1025" s="36" t="s">
        <v>42</v>
      </c>
      <c r="F1025" s="21" t="s">
        <v>163</v>
      </c>
      <c r="G1025" s="22">
        <v>1996</v>
      </c>
      <c r="H1025" s="128" t="s">
        <v>644</v>
      </c>
      <c r="I1025" s="40"/>
      <c r="J1025" s="159" t="str">
        <f>IFERROR(IF(K1025&gt;0,I1025*K1025,"   -"),"   -")</f>
        <v xml:space="preserve">   -</v>
      </c>
      <c r="K1025" s="52" t="str">
        <f>_xlfn.IFNA(VLOOKUP(D1025&amp;"."&amp;G1025,PNIdata!$E$6:$L$264,2,FALSE),"-")</f>
        <v>-</v>
      </c>
      <c r="L1025" s="158" t="str">
        <f>IFERROR(IF(O1025&gt;0,I1025*O1025,"   -"),"   -")</f>
        <v xml:space="preserve">   -</v>
      </c>
      <c r="M1025" s="52"/>
      <c r="N1025" s="167"/>
      <c r="O1025" s="167"/>
    </row>
    <row r="1026" spans="1:15" x14ac:dyDescent="0.25">
      <c r="A1026" s="33" t="s">
        <v>154</v>
      </c>
      <c r="B1026" s="34">
        <f>VLOOKUP(D1026,nusedswatershed,4,FALSE)</f>
        <v>25</v>
      </c>
      <c r="C1026" s="35">
        <v>25</v>
      </c>
      <c r="D1026" s="36" t="s">
        <v>217</v>
      </c>
      <c r="E1026" s="36" t="s">
        <v>42</v>
      </c>
      <c r="F1026" s="21" t="s">
        <v>163</v>
      </c>
      <c r="G1026" s="22">
        <v>1995</v>
      </c>
      <c r="H1026" s="128">
        <v>8</v>
      </c>
      <c r="I1026" s="40">
        <v>8</v>
      </c>
      <c r="J1026" s="159" t="str">
        <f>IFERROR(IF(K1026&gt;0,I1026*K1026,"   -"),"   -")</f>
        <v xml:space="preserve">   -</v>
      </c>
      <c r="K1026" s="52" t="str">
        <f>_xlfn.IFNA(VLOOKUP(D1026&amp;"."&amp;G1026,PNIdata!$E$6:$L$264,2,FALSE),"-")</f>
        <v>-</v>
      </c>
      <c r="L1026" s="158" t="str">
        <f>IFERROR(IF(O1026&gt;0,I1026*O1026,"   -"),"   -")</f>
        <v xml:space="preserve">   -</v>
      </c>
      <c r="M1026" s="52"/>
      <c r="N1026" s="167"/>
      <c r="O1026" s="167"/>
    </row>
    <row r="1027" spans="1:15" hidden="1" x14ac:dyDescent="0.25">
      <c r="A1027" s="33" t="s">
        <v>154</v>
      </c>
      <c r="B1027" s="34">
        <f>VLOOKUP(D1027,nusedswatershed,4,FALSE)</f>
        <v>25</v>
      </c>
      <c r="C1027" s="35">
        <v>25</v>
      </c>
      <c r="D1027" s="36" t="s">
        <v>217</v>
      </c>
      <c r="E1027" s="36" t="s">
        <v>42</v>
      </c>
      <c r="F1027" s="21" t="s">
        <v>163</v>
      </c>
      <c r="G1027" s="22">
        <v>1994</v>
      </c>
      <c r="H1027" s="128" t="s">
        <v>643</v>
      </c>
      <c r="I1027" s="40"/>
      <c r="J1027" s="159" t="str">
        <f>IFERROR(IF(K1027&gt;0,I1027*K1027,"   -"),"   -")</f>
        <v xml:space="preserve">   -</v>
      </c>
      <c r="K1027" s="52" t="str">
        <f>_xlfn.IFNA(VLOOKUP(D1027&amp;"."&amp;G1027,PNIdata!$E$6:$L$264,2,FALSE),"-")</f>
        <v>-</v>
      </c>
      <c r="L1027" s="158" t="str">
        <f>IFERROR(IF(O1027&gt;0,I1027*O1027,"   -"),"   -")</f>
        <v xml:space="preserve">   -</v>
      </c>
      <c r="M1027" s="52"/>
      <c r="N1027" s="167"/>
      <c r="O1027" s="167"/>
    </row>
    <row r="1028" spans="1:15" hidden="1" x14ac:dyDescent="0.25">
      <c r="A1028" s="33" t="s">
        <v>154</v>
      </c>
      <c r="B1028" s="34">
        <f>VLOOKUP(D1028,nusedswatershed,4,FALSE)</f>
        <v>25</v>
      </c>
      <c r="C1028" s="35">
        <v>25</v>
      </c>
      <c r="D1028" s="36" t="s">
        <v>217</v>
      </c>
      <c r="E1028" s="36" t="s">
        <v>42</v>
      </c>
      <c r="F1028" s="21" t="s">
        <v>163</v>
      </c>
      <c r="G1028" s="22">
        <v>1993</v>
      </c>
      <c r="H1028" s="128" t="s">
        <v>643</v>
      </c>
      <c r="I1028" s="40"/>
      <c r="J1028" s="159" t="str">
        <f>IFERROR(IF(K1028&gt;0,I1028*K1028,"   -"),"   -")</f>
        <v xml:space="preserve">   -</v>
      </c>
      <c r="K1028" s="52" t="str">
        <f>_xlfn.IFNA(VLOOKUP(D1028&amp;"."&amp;G1028,PNIdata!$E$6:$L$264,2,FALSE),"-")</f>
        <v>-</v>
      </c>
      <c r="L1028" s="158" t="str">
        <f>IFERROR(IF(O1028&gt;0,I1028*O1028,"   -"),"   -")</f>
        <v xml:space="preserve">   -</v>
      </c>
      <c r="M1028" s="52"/>
      <c r="N1028" s="167"/>
      <c r="O1028" s="167"/>
    </row>
    <row r="1029" spans="1:15" hidden="1" x14ac:dyDescent="0.25">
      <c r="A1029" s="33" t="s">
        <v>154</v>
      </c>
      <c r="B1029" s="34">
        <f>VLOOKUP(D1029,nusedswatershed,4,FALSE)</f>
        <v>25</v>
      </c>
      <c r="C1029" s="35">
        <v>25</v>
      </c>
      <c r="D1029" s="36" t="s">
        <v>217</v>
      </c>
      <c r="E1029" s="36" t="s">
        <v>42</v>
      </c>
      <c r="F1029" s="21" t="s">
        <v>163</v>
      </c>
      <c r="G1029" s="22">
        <v>1992</v>
      </c>
      <c r="H1029" s="128" t="s">
        <v>644</v>
      </c>
      <c r="I1029" s="40"/>
      <c r="J1029" s="159" t="str">
        <f>IFERROR(IF(K1029&gt;0,I1029*K1029,"   -"),"   -")</f>
        <v xml:space="preserve">   -</v>
      </c>
      <c r="K1029" s="52" t="str">
        <f>_xlfn.IFNA(VLOOKUP(D1029&amp;"."&amp;G1029,PNIdata!$E$6:$L$264,2,FALSE),"-")</f>
        <v>-</v>
      </c>
      <c r="L1029" s="158" t="str">
        <f>IFERROR(IF(O1029&gt;0,I1029*O1029,"   -"),"   -")</f>
        <v xml:space="preserve">   -</v>
      </c>
      <c r="M1029" s="52"/>
      <c r="N1029" s="167"/>
      <c r="O1029" s="167"/>
    </row>
    <row r="1030" spans="1:15" hidden="1" x14ac:dyDescent="0.25">
      <c r="A1030" s="33" t="s">
        <v>154</v>
      </c>
      <c r="B1030" s="34">
        <f>VLOOKUP(D1030,nusedswatershed,4,FALSE)</f>
        <v>25</v>
      </c>
      <c r="C1030" s="35">
        <v>25</v>
      </c>
      <c r="D1030" s="36" t="s">
        <v>217</v>
      </c>
      <c r="E1030" s="36" t="s">
        <v>42</v>
      </c>
      <c r="F1030" s="21" t="s">
        <v>163</v>
      </c>
      <c r="G1030" s="22">
        <v>1991</v>
      </c>
      <c r="H1030" s="128" t="s">
        <v>643</v>
      </c>
      <c r="I1030" s="40"/>
      <c r="J1030" s="159" t="str">
        <f>IFERROR(IF(K1030&gt;0,I1030*K1030,"   -"),"   -")</f>
        <v xml:space="preserve">   -</v>
      </c>
      <c r="K1030" s="52" t="str">
        <f>_xlfn.IFNA(VLOOKUP(D1030&amp;"."&amp;G1030,PNIdata!$E$6:$L$264,2,FALSE),"-")</f>
        <v>-</v>
      </c>
      <c r="L1030" s="158" t="str">
        <f>IFERROR(IF(O1030&gt;0,I1030*O1030,"   -"),"   -")</f>
        <v xml:space="preserve">   -</v>
      </c>
      <c r="M1030" s="52"/>
      <c r="N1030" s="167"/>
      <c r="O1030" s="167"/>
    </row>
    <row r="1031" spans="1:15" hidden="1" x14ac:dyDescent="0.25">
      <c r="A1031" s="33" t="s">
        <v>154</v>
      </c>
      <c r="B1031" s="34">
        <f>VLOOKUP(D1031,nusedswatershed,4,FALSE)</f>
        <v>25</v>
      </c>
      <c r="C1031" s="35">
        <v>25</v>
      </c>
      <c r="D1031" s="36" t="s">
        <v>217</v>
      </c>
      <c r="E1031" s="36" t="s">
        <v>42</v>
      </c>
      <c r="F1031" s="21" t="s">
        <v>163</v>
      </c>
      <c r="G1031" s="22">
        <v>1990</v>
      </c>
      <c r="H1031" s="128" t="s">
        <v>645</v>
      </c>
      <c r="I1031" s="40"/>
      <c r="J1031" s="159" t="str">
        <f>IFERROR(IF(K1031&gt;0,I1031*K1031,"   -"),"   -")</f>
        <v xml:space="preserve">   -</v>
      </c>
      <c r="K1031" s="52" t="str">
        <f>_xlfn.IFNA(VLOOKUP(D1031&amp;"."&amp;G1031,PNIdata!$E$6:$L$264,2,FALSE),"-")</f>
        <v>-</v>
      </c>
      <c r="L1031" s="158" t="str">
        <f>IFERROR(IF(O1031&gt;0,I1031*O1031,"   -"),"   -")</f>
        <v xml:space="preserve">   -</v>
      </c>
      <c r="M1031" s="52"/>
      <c r="N1031" s="167"/>
      <c r="O1031" s="167"/>
    </row>
    <row r="1032" spans="1:15" hidden="1" x14ac:dyDescent="0.25">
      <c r="A1032" s="33" t="s">
        <v>154</v>
      </c>
      <c r="B1032" s="34">
        <f>VLOOKUP(D1032,nusedswatershed,4,FALSE)</f>
        <v>25</v>
      </c>
      <c r="C1032" s="35">
        <v>25</v>
      </c>
      <c r="D1032" s="36" t="s">
        <v>217</v>
      </c>
      <c r="E1032" s="36" t="s">
        <v>42</v>
      </c>
      <c r="F1032" s="21" t="s">
        <v>163</v>
      </c>
      <c r="G1032" s="22">
        <v>1989</v>
      </c>
      <c r="H1032" s="128">
        <v>5</v>
      </c>
      <c r="I1032" s="40">
        <v>5</v>
      </c>
      <c r="J1032" s="159" t="str">
        <f>IFERROR(IF(K1032&gt;0,I1032*K1032,"   -"),"   -")</f>
        <v xml:space="preserve">   -</v>
      </c>
      <c r="K1032" s="52" t="str">
        <f>_xlfn.IFNA(VLOOKUP(D1032&amp;"."&amp;G1032,PNIdata!$E$6:$L$264,2,FALSE),"-")</f>
        <v>-</v>
      </c>
      <c r="L1032" s="158" t="str">
        <f>IFERROR(IF(O1032&gt;0,I1032*O1032,"   -"),"   -")</f>
        <v xml:space="preserve">   -</v>
      </c>
      <c r="M1032" s="52"/>
      <c r="N1032" s="167"/>
      <c r="O1032" s="167"/>
    </row>
    <row r="1033" spans="1:15" hidden="1" x14ac:dyDescent="0.25">
      <c r="A1033" s="33" t="s">
        <v>154</v>
      </c>
      <c r="B1033" s="34">
        <f>VLOOKUP(D1033,nusedswatershed,4,FALSE)</f>
        <v>25</v>
      </c>
      <c r="C1033" s="35">
        <v>25</v>
      </c>
      <c r="D1033" s="36" t="s">
        <v>217</v>
      </c>
      <c r="E1033" s="36" t="s">
        <v>42</v>
      </c>
      <c r="F1033" s="21" t="s">
        <v>163</v>
      </c>
      <c r="G1033" s="22">
        <v>1988</v>
      </c>
      <c r="H1033" s="128" t="s">
        <v>644</v>
      </c>
      <c r="I1033" s="40"/>
      <c r="J1033" s="159" t="str">
        <f>IFERROR(IF(K1033&gt;0,I1033*K1033,"   -"),"   -")</f>
        <v xml:space="preserve">   -</v>
      </c>
      <c r="K1033" s="52" t="str">
        <f>_xlfn.IFNA(VLOOKUP(D1033&amp;"."&amp;G1033,PNIdata!$E$6:$L$264,2,FALSE),"-")</f>
        <v>-</v>
      </c>
      <c r="L1033" s="158" t="str">
        <f>IFERROR(IF(O1033&gt;0,I1033*O1033,"   -"),"   -")</f>
        <v xml:space="preserve">   -</v>
      </c>
      <c r="M1033" s="52"/>
      <c r="N1033" s="167"/>
      <c r="O1033" s="167"/>
    </row>
    <row r="1034" spans="1:15" hidden="1" x14ac:dyDescent="0.25">
      <c r="A1034" s="33" t="s">
        <v>154</v>
      </c>
      <c r="B1034" s="34">
        <f>VLOOKUP(D1034,nusedswatershed,4,FALSE)</f>
        <v>25</v>
      </c>
      <c r="C1034" s="35">
        <v>25</v>
      </c>
      <c r="D1034" s="36" t="s">
        <v>217</v>
      </c>
      <c r="E1034" s="36" t="s">
        <v>42</v>
      </c>
      <c r="F1034" s="21" t="s">
        <v>163</v>
      </c>
      <c r="G1034" s="22">
        <v>1987</v>
      </c>
      <c r="H1034" s="128" t="s">
        <v>643</v>
      </c>
      <c r="I1034" s="40"/>
      <c r="J1034" s="159" t="str">
        <f>IFERROR(IF(K1034&gt;0,I1034*K1034,"   -"),"   -")</f>
        <v xml:space="preserve">   -</v>
      </c>
      <c r="K1034" s="52" t="str">
        <f>_xlfn.IFNA(VLOOKUP(D1034&amp;"."&amp;G1034,PNIdata!$E$6:$L$264,2,FALSE),"-")</f>
        <v>-</v>
      </c>
      <c r="L1034" s="158" t="str">
        <f>IFERROR(IF(O1034&gt;0,I1034*O1034,"   -"),"   -")</f>
        <v xml:space="preserve">   -</v>
      </c>
      <c r="M1034" s="52"/>
      <c r="N1034" s="167"/>
      <c r="O1034" s="167"/>
    </row>
    <row r="1035" spans="1:15" hidden="1" x14ac:dyDescent="0.25">
      <c r="A1035" s="33" t="s">
        <v>154</v>
      </c>
      <c r="B1035" s="34">
        <f>VLOOKUP(D1035,nusedswatershed,4,FALSE)</f>
        <v>25</v>
      </c>
      <c r="C1035" s="35">
        <v>25</v>
      </c>
      <c r="D1035" s="36" t="s">
        <v>217</v>
      </c>
      <c r="E1035" s="36" t="s">
        <v>42</v>
      </c>
      <c r="F1035" s="21" t="s">
        <v>163</v>
      </c>
      <c r="G1035" s="22">
        <v>1986</v>
      </c>
      <c r="H1035" s="128">
        <v>10</v>
      </c>
      <c r="I1035" s="40">
        <v>10</v>
      </c>
      <c r="J1035" s="159" t="str">
        <f>IFERROR(IF(K1035&gt;0,I1035*K1035,"   -"),"   -")</f>
        <v xml:space="preserve">   -</v>
      </c>
      <c r="K1035" s="52" t="str">
        <f>_xlfn.IFNA(VLOOKUP(D1035&amp;"."&amp;G1035,PNIdata!$E$6:$L$264,2,FALSE),"-")</f>
        <v>-</v>
      </c>
      <c r="L1035" s="158" t="str">
        <f>IFERROR(IF(O1035&gt;0,I1035*O1035,"   -"),"   -")</f>
        <v xml:space="preserve">   -</v>
      </c>
      <c r="M1035" s="52"/>
      <c r="N1035" s="167"/>
      <c r="O1035" s="167"/>
    </row>
    <row r="1036" spans="1:15" hidden="1" x14ac:dyDescent="0.25">
      <c r="A1036" s="33" t="s">
        <v>154</v>
      </c>
      <c r="B1036" s="34">
        <f>VLOOKUP(D1036,nusedswatershed,4,FALSE)</f>
        <v>25</v>
      </c>
      <c r="C1036" s="35">
        <v>25</v>
      </c>
      <c r="D1036" s="36" t="s">
        <v>217</v>
      </c>
      <c r="E1036" s="36" t="s">
        <v>42</v>
      </c>
      <c r="F1036" s="21" t="s">
        <v>163</v>
      </c>
      <c r="G1036" s="22">
        <v>1985</v>
      </c>
      <c r="H1036" s="128" t="s">
        <v>645</v>
      </c>
      <c r="I1036" s="40"/>
      <c r="J1036" s="159" t="str">
        <f>IFERROR(IF(K1036&gt;0,I1036*K1036,"   -"),"   -")</f>
        <v xml:space="preserve">   -</v>
      </c>
      <c r="K1036" s="52" t="str">
        <f>_xlfn.IFNA(VLOOKUP(D1036&amp;"."&amp;G1036,PNIdata!$E$6:$L$264,2,FALSE),"-")</f>
        <v>-</v>
      </c>
      <c r="L1036" s="158" t="str">
        <f>IFERROR(IF(O1036&gt;0,I1036*O1036,"   -"),"   -")</f>
        <v xml:space="preserve">   -</v>
      </c>
      <c r="M1036" s="52"/>
      <c r="N1036" s="167"/>
      <c r="O1036" s="167"/>
    </row>
    <row r="1037" spans="1:15" hidden="1" x14ac:dyDescent="0.25">
      <c r="A1037" s="33" t="s">
        <v>154</v>
      </c>
      <c r="B1037" s="34">
        <f>VLOOKUP(D1037,nusedswatershed,4,FALSE)</f>
        <v>25</v>
      </c>
      <c r="C1037" s="35">
        <v>25</v>
      </c>
      <c r="D1037" s="36" t="s">
        <v>217</v>
      </c>
      <c r="E1037" s="36" t="s">
        <v>42</v>
      </c>
      <c r="F1037" s="21" t="s">
        <v>163</v>
      </c>
      <c r="G1037" s="22">
        <v>1984</v>
      </c>
      <c r="H1037" s="128" t="s">
        <v>645</v>
      </c>
      <c r="I1037" s="40"/>
      <c r="J1037" s="159" t="str">
        <f>IFERROR(IF(K1037&gt;0,I1037*K1037,"   -"),"   -")</f>
        <v xml:space="preserve">   -</v>
      </c>
      <c r="K1037" s="52" t="str">
        <f>_xlfn.IFNA(VLOOKUP(D1037&amp;"."&amp;G1037,PNIdata!$E$6:$L$264,2,FALSE),"-")</f>
        <v>-</v>
      </c>
      <c r="L1037" s="158" t="str">
        <f>IFERROR(IF(O1037&gt;0,I1037*O1037,"   -"),"   -")</f>
        <v xml:space="preserve">   -</v>
      </c>
      <c r="M1037" s="52"/>
      <c r="N1037" s="167"/>
      <c r="O1037" s="167"/>
    </row>
    <row r="1038" spans="1:15" hidden="1" x14ac:dyDescent="0.25">
      <c r="A1038" s="33" t="s">
        <v>154</v>
      </c>
      <c r="B1038" s="34">
        <f>VLOOKUP(D1038,nusedswatershed,4,FALSE)</f>
        <v>25</v>
      </c>
      <c r="C1038" s="35">
        <v>25</v>
      </c>
      <c r="D1038" s="36" t="s">
        <v>217</v>
      </c>
      <c r="E1038" s="36" t="s">
        <v>42</v>
      </c>
      <c r="F1038" s="21" t="s">
        <v>163</v>
      </c>
      <c r="G1038" s="22">
        <v>1983</v>
      </c>
      <c r="H1038" s="128" t="s">
        <v>643</v>
      </c>
      <c r="I1038" s="40"/>
      <c r="J1038" s="159" t="str">
        <f>IFERROR(IF(K1038&gt;0,I1038*K1038,"   -"),"   -")</f>
        <v xml:space="preserve">   -</v>
      </c>
      <c r="K1038" s="52" t="str">
        <f>_xlfn.IFNA(VLOOKUP(D1038&amp;"."&amp;G1038,PNIdata!$E$6:$L$264,2,FALSE),"-")</f>
        <v>-</v>
      </c>
      <c r="L1038" s="158" t="str">
        <f>IFERROR(IF(O1038&gt;0,I1038*O1038,"   -"),"   -")</f>
        <v xml:space="preserve">   -</v>
      </c>
      <c r="M1038" s="52"/>
      <c r="N1038" s="167"/>
      <c r="O1038" s="167"/>
    </row>
    <row r="1039" spans="1:15" hidden="1" x14ac:dyDescent="0.25">
      <c r="A1039" s="33" t="s">
        <v>154</v>
      </c>
      <c r="B1039" s="34">
        <f>VLOOKUP(D1039,nusedswatershed,4,FALSE)</f>
        <v>25</v>
      </c>
      <c r="C1039" s="35">
        <v>25</v>
      </c>
      <c r="D1039" s="36" t="s">
        <v>217</v>
      </c>
      <c r="E1039" s="36" t="s">
        <v>42</v>
      </c>
      <c r="F1039" s="21" t="s">
        <v>163</v>
      </c>
      <c r="G1039" s="22">
        <v>1982</v>
      </c>
      <c r="H1039" s="128" t="s">
        <v>643</v>
      </c>
      <c r="I1039" s="40"/>
      <c r="J1039" s="159" t="str">
        <f>IFERROR(IF(K1039&gt;0,I1039*K1039,"   -"),"   -")</f>
        <v xml:space="preserve">   -</v>
      </c>
      <c r="K1039" s="52" t="str">
        <f>_xlfn.IFNA(VLOOKUP(D1039&amp;"."&amp;G1039,PNIdata!$E$6:$L$264,2,FALSE),"-")</f>
        <v>-</v>
      </c>
      <c r="L1039" s="158" t="str">
        <f>IFERROR(IF(O1039&gt;0,I1039*O1039,"   -"),"   -")</f>
        <v xml:space="preserve">   -</v>
      </c>
      <c r="M1039" s="52"/>
      <c r="N1039" s="167"/>
      <c r="O1039" s="167"/>
    </row>
    <row r="1040" spans="1:15" hidden="1" x14ac:dyDescent="0.25">
      <c r="A1040" s="33" t="s">
        <v>154</v>
      </c>
      <c r="B1040" s="34">
        <f>VLOOKUP(D1040,nusedswatershed,4,FALSE)</f>
        <v>25</v>
      </c>
      <c r="C1040" s="35">
        <v>25</v>
      </c>
      <c r="D1040" s="36" t="s">
        <v>217</v>
      </c>
      <c r="E1040" s="36" t="s">
        <v>42</v>
      </c>
      <c r="F1040" s="21" t="s">
        <v>163</v>
      </c>
      <c r="G1040" s="22">
        <v>1981</v>
      </c>
      <c r="H1040" s="128">
        <v>20</v>
      </c>
      <c r="I1040" s="40">
        <v>20</v>
      </c>
      <c r="J1040" s="159" t="str">
        <f>IFERROR(IF(K1040&gt;0,I1040*K1040,"   -"),"   -")</f>
        <v xml:space="preserve">   -</v>
      </c>
      <c r="K1040" s="52" t="str">
        <f>_xlfn.IFNA(VLOOKUP(D1040&amp;"."&amp;G1040,PNIdata!$E$6:$L$264,2,FALSE),"-")</f>
        <v>-</v>
      </c>
      <c r="L1040" s="158" t="str">
        <f>IFERROR(IF(O1040&gt;0,I1040*O1040,"   -"),"   -")</f>
        <v xml:space="preserve">   -</v>
      </c>
      <c r="M1040" s="52"/>
      <c r="N1040" s="167"/>
      <c r="O1040" s="167"/>
    </row>
    <row r="1041" spans="1:15" hidden="1" x14ac:dyDescent="0.25">
      <c r="A1041" s="33" t="s">
        <v>154</v>
      </c>
      <c r="B1041" s="34">
        <f>VLOOKUP(D1041,nusedswatershed,4,FALSE)</f>
        <v>25</v>
      </c>
      <c r="C1041" s="35">
        <v>25</v>
      </c>
      <c r="D1041" s="36" t="s">
        <v>217</v>
      </c>
      <c r="E1041" s="36" t="s">
        <v>42</v>
      </c>
      <c r="F1041" s="21" t="s">
        <v>163</v>
      </c>
      <c r="G1041" s="22">
        <v>1980</v>
      </c>
      <c r="H1041" s="128" t="s">
        <v>643</v>
      </c>
      <c r="I1041" s="40"/>
      <c r="J1041" s="159" t="str">
        <f>IFERROR(IF(K1041&gt;0,I1041*K1041,"   -"),"   -")</f>
        <v xml:space="preserve">   -</v>
      </c>
      <c r="K1041" s="52" t="str">
        <f>_xlfn.IFNA(VLOOKUP(D1041&amp;"."&amp;G1041,PNIdata!$E$6:$L$264,2,FALSE),"-")</f>
        <v>-</v>
      </c>
      <c r="L1041" s="158" t="str">
        <f>IFERROR(IF(O1041&gt;0,I1041*O1041,"   -"),"   -")</f>
        <v xml:space="preserve">   -</v>
      </c>
      <c r="M1041" s="52"/>
      <c r="N1041" s="167"/>
      <c r="O1041" s="167"/>
    </row>
    <row r="1042" spans="1:15" hidden="1" x14ac:dyDescent="0.25">
      <c r="A1042" s="33" t="s">
        <v>154</v>
      </c>
      <c r="B1042" s="34">
        <f>VLOOKUP(D1042,nusedswatershed,4,FALSE)</f>
        <v>25</v>
      </c>
      <c r="C1042" s="35">
        <v>25</v>
      </c>
      <c r="D1042" s="36" t="s">
        <v>217</v>
      </c>
      <c r="E1042" s="36" t="s">
        <v>42</v>
      </c>
      <c r="F1042" s="21" t="s">
        <v>163</v>
      </c>
      <c r="G1042" s="22">
        <v>1979</v>
      </c>
      <c r="H1042" s="128" t="s">
        <v>643</v>
      </c>
      <c r="I1042" s="40"/>
      <c r="J1042" s="159" t="str">
        <f>IFERROR(IF(K1042&gt;0,I1042*K1042,"   -"),"   -")</f>
        <v xml:space="preserve">   -</v>
      </c>
      <c r="K1042" s="52" t="str">
        <f>_xlfn.IFNA(VLOOKUP(D1042&amp;"."&amp;G1042,PNIdata!$E$6:$L$264,2,FALSE),"-")</f>
        <v>-</v>
      </c>
      <c r="L1042" s="158" t="str">
        <f>IFERROR(IF(O1042&gt;0,I1042*O1042,"   -"),"   -")</f>
        <v xml:space="preserve">   -</v>
      </c>
      <c r="M1042" s="52"/>
      <c r="N1042" s="167"/>
      <c r="O1042" s="167"/>
    </row>
    <row r="1043" spans="1:15" hidden="1" x14ac:dyDescent="0.25">
      <c r="A1043" s="33" t="s">
        <v>154</v>
      </c>
      <c r="B1043" s="34">
        <f>VLOOKUP(D1043,nusedswatershed,4,FALSE)</f>
        <v>25</v>
      </c>
      <c r="C1043" s="35">
        <v>25</v>
      </c>
      <c r="D1043" s="36" t="s">
        <v>217</v>
      </c>
      <c r="E1043" s="36" t="s">
        <v>42</v>
      </c>
      <c r="F1043" s="21" t="s">
        <v>163</v>
      </c>
      <c r="G1043" s="22">
        <v>1978</v>
      </c>
      <c r="H1043" s="128">
        <v>85</v>
      </c>
      <c r="I1043" s="40">
        <v>85</v>
      </c>
      <c r="J1043" s="159" t="str">
        <f>IFERROR(IF(K1043&gt;0,I1043*K1043,"   -"),"   -")</f>
        <v xml:space="preserve">   -</v>
      </c>
      <c r="K1043" s="52" t="str">
        <f>_xlfn.IFNA(VLOOKUP(D1043&amp;"."&amp;G1043,PNIdata!$E$6:$L$264,2,FALSE),"-")</f>
        <v>-</v>
      </c>
      <c r="L1043" s="158" t="str">
        <f>IFERROR(IF(O1043&gt;0,I1043*O1043,"   -"),"   -")</f>
        <v xml:space="preserve">   -</v>
      </c>
      <c r="M1043" s="52"/>
      <c r="N1043" s="167"/>
      <c r="O1043" s="167"/>
    </row>
    <row r="1044" spans="1:15" hidden="1" x14ac:dyDescent="0.25">
      <c r="A1044" s="33" t="s">
        <v>154</v>
      </c>
      <c r="B1044" s="34">
        <f>VLOOKUP(D1044,nusedswatershed,4,FALSE)</f>
        <v>25</v>
      </c>
      <c r="C1044" s="35">
        <v>25</v>
      </c>
      <c r="D1044" s="36" t="s">
        <v>217</v>
      </c>
      <c r="E1044" s="36" t="s">
        <v>42</v>
      </c>
      <c r="F1044" s="21" t="s">
        <v>163</v>
      </c>
      <c r="G1044" s="22">
        <v>1977</v>
      </c>
      <c r="H1044" s="128" t="s">
        <v>643</v>
      </c>
      <c r="I1044" s="40"/>
      <c r="J1044" s="159" t="str">
        <f>IFERROR(IF(K1044&gt;0,I1044*K1044,"   -"),"   -")</f>
        <v xml:space="preserve">   -</v>
      </c>
      <c r="K1044" s="52" t="str">
        <f>_xlfn.IFNA(VLOOKUP(D1044&amp;"."&amp;G1044,PNIdata!$E$6:$L$264,2,FALSE),"-")</f>
        <v>-</v>
      </c>
      <c r="L1044" s="158" t="str">
        <f>IFERROR(IF(O1044&gt;0,I1044*O1044,"   -"),"   -")</f>
        <v xml:space="preserve">   -</v>
      </c>
      <c r="M1044" s="52"/>
      <c r="N1044" s="167"/>
      <c r="O1044" s="167"/>
    </row>
    <row r="1045" spans="1:15" hidden="1" x14ac:dyDescent="0.25">
      <c r="A1045" s="33" t="s">
        <v>154</v>
      </c>
      <c r="B1045" s="34">
        <f>VLOOKUP(D1045,nusedswatershed,4,FALSE)</f>
        <v>25</v>
      </c>
      <c r="C1045" s="35">
        <v>25</v>
      </c>
      <c r="D1045" s="36" t="s">
        <v>217</v>
      </c>
      <c r="E1045" s="36" t="s">
        <v>42</v>
      </c>
      <c r="F1045" s="21" t="s">
        <v>163</v>
      </c>
      <c r="G1045" s="22">
        <v>1976</v>
      </c>
      <c r="H1045" s="128" t="s">
        <v>643</v>
      </c>
      <c r="I1045" s="40"/>
      <c r="J1045" s="159" t="str">
        <f>IFERROR(IF(K1045&gt;0,I1045*K1045,"   -"),"   -")</f>
        <v xml:space="preserve">   -</v>
      </c>
      <c r="K1045" s="52" t="str">
        <f>_xlfn.IFNA(VLOOKUP(D1045&amp;"."&amp;G1045,PNIdata!$E$6:$L$264,2,FALSE),"-")</f>
        <v>-</v>
      </c>
      <c r="L1045" s="158" t="str">
        <f>IFERROR(IF(O1045&gt;0,I1045*O1045,"   -"),"   -")</f>
        <v xml:space="preserve">   -</v>
      </c>
      <c r="M1045" s="52"/>
      <c r="N1045" s="167"/>
      <c r="O1045" s="167"/>
    </row>
    <row r="1046" spans="1:15" hidden="1" x14ac:dyDescent="0.25">
      <c r="A1046" s="33" t="s">
        <v>154</v>
      </c>
      <c r="B1046" s="34">
        <f>VLOOKUP(D1046,nusedswatershed,4,FALSE)</f>
        <v>25</v>
      </c>
      <c r="C1046" s="35">
        <v>25</v>
      </c>
      <c r="D1046" s="36" t="s">
        <v>217</v>
      </c>
      <c r="E1046" s="36" t="s">
        <v>42</v>
      </c>
      <c r="F1046" s="21" t="s">
        <v>163</v>
      </c>
      <c r="G1046" s="22">
        <v>1975</v>
      </c>
      <c r="H1046" s="128">
        <v>25</v>
      </c>
      <c r="I1046" s="40">
        <v>25</v>
      </c>
      <c r="J1046" s="159" t="str">
        <f>IFERROR(IF(K1046&gt;0,I1046*K1046,"   -"),"   -")</f>
        <v xml:space="preserve">   -</v>
      </c>
      <c r="K1046" s="52" t="str">
        <f>_xlfn.IFNA(VLOOKUP(D1046&amp;"."&amp;G1046,PNIdata!$E$6:$L$264,2,FALSE),"-")</f>
        <v>-</v>
      </c>
      <c r="L1046" s="158" t="str">
        <f>IFERROR(IF(O1046&gt;0,I1046*O1046,"   -"),"   -")</f>
        <v xml:space="preserve">   -</v>
      </c>
      <c r="M1046" s="52"/>
      <c r="N1046" s="167"/>
      <c r="O1046" s="167"/>
    </row>
    <row r="1047" spans="1:15" hidden="1" x14ac:dyDescent="0.25">
      <c r="A1047" s="33" t="s">
        <v>154</v>
      </c>
      <c r="B1047" s="34">
        <f>VLOOKUP(D1047,nusedswatershed,4,FALSE)</f>
        <v>25</v>
      </c>
      <c r="C1047" s="35">
        <v>25</v>
      </c>
      <c r="D1047" s="36" t="s">
        <v>217</v>
      </c>
      <c r="E1047" s="36" t="s">
        <v>42</v>
      </c>
      <c r="F1047" s="21" t="s">
        <v>163</v>
      </c>
      <c r="G1047" s="22">
        <v>1974</v>
      </c>
      <c r="H1047" s="128">
        <v>25</v>
      </c>
      <c r="I1047" s="40">
        <v>25</v>
      </c>
      <c r="J1047" s="159" t="str">
        <f>IFERROR(IF(K1047&gt;0,I1047*K1047,"   -"),"   -")</f>
        <v xml:space="preserve">   -</v>
      </c>
      <c r="K1047" s="52" t="str">
        <f>_xlfn.IFNA(VLOOKUP(D1047&amp;"."&amp;G1047,PNIdata!$E$6:$L$264,2,FALSE),"-")</f>
        <v>-</v>
      </c>
      <c r="L1047" s="158" t="str">
        <f>IFERROR(IF(O1047&gt;0,I1047*O1047,"   -"),"   -")</f>
        <v xml:space="preserve">   -</v>
      </c>
      <c r="M1047" s="52"/>
      <c r="N1047" s="167"/>
      <c r="O1047" s="167"/>
    </row>
    <row r="1048" spans="1:15" hidden="1" x14ac:dyDescent="0.25">
      <c r="A1048" s="33" t="s">
        <v>154</v>
      </c>
      <c r="B1048" s="34">
        <f>VLOOKUP(D1048,nusedswatershed,4,FALSE)</f>
        <v>25</v>
      </c>
      <c r="C1048" s="35">
        <v>25</v>
      </c>
      <c r="D1048" s="36" t="s">
        <v>217</v>
      </c>
      <c r="E1048" s="36" t="s">
        <v>42</v>
      </c>
      <c r="F1048" s="21" t="s">
        <v>163</v>
      </c>
      <c r="G1048" s="22">
        <v>1973</v>
      </c>
      <c r="H1048" s="128">
        <v>25</v>
      </c>
      <c r="I1048" s="40">
        <v>25</v>
      </c>
      <c r="J1048" s="159" t="str">
        <f>IFERROR(IF(K1048&gt;0,I1048*K1048,"   -"),"   -")</f>
        <v xml:space="preserve">   -</v>
      </c>
      <c r="K1048" s="52" t="str">
        <f>_xlfn.IFNA(VLOOKUP(D1048&amp;"."&amp;G1048,PNIdata!$E$6:$L$264,2,FALSE),"-")</f>
        <v>-</v>
      </c>
      <c r="L1048" s="158" t="str">
        <f>IFERROR(IF(O1048&gt;0,I1048*O1048,"   -"),"   -")</f>
        <v xml:space="preserve">   -</v>
      </c>
      <c r="M1048" s="52"/>
      <c r="N1048" s="167"/>
      <c r="O1048" s="167"/>
    </row>
    <row r="1049" spans="1:15" hidden="1" x14ac:dyDescent="0.25">
      <c r="A1049" s="33" t="s">
        <v>154</v>
      </c>
      <c r="B1049" s="34">
        <f>VLOOKUP(D1049,nusedswatershed,4,FALSE)</f>
        <v>25</v>
      </c>
      <c r="C1049" s="35">
        <v>25</v>
      </c>
      <c r="D1049" s="36" t="s">
        <v>217</v>
      </c>
      <c r="E1049" s="36" t="s">
        <v>42</v>
      </c>
      <c r="F1049" s="21" t="s">
        <v>163</v>
      </c>
      <c r="G1049" s="22">
        <v>1972</v>
      </c>
      <c r="H1049" s="128">
        <v>25</v>
      </c>
      <c r="I1049" s="40">
        <v>25</v>
      </c>
      <c r="J1049" s="159" t="str">
        <f>IFERROR(IF(K1049&gt;0,I1049*K1049,"   -"),"   -")</f>
        <v xml:space="preserve">   -</v>
      </c>
      <c r="K1049" s="52" t="str">
        <f>_xlfn.IFNA(VLOOKUP(D1049&amp;"."&amp;G1049,PNIdata!$E$6:$L$264,2,FALSE),"-")</f>
        <v>-</v>
      </c>
      <c r="L1049" s="158" t="str">
        <f>IFERROR(IF(O1049&gt;0,I1049*O1049,"   -"),"   -")</f>
        <v xml:space="preserve">   -</v>
      </c>
      <c r="M1049" s="52"/>
      <c r="N1049" s="167"/>
      <c r="O1049" s="167"/>
    </row>
    <row r="1050" spans="1:15" hidden="1" x14ac:dyDescent="0.25">
      <c r="A1050" s="33" t="s">
        <v>154</v>
      </c>
      <c r="B1050" s="34">
        <f>VLOOKUP(D1050,nusedswatershed,4,FALSE)</f>
        <v>25</v>
      </c>
      <c r="C1050" s="35">
        <v>25</v>
      </c>
      <c r="D1050" s="36" t="s">
        <v>217</v>
      </c>
      <c r="E1050" s="36" t="s">
        <v>42</v>
      </c>
      <c r="F1050" s="21" t="s">
        <v>163</v>
      </c>
      <c r="G1050" s="22">
        <v>1971</v>
      </c>
      <c r="H1050" s="128">
        <v>25</v>
      </c>
      <c r="I1050" s="40">
        <v>25</v>
      </c>
      <c r="J1050" s="159" t="str">
        <f>IFERROR(IF(K1050&gt;0,I1050*K1050,"   -"),"   -")</f>
        <v xml:space="preserve">   -</v>
      </c>
      <c r="K1050" s="52" t="str">
        <f>_xlfn.IFNA(VLOOKUP(D1050&amp;"."&amp;G1050,PNIdata!$E$6:$L$264,2,FALSE),"-")</f>
        <v>-</v>
      </c>
      <c r="L1050" s="158" t="str">
        <f>IFERROR(IF(O1050&gt;0,I1050*O1050,"   -"),"   -")</f>
        <v xml:space="preserve">   -</v>
      </c>
      <c r="M1050" s="52"/>
      <c r="N1050" s="167"/>
      <c r="O1050" s="167"/>
    </row>
    <row r="1051" spans="1:15" hidden="1" x14ac:dyDescent="0.25">
      <c r="A1051" s="33" t="s">
        <v>154</v>
      </c>
      <c r="B1051" s="34">
        <f>VLOOKUP(D1051,nusedswatershed,4,FALSE)</f>
        <v>25</v>
      </c>
      <c r="C1051" s="35">
        <v>25</v>
      </c>
      <c r="D1051" s="36" t="s">
        <v>217</v>
      </c>
      <c r="E1051" s="36" t="s">
        <v>42</v>
      </c>
      <c r="F1051" s="21" t="s">
        <v>163</v>
      </c>
      <c r="G1051" s="22">
        <v>1970</v>
      </c>
      <c r="H1051" s="128">
        <v>25</v>
      </c>
      <c r="I1051" s="40">
        <v>25</v>
      </c>
      <c r="J1051" s="159" t="str">
        <f>IFERROR(IF(K1051&gt;0,I1051*K1051,"   -"),"   -")</f>
        <v xml:space="preserve">   -</v>
      </c>
      <c r="K1051" s="52" t="str">
        <f>_xlfn.IFNA(VLOOKUP(D1051&amp;"."&amp;G1051,PNIdata!$E$6:$L$264,2,FALSE),"-")</f>
        <v>-</v>
      </c>
      <c r="L1051" s="158" t="str">
        <f>IFERROR(IF(O1051&gt;0,I1051*O1051,"   -"),"   -")</f>
        <v xml:space="preserve">   -</v>
      </c>
      <c r="M1051" s="52"/>
      <c r="N1051" s="167"/>
      <c r="O1051" s="167"/>
    </row>
    <row r="1052" spans="1:15" hidden="1" x14ac:dyDescent="0.25">
      <c r="A1052" s="33" t="s">
        <v>154</v>
      </c>
      <c r="B1052" s="34">
        <f>VLOOKUP(D1052,nusedswatershed,4,FALSE)</f>
        <v>25</v>
      </c>
      <c r="C1052" s="35">
        <v>25</v>
      </c>
      <c r="D1052" s="36" t="s">
        <v>217</v>
      </c>
      <c r="E1052" s="36" t="s">
        <v>42</v>
      </c>
      <c r="F1052" s="21" t="s">
        <v>163</v>
      </c>
      <c r="G1052" s="22">
        <v>1969</v>
      </c>
      <c r="H1052" s="128">
        <v>25</v>
      </c>
      <c r="I1052" s="40">
        <v>25</v>
      </c>
      <c r="J1052" s="159" t="str">
        <f>IFERROR(IF(K1052&gt;0,I1052*K1052,"   -"),"   -")</f>
        <v xml:space="preserve">   -</v>
      </c>
      <c r="K1052" s="52" t="str">
        <f>_xlfn.IFNA(VLOOKUP(D1052&amp;"."&amp;G1052,PNIdata!$E$6:$L$264,2,FALSE),"-")</f>
        <v>-</v>
      </c>
      <c r="L1052" s="158" t="str">
        <f>IFERROR(IF(O1052&gt;0,I1052*O1052,"   -"),"   -")</f>
        <v xml:space="preserve">   -</v>
      </c>
      <c r="M1052" s="52"/>
      <c r="N1052" s="167"/>
      <c r="O1052" s="167"/>
    </row>
    <row r="1053" spans="1:15" hidden="1" x14ac:dyDescent="0.25">
      <c r="A1053" s="33" t="s">
        <v>154</v>
      </c>
      <c r="B1053" s="34">
        <f>VLOOKUP(D1053,nusedswatershed,4,FALSE)</f>
        <v>25</v>
      </c>
      <c r="C1053" s="35">
        <v>25</v>
      </c>
      <c r="D1053" s="36" t="s">
        <v>217</v>
      </c>
      <c r="E1053" s="36" t="s">
        <v>42</v>
      </c>
      <c r="F1053" s="21" t="s">
        <v>163</v>
      </c>
      <c r="G1053" s="22">
        <v>1968</v>
      </c>
      <c r="H1053" s="128" t="s">
        <v>645</v>
      </c>
      <c r="I1053" s="40"/>
      <c r="J1053" s="159" t="str">
        <f>IFERROR(IF(K1053&gt;0,I1053*K1053,"   -"),"   -")</f>
        <v xml:space="preserve">   -</v>
      </c>
      <c r="K1053" s="52" t="str">
        <f>_xlfn.IFNA(VLOOKUP(D1053&amp;"."&amp;G1053,PNIdata!$E$6:$L$264,2,FALSE),"-")</f>
        <v>-</v>
      </c>
      <c r="L1053" s="158" t="str">
        <f>IFERROR(IF(O1053&gt;0,I1053*O1053,"   -"),"   -")</f>
        <v xml:space="preserve">   -</v>
      </c>
      <c r="M1053" s="52"/>
      <c r="N1053" s="167"/>
      <c r="O1053" s="167"/>
    </row>
    <row r="1054" spans="1:15" hidden="1" x14ac:dyDescent="0.25">
      <c r="A1054" s="33" t="s">
        <v>154</v>
      </c>
      <c r="B1054" s="34">
        <f>VLOOKUP(D1054,nusedswatershed,4,FALSE)</f>
        <v>25</v>
      </c>
      <c r="C1054" s="35">
        <v>25</v>
      </c>
      <c r="D1054" s="36" t="s">
        <v>217</v>
      </c>
      <c r="E1054" s="36" t="s">
        <v>42</v>
      </c>
      <c r="F1054" s="21" t="s">
        <v>163</v>
      </c>
      <c r="G1054" s="22">
        <v>1967</v>
      </c>
      <c r="H1054" s="128">
        <v>25</v>
      </c>
      <c r="I1054" s="40">
        <v>25</v>
      </c>
      <c r="J1054" s="159" t="str">
        <f>IFERROR(IF(K1054&gt;0,I1054*K1054,"   -"),"   -")</f>
        <v xml:space="preserve">   -</v>
      </c>
      <c r="K1054" s="52" t="str">
        <f>_xlfn.IFNA(VLOOKUP(D1054&amp;"."&amp;G1054,PNIdata!$E$6:$L$264,2,FALSE),"-")</f>
        <v>-</v>
      </c>
      <c r="L1054" s="158" t="str">
        <f>IFERROR(IF(O1054&gt;0,I1054*O1054,"   -"),"   -")</f>
        <v xml:space="preserve">   -</v>
      </c>
      <c r="M1054" s="52"/>
      <c r="N1054" s="167"/>
      <c r="O1054" s="167"/>
    </row>
    <row r="1055" spans="1:15" hidden="1" x14ac:dyDescent="0.25">
      <c r="A1055" s="33" t="s">
        <v>154</v>
      </c>
      <c r="B1055" s="34">
        <f>VLOOKUP(D1055,nusedswatershed,4,FALSE)</f>
        <v>25</v>
      </c>
      <c r="C1055" s="35">
        <v>25</v>
      </c>
      <c r="D1055" s="36" t="s">
        <v>217</v>
      </c>
      <c r="E1055" s="36" t="s">
        <v>42</v>
      </c>
      <c r="F1055" s="21" t="s">
        <v>163</v>
      </c>
      <c r="G1055" s="22">
        <v>1966</v>
      </c>
      <c r="H1055" s="128">
        <v>25</v>
      </c>
      <c r="I1055" s="40">
        <v>25</v>
      </c>
      <c r="J1055" s="159" t="str">
        <f>IFERROR(IF(K1055&gt;0,I1055*K1055,"   -"),"   -")</f>
        <v xml:space="preserve">   -</v>
      </c>
      <c r="K1055" s="52" t="str">
        <f>_xlfn.IFNA(VLOOKUP(D1055&amp;"."&amp;G1055,PNIdata!$E$6:$L$264,2,FALSE),"-")</f>
        <v>-</v>
      </c>
      <c r="L1055" s="158" t="str">
        <f>IFERROR(IF(O1055&gt;0,I1055*O1055,"   -"),"   -")</f>
        <v xml:space="preserve">   -</v>
      </c>
      <c r="M1055" s="52"/>
      <c r="N1055" s="167"/>
      <c r="O1055" s="167"/>
    </row>
    <row r="1056" spans="1:15" hidden="1" x14ac:dyDescent="0.25">
      <c r="A1056" s="33" t="s">
        <v>154</v>
      </c>
      <c r="B1056" s="34">
        <f>VLOOKUP(D1056,nusedswatershed,4,FALSE)</f>
        <v>25</v>
      </c>
      <c r="C1056" s="35">
        <v>25</v>
      </c>
      <c r="D1056" s="36" t="s">
        <v>217</v>
      </c>
      <c r="E1056" s="36" t="s">
        <v>42</v>
      </c>
      <c r="F1056" s="21" t="s">
        <v>163</v>
      </c>
      <c r="G1056" s="22">
        <v>1965</v>
      </c>
      <c r="H1056" s="128">
        <v>75</v>
      </c>
      <c r="I1056" s="40">
        <v>75</v>
      </c>
      <c r="J1056" s="159" t="str">
        <f>IFERROR(IF(K1056&gt;0,I1056*K1056,"   -"),"   -")</f>
        <v xml:space="preserve">   -</v>
      </c>
      <c r="K1056" s="52" t="str">
        <f>_xlfn.IFNA(VLOOKUP(D1056&amp;"."&amp;G1056,PNIdata!$E$6:$L$264,2,FALSE),"-")</f>
        <v>-</v>
      </c>
      <c r="L1056" s="158" t="str">
        <f>IFERROR(IF(O1056&gt;0,I1056*O1056,"   -"),"   -")</f>
        <v xml:space="preserve">   -</v>
      </c>
      <c r="M1056" s="52"/>
      <c r="N1056" s="167"/>
      <c r="O1056" s="167"/>
    </row>
    <row r="1057" spans="1:19" hidden="1" x14ac:dyDescent="0.25">
      <c r="A1057" s="33" t="s">
        <v>154</v>
      </c>
      <c r="B1057" s="34">
        <f>VLOOKUP(D1057,nusedswatershed,4,FALSE)</f>
        <v>25</v>
      </c>
      <c r="C1057" s="35">
        <v>25</v>
      </c>
      <c r="D1057" s="36" t="s">
        <v>217</v>
      </c>
      <c r="E1057" s="36" t="s">
        <v>42</v>
      </c>
      <c r="F1057" s="21" t="s">
        <v>163</v>
      </c>
      <c r="G1057" s="22">
        <v>1964</v>
      </c>
      <c r="H1057" s="128">
        <v>400</v>
      </c>
      <c r="I1057" s="40">
        <v>400</v>
      </c>
      <c r="J1057" s="159" t="str">
        <f>IFERROR(IF(K1057&gt;0,I1057*K1057,"   -"),"   -")</f>
        <v xml:space="preserve">   -</v>
      </c>
      <c r="K1057" s="52" t="str">
        <f>_xlfn.IFNA(VLOOKUP(D1057&amp;"."&amp;G1057,PNIdata!$E$6:$L$264,2,FALSE),"-")</f>
        <v>-</v>
      </c>
      <c r="L1057" s="158" t="str">
        <f>IFERROR(IF(O1057&gt;0,I1057*O1057,"   -"),"   -")</f>
        <v xml:space="preserve">   -</v>
      </c>
      <c r="M1057" s="52"/>
      <c r="N1057" s="167"/>
      <c r="O1057" s="167"/>
    </row>
    <row r="1058" spans="1:19" hidden="1" x14ac:dyDescent="0.25">
      <c r="A1058" s="33" t="s">
        <v>154</v>
      </c>
      <c r="B1058" s="34">
        <f>VLOOKUP(D1058,nusedswatershed,4,FALSE)</f>
        <v>25</v>
      </c>
      <c r="C1058" s="35">
        <v>25</v>
      </c>
      <c r="D1058" s="36" t="s">
        <v>217</v>
      </c>
      <c r="E1058" s="36" t="s">
        <v>42</v>
      </c>
      <c r="F1058" s="21" t="s">
        <v>163</v>
      </c>
      <c r="G1058" s="22">
        <v>1963</v>
      </c>
      <c r="H1058" s="128">
        <v>75</v>
      </c>
      <c r="I1058" s="40">
        <v>75</v>
      </c>
      <c r="J1058" s="159" t="str">
        <f>IFERROR(IF(K1058&gt;0,I1058*K1058,"   -"),"   -")</f>
        <v xml:space="preserve">   -</v>
      </c>
      <c r="K1058" s="52" t="str">
        <f>_xlfn.IFNA(VLOOKUP(D1058&amp;"."&amp;G1058,PNIdata!$E$6:$L$264,2,FALSE),"-")</f>
        <v>-</v>
      </c>
      <c r="L1058" s="158" t="str">
        <f>IFERROR(IF(O1058&gt;0,I1058*O1058,"   -"),"   -")</f>
        <v xml:space="preserve">   -</v>
      </c>
      <c r="M1058" s="52"/>
      <c r="N1058" s="167"/>
      <c r="O1058" s="167"/>
    </row>
    <row r="1059" spans="1:19" hidden="1" x14ac:dyDescent="0.25">
      <c r="A1059" s="33" t="s">
        <v>154</v>
      </c>
      <c r="B1059" s="34">
        <f>VLOOKUP(D1059,nusedswatershed,4,FALSE)</f>
        <v>25</v>
      </c>
      <c r="C1059" s="35">
        <v>25</v>
      </c>
      <c r="D1059" s="36" t="s">
        <v>217</v>
      </c>
      <c r="E1059" s="36" t="s">
        <v>42</v>
      </c>
      <c r="F1059" s="21" t="s">
        <v>163</v>
      </c>
      <c r="G1059" s="22">
        <v>1962</v>
      </c>
      <c r="H1059" s="128">
        <v>75</v>
      </c>
      <c r="I1059" s="40">
        <v>75</v>
      </c>
      <c r="J1059" s="159" t="str">
        <f>IFERROR(IF(K1059&gt;0,I1059*K1059,"   -"),"   -")</f>
        <v xml:space="preserve">   -</v>
      </c>
      <c r="K1059" s="52" t="str">
        <f>_xlfn.IFNA(VLOOKUP(D1059&amp;"."&amp;G1059,PNIdata!$E$6:$L$264,2,FALSE),"-")</f>
        <v>-</v>
      </c>
      <c r="L1059" s="158" t="str">
        <f>IFERROR(IF(O1059&gt;0,I1059*O1059,"   -"),"   -")</f>
        <v xml:space="preserve">   -</v>
      </c>
      <c r="M1059" s="52"/>
      <c r="N1059" s="167"/>
      <c r="O1059" s="167"/>
    </row>
    <row r="1060" spans="1:19" hidden="1" x14ac:dyDescent="0.25">
      <c r="A1060" s="33" t="s">
        <v>154</v>
      </c>
      <c r="B1060" s="34">
        <f>VLOOKUP(D1060,nusedswatershed,4,FALSE)</f>
        <v>25</v>
      </c>
      <c r="C1060" s="35">
        <v>25</v>
      </c>
      <c r="D1060" s="36" t="s">
        <v>217</v>
      </c>
      <c r="E1060" s="36" t="s">
        <v>42</v>
      </c>
      <c r="F1060" s="21" t="s">
        <v>163</v>
      </c>
      <c r="G1060" s="22">
        <v>1961</v>
      </c>
      <c r="H1060" s="128" t="s">
        <v>643</v>
      </c>
      <c r="I1060" s="40"/>
      <c r="J1060" s="159" t="str">
        <f>IFERROR(IF(K1060&gt;0,I1060*K1060,"   -"),"   -")</f>
        <v xml:space="preserve">   -</v>
      </c>
      <c r="K1060" s="52" t="str">
        <f>_xlfn.IFNA(VLOOKUP(D1060&amp;"."&amp;G1060,PNIdata!$E$6:$L$264,2,FALSE),"-")</f>
        <v>-</v>
      </c>
      <c r="L1060" s="158" t="str">
        <f>IFERROR(IF(O1060&gt;0,I1060*O1060,"   -"),"   -")</f>
        <v xml:space="preserve">   -</v>
      </c>
      <c r="M1060" s="52"/>
      <c r="N1060" s="167"/>
      <c r="O1060" s="167"/>
    </row>
    <row r="1061" spans="1:19" hidden="1" x14ac:dyDescent="0.25">
      <c r="A1061" s="33" t="s">
        <v>154</v>
      </c>
      <c r="B1061" s="34">
        <f>VLOOKUP(D1061,nusedswatershed,4,FALSE)</f>
        <v>25</v>
      </c>
      <c r="C1061" s="35">
        <v>25</v>
      </c>
      <c r="D1061" s="36" t="s">
        <v>217</v>
      </c>
      <c r="E1061" s="36" t="s">
        <v>42</v>
      </c>
      <c r="F1061" s="21" t="s">
        <v>163</v>
      </c>
      <c r="G1061" s="22">
        <v>1960</v>
      </c>
      <c r="H1061" s="128" t="s">
        <v>643</v>
      </c>
      <c r="I1061" s="40"/>
      <c r="J1061" s="159" t="str">
        <f>IFERROR(IF(K1061&gt;0,I1061*K1061,"   -"),"   -")</f>
        <v xml:space="preserve">   -</v>
      </c>
      <c r="K1061" s="52" t="str">
        <f>_xlfn.IFNA(VLOOKUP(D1061&amp;"."&amp;G1061,PNIdata!$E$6:$L$264,2,FALSE),"-")</f>
        <v>-</v>
      </c>
      <c r="L1061" s="158" t="str">
        <f>IFERROR(IF(O1061&gt;0,I1061*O1061,"   -"),"   -")</f>
        <v xml:space="preserve">   -</v>
      </c>
      <c r="M1061" s="52"/>
      <c r="N1061" s="167"/>
      <c r="O1061" s="167"/>
    </row>
    <row r="1062" spans="1:19" hidden="1" x14ac:dyDescent="0.25">
      <c r="A1062" s="33" t="s">
        <v>154</v>
      </c>
      <c r="B1062" s="34">
        <f>VLOOKUP(D1062,nusedswatershed,4,FALSE)</f>
        <v>25</v>
      </c>
      <c r="C1062" s="35">
        <v>25</v>
      </c>
      <c r="D1062" s="36" t="s">
        <v>217</v>
      </c>
      <c r="E1062" s="36" t="s">
        <v>42</v>
      </c>
      <c r="F1062" s="21" t="s">
        <v>163</v>
      </c>
      <c r="G1062" s="22">
        <v>1959</v>
      </c>
      <c r="H1062" s="128" t="s">
        <v>643</v>
      </c>
      <c r="I1062" s="40"/>
      <c r="J1062" s="159" t="str">
        <f>IFERROR(IF(K1062&gt;0,I1062*K1062,"   -"),"   -")</f>
        <v xml:space="preserve">   -</v>
      </c>
      <c r="K1062" s="52" t="str">
        <f>_xlfn.IFNA(VLOOKUP(D1062&amp;"."&amp;G1062,PNIdata!$E$6:$L$264,2,FALSE),"-")</f>
        <v>-</v>
      </c>
      <c r="L1062" s="158" t="str">
        <f>IFERROR(IF(O1062&gt;0,I1062*O1062,"   -"),"   -")</f>
        <v xml:space="preserve">   -</v>
      </c>
      <c r="M1062" s="52"/>
      <c r="N1062" s="167"/>
      <c r="O1062" s="167"/>
    </row>
    <row r="1063" spans="1:19" hidden="1" x14ac:dyDescent="0.25">
      <c r="A1063" s="33" t="s">
        <v>154</v>
      </c>
      <c r="B1063" s="34">
        <f>VLOOKUP(D1063,nusedswatershed,4,FALSE)</f>
        <v>25</v>
      </c>
      <c r="C1063" s="35">
        <v>25</v>
      </c>
      <c r="D1063" s="36" t="s">
        <v>217</v>
      </c>
      <c r="E1063" s="36" t="s">
        <v>42</v>
      </c>
      <c r="F1063" s="21" t="s">
        <v>163</v>
      </c>
      <c r="G1063" s="22">
        <v>1958</v>
      </c>
      <c r="H1063" s="128" t="s">
        <v>643</v>
      </c>
      <c r="I1063" s="40"/>
      <c r="J1063" s="159" t="str">
        <f>IFERROR(IF(K1063&gt;0,I1063*K1063,"   -"),"   -")</f>
        <v xml:space="preserve">   -</v>
      </c>
      <c r="K1063" s="52" t="str">
        <f>_xlfn.IFNA(VLOOKUP(D1063&amp;"."&amp;G1063,PNIdata!$E$6:$L$264,2,FALSE),"-")</f>
        <v>-</v>
      </c>
      <c r="L1063" s="158" t="str">
        <f>IFERROR(IF(O1063&gt;0,I1063*O1063,"   -"),"   -")</f>
        <v xml:space="preserve">   -</v>
      </c>
      <c r="M1063" s="52"/>
      <c r="N1063" s="167"/>
      <c r="O1063" s="167"/>
    </row>
    <row r="1064" spans="1:19" hidden="1" x14ac:dyDescent="0.25">
      <c r="A1064" s="33" t="s">
        <v>154</v>
      </c>
      <c r="B1064" s="34">
        <f>VLOOKUP(D1064,nusedswatershed,4,FALSE)</f>
        <v>25</v>
      </c>
      <c r="C1064" s="35">
        <v>25</v>
      </c>
      <c r="D1064" s="36" t="s">
        <v>217</v>
      </c>
      <c r="E1064" s="36" t="s">
        <v>42</v>
      </c>
      <c r="F1064" s="21" t="s">
        <v>163</v>
      </c>
      <c r="G1064" s="22">
        <v>1957</v>
      </c>
      <c r="H1064" s="128" t="s">
        <v>643</v>
      </c>
      <c r="I1064" s="40"/>
      <c r="J1064" s="159" t="str">
        <f>IFERROR(IF(K1064&gt;0,I1064*K1064,"   -"),"   -")</f>
        <v xml:space="preserve">   -</v>
      </c>
      <c r="K1064" s="52" t="str">
        <f>_xlfn.IFNA(VLOOKUP(D1064&amp;"."&amp;G1064,PNIdata!$E$6:$L$264,2,FALSE),"-")</f>
        <v>-</v>
      </c>
      <c r="L1064" s="158" t="str">
        <f>IFERROR(IF(O1064&gt;0,I1064*O1064,"   -"),"   -")</f>
        <v xml:space="preserve">   -</v>
      </c>
      <c r="M1064" s="52"/>
      <c r="N1064" s="167"/>
      <c r="O1064" s="167"/>
    </row>
    <row r="1065" spans="1:19" hidden="1" x14ac:dyDescent="0.25">
      <c r="A1065" s="33" t="s">
        <v>154</v>
      </c>
      <c r="B1065" s="34">
        <f>VLOOKUP(D1065,nusedswatershed,4,FALSE)</f>
        <v>25</v>
      </c>
      <c r="C1065" s="35">
        <v>25</v>
      </c>
      <c r="D1065" s="36" t="s">
        <v>217</v>
      </c>
      <c r="E1065" s="36" t="s">
        <v>42</v>
      </c>
      <c r="F1065" s="21" t="s">
        <v>163</v>
      </c>
      <c r="G1065" s="22">
        <v>1956</v>
      </c>
      <c r="H1065" s="128" t="s">
        <v>643</v>
      </c>
      <c r="I1065" s="40"/>
      <c r="J1065" s="159" t="str">
        <f>IFERROR(IF(K1065&gt;0,I1065*K1065,"   -"),"   -")</f>
        <v xml:space="preserve">   -</v>
      </c>
      <c r="K1065" s="52" t="str">
        <f>_xlfn.IFNA(VLOOKUP(D1065&amp;"."&amp;G1065,PNIdata!$E$6:$L$264,2,FALSE),"-")</f>
        <v>-</v>
      </c>
      <c r="L1065" s="158" t="str">
        <f>IFERROR(IF(O1065&gt;0,I1065*O1065,"   -"),"   -")</f>
        <v xml:space="preserve">   -</v>
      </c>
      <c r="M1065" s="52"/>
      <c r="N1065" s="167"/>
      <c r="O1065" s="167"/>
    </row>
    <row r="1066" spans="1:19" hidden="1" x14ac:dyDescent="0.25">
      <c r="A1066" s="33" t="s">
        <v>154</v>
      </c>
      <c r="B1066" s="34">
        <f>VLOOKUP(D1066,nusedswatershed,4,FALSE)</f>
        <v>25</v>
      </c>
      <c r="C1066" s="35">
        <v>25</v>
      </c>
      <c r="D1066" s="36" t="s">
        <v>217</v>
      </c>
      <c r="E1066" s="36" t="s">
        <v>42</v>
      </c>
      <c r="F1066" s="21" t="s">
        <v>163</v>
      </c>
      <c r="G1066" s="22">
        <v>1955</v>
      </c>
      <c r="H1066" s="128" t="s">
        <v>643</v>
      </c>
      <c r="I1066" s="40"/>
      <c r="J1066" s="159" t="str">
        <f>IFERROR(IF(K1066&gt;0,I1066*K1066,"   -"),"   -")</f>
        <v xml:space="preserve">   -</v>
      </c>
      <c r="K1066" s="52" t="str">
        <f>_xlfn.IFNA(VLOOKUP(D1066&amp;"."&amp;G1066,PNIdata!$E$6:$L$264,2,FALSE),"-")</f>
        <v>-</v>
      </c>
      <c r="L1066" s="158" t="str">
        <f>IFERROR(IF(O1066&gt;0,I1066*O1066,"   -"),"   -")</f>
        <v xml:space="preserve">   -</v>
      </c>
      <c r="M1066" s="52"/>
      <c r="N1066" s="167"/>
      <c r="O1066" s="167"/>
    </row>
    <row r="1067" spans="1:19" hidden="1" x14ac:dyDescent="0.25">
      <c r="A1067" s="33" t="s">
        <v>154</v>
      </c>
      <c r="B1067" s="34">
        <f>VLOOKUP(D1067,nusedswatershed,4,FALSE)</f>
        <v>25</v>
      </c>
      <c r="C1067" s="35">
        <v>25</v>
      </c>
      <c r="D1067" s="36" t="s">
        <v>217</v>
      </c>
      <c r="E1067" s="36" t="s">
        <v>42</v>
      </c>
      <c r="F1067" s="21" t="s">
        <v>163</v>
      </c>
      <c r="G1067" s="22">
        <v>1954</v>
      </c>
      <c r="H1067" s="128" t="s">
        <v>643</v>
      </c>
      <c r="I1067" s="40"/>
      <c r="J1067" s="159" t="str">
        <f>IFERROR(IF(K1067&gt;0,I1067*K1067,"   -"),"   -")</f>
        <v xml:space="preserve">   -</v>
      </c>
      <c r="K1067" s="52" t="str">
        <f>_xlfn.IFNA(VLOOKUP(D1067&amp;"."&amp;G1067,PNIdata!$E$6:$L$264,2,FALSE),"-")</f>
        <v>-</v>
      </c>
      <c r="L1067" s="158" t="str">
        <f>IFERROR(IF(O1067&gt;0,I1067*O1067,"   -"),"   -")</f>
        <v xml:space="preserve">   -</v>
      </c>
      <c r="M1067" s="52"/>
      <c r="N1067" s="167"/>
      <c r="O1067" s="167"/>
    </row>
    <row r="1068" spans="1:19" hidden="1" x14ac:dyDescent="0.25">
      <c r="A1068" s="33" t="s">
        <v>154</v>
      </c>
      <c r="B1068" s="34">
        <f>VLOOKUP(D1068,nusedswatershed,4,FALSE)</f>
        <v>25</v>
      </c>
      <c r="C1068" s="35">
        <v>25</v>
      </c>
      <c r="D1068" s="36" t="s">
        <v>217</v>
      </c>
      <c r="E1068" s="36" t="s">
        <v>42</v>
      </c>
      <c r="F1068" s="21" t="s">
        <v>163</v>
      </c>
      <c r="G1068" s="22">
        <v>1953</v>
      </c>
      <c r="H1068" s="128" t="s">
        <v>643</v>
      </c>
      <c r="I1068" s="40"/>
      <c r="J1068" s="159" t="str">
        <f>IFERROR(IF(K1068&gt;0,I1068*K1068,"   -"),"   -")</f>
        <v xml:space="preserve">   -</v>
      </c>
      <c r="K1068" s="52" t="str">
        <f>_xlfn.IFNA(VLOOKUP(D1068&amp;"."&amp;G1068,PNIdata!$E$6:$L$264,2,FALSE),"-")</f>
        <v>-</v>
      </c>
      <c r="L1068" s="158" t="str">
        <f>IFERROR(IF(O1068&gt;0,I1068*O1068,"   -"),"   -")</f>
        <v xml:space="preserve">   -</v>
      </c>
      <c r="M1068" s="52"/>
      <c r="N1068" s="167"/>
      <c r="O1068" s="167"/>
    </row>
    <row r="1069" spans="1:19" x14ac:dyDescent="0.25">
      <c r="A1069" s="33" t="s">
        <v>154</v>
      </c>
      <c r="B1069" s="34">
        <f>VLOOKUP(D1069,nusedswatershed,4,FALSE)</f>
        <v>25</v>
      </c>
      <c r="C1069" s="35">
        <v>25</v>
      </c>
      <c r="D1069" s="36" t="s">
        <v>228</v>
      </c>
      <c r="E1069" s="36" t="s">
        <v>229</v>
      </c>
      <c r="F1069" s="21" t="s">
        <v>163</v>
      </c>
      <c r="G1069" s="22">
        <v>2011</v>
      </c>
      <c r="H1069" s="128">
        <v>919</v>
      </c>
      <c r="I1069" s="40">
        <v>919</v>
      </c>
      <c r="J1069" s="153">
        <f>K1069*I1069</f>
        <v>90.606048000000001</v>
      </c>
      <c r="K1069" s="52">
        <f>_xlfn.IFNA(VLOOKUP(D1069&amp;"."&amp;G1069,PNIdata!$E$6:$L$264,2,FALSE),"-")</f>
        <v>9.8591999999999999E-2</v>
      </c>
      <c r="L1069" s="158" t="str">
        <f>IFERROR(IF(O1069&gt;0,I1069*O1069,"   -"),"   -")</f>
        <v xml:space="preserve">   -</v>
      </c>
      <c r="M1069" s="52"/>
      <c r="N1069" s="167"/>
      <c r="O1069" s="167"/>
      <c r="S1069" s="53">
        <v>135689</v>
      </c>
    </row>
    <row r="1070" spans="1:19" x14ac:dyDescent="0.25">
      <c r="A1070" s="33" t="s">
        <v>154</v>
      </c>
      <c r="B1070" s="34">
        <f>VLOOKUP(D1070,nusedswatershed,4,FALSE)</f>
        <v>25</v>
      </c>
      <c r="C1070" s="35">
        <v>25</v>
      </c>
      <c r="D1070" s="36" t="s">
        <v>228</v>
      </c>
      <c r="E1070" s="36" t="s">
        <v>229</v>
      </c>
      <c r="F1070" s="21" t="s">
        <v>163</v>
      </c>
      <c r="G1070" s="40">
        <v>2020</v>
      </c>
      <c r="H1070" s="128">
        <v>8696</v>
      </c>
      <c r="I1070" s="40">
        <v>8696</v>
      </c>
      <c r="J1070" s="153">
        <f>K1070*I1070</f>
        <v>1058.0684080000001</v>
      </c>
      <c r="K1070" s="52">
        <f>_xlfn.IFNA(VLOOKUP(D1070&amp;"."&amp;G1070,PNIdata!$E$6:$L$264,2,FALSE),"-")</f>
        <v>0.121673</v>
      </c>
      <c r="L1070" s="158">
        <f>IFERROR(IF(O1070&gt;0,I1070*O1070,"   -"),"   -")</f>
        <v>1043.52</v>
      </c>
      <c r="M1070" s="52"/>
      <c r="N1070" s="167">
        <v>0.88</v>
      </c>
      <c r="O1070" s="167">
        <f>1-N1070</f>
        <v>0.12</v>
      </c>
      <c r="P1070" s="164">
        <v>0.12</v>
      </c>
      <c r="Q1070" s="164" t="s">
        <v>647</v>
      </c>
      <c r="R1070" s="164" t="s">
        <v>648</v>
      </c>
      <c r="S1070" s="53">
        <v>382042</v>
      </c>
    </row>
    <row r="1071" spans="1:19" x14ac:dyDescent="0.25">
      <c r="A1071" s="33" t="s">
        <v>154</v>
      </c>
      <c r="B1071" s="34">
        <f>VLOOKUP(D1071,nusedswatershed,4,FALSE)</f>
        <v>25</v>
      </c>
      <c r="C1071" s="35">
        <v>25</v>
      </c>
      <c r="D1071" s="36" t="s">
        <v>228</v>
      </c>
      <c r="E1071" s="36" t="s">
        <v>229</v>
      </c>
      <c r="F1071" s="21" t="s">
        <v>163</v>
      </c>
      <c r="G1071" s="40">
        <v>2016</v>
      </c>
      <c r="H1071" s="128">
        <v>2159</v>
      </c>
      <c r="I1071" s="40">
        <v>2159</v>
      </c>
      <c r="J1071" s="153">
        <f>K1071*I1071</f>
        <v>486.99267599999996</v>
      </c>
      <c r="K1071" s="52">
        <f>_xlfn.IFNA(VLOOKUP(D1071&amp;"."&amp;G1071,PNIdata!$E$6:$L$264,2,FALSE),"-")</f>
        <v>0.22556399999999999</v>
      </c>
      <c r="L1071" s="158">
        <f>IFERROR(IF(O1071&gt;0,I1071*O1071,"   -"),"   -")</f>
        <v>302.26000000000005</v>
      </c>
      <c r="M1071" s="52" t="s">
        <v>651</v>
      </c>
      <c r="N1071" s="167">
        <v>0.86</v>
      </c>
      <c r="O1071" s="167">
        <f>1-N1071</f>
        <v>0.14000000000000001</v>
      </c>
      <c r="P1071" s="164">
        <v>0.14000000000000001</v>
      </c>
      <c r="Q1071" s="164" t="s">
        <v>647</v>
      </c>
      <c r="R1071" s="164" t="s">
        <v>648</v>
      </c>
      <c r="S1071" s="53">
        <v>483944</v>
      </c>
    </row>
    <row r="1072" spans="1:19" x14ac:dyDescent="0.25">
      <c r="A1072" s="33" t="s">
        <v>154</v>
      </c>
      <c r="B1072" s="34">
        <f>VLOOKUP(D1072,nusedswatershed,4,FALSE)</f>
        <v>25</v>
      </c>
      <c r="C1072" s="35">
        <v>25</v>
      </c>
      <c r="D1072" s="36" t="s">
        <v>228</v>
      </c>
      <c r="E1072" s="36" t="s">
        <v>229</v>
      </c>
      <c r="F1072" s="21" t="s">
        <v>163</v>
      </c>
      <c r="G1072" s="40">
        <v>2018</v>
      </c>
      <c r="H1072" s="128">
        <v>1556</v>
      </c>
      <c r="I1072" s="40">
        <v>1556</v>
      </c>
      <c r="J1072" s="153">
        <f>K1072*I1072</f>
        <v>357.65243499999997</v>
      </c>
      <c r="K1072" s="52">
        <f>_xlfn.IFNA(VLOOKUP(D1072&amp;"."&amp;G1072,PNIdata!$E$6:$L$264,2,FALSE),"-")</f>
        <v>0.22985375</v>
      </c>
      <c r="L1072" s="158" t="str">
        <f>IFERROR(IF(O1072&gt;0,I1072*O1072,"   -"),"   -")</f>
        <v xml:space="preserve">   -</v>
      </c>
      <c r="M1072" s="52"/>
      <c r="N1072" s="176">
        <v>0.79</v>
      </c>
      <c r="O1072" s="164"/>
      <c r="S1072" s="53"/>
    </row>
    <row r="1073" spans="1:19" x14ac:dyDescent="0.25">
      <c r="A1073" s="33" t="s">
        <v>154</v>
      </c>
      <c r="B1073" s="34">
        <f>VLOOKUP(D1073,nusedswatershed,4,FALSE)</f>
        <v>25</v>
      </c>
      <c r="C1073" s="35">
        <v>25</v>
      </c>
      <c r="D1073" s="36" t="s">
        <v>228</v>
      </c>
      <c r="E1073" s="36" t="s">
        <v>229</v>
      </c>
      <c r="F1073" s="21" t="s">
        <v>163</v>
      </c>
      <c r="G1073" s="22">
        <v>2015</v>
      </c>
      <c r="H1073" s="128">
        <v>915</v>
      </c>
      <c r="I1073" s="40">
        <v>915</v>
      </c>
      <c r="J1073" s="153">
        <f>K1073*I1073</f>
        <v>241.31844000000001</v>
      </c>
      <c r="K1073" s="52">
        <f>_xlfn.IFNA(VLOOKUP(D1073&amp;"."&amp;G1073,PNIdata!$E$6:$L$264,2,FALSE),"-")</f>
        <v>0.26373600000000003</v>
      </c>
      <c r="L1073" s="158" t="str">
        <f>IFERROR(IF(O1073&gt;0,I1073*O1073,"   -"),"   -")</f>
        <v xml:space="preserve">   -</v>
      </c>
      <c r="M1073" s="52"/>
      <c r="N1073" s="167"/>
      <c r="O1073" s="167"/>
      <c r="S1073" s="53">
        <v>53705</v>
      </c>
    </row>
    <row r="1074" spans="1:19" x14ac:dyDescent="0.25">
      <c r="A1074" s="33" t="s">
        <v>154</v>
      </c>
      <c r="B1074" s="34">
        <f>VLOOKUP(D1074,nusedswatershed,4,FALSE)</f>
        <v>25</v>
      </c>
      <c r="C1074" s="35">
        <v>25</v>
      </c>
      <c r="D1074" s="36" t="s">
        <v>228</v>
      </c>
      <c r="E1074" s="36" t="s">
        <v>229</v>
      </c>
      <c r="F1074" s="21" t="s">
        <v>163</v>
      </c>
      <c r="G1074" s="22">
        <v>2012</v>
      </c>
      <c r="H1074" s="128">
        <v>800</v>
      </c>
      <c r="I1074" s="40">
        <v>800</v>
      </c>
      <c r="J1074" s="153">
        <f>K1074*I1074</f>
        <v>233.76640000000003</v>
      </c>
      <c r="K1074" s="52">
        <f>_xlfn.IFNA(VLOOKUP(D1074&amp;"."&amp;G1074,PNIdata!$E$6:$L$264,2,FALSE),"-")</f>
        <v>0.29220800000000002</v>
      </c>
      <c r="L1074" s="158" t="str">
        <f>IFERROR(IF(O1074&gt;0,I1074*O1074,"   -"),"   -")</f>
        <v xml:space="preserve">   -</v>
      </c>
      <c r="M1074" s="52"/>
      <c r="N1074" s="167"/>
      <c r="O1074" s="167"/>
      <c r="S1074" s="53">
        <v>270906</v>
      </c>
    </row>
    <row r="1075" spans="1:19" x14ac:dyDescent="0.25">
      <c r="A1075" s="33" t="s">
        <v>154</v>
      </c>
      <c r="B1075" s="34">
        <f>VLOOKUP(D1075,nusedswatershed,4,FALSE)</f>
        <v>25</v>
      </c>
      <c r="C1075" s="35">
        <v>25</v>
      </c>
      <c r="D1075" s="36" t="s">
        <v>228</v>
      </c>
      <c r="E1075" s="36" t="s">
        <v>229</v>
      </c>
      <c r="F1075" s="21" t="s">
        <v>163</v>
      </c>
      <c r="G1075">
        <v>2013</v>
      </c>
      <c r="H1075" s="128">
        <v>1580</v>
      </c>
      <c r="I1075" s="40">
        <v>1580</v>
      </c>
      <c r="J1075" s="153">
        <f>K1075*I1075</f>
        <v>478.51405999999997</v>
      </c>
      <c r="K1075" s="52">
        <f>_xlfn.IFNA(VLOOKUP(D1075&amp;"."&amp;G1075,PNIdata!$E$6:$L$264,2,FALSE),"-")</f>
        <v>0.30285699999999999</v>
      </c>
      <c r="L1075" s="158" t="str">
        <f>IFERROR(IF(O1075&gt;0,I1075*O1075,"   -"),"   -")</f>
        <v xml:space="preserve">   -</v>
      </c>
      <c r="M1075" s="52"/>
      <c r="N1075" s="167"/>
      <c r="O1075" s="167"/>
      <c r="S1075" s="53">
        <v>322255</v>
      </c>
    </row>
    <row r="1076" spans="1:19" x14ac:dyDescent="0.25">
      <c r="A1076" s="33" t="s">
        <v>154</v>
      </c>
      <c r="B1076" s="34">
        <f>VLOOKUP(D1076,nusedswatershed,4,FALSE)</f>
        <v>25</v>
      </c>
      <c r="C1076" s="35">
        <v>25</v>
      </c>
      <c r="D1076" s="36" t="s">
        <v>228</v>
      </c>
      <c r="E1076" s="36" t="s">
        <v>229</v>
      </c>
      <c r="F1076" s="21" t="s">
        <v>163</v>
      </c>
      <c r="G1076" s="40">
        <v>2019</v>
      </c>
      <c r="H1076" s="128">
        <v>1839</v>
      </c>
      <c r="I1076" s="40">
        <v>1839</v>
      </c>
      <c r="J1076" s="153">
        <f>K1076*I1076</f>
        <v>567.22483799999998</v>
      </c>
      <c r="K1076" s="52">
        <f>_xlfn.IFNA(VLOOKUP(D1076&amp;"."&amp;G1076,PNIdata!$E$6:$L$264,2,FALSE),"-")</f>
        <v>0.30844199999999999</v>
      </c>
      <c r="L1076" s="158">
        <f>IFERROR(IF(O1076&gt;0,I1076*O1076,"   -"),"   -")</f>
        <v>570.09000000000015</v>
      </c>
      <c r="M1076" s="52"/>
      <c r="N1076" s="167">
        <v>0.69</v>
      </c>
      <c r="O1076" s="167">
        <f>1-N1076</f>
        <v>0.31000000000000005</v>
      </c>
      <c r="P1076" s="164">
        <v>0.31</v>
      </c>
      <c r="Q1076" s="164" t="s">
        <v>647</v>
      </c>
      <c r="R1076" s="164" t="s">
        <v>648</v>
      </c>
      <c r="S1076" s="53">
        <v>476490</v>
      </c>
    </row>
    <row r="1077" spans="1:19" x14ac:dyDescent="0.25">
      <c r="A1077" s="33" t="s">
        <v>154</v>
      </c>
      <c r="B1077" s="34">
        <f>VLOOKUP(D1077,nusedswatershed,4,FALSE)</f>
        <v>25</v>
      </c>
      <c r="C1077" s="35">
        <v>25</v>
      </c>
      <c r="D1077" s="36" t="s">
        <v>228</v>
      </c>
      <c r="E1077" s="36" t="s">
        <v>229</v>
      </c>
      <c r="F1077" s="21" t="s">
        <v>163</v>
      </c>
      <c r="G1077">
        <v>2005</v>
      </c>
      <c r="H1077" s="128">
        <v>1000</v>
      </c>
      <c r="I1077" s="40">
        <v>1000</v>
      </c>
      <c r="J1077" s="153">
        <f>K1077*I1077</f>
        <v>400</v>
      </c>
      <c r="K1077" s="52">
        <f>_xlfn.IFNA(VLOOKUP(D1077&amp;"."&amp;G1077,PNIdata!$E$6:$L$264,2,FALSE),"-")</f>
        <v>0.4</v>
      </c>
      <c r="L1077" s="158" t="str">
        <f>IFERROR(IF(O1077&gt;0,I1077*O1077,"   -"),"   -")</f>
        <v xml:space="preserve">   -</v>
      </c>
      <c r="M1077" s="52"/>
      <c r="N1077" s="167"/>
      <c r="O1077" s="167"/>
      <c r="S1077" s="53">
        <v>20338</v>
      </c>
    </row>
    <row r="1078" spans="1:19" x14ac:dyDescent="0.25">
      <c r="A1078" s="33" t="s">
        <v>154</v>
      </c>
      <c r="B1078" s="34">
        <f>VLOOKUP(D1078,nusedswatershed,4,FALSE)</f>
        <v>25</v>
      </c>
      <c r="C1078" s="35">
        <v>25</v>
      </c>
      <c r="D1078" s="36" t="s">
        <v>228</v>
      </c>
      <c r="E1078" s="36" t="s">
        <v>229</v>
      </c>
      <c r="F1078" s="21" t="s">
        <v>163</v>
      </c>
      <c r="G1078" s="40">
        <v>2023</v>
      </c>
      <c r="H1078" s="128">
        <v>11510</v>
      </c>
      <c r="I1078" s="40">
        <v>11510</v>
      </c>
      <c r="J1078" s="159" t="str">
        <f>IFERROR(IF(K1078&gt;0,I1078*K1078,"   -"),"   -")</f>
        <v xml:space="preserve">   -</v>
      </c>
      <c r="K1078" s="52" t="str">
        <f>_xlfn.IFNA(VLOOKUP(D1078&amp;"."&amp;G1078,PNIdata!$E$6:$L$264,2,FALSE),"-")</f>
        <v>-</v>
      </c>
      <c r="L1078" s="158" t="str">
        <f>IFERROR(IF(O1078&gt;0,I1078*O1078,"   -"),"   -")</f>
        <v xml:space="preserve">   -</v>
      </c>
      <c r="M1078" s="52"/>
      <c r="N1078" s="167"/>
      <c r="O1078" s="167"/>
    </row>
    <row r="1079" spans="1:19" x14ac:dyDescent="0.25">
      <c r="A1079" s="33" t="s">
        <v>154</v>
      </c>
      <c r="B1079" s="34">
        <f>VLOOKUP(D1079,nusedswatershed,4,FALSE)</f>
        <v>25</v>
      </c>
      <c r="C1079" s="35">
        <v>25</v>
      </c>
      <c r="D1079" s="36" t="s">
        <v>228</v>
      </c>
      <c r="E1079" s="36" t="s">
        <v>229</v>
      </c>
      <c r="F1079" s="21" t="s">
        <v>163</v>
      </c>
      <c r="G1079" s="40">
        <v>2022</v>
      </c>
      <c r="H1079" s="128">
        <v>6944</v>
      </c>
      <c r="I1079" s="40">
        <v>6944</v>
      </c>
      <c r="J1079" s="159" t="str">
        <f>IFERROR(IF(K1079&gt;0,I1079*K1079,"   -"),"   -")</f>
        <v xml:space="preserve">   -</v>
      </c>
      <c r="K1079" s="52" t="str">
        <f>_xlfn.IFNA(VLOOKUP(D1079&amp;"."&amp;G1079,PNIdata!$E$6:$L$264,2,FALSE),"-")</f>
        <v>-</v>
      </c>
      <c r="L1079" s="158" t="str">
        <f>IFERROR(IF(O1079&gt;0,I1079*O1079,"   -"),"   -")</f>
        <v xml:space="preserve">   -</v>
      </c>
      <c r="M1079" s="52"/>
      <c r="N1079" s="167"/>
      <c r="O1079" s="167"/>
      <c r="S1079" s="53">
        <v>338163</v>
      </c>
    </row>
    <row r="1080" spans="1:19" x14ac:dyDescent="0.25">
      <c r="A1080" s="33" t="s">
        <v>154</v>
      </c>
      <c r="B1080" s="34">
        <f>VLOOKUP(D1080,nusedswatershed,4,FALSE)</f>
        <v>25</v>
      </c>
      <c r="C1080" s="35">
        <v>25</v>
      </c>
      <c r="D1080" s="36" t="s">
        <v>228</v>
      </c>
      <c r="E1080" s="36" t="s">
        <v>229</v>
      </c>
      <c r="F1080" s="21" t="s">
        <v>163</v>
      </c>
      <c r="G1080" s="40">
        <v>2021</v>
      </c>
      <c r="H1080" s="128">
        <v>5690</v>
      </c>
      <c r="I1080" s="40">
        <v>5690</v>
      </c>
      <c r="J1080" s="159" t="str">
        <f>IFERROR(IF(K1080&gt;0,I1080*K1080,"   -"),"   -")</f>
        <v xml:space="preserve">   -</v>
      </c>
      <c r="K1080" s="52" t="str">
        <f>_xlfn.IFNA(VLOOKUP(D1080&amp;"."&amp;G1080,PNIdata!$E$6:$L$264,2,FALSE),"-")</f>
        <v>-</v>
      </c>
      <c r="L1080" s="158" t="str">
        <f>IFERROR(IF(O1080&gt;0,I1080*O1080,"   -"),"   -")</f>
        <v xml:space="preserve">   -</v>
      </c>
      <c r="M1080" s="52"/>
      <c r="N1080" s="167"/>
      <c r="O1080" s="167"/>
      <c r="S1080" s="53"/>
    </row>
    <row r="1081" spans="1:19" x14ac:dyDescent="0.25">
      <c r="A1081" s="33" t="s">
        <v>154</v>
      </c>
      <c r="B1081" s="34">
        <f>VLOOKUP(D1081,nusedswatershed,4,FALSE)</f>
        <v>25</v>
      </c>
      <c r="C1081" s="35">
        <v>25</v>
      </c>
      <c r="D1081" s="36" t="s">
        <v>228</v>
      </c>
      <c r="E1081" s="36" t="s">
        <v>229</v>
      </c>
      <c r="F1081" s="21" t="s">
        <v>163</v>
      </c>
      <c r="G1081" s="40">
        <v>2017</v>
      </c>
      <c r="H1081" s="128">
        <v>1542</v>
      </c>
      <c r="I1081" s="40">
        <v>1542</v>
      </c>
      <c r="J1081" s="159" t="str">
        <f>IFERROR(IF(K1081&gt;0,I1081*K1081,"   -"),"   -")</f>
        <v xml:space="preserve">   -</v>
      </c>
      <c r="K1081" s="52" t="str">
        <f>_xlfn.IFNA(VLOOKUP(D1081&amp;"."&amp;G1081,PNIdata!$E$6:$L$264,2,FALSE),"-")</f>
        <v>-</v>
      </c>
      <c r="L1081" s="158">
        <f>IFERROR(IF(O1081&gt;0,I1081*O1081,"   -"),"   -")</f>
        <v>447.18000000000006</v>
      </c>
      <c r="M1081" s="52"/>
      <c r="N1081" s="167">
        <v>0.71</v>
      </c>
      <c r="O1081" s="167">
        <f>1-N1081</f>
        <v>0.29000000000000004</v>
      </c>
      <c r="P1081" s="164">
        <v>0.28999999999999998</v>
      </c>
      <c r="Q1081" s="164" t="s">
        <v>647</v>
      </c>
      <c r="R1081" s="164" t="s">
        <v>648</v>
      </c>
      <c r="S1081" s="53">
        <v>218279</v>
      </c>
    </row>
    <row r="1082" spans="1:19" x14ac:dyDescent="0.25">
      <c r="A1082" s="33" t="s">
        <v>154</v>
      </c>
      <c r="B1082" s="34">
        <f>VLOOKUP(D1082,nusedswatershed,4,FALSE)</f>
        <v>25</v>
      </c>
      <c r="C1082" s="35">
        <v>25</v>
      </c>
      <c r="D1082" s="36" t="s">
        <v>228</v>
      </c>
      <c r="E1082" s="36" t="s">
        <v>229</v>
      </c>
      <c r="F1082" s="21" t="s">
        <v>163</v>
      </c>
      <c r="G1082" s="22">
        <v>2014</v>
      </c>
      <c r="H1082" s="128">
        <v>2500</v>
      </c>
      <c r="I1082" s="40">
        <v>2500</v>
      </c>
      <c r="J1082" s="159" t="str">
        <f>IFERROR(IF(K1082&gt;0,I1082*K1082,"   -"),"   -")</f>
        <v xml:space="preserve">   -</v>
      </c>
      <c r="K1082" s="52" t="str">
        <f>_xlfn.IFNA(VLOOKUP(D1082&amp;"."&amp;G1082,PNIdata!$E$6:$L$264,2,FALSE),"-")</f>
        <v>-</v>
      </c>
      <c r="L1082" s="158" t="str">
        <f>IFERROR(IF(O1082&gt;0,I1082*O1082,"   -"),"   -")</f>
        <v xml:space="preserve">   -</v>
      </c>
      <c r="M1082" s="52"/>
      <c r="N1082" s="167"/>
      <c r="O1082" s="167"/>
      <c r="S1082" s="53">
        <v>328582</v>
      </c>
    </row>
    <row r="1083" spans="1:19" x14ac:dyDescent="0.25">
      <c r="A1083" s="33" t="s">
        <v>154</v>
      </c>
      <c r="B1083" s="34">
        <f>VLOOKUP(D1083,nusedswatershed,4,FALSE)</f>
        <v>25</v>
      </c>
      <c r="C1083" s="35">
        <v>25</v>
      </c>
      <c r="D1083" s="36" t="s">
        <v>228</v>
      </c>
      <c r="E1083" s="36" t="s">
        <v>229</v>
      </c>
      <c r="F1083" s="21" t="s">
        <v>163</v>
      </c>
      <c r="G1083" s="22">
        <v>2010</v>
      </c>
      <c r="H1083" s="128">
        <v>21</v>
      </c>
      <c r="I1083" s="40">
        <v>21</v>
      </c>
      <c r="J1083" s="159" t="str">
        <f>IFERROR(IF(K1083&gt;0,I1083*K1083,"   -"),"   -")</f>
        <v xml:space="preserve">   -</v>
      </c>
      <c r="K1083" s="52" t="str">
        <f>_xlfn.IFNA(VLOOKUP(D1083&amp;"."&amp;G1083,PNIdata!$E$6:$L$264,2,FALSE),"-")</f>
        <v>-</v>
      </c>
      <c r="L1083" s="158" t="str">
        <f>IFERROR(IF(O1083&gt;0,I1083*O1083,"   -"),"   -")</f>
        <v xml:space="preserve">   -</v>
      </c>
      <c r="M1083" s="52"/>
      <c r="N1083" s="167"/>
      <c r="O1083" s="167"/>
      <c r="S1083" s="53"/>
    </row>
    <row r="1084" spans="1:19" x14ac:dyDescent="0.25">
      <c r="A1084" s="33" t="s">
        <v>154</v>
      </c>
      <c r="B1084" s="34">
        <f>VLOOKUP(D1084,nusedswatershed,4,FALSE)</f>
        <v>25</v>
      </c>
      <c r="C1084" s="35">
        <v>25</v>
      </c>
      <c r="D1084" s="36" t="s">
        <v>228</v>
      </c>
      <c r="E1084" s="36" t="s">
        <v>229</v>
      </c>
      <c r="F1084" s="21" t="s">
        <v>163</v>
      </c>
      <c r="G1084" s="22">
        <v>2009</v>
      </c>
      <c r="H1084" s="128" t="s">
        <v>646</v>
      </c>
      <c r="I1084" s="40"/>
      <c r="J1084" s="159" t="str">
        <f>IFERROR(IF(K1084&gt;0,I1084*K1084,"   -"),"   -")</f>
        <v xml:space="preserve">   -</v>
      </c>
      <c r="K1084" s="52" t="str">
        <f>_xlfn.IFNA(VLOOKUP(D1084&amp;"."&amp;G1084,PNIdata!$E$6:$L$264,2,FALSE),"-")</f>
        <v>-</v>
      </c>
      <c r="L1084" s="158" t="str">
        <f>IFERROR(IF(O1084&gt;0,I1084*O1084,"   -"),"   -")</f>
        <v xml:space="preserve">   -</v>
      </c>
      <c r="M1084" s="52"/>
      <c r="N1084" s="167"/>
      <c r="O1084" s="167"/>
      <c r="S1084" s="53">
        <v>38376</v>
      </c>
    </row>
    <row r="1085" spans="1:19" x14ac:dyDescent="0.25">
      <c r="A1085" s="33" t="s">
        <v>154</v>
      </c>
      <c r="B1085" s="34">
        <f>VLOOKUP(D1085,nusedswatershed,4,FALSE)</f>
        <v>25</v>
      </c>
      <c r="C1085" s="35">
        <v>25</v>
      </c>
      <c r="D1085" s="36" t="s">
        <v>228</v>
      </c>
      <c r="E1085" s="36" t="s">
        <v>229</v>
      </c>
      <c r="F1085" s="21" t="s">
        <v>163</v>
      </c>
      <c r="G1085">
        <v>2008</v>
      </c>
      <c r="H1085" s="128">
        <v>2</v>
      </c>
      <c r="I1085" s="40">
        <v>2</v>
      </c>
      <c r="J1085" s="159" t="str">
        <f>IFERROR(IF(K1085&gt;0,I1085*K1085,"   -"),"   -")</f>
        <v xml:space="preserve">   -</v>
      </c>
      <c r="K1085" s="52" t="str">
        <f>_xlfn.IFNA(VLOOKUP(D1085&amp;"."&amp;G1085,PNIdata!$E$6:$L$264,2,FALSE),"-")</f>
        <v>-</v>
      </c>
      <c r="L1085" s="158" t="str">
        <f>IFERROR(IF(O1085&gt;0,I1085*O1085,"   -"),"   -")</f>
        <v xml:space="preserve">   -</v>
      </c>
      <c r="M1085" s="52"/>
      <c r="N1085" s="167"/>
      <c r="O1085" s="167"/>
      <c r="S1085" s="53">
        <v>178942</v>
      </c>
    </row>
    <row r="1086" spans="1:19" x14ac:dyDescent="0.25">
      <c r="A1086" s="33" t="s">
        <v>154</v>
      </c>
      <c r="B1086" s="34">
        <f>VLOOKUP(D1086,nusedswatershed,4,FALSE)</f>
        <v>25</v>
      </c>
      <c r="C1086" s="35">
        <v>25</v>
      </c>
      <c r="D1086" s="36" t="s">
        <v>228</v>
      </c>
      <c r="E1086" s="36" t="s">
        <v>229</v>
      </c>
      <c r="F1086" s="21" t="s">
        <v>163</v>
      </c>
      <c r="G1086">
        <v>2007</v>
      </c>
      <c r="H1086" s="128" t="s">
        <v>646</v>
      </c>
      <c r="I1086" s="40"/>
      <c r="J1086" s="159" t="str">
        <f>IFERROR(IF(K1086&gt;0,I1086*K1086,"   -"),"   -")</f>
        <v xml:space="preserve">   -</v>
      </c>
      <c r="K1086" s="52" t="str">
        <f>_xlfn.IFNA(VLOOKUP(D1086&amp;"."&amp;G1086,PNIdata!$E$6:$L$264,2,FALSE),"-")</f>
        <v>-</v>
      </c>
      <c r="L1086" s="158" t="str">
        <f>IFERROR(IF(O1086&gt;0,I1086*O1086,"   -"),"   -")</f>
        <v xml:space="preserve">   -</v>
      </c>
      <c r="M1086" s="52"/>
      <c r="N1086" s="167"/>
      <c r="O1086" s="167"/>
      <c r="S1086" s="53"/>
    </row>
    <row r="1087" spans="1:19" x14ac:dyDescent="0.25">
      <c r="A1087" s="33" t="s">
        <v>154</v>
      </c>
      <c r="B1087" s="34">
        <f>VLOOKUP(D1087,nusedswatershed,4,FALSE)</f>
        <v>25</v>
      </c>
      <c r="C1087" s="35">
        <v>25</v>
      </c>
      <c r="D1087" s="36" t="s">
        <v>228</v>
      </c>
      <c r="E1087" s="36" t="s">
        <v>229</v>
      </c>
      <c r="F1087" s="21" t="s">
        <v>163</v>
      </c>
      <c r="G1087">
        <v>2006</v>
      </c>
      <c r="H1087" s="128" t="s">
        <v>646</v>
      </c>
      <c r="I1087" s="40"/>
      <c r="J1087" s="159" t="str">
        <f>IFERROR(IF(K1087&gt;0,I1087*K1087,"   -"),"   -")</f>
        <v xml:space="preserve">   -</v>
      </c>
      <c r="K1087" s="52" t="str">
        <f>_xlfn.IFNA(VLOOKUP(D1087&amp;"."&amp;G1087,PNIdata!$E$6:$L$264,2,FALSE),"-")</f>
        <v>-</v>
      </c>
      <c r="L1087" s="158" t="str">
        <f>IFERROR(IF(O1087&gt;0,I1087*O1087,"   -"),"   -")</f>
        <v xml:space="preserve">   -</v>
      </c>
      <c r="M1087" s="52"/>
      <c r="N1087" s="167"/>
      <c r="O1087" s="167"/>
      <c r="S1087" s="53">
        <v>20578</v>
      </c>
    </row>
    <row r="1088" spans="1:19" x14ac:dyDescent="0.25">
      <c r="A1088" s="33" t="s">
        <v>154</v>
      </c>
      <c r="B1088" s="34">
        <f>VLOOKUP(D1088,nusedswatershed,4,FALSE)</f>
        <v>25</v>
      </c>
      <c r="C1088" s="35">
        <v>25</v>
      </c>
      <c r="D1088" s="36" t="s">
        <v>228</v>
      </c>
      <c r="E1088" s="36" t="s">
        <v>229</v>
      </c>
      <c r="F1088" s="21" t="s">
        <v>163</v>
      </c>
      <c r="G1088">
        <v>2004</v>
      </c>
      <c r="H1088" s="128">
        <v>3205</v>
      </c>
      <c r="I1088" s="40">
        <v>3205</v>
      </c>
      <c r="J1088" s="159" t="str">
        <f>IFERROR(IF(K1088&gt;0,I1088*K1088,"   -"),"   -")</f>
        <v xml:space="preserve">   -</v>
      </c>
      <c r="K1088" s="52" t="str">
        <f>_xlfn.IFNA(VLOOKUP(D1088&amp;"."&amp;G1088,PNIdata!$E$6:$L$264,2,FALSE),"-")</f>
        <v>-</v>
      </c>
      <c r="L1088" s="158" t="str">
        <f>IFERROR(IF(O1088&gt;0,I1088*O1088,"   -"),"   -")</f>
        <v xml:space="preserve">   -</v>
      </c>
      <c r="M1088" s="52"/>
      <c r="N1088" s="167"/>
      <c r="O1088" s="167"/>
      <c r="S1088" s="53">
        <v>62330</v>
      </c>
    </row>
    <row r="1089" spans="1:19" x14ac:dyDescent="0.25">
      <c r="A1089" s="33" t="s">
        <v>154</v>
      </c>
      <c r="B1089" s="34">
        <f>VLOOKUP(D1089,nusedswatershed,4,FALSE)</f>
        <v>25</v>
      </c>
      <c r="C1089" s="35">
        <v>25</v>
      </c>
      <c r="D1089" s="36" t="s">
        <v>228</v>
      </c>
      <c r="E1089" s="36" t="s">
        <v>229</v>
      </c>
      <c r="F1089" s="21" t="s">
        <v>163</v>
      </c>
      <c r="G1089">
        <v>2003</v>
      </c>
      <c r="H1089" s="128">
        <v>14656</v>
      </c>
      <c r="I1089" s="40">
        <v>14656</v>
      </c>
      <c r="J1089" s="159" t="str">
        <f>IFERROR(IF(K1089&gt;0,I1089*K1089,"   -"),"   -")</f>
        <v xml:space="preserve">   -</v>
      </c>
      <c r="K1089" s="52" t="str">
        <f>_xlfn.IFNA(VLOOKUP(D1089&amp;"."&amp;G1089,PNIdata!$E$6:$L$264,2,FALSE),"-")</f>
        <v>-</v>
      </c>
      <c r="L1089" s="158" t="str">
        <f>IFERROR(IF(O1089&gt;0,I1089*O1089,"   -"),"   -")</f>
        <v xml:space="preserve">   -</v>
      </c>
      <c r="M1089" s="52"/>
      <c r="N1089" s="167"/>
      <c r="O1089" s="167"/>
      <c r="S1089" s="53">
        <v>10083</v>
      </c>
    </row>
    <row r="1090" spans="1:19" x14ac:dyDescent="0.25">
      <c r="A1090" s="33" t="s">
        <v>154</v>
      </c>
      <c r="B1090" s="34">
        <f>VLOOKUP(D1090,nusedswatershed,4,FALSE)</f>
        <v>25</v>
      </c>
      <c r="C1090" s="35">
        <v>25</v>
      </c>
      <c r="D1090" s="36" t="s">
        <v>228</v>
      </c>
      <c r="E1090" s="36" t="s">
        <v>229</v>
      </c>
      <c r="F1090" s="21" t="s">
        <v>163</v>
      </c>
      <c r="G1090">
        <v>2002</v>
      </c>
      <c r="H1090" s="128">
        <v>12728</v>
      </c>
      <c r="I1090" s="40">
        <v>12728</v>
      </c>
      <c r="J1090" s="159" t="str">
        <f>IFERROR(IF(K1090&gt;0,I1090*K1090,"   -"),"   -")</f>
        <v xml:space="preserve">   -</v>
      </c>
      <c r="K1090" s="52" t="str">
        <f>_xlfn.IFNA(VLOOKUP(D1090&amp;"."&amp;G1090,PNIdata!$E$6:$L$264,2,FALSE),"-")</f>
        <v>-</v>
      </c>
      <c r="L1090" s="158" t="str">
        <f>IFERROR(IF(O1090&gt;0,I1090*O1090,"   -"),"   -")</f>
        <v xml:space="preserve">   -</v>
      </c>
      <c r="M1090" s="52"/>
      <c r="N1090" s="167"/>
      <c r="O1090" s="167"/>
      <c r="S1090" s="53">
        <v>255545</v>
      </c>
    </row>
    <row r="1091" spans="1:19" x14ac:dyDescent="0.25">
      <c r="A1091" s="33" t="s">
        <v>154</v>
      </c>
      <c r="B1091" s="34">
        <f>VLOOKUP(D1091,nusedswatershed,4,FALSE)</f>
        <v>25</v>
      </c>
      <c r="C1091" s="35">
        <v>25</v>
      </c>
      <c r="D1091" s="36" t="s">
        <v>228</v>
      </c>
      <c r="E1091" s="36" t="s">
        <v>229</v>
      </c>
      <c r="F1091" s="21" t="s">
        <v>163</v>
      </c>
      <c r="G1091">
        <v>2001</v>
      </c>
      <c r="H1091" s="128">
        <v>276</v>
      </c>
      <c r="I1091" s="40">
        <v>276</v>
      </c>
      <c r="J1091" s="159" t="str">
        <f>IFERROR(IF(K1091&gt;0,I1091*K1091,"   -"),"   -")</f>
        <v xml:space="preserve">   -</v>
      </c>
      <c r="K1091" s="52" t="str">
        <f>_xlfn.IFNA(VLOOKUP(D1091&amp;"."&amp;G1091,PNIdata!$E$6:$L$264,2,FALSE),"-")</f>
        <v>-</v>
      </c>
      <c r="L1091" s="158" t="str">
        <f>IFERROR(IF(O1091&gt;0,I1091*O1091,"   -"),"   -")</f>
        <v xml:space="preserve">   -</v>
      </c>
      <c r="M1091" s="52"/>
      <c r="N1091" s="167"/>
      <c r="O1091" s="167"/>
      <c r="S1091" s="53"/>
    </row>
    <row r="1092" spans="1:19" x14ac:dyDescent="0.25">
      <c r="A1092" s="33" t="s">
        <v>154</v>
      </c>
      <c r="B1092" s="34">
        <f>VLOOKUP(D1092,nusedswatershed,4,FALSE)</f>
        <v>25</v>
      </c>
      <c r="C1092" s="35">
        <v>25</v>
      </c>
      <c r="D1092" s="36" t="s">
        <v>228</v>
      </c>
      <c r="E1092" s="36" t="s">
        <v>229</v>
      </c>
      <c r="F1092" s="21" t="s">
        <v>163</v>
      </c>
      <c r="G1092">
        <v>2000</v>
      </c>
      <c r="H1092" s="128">
        <v>500</v>
      </c>
      <c r="I1092" s="40">
        <v>500</v>
      </c>
      <c r="J1092" s="159" t="str">
        <f>IFERROR(IF(K1092&gt;0,I1092*K1092,"   -"),"   -")</f>
        <v xml:space="preserve">   -</v>
      </c>
      <c r="K1092" s="52" t="str">
        <f>_xlfn.IFNA(VLOOKUP(D1092&amp;"."&amp;G1092,PNIdata!$E$6:$L$264,2,FALSE),"-")</f>
        <v>-</v>
      </c>
      <c r="L1092" s="158" t="str">
        <f>IFERROR(IF(O1092&gt;0,I1092*O1092,"   -"),"   -")</f>
        <v xml:space="preserve">   -</v>
      </c>
      <c r="M1092" s="52"/>
      <c r="N1092" s="167"/>
      <c r="O1092" s="167"/>
      <c r="S1092" s="53"/>
    </row>
    <row r="1093" spans="1:19" x14ac:dyDescent="0.25">
      <c r="A1093" s="33" t="s">
        <v>154</v>
      </c>
      <c r="B1093" s="34">
        <f>VLOOKUP(D1093,nusedswatershed,4,FALSE)</f>
        <v>25</v>
      </c>
      <c r="C1093" s="35">
        <v>25</v>
      </c>
      <c r="D1093" s="36" t="s">
        <v>228</v>
      </c>
      <c r="E1093" s="36" t="s">
        <v>229</v>
      </c>
      <c r="F1093" s="21" t="s">
        <v>163</v>
      </c>
      <c r="G1093">
        <v>1999</v>
      </c>
      <c r="H1093" s="128">
        <v>5038</v>
      </c>
      <c r="I1093" s="40">
        <v>5038</v>
      </c>
      <c r="J1093" s="159" t="str">
        <f>IFERROR(IF(K1093&gt;0,I1093*K1093,"   -"),"   -")</f>
        <v xml:space="preserve">   -</v>
      </c>
      <c r="K1093" s="52" t="str">
        <f>_xlfn.IFNA(VLOOKUP(D1093&amp;"."&amp;G1093,PNIdata!$E$6:$L$264,2,FALSE),"-")</f>
        <v>-</v>
      </c>
      <c r="L1093" s="158" t="str">
        <f>IFERROR(IF(O1093&gt;0,I1093*O1093,"   -"),"   -")</f>
        <v xml:space="preserve">   -</v>
      </c>
      <c r="M1093" s="52"/>
      <c r="N1093" s="167"/>
      <c r="O1093" s="167"/>
      <c r="S1093" s="53">
        <v>151570</v>
      </c>
    </row>
    <row r="1094" spans="1:19" x14ac:dyDescent="0.25">
      <c r="A1094" s="33" t="s">
        <v>154</v>
      </c>
      <c r="B1094" s="34">
        <f>VLOOKUP(D1094,nusedswatershed,4,FALSE)</f>
        <v>25</v>
      </c>
      <c r="C1094" s="35">
        <v>25</v>
      </c>
      <c r="D1094" s="36" t="s">
        <v>228</v>
      </c>
      <c r="E1094" s="36" t="s">
        <v>229</v>
      </c>
      <c r="F1094" s="21" t="s">
        <v>163</v>
      </c>
      <c r="G1094" s="22">
        <v>1998</v>
      </c>
      <c r="H1094" s="128">
        <v>9251</v>
      </c>
      <c r="I1094" s="40">
        <v>9251</v>
      </c>
      <c r="J1094" s="159" t="str">
        <f>IFERROR(IF(K1094&gt;0,I1094*K1094,"   -"),"   -")</f>
        <v xml:space="preserve">   -</v>
      </c>
      <c r="K1094" s="52" t="str">
        <f>_xlfn.IFNA(VLOOKUP(D1094&amp;"."&amp;G1094,PNIdata!$E$6:$L$264,2,FALSE),"-")</f>
        <v>-</v>
      </c>
      <c r="L1094" s="158" t="str">
        <f>IFERROR(IF(O1094&gt;0,I1094*O1094,"   -"),"   -")</f>
        <v xml:space="preserve">   -</v>
      </c>
      <c r="M1094" s="52"/>
      <c r="N1094" s="167"/>
      <c r="O1094" s="168"/>
      <c r="S1094" s="53">
        <v>384754</v>
      </c>
    </row>
    <row r="1095" spans="1:19" x14ac:dyDescent="0.25">
      <c r="A1095" s="33" t="s">
        <v>154</v>
      </c>
      <c r="B1095" s="34">
        <f>VLOOKUP(D1095,nusedswatershed,4,FALSE)</f>
        <v>25</v>
      </c>
      <c r="C1095" s="35">
        <v>25</v>
      </c>
      <c r="D1095" s="36" t="s">
        <v>228</v>
      </c>
      <c r="E1095" s="36" t="s">
        <v>229</v>
      </c>
      <c r="F1095" s="21" t="s">
        <v>163</v>
      </c>
      <c r="G1095" s="22">
        <v>1997</v>
      </c>
      <c r="H1095" s="128">
        <v>1874</v>
      </c>
      <c r="I1095" s="40">
        <v>1874</v>
      </c>
      <c r="J1095" s="159" t="str">
        <f>IFERROR(IF(K1095&gt;0,I1095*K1095,"   -"),"   -")</f>
        <v xml:space="preserve">   -</v>
      </c>
      <c r="K1095" s="52" t="str">
        <f>_xlfn.IFNA(VLOOKUP(D1095&amp;"."&amp;G1095,PNIdata!$E$6:$L$264,2,FALSE),"-")</f>
        <v>-</v>
      </c>
      <c r="L1095" s="158" t="str">
        <f>IFERROR(IF(O1095&gt;0,I1095*O1095,"   -"),"   -")</f>
        <v xml:space="preserve">   -</v>
      </c>
      <c r="M1095" s="52"/>
      <c r="N1095" s="167"/>
      <c r="O1095" s="167"/>
      <c r="S1095" s="53"/>
    </row>
    <row r="1096" spans="1:19" x14ac:dyDescent="0.25">
      <c r="A1096" s="33" t="s">
        <v>154</v>
      </c>
      <c r="B1096" s="34">
        <f>VLOOKUP(D1096,nusedswatershed,4,FALSE)</f>
        <v>25</v>
      </c>
      <c r="C1096" s="35">
        <v>25</v>
      </c>
      <c r="D1096" s="36" t="s">
        <v>228</v>
      </c>
      <c r="E1096" s="36" t="s">
        <v>229</v>
      </c>
      <c r="F1096" s="21" t="s">
        <v>163</v>
      </c>
      <c r="G1096" s="22">
        <v>1996</v>
      </c>
      <c r="H1096" s="128">
        <v>914</v>
      </c>
      <c r="I1096" s="40">
        <v>914</v>
      </c>
      <c r="J1096" s="159" t="str">
        <f>IFERROR(IF(K1096&gt;0,I1096*K1096,"   -"),"   -")</f>
        <v xml:space="preserve">   -</v>
      </c>
      <c r="K1096" s="52" t="str">
        <f>_xlfn.IFNA(VLOOKUP(D1096&amp;"."&amp;G1096,PNIdata!$E$6:$L$264,2,FALSE),"-")</f>
        <v>-</v>
      </c>
      <c r="L1096" s="158" t="str">
        <f>IFERROR(IF(O1096&gt;0,I1096*O1096,"   -"),"   -")</f>
        <v xml:space="preserve">   -</v>
      </c>
      <c r="M1096" s="52"/>
      <c r="N1096" s="167"/>
      <c r="O1096" s="167"/>
      <c r="S1096" s="53">
        <v>10148</v>
      </c>
    </row>
    <row r="1097" spans="1:19" x14ac:dyDescent="0.25">
      <c r="A1097" s="33" t="s">
        <v>154</v>
      </c>
      <c r="B1097" s="34">
        <f>VLOOKUP(D1097,nusedswatershed,4,FALSE)</f>
        <v>25</v>
      </c>
      <c r="C1097" s="35">
        <v>25</v>
      </c>
      <c r="D1097" s="36" t="s">
        <v>228</v>
      </c>
      <c r="E1097" s="36" t="s">
        <v>229</v>
      </c>
      <c r="F1097" s="21" t="s">
        <v>163</v>
      </c>
      <c r="G1097" s="22">
        <v>1995</v>
      </c>
      <c r="H1097" s="128">
        <v>750</v>
      </c>
      <c r="I1097" s="40">
        <v>750</v>
      </c>
      <c r="J1097" s="159" t="str">
        <f>IFERROR(IF(K1097&gt;0,I1097*K1097,"   -"),"   -")</f>
        <v xml:space="preserve">   -</v>
      </c>
      <c r="K1097" s="52" t="str">
        <f>_xlfn.IFNA(VLOOKUP(D1097&amp;"."&amp;G1097,PNIdata!$E$6:$L$264,2,FALSE),"-")</f>
        <v>-</v>
      </c>
      <c r="L1097" s="158" t="str">
        <f>IFERROR(IF(O1097&gt;0,I1097*O1097,"   -"),"   -")</f>
        <v xml:space="preserve">   -</v>
      </c>
      <c r="M1097" s="52"/>
      <c r="N1097" s="167"/>
      <c r="O1097" s="167"/>
      <c r="S1097" s="53">
        <v>98940</v>
      </c>
    </row>
    <row r="1098" spans="1:19" hidden="1" x14ac:dyDescent="0.25">
      <c r="A1098" s="33" t="s">
        <v>154</v>
      </c>
      <c r="B1098" s="34">
        <f>VLOOKUP(D1098,nusedswatershed,4,FALSE)</f>
        <v>25</v>
      </c>
      <c r="C1098" s="35">
        <v>25</v>
      </c>
      <c r="D1098" s="36" t="s">
        <v>228</v>
      </c>
      <c r="E1098" s="36" t="s">
        <v>229</v>
      </c>
      <c r="F1098" s="21" t="s">
        <v>163</v>
      </c>
      <c r="G1098" s="22">
        <v>1994</v>
      </c>
      <c r="H1098" s="128">
        <v>3500</v>
      </c>
      <c r="I1098" s="40">
        <v>3500</v>
      </c>
      <c r="J1098" s="159" t="str">
        <f>IFERROR(IF(K1098&gt;0,I1098*K1098,"   -"),"   -")</f>
        <v xml:space="preserve">   -</v>
      </c>
      <c r="K1098" s="52" t="str">
        <f>_xlfn.IFNA(VLOOKUP(D1098&amp;"."&amp;G1098,PNIdata!$E$6:$L$264,2,FALSE),"-")</f>
        <v>-</v>
      </c>
      <c r="L1098" s="158" t="str">
        <f>IFERROR(IF(O1098&gt;0,I1098*O1098,"   -"),"   -")</f>
        <v xml:space="preserve">   -</v>
      </c>
      <c r="M1098" s="52"/>
      <c r="N1098" s="167"/>
      <c r="O1098" s="167"/>
      <c r="S1098" s="53">
        <v>323183</v>
      </c>
    </row>
    <row r="1099" spans="1:19" hidden="1" x14ac:dyDescent="0.25">
      <c r="A1099" s="33" t="s">
        <v>154</v>
      </c>
      <c r="B1099" s="34">
        <f>VLOOKUP(D1099,nusedswatershed,4,FALSE)</f>
        <v>25</v>
      </c>
      <c r="C1099" s="35">
        <v>25</v>
      </c>
      <c r="D1099" s="36" t="s">
        <v>228</v>
      </c>
      <c r="E1099" s="36" t="s">
        <v>229</v>
      </c>
      <c r="F1099" s="21" t="s">
        <v>163</v>
      </c>
      <c r="G1099" s="22">
        <v>1993</v>
      </c>
      <c r="H1099" s="128">
        <v>1700</v>
      </c>
      <c r="I1099" s="40">
        <v>1700</v>
      </c>
      <c r="J1099" s="159" t="str">
        <f>IFERROR(IF(K1099&gt;0,I1099*K1099,"   -"),"   -")</f>
        <v xml:space="preserve">   -</v>
      </c>
      <c r="K1099" s="52" t="str">
        <f>_xlfn.IFNA(VLOOKUP(D1099&amp;"."&amp;G1099,PNIdata!$E$6:$L$264,2,FALSE),"-")</f>
        <v>-</v>
      </c>
      <c r="L1099" s="158" t="str">
        <f>IFERROR(IF(O1099&gt;0,I1099*O1099,"   -"),"   -")</f>
        <v xml:space="preserve">   -</v>
      </c>
      <c r="M1099" s="52"/>
      <c r="N1099" s="167"/>
      <c r="O1099" s="167"/>
      <c r="S1099" s="53">
        <v>357356</v>
      </c>
    </row>
    <row r="1100" spans="1:19" hidden="1" x14ac:dyDescent="0.25">
      <c r="A1100" s="33" t="s">
        <v>154</v>
      </c>
      <c r="B1100" s="34">
        <f>VLOOKUP(D1100,nusedswatershed,4,FALSE)</f>
        <v>25</v>
      </c>
      <c r="C1100" s="35">
        <v>25</v>
      </c>
      <c r="D1100" s="36" t="s">
        <v>228</v>
      </c>
      <c r="E1100" s="36" t="s">
        <v>229</v>
      </c>
      <c r="F1100" s="21" t="s">
        <v>163</v>
      </c>
      <c r="G1100" s="22">
        <v>1992</v>
      </c>
      <c r="H1100" s="128">
        <v>2500</v>
      </c>
      <c r="I1100" s="40">
        <v>2500</v>
      </c>
      <c r="J1100" s="159" t="str">
        <f>IFERROR(IF(K1100&gt;0,I1100*K1100,"   -"),"   -")</f>
        <v xml:space="preserve">   -</v>
      </c>
      <c r="K1100" s="52" t="str">
        <f>_xlfn.IFNA(VLOOKUP(D1100&amp;"."&amp;G1100,PNIdata!$E$6:$L$264,2,FALSE),"-")</f>
        <v>-</v>
      </c>
      <c r="L1100" s="158" t="str">
        <f>IFERROR(IF(O1100&gt;0,I1100*O1100,"   -"),"   -")</f>
        <v xml:space="preserve">   -</v>
      </c>
      <c r="M1100" s="52"/>
      <c r="N1100" s="167"/>
      <c r="O1100" s="167"/>
      <c r="S1100" s="53">
        <v>542290</v>
      </c>
    </row>
    <row r="1101" spans="1:19" hidden="1" x14ac:dyDescent="0.25">
      <c r="A1101" s="33" t="s">
        <v>154</v>
      </c>
      <c r="B1101" s="34">
        <f>VLOOKUP(D1101,nusedswatershed,4,FALSE)</f>
        <v>25</v>
      </c>
      <c r="C1101" s="35">
        <v>25</v>
      </c>
      <c r="D1101" s="36" t="s">
        <v>228</v>
      </c>
      <c r="E1101" s="36" t="s">
        <v>229</v>
      </c>
      <c r="F1101" s="21" t="s">
        <v>163</v>
      </c>
      <c r="G1101" s="22">
        <v>1991</v>
      </c>
      <c r="H1101" s="128">
        <v>1000</v>
      </c>
      <c r="I1101" s="40">
        <v>1000</v>
      </c>
      <c r="J1101" s="159" t="str">
        <f>IFERROR(IF(K1101&gt;0,I1101*K1101,"   -"),"   -")</f>
        <v xml:space="preserve">   -</v>
      </c>
      <c r="K1101" s="52" t="str">
        <f>_xlfn.IFNA(VLOOKUP(D1101&amp;"."&amp;G1101,PNIdata!$E$6:$L$264,2,FALSE),"-")</f>
        <v>-</v>
      </c>
      <c r="L1101" s="158" t="str">
        <f>IFERROR(IF(O1101&gt;0,I1101*O1101,"   -"),"   -")</f>
        <v xml:space="preserve">   -</v>
      </c>
      <c r="M1101" s="52"/>
      <c r="N1101" s="167"/>
      <c r="O1101" s="167"/>
      <c r="S1101" s="53">
        <v>72903</v>
      </c>
    </row>
    <row r="1102" spans="1:19" hidden="1" x14ac:dyDescent="0.25">
      <c r="A1102" s="33" t="s">
        <v>154</v>
      </c>
      <c r="B1102" s="34">
        <f>VLOOKUP(D1102,nusedswatershed,4,FALSE)</f>
        <v>25</v>
      </c>
      <c r="C1102" s="35">
        <v>25</v>
      </c>
      <c r="D1102" s="36" t="s">
        <v>228</v>
      </c>
      <c r="E1102" s="36" t="s">
        <v>229</v>
      </c>
      <c r="F1102" s="21" t="s">
        <v>163</v>
      </c>
      <c r="G1102" s="22">
        <v>1990</v>
      </c>
      <c r="H1102" s="128">
        <v>1952</v>
      </c>
      <c r="I1102" s="40">
        <v>1952</v>
      </c>
      <c r="J1102" s="159" t="str">
        <f>IFERROR(IF(K1102&gt;0,I1102*K1102,"   -"),"   -")</f>
        <v xml:space="preserve">   -</v>
      </c>
      <c r="K1102" s="52" t="str">
        <f>_xlfn.IFNA(VLOOKUP(D1102&amp;"."&amp;G1102,PNIdata!$E$6:$L$264,2,FALSE),"-")</f>
        <v>-</v>
      </c>
      <c r="L1102" s="158" t="str">
        <f>IFERROR(IF(O1102&gt;0,I1102*O1102,"   -"),"   -")</f>
        <v xml:space="preserve">   -</v>
      </c>
      <c r="M1102" s="52"/>
      <c r="N1102" s="167"/>
      <c r="O1102" s="167"/>
      <c r="S1102" s="53">
        <v>101607</v>
      </c>
    </row>
    <row r="1103" spans="1:19" hidden="1" x14ac:dyDescent="0.25">
      <c r="A1103" s="33" t="s">
        <v>154</v>
      </c>
      <c r="B1103" s="34">
        <f>VLOOKUP(D1103,nusedswatershed,4,FALSE)</f>
        <v>25</v>
      </c>
      <c r="C1103" s="35">
        <v>25</v>
      </c>
      <c r="D1103" s="36" t="s">
        <v>228</v>
      </c>
      <c r="E1103" s="36" t="s">
        <v>229</v>
      </c>
      <c r="F1103" s="21" t="s">
        <v>163</v>
      </c>
      <c r="G1103" s="22">
        <v>1989</v>
      </c>
      <c r="H1103" s="128">
        <v>1000</v>
      </c>
      <c r="I1103" s="40">
        <v>1000</v>
      </c>
      <c r="J1103" s="159" t="str">
        <f>IFERROR(IF(K1103&gt;0,I1103*K1103,"   -"),"   -")</f>
        <v xml:space="preserve">   -</v>
      </c>
      <c r="K1103" s="52" t="str">
        <f>_xlfn.IFNA(VLOOKUP(D1103&amp;"."&amp;G1103,PNIdata!$E$6:$L$264,2,FALSE),"-")</f>
        <v>-</v>
      </c>
      <c r="L1103" s="158" t="str">
        <f>IFERROR(IF(O1103&gt;0,I1103*O1103,"   -"),"   -")</f>
        <v xml:space="preserve">   -</v>
      </c>
      <c r="M1103" s="52"/>
      <c r="N1103" s="167"/>
      <c r="O1103" s="167"/>
      <c r="S1103" s="53">
        <v>468985</v>
      </c>
    </row>
    <row r="1104" spans="1:19" hidden="1" x14ac:dyDescent="0.25">
      <c r="A1104" s="33" t="s">
        <v>154</v>
      </c>
      <c r="B1104" s="34">
        <f>VLOOKUP(D1104,nusedswatershed,4,FALSE)</f>
        <v>25</v>
      </c>
      <c r="C1104" s="35">
        <v>25</v>
      </c>
      <c r="D1104" s="36" t="s">
        <v>228</v>
      </c>
      <c r="E1104" s="36" t="s">
        <v>229</v>
      </c>
      <c r="F1104" s="21" t="s">
        <v>163</v>
      </c>
      <c r="G1104" s="22">
        <v>1988</v>
      </c>
      <c r="H1104" s="128">
        <v>1000</v>
      </c>
      <c r="I1104" s="40">
        <v>1000</v>
      </c>
      <c r="J1104" s="159" t="str">
        <f>IFERROR(IF(K1104&gt;0,I1104*K1104,"   -"),"   -")</f>
        <v xml:space="preserve">   -</v>
      </c>
      <c r="K1104" s="52" t="str">
        <f>_xlfn.IFNA(VLOOKUP(D1104&amp;"."&amp;G1104,PNIdata!$E$6:$L$264,2,FALSE),"-")</f>
        <v>-</v>
      </c>
      <c r="L1104" s="158" t="str">
        <f>IFERROR(IF(O1104&gt;0,I1104*O1104,"   -"),"   -")</f>
        <v xml:space="preserve">   -</v>
      </c>
      <c r="M1104" s="52"/>
      <c r="N1104" s="167"/>
      <c r="O1104" s="167"/>
      <c r="S1104" s="53">
        <v>379803</v>
      </c>
    </row>
    <row r="1105" spans="1:19" hidden="1" x14ac:dyDescent="0.25">
      <c r="A1105" s="33" t="s">
        <v>154</v>
      </c>
      <c r="B1105" s="34">
        <f>VLOOKUP(D1105,nusedswatershed,4,FALSE)</f>
        <v>25</v>
      </c>
      <c r="C1105" s="35">
        <v>25</v>
      </c>
      <c r="D1105" s="36" t="s">
        <v>228</v>
      </c>
      <c r="E1105" s="36" t="s">
        <v>229</v>
      </c>
      <c r="F1105" s="21" t="s">
        <v>163</v>
      </c>
      <c r="G1105" s="22">
        <v>1987</v>
      </c>
      <c r="H1105" s="128">
        <v>600</v>
      </c>
      <c r="I1105" s="40">
        <v>600</v>
      </c>
      <c r="J1105" s="159" t="str">
        <f>IFERROR(IF(K1105&gt;0,I1105*K1105,"   -"),"   -")</f>
        <v xml:space="preserve">   -</v>
      </c>
      <c r="K1105" s="52" t="str">
        <f>_xlfn.IFNA(VLOOKUP(D1105&amp;"."&amp;G1105,PNIdata!$E$6:$L$264,2,FALSE),"-")</f>
        <v>-</v>
      </c>
      <c r="L1105" s="158" t="str">
        <f>IFERROR(IF(O1105&gt;0,I1105*O1105,"   -"),"   -")</f>
        <v xml:space="preserve">   -</v>
      </c>
      <c r="M1105" s="52"/>
      <c r="N1105" s="167"/>
      <c r="O1105" s="167"/>
      <c r="S1105" s="53">
        <v>145118</v>
      </c>
    </row>
    <row r="1106" spans="1:19" hidden="1" x14ac:dyDescent="0.25">
      <c r="A1106" s="33" t="s">
        <v>154</v>
      </c>
      <c r="B1106" s="34">
        <f>VLOOKUP(D1106,nusedswatershed,4,FALSE)</f>
        <v>25</v>
      </c>
      <c r="C1106" s="35">
        <v>25</v>
      </c>
      <c r="D1106" s="36" t="s">
        <v>228</v>
      </c>
      <c r="E1106" s="36" t="s">
        <v>229</v>
      </c>
      <c r="F1106" s="21" t="s">
        <v>163</v>
      </c>
      <c r="G1106" s="22">
        <v>1986</v>
      </c>
      <c r="H1106" s="128">
        <v>1900</v>
      </c>
      <c r="I1106" s="40">
        <v>1900</v>
      </c>
      <c r="J1106" s="159" t="str">
        <f>IFERROR(IF(K1106&gt;0,I1106*K1106,"   -"),"   -")</f>
        <v xml:space="preserve">   -</v>
      </c>
      <c r="K1106" s="52" t="str">
        <f>_xlfn.IFNA(VLOOKUP(D1106&amp;"."&amp;G1106,PNIdata!$E$6:$L$264,2,FALSE),"-")</f>
        <v>-</v>
      </c>
      <c r="L1106" s="158" t="str">
        <f>IFERROR(IF(O1106&gt;0,I1106*O1106,"   -"),"   -")</f>
        <v xml:space="preserve">   -</v>
      </c>
      <c r="M1106" s="52"/>
      <c r="N1106" s="167"/>
      <c r="O1106" s="167"/>
      <c r="S1106" s="53">
        <v>330100</v>
      </c>
    </row>
    <row r="1107" spans="1:19" hidden="1" x14ac:dyDescent="0.25">
      <c r="A1107" s="33" t="s">
        <v>154</v>
      </c>
      <c r="B1107" s="34">
        <f>VLOOKUP(D1107,nusedswatershed,4,FALSE)</f>
        <v>25</v>
      </c>
      <c r="C1107" s="35">
        <v>25</v>
      </c>
      <c r="D1107" s="36" t="s">
        <v>228</v>
      </c>
      <c r="E1107" s="36" t="s">
        <v>229</v>
      </c>
      <c r="F1107" s="21" t="s">
        <v>163</v>
      </c>
      <c r="G1107" s="22">
        <v>1985</v>
      </c>
      <c r="H1107" s="128">
        <v>1500</v>
      </c>
      <c r="I1107" s="40">
        <v>1500</v>
      </c>
      <c r="J1107" s="159" t="str">
        <f>IFERROR(IF(K1107&gt;0,I1107*K1107,"   -"),"   -")</f>
        <v xml:space="preserve">   -</v>
      </c>
      <c r="K1107" s="52" t="str">
        <f>_xlfn.IFNA(VLOOKUP(D1107&amp;"."&amp;G1107,PNIdata!$E$6:$L$264,2,FALSE),"-")</f>
        <v>-</v>
      </c>
      <c r="L1107" s="158" t="str">
        <f>IFERROR(IF(O1107&gt;0,I1107*O1107,"   -"),"   -")</f>
        <v xml:space="preserve">   -</v>
      </c>
      <c r="M1107" s="52"/>
      <c r="N1107" s="167"/>
      <c r="O1107" s="167"/>
      <c r="S1107" s="53">
        <v>125196</v>
      </c>
    </row>
    <row r="1108" spans="1:19" hidden="1" x14ac:dyDescent="0.25">
      <c r="A1108" s="33" t="s">
        <v>154</v>
      </c>
      <c r="B1108" s="34">
        <f>VLOOKUP(D1108,nusedswatershed,4,FALSE)</f>
        <v>25</v>
      </c>
      <c r="C1108" s="35">
        <v>25</v>
      </c>
      <c r="D1108" s="36" t="s">
        <v>228</v>
      </c>
      <c r="E1108" s="36" t="s">
        <v>229</v>
      </c>
      <c r="F1108" s="21" t="s">
        <v>163</v>
      </c>
      <c r="G1108" s="22">
        <v>1984</v>
      </c>
      <c r="H1108" s="128">
        <v>1500</v>
      </c>
      <c r="I1108" s="40">
        <v>1500</v>
      </c>
      <c r="J1108" s="159" t="str">
        <f>IFERROR(IF(K1108&gt;0,I1108*K1108,"   -"),"   -")</f>
        <v xml:space="preserve">   -</v>
      </c>
      <c r="K1108" s="52" t="str">
        <f>_xlfn.IFNA(VLOOKUP(D1108&amp;"."&amp;G1108,PNIdata!$E$6:$L$264,2,FALSE),"-")</f>
        <v>-</v>
      </c>
      <c r="L1108" s="158" t="str">
        <f>IFERROR(IF(O1108&gt;0,I1108*O1108,"   -"),"   -")</f>
        <v xml:space="preserve">   -</v>
      </c>
      <c r="M1108" s="52"/>
      <c r="N1108" s="167"/>
      <c r="O1108" s="167"/>
      <c r="S1108" s="53">
        <v>39124</v>
      </c>
    </row>
    <row r="1109" spans="1:19" hidden="1" x14ac:dyDescent="0.25">
      <c r="A1109" s="33" t="s">
        <v>154</v>
      </c>
      <c r="B1109" s="34">
        <f>VLOOKUP(D1109,nusedswatershed,4,FALSE)</f>
        <v>25</v>
      </c>
      <c r="C1109" s="35">
        <v>25</v>
      </c>
      <c r="D1109" s="36" t="s">
        <v>228</v>
      </c>
      <c r="E1109" s="36" t="s">
        <v>229</v>
      </c>
      <c r="F1109" s="21" t="s">
        <v>163</v>
      </c>
      <c r="G1109" s="22">
        <v>1983</v>
      </c>
      <c r="H1109" s="128">
        <v>1500</v>
      </c>
      <c r="I1109" s="40">
        <v>1500</v>
      </c>
      <c r="J1109" s="159" t="str">
        <f>IFERROR(IF(K1109&gt;0,I1109*K1109,"   -"),"   -")</f>
        <v xml:space="preserve">   -</v>
      </c>
      <c r="K1109" s="52" t="str">
        <f>_xlfn.IFNA(VLOOKUP(D1109&amp;"."&amp;G1109,PNIdata!$E$6:$L$264,2,FALSE),"-")</f>
        <v>-</v>
      </c>
      <c r="L1109" s="158" t="str">
        <f>IFERROR(IF(O1109&gt;0,I1109*O1109,"   -"),"   -")</f>
        <v xml:space="preserve">   -</v>
      </c>
      <c r="M1109" s="52"/>
      <c r="N1109" s="167"/>
      <c r="O1109" s="167"/>
      <c r="S1109" s="53">
        <v>12838</v>
      </c>
    </row>
    <row r="1110" spans="1:19" hidden="1" x14ac:dyDescent="0.25">
      <c r="A1110" s="33" t="s">
        <v>154</v>
      </c>
      <c r="B1110" s="34">
        <f>VLOOKUP(D1110,nusedswatershed,4,FALSE)</f>
        <v>25</v>
      </c>
      <c r="C1110" s="35">
        <v>25</v>
      </c>
      <c r="D1110" s="36" t="s">
        <v>228</v>
      </c>
      <c r="E1110" s="36" t="s">
        <v>229</v>
      </c>
      <c r="F1110" s="21" t="s">
        <v>163</v>
      </c>
      <c r="G1110" s="22">
        <v>1982</v>
      </c>
      <c r="H1110" s="128">
        <v>1000</v>
      </c>
      <c r="I1110" s="40">
        <v>1000</v>
      </c>
      <c r="J1110" s="159" t="str">
        <f>IFERROR(IF(K1110&gt;0,I1110*K1110,"   -"),"   -")</f>
        <v xml:space="preserve">   -</v>
      </c>
      <c r="K1110" s="52" t="str">
        <f>_xlfn.IFNA(VLOOKUP(D1110&amp;"."&amp;G1110,PNIdata!$E$6:$L$264,2,FALSE),"-")</f>
        <v>-</v>
      </c>
      <c r="L1110" s="158" t="str">
        <f>IFERROR(IF(O1110&gt;0,I1110*O1110,"   -"),"   -")</f>
        <v xml:space="preserve">   -</v>
      </c>
      <c r="M1110" s="52"/>
      <c r="N1110" s="167"/>
      <c r="O1110" s="167"/>
      <c r="S1110" s="53"/>
    </row>
    <row r="1111" spans="1:19" hidden="1" x14ac:dyDescent="0.25">
      <c r="A1111" s="33" t="s">
        <v>154</v>
      </c>
      <c r="B1111" s="34">
        <f>VLOOKUP(D1111,nusedswatershed,4,FALSE)</f>
        <v>25</v>
      </c>
      <c r="C1111" s="35">
        <v>25</v>
      </c>
      <c r="D1111" s="36" t="s">
        <v>228</v>
      </c>
      <c r="E1111" s="36" t="s">
        <v>229</v>
      </c>
      <c r="F1111" s="21" t="s">
        <v>163</v>
      </c>
      <c r="G1111" s="22">
        <v>1981</v>
      </c>
      <c r="H1111" s="128">
        <v>620</v>
      </c>
      <c r="I1111" s="40">
        <v>620</v>
      </c>
      <c r="J1111" s="159" t="str">
        <f>IFERROR(IF(K1111&gt;0,I1111*K1111,"   -"),"   -")</f>
        <v xml:space="preserve">   -</v>
      </c>
      <c r="K1111" s="52" t="str">
        <f>_xlfn.IFNA(VLOOKUP(D1111&amp;"."&amp;G1111,PNIdata!$E$6:$L$264,2,FALSE),"-")</f>
        <v>-</v>
      </c>
      <c r="L1111" s="158" t="str">
        <f>IFERROR(IF(O1111&gt;0,I1111*O1111,"   -"),"   -")</f>
        <v xml:space="preserve">   -</v>
      </c>
      <c r="M1111" s="52"/>
      <c r="N1111" s="167"/>
      <c r="O1111" s="167"/>
      <c r="S1111" s="53"/>
    </row>
    <row r="1112" spans="1:19" hidden="1" x14ac:dyDescent="0.25">
      <c r="A1112" s="33" t="s">
        <v>154</v>
      </c>
      <c r="B1112" s="34">
        <f>VLOOKUP(D1112,nusedswatershed,4,FALSE)</f>
        <v>25</v>
      </c>
      <c r="C1112" s="35">
        <v>25</v>
      </c>
      <c r="D1112" s="36" t="s">
        <v>228</v>
      </c>
      <c r="E1112" s="36" t="s">
        <v>229</v>
      </c>
      <c r="F1112" s="21" t="s">
        <v>163</v>
      </c>
      <c r="G1112" s="22">
        <v>1980</v>
      </c>
      <c r="H1112" s="128">
        <v>750</v>
      </c>
      <c r="I1112" s="40">
        <v>750</v>
      </c>
      <c r="J1112" s="159" t="str">
        <f>IFERROR(IF(K1112&gt;0,I1112*K1112,"   -"),"   -")</f>
        <v xml:space="preserve">   -</v>
      </c>
      <c r="K1112" s="52" t="str">
        <f>_xlfn.IFNA(VLOOKUP(D1112&amp;"."&amp;G1112,PNIdata!$E$6:$L$264,2,FALSE),"-")</f>
        <v>-</v>
      </c>
      <c r="L1112" s="158" t="str">
        <f>IFERROR(IF(O1112&gt;0,I1112*O1112,"   -"),"   -")</f>
        <v xml:space="preserve">   -</v>
      </c>
      <c r="M1112" s="52"/>
      <c r="N1112" s="167"/>
      <c r="O1112" s="167"/>
      <c r="S1112" s="53"/>
    </row>
    <row r="1113" spans="1:19" hidden="1" x14ac:dyDescent="0.25">
      <c r="A1113" s="33" t="s">
        <v>154</v>
      </c>
      <c r="B1113" s="34">
        <f>VLOOKUP(D1113,nusedswatershed,4,FALSE)</f>
        <v>25</v>
      </c>
      <c r="C1113" s="35">
        <v>25</v>
      </c>
      <c r="D1113" s="36" t="s">
        <v>228</v>
      </c>
      <c r="E1113" s="36" t="s">
        <v>229</v>
      </c>
      <c r="F1113" s="21" t="s">
        <v>163</v>
      </c>
      <c r="G1113" s="22">
        <v>1979</v>
      </c>
      <c r="H1113" s="128">
        <v>803</v>
      </c>
      <c r="I1113" s="40">
        <v>803</v>
      </c>
      <c r="J1113" s="159" t="str">
        <f>IFERROR(IF(K1113&gt;0,I1113*K1113,"   -"),"   -")</f>
        <v xml:space="preserve">   -</v>
      </c>
      <c r="K1113" s="52" t="str">
        <f>_xlfn.IFNA(VLOOKUP(D1113&amp;"."&amp;G1113,PNIdata!$E$6:$L$264,2,FALSE),"-")</f>
        <v>-</v>
      </c>
      <c r="L1113" s="158" t="str">
        <f>IFERROR(IF(O1113&gt;0,I1113*O1113,"   -"),"   -")</f>
        <v xml:space="preserve">   -</v>
      </c>
      <c r="M1113" s="52"/>
      <c r="N1113" s="167"/>
      <c r="O1113" s="167"/>
      <c r="S1113" s="53"/>
    </row>
    <row r="1114" spans="1:19" hidden="1" x14ac:dyDescent="0.25">
      <c r="A1114" s="33" t="s">
        <v>154</v>
      </c>
      <c r="B1114" s="34">
        <f>VLOOKUP(D1114,nusedswatershed,4,FALSE)</f>
        <v>25</v>
      </c>
      <c r="C1114" s="35">
        <v>25</v>
      </c>
      <c r="D1114" s="36" t="s">
        <v>228</v>
      </c>
      <c r="E1114" s="36" t="s">
        <v>229</v>
      </c>
      <c r="F1114" s="21" t="s">
        <v>163</v>
      </c>
      <c r="G1114" s="22">
        <v>1978</v>
      </c>
      <c r="H1114" s="128">
        <v>3500</v>
      </c>
      <c r="I1114" s="40">
        <v>3500</v>
      </c>
      <c r="J1114" s="159" t="str">
        <f>IFERROR(IF(K1114&gt;0,I1114*K1114,"   -"),"   -")</f>
        <v xml:space="preserve">   -</v>
      </c>
      <c r="K1114" s="52" t="str">
        <f>_xlfn.IFNA(VLOOKUP(D1114&amp;"."&amp;G1114,PNIdata!$E$6:$L$264,2,FALSE),"-")</f>
        <v>-</v>
      </c>
      <c r="L1114" s="158" t="str">
        <f>IFERROR(IF(O1114&gt;0,I1114*O1114,"   -"),"   -")</f>
        <v xml:space="preserve">   -</v>
      </c>
      <c r="M1114" s="52"/>
      <c r="N1114" s="167"/>
      <c r="O1114" s="167"/>
      <c r="S1114" s="53"/>
    </row>
    <row r="1115" spans="1:19" hidden="1" x14ac:dyDescent="0.25">
      <c r="A1115" s="33" t="s">
        <v>154</v>
      </c>
      <c r="B1115" s="34">
        <f>VLOOKUP(D1115,nusedswatershed,4,FALSE)</f>
        <v>25</v>
      </c>
      <c r="C1115" s="35">
        <v>25</v>
      </c>
      <c r="D1115" s="36" t="s">
        <v>228</v>
      </c>
      <c r="E1115" s="36" t="s">
        <v>229</v>
      </c>
      <c r="F1115" s="21" t="s">
        <v>163</v>
      </c>
      <c r="G1115" s="22">
        <v>1977</v>
      </c>
      <c r="H1115" s="128">
        <v>2000</v>
      </c>
      <c r="I1115" s="40">
        <v>2000</v>
      </c>
      <c r="J1115" s="159" t="str">
        <f>IFERROR(IF(K1115&gt;0,I1115*K1115,"   -"),"   -")</f>
        <v xml:space="preserve">   -</v>
      </c>
      <c r="K1115" s="52" t="str">
        <f>_xlfn.IFNA(VLOOKUP(D1115&amp;"."&amp;G1115,PNIdata!$E$6:$L$264,2,FALSE),"-")</f>
        <v>-</v>
      </c>
      <c r="L1115" s="158" t="str">
        <f>IFERROR(IF(O1115&gt;0,I1115*O1115,"   -"),"   -")</f>
        <v xml:space="preserve">   -</v>
      </c>
      <c r="M1115" s="52"/>
      <c r="N1115" s="167"/>
      <c r="O1115" s="167"/>
      <c r="S1115" s="53"/>
    </row>
    <row r="1116" spans="1:19" hidden="1" x14ac:dyDescent="0.25">
      <c r="A1116" s="33" t="s">
        <v>154</v>
      </c>
      <c r="B1116" s="34">
        <f>VLOOKUP(D1116,nusedswatershed,4,FALSE)</f>
        <v>25</v>
      </c>
      <c r="C1116" s="35">
        <v>25</v>
      </c>
      <c r="D1116" s="36" t="s">
        <v>228</v>
      </c>
      <c r="E1116" s="36" t="s">
        <v>229</v>
      </c>
      <c r="F1116" s="21" t="s">
        <v>163</v>
      </c>
      <c r="G1116" s="22">
        <v>1976</v>
      </c>
      <c r="H1116" s="128">
        <v>25</v>
      </c>
      <c r="I1116" s="40">
        <v>25</v>
      </c>
      <c r="J1116" s="159" t="str">
        <f>IFERROR(IF(K1116&gt;0,I1116*K1116,"   -"),"   -")</f>
        <v xml:space="preserve">   -</v>
      </c>
      <c r="K1116" s="52" t="str">
        <f>_xlfn.IFNA(VLOOKUP(D1116&amp;"."&amp;G1116,PNIdata!$E$6:$L$264,2,FALSE),"-")</f>
        <v>-</v>
      </c>
      <c r="L1116" s="158" t="str">
        <f>IFERROR(IF(O1116&gt;0,I1116*O1116,"   -"),"   -")</f>
        <v xml:space="preserve">   -</v>
      </c>
      <c r="M1116" s="52"/>
      <c r="N1116" s="167"/>
      <c r="O1116" s="167"/>
      <c r="S1116" s="53"/>
    </row>
    <row r="1117" spans="1:19" hidden="1" x14ac:dyDescent="0.25">
      <c r="A1117" s="33" t="s">
        <v>154</v>
      </c>
      <c r="B1117" s="34">
        <f>VLOOKUP(D1117,nusedswatershed,4,FALSE)</f>
        <v>25</v>
      </c>
      <c r="C1117" s="35">
        <v>25</v>
      </c>
      <c r="D1117" s="36" t="s">
        <v>228</v>
      </c>
      <c r="E1117" s="36" t="s">
        <v>229</v>
      </c>
      <c r="F1117" s="21" t="s">
        <v>163</v>
      </c>
      <c r="G1117" s="22">
        <v>1975</v>
      </c>
      <c r="H1117" s="128">
        <v>475</v>
      </c>
      <c r="I1117" s="40">
        <v>475</v>
      </c>
      <c r="J1117" s="159" t="str">
        <f>IFERROR(IF(K1117&gt;0,I1117*K1117,"   -"),"   -")</f>
        <v xml:space="preserve">   -</v>
      </c>
      <c r="K1117" s="52" t="str">
        <f>_xlfn.IFNA(VLOOKUP(D1117&amp;"."&amp;G1117,PNIdata!$E$6:$L$264,2,FALSE),"-")</f>
        <v>-</v>
      </c>
      <c r="L1117" s="158" t="str">
        <f>IFERROR(IF(O1117&gt;0,I1117*O1117,"   -"),"   -")</f>
        <v xml:space="preserve">   -</v>
      </c>
      <c r="M1117" s="52"/>
      <c r="N1117" s="167"/>
      <c r="O1117" s="167"/>
      <c r="S1117" s="53"/>
    </row>
    <row r="1118" spans="1:19" hidden="1" x14ac:dyDescent="0.25">
      <c r="A1118" s="33" t="s">
        <v>154</v>
      </c>
      <c r="B1118" s="34">
        <f>VLOOKUP(D1118,nusedswatershed,4,FALSE)</f>
        <v>25</v>
      </c>
      <c r="C1118" s="35">
        <v>25</v>
      </c>
      <c r="D1118" s="36" t="s">
        <v>228</v>
      </c>
      <c r="E1118" s="36" t="s">
        <v>229</v>
      </c>
      <c r="F1118" s="21" t="s">
        <v>163</v>
      </c>
      <c r="G1118" s="22">
        <v>1974</v>
      </c>
      <c r="H1118" s="128">
        <v>775</v>
      </c>
      <c r="I1118" s="40">
        <v>775</v>
      </c>
      <c r="J1118" s="159" t="str">
        <f>IFERROR(IF(K1118&gt;0,I1118*K1118,"   -"),"   -")</f>
        <v xml:space="preserve">   -</v>
      </c>
      <c r="K1118" s="52" t="str">
        <f>_xlfn.IFNA(VLOOKUP(D1118&amp;"."&amp;G1118,PNIdata!$E$6:$L$264,2,FALSE),"-")</f>
        <v>-</v>
      </c>
      <c r="L1118" s="158" t="str">
        <f>IFERROR(IF(O1118&gt;0,I1118*O1118,"   -"),"   -")</f>
        <v xml:space="preserve">   -</v>
      </c>
      <c r="M1118" s="52"/>
      <c r="N1118" s="167"/>
      <c r="O1118" s="167"/>
      <c r="S1118" s="53"/>
    </row>
    <row r="1119" spans="1:19" hidden="1" x14ac:dyDescent="0.25">
      <c r="A1119" s="33" t="s">
        <v>154</v>
      </c>
      <c r="B1119" s="34">
        <f>VLOOKUP(D1119,nusedswatershed,4,FALSE)</f>
        <v>25</v>
      </c>
      <c r="C1119" s="35">
        <v>25</v>
      </c>
      <c r="D1119" s="36" t="s">
        <v>228</v>
      </c>
      <c r="E1119" s="36" t="s">
        <v>229</v>
      </c>
      <c r="F1119" s="21" t="s">
        <v>163</v>
      </c>
      <c r="G1119" s="22">
        <v>1973</v>
      </c>
      <c r="H1119" s="128">
        <v>3500</v>
      </c>
      <c r="I1119" s="40">
        <v>3500</v>
      </c>
      <c r="J1119" s="159" t="str">
        <f>IFERROR(IF(K1119&gt;0,I1119*K1119,"   -"),"   -")</f>
        <v xml:space="preserve">   -</v>
      </c>
      <c r="K1119" s="52" t="str">
        <f>_xlfn.IFNA(VLOOKUP(D1119&amp;"."&amp;G1119,PNIdata!$E$6:$L$264,2,FALSE),"-")</f>
        <v>-</v>
      </c>
      <c r="L1119" s="158" t="str">
        <f>IFERROR(IF(O1119&gt;0,I1119*O1119,"   -"),"   -")</f>
        <v xml:space="preserve">   -</v>
      </c>
      <c r="M1119" s="52"/>
      <c r="N1119" s="167"/>
      <c r="O1119" s="167"/>
      <c r="S1119" s="53"/>
    </row>
    <row r="1120" spans="1:19" hidden="1" x14ac:dyDescent="0.25">
      <c r="A1120" s="33" t="s">
        <v>154</v>
      </c>
      <c r="B1120" s="34">
        <f>VLOOKUP(D1120,nusedswatershed,4,FALSE)</f>
        <v>25</v>
      </c>
      <c r="C1120" s="35">
        <v>25</v>
      </c>
      <c r="D1120" s="36" t="s">
        <v>228</v>
      </c>
      <c r="E1120" s="36" t="s">
        <v>229</v>
      </c>
      <c r="F1120" s="21" t="s">
        <v>163</v>
      </c>
      <c r="G1120" s="22">
        <v>1972</v>
      </c>
      <c r="H1120" s="128">
        <v>1125</v>
      </c>
      <c r="I1120" s="40">
        <v>1125</v>
      </c>
      <c r="J1120" s="159" t="str">
        <f>IFERROR(IF(K1120&gt;0,I1120*K1120,"   -"),"   -")</f>
        <v xml:space="preserve">   -</v>
      </c>
      <c r="K1120" s="52" t="str">
        <f>_xlfn.IFNA(VLOOKUP(D1120&amp;"."&amp;G1120,PNIdata!$E$6:$L$264,2,FALSE),"-")</f>
        <v>-</v>
      </c>
      <c r="L1120" s="158" t="str">
        <f>IFERROR(IF(O1120&gt;0,I1120*O1120,"   -"),"   -")</f>
        <v xml:space="preserve">   -</v>
      </c>
      <c r="M1120" s="52"/>
      <c r="N1120" s="167"/>
      <c r="O1120" s="167"/>
      <c r="S1120" s="53"/>
    </row>
    <row r="1121" spans="1:19" hidden="1" x14ac:dyDescent="0.25">
      <c r="A1121" s="33" t="s">
        <v>154</v>
      </c>
      <c r="B1121" s="34">
        <f>VLOOKUP(D1121,nusedswatershed,4,FALSE)</f>
        <v>25</v>
      </c>
      <c r="C1121" s="35">
        <v>25</v>
      </c>
      <c r="D1121" s="36" t="s">
        <v>228</v>
      </c>
      <c r="E1121" s="36" t="s">
        <v>229</v>
      </c>
      <c r="F1121" s="21" t="s">
        <v>163</v>
      </c>
      <c r="G1121" s="22">
        <v>1971</v>
      </c>
      <c r="H1121" s="128">
        <v>1300</v>
      </c>
      <c r="I1121" s="40">
        <v>1300</v>
      </c>
      <c r="J1121" s="159" t="str">
        <f>IFERROR(IF(K1121&gt;0,I1121*K1121,"   -"),"   -")</f>
        <v xml:space="preserve">   -</v>
      </c>
      <c r="K1121" s="52" t="str">
        <f>_xlfn.IFNA(VLOOKUP(D1121&amp;"."&amp;G1121,PNIdata!$E$6:$L$264,2,FALSE),"-")</f>
        <v>-</v>
      </c>
      <c r="L1121" s="158" t="str">
        <f>IFERROR(IF(O1121&gt;0,I1121*O1121,"   -"),"   -")</f>
        <v xml:space="preserve">   -</v>
      </c>
      <c r="M1121" s="52"/>
      <c r="N1121" s="167"/>
      <c r="O1121" s="167"/>
      <c r="S1121" s="53"/>
    </row>
    <row r="1122" spans="1:19" hidden="1" x14ac:dyDescent="0.25">
      <c r="A1122" s="33" t="s">
        <v>154</v>
      </c>
      <c r="B1122" s="34">
        <f>VLOOKUP(D1122,nusedswatershed,4,FALSE)</f>
        <v>25</v>
      </c>
      <c r="C1122" s="35">
        <v>25</v>
      </c>
      <c r="D1122" s="36" t="s">
        <v>228</v>
      </c>
      <c r="E1122" s="36" t="s">
        <v>229</v>
      </c>
      <c r="F1122" s="21" t="s">
        <v>163</v>
      </c>
      <c r="G1122" s="22">
        <v>1970</v>
      </c>
      <c r="H1122" s="128">
        <v>800</v>
      </c>
      <c r="I1122" s="40">
        <v>800</v>
      </c>
      <c r="J1122" s="159" t="str">
        <f>IFERROR(IF(K1122&gt;0,I1122*K1122,"   -"),"   -")</f>
        <v xml:space="preserve">   -</v>
      </c>
      <c r="K1122" s="52" t="str">
        <f>_xlfn.IFNA(VLOOKUP(D1122&amp;"."&amp;G1122,PNIdata!$E$6:$L$264,2,FALSE),"-")</f>
        <v>-</v>
      </c>
      <c r="L1122" s="158" t="str">
        <f>IFERROR(IF(O1122&gt;0,I1122*O1122,"   -"),"   -")</f>
        <v xml:space="preserve">   -</v>
      </c>
      <c r="M1122" s="52"/>
      <c r="N1122" s="167"/>
      <c r="O1122" s="167"/>
      <c r="S1122" s="53"/>
    </row>
    <row r="1123" spans="1:19" hidden="1" x14ac:dyDescent="0.25">
      <c r="A1123" s="33" t="s">
        <v>154</v>
      </c>
      <c r="B1123" s="34">
        <f>VLOOKUP(D1123,nusedswatershed,4,FALSE)</f>
        <v>25</v>
      </c>
      <c r="C1123" s="35">
        <v>25</v>
      </c>
      <c r="D1123" s="36" t="s">
        <v>228</v>
      </c>
      <c r="E1123" s="36" t="s">
        <v>229</v>
      </c>
      <c r="F1123" s="21" t="s">
        <v>163</v>
      </c>
      <c r="G1123" s="22">
        <v>1969</v>
      </c>
      <c r="H1123" s="128">
        <v>1000</v>
      </c>
      <c r="I1123" s="40">
        <v>1000</v>
      </c>
      <c r="J1123" s="159" t="str">
        <f>IFERROR(IF(K1123&gt;0,I1123*K1123,"   -"),"   -")</f>
        <v xml:space="preserve">   -</v>
      </c>
      <c r="K1123" s="52" t="str">
        <f>_xlfn.IFNA(VLOOKUP(D1123&amp;"."&amp;G1123,PNIdata!$E$6:$L$264,2,FALSE),"-")</f>
        <v>-</v>
      </c>
      <c r="L1123" s="158" t="str">
        <f>IFERROR(IF(O1123&gt;0,I1123*O1123,"   -"),"   -")</f>
        <v xml:space="preserve">   -</v>
      </c>
      <c r="M1123" s="52"/>
      <c r="N1123" s="167"/>
      <c r="O1123" s="167"/>
      <c r="S1123" s="53"/>
    </row>
    <row r="1124" spans="1:19" hidden="1" x14ac:dyDescent="0.25">
      <c r="A1124" s="33" t="s">
        <v>154</v>
      </c>
      <c r="B1124" s="34">
        <f>VLOOKUP(D1124,nusedswatershed,4,FALSE)</f>
        <v>25</v>
      </c>
      <c r="C1124" s="35">
        <v>25</v>
      </c>
      <c r="D1124" s="36" t="s">
        <v>228</v>
      </c>
      <c r="E1124" s="36" t="s">
        <v>229</v>
      </c>
      <c r="F1124" s="21" t="s">
        <v>163</v>
      </c>
      <c r="G1124" s="22">
        <v>1968</v>
      </c>
      <c r="H1124" s="128">
        <v>750</v>
      </c>
      <c r="I1124" s="40">
        <v>750</v>
      </c>
      <c r="J1124" s="159" t="str">
        <f>IFERROR(IF(K1124&gt;0,I1124*K1124,"   -"),"   -")</f>
        <v xml:space="preserve">   -</v>
      </c>
      <c r="K1124" s="52" t="str">
        <f>_xlfn.IFNA(VLOOKUP(D1124&amp;"."&amp;G1124,PNIdata!$E$6:$L$264,2,FALSE),"-")</f>
        <v>-</v>
      </c>
      <c r="L1124" s="158" t="str">
        <f>IFERROR(IF(O1124&gt;0,I1124*O1124,"   -"),"   -")</f>
        <v xml:space="preserve">   -</v>
      </c>
      <c r="M1124" s="52"/>
      <c r="N1124" s="167"/>
      <c r="O1124" s="167"/>
      <c r="S1124" s="53"/>
    </row>
    <row r="1125" spans="1:19" hidden="1" x14ac:dyDescent="0.25">
      <c r="A1125" s="33" t="s">
        <v>154</v>
      </c>
      <c r="B1125" s="34">
        <f>VLOOKUP(D1125,nusedswatershed,4,FALSE)</f>
        <v>25</v>
      </c>
      <c r="C1125" s="35">
        <v>25</v>
      </c>
      <c r="D1125" s="36" t="s">
        <v>228</v>
      </c>
      <c r="E1125" s="36" t="s">
        <v>229</v>
      </c>
      <c r="F1125" s="21" t="s">
        <v>163</v>
      </c>
      <c r="G1125" s="22">
        <v>1967</v>
      </c>
      <c r="H1125" s="128">
        <v>2000</v>
      </c>
      <c r="I1125" s="40">
        <v>2000</v>
      </c>
      <c r="J1125" s="159" t="str">
        <f>IFERROR(IF(K1125&gt;0,I1125*K1125,"   -"),"   -")</f>
        <v xml:space="preserve">   -</v>
      </c>
      <c r="K1125" s="52" t="str">
        <f>_xlfn.IFNA(VLOOKUP(D1125&amp;"."&amp;G1125,PNIdata!$E$6:$L$264,2,FALSE),"-")</f>
        <v>-</v>
      </c>
      <c r="L1125" s="158" t="str">
        <f>IFERROR(IF(O1125&gt;0,I1125*O1125,"   -"),"   -")</f>
        <v xml:space="preserve">   -</v>
      </c>
      <c r="M1125" s="52"/>
      <c r="N1125" s="167"/>
      <c r="O1125" s="167"/>
      <c r="S1125" s="53"/>
    </row>
    <row r="1126" spans="1:19" hidden="1" x14ac:dyDescent="0.25">
      <c r="A1126" s="33" t="s">
        <v>154</v>
      </c>
      <c r="B1126" s="34">
        <f>VLOOKUP(D1126,nusedswatershed,4,FALSE)</f>
        <v>25</v>
      </c>
      <c r="C1126" s="35">
        <v>25</v>
      </c>
      <c r="D1126" s="36" t="s">
        <v>228</v>
      </c>
      <c r="E1126" s="36" t="s">
        <v>229</v>
      </c>
      <c r="F1126" s="21" t="s">
        <v>163</v>
      </c>
      <c r="G1126" s="22">
        <v>1966</v>
      </c>
      <c r="H1126" s="128">
        <v>1525</v>
      </c>
      <c r="I1126" s="40">
        <v>1525</v>
      </c>
      <c r="J1126" s="159" t="str">
        <f>IFERROR(IF(K1126&gt;0,I1126*K1126,"   -"),"   -")</f>
        <v xml:space="preserve">   -</v>
      </c>
      <c r="K1126" s="52" t="str">
        <f>_xlfn.IFNA(VLOOKUP(D1126&amp;"."&amp;G1126,PNIdata!$E$6:$L$264,2,FALSE),"-")</f>
        <v>-</v>
      </c>
      <c r="L1126" s="158" t="str">
        <f>IFERROR(IF(O1126&gt;0,I1126*O1126,"   -"),"   -")</f>
        <v xml:space="preserve">   -</v>
      </c>
      <c r="M1126" s="52"/>
      <c r="N1126" s="167"/>
      <c r="O1126" s="167"/>
      <c r="S1126" s="53"/>
    </row>
    <row r="1127" spans="1:19" hidden="1" x14ac:dyDescent="0.25">
      <c r="A1127" s="33" t="s">
        <v>154</v>
      </c>
      <c r="B1127" s="34">
        <f>VLOOKUP(D1127,nusedswatershed,4,FALSE)</f>
        <v>25</v>
      </c>
      <c r="C1127" s="35">
        <v>25</v>
      </c>
      <c r="D1127" s="36" t="s">
        <v>228</v>
      </c>
      <c r="E1127" s="36" t="s">
        <v>229</v>
      </c>
      <c r="F1127" s="21" t="s">
        <v>163</v>
      </c>
      <c r="G1127" s="22">
        <v>1965</v>
      </c>
      <c r="H1127" s="128">
        <v>1525</v>
      </c>
      <c r="I1127" s="40">
        <v>1525</v>
      </c>
      <c r="J1127" s="159" t="str">
        <f>IFERROR(IF(K1127&gt;0,I1127*K1127,"   -"),"   -")</f>
        <v xml:space="preserve">   -</v>
      </c>
      <c r="K1127" s="52" t="str">
        <f>_xlfn.IFNA(VLOOKUP(D1127&amp;"."&amp;G1127,PNIdata!$E$6:$L$264,2,FALSE),"-")</f>
        <v>-</v>
      </c>
      <c r="L1127" s="158" t="str">
        <f>IFERROR(IF(O1127&gt;0,I1127*O1127,"   -"),"   -")</f>
        <v xml:space="preserve">   -</v>
      </c>
      <c r="M1127" s="52"/>
      <c r="N1127" s="167"/>
      <c r="O1127" s="167"/>
      <c r="S1127" s="53"/>
    </row>
    <row r="1128" spans="1:19" hidden="1" x14ac:dyDescent="0.25">
      <c r="A1128" s="33" t="s">
        <v>154</v>
      </c>
      <c r="B1128" s="34">
        <f>VLOOKUP(D1128,nusedswatershed,4,FALSE)</f>
        <v>25</v>
      </c>
      <c r="C1128" s="35">
        <v>25</v>
      </c>
      <c r="D1128" s="36" t="s">
        <v>228</v>
      </c>
      <c r="E1128" s="36" t="s">
        <v>229</v>
      </c>
      <c r="F1128" s="21" t="s">
        <v>163</v>
      </c>
      <c r="G1128" s="22">
        <v>1964</v>
      </c>
      <c r="H1128" s="128">
        <v>3500</v>
      </c>
      <c r="I1128" s="40">
        <v>3500</v>
      </c>
      <c r="J1128" s="159" t="str">
        <f>IFERROR(IF(K1128&gt;0,I1128*K1128,"   -"),"   -")</f>
        <v xml:space="preserve">   -</v>
      </c>
      <c r="K1128" s="52" t="str">
        <f>_xlfn.IFNA(VLOOKUP(D1128&amp;"."&amp;G1128,PNIdata!$E$6:$L$264,2,FALSE),"-")</f>
        <v>-</v>
      </c>
      <c r="L1128" s="158" t="str">
        <f>IFERROR(IF(O1128&gt;0,I1128*O1128,"   -"),"   -")</f>
        <v xml:space="preserve">   -</v>
      </c>
      <c r="M1128" s="52"/>
      <c r="N1128" s="167"/>
      <c r="O1128" s="167"/>
      <c r="S1128" s="53"/>
    </row>
    <row r="1129" spans="1:19" hidden="1" x14ac:dyDescent="0.25">
      <c r="A1129" s="33" t="s">
        <v>154</v>
      </c>
      <c r="B1129" s="34">
        <f>VLOOKUP(D1129,nusedswatershed,4,FALSE)</f>
        <v>25</v>
      </c>
      <c r="C1129" s="35">
        <v>25</v>
      </c>
      <c r="D1129" s="36" t="s">
        <v>228</v>
      </c>
      <c r="E1129" s="36" t="s">
        <v>229</v>
      </c>
      <c r="F1129" s="21" t="s">
        <v>163</v>
      </c>
      <c r="G1129" s="22">
        <v>1963</v>
      </c>
      <c r="H1129" s="128">
        <v>1050</v>
      </c>
      <c r="I1129" s="40">
        <v>1050</v>
      </c>
      <c r="J1129" s="159" t="str">
        <f>IFERROR(IF(K1129&gt;0,I1129*K1129,"   -"),"   -")</f>
        <v xml:space="preserve">   -</v>
      </c>
      <c r="K1129" s="52" t="str">
        <f>_xlfn.IFNA(VLOOKUP(D1129&amp;"."&amp;G1129,PNIdata!$E$6:$L$264,2,FALSE),"-")</f>
        <v>-</v>
      </c>
      <c r="L1129" s="158" t="str">
        <f>IFERROR(IF(O1129&gt;0,I1129*O1129,"   -"),"   -")</f>
        <v xml:space="preserve">   -</v>
      </c>
      <c r="M1129" s="52"/>
      <c r="N1129" s="167"/>
      <c r="O1129" s="167"/>
      <c r="S1129" s="53"/>
    </row>
    <row r="1130" spans="1:19" hidden="1" x14ac:dyDescent="0.25">
      <c r="A1130" s="33" t="s">
        <v>154</v>
      </c>
      <c r="B1130" s="34">
        <f>VLOOKUP(D1130,nusedswatershed,4,FALSE)</f>
        <v>25</v>
      </c>
      <c r="C1130" s="35">
        <v>25</v>
      </c>
      <c r="D1130" s="36" t="s">
        <v>228</v>
      </c>
      <c r="E1130" s="36" t="s">
        <v>229</v>
      </c>
      <c r="F1130" s="21" t="s">
        <v>163</v>
      </c>
      <c r="G1130" s="22">
        <v>1962</v>
      </c>
      <c r="H1130" s="128">
        <v>750</v>
      </c>
      <c r="I1130" s="40">
        <v>750</v>
      </c>
      <c r="J1130" s="159" t="str">
        <f>IFERROR(IF(K1130&gt;0,I1130*K1130,"   -"),"   -")</f>
        <v xml:space="preserve">   -</v>
      </c>
      <c r="K1130" s="52" t="str">
        <f>_xlfn.IFNA(VLOOKUP(D1130&amp;"."&amp;G1130,PNIdata!$E$6:$L$264,2,FALSE),"-")</f>
        <v>-</v>
      </c>
      <c r="L1130" s="158" t="str">
        <f>IFERROR(IF(O1130&gt;0,I1130*O1130,"   -"),"   -")</f>
        <v xml:space="preserve">   -</v>
      </c>
      <c r="M1130" s="52"/>
      <c r="N1130" s="167"/>
      <c r="O1130" s="167"/>
      <c r="S1130" s="53"/>
    </row>
    <row r="1131" spans="1:19" hidden="1" x14ac:dyDescent="0.25">
      <c r="A1131" s="33" t="s">
        <v>154</v>
      </c>
      <c r="B1131" s="34">
        <f>VLOOKUP(D1131,nusedswatershed,4,FALSE)</f>
        <v>25</v>
      </c>
      <c r="C1131" s="35">
        <v>25</v>
      </c>
      <c r="D1131" s="36" t="s">
        <v>228</v>
      </c>
      <c r="E1131" s="36" t="s">
        <v>229</v>
      </c>
      <c r="F1131" s="21" t="s">
        <v>163</v>
      </c>
      <c r="G1131" s="22">
        <v>1961</v>
      </c>
      <c r="H1131" s="128">
        <v>1500</v>
      </c>
      <c r="I1131" s="40">
        <v>1500</v>
      </c>
      <c r="J1131" s="159" t="str">
        <f>IFERROR(IF(K1131&gt;0,I1131*K1131,"   -"),"   -")</f>
        <v xml:space="preserve">   -</v>
      </c>
      <c r="K1131" s="52" t="str">
        <f>_xlfn.IFNA(VLOOKUP(D1131&amp;"."&amp;G1131,PNIdata!$E$6:$L$264,2,FALSE),"-")</f>
        <v>-</v>
      </c>
      <c r="L1131" s="158" t="str">
        <f>IFERROR(IF(O1131&gt;0,I1131*O1131,"   -"),"   -")</f>
        <v xml:space="preserve">   -</v>
      </c>
      <c r="M1131" s="52"/>
      <c r="N1131" s="167"/>
      <c r="O1131" s="167"/>
      <c r="S1131" s="53"/>
    </row>
    <row r="1132" spans="1:19" hidden="1" x14ac:dyDescent="0.25">
      <c r="A1132" s="33" t="s">
        <v>154</v>
      </c>
      <c r="B1132" s="34">
        <f>VLOOKUP(D1132,nusedswatershed,4,FALSE)</f>
        <v>25</v>
      </c>
      <c r="C1132" s="35">
        <v>25</v>
      </c>
      <c r="D1132" s="36" t="s">
        <v>228</v>
      </c>
      <c r="E1132" s="36" t="s">
        <v>229</v>
      </c>
      <c r="F1132" s="21" t="s">
        <v>163</v>
      </c>
      <c r="G1132" s="22">
        <v>1960</v>
      </c>
      <c r="H1132" s="128">
        <v>750</v>
      </c>
      <c r="I1132" s="40">
        <v>750</v>
      </c>
      <c r="J1132" s="159" t="str">
        <f>IFERROR(IF(K1132&gt;0,I1132*K1132,"   -"),"   -")</f>
        <v xml:space="preserve">   -</v>
      </c>
      <c r="K1132" s="52" t="str">
        <f>_xlfn.IFNA(VLOOKUP(D1132&amp;"."&amp;G1132,PNIdata!$E$6:$L$264,2,FALSE),"-")</f>
        <v>-</v>
      </c>
      <c r="L1132" s="158" t="str">
        <f>IFERROR(IF(O1132&gt;0,I1132*O1132,"   -"),"   -")</f>
        <v xml:space="preserve">   -</v>
      </c>
      <c r="M1132" s="52"/>
      <c r="O1132" s="164"/>
      <c r="S1132" s="53"/>
    </row>
    <row r="1133" spans="1:19" hidden="1" x14ac:dyDescent="0.25">
      <c r="A1133" s="33" t="s">
        <v>154</v>
      </c>
      <c r="B1133" s="34">
        <f>VLOOKUP(D1133,nusedswatershed,4,FALSE)</f>
        <v>25</v>
      </c>
      <c r="C1133" s="35">
        <v>25</v>
      </c>
      <c r="D1133" s="36" t="s">
        <v>228</v>
      </c>
      <c r="E1133" s="36" t="s">
        <v>229</v>
      </c>
      <c r="F1133" s="21" t="s">
        <v>163</v>
      </c>
      <c r="G1133" s="22">
        <v>1959</v>
      </c>
      <c r="H1133" s="128">
        <v>750</v>
      </c>
      <c r="I1133" s="40">
        <v>750</v>
      </c>
      <c r="J1133" s="159" t="str">
        <f>IFERROR(IF(K1133&gt;0,I1133*K1133,"   -"),"   -")</f>
        <v xml:space="preserve">   -</v>
      </c>
      <c r="K1133" s="52" t="str">
        <f>_xlfn.IFNA(VLOOKUP(D1133&amp;"."&amp;G1133,PNIdata!$E$6:$L$264,2,FALSE),"-")</f>
        <v>-</v>
      </c>
      <c r="L1133" s="158" t="str">
        <f>IFERROR(IF(O1133&gt;0,I1133*O1133,"   -"),"   -")</f>
        <v xml:space="preserve">   -</v>
      </c>
      <c r="M1133" s="52"/>
      <c r="O1133" s="164"/>
      <c r="S1133" s="53"/>
    </row>
    <row r="1134" spans="1:19" hidden="1" x14ac:dyDescent="0.25">
      <c r="A1134" s="33" t="s">
        <v>154</v>
      </c>
      <c r="B1134" s="34">
        <f>VLOOKUP(D1134,nusedswatershed,4,FALSE)</f>
        <v>25</v>
      </c>
      <c r="C1134" s="35">
        <v>25</v>
      </c>
      <c r="D1134" s="36" t="s">
        <v>228</v>
      </c>
      <c r="E1134" s="36" t="s">
        <v>229</v>
      </c>
      <c r="F1134" s="21" t="s">
        <v>163</v>
      </c>
      <c r="G1134" s="22">
        <v>1958</v>
      </c>
      <c r="H1134" s="128">
        <v>200</v>
      </c>
      <c r="I1134" s="40">
        <v>200</v>
      </c>
      <c r="J1134" s="159" t="str">
        <f>IFERROR(IF(K1134&gt;0,I1134*K1134,"   -"),"   -")</f>
        <v xml:space="preserve">   -</v>
      </c>
      <c r="K1134" s="52" t="str">
        <f>_xlfn.IFNA(VLOOKUP(D1134&amp;"."&amp;G1134,PNIdata!$E$6:$L$264,2,FALSE),"-")</f>
        <v>-</v>
      </c>
      <c r="L1134" s="158" t="str">
        <f>IFERROR(IF(O1134&gt;0,I1134*O1134,"   -"),"   -")</f>
        <v xml:space="preserve">   -</v>
      </c>
      <c r="M1134" s="52"/>
      <c r="N1134" s="167"/>
      <c r="O1134" s="167"/>
      <c r="S1134" s="53"/>
    </row>
    <row r="1135" spans="1:19" hidden="1" x14ac:dyDescent="0.25">
      <c r="A1135" s="33" t="s">
        <v>154</v>
      </c>
      <c r="B1135" s="34">
        <f>VLOOKUP(D1135,nusedswatershed,4,FALSE)</f>
        <v>25</v>
      </c>
      <c r="C1135" s="35">
        <v>25</v>
      </c>
      <c r="D1135" s="36" t="s">
        <v>228</v>
      </c>
      <c r="E1135" s="36" t="s">
        <v>229</v>
      </c>
      <c r="F1135" s="21" t="s">
        <v>163</v>
      </c>
      <c r="G1135" s="22">
        <v>1957</v>
      </c>
      <c r="H1135" s="128">
        <v>200</v>
      </c>
      <c r="I1135" s="40">
        <v>200</v>
      </c>
      <c r="J1135" s="159" t="str">
        <f>IFERROR(IF(K1135&gt;0,I1135*K1135,"   -"),"   -")</f>
        <v xml:space="preserve">   -</v>
      </c>
      <c r="K1135" s="52" t="str">
        <f>_xlfn.IFNA(VLOOKUP(D1135&amp;"."&amp;G1135,PNIdata!$E$6:$L$264,2,FALSE),"-")</f>
        <v>-</v>
      </c>
      <c r="L1135" s="158" t="str">
        <f>IFERROR(IF(O1135&gt;0,I1135*O1135,"   -"),"   -")</f>
        <v xml:space="preserve">   -</v>
      </c>
      <c r="M1135" s="52"/>
      <c r="O1135" s="164"/>
      <c r="S1135" s="53"/>
    </row>
    <row r="1136" spans="1:19" hidden="1" x14ac:dyDescent="0.25">
      <c r="A1136" s="33" t="s">
        <v>154</v>
      </c>
      <c r="B1136" s="34">
        <f>VLOOKUP(D1136,nusedswatershed,4,FALSE)</f>
        <v>25</v>
      </c>
      <c r="C1136" s="35">
        <v>25</v>
      </c>
      <c r="D1136" s="36" t="s">
        <v>228</v>
      </c>
      <c r="E1136" s="36" t="s">
        <v>229</v>
      </c>
      <c r="F1136" s="21" t="s">
        <v>163</v>
      </c>
      <c r="G1136" s="22">
        <v>1956</v>
      </c>
      <c r="H1136" s="128">
        <v>475</v>
      </c>
      <c r="I1136" s="40">
        <v>475</v>
      </c>
      <c r="J1136" s="159" t="str">
        <f>IFERROR(IF(K1136&gt;0,I1136*K1136,"   -"),"   -")</f>
        <v xml:space="preserve">   -</v>
      </c>
      <c r="K1136" s="52" t="str">
        <f>_xlfn.IFNA(VLOOKUP(D1136&amp;"."&amp;G1136,PNIdata!$E$6:$L$264,2,FALSE),"-")</f>
        <v>-</v>
      </c>
      <c r="L1136" s="158" t="str">
        <f>IFERROR(IF(O1136&gt;0,I1136*O1136,"   -"),"   -")</f>
        <v xml:space="preserve">   -</v>
      </c>
      <c r="M1136" s="52"/>
      <c r="O1136" s="164"/>
      <c r="S1136" s="53"/>
    </row>
    <row r="1137" spans="1:19" hidden="1" x14ac:dyDescent="0.25">
      <c r="A1137" s="33" t="s">
        <v>154</v>
      </c>
      <c r="B1137" s="34">
        <f>VLOOKUP(D1137,nusedswatershed,4,FALSE)</f>
        <v>25</v>
      </c>
      <c r="C1137" s="35">
        <v>25</v>
      </c>
      <c r="D1137" s="36" t="s">
        <v>228</v>
      </c>
      <c r="E1137" s="36" t="s">
        <v>229</v>
      </c>
      <c r="F1137" s="21" t="s">
        <v>163</v>
      </c>
      <c r="G1137" s="22">
        <v>1955</v>
      </c>
      <c r="H1137" s="128">
        <v>1500</v>
      </c>
      <c r="I1137" s="40">
        <v>1500</v>
      </c>
      <c r="J1137" s="159" t="str">
        <f>IFERROR(IF(K1137&gt;0,I1137*K1137,"   -"),"   -")</f>
        <v xml:space="preserve">   -</v>
      </c>
      <c r="K1137" s="52" t="str">
        <f>_xlfn.IFNA(VLOOKUP(D1137&amp;"."&amp;G1137,PNIdata!$E$6:$L$264,2,FALSE),"-")</f>
        <v>-</v>
      </c>
      <c r="L1137" s="158" t="str">
        <f>IFERROR(IF(O1137&gt;0,I1137*O1137,"   -"),"   -")</f>
        <v xml:space="preserve">   -</v>
      </c>
      <c r="M1137" s="52"/>
      <c r="N1137" s="167"/>
      <c r="O1137" s="167"/>
      <c r="S1137" s="53"/>
    </row>
    <row r="1138" spans="1:19" hidden="1" x14ac:dyDescent="0.25">
      <c r="A1138" s="33" t="s">
        <v>154</v>
      </c>
      <c r="B1138" s="34">
        <f>VLOOKUP(D1138,nusedswatershed,4,FALSE)</f>
        <v>25</v>
      </c>
      <c r="C1138" s="35">
        <v>25</v>
      </c>
      <c r="D1138" s="36" t="s">
        <v>228</v>
      </c>
      <c r="E1138" s="36" t="s">
        <v>229</v>
      </c>
      <c r="F1138" s="21" t="s">
        <v>163</v>
      </c>
      <c r="G1138" s="22">
        <v>1954</v>
      </c>
      <c r="H1138" s="128">
        <v>400</v>
      </c>
      <c r="I1138" s="40">
        <v>400</v>
      </c>
      <c r="J1138" s="159" t="str">
        <f>IFERROR(IF(K1138&gt;0,I1138*K1138,"   -"),"   -")</f>
        <v xml:space="preserve">   -</v>
      </c>
      <c r="K1138" s="52" t="str">
        <f>_xlfn.IFNA(VLOOKUP(D1138&amp;"."&amp;G1138,PNIdata!$E$6:$L$264,2,FALSE),"-")</f>
        <v>-</v>
      </c>
      <c r="L1138" s="158" t="str">
        <f>IFERROR(IF(O1138&gt;0,I1138*O1138,"   -"),"   -")</f>
        <v xml:space="preserve">   -</v>
      </c>
      <c r="M1138" s="52"/>
      <c r="N1138" s="167"/>
      <c r="O1138" s="167"/>
      <c r="S1138" s="53"/>
    </row>
    <row r="1139" spans="1:19" hidden="1" x14ac:dyDescent="0.25">
      <c r="A1139" s="33" t="s">
        <v>154</v>
      </c>
      <c r="B1139" s="34">
        <f>VLOOKUP(D1139,nusedswatershed,4,FALSE)</f>
        <v>25</v>
      </c>
      <c r="C1139" s="35">
        <v>25</v>
      </c>
      <c r="D1139" s="36" t="s">
        <v>228</v>
      </c>
      <c r="E1139" s="36" t="s">
        <v>229</v>
      </c>
      <c r="F1139" s="21" t="s">
        <v>163</v>
      </c>
      <c r="G1139" s="22">
        <v>1953</v>
      </c>
      <c r="H1139" s="128">
        <v>7500</v>
      </c>
      <c r="I1139" s="40">
        <v>7500</v>
      </c>
      <c r="J1139" s="159" t="str">
        <f>IFERROR(IF(K1139&gt;0,I1139*K1139,"   -"),"   -")</f>
        <v xml:space="preserve">   -</v>
      </c>
      <c r="K1139" s="52" t="str">
        <f>_xlfn.IFNA(VLOOKUP(D1139&amp;"."&amp;G1139,PNIdata!$E$6:$L$264,2,FALSE),"-")</f>
        <v>-</v>
      </c>
      <c r="L1139" s="158" t="str">
        <f>IFERROR(IF(O1139&gt;0,I1139*O1139,"   -"),"   -")</f>
        <v xml:space="preserve">   -</v>
      </c>
      <c r="M1139" s="52"/>
      <c r="N1139" s="167"/>
      <c r="O1139" s="167"/>
      <c r="S1139" s="53"/>
    </row>
    <row r="1140" spans="1:19" x14ac:dyDescent="0.25">
      <c r="A1140" s="33" t="s">
        <v>109</v>
      </c>
      <c r="B1140" s="34">
        <f>VLOOKUP(D1140,nusedswatershed,4,FALSE)</f>
        <v>20</v>
      </c>
      <c r="C1140" s="35">
        <v>20</v>
      </c>
      <c r="D1140" s="36" t="s">
        <v>181</v>
      </c>
      <c r="E1140" s="36" t="s">
        <v>55</v>
      </c>
      <c r="F1140" s="21" t="s">
        <v>163</v>
      </c>
      <c r="G1140" s="40">
        <v>2023</v>
      </c>
      <c r="H1140" s="128">
        <v>14</v>
      </c>
      <c r="I1140" s="40">
        <v>14</v>
      </c>
      <c r="J1140" s="159" t="str">
        <f>IFERROR(IF(K1140&gt;0,I1140*K1140,"   -"),"   -")</f>
        <v xml:space="preserve">   -</v>
      </c>
      <c r="K1140" s="52" t="str">
        <f>_xlfn.IFNA(VLOOKUP(D1140&amp;"."&amp;G1140,PNIdata!$E$6:$L$264,2,FALSE),"-")</f>
        <v>-</v>
      </c>
      <c r="L1140" s="158" t="str">
        <f>IFERROR(IF(O1140&gt;0,I1140*O1140,"   -"),"   -")</f>
        <v xml:space="preserve">   -</v>
      </c>
      <c r="M1140" s="52"/>
      <c r="N1140" s="167"/>
      <c r="O1140" s="167"/>
    </row>
    <row r="1141" spans="1:19" x14ac:dyDescent="0.25">
      <c r="A1141" s="33" t="s">
        <v>109</v>
      </c>
      <c r="B1141" s="34">
        <f>VLOOKUP(D1141,nusedswatershed,4,FALSE)</f>
        <v>20</v>
      </c>
      <c r="C1141" s="35">
        <v>20</v>
      </c>
      <c r="D1141" s="36" t="s">
        <v>181</v>
      </c>
      <c r="E1141" s="36" t="s">
        <v>55</v>
      </c>
      <c r="F1141" s="21" t="s">
        <v>163</v>
      </c>
      <c r="G1141" s="40">
        <v>2022</v>
      </c>
      <c r="H1141" s="128">
        <v>46</v>
      </c>
      <c r="I1141" s="40">
        <v>46</v>
      </c>
      <c r="J1141" s="159" t="str">
        <f>IFERROR(IF(K1141&gt;0,I1141*K1141,"   -"),"   -")</f>
        <v xml:space="preserve">   -</v>
      </c>
      <c r="K1141" s="52" t="str">
        <f>_xlfn.IFNA(VLOOKUP(D1141&amp;"."&amp;G1141,PNIdata!$E$6:$L$264,2,FALSE),"-")</f>
        <v>-</v>
      </c>
      <c r="L1141" s="158" t="str">
        <f>IFERROR(IF(O1141&gt;0,I1141*O1141,"   -"),"   -")</f>
        <v xml:space="preserve">   -</v>
      </c>
      <c r="M1141" s="52"/>
      <c r="N1141" s="167"/>
      <c r="O1141" s="167"/>
    </row>
    <row r="1142" spans="1:19" x14ac:dyDescent="0.25">
      <c r="A1142" s="33" t="s">
        <v>109</v>
      </c>
      <c r="B1142" s="34">
        <f>VLOOKUP(D1142,nusedswatershed,4,FALSE)</f>
        <v>20</v>
      </c>
      <c r="C1142" s="35">
        <v>20</v>
      </c>
      <c r="D1142" s="36" t="s">
        <v>181</v>
      </c>
      <c r="E1142" s="36" t="s">
        <v>55</v>
      </c>
      <c r="F1142" s="21" t="s">
        <v>163</v>
      </c>
      <c r="G1142" s="40">
        <v>2021</v>
      </c>
      <c r="H1142" s="128" t="s">
        <v>644</v>
      </c>
      <c r="I1142" s="40"/>
      <c r="J1142" s="159" t="str">
        <f>IFERROR(IF(K1142&gt;0,I1142*K1142,"   -"),"   -")</f>
        <v xml:space="preserve">   -</v>
      </c>
      <c r="K1142" s="52" t="str">
        <f>_xlfn.IFNA(VLOOKUP(D1142&amp;"."&amp;G1142,PNIdata!$E$6:$L$264,2,FALSE),"-")</f>
        <v>-</v>
      </c>
      <c r="L1142" s="158" t="str">
        <f>IFERROR(IF(O1142&gt;0,I1142*O1142,"   -"),"   -")</f>
        <v xml:space="preserve">   -</v>
      </c>
      <c r="M1142" s="52"/>
      <c r="N1142" s="167"/>
      <c r="O1142" s="167"/>
    </row>
    <row r="1143" spans="1:19" x14ac:dyDescent="0.25">
      <c r="A1143" s="33" t="s">
        <v>109</v>
      </c>
      <c r="B1143" s="34">
        <f>VLOOKUP(D1143,nusedswatershed,4,FALSE)</f>
        <v>20</v>
      </c>
      <c r="C1143" s="35">
        <v>20</v>
      </c>
      <c r="D1143" s="36" t="s">
        <v>181</v>
      </c>
      <c r="E1143" s="36" t="s">
        <v>55</v>
      </c>
      <c r="F1143" s="21" t="s">
        <v>163</v>
      </c>
      <c r="G1143" s="40">
        <v>2020</v>
      </c>
      <c r="H1143" s="128" t="s">
        <v>650</v>
      </c>
      <c r="I1143" s="40"/>
      <c r="J1143" s="159" t="str">
        <f>IFERROR(IF(K1143&gt;0,I1143*K1143,"   -"),"   -")</f>
        <v xml:space="preserve">   -</v>
      </c>
      <c r="K1143" s="52" t="str">
        <f>_xlfn.IFNA(VLOOKUP(D1143&amp;"."&amp;G1143,PNIdata!$E$6:$L$264,2,FALSE),"-")</f>
        <v>-</v>
      </c>
      <c r="L1143" s="158" t="str">
        <f>IFERROR(IF(O1143&gt;0,I1143*O1143,"   -"),"   -")</f>
        <v xml:space="preserve">   -</v>
      </c>
      <c r="M1143" s="52"/>
      <c r="N1143" s="167"/>
      <c r="O1143" s="167"/>
    </row>
    <row r="1144" spans="1:19" x14ac:dyDescent="0.25">
      <c r="A1144" s="33" t="s">
        <v>109</v>
      </c>
      <c r="B1144" s="34">
        <f>VLOOKUP(D1144,nusedswatershed,4,FALSE)</f>
        <v>20</v>
      </c>
      <c r="C1144" s="35">
        <v>20</v>
      </c>
      <c r="D1144" s="36" t="s">
        <v>181</v>
      </c>
      <c r="E1144" s="36" t="s">
        <v>55</v>
      </c>
      <c r="F1144" s="21" t="s">
        <v>163</v>
      </c>
      <c r="G1144" s="40">
        <v>2019</v>
      </c>
      <c r="H1144" s="128">
        <v>123</v>
      </c>
      <c r="I1144" s="40">
        <v>123</v>
      </c>
      <c r="J1144" s="159" t="str">
        <f>IFERROR(IF(K1144&gt;0,I1144*K1144,"   -"),"   -")</f>
        <v xml:space="preserve">   -</v>
      </c>
      <c r="K1144" s="52" t="str">
        <f>_xlfn.IFNA(VLOOKUP(D1144&amp;"."&amp;G1144,PNIdata!$E$6:$L$264,2,FALSE),"-")</f>
        <v>-</v>
      </c>
      <c r="L1144" s="158" t="str">
        <f>IFERROR(IF(O1144&gt;0,I1144*O1144,"   -"),"   -")</f>
        <v xml:space="preserve">   -</v>
      </c>
      <c r="M1144" s="52"/>
      <c r="N1144" s="167"/>
      <c r="O1144" s="167"/>
    </row>
    <row r="1145" spans="1:19" x14ac:dyDescent="0.25">
      <c r="A1145" s="33" t="s">
        <v>109</v>
      </c>
      <c r="B1145" s="34">
        <f>VLOOKUP(D1145,nusedswatershed,4,FALSE)</f>
        <v>20</v>
      </c>
      <c r="C1145" s="35">
        <v>20</v>
      </c>
      <c r="D1145" s="36" t="s">
        <v>181</v>
      </c>
      <c r="E1145" s="36" t="s">
        <v>55</v>
      </c>
      <c r="F1145" s="21" t="s">
        <v>163</v>
      </c>
      <c r="G1145" s="40">
        <v>2018</v>
      </c>
      <c r="H1145" s="128" t="s">
        <v>644</v>
      </c>
      <c r="I1145" s="40"/>
      <c r="J1145" s="159" t="str">
        <f>IFERROR(IF(K1145&gt;0,I1145*K1145,"   -"),"   -")</f>
        <v xml:space="preserve">   -</v>
      </c>
      <c r="K1145" s="52" t="str">
        <f>_xlfn.IFNA(VLOOKUP(D1145&amp;"."&amp;G1145,PNIdata!$E$6:$L$264,2,FALSE),"-")</f>
        <v>-</v>
      </c>
      <c r="L1145" s="158" t="str">
        <f>IFERROR(IF(O1145&gt;0,I1145*O1145,"   -"),"   -")</f>
        <v xml:space="preserve">   -</v>
      </c>
      <c r="M1145" s="52"/>
      <c r="N1145" s="167"/>
      <c r="O1145" s="167"/>
    </row>
    <row r="1146" spans="1:19" x14ac:dyDescent="0.25">
      <c r="A1146" s="33" t="s">
        <v>109</v>
      </c>
      <c r="B1146" s="34">
        <f>VLOOKUP(D1146,nusedswatershed,4,FALSE)</f>
        <v>20</v>
      </c>
      <c r="C1146" s="35">
        <v>20</v>
      </c>
      <c r="D1146" s="36" t="s">
        <v>181</v>
      </c>
      <c r="E1146" s="36" t="s">
        <v>55</v>
      </c>
      <c r="F1146" s="21" t="s">
        <v>163</v>
      </c>
      <c r="G1146" s="40">
        <v>2017</v>
      </c>
      <c r="H1146" s="128" t="s">
        <v>644</v>
      </c>
      <c r="I1146" s="40"/>
      <c r="J1146" s="159" t="str">
        <f>IFERROR(IF(K1146&gt;0,I1146*K1146,"   -"),"   -")</f>
        <v xml:space="preserve">   -</v>
      </c>
      <c r="K1146" s="52" t="str">
        <f>_xlfn.IFNA(VLOOKUP(D1146&amp;"."&amp;G1146,PNIdata!$E$6:$L$264,2,FALSE),"-")</f>
        <v>-</v>
      </c>
      <c r="L1146" s="158" t="str">
        <f>IFERROR(IF(O1146&gt;0,I1146*O1146,"   -"),"   -")</f>
        <v xml:space="preserve">   -</v>
      </c>
      <c r="M1146" s="52"/>
      <c r="N1146" s="167"/>
      <c r="O1146" s="167"/>
    </row>
    <row r="1147" spans="1:19" x14ac:dyDescent="0.25">
      <c r="A1147" s="33" t="s">
        <v>109</v>
      </c>
      <c r="B1147" s="34">
        <f>VLOOKUP(D1147,nusedswatershed,4,FALSE)</f>
        <v>20</v>
      </c>
      <c r="C1147" s="35">
        <v>20</v>
      </c>
      <c r="D1147" s="36" t="s">
        <v>181</v>
      </c>
      <c r="E1147" s="36" t="s">
        <v>55</v>
      </c>
      <c r="F1147" s="21" t="s">
        <v>163</v>
      </c>
      <c r="G1147" s="40">
        <v>2016</v>
      </c>
      <c r="H1147" s="128" t="s">
        <v>644</v>
      </c>
      <c r="I1147" s="40"/>
      <c r="J1147" s="159" t="str">
        <f>IFERROR(IF(K1147&gt;0,I1147*K1147,"   -"),"   -")</f>
        <v xml:space="preserve">   -</v>
      </c>
      <c r="K1147" s="52" t="str">
        <f>_xlfn.IFNA(VLOOKUP(D1147&amp;"."&amp;G1147,PNIdata!$E$6:$L$264,2,FALSE),"-")</f>
        <v>-</v>
      </c>
      <c r="L1147" s="158" t="str">
        <f>IFERROR(IF(O1147&gt;0,I1147*O1147,"   -"),"   -")</f>
        <v xml:space="preserve">   -</v>
      </c>
      <c r="M1147" s="52"/>
      <c r="N1147" s="167"/>
      <c r="O1147" s="167"/>
    </row>
    <row r="1148" spans="1:19" x14ac:dyDescent="0.25">
      <c r="A1148" s="33" t="s">
        <v>109</v>
      </c>
      <c r="B1148" s="34">
        <f>VLOOKUP(D1148,nusedswatershed,4,FALSE)</f>
        <v>20</v>
      </c>
      <c r="C1148" s="35">
        <v>20</v>
      </c>
      <c r="D1148" s="36" t="s">
        <v>181</v>
      </c>
      <c r="E1148" s="36" t="s">
        <v>55</v>
      </c>
      <c r="F1148" s="21" t="s">
        <v>163</v>
      </c>
      <c r="G1148" s="22">
        <v>2015</v>
      </c>
      <c r="H1148" s="128" t="s">
        <v>645</v>
      </c>
      <c r="I1148" s="40"/>
      <c r="J1148" s="159" t="str">
        <f>IFERROR(IF(K1148&gt;0,I1148*K1148,"   -"),"   -")</f>
        <v xml:space="preserve">   -</v>
      </c>
      <c r="K1148" s="52" t="str">
        <f>_xlfn.IFNA(VLOOKUP(D1148&amp;"."&amp;G1148,PNIdata!$E$6:$L$264,2,FALSE),"-")</f>
        <v>-</v>
      </c>
      <c r="L1148" s="158" t="str">
        <f>IFERROR(IF(O1148&gt;0,I1148*O1148,"   -"),"   -")</f>
        <v xml:space="preserve">   -</v>
      </c>
      <c r="M1148" s="52"/>
      <c r="N1148" s="167"/>
      <c r="O1148" s="167"/>
    </row>
    <row r="1149" spans="1:19" x14ac:dyDescent="0.25">
      <c r="A1149" s="33" t="s">
        <v>109</v>
      </c>
      <c r="B1149" s="34">
        <f>VLOOKUP(D1149,nusedswatershed,4,FALSE)</f>
        <v>20</v>
      </c>
      <c r="C1149" s="35">
        <v>20</v>
      </c>
      <c r="D1149" s="36" t="s">
        <v>181</v>
      </c>
      <c r="E1149" s="36" t="s">
        <v>55</v>
      </c>
      <c r="F1149" s="21" t="s">
        <v>163</v>
      </c>
      <c r="G1149" s="22">
        <v>2014</v>
      </c>
      <c r="H1149" s="128" t="s">
        <v>650</v>
      </c>
      <c r="I1149" s="40"/>
      <c r="J1149" s="159" t="str">
        <f>IFERROR(IF(K1149&gt;0,I1149*K1149,"   -"),"   -")</f>
        <v xml:space="preserve">   -</v>
      </c>
      <c r="K1149" s="52" t="str">
        <f>_xlfn.IFNA(VLOOKUP(D1149&amp;"."&amp;G1149,PNIdata!$E$6:$L$264,2,FALSE),"-")</f>
        <v>-</v>
      </c>
      <c r="L1149" s="158" t="str">
        <f>IFERROR(IF(O1149&gt;0,I1149*O1149,"   -"),"   -")</f>
        <v xml:space="preserve">   -</v>
      </c>
      <c r="M1149" s="52"/>
      <c r="N1149" s="167"/>
      <c r="O1149" s="167"/>
    </row>
    <row r="1150" spans="1:19" x14ac:dyDescent="0.25">
      <c r="A1150" s="33" t="s">
        <v>109</v>
      </c>
      <c r="B1150" s="34">
        <f>VLOOKUP(D1150,nusedswatershed,4,FALSE)</f>
        <v>20</v>
      </c>
      <c r="C1150" s="35">
        <v>20</v>
      </c>
      <c r="D1150" s="36" t="s">
        <v>181</v>
      </c>
      <c r="E1150" s="36" t="s">
        <v>55</v>
      </c>
      <c r="F1150" s="21" t="s">
        <v>163</v>
      </c>
      <c r="G1150">
        <v>2013</v>
      </c>
      <c r="H1150" s="128">
        <v>24</v>
      </c>
      <c r="I1150" s="40">
        <v>24</v>
      </c>
      <c r="J1150" s="159" t="str">
        <f>IFERROR(IF(K1150&gt;0,I1150*K1150,"   -"),"   -")</f>
        <v xml:space="preserve">   -</v>
      </c>
      <c r="K1150" s="52" t="str">
        <f>_xlfn.IFNA(VLOOKUP(D1150&amp;"."&amp;G1150,PNIdata!$E$6:$L$264,2,FALSE),"-")</f>
        <v>-</v>
      </c>
      <c r="L1150" s="158" t="str">
        <f>IFERROR(IF(O1150&gt;0,I1150*O1150,"   -"),"   -")</f>
        <v xml:space="preserve">   -</v>
      </c>
      <c r="M1150" s="52"/>
      <c r="N1150" s="167"/>
      <c r="O1150" s="167"/>
    </row>
    <row r="1151" spans="1:19" x14ac:dyDescent="0.25">
      <c r="A1151" s="33" t="s">
        <v>109</v>
      </c>
      <c r="B1151" s="34">
        <f>VLOOKUP(D1151,nusedswatershed,4,FALSE)</f>
        <v>20</v>
      </c>
      <c r="C1151" s="35">
        <v>20</v>
      </c>
      <c r="D1151" s="36" t="s">
        <v>181</v>
      </c>
      <c r="E1151" s="36" t="s">
        <v>55</v>
      </c>
      <c r="F1151" s="21" t="s">
        <v>163</v>
      </c>
      <c r="G1151" s="22">
        <v>2012</v>
      </c>
      <c r="H1151" s="128" t="s">
        <v>644</v>
      </c>
      <c r="I1151" s="40"/>
      <c r="J1151" s="159" t="str">
        <f>IFERROR(IF(K1151&gt;0,I1151*K1151,"   -"),"   -")</f>
        <v xml:space="preserve">   -</v>
      </c>
      <c r="K1151" s="52" t="str">
        <f>_xlfn.IFNA(VLOOKUP(D1151&amp;"."&amp;G1151,PNIdata!$E$6:$L$264,2,FALSE),"-")</f>
        <v>-</v>
      </c>
      <c r="L1151" s="158" t="str">
        <f>IFERROR(IF(O1151&gt;0,I1151*O1151,"   -"),"   -")</f>
        <v xml:space="preserve">   -</v>
      </c>
      <c r="M1151" s="52"/>
      <c r="N1151" s="167"/>
      <c r="O1151" s="167"/>
    </row>
    <row r="1152" spans="1:19" x14ac:dyDescent="0.25">
      <c r="A1152" s="33" t="s">
        <v>109</v>
      </c>
      <c r="B1152" s="34">
        <f>VLOOKUP(D1152,nusedswatershed,4,FALSE)</f>
        <v>20</v>
      </c>
      <c r="C1152" s="35">
        <v>20</v>
      </c>
      <c r="D1152" s="36" t="s">
        <v>181</v>
      </c>
      <c r="E1152" s="36" t="s">
        <v>55</v>
      </c>
      <c r="F1152" s="21" t="s">
        <v>163</v>
      </c>
      <c r="G1152" s="22">
        <v>2011</v>
      </c>
      <c r="H1152" s="128" t="s">
        <v>644</v>
      </c>
      <c r="I1152" s="40"/>
      <c r="J1152" s="159" t="str">
        <f>IFERROR(IF(K1152&gt;0,I1152*K1152,"   -"),"   -")</f>
        <v xml:space="preserve">   -</v>
      </c>
      <c r="K1152" s="52" t="str">
        <f>_xlfn.IFNA(VLOOKUP(D1152&amp;"."&amp;G1152,PNIdata!$E$6:$L$264,2,FALSE),"-")</f>
        <v>-</v>
      </c>
      <c r="L1152" s="158" t="str">
        <f>IFERROR(IF(O1152&gt;0,I1152*O1152,"   -"),"   -")</f>
        <v xml:space="preserve">   -</v>
      </c>
      <c r="M1152" s="52"/>
      <c r="N1152" s="167"/>
      <c r="O1152" s="167"/>
    </row>
    <row r="1153" spans="1:15" x14ac:dyDescent="0.25">
      <c r="A1153" s="33" t="s">
        <v>109</v>
      </c>
      <c r="B1153" s="34">
        <f>VLOOKUP(D1153,nusedswatershed,4,FALSE)</f>
        <v>20</v>
      </c>
      <c r="C1153" s="35">
        <v>20</v>
      </c>
      <c r="D1153" s="36" t="s">
        <v>181</v>
      </c>
      <c r="E1153" s="36" t="s">
        <v>55</v>
      </c>
      <c r="F1153" s="21" t="s">
        <v>163</v>
      </c>
      <c r="G1153" s="22">
        <v>2010</v>
      </c>
      <c r="H1153" s="128" t="s">
        <v>644</v>
      </c>
      <c r="I1153" s="40"/>
      <c r="J1153" s="159" t="str">
        <f>IFERROR(IF(K1153&gt;0,I1153*K1153,"   -"),"   -")</f>
        <v xml:space="preserve">   -</v>
      </c>
      <c r="K1153" s="52" t="str">
        <f>_xlfn.IFNA(VLOOKUP(D1153&amp;"."&amp;G1153,PNIdata!$E$6:$L$264,2,FALSE),"-")</f>
        <v>-</v>
      </c>
      <c r="L1153" s="158" t="str">
        <f>IFERROR(IF(O1153&gt;0,I1153*O1153,"   -"),"   -")</f>
        <v xml:space="preserve">   -</v>
      </c>
      <c r="M1153" s="52"/>
      <c r="N1153" s="167"/>
      <c r="O1153" s="167"/>
    </row>
    <row r="1154" spans="1:15" x14ac:dyDescent="0.25">
      <c r="A1154" s="33" t="s">
        <v>109</v>
      </c>
      <c r="B1154" s="34">
        <f>VLOOKUP(D1154,nusedswatershed,4,FALSE)</f>
        <v>20</v>
      </c>
      <c r="C1154" s="35">
        <v>20</v>
      </c>
      <c r="D1154" s="36" t="s">
        <v>181</v>
      </c>
      <c r="E1154" s="36" t="s">
        <v>55</v>
      </c>
      <c r="F1154" s="21" t="s">
        <v>163</v>
      </c>
      <c r="G1154" s="22">
        <v>2009</v>
      </c>
      <c r="H1154" s="128">
        <v>5</v>
      </c>
      <c r="I1154" s="40">
        <v>5</v>
      </c>
      <c r="J1154" s="159" t="str">
        <f>IFERROR(IF(K1154&gt;0,I1154*K1154,"   -"),"   -")</f>
        <v xml:space="preserve">   -</v>
      </c>
      <c r="K1154" s="52" t="str">
        <f>_xlfn.IFNA(VLOOKUP(D1154&amp;"."&amp;G1154,PNIdata!$E$6:$L$264,2,FALSE),"-")</f>
        <v>-</v>
      </c>
      <c r="L1154" s="158" t="str">
        <f>IFERROR(IF(O1154&gt;0,I1154*O1154,"   -"),"   -")</f>
        <v xml:space="preserve">   -</v>
      </c>
      <c r="M1154" s="52"/>
      <c r="N1154" s="167"/>
      <c r="O1154" s="167"/>
    </row>
    <row r="1155" spans="1:15" x14ac:dyDescent="0.25">
      <c r="A1155" s="33" t="s">
        <v>109</v>
      </c>
      <c r="B1155" s="34">
        <f>VLOOKUP(D1155,nusedswatershed,4,FALSE)</f>
        <v>20</v>
      </c>
      <c r="C1155" s="35">
        <v>20</v>
      </c>
      <c r="D1155" s="36" t="s">
        <v>181</v>
      </c>
      <c r="E1155" s="36" t="s">
        <v>55</v>
      </c>
      <c r="F1155" s="21" t="s">
        <v>163</v>
      </c>
      <c r="G1155">
        <v>2008</v>
      </c>
      <c r="H1155" s="128">
        <v>2</v>
      </c>
      <c r="I1155" s="40">
        <v>2</v>
      </c>
      <c r="J1155" s="159" t="str">
        <f>IFERROR(IF(K1155&gt;0,I1155*K1155,"   -"),"   -")</f>
        <v xml:space="preserve">   -</v>
      </c>
      <c r="K1155" s="52" t="str">
        <f>_xlfn.IFNA(VLOOKUP(D1155&amp;"."&amp;G1155,PNIdata!$E$6:$L$264,2,FALSE),"-")</f>
        <v>-</v>
      </c>
      <c r="L1155" s="158" t="str">
        <f>IFERROR(IF(O1155&gt;0,I1155*O1155,"   -"),"   -")</f>
        <v xml:space="preserve">   -</v>
      </c>
      <c r="M1155" s="52"/>
      <c r="N1155" s="167"/>
      <c r="O1155" s="167"/>
    </row>
    <row r="1156" spans="1:15" x14ac:dyDescent="0.25">
      <c r="A1156" s="33" t="s">
        <v>109</v>
      </c>
      <c r="B1156" s="34">
        <f>VLOOKUP(D1156,nusedswatershed,4,FALSE)</f>
        <v>20</v>
      </c>
      <c r="C1156" s="35">
        <v>20</v>
      </c>
      <c r="D1156" s="36" t="s">
        <v>181</v>
      </c>
      <c r="E1156" s="36" t="s">
        <v>55</v>
      </c>
      <c r="F1156" s="21" t="s">
        <v>163</v>
      </c>
      <c r="G1156">
        <v>2007</v>
      </c>
      <c r="H1156" s="128" t="s">
        <v>644</v>
      </c>
      <c r="I1156" s="40"/>
      <c r="J1156" s="159" t="str">
        <f>IFERROR(IF(K1156&gt;0,I1156*K1156,"   -"),"   -")</f>
        <v xml:space="preserve">   -</v>
      </c>
      <c r="K1156" s="52" t="str">
        <f>_xlfn.IFNA(VLOOKUP(D1156&amp;"."&amp;G1156,PNIdata!$E$6:$L$264,2,FALSE),"-")</f>
        <v>-</v>
      </c>
      <c r="L1156" s="158" t="str">
        <f>IFERROR(IF(O1156&gt;0,I1156*O1156,"   -"),"   -")</f>
        <v xml:space="preserve">   -</v>
      </c>
      <c r="M1156" s="52"/>
      <c r="N1156" s="167"/>
      <c r="O1156" s="167"/>
    </row>
    <row r="1157" spans="1:15" x14ac:dyDescent="0.25">
      <c r="A1157" s="33" t="s">
        <v>109</v>
      </c>
      <c r="B1157" s="34">
        <f>VLOOKUP(D1157,nusedswatershed,4,FALSE)</f>
        <v>20</v>
      </c>
      <c r="C1157" s="35">
        <v>20</v>
      </c>
      <c r="D1157" s="36" t="s">
        <v>181</v>
      </c>
      <c r="E1157" s="36" t="s">
        <v>55</v>
      </c>
      <c r="F1157" s="21" t="s">
        <v>163</v>
      </c>
      <c r="G1157">
        <v>2006</v>
      </c>
      <c r="H1157" s="128" t="s">
        <v>644</v>
      </c>
      <c r="I1157" s="40"/>
      <c r="J1157" s="159" t="str">
        <f>IFERROR(IF(K1157&gt;0,I1157*K1157,"   -"),"   -")</f>
        <v xml:space="preserve">   -</v>
      </c>
      <c r="K1157" s="52" t="str">
        <f>_xlfn.IFNA(VLOOKUP(D1157&amp;"."&amp;G1157,PNIdata!$E$6:$L$264,2,FALSE),"-")</f>
        <v>-</v>
      </c>
      <c r="L1157" s="158" t="str">
        <f>IFERROR(IF(O1157&gt;0,I1157*O1157,"   -"),"   -")</f>
        <v xml:space="preserve">   -</v>
      </c>
      <c r="M1157" s="52"/>
      <c r="N1157" s="167"/>
      <c r="O1157" s="167"/>
    </row>
    <row r="1158" spans="1:15" x14ac:dyDescent="0.25">
      <c r="A1158" s="33" t="s">
        <v>109</v>
      </c>
      <c r="B1158" s="34">
        <f>VLOOKUP(D1158,nusedswatershed,4,FALSE)</f>
        <v>20</v>
      </c>
      <c r="C1158" s="35">
        <v>20</v>
      </c>
      <c r="D1158" s="36" t="s">
        <v>181</v>
      </c>
      <c r="E1158" s="36" t="s">
        <v>55</v>
      </c>
      <c r="F1158" s="21" t="s">
        <v>163</v>
      </c>
      <c r="G1158">
        <v>2005</v>
      </c>
      <c r="H1158" s="128" t="s">
        <v>644</v>
      </c>
      <c r="I1158" s="40"/>
      <c r="J1158" s="159" t="str">
        <f>IFERROR(IF(K1158&gt;0,I1158*K1158,"   -"),"   -")</f>
        <v xml:space="preserve">   -</v>
      </c>
      <c r="K1158" s="52" t="str">
        <f>_xlfn.IFNA(VLOOKUP(D1158&amp;"."&amp;G1158,PNIdata!$E$6:$L$264,2,FALSE),"-")</f>
        <v>-</v>
      </c>
      <c r="L1158" s="158" t="str">
        <f>IFERROR(IF(O1158&gt;0,I1158*O1158,"   -"),"   -")</f>
        <v xml:space="preserve">   -</v>
      </c>
      <c r="M1158" s="52"/>
      <c r="N1158" s="167"/>
      <c r="O1158" s="167"/>
    </row>
    <row r="1159" spans="1:15" x14ac:dyDescent="0.25">
      <c r="A1159" s="33" t="s">
        <v>109</v>
      </c>
      <c r="B1159" s="34">
        <f>VLOOKUP(D1159,nusedswatershed,4,FALSE)</f>
        <v>20</v>
      </c>
      <c r="C1159" s="35">
        <v>20</v>
      </c>
      <c r="D1159" s="36" t="s">
        <v>181</v>
      </c>
      <c r="E1159" s="36" t="s">
        <v>55</v>
      </c>
      <c r="F1159" s="21" t="s">
        <v>163</v>
      </c>
      <c r="G1159">
        <v>2004</v>
      </c>
      <c r="H1159" s="128" t="s">
        <v>644</v>
      </c>
      <c r="I1159" s="40"/>
      <c r="J1159" s="159" t="str">
        <f>IFERROR(IF(K1159&gt;0,I1159*K1159,"   -"),"   -")</f>
        <v xml:space="preserve">   -</v>
      </c>
      <c r="K1159" s="52" t="str">
        <f>_xlfn.IFNA(VLOOKUP(D1159&amp;"."&amp;G1159,PNIdata!$E$6:$L$264,2,FALSE),"-")</f>
        <v>-</v>
      </c>
      <c r="L1159" s="158" t="str">
        <f>IFERROR(IF(O1159&gt;0,I1159*O1159,"   -"),"   -")</f>
        <v xml:space="preserve">   -</v>
      </c>
      <c r="M1159" s="52"/>
      <c r="N1159" s="167"/>
      <c r="O1159" s="167"/>
    </row>
    <row r="1160" spans="1:15" x14ac:dyDescent="0.25">
      <c r="A1160" s="33" t="s">
        <v>109</v>
      </c>
      <c r="B1160" s="34">
        <f>VLOOKUP(D1160,nusedswatershed,4,FALSE)</f>
        <v>20</v>
      </c>
      <c r="C1160" s="35">
        <v>20</v>
      </c>
      <c r="D1160" s="36" t="s">
        <v>181</v>
      </c>
      <c r="E1160" s="36" t="s">
        <v>55</v>
      </c>
      <c r="F1160" s="21" t="s">
        <v>163</v>
      </c>
      <c r="G1160">
        <v>2003</v>
      </c>
      <c r="H1160" s="128" t="s">
        <v>644</v>
      </c>
      <c r="I1160" s="40"/>
      <c r="J1160" s="159" t="str">
        <f>IFERROR(IF(K1160&gt;0,I1160*K1160,"   -"),"   -")</f>
        <v xml:space="preserve">   -</v>
      </c>
      <c r="K1160" s="52" t="str">
        <f>_xlfn.IFNA(VLOOKUP(D1160&amp;"."&amp;G1160,PNIdata!$E$6:$L$264,2,FALSE),"-")</f>
        <v>-</v>
      </c>
      <c r="L1160" s="158" t="str">
        <f>IFERROR(IF(O1160&gt;0,I1160*O1160,"   -"),"   -")</f>
        <v xml:space="preserve">   -</v>
      </c>
      <c r="M1160" s="52"/>
      <c r="N1160" s="167"/>
      <c r="O1160" s="167"/>
    </row>
    <row r="1161" spans="1:15" x14ac:dyDescent="0.25">
      <c r="A1161" s="33" t="s">
        <v>109</v>
      </c>
      <c r="B1161" s="34">
        <f>VLOOKUP(D1161,nusedswatershed,4,FALSE)</f>
        <v>20</v>
      </c>
      <c r="C1161" s="35">
        <v>20</v>
      </c>
      <c r="D1161" s="36" t="s">
        <v>181</v>
      </c>
      <c r="E1161" s="36" t="s">
        <v>55</v>
      </c>
      <c r="F1161" s="21" t="s">
        <v>163</v>
      </c>
      <c r="G1161">
        <v>2002</v>
      </c>
      <c r="H1161" s="128">
        <v>239</v>
      </c>
      <c r="I1161" s="40">
        <v>239</v>
      </c>
      <c r="J1161" s="159" t="str">
        <f>IFERROR(IF(K1161&gt;0,I1161*K1161,"   -"),"   -")</f>
        <v xml:space="preserve">   -</v>
      </c>
      <c r="K1161" s="52" t="str">
        <f>_xlfn.IFNA(VLOOKUP(D1161&amp;"."&amp;G1161,PNIdata!$E$6:$L$264,2,FALSE),"-")</f>
        <v>-</v>
      </c>
      <c r="L1161" s="158" t="str">
        <f>IFERROR(IF(O1161&gt;0,I1161*O1161,"   -"),"   -")</f>
        <v xml:space="preserve">   -</v>
      </c>
      <c r="M1161" s="52"/>
      <c r="N1161" s="167"/>
      <c r="O1161" s="167"/>
    </row>
    <row r="1162" spans="1:15" x14ac:dyDescent="0.25">
      <c r="A1162" s="33" t="s">
        <v>109</v>
      </c>
      <c r="B1162" s="34">
        <f>VLOOKUP(D1162,nusedswatershed,4,FALSE)</f>
        <v>20</v>
      </c>
      <c r="C1162" s="35">
        <v>20</v>
      </c>
      <c r="D1162" s="36" t="s">
        <v>181</v>
      </c>
      <c r="E1162" s="36" t="s">
        <v>55</v>
      </c>
      <c r="F1162" s="21" t="s">
        <v>163</v>
      </c>
      <c r="G1162">
        <v>2001</v>
      </c>
      <c r="H1162" s="128">
        <v>20</v>
      </c>
      <c r="I1162" s="40">
        <v>20</v>
      </c>
      <c r="J1162" s="159" t="str">
        <f>IFERROR(IF(K1162&gt;0,I1162*K1162,"   -"),"   -")</f>
        <v xml:space="preserve">   -</v>
      </c>
      <c r="K1162" s="52" t="str">
        <f>_xlfn.IFNA(VLOOKUP(D1162&amp;"."&amp;G1162,PNIdata!$E$6:$L$264,2,FALSE),"-")</f>
        <v>-</v>
      </c>
      <c r="L1162" s="158" t="str">
        <f>IFERROR(IF(O1162&gt;0,I1162*O1162,"   -"),"   -")</f>
        <v xml:space="preserve">   -</v>
      </c>
      <c r="M1162" s="52"/>
      <c r="N1162" s="167"/>
      <c r="O1162" s="167"/>
    </row>
    <row r="1163" spans="1:15" x14ac:dyDescent="0.25">
      <c r="A1163" s="33" t="s">
        <v>109</v>
      </c>
      <c r="B1163" s="34">
        <f>VLOOKUP(D1163,nusedswatershed,4,FALSE)</f>
        <v>20</v>
      </c>
      <c r="C1163" s="35">
        <v>20</v>
      </c>
      <c r="D1163" s="36" t="s">
        <v>181</v>
      </c>
      <c r="E1163" s="36" t="s">
        <v>55</v>
      </c>
      <c r="F1163" s="21" t="s">
        <v>163</v>
      </c>
      <c r="G1163">
        <v>2000</v>
      </c>
      <c r="H1163" s="128">
        <v>13</v>
      </c>
      <c r="I1163" s="40">
        <v>13</v>
      </c>
      <c r="J1163" s="159" t="str">
        <f>IFERROR(IF(K1163&gt;0,I1163*K1163,"   -"),"   -")</f>
        <v xml:space="preserve">   -</v>
      </c>
      <c r="K1163" s="52" t="str">
        <f>_xlfn.IFNA(VLOOKUP(D1163&amp;"."&amp;G1163,PNIdata!$E$6:$L$264,2,FALSE),"-")</f>
        <v>-</v>
      </c>
      <c r="L1163" s="158" t="str">
        <f>IFERROR(IF(O1163&gt;0,I1163*O1163,"   -"),"   -")</f>
        <v xml:space="preserve">   -</v>
      </c>
      <c r="M1163" s="52"/>
      <c r="N1163" s="167"/>
      <c r="O1163" s="167"/>
    </row>
    <row r="1164" spans="1:15" x14ac:dyDescent="0.25">
      <c r="A1164" s="33" t="s">
        <v>109</v>
      </c>
      <c r="B1164" s="34">
        <f>VLOOKUP(D1164,nusedswatershed,4,FALSE)</f>
        <v>20</v>
      </c>
      <c r="C1164" s="35">
        <v>20</v>
      </c>
      <c r="D1164" s="36" t="s">
        <v>181</v>
      </c>
      <c r="E1164" s="36" t="s">
        <v>55</v>
      </c>
      <c r="F1164" s="21" t="s">
        <v>163</v>
      </c>
      <c r="G1164">
        <v>1999</v>
      </c>
      <c r="H1164" s="128">
        <v>50</v>
      </c>
      <c r="I1164" s="40">
        <v>50</v>
      </c>
      <c r="J1164" s="159" t="str">
        <f>IFERROR(IF(K1164&gt;0,I1164*K1164,"   -"),"   -")</f>
        <v xml:space="preserve">   -</v>
      </c>
      <c r="K1164" s="52" t="str">
        <f>_xlfn.IFNA(VLOOKUP(D1164&amp;"."&amp;G1164,PNIdata!$E$6:$L$264,2,FALSE),"-")</f>
        <v>-</v>
      </c>
      <c r="L1164" s="158" t="str">
        <f>IFERROR(IF(O1164&gt;0,I1164*O1164,"   -"),"   -")</f>
        <v xml:space="preserve">   -</v>
      </c>
      <c r="M1164" s="52"/>
      <c r="N1164" s="167"/>
      <c r="O1164" s="167"/>
    </row>
    <row r="1165" spans="1:15" x14ac:dyDescent="0.25">
      <c r="A1165" s="33" t="s">
        <v>109</v>
      </c>
      <c r="B1165" s="34">
        <f>VLOOKUP(D1165,nusedswatershed,4,FALSE)</f>
        <v>20</v>
      </c>
      <c r="C1165" s="35">
        <v>20</v>
      </c>
      <c r="D1165" s="36" t="s">
        <v>181</v>
      </c>
      <c r="E1165" s="36" t="s">
        <v>55</v>
      </c>
      <c r="F1165" s="21" t="s">
        <v>163</v>
      </c>
      <c r="G1165" s="22">
        <v>1998</v>
      </c>
      <c r="H1165" s="128">
        <v>224</v>
      </c>
      <c r="I1165" s="40">
        <v>224</v>
      </c>
      <c r="J1165" s="159" t="str">
        <f>IFERROR(IF(K1165&gt;0,I1165*K1165,"   -"),"   -")</f>
        <v xml:space="preserve">   -</v>
      </c>
      <c r="K1165" s="52" t="str">
        <f>_xlfn.IFNA(VLOOKUP(D1165&amp;"."&amp;G1165,PNIdata!$E$6:$L$264,2,FALSE),"-")</f>
        <v>-</v>
      </c>
      <c r="L1165" s="158" t="str">
        <f>IFERROR(IF(O1165&gt;0,I1165*O1165,"   -"),"   -")</f>
        <v xml:space="preserve">   -</v>
      </c>
      <c r="M1165" s="52"/>
      <c r="N1165" s="167"/>
      <c r="O1165" s="168"/>
    </row>
    <row r="1166" spans="1:15" x14ac:dyDescent="0.25">
      <c r="A1166" s="33" t="s">
        <v>109</v>
      </c>
      <c r="B1166" s="34">
        <f>VLOOKUP(D1166,nusedswatershed,4,FALSE)</f>
        <v>20</v>
      </c>
      <c r="C1166" s="35">
        <v>20</v>
      </c>
      <c r="D1166" s="36" t="s">
        <v>181</v>
      </c>
      <c r="E1166" s="36" t="s">
        <v>55</v>
      </c>
      <c r="F1166" s="21" t="s">
        <v>163</v>
      </c>
      <c r="G1166" s="22">
        <v>1997</v>
      </c>
      <c r="H1166" s="128">
        <v>120</v>
      </c>
      <c r="I1166" s="40">
        <v>120</v>
      </c>
      <c r="J1166" s="159" t="str">
        <f>IFERROR(IF(K1166&gt;0,I1166*K1166,"   -"),"   -")</f>
        <v xml:space="preserve">   -</v>
      </c>
      <c r="K1166" s="52" t="str">
        <f>_xlfn.IFNA(VLOOKUP(D1166&amp;"."&amp;G1166,PNIdata!$E$6:$L$264,2,FALSE),"-")</f>
        <v>-</v>
      </c>
      <c r="L1166" s="158" t="str">
        <f>IFERROR(IF(O1166&gt;0,I1166*O1166,"   -"),"   -")</f>
        <v xml:space="preserve">   -</v>
      </c>
      <c r="M1166" s="52"/>
      <c r="N1166" s="167"/>
      <c r="O1166" s="167"/>
    </row>
    <row r="1167" spans="1:15" x14ac:dyDescent="0.25">
      <c r="A1167" s="33" t="s">
        <v>109</v>
      </c>
      <c r="B1167" s="34">
        <f>VLOOKUP(D1167,nusedswatershed,4,FALSE)</f>
        <v>20</v>
      </c>
      <c r="C1167" s="35">
        <v>20</v>
      </c>
      <c r="D1167" s="36" t="s">
        <v>181</v>
      </c>
      <c r="E1167" s="36" t="s">
        <v>55</v>
      </c>
      <c r="F1167" s="21" t="s">
        <v>163</v>
      </c>
      <c r="G1167" s="22">
        <v>1996</v>
      </c>
      <c r="H1167" s="128">
        <v>94</v>
      </c>
      <c r="I1167" s="40">
        <v>94</v>
      </c>
      <c r="J1167" s="159" t="str">
        <f>IFERROR(IF(K1167&gt;0,I1167*K1167,"   -"),"   -")</f>
        <v xml:space="preserve">   -</v>
      </c>
      <c r="K1167" s="52" t="str">
        <f>_xlfn.IFNA(VLOOKUP(D1167&amp;"."&amp;G1167,PNIdata!$E$6:$L$264,2,FALSE),"-")</f>
        <v>-</v>
      </c>
      <c r="L1167" s="158" t="str">
        <f>IFERROR(IF(O1167&gt;0,I1167*O1167,"   -"),"   -")</f>
        <v xml:space="preserve">   -</v>
      </c>
      <c r="M1167" s="52"/>
      <c r="N1167" s="167"/>
      <c r="O1167" s="167"/>
    </row>
    <row r="1168" spans="1:15" x14ac:dyDescent="0.25">
      <c r="A1168" s="33" t="s">
        <v>109</v>
      </c>
      <c r="B1168" s="34">
        <f>VLOOKUP(D1168,nusedswatershed,4,FALSE)</f>
        <v>20</v>
      </c>
      <c r="C1168" s="35">
        <v>20</v>
      </c>
      <c r="D1168" s="36" t="s">
        <v>181</v>
      </c>
      <c r="E1168" s="36" t="s">
        <v>55</v>
      </c>
      <c r="F1168" s="21" t="s">
        <v>163</v>
      </c>
      <c r="G1168" s="22">
        <v>1995</v>
      </c>
      <c r="H1168" s="128">
        <v>59</v>
      </c>
      <c r="I1168" s="40">
        <v>59</v>
      </c>
      <c r="J1168" s="159" t="str">
        <f>IFERROR(IF(K1168&gt;0,I1168*K1168,"   -"),"   -")</f>
        <v xml:space="preserve">   -</v>
      </c>
      <c r="K1168" s="52" t="str">
        <f>_xlfn.IFNA(VLOOKUP(D1168&amp;"."&amp;G1168,PNIdata!$E$6:$L$264,2,FALSE),"-")</f>
        <v>-</v>
      </c>
      <c r="L1168" s="158" t="str">
        <f>IFERROR(IF(O1168&gt;0,I1168*O1168,"   -"),"   -")</f>
        <v xml:space="preserve">   -</v>
      </c>
      <c r="M1168" s="52"/>
      <c r="N1168" s="167"/>
      <c r="O1168" s="167"/>
    </row>
    <row r="1169" spans="1:15" hidden="1" x14ac:dyDescent="0.25">
      <c r="A1169" s="33" t="s">
        <v>109</v>
      </c>
      <c r="B1169" s="34">
        <f>VLOOKUP(D1169,nusedswatershed,4,FALSE)</f>
        <v>20</v>
      </c>
      <c r="C1169" s="35">
        <v>20</v>
      </c>
      <c r="D1169" s="36" t="s">
        <v>181</v>
      </c>
      <c r="E1169" s="36" t="s">
        <v>55</v>
      </c>
      <c r="F1169" s="21" t="s">
        <v>163</v>
      </c>
      <c r="G1169" s="22">
        <v>1994</v>
      </c>
      <c r="H1169" s="128">
        <v>9</v>
      </c>
      <c r="I1169" s="40">
        <v>9</v>
      </c>
      <c r="J1169" s="159" t="str">
        <f>IFERROR(IF(K1169&gt;0,I1169*K1169,"   -"),"   -")</f>
        <v xml:space="preserve">   -</v>
      </c>
      <c r="K1169" s="52" t="str">
        <f>_xlfn.IFNA(VLOOKUP(D1169&amp;"."&amp;G1169,PNIdata!$E$6:$L$264,2,FALSE),"-")</f>
        <v>-</v>
      </c>
      <c r="L1169" s="158" t="str">
        <f>IFERROR(IF(O1169&gt;0,I1169*O1169,"   -"),"   -")</f>
        <v xml:space="preserve">   -</v>
      </c>
      <c r="M1169" s="52"/>
      <c r="N1169" s="167"/>
      <c r="O1169" s="167"/>
    </row>
    <row r="1170" spans="1:15" hidden="1" x14ac:dyDescent="0.25">
      <c r="A1170" s="33" t="s">
        <v>109</v>
      </c>
      <c r="B1170" s="34">
        <f>VLOOKUP(D1170,nusedswatershed,4,FALSE)</f>
        <v>20</v>
      </c>
      <c r="C1170" s="35">
        <v>20</v>
      </c>
      <c r="D1170" s="36" t="s">
        <v>181</v>
      </c>
      <c r="E1170" s="36" t="s">
        <v>55</v>
      </c>
      <c r="F1170" s="21" t="s">
        <v>163</v>
      </c>
      <c r="G1170" s="22">
        <v>1993</v>
      </c>
      <c r="H1170" s="128">
        <v>12</v>
      </c>
      <c r="I1170" s="40">
        <v>12</v>
      </c>
      <c r="J1170" s="159" t="str">
        <f>IFERROR(IF(K1170&gt;0,I1170*K1170,"   -"),"   -")</f>
        <v xml:space="preserve">   -</v>
      </c>
      <c r="K1170" s="52" t="str">
        <f>_xlfn.IFNA(VLOOKUP(D1170&amp;"."&amp;G1170,PNIdata!$E$6:$L$264,2,FALSE),"-")</f>
        <v>-</v>
      </c>
      <c r="L1170" s="158" t="str">
        <f>IFERROR(IF(O1170&gt;0,I1170*O1170,"   -"),"   -")</f>
        <v xml:space="preserve">   -</v>
      </c>
      <c r="M1170" s="52"/>
      <c r="N1170" s="167"/>
      <c r="O1170" s="167"/>
    </row>
    <row r="1171" spans="1:15" hidden="1" x14ac:dyDescent="0.25">
      <c r="A1171" s="33" t="s">
        <v>109</v>
      </c>
      <c r="B1171" s="34">
        <f>VLOOKUP(D1171,nusedswatershed,4,FALSE)</f>
        <v>20</v>
      </c>
      <c r="C1171" s="35">
        <v>20</v>
      </c>
      <c r="D1171" s="36" t="s">
        <v>181</v>
      </c>
      <c r="E1171" s="36" t="s">
        <v>55</v>
      </c>
      <c r="F1171" s="21" t="s">
        <v>163</v>
      </c>
      <c r="G1171" s="22">
        <v>1992</v>
      </c>
      <c r="H1171" s="128">
        <v>30</v>
      </c>
      <c r="I1171" s="40">
        <v>30</v>
      </c>
      <c r="J1171" s="159" t="str">
        <f>IFERROR(IF(K1171&gt;0,I1171*K1171,"   -"),"   -")</f>
        <v xml:space="preserve">   -</v>
      </c>
      <c r="K1171" s="52" t="str">
        <f>_xlfn.IFNA(VLOOKUP(D1171&amp;"."&amp;G1171,PNIdata!$E$6:$L$264,2,FALSE),"-")</f>
        <v>-</v>
      </c>
      <c r="L1171" s="158" t="str">
        <f>IFERROR(IF(O1171&gt;0,I1171*O1171,"   -"),"   -")</f>
        <v xml:space="preserve">   -</v>
      </c>
      <c r="M1171" s="52"/>
      <c r="N1171" s="167"/>
      <c r="O1171" s="167"/>
    </row>
    <row r="1172" spans="1:15" hidden="1" x14ac:dyDescent="0.25">
      <c r="A1172" s="33" t="s">
        <v>109</v>
      </c>
      <c r="B1172" s="34">
        <f>VLOOKUP(D1172,nusedswatershed,4,FALSE)</f>
        <v>20</v>
      </c>
      <c r="C1172" s="35">
        <v>20</v>
      </c>
      <c r="D1172" s="36" t="s">
        <v>181</v>
      </c>
      <c r="E1172" s="36" t="s">
        <v>55</v>
      </c>
      <c r="F1172" s="21" t="s">
        <v>163</v>
      </c>
      <c r="G1172" s="22">
        <v>1991</v>
      </c>
      <c r="H1172" s="128">
        <v>24</v>
      </c>
      <c r="I1172" s="40">
        <v>24</v>
      </c>
      <c r="J1172" s="159" t="str">
        <f>IFERROR(IF(K1172&gt;0,I1172*K1172,"   -"),"   -")</f>
        <v xml:space="preserve">   -</v>
      </c>
      <c r="K1172" s="52" t="str">
        <f>_xlfn.IFNA(VLOOKUP(D1172&amp;"."&amp;G1172,PNIdata!$E$6:$L$264,2,FALSE),"-")</f>
        <v>-</v>
      </c>
      <c r="L1172" s="158" t="str">
        <f>IFERROR(IF(O1172&gt;0,I1172*O1172,"   -"),"   -")</f>
        <v xml:space="preserve">   -</v>
      </c>
      <c r="M1172" s="52"/>
      <c r="N1172" s="167"/>
      <c r="O1172" s="167"/>
    </row>
    <row r="1173" spans="1:15" hidden="1" x14ac:dyDescent="0.25">
      <c r="A1173" s="33" t="s">
        <v>109</v>
      </c>
      <c r="B1173" s="34">
        <f>VLOOKUP(D1173,nusedswatershed,4,FALSE)</f>
        <v>20</v>
      </c>
      <c r="C1173" s="35">
        <v>20</v>
      </c>
      <c r="D1173" s="36" t="s">
        <v>181</v>
      </c>
      <c r="E1173" s="36" t="s">
        <v>55</v>
      </c>
      <c r="F1173" s="21" t="s">
        <v>163</v>
      </c>
      <c r="G1173" s="22">
        <v>1990</v>
      </c>
      <c r="H1173" s="128">
        <v>27</v>
      </c>
      <c r="I1173" s="40">
        <v>27</v>
      </c>
      <c r="J1173" s="159" t="str">
        <f>IFERROR(IF(K1173&gt;0,I1173*K1173,"   -"),"   -")</f>
        <v xml:space="preserve">   -</v>
      </c>
      <c r="K1173" s="52" t="str">
        <f>_xlfn.IFNA(VLOOKUP(D1173&amp;"."&amp;G1173,PNIdata!$E$6:$L$264,2,FALSE),"-")</f>
        <v>-</v>
      </c>
      <c r="L1173" s="158" t="str">
        <f>IFERROR(IF(O1173&gt;0,I1173*O1173,"   -"),"   -")</f>
        <v xml:space="preserve">   -</v>
      </c>
      <c r="M1173" s="52"/>
      <c r="N1173" s="167"/>
      <c r="O1173" s="167"/>
    </row>
    <row r="1174" spans="1:15" hidden="1" x14ac:dyDescent="0.25">
      <c r="A1174" s="33" t="s">
        <v>109</v>
      </c>
      <c r="B1174" s="34">
        <f>VLOOKUP(D1174,nusedswatershed,4,FALSE)</f>
        <v>20</v>
      </c>
      <c r="C1174" s="35">
        <v>20</v>
      </c>
      <c r="D1174" s="36" t="s">
        <v>181</v>
      </c>
      <c r="E1174" s="36" t="s">
        <v>55</v>
      </c>
      <c r="F1174" s="21" t="s">
        <v>163</v>
      </c>
      <c r="G1174" s="22">
        <v>1989</v>
      </c>
      <c r="H1174" s="128">
        <v>30</v>
      </c>
      <c r="I1174" s="40">
        <v>30</v>
      </c>
      <c r="J1174" s="159" t="str">
        <f>IFERROR(IF(K1174&gt;0,I1174*K1174,"   -"),"   -")</f>
        <v xml:space="preserve">   -</v>
      </c>
      <c r="K1174" s="52" t="str">
        <f>_xlfn.IFNA(VLOOKUP(D1174&amp;"."&amp;G1174,PNIdata!$E$6:$L$264,2,FALSE),"-")</f>
        <v>-</v>
      </c>
      <c r="L1174" s="158" t="str">
        <f>IFERROR(IF(O1174&gt;0,I1174*O1174,"   -"),"   -")</f>
        <v xml:space="preserve">   -</v>
      </c>
      <c r="M1174" s="52"/>
      <c r="N1174" s="167"/>
      <c r="O1174" s="167"/>
    </row>
    <row r="1175" spans="1:15" hidden="1" x14ac:dyDescent="0.25">
      <c r="A1175" s="33" t="s">
        <v>109</v>
      </c>
      <c r="B1175" s="34">
        <f>VLOOKUP(D1175,nusedswatershed,4,FALSE)</f>
        <v>20</v>
      </c>
      <c r="C1175" s="35">
        <v>20</v>
      </c>
      <c r="D1175" s="36" t="s">
        <v>181</v>
      </c>
      <c r="E1175" s="36" t="s">
        <v>55</v>
      </c>
      <c r="F1175" s="21" t="s">
        <v>163</v>
      </c>
      <c r="G1175" s="22">
        <v>1988</v>
      </c>
      <c r="H1175" s="128">
        <v>85</v>
      </c>
      <c r="I1175" s="40">
        <v>85</v>
      </c>
      <c r="J1175" s="159" t="str">
        <f>IFERROR(IF(K1175&gt;0,I1175*K1175,"   -"),"   -")</f>
        <v xml:space="preserve">   -</v>
      </c>
      <c r="K1175" s="52" t="str">
        <f>_xlfn.IFNA(VLOOKUP(D1175&amp;"."&amp;G1175,PNIdata!$E$6:$L$264,2,FALSE),"-")</f>
        <v>-</v>
      </c>
      <c r="L1175" s="158" t="str">
        <f>IFERROR(IF(O1175&gt;0,I1175*O1175,"   -"),"   -")</f>
        <v xml:space="preserve">   -</v>
      </c>
      <c r="M1175" s="52"/>
      <c r="N1175" s="167"/>
      <c r="O1175" s="167"/>
    </row>
    <row r="1176" spans="1:15" hidden="1" x14ac:dyDescent="0.25">
      <c r="A1176" s="33" t="s">
        <v>109</v>
      </c>
      <c r="B1176" s="34">
        <f>VLOOKUP(D1176,nusedswatershed,4,FALSE)</f>
        <v>20</v>
      </c>
      <c r="C1176" s="35">
        <v>20</v>
      </c>
      <c r="D1176" s="36" t="s">
        <v>181</v>
      </c>
      <c r="E1176" s="36" t="s">
        <v>55</v>
      </c>
      <c r="F1176" s="21" t="s">
        <v>163</v>
      </c>
      <c r="G1176" s="22">
        <v>1987</v>
      </c>
      <c r="H1176" s="128">
        <v>6</v>
      </c>
      <c r="I1176" s="40">
        <v>6</v>
      </c>
      <c r="J1176" s="159" t="str">
        <f>IFERROR(IF(K1176&gt;0,I1176*K1176,"   -"),"   -")</f>
        <v xml:space="preserve">   -</v>
      </c>
      <c r="K1176" s="52" t="str">
        <f>_xlfn.IFNA(VLOOKUP(D1176&amp;"."&amp;G1176,PNIdata!$E$6:$L$264,2,FALSE),"-")</f>
        <v>-</v>
      </c>
      <c r="L1176" s="158" t="str">
        <f>IFERROR(IF(O1176&gt;0,I1176*O1176,"   -"),"   -")</f>
        <v xml:space="preserve">   -</v>
      </c>
      <c r="M1176" s="52"/>
      <c r="N1176" s="167"/>
      <c r="O1176" s="167"/>
    </row>
    <row r="1177" spans="1:15" hidden="1" x14ac:dyDescent="0.25">
      <c r="A1177" s="33" t="s">
        <v>109</v>
      </c>
      <c r="B1177" s="34">
        <f>VLOOKUP(D1177,nusedswatershed,4,FALSE)</f>
        <v>20</v>
      </c>
      <c r="C1177" s="35">
        <v>20</v>
      </c>
      <c r="D1177" s="36" t="s">
        <v>181</v>
      </c>
      <c r="E1177" s="36" t="s">
        <v>55</v>
      </c>
      <c r="F1177" s="21" t="s">
        <v>163</v>
      </c>
      <c r="G1177" s="22">
        <v>1986</v>
      </c>
      <c r="H1177" s="128">
        <v>75</v>
      </c>
      <c r="I1177" s="40">
        <v>75</v>
      </c>
      <c r="J1177" s="159" t="str">
        <f>IFERROR(IF(K1177&gt;0,I1177*K1177,"   -"),"   -")</f>
        <v xml:space="preserve">   -</v>
      </c>
      <c r="K1177" s="52" t="str">
        <f>_xlfn.IFNA(VLOOKUP(D1177&amp;"."&amp;G1177,PNIdata!$E$6:$L$264,2,FALSE),"-")</f>
        <v>-</v>
      </c>
      <c r="L1177" s="158" t="str">
        <f>IFERROR(IF(O1177&gt;0,I1177*O1177,"   -"),"   -")</f>
        <v xml:space="preserve">   -</v>
      </c>
      <c r="M1177" s="52"/>
      <c r="N1177" s="167"/>
      <c r="O1177" s="167"/>
    </row>
    <row r="1178" spans="1:15" hidden="1" x14ac:dyDescent="0.25">
      <c r="A1178" s="33" t="s">
        <v>109</v>
      </c>
      <c r="B1178" s="34">
        <f>VLOOKUP(D1178,nusedswatershed,4,FALSE)</f>
        <v>20</v>
      </c>
      <c r="C1178" s="35">
        <v>20</v>
      </c>
      <c r="D1178" s="36" t="s">
        <v>181</v>
      </c>
      <c r="E1178" s="36" t="s">
        <v>55</v>
      </c>
      <c r="F1178" s="21" t="s">
        <v>163</v>
      </c>
      <c r="G1178" s="22">
        <v>1985</v>
      </c>
      <c r="H1178" s="128">
        <v>8</v>
      </c>
      <c r="I1178" s="40">
        <v>8</v>
      </c>
      <c r="J1178" s="159" t="str">
        <f>IFERROR(IF(K1178&gt;0,I1178*K1178,"   -"),"   -")</f>
        <v xml:space="preserve">   -</v>
      </c>
      <c r="K1178" s="52" t="str">
        <f>_xlfn.IFNA(VLOOKUP(D1178&amp;"."&amp;G1178,PNIdata!$E$6:$L$264,2,FALSE),"-")</f>
        <v>-</v>
      </c>
      <c r="L1178" s="158" t="str">
        <f>IFERROR(IF(O1178&gt;0,I1178*O1178,"   -"),"   -")</f>
        <v xml:space="preserve">   -</v>
      </c>
      <c r="M1178" s="52"/>
      <c r="N1178" s="167"/>
      <c r="O1178" s="167"/>
    </row>
    <row r="1179" spans="1:15" hidden="1" x14ac:dyDescent="0.25">
      <c r="A1179" s="33" t="s">
        <v>109</v>
      </c>
      <c r="B1179" s="34">
        <f>VLOOKUP(D1179,nusedswatershed,4,FALSE)</f>
        <v>20</v>
      </c>
      <c r="C1179" s="35">
        <v>20</v>
      </c>
      <c r="D1179" s="36" t="s">
        <v>181</v>
      </c>
      <c r="E1179" s="36" t="s">
        <v>55</v>
      </c>
      <c r="F1179" s="21" t="s">
        <v>163</v>
      </c>
      <c r="G1179" s="22">
        <v>1984</v>
      </c>
      <c r="H1179" s="128">
        <v>150</v>
      </c>
      <c r="I1179" s="40">
        <v>150</v>
      </c>
      <c r="J1179" s="159" t="str">
        <f>IFERROR(IF(K1179&gt;0,I1179*K1179,"   -"),"   -")</f>
        <v xml:space="preserve">   -</v>
      </c>
      <c r="K1179" s="52" t="str">
        <f>_xlfn.IFNA(VLOOKUP(D1179&amp;"."&amp;G1179,PNIdata!$E$6:$L$264,2,FALSE),"-")</f>
        <v>-</v>
      </c>
      <c r="L1179" s="158" t="str">
        <f>IFERROR(IF(O1179&gt;0,I1179*O1179,"   -"),"   -")</f>
        <v xml:space="preserve">   -</v>
      </c>
      <c r="M1179" s="52"/>
      <c r="N1179" s="167"/>
      <c r="O1179" s="167"/>
    </row>
    <row r="1180" spans="1:15" hidden="1" x14ac:dyDescent="0.25">
      <c r="A1180" s="33" t="s">
        <v>109</v>
      </c>
      <c r="B1180" s="34">
        <f>VLOOKUP(D1180,nusedswatershed,4,FALSE)</f>
        <v>20</v>
      </c>
      <c r="C1180" s="35">
        <v>20</v>
      </c>
      <c r="D1180" s="36" t="s">
        <v>181</v>
      </c>
      <c r="E1180" s="36" t="s">
        <v>55</v>
      </c>
      <c r="F1180" s="21" t="s">
        <v>163</v>
      </c>
      <c r="G1180" s="22">
        <v>1983</v>
      </c>
      <c r="H1180" s="128">
        <v>75</v>
      </c>
      <c r="I1180" s="40">
        <v>75</v>
      </c>
      <c r="J1180" s="159" t="str">
        <f>IFERROR(IF(K1180&gt;0,I1180*K1180,"   -"),"   -")</f>
        <v xml:space="preserve">   -</v>
      </c>
      <c r="K1180" s="52" t="str">
        <f>_xlfn.IFNA(VLOOKUP(D1180&amp;"."&amp;G1180,PNIdata!$E$6:$L$264,2,FALSE),"-")</f>
        <v>-</v>
      </c>
      <c r="L1180" s="158" t="str">
        <f>IFERROR(IF(O1180&gt;0,I1180*O1180,"   -"),"   -")</f>
        <v xml:space="preserve">   -</v>
      </c>
      <c r="M1180" s="52"/>
      <c r="N1180" s="167"/>
      <c r="O1180" s="167"/>
    </row>
    <row r="1181" spans="1:15" hidden="1" x14ac:dyDescent="0.25">
      <c r="A1181" s="33" t="s">
        <v>109</v>
      </c>
      <c r="B1181" s="34">
        <f>VLOOKUP(D1181,nusedswatershed,4,FALSE)</f>
        <v>20</v>
      </c>
      <c r="C1181" s="35">
        <v>20</v>
      </c>
      <c r="D1181" s="36" t="s">
        <v>181</v>
      </c>
      <c r="E1181" s="36" t="s">
        <v>55</v>
      </c>
      <c r="F1181" s="21" t="s">
        <v>163</v>
      </c>
      <c r="G1181" s="22">
        <v>1982</v>
      </c>
      <c r="H1181" s="128">
        <v>75</v>
      </c>
      <c r="I1181" s="40">
        <v>75</v>
      </c>
      <c r="J1181" s="159" t="str">
        <f>IFERROR(IF(K1181&gt;0,I1181*K1181,"   -"),"   -")</f>
        <v xml:space="preserve">   -</v>
      </c>
      <c r="K1181" s="52" t="str">
        <f>_xlfn.IFNA(VLOOKUP(D1181&amp;"."&amp;G1181,PNIdata!$E$6:$L$264,2,FALSE),"-")</f>
        <v>-</v>
      </c>
      <c r="L1181" s="158" t="str">
        <f>IFERROR(IF(O1181&gt;0,I1181*O1181,"   -"),"   -")</f>
        <v xml:space="preserve">   -</v>
      </c>
      <c r="M1181" s="52"/>
      <c r="N1181" s="167"/>
      <c r="O1181" s="167"/>
    </row>
    <row r="1182" spans="1:15" hidden="1" x14ac:dyDescent="0.25">
      <c r="A1182" s="33" t="s">
        <v>109</v>
      </c>
      <c r="B1182" s="34">
        <f>VLOOKUP(D1182,nusedswatershed,4,FALSE)</f>
        <v>20</v>
      </c>
      <c r="C1182" s="35">
        <v>20</v>
      </c>
      <c r="D1182" s="36" t="s">
        <v>181</v>
      </c>
      <c r="E1182" s="36" t="s">
        <v>55</v>
      </c>
      <c r="F1182" s="21" t="s">
        <v>163</v>
      </c>
      <c r="G1182" s="22">
        <v>1981</v>
      </c>
      <c r="H1182" s="128">
        <v>75</v>
      </c>
      <c r="I1182" s="40">
        <v>75</v>
      </c>
      <c r="J1182" s="159" t="str">
        <f>IFERROR(IF(K1182&gt;0,I1182*K1182,"   -"),"   -")</f>
        <v xml:space="preserve">   -</v>
      </c>
      <c r="K1182" s="52" t="str">
        <f>_xlfn.IFNA(VLOOKUP(D1182&amp;"."&amp;G1182,PNIdata!$E$6:$L$264,2,FALSE),"-")</f>
        <v>-</v>
      </c>
      <c r="L1182" s="158" t="str">
        <f>IFERROR(IF(O1182&gt;0,I1182*O1182,"   -"),"   -")</f>
        <v xml:space="preserve">   -</v>
      </c>
      <c r="M1182" s="52"/>
      <c r="N1182" s="167"/>
      <c r="O1182" s="167"/>
    </row>
    <row r="1183" spans="1:15" hidden="1" x14ac:dyDescent="0.25">
      <c r="A1183" s="33" t="s">
        <v>109</v>
      </c>
      <c r="B1183" s="34">
        <f>VLOOKUP(D1183,nusedswatershed,4,FALSE)</f>
        <v>20</v>
      </c>
      <c r="C1183" s="35">
        <v>20</v>
      </c>
      <c r="D1183" s="36" t="s">
        <v>181</v>
      </c>
      <c r="E1183" s="36" t="s">
        <v>55</v>
      </c>
      <c r="F1183" s="21" t="s">
        <v>163</v>
      </c>
      <c r="G1183" s="22">
        <v>1980</v>
      </c>
      <c r="H1183" s="128">
        <v>20</v>
      </c>
      <c r="I1183" s="40">
        <v>20</v>
      </c>
      <c r="J1183" s="159" t="str">
        <f>IFERROR(IF(K1183&gt;0,I1183*K1183,"   -"),"   -")</f>
        <v xml:space="preserve">   -</v>
      </c>
      <c r="K1183" s="52" t="str">
        <f>_xlfn.IFNA(VLOOKUP(D1183&amp;"."&amp;G1183,PNIdata!$E$6:$L$264,2,FALSE),"-")</f>
        <v>-</v>
      </c>
      <c r="L1183" s="158" t="str">
        <f>IFERROR(IF(O1183&gt;0,I1183*O1183,"   -"),"   -")</f>
        <v xml:space="preserve">   -</v>
      </c>
      <c r="M1183" s="52"/>
      <c r="N1183" s="167"/>
      <c r="O1183" s="167"/>
    </row>
    <row r="1184" spans="1:15" hidden="1" x14ac:dyDescent="0.25">
      <c r="A1184" s="33" t="s">
        <v>109</v>
      </c>
      <c r="B1184" s="34">
        <f>VLOOKUP(D1184,nusedswatershed,4,FALSE)</f>
        <v>20</v>
      </c>
      <c r="C1184" s="35">
        <v>20</v>
      </c>
      <c r="D1184" s="36" t="s">
        <v>181</v>
      </c>
      <c r="E1184" s="36" t="s">
        <v>55</v>
      </c>
      <c r="F1184" s="21" t="s">
        <v>163</v>
      </c>
      <c r="G1184" s="22">
        <v>1979</v>
      </c>
      <c r="H1184" s="128">
        <v>25</v>
      </c>
      <c r="I1184" s="40">
        <v>25</v>
      </c>
      <c r="J1184" s="159" t="str">
        <f>IFERROR(IF(K1184&gt;0,I1184*K1184,"   -"),"   -")</f>
        <v xml:space="preserve">   -</v>
      </c>
      <c r="K1184" s="52" t="str">
        <f>_xlfn.IFNA(VLOOKUP(D1184&amp;"."&amp;G1184,PNIdata!$E$6:$L$264,2,FALSE),"-")</f>
        <v>-</v>
      </c>
      <c r="L1184" s="158" t="str">
        <f>IFERROR(IF(O1184&gt;0,I1184*O1184,"   -"),"   -")</f>
        <v xml:space="preserve">   -</v>
      </c>
      <c r="M1184" s="52"/>
      <c r="N1184" s="167"/>
      <c r="O1184" s="167"/>
    </row>
    <row r="1185" spans="1:15" hidden="1" x14ac:dyDescent="0.25">
      <c r="A1185" s="33" t="s">
        <v>109</v>
      </c>
      <c r="B1185" s="34">
        <f>VLOOKUP(D1185,nusedswatershed,4,FALSE)</f>
        <v>20</v>
      </c>
      <c r="C1185" s="35">
        <v>20</v>
      </c>
      <c r="D1185" s="36" t="s">
        <v>181</v>
      </c>
      <c r="E1185" s="36" t="s">
        <v>55</v>
      </c>
      <c r="F1185" s="21" t="s">
        <v>163</v>
      </c>
      <c r="G1185" s="22">
        <v>1978</v>
      </c>
      <c r="H1185" s="128">
        <v>50</v>
      </c>
      <c r="I1185" s="40">
        <v>50</v>
      </c>
      <c r="J1185" s="159" t="str">
        <f>IFERROR(IF(K1185&gt;0,I1185*K1185,"   -"),"   -")</f>
        <v xml:space="preserve">   -</v>
      </c>
      <c r="K1185" s="52" t="str">
        <f>_xlfn.IFNA(VLOOKUP(D1185&amp;"."&amp;G1185,PNIdata!$E$6:$L$264,2,FALSE),"-")</f>
        <v>-</v>
      </c>
      <c r="L1185" s="158" t="str">
        <f>IFERROR(IF(O1185&gt;0,I1185*O1185,"   -"),"   -")</f>
        <v xml:space="preserve">   -</v>
      </c>
      <c r="M1185" s="52"/>
      <c r="N1185" s="167"/>
      <c r="O1185" s="167"/>
    </row>
    <row r="1186" spans="1:15" hidden="1" x14ac:dyDescent="0.25">
      <c r="A1186" s="33" t="s">
        <v>109</v>
      </c>
      <c r="B1186" s="34">
        <f>VLOOKUP(D1186,nusedswatershed,4,FALSE)</f>
        <v>20</v>
      </c>
      <c r="C1186" s="35">
        <v>20</v>
      </c>
      <c r="D1186" s="36" t="s">
        <v>181</v>
      </c>
      <c r="E1186" s="36" t="s">
        <v>55</v>
      </c>
      <c r="F1186" s="21" t="s">
        <v>163</v>
      </c>
      <c r="G1186" s="22">
        <v>1977</v>
      </c>
      <c r="H1186" s="128">
        <v>25</v>
      </c>
      <c r="I1186" s="40">
        <v>25</v>
      </c>
      <c r="J1186" s="159" t="str">
        <f>IFERROR(IF(K1186&gt;0,I1186*K1186,"   -"),"   -")</f>
        <v xml:space="preserve">   -</v>
      </c>
      <c r="K1186" s="52" t="str">
        <f>_xlfn.IFNA(VLOOKUP(D1186&amp;"."&amp;G1186,PNIdata!$E$6:$L$264,2,FALSE),"-")</f>
        <v>-</v>
      </c>
      <c r="L1186" s="158" t="str">
        <f>IFERROR(IF(O1186&gt;0,I1186*O1186,"   -"),"   -")</f>
        <v xml:space="preserve">   -</v>
      </c>
      <c r="M1186" s="52"/>
      <c r="N1186" s="167"/>
      <c r="O1186" s="167"/>
    </row>
    <row r="1187" spans="1:15" hidden="1" x14ac:dyDescent="0.25">
      <c r="A1187" s="33" t="s">
        <v>109</v>
      </c>
      <c r="B1187" s="34">
        <f>VLOOKUP(D1187,nusedswatershed,4,FALSE)</f>
        <v>20</v>
      </c>
      <c r="C1187" s="35">
        <v>20</v>
      </c>
      <c r="D1187" s="36" t="s">
        <v>181</v>
      </c>
      <c r="E1187" s="36" t="s">
        <v>55</v>
      </c>
      <c r="F1187" s="21" t="s">
        <v>163</v>
      </c>
      <c r="G1187" s="22">
        <v>1976</v>
      </c>
      <c r="H1187" s="128" t="s">
        <v>645</v>
      </c>
      <c r="I1187" s="40"/>
      <c r="J1187" s="159" t="str">
        <f>IFERROR(IF(K1187&gt;0,I1187*K1187,"   -"),"   -")</f>
        <v xml:space="preserve">   -</v>
      </c>
      <c r="K1187" s="52" t="str">
        <f>_xlfn.IFNA(VLOOKUP(D1187&amp;"."&amp;G1187,PNIdata!$E$6:$L$264,2,FALSE),"-")</f>
        <v>-</v>
      </c>
      <c r="L1187" s="158" t="str">
        <f>IFERROR(IF(O1187&gt;0,I1187*O1187,"   -"),"   -")</f>
        <v xml:space="preserve">   -</v>
      </c>
      <c r="M1187" s="52"/>
      <c r="N1187" s="167"/>
      <c r="O1187" s="167"/>
    </row>
    <row r="1188" spans="1:15" hidden="1" x14ac:dyDescent="0.25">
      <c r="A1188" s="33" t="s">
        <v>109</v>
      </c>
      <c r="B1188" s="34">
        <f>VLOOKUP(D1188,nusedswatershed,4,FALSE)</f>
        <v>20</v>
      </c>
      <c r="C1188" s="35">
        <v>20</v>
      </c>
      <c r="D1188" s="36" t="s">
        <v>181</v>
      </c>
      <c r="E1188" s="36" t="s">
        <v>55</v>
      </c>
      <c r="F1188" s="21" t="s">
        <v>163</v>
      </c>
      <c r="G1188" s="22">
        <v>1975</v>
      </c>
      <c r="H1188" s="128">
        <v>25</v>
      </c>
      <c r="I1188" s="40">
        <v>25</v>
      </c>
      <c r="J1188" s="159" t="str">
        <f>IFERROR(IF(K1188&gt;0,I1188*K1188,"   -"),"   -")</f>
        <v xml:space="preserve">   -</v>
      </c>
      <c r="K1188" s="52" t="str">
        <f>_xlfn.IFNA(VLOOKUP(D1188&amp;"."&amp;G1188,PNIdata!$E$6:$L$264,2,FALSE),"-")</f>
        <v>-</v>
      </c>
      <c r="L1188" s="158" t="str">
        <f>IFERROR(IF(O1188&gt;0,I1188*O1188,"   -"),"   -")</f>
        <v xml:space="preserve">   -</v>
      </c>
      <c r="M1188" s="52"/>
      <c r="N1188" s="167"/>
      <c r="O1188" s="167"/>
    </row>
    <row r="1189" spans="1:15" hidden="1" x14ac:dyDescent="0.25">
      <c r="A1189" s="33" t="s">
        <v>109</v>
      </c>
      <c r="B1189" s="34">
        <f>VLOOKUP(D1189,nusedswatershed,4,FALSE)</f>
        <v>20</v>
      </c>
      <c r="C1189" s="35">
        <v>20</v>
      </c>
      <c r="D1189" s="36" t="s">
        <v>181</v>
      </c>
      <c r="E1189" s="36" t="s">
        <v>55</v>
      </c>
      <c r="F1189" s="21" t="s">
        <v>163</v>
      </c>
      <c r="G1189" s="22">
        <v>1974</v>
      </c>
      <c r="H1189" s="128">
        <v>200</v>
      </c>
      <c r="I1189" s="40">
        <v>200</v>
      </c>
      <c r="J1189" s="159" t="str">
        <f>IFERROR(IF(K1189&gt;0,I1189*K1189,"   -"),"   -")</f>
        <v xml:space="preserve">   -</v>
      </c>
      <c r="K1189" s="52" t="str">
        <f>_xlfn.IFNA(VLOOKUP(D1189&amp;"."&amp;G1189,PNIdata!$E$6:$L$264,2,FALSE),"-")</f>
        <v>-</v>
      </c>
      <c r="L1189" s="158" t="str">
        <f>IFERROR(IF(O1189&gt;0,I1189*O1189,"   -"),"   -")</f>
        <v xml:space="preserve">   -</v>
      </c>
      <c r="M1189" s="52"/>
      <c r="N1189" s="167"/>
      <c r="O1189" s="167"/>
    </row>
    <row r="1190" spans="1:15" hidden="1" x14ac:dyDescent="0.25">
      <c r="A1190" s="33" t="s">
        <v>109</v>
      </c>
      <c r="B1190" s="34">
        <f>VLOOKUP(D1190,nusedswatershed,4,FALSE)</f>
        <v>20</v>
      </c>
      <c r="C1190" s="35">
        <v>20</v>
      </c>
      <c r="D1190" s="36" t="s">
        <v>181</v>
      </c>
      <c r="E1190" s="36" t="s">
        <v>55</v>
      </c>
      <c r="F1190" s="21" t="s">
        <v>163</v>
      </c>
      <c r="G1190" s="22">
        <v>1973</v>
      </c>
      <c r="H1190" s="128">
        <v>400</v>
      </c>
      <c r="I1190" s="40">
        <v>400</v>
      </c>
      <c r="J1190" s="159" t="str">
        <f>IFERROR(IF(K1190&gt;0,I1190*K1190,"   -"),"   -")</f>
        <v xml:space="preserve">   -</v>
      </c>
      <c r="K1190" s="52" t="str">
        <f>_xlfn.IFNA(VLOOKUP(D1190&amp;"."&amp;G1190,PNIdata!$E$6:$L$264,2,FALSE),"-")</f>
        <v>-</v>
      </c>
      <c r="L1190" s="158" t="str">
        <f>IFERROR(IF(O1190&gt;0,I1190*O1190,"   -"),"   -")</f>
        <v xml:space="preserve">   -</v>
      </c>
      <c r="M1190" s="52"/>
      <c r="N1190" s="167"/>
      <c r="O1190" s="167"/>
    </row>
    <row r="1191" spans="1:15" hidden="1" x14ac:dyDescent="0.25">
      <c r="A1191" s="33" t="s">
        <v>109</v>
      </c>
      <c r="B1191" s="34">
        <f>VLOOKUP(D1191,nusedswatershed,4,FALSE)</f>
        <v>20</v>
      </c>
      <c r="C1191" s="35">
        <v>20</v>
      </c>
      <c r="D1191" s="36" t="s">
        <v>181</v>
      </c>
      <c r="E1191" s="36" t="s">
        <v>55</v>
      </c>
      <c r="F1191" s="21" t="s">
        <v>163</v>
      </c>
      <c r="G1191" s="22">
        <v>1972</v>
      </c>
      <c r="H1191" s="128">
        <v>3500</v>
      </c>
      <c r="I1191" s="40">
        <v>3500</v>
      </c>
      <c r="J1191" s="159" t="str">
        <f>IFERROR(IF(K1191&gt;0,I1191*K1191,"   -"),"   -")</f>
        <v xml:space="preserve">   -</v>
      </c>
      <c r="K1191" s="52" t="str">
        <f>_xlfn.IFNA(VLOOKUP(D1191&amp;"."&amp;G1191,PNIdata!$E$6:$L$264,2,FALSE),"-")</f>
        <v>-</v>
      </c>
      <c r="L1191" s="158" t="str">
        <f>IFERROR(IF(O1191&gt;0,I1191*O1191,"   -"),"   -")</f>
        <v xml:space="preserve">   -</v>
      </c>
      <c r="M1191" s="52"/>
      <c r="N1191" s="167"/>
      <c r="O1191" s="167"/>
    </row>
    <row r="1192" spans="1:15" hidden="1" x14ac:dyDescent="0.25">
      <c r="A1192" s="33" t="s">
        <v>109</v>
      </c>
      <c r="B1192" s="34">
        <f>VLOOKUP(D1192,nusedswatershed,4,FALSE)</f>
        <v>20</v>
      </c>
      <c r="C1192" s="35">
        <v>20</v>
      </c>
      <c r="D1192" s="36" t="s">
        <v>181</v>
      </c>
      <c r="E1192" s="36" t="s">
        <v>55</v>
      </c>
      <c r="F1192" s="21" t="s">
        <v>163</v>
      </c>
      <c r="G1192" s="22">
        <v>1971</v>
      </c>
      <c r="H1192" s="128">
        <v>750</v>
      </c>
      <c r="I1192" s="40">
        <v>750</v>
      </c>
      <c r="J1192" s="159" t="str">
        <f>IFERROR(IF(K1192&gt;0,I1192*K1192,"   -"),"   -")</f>
        <v xml:space="preserve">   -</v>
      </c>
      <c r="K1192" s="52" t="str">
        <f>_xlfn.IFNA(VLOOKUP(D1192&amp;"."&amp;G1192,PNIdata!$E$6:$L$264,2,FALSE),"-")</f>
        <v>-</v>
      </c>
      <c r="L1192" s="158" t="str">
        <f>IFERROR(IF(O1192&gt;0,I1192*O1192,"   -"),"   -")</f>
        <v xml:space="preserve">   -</v>
      </c>
      <c r="M1192" s="52"/>
      <c r="N1192" s="167"/>
      <c r="O1192" s="167"/>
    </row>
    <row r="1193" spans="1:15" hidden="1" x14ac:dyDescent="0.25">
      <c r="A1193" s="33" t="s">
        <v>109</v>
      </c>
      <c r="B1193" s="34">
        <f>VLOOKUP(D1193,nusedswatershed,4,FALSE)</f>
        <v>20</v>
      </c>
      <c r="C1193" s="35">
        <v>20</v>
      </c>
      <c r="D1193" s="36" t="s">
        <v>181</v>
      </c>
      <c r="E1193" s="36" t="s">
        <v>55</v>
      </c>
      <c r="F1193" s="21" t="s">
        <v>163</v>
      </c>
      <c r="G1193" s="22">
        <v>1970</v>
      </c>
      <c r="H1193" s="128">
        <v>750</v>
      </c>
      <c r="I1193" s="40">
        <v>750</v>
      </c>
      <c r="J1193" s="159" t="str">
        <f>IFERROR(IF(K1193&gt;0,I1193*K1193,"   -"),"   -")</f>
        <v xml:space="preserve">   -</v>
      </c>
      <c r="K1193" s="52" t="str">
        <f>_xlfn.IFNA(VLOOKUP(D1193&amp;"."&amp;G1193,PNIdata!$E$6:$L$264,2,FALSE),"-")</f>
        <v>-</v>
      </c>
      <c r="L1193" s="158" t="str">
        <f>IFERROR(IF(O1193&gt;0,I1193*O1193,"   -"),"   -")</f>
        <v xml:space="preserve">   -</v>
      </c>
      <c r="M1193" s="52"/>
      <c r="N1193" s="167"/>
      <c r="O1193" s="167"/>
    </row>
    <row r="1194" spans="1:15" hidden="1" x14ac:dyDescent="0.25">
      <c r="A1194" s="33" t="s">
        <v>109</v>
      </c>
      <c r="B1194" s="34">
        <f>VLOOKUP(D1194,nusedswatershed,4,FALSE)</f>
        <v>20</v>
      </c>
      <c r="C1194" s="35">
        <v>20</v>
      </c>
      <c r="D1194" s="36" t="s">
        <v>181</v>
      </c>
      <c r="E1194" s="36" t="s">
        <v>55</v>
      </c>
      <c r="F1194" s="21" t="s">
        <v>163</v>
      </c>
      <c r="G1194" s="22">
        <v>1969</v>
      </c>
      <c r="H1194" s="128">
        <v>200</v>
      </c>
      <c r="I1194" s="40">
        <v>200</v>
      </c>
      <c r="J1194" s="159" t="str">
        <f>IFERROR(IF(K1194&gt;0,I1194*K1194,"   -"),"   -")</f>
        <v xml:space="preserve">   -</v>
      </c>
      <c r="K1194" s="52" t="str">
        <f>_xlfn.IFNA(VLOOKUP(D1194&amp;"."&amp;G1194,PNIdata!$E$6:$L$264,2,FALSE),"-")</f>
        <v>-</v>
      </c>
      <c r="L1194" s="158" t="str">
        <f>IFERROR(IF(O1194&gt;0,I1194*O1194,"   -"),"   -")</f>
        <v xml:space="preserve">   -</v>
      </c>
      <c r="M1194" s="52"/>
      <c r="N1194" s="167"/>
      <c r="O1194" s="167"/>
    </row>
    <row r="1195" spans="1:15" hidden="1" x14ac:dyDescent="0.25">
      <c r="A1195" s="33" t="s">
        <v>109</v>
      </c>
      <c r="B1195" s="34">
        <f>VLOOKUP(D1195,nusedswatershed,4,FALSE)</f>
        <v>20</v>
      </c>
      <c r="C1195" s="35">
        <v>20</v>
      </c>
      <c r="D1195" s="36" t="s">
        <v>181</v>
      </c>
      <c r="E1195" s="36" t="s">
        <v>55</v>
      </c>
      <c r="F1195" s="21" t="s">
        <v>163</v>
      </c>
      <c r="G1195" s="22">
        <v>1968</v>
      </c>
      <c r="H1195" s="128">
        <v>400</v>
      </c>
      <c r="I1195" s="40">
        <v>400</v>
      </c>
      <c r="J1195" s="159" t="str">
        <f>IFERROR(IF(K1195&gt;0,I1195*K1195,"   -"),"   -")</f>
        <v xml:space="preserve">   -</v>
      </c>
      <c r="K1195" s="52" t="str">
        <f>_xlfn.IFNA(VLOOKUP(D1195&amp;"."&amp;G1195,PNIdata!$E$6:$L$264,2,FALSE),"-")</f>
        <v>-</v>
      </c>
      <c r="L1195" s="158" t="str">
        <f>IFERROR(IF(O1195&gt;0,I1195*O1195,"   -"),"   -")</f>
        <v xml:space="preserve">   -</v>
      </c>
      <c r="M1195" s="52"/>
      <c r="N1195" s="167"/>
      <c r="O1195" s="167"/>
    </row>
    <row r="1196" spans="1:15" hidden="1" x14ac:dyDescent="0.25">
      <c r="A1196" s="33" t="s">
        <v>109</v>
      </c>
      <c r="B1196" s="34">
        <f>VLOOKUP(D1196,nusedswatershed,4,FALSE)</f>
        <v>20</v>
      </c>
      <c r="C1196" s="35">
        <v>20</v>
      </c>
      <c r="D1196" s="36" t="s">
        <v>181</v>
      </c>
      <c r="E1196" s="36" t="s">
        <v>55</v>
      </c>
      <c r="F1196" s="21" t="s">
        <v>163</v>
      </c>
      <c r="G1196" s="22">
        <v>1967</v>
      </c>
      <c r="H1196" s="128">
        <v>750</v>
      </c>
      <c r="I1196" s="40">
        <v>750</v>
      </c>
      <c r="J1196" s="159" t="str">
        <f>IFERROR(IF(K1196&gt;0,I1196*K1196,"   -"),"   -")</f>
        <v xml:space="preserve">   -</v>
      </c>
      <c r="K1196" s="52" t="str">
        <f>_xlfn.IFNA(VLOOKUP(D1196&amp;"."&amp;G1196,PNIdata!$E$6:$L$264,2,FALSE),"-")</f>
        <v>-</v>
      </c>
      <c r="L1196" s="158" t="str">
        <f>IFERROR(IF(O1196&gt;0,I1196*O1196,"   -"),"   -")</f>
        <v xml:space="preserve">   -</v>
      </c>
      <c r="M1196" s="52"/>
      <c r="N1196" s="167"/>
      <c r="O1196" s="167"/>
    </row>
    <row r="1197" spans="1:15" hidden="1" x14ac:dyDescent="0.25">
      <c r="A1197" s="33" t="s">
        <v>109</v>
      </c>
      <c r="B1197" s="34">
        <f>VLOOKUP(D1197,nusedswatershed,4,FALSE)</f>
        <v>20</v>
      </c>
      <c r="C1197" s="35">
        <v>20</v>
      </c>
      <c r="D1197" s="36" t="s">
        <v>181</v>
      </c>
      <c r="E1197" s="36" t="s">
        <v>55</v>
      </c>
      <c r="F1197" s="21" t="s">
        <v>163</v>
      </c>
      <c r="G1197" s="22">
        <v>1966</v>
      </c>
      <c r="H1197" s="128">
        <v>75</v>
      </c>
      <c r="I1197" s="40">
        <v>75</v>
      </c>
      <c r="J1197" s="159" t="str">
        <f>IFERROR(IF(K1197&gt;0,I1197*K1197,"   -"),"   -")</f>
        <v xml:space="preserve">   -</v>
      </c>
      <c r="K1197" s="52" t="str">
        <f>_xlfn.IFNA(VLOOKUP(D1197&amp;"."&amp;G1197,PNIdata!$E$6:$L$264,2,FALSE),"-")</f>
        <v>-</v>
      </c>
      <c r="L1197" s="158" t="str">
        <f>IFERROR(IF(O1197&gt;0,I1197*O1197,"   -"),"   -")</f>
        <v xml:space="preserve">   -</v>
      </c>
      <c r="M1197" s="52"/>
      <c r="N1197" s="167"/>
      <c r="O1197" s="167"/>
    </row>
    <row r="1198" spans="1:15" hidden="1" x14ac:dyDescent="0.25">
      <c r="A1198" s="33" t="s">
        <v>109</v>
      </c>
      <c r="B1198" s="34">
        <f>VLOOKUP(D1198,nusedswatershed,4,FALSE)</f>
        <v>20</v>
      </c>
      <c r="C1198" s="35">
        <v>20</v>
      </c>
      <c r="D1198" s="36" t="s">
        <v>181</v>
      </c>
      <c r="E1198" s="36" t="s">
        <v>55</v>
      </c>
      <c r="F1198" s="21" t="s">
        <v>163</v>
      </c>
      <c r="G1198" s="22">
        <v>1965</v>
      </c>
      <c r="H1198" s="128">
        <v>200</v>
      </c>
      <c r="I1198" s="40">
        <v>200</v>
      </c>
      <c r="J1198" s="159" t="str">
        <f>IFERROR(IF(K1198&gt;0,I1198*K1198,"   -"),"   -")</f>
        <v xml:space="preserve">   -</v>
      </c>
      <c r="K1198" s="52" t="str">
        <f>_xlfn.IFNA(VLOOKUP(D1198&amp;"."&amp;G1198,PNIdata!$E$6:$L$264,2,FALSE),"-")</f>
        <v>-</v>
      </c>
      <c r="L1198" s="158" t="str">
        <f>IFERROR(IF(O1198&gt;0,I1198*O1198,"   -"),"   -")</f>
        <v xml:space="preserve">   -</v>
      </c>
      <c r="M1198" s="52"/>
      <c r="N1198" s="167"/>
      <c r="O1198" s="167"/>
    </row>
    <row r="1199" spans="1:15" hidden="1" x14ac:dyDescent="0.25">
      <c r="A1199" s="33" t="s">
        <v>109</v>
      </c>
      <c r="B1199" s="34">
        <f>VLOOKUP(D1199,nusedswatershed,4,FALSE)</f>
        <v>20</v>
      </c>
      <c r="C1199" s="35">
        <v>20</v>
      </c>
      <c r="D1199" s="36" t="s">
        <v>181</v>
      </c>
      <c r="E1199" s="36" t="s">
        <v>55</v>
      </c>
      <c r="F1199" s="21" t="s">
        <v>163</v>
      </c>
      <c r="G1199" s="22">
        <v>1964</v>
      </c>
      <c r="H1199" s="128">
        <v>200</v>
      </c>
      <c r="I1199" s="40">
        <v>200</v>
      </c>
      <c r="J1199" s="159" t="str">
        <f>IFERROR(IF(K1199&gt;0,I1199*K1199,"   -"),"   -")</f>
        <v xml:space="preserve">   -</v>
      </c>
      <c r="K1199" s="52" t="str">
        <f>_xlfn.IFNA(VLOOKUP(D1199&amp;"."&amp;G1199,PNIdata!$E$6:$L$264,2,FALSE),"-")</f>
        <v>-</v>
      </c>
      <c r="L1199" s="158" t="str">
        <f>IFERROR(IF(O1199&gt;0,I1199*O1199,"   -"),"   -")</f>
        <v xml:space="preserve">   -</v>
      </c>
      <c r="M1199" s="52"/>
      <c r="N1199" s="167"/>
      <c r="O1199" s="167"/>
    </row>
    <row r="1200" spans="1:15" hidden="1" x14ac:dyDescent="0.25">
      <c r="A1200" s="33" t="s">
        <v>109</v>
      </c>
      <c r="B1200" s="34">
        <f>VLOOKUP(D1200,nusedswatershed,4,FALSE)</f>
        <v>20</v>
      </c>
      <c r="C1200" s="35">
        <v>20</v>
      </c>
      <c r="D1200" s="36" t="s">
        <v>181</v>
      </c>
      <c r="E1200" s="36" t="s">
        <v>55</v>
      </c>
      <c r="F1200" s="21" t="s">
        <v>163</v>
      </c>
      <c r="G1200" s="22">
        <v>1963</v>
      </c>
      <c r="H1200" s="128">
        <v>750</v>
      </c>
      <c r="I1200" s="40">
        <v>750</v>
      </c>
      <c r="J1200" s="159" t="str">
        <f>IFERROR(IF(K1200&gt;0,I1200*K1200,"   -"),"   -")</f>
        <v xml:space="preserve">   -</v>
      </c>
      <c r="K1200" s="52" t="str">
        <f>_xlfn.IFNA(VLOOKUP(D1200&amp;"."&amp;G1200,PNIdata!$E$6:$L$264,2,FALSE),"-")</f>
        <v>-</v>
      </c>
      <c r="L1200" s="158" t="str">
        <f>IFERROR(IF(O1200&gt;0,I1200*O1200,"   -"),"   -")</f>
        <v xml:space="preserve">   -</v>
      </c>
      <c r="M1200" s="52"/>
      <c r="N1200" s="167"/>
      <c r="O1200" s="167"/>
    </row>
    <row r="1201" spans="1:15" hidden="1" x14ac:dyDescent="0.25">
      <c r="A1201" s="33" t="s">
        <v>109</v>
      </c>
      <c r="B1201" s="34">
        <f>VLOOKUP(D1201,nusedswatershed,4,FALSE)</f>
        <v>20</v>
      </c>
      <c r="C1201" s="35">
        <v>20</v>
      </c>
      <c r="D1201" s="36" t="s">
        <v>181</v>
      </c>
      <c r="E1201" s="36" t="s">
        <v>55</v>
      </c>
      <c r="F1201" s="21" t="s">
        <v>163</v>
      </c>
      <c r="G1201" s="22">
        <v>1962</v>
      </c>
      <c r="H1201" s="128">
        <v>200</v>
      </c>
      <c r="I1201" s="40">
        <v>200</v>
      </c>
      <c r="J1201" s="159" t="str">
        <f>IFERROR(IF(K1201&gt;0,I1201*K1201,"   -"),"   -")</f>
        <v xml:space="preserve">   -</v>
      </c>
      <c r="K1201" s="52" t="str">
        <f>_xlfn.IFNA(VLOOKUP(D1201&amp;"."&amp;G1201,PNIdata!$E$6:$L$264,2,FALSE),"-")</f>
        <v>-</v>
      </c>
      <c r="L1201" s="158" t="str">
        <f>IFERROR(IF(O1201&gt;0,I1201*O1201,"   -"),"   -")</f>
        <v xml:space="preserve">   -</v>
      </c>
      <c r="M1201" s="52"/>
      <c r="N1201" s="167"/>
      <c r="O1201" s="167"/>
    </row>
    <row r="1202" spans="1:15" hidden="1" x14ac:dyDescent="0.25">
      <c r="A1202" s="33" t="s">
        <v>109</v>
      </c>
      <c r="B1202" s="34">
        <f>VLOOKUP(D1202,nusedswatershed,4,FALSE)</f>
        <v>20</v>
      </c>
      <c r="C1202" s="35">
        <v>20</v>
      </c>
      <c r="D1202" s="36" t="s">
        <v>181</v>
      </c>
      <c r="E1202" s="36" t="s">
        <v>55</v>
      </c>
      <c r="F1202" s="21" t="s">
        <v>163</v>
      </c>
      <c r="G1202" s="22">
        <v>1961</v>
      </c>
      <c r="H1202" s="128">
        <v>75</v>
      </c>
      <c r="I1202" s="40">
        <v>75</v>
      </c>
      <c r="J1202" s="159" t="str">
        <f>IFERROR(IF(K1202&gt;0,I1202*K1202,"   -"),"   -")</f>
        <v xml:space="preserve">   -</v>
      </c>
      <c r="K1202" s="52" t="str">
        <f>_xlfn.IFNA(VLOOKUP(D1202&amp;"."&amp;G1202,PNIdata!$E$6:$L$264,2,FALSE),"-")</f>
        <v>-</v>
      </c>
      <c r="L1202" s="158" t="str">
        <f>IFERROR(IF(O1202&gt;0,I1202*O1202,"   -"),"   -")</f>
        <v xml:space="preserve">   -</v>
      </c>
      <c r="M1202" s="52"/>
      <c r="N1202" s="167"/>
      <c r="O1202" s="167"/>
    </row>
    <row r="1203" spans="1:15" hidden="1" x14ac:dyDescent="0.25">
      <c r="A1203" s="33" t="s">
        <v>109</v>
      </c>
      <c r="B1203" s="34">
        <f>VLOOKUP(D1203,nusedswatershed,4,FALSE)</f>
        <v>20</v>
      </c>
      <c r="C1203" s="35">
        <v>20</v>
      </c>
      <c r="D1203" s="36" t="s">
        <v>181</v>
      </c>
      <c r="E1203" s="36" t="s">
        <v>55</v>
      </c>
      <c r="F1203" s="21" t="s">
        <v>163</v>
      </c>
      <c r="G1203" s="22">
        <v>1960</v>
      </c>
      <c r="H1203" s="128">
        <v>200</v>
      </c>
      <c r="I1203" s="40">
        <v>200</v>
      </c>
      <c r="J1203" s="159" t="str">
        <f>IFERROR(IF(K1203&gt;0,I1203*K1203,"   -"),"   -")</f>
        <v xml:space="preserve">   -</v>
      </c>
      <c r="K1203" s="52" t="str">
        <f>_xlfn.IFNA(VLOOKUP(D1203&amp;"."&amp;G1203,PNIdata!$E$6:$L$264,2,FALSE),"-")</f>
        <v>-</v>
      </c>
      <c r="L1203" s="158" t="str">
        <f>IFERROR(IF(O1203&gt;0,I1203*O1203,"   -"),"   -")</f>
        <v xml:space="preserve">   -</v>
      </c>
      <c r="M1203" s="52"/>
      <c r="N1203" s="167"/>
      <c r="O1203" s="167"/>
    </row>
    <row r="1204" spans="1:15" hidden="1" x14ac:dyDescent="0.25">
      <c r="A1204" s="33" t="s">
        <v>109</v>
      </c>
      <c r="B1204" s="34">
        <f>VLOOKUP(D1204,nusedswatershed,4,FALSE)</f>
        <v>20</v>
      </c>
      <c r="C1204" s="35">
        <v>20</v>
      </c>
      <c r="D1204" s="36" t="s">
        <v>181</v>
      </c>
      <c r="E1204" s="36" t="s">
        <v>55</v>
      </c>
      <c r="F1204" s="21" t="s">
        <v>163</v>
      </c>
      <c r="G1204" s="22">
        <v>1959</v>
      </c>
      <c r="H1204" s="128">
        <v>75</v>
      </c>
      <c r="I1204" s="40">
        <v>75</v>
      </c>
      <c r="J1204" s="159" t="str">
        <f>IFERROR(IF(K1204&gt;0,I1204*K1204,"   -"),"   -")</f>
        <v xml:space="preserve">   -</v>
      </c>
      <c r="K1204" s="52" t="str">
        <f>_xlfn.IFNA(VLOOKUP(D1204&amp;"."&amp;G1204,PNIdata!$E$6:$L$264,2,FALSE),"-")</f>
        <v>-</v>
      </c>
      <c r="L1204" s="158" t="str">
        <f>IFERROR(IF(O1204&gt;0,I1204*O1204,"   -"),"   -")</f>
        <v xml:space="preserve">   -</v>
      </c>
      <c r="M1204" s="52"/>
      <c r="N1204" s="167"/>
      <c r="O1204" s="167"/>
    </row>
    <row r="1205" spans="1:15" hidden="1" x14ac:dyDescent="0.25">
      <c r="A1205" s="33" t="s">
        <v>109</v>
      </c>
      <c r="B1205" s="34">
        <f>VLOOKUP(D1205,nusedswatershed,4,FALSE)</f>
        <v>20</v>
      </c>
      <c r="C1205" s="35">
        <v>20</v>
      </c>
      <c r="D1205" s="36" t="s">
        <v>181</v>
      </c>
      <c r="E1205" s="36" t="s">
        <v>55</v>
      </c>
      <c r="F1205" s="21" t="s">
        <v>163</v>
      </c>
      <c r="G1205" s="22">
        <v>1958</v>
      </c>
      <c r="H1205" s="128">
        <v>200</v>
      </c>
      <c r="I1205" s="40">
        <v>200</v>
      </c>
      <c r="J1205" s="159" t="str">
        <f>IFERROR(IF(K1205&gt;0,I1205*K1205,"   -"),"   -")</f>
        <v xml:space="preserve">   -</v>
      </c>
      <c r="K1205" s="52" t="str">
        <f>_xlfn.IFNA(VLOOKUP(D1205&amp;"."&amp;G1205,PNIdata!$E$6:$L$264,2,FALSE),"-")</f>
        <v>-</v>
      </c>
      <c r="L1205" s="158" t="str">
        <f>IFERROR(IF(O1205&gt;0,I1205*O1205,"   -"),"   -")</f>
        <v xml:space="preserve">   -</v>
      </c>
      <c r="M1205" s="52"/>
      <c r="N1205" s="167"/>
      <c r="O1205" s="167"/>
    </row>
    <row r="1206" spans="1:15" hidden="1" x14ac:dyDescent="0.25">
      <c r="A1206" s="33" t="s">
        <v>109</v>
      </c>
      <c r="B1206" s="34">
        <f>VLOOKUP(D1206,nusedswatershed,4,FALSE)</f>
        <v>20</v>
      </c>
      <c r="C1206" s="35">
        <v>20</v>
      </c>
      <c r="D1206" s="36" t="s">
        <v>181</v>
      </c>
      <c r="E1206" s="36" t="s">
        <v>55</v>
      </c>
      <c r="F1206" s="21" t="s">
        <v>163</v>
      </c>
      <c r="G1206" s="22">
        <v>1957</v>
      </c>
      <c r="H1206" s="128">
        <v>25</v>
      </c>
      <c r="I1206" s="40">
        <v>25</v>
      </c>
      <c r="J1206" s="159" t="str">
        <f>IFERROR(IF(K1206&gt;0,I1206*K1206,"   -"),"   -")</f>
        <v xml:space="preserve">   -</v>
      </c>
      <c r="K1206" s="52" t="str">
        <f>_xlfn.IFNA(VLOOKUP(D1206&amp;"."&amp;G1206,PNIdata!$E$6:$L$264,2,FALSE),"-")</f>
        <v>-</v>
      </c>
      <c r="L1206" s="158" t="str">
        <f>IFERROR(IF(O1206&gt;0,I1206*O1206,"   -"),"   -")</f>
        <v xml:space="preserve">   -</v>
      </c>
      <c r="M1206" s="52"/>
      <c r="N1206" s="167"/>
      <c r="O1206" s="167"/>
    </row>
    <row r="1207" spans="1:15" hidden="1" x14ac:dyDescent="0.25">
      <c r="A1207" s="33" t="s">
        <v>109</v>
      </c>
      <c r="B1207" s="34">
        <f>VLOOKUP(D1207,nusedswatershed,4,FALSE)</f>
        <v>20</v>
      </c>
      <c r="C1207" s="35">
        <v>20</v>
      </c>
      <c r="D1207" s="36" t="s">
        <v>181</v>
      </c>
      <c r="E1207" s="36" t="s">
        <v>55</v>
      </c>
      <c r="F1207" s="21" t="s">
        <v>163</v>
      </c>
      <c r="G1207" s="22">
        <v>1956</v>
      </c>
      <c r="H1207" s="128">
        <v>25</v>
      </c>
      <c r="I1207" s="40">
        <v>25</v>
      </c>
      <c r="J1207" s="159" t="str">
        <f>IFERROR(IF(K1207&gt;0,I1207*K1207,"   -"),"   -")</f>
        <v xml:space="preserve">   -</v>
      </c>
      <c r="K1207" s="52" t="str">
        <f>_xlfn.IFNA(VLOOKUP(D1207&amp;"."&amp;G1207,PNIdata!$E$6:$L$264,2,FALSE),"-")</f>
        <v>-</v>
      </c>
      <c r="L1207" s="158" t="str">
        <f>IFERROR(IF(O1207&gt;0,I1207*O1207,"   -"),"   -")</f>
        <v xml:space="preserve">   -</v>
      </c>
      <c r="M1207" s="52"/>
      <c r="N1207" s="167"/>
      <c r="O1207" s="167"/>
    </row>
    <row r="1208" spans="1:15" hidden="1" x14ac:dyDescent="0.25">
      <c r="A1208" s="33" t="s">
        <v>109</v>
      </c>
      <c r="B1208" s="34">
        <f>VLOOKUP(D1208,nusedswatershed,4,FALSE)</f>
        <v>20</v>
      </c>
      <c r="C1208" s="35">
        <v>20</v>
      </c>
      <c r="D1208" s="36" t="s">
        <v>181</v>
      </c>
      <c r="E1208" s="36" t="s">
        <v>55</v>
      </c>
      <c r="F1208" s="21" t="s">
        <v>163</v>
      </c>
      <c r="G1208" s="22">
        <v>1955</v>
      </c>
      <c r="H1208" s="128">
        <v>75</v>
      </c>
      <c r="I1208" s="40">
        <v>75</v>
      </c>
      <c r="J1208" s="159" t="str">
        <f>IFERROR(IF(K1208&gt;0,I1208*K1208,"   -"),"   -")</f>
        <v xml:space="preserve">   -</v>
      </c>
      <c r="K1208" s="52" t="str">
        <f>_xlfn.IFNA(VLOOKUP(D1208&amp;"."&amp;G1208,PNIdata!$E$6:$L$264,2,FALSE),"-")</f>
        <v>-</v>
      </c>
      <c r="L1208" s="158" t="str">
        <f>IFERROR(IF(O1208&gt;0,I1208*O1208,"   -"),"   -")</f>
        <v xml:space="preserve">   -</v>
      </c>
      <c r="M1208" s="52"/>
      <c r="N1208" s="167"/>
      <c r="O1208" s="167"/>
    </row>
    <row r="1209" spans="1:15" hidden="1" x14ac:dyDescent="0.25">
      <c r="A1209" s="33" t="s">
        <v>109</v>
      </c>
      <c r="B1209" s="34">
        <f>VLOOKUP(D1209,nusedswatershed,4,FALSE)</f>
        <v>20</v>
      </c>
      <c r="C1209" s="35">
        <v>20</v>
      </c>
      <c r="D1209" s="36" t="s">
        <v>181</v>
      </c>
      <c r="E1209" s="36" t="s">
        <v>55</v>
      </c>
      <c r="F1209" s="21" t="s">
        <v>163</v>
      </c>
      <c r="G1209" s="22">
        <v>1954</v>
      </c>
      <c r="H1209" s="128">
        <v>200</v>
      </c>
      <c r="I1209" s="40">
        <v>200</v>
      </c>
      <c r="J1209" s="159" t="str">
        <f>IFERROR(IF(K1209&gt;0,I1209*K1209,"   -"),"   -")</f>
        <v xml:space="preserve">   -</v>
      </c>
      <c r="K1209" s="52" t="str">
        <f>_xlfn.IFNA(VLOOKUP(D1209&amp;"."&amp;G1209,PNIdata!$E$6:$L$264,2,FALSE),"-")</f>
        <v>-</v>
      </c>
      <c r="L1209" s="158" t="str">
        <f>IFERROR(IF(O1209&gt;0,I1209*O1209,"   -"),"   -")</f>
        <v xml:space="preserve">   -</v>
      </c>
      <c r="M1209" s="52"/>
      <c r="N1209" s="167"/>
      <c r="O1209" s="167"/>
    </row>
    <row r="1210" spans="1:15" hidden="1" x14ac:dyDescent="0.25">
      <c r="A1210" s="33" t="s">
        <v>109</v>
      </c>
      <c r="B1210" s="34">
        <f>VLOOKUP(D1210,nusedswatershed,4,FALSE)</f>
        <v>20</v>
      </c>
      <c r="C1210" s="35">
        <v>20</v>
      </c>
      <c r="D1210" s="36" t="s">
        <v>181</v>
      </c>
      <c r="E1210" s="36" t="s">
        <v>55</v>
      </c>
      <c r="F1210" s="21" t="s">
        <v>163</v>
      </c>
      <c r="G1210" s="22">
        <v>1953</v>
      </c>
      <c r="H1210" s="128">
        <v>200</v>
      </c>
      <c r="I1210" s="40">
        <v>200</v>
      </c>
      <c r="J1210" s="159" t="str">
        <f>IFERROR(IF(K1210&gt;0,I1210*K1210,"   -"),"   -")</f>
        <v xml:space="preserve">   -</v>
      </c>
      <c r="K1210" s="52" t="str">
        <f>_xlfn.IFNA(VLOOKUP(D1210&amp;"."&amp;G1210,PNIdata!$E$6:$L$264,2,FALSE),"-")</f>
        <v>-</v>
      </c>
      <c r="L1210" s="158" t="str">
        <f>IFERROR(IF(O1210&gt;0,I1210*O1210,"   -"),"   -")</f>
        <v xml:space="preserve">   -</v>
      </c>
      <c r="M1210" s="52"/>
      <c r="N1210" s="167"/>
      <c r="O1210" s="167"/>
    </row>
    <row r="1211" spans="1:15" x14ac:dyDescent="0.25">
      <c r="A1211" s="33" t="s">
        <v>109</v>
      </c>
      <c r="B1211" s="34" t="e">
        <f>VLOOKUP(D1211,nusedswatershed,4,FALSE)</f>
        <v>#N/A</v>
      </c>
      <c r="C1211" s="35">
        <v>20</v>
      </c>
      <c r="D1211" s="36" t="s">
        <v>92</v>
      </c>
      <c r="E1211" s="36" t="s">
        <v>185</v>
      </c>
      <c r="F1211" s="21" t="s">
        <v>163</v>
      </c>
      <c r="G1211" s="40">
        <v>2023</v>
      </c>
      <c r="H1211" s="128">
        <v>24</v>
      </c>
      <c r="I1211" s="40">
        <v>24</v>
      </c>
      <c r="J1211" s="159" t="str">
        <f>IFERROR(IF(K1211&gt;0,I1211*K1211,"   -"),"   -")</f>
        <v xml:space="preserve">   -</v>
      </c>
      <c r="K1211" s="52" t="str">
        <f>_xlfn.IFNA(VLOOKUP(D1211&amp;"."&amp;G1211,PNIdata!$E$6:$L$264,2,FALSE),"-")</f>
        <v>-</v>
      </c>
      <c r="L1211" s="158" t="str">
        <f>IFERROR(IF(O1211&gt;0,I1211*O1211,"   -"),"   -")</f>
        <v xml:space="preserve">   -</v>
      </c>
      <c r="M1211" s="52"/>
      <c r="N1211" s="167"/>
      <c r="O1211" s="167"/>
    </row>
    <row r="1212" spans="1:15" x14ac:dyDescent="0.25">
      <c r="A1212" s="33" t="s">
        <v>109</v>
      </c>
      <c r="B1212" s="34" t="e">
        <f>VLOOKUP(D1212,nusedswatershed,4,FALSE)</f>
        <v>#N/A</v>
      </c>
      <c r="C1212" s="35">
        <v>20</v>
      </c>
      <c r="D1212" s="36" t="s">
        <v>92</v>
      </c>
      <c r="E1212" s="36" t="s">
        <v>185</v>
      </c>
      <c r="F1212" s="21" t="s">
        <v>163</v>
      </c>
      <c r="G1212" s="40">
        <v>2022</v>
      </c>
      <c r="H1212" s="128" t="s">
        <v>645</v>
      </c>
      <c r="I1212" s="40"/>
      <c r="J1212" s="159" t="str">
        <f>IFERROR(IF(K1212&gt;0,I1212*K1212,"   -"),"   -")</f>
        <v xml:space="preserve">   -</v>
      </c>
      <c r="K1212" s="52" t="str">
        <f>_xlfn.IFNA(VLOOKUP(D1212&amp;"."&amp;G1212,PNIdata!$E$6:$L$264,2,FALSE),"-")</f>
        <v>-</v>
      </c>
      <c r="L1212" s="158" t="str">
        <f>IFERROR(IF(O1212&gt;0,I1212*O1212,"   -"),"   -")</f>
        <v xml:space="preserve">   -</v>
      </c>
      <c r="M1212" s="52"/>
      <c r="N1212" s="167"/>
      <c r="O1212" s="167"/>
    </row>
    <row r="1213" spans="1:15" x14ac:dyDescent="0.25">
      <c r="A1213" s="33" t="s">
        <v>109</v>
      </c>
      <c r="B1213" s="34" t="e">
        <f>VLOOKUP(D1213,nusedswatershed,4,FALSE)</f>
        <v>#N/A</v>
      </c>
      <c r="C1213" s="35">
        <v>20</v>
      </c>
      <c r="D1213" s="36" t="s">
        <v>92</v>
      </c>
      <c r="E1213" s="36" t="s">
        <v>185</v>
      </c>
      <c r="F1213" s="21" t="s">
        <v>163</v>
      </c>
      <c r="G1213" s="40">
        <v>2021</v>
      </c>
      <c r="H1213" s="128" t="s">
        <v>644</v>
      </c>
      <c r="I1213" s="40"/>
      <c r="J1213" s="159" t="str">
        <f>IFERROR(IF(K1213&gt;0,I1213*K1213,"   -"),"   -")</f>
        <v xml:space="preserve">   -</v>
      </c>
      <c r="K1213" s="52" t="str">
        <f>_xlfn.IFNA(VLOOKUP(D1213&amp;"."&amp;G1213,PNIdata!$E$6:$L$264,2,FALSE),"-")</f>
        <v>-</v>
      </c>
      <c r="L1213" s="158" t="str">
        <f>IFERROR(IF(O1213&gt;0,I1213*O1213,"   -"),"   -")</f>
        <v xml:space="preserve">   -</v>
      </c>
      <c r="M1213" s="52"/>
      <c r="N1213" s="167"/>
      <c r="O1213" s="167"/>
    </row>
    <row r="1214" spans="1:15" x14ac:dyDescent="0.25">
      <c r="A1214" s="33" t="s">
        <v>109</v>
      </c>
      <c r="B1214" s="34" t="e">
        <f>VLOOKUP(D1214,nusedswatershed,4,FALSE)</f>
        <v>#N/A</v>
      </c>
      <c r="C1214" s="35">
        <v>20</v>
      </c>
      <c r="D1214" s="36" t="s">
        <v>92</v>
      </c>
      <c r="E1214" s="36" t="s">
        <v>185</v>
      </c>
      <c r="F1214" s="21" t="s">
        <v>163</v>
      </c>
      <c r="G1214" s="40">
        <v>2020</v>
      </c>
      <c r="H1214" s="128">
        <v>297</v>
      </c>
      <c r="I1214" s="40">
        <v>297</v>
      </c>
      <c r="J1214" s="159" t="str">
        <f>IFERROR(IF(K1214&gt;0,I1214*K1214,"   -"),"   -")</f>
        <v xml:space="preserve">   -</v>
      </c>
      <c r="K1214" s="52" t="str">
        <f>_xlfn.IFNA(VLOOKUP(D1214&amp;"."&amp;G1214,PNIdata!$E$6:$L$264,2,FALSE),"-")</f>
        <v>-</v>
      </c>
      <c r="L1214" s="158" t="str">
        <f>IFERROR(IF(O1214&gt;0,I1214*O1214,"   -"),"   -")</f>
        <v xml:space="preserve">   -</v>
      </c>
      <c r="M1214" s="52"/>
      <c r="N1214" s="167"/>
      <c r="O1214" s="167"/>
    </row>
    <row r="1215" spans="1:15" x14ac:dyDescent="0.25">
      <c r="A1215" s="33" t="s">
        <v>109</v>
      </c>
      <c r="B1215" s="34" t="e">
        <f>VLOOKUP(D1215,nusedswatershed,4,FALSE)</f>
        <v>#N/A</v>
      </c>
      <c r="C1215" s="35">
        <v>20</v>
      </c>
      <c r="D1215" s="36" t="s">
        <v>92</v>
      </c>
      <c r="E1215" s="36" t="s">
        <v>185</v>
      </c>
      <c r="F1215" s="21" t="s">
        <v>163</v>
      </c>
      <c r="G1215" s="40">
        <v>2019</v>
      </c>
      <c r="H1215" s="128">
        <v>191</v>
      </c>
      <c r="I1215" s="40">
        <v>191</v>
      </c>
      <c r="J1215" s="159" t="str">
        <f>IFERROR(IF(K1215&gt;0,I1215*K1215,"   -"),"   -")</f>
        <v xml:space="preserve">   -</v>
      </c>
      <c r="K1215" s="52" t="str">
        <f>_xlfn.IFNA(VLOOKUP(D1215&amp;"."&amp;G1215,PNIdata!$E$6:$L$264,2,FALSE),"-")</f>
        <v>-</v>
      </c>
      <c r="L1215" s="158" t="str">
        <f>IFERROR(IF(O1215&gt;0,I1215*O1215,"   -"),"   -")</f>
        <v xml:space="preserve">   -</v>
      </c>
      <c r="M1215" s="52"/>
      <c r="N1215" s="167"/>
      <c r="O1215" s="167"/>
    </row>
    <row r="1216" spans="1:15" x14ac:dyDescent="0.25">
      <c r="A1216" s="33" t="s">
        <v>109</v>
      </c>
      <c r="B1216" s="34" t="e">
        <f>VLOOKUP(D1216,nusedswatershed,4,FALSE)</f>
        <v>#N/A</v>
      </c>
      <c r="C1216" s="35">
        <v>20</v>
      </c>
      <c r="D1216" s="36" t="s">
        <v>92</v>
      </c>
      <c r="E1216" s="36" t="s">
        <v>185</v>
      </c>
      <c r="F1216" s="21" t="s">
        <v>163</v>
      </c>
      <c r="G1216" s="40">
        <v>2018</v>
      </c>
      <c r="H1216" s="128">
        <v>30</v>
      </c>
      <c r="I1216" s="40">
        <v>30</v>
      </c>
      <c r="J1216" s="159" t="str">
        <f>IFERROR(IF(K1216&gt;0,I1216*K1216,"   -"),"   -")</f>
        <v xml:space="preserve">   -</v>
      </c>
      <c r="K1216" s="52" t="str">
        <f>_xlfn.IFNA(VLOOKUP(D1216&amp;"."&amp;G1216,PNIdata!$E$6:$L$264,2,FALSE),"-")</f>
        <v>-</v>
      </c>
      <c r="L1216" s="158" t="str">
        <f>IFERROR(IF(O1216&gt;0,I1216*O1216,"   -"),"   -")</f>
        <v xml:space="preserve">   -</v>
      </c>
      <c r="M1216" s="52"/>
      <c r="N1216" s="167"/>
      <c r="O1216" s="167"/>
    </row>
    <row r="1217" spans="1:15" x14ac:dyDescent="0.25">
      <c r="A1217" s="33" t="s">
        <v>109</v>
      </c>
      <c r="B1217" s="34" t="e">
        <f>VLOOKUP(D1217,nusedswatershed,4,FALSE)</f>
        <v>#N/A</v>
      </c>
      <c r="C1217" s="35">
        <v>20</v>
      </c>
      <c r="D1217" s="36" t="s">
        <v>92</v>
      </c>
      <c r="E1217" s="36" t="s">
        <v>185</v>
      </c>
      <c r="F1217" s="21" t="s">
        <v>163</v>
      </c>
      <c r="G1217" s="40">
        <v>2017</v>
      </c>
      <c r="H1217" s="128">
        <v>40</v>
      </c>
      <c r="I1217" s="40">
        <v>40</v>
      </c>
      <c r="J1217" s="159" t="str">
        <f>IFERROR(IF(K1217&gt;0,I1217*K1217,"   -"),"   -")</f>
        <v xml:space="preserve">   -</v>
      </c>
      <c r="K1217" s="52" t="str">
        <f>_xlfn.IFNA(VLOOKUP(D1217&amp;"."&amp;G1217,PNIdata!$E$6:$L$264,2,FALSE),"-")</f>
        <v>-</v>
      </c>
      <c r="L1217" s="158" t="str">
        <f>IFERROR(IF(O1217&gt;0,I1217*O1217,"   -"),"   -")</f>
        <v xml:space="preserve">   -</v>
      </c>
      <c r="M1217" s="52"/>
      <c r="N1217" s="167"/>
      <c r="O1217" s="167"/>
    </row>
    <row r="1218" spans="1:15" x14ac:dyDescent="0.25">
      <c r="A1218" s="33" t="s">
        <v>109</v>
      </c>
      <c r="B1218" s="34" t="e">
        <f>VLOOKUP(D1218,nusedswatershed,4,FALSE)</f>
        <v>#N/A</v>
      </c>
      <c r="C1218" s="35">
        <v>20</v>
      </c>
      <c r="D1218" s="36" t="s">
        <v>92</v>
      </c>
      <c r="E1218" s="36" t="s">
        <v>185</v>
      </c>
      <c r="F1218" s="21" t="s">
        <v>163</v>
      </c>
      <c r="G1218" s="40">
        <v>2016</v>
      </c>
      <c r="H1218" s="128">
        <v>4</v>
      </c>
      <c r="I1218" s="40">
        <v>4</v>
      </c>
      <c r="J1218" s="159" t="str">
        <f>IFERROR(IF(K1218&gt;0,I1218*K1218,"   -"),"   -")</f>
        <v xml:space="preserve">   -</v>
      </c>
      <c r="K1218" s="52" t="str">
        <f>_xlfn.IFNA(VLOOKUP(D1218&amp;"."&amp;G1218,PNIdata!$E$6:$L$264,2,FALSE),"-")</f>
        <v>-</v>
      </c>
      <c r="L1218" s="158" t="str">
        <f>IFERROR(IF(O1218&gt;0,I1218*O1218,"   -"),"   -")</f>
        <v xml:space="preserve">   -</v>
      </c>
      <c r="M1218" s="52"/>
      <c r="N1218" s="167"/>
      <c r="O1218" s="167"/>
    </row>
    <row r="1219" spans="1:15" x14ac:dyDescent="0.25">
      <c r="A1219" s="33" t="s">
        <v>109</v>
      </c>
      <c r="B1219" s="34" t="e">
        <f>VLOOKUP(D1219,nusedswatershed,4,FALSE)</f>
        <v>#N/A</v>
      </c>
      <c r="C1219" s="35">
        <v>20</v>
      </c>
      <c r="D1219" s="36" t="s">
        <v>92</v>
      </c>
      <c r="E1219" s="36" t="s">
        <v>185</v>
      </c>
      <c r="F1219" s="21" t="s">
        <v>163</v>
      </c>
      <c r="G1219" s="22">
        <v>2015</v>
      </c>
      <c r="H1219" s="128" t="s">
        <v>650</v>
      </c>
      <c r="I1219" s="40"/>
      <c r="J1219" s="159" t="str">
        <f>IFERROR(IF(K1219&gt;0,I1219*K1219,"   -"),"   -")</f>
        <v xml:space="preserve">   -</v>
      </c>
      <c r="K1219" s="52" t="str">
        <f>_xlfn.IFNA(VLOOKUP(D1219&amp;"."&amp;G1219,PNIdata!$E$6:$L$264,2,FALSE),"-")</f>
        <v>-</v>
      </c>
      <c r="L1219" s="158" t="str">
        <f>IFERROR(IF(O1219&gt;0,I1219*O1219,"   -"),"   -")</f>
        <v xml:space="preserve">   -</v>
      </c>
      <c r="M1219" s="52"/>
      <c r="N1219" s="167"/>
      <c r="O1219" s="167"/>
    </row>
    <row r="1220" spans="1:15" x14ac:dyDescent="0.25">
      <c r="A1220" s="33" t="s">
        <v>109</v>
      </c>
      <c r="B1220" s="34" t="e">
        <f>VLOOKUP(D1220,nusedswatershed,4,FALSE)</f>
        <v>#N/A</v>
      </c>
      <c r="C1220" s="35">
        <v>20</v>
      </c>
      <c r="D1220" s="36" t="s">
        <v>92</v>
      </c>
      <c r="E1220" s="36" t="s">
        <v>185</v>
      </c>
      <c r="F1220" s="21" t="s">
        <v>163</v>
      </c>
      <c r="G1220" s="22">
        <v>2014</v>
      </c>
      <c r="H1220" s="128" t="s">
        <v>650</v>
      </c>
      <c r="I1220" s="40"/>
      <c r="J1220" s="159" t="str">
        <f>IFERROR(IF(K1220&gt;0,I1220*K1220,"   -"),"   -")</f>
        <v xml:space="preserve">   -</v>
      </c>
      <c r="K1220" s="52" t="str">
        <f>_xlfn.IFNA(VLOOKUP(D1220&amp;"."&amp;G1220,PNIdata!$E$6:$L$264,2,FALSE),"-")</f>
        <v>-</v>
      </c>
      <c r="L1220" s="158" t="str">
        <f>IFERROR(IF(O1220&gt;0,I1220*O1220,"   -"),"   -")</f>
        <v xml:space="preserve">   -</v>
      </c>
      <c r="M1220" s="52"/>
      <c r="N1220" s="167"/>
      <c r="O1220" s="167"/>
    </row>
    <row r="1221" spans="1:15" x14ac:dyDescent="0.25">
      <c r="A1221" s="33" t="s">
        <v>109</v>
      </c>
      <c r="B1221" s="34" t="e">
        <f>VLOOKUP(D1221,nusedswatershed,4,FALSE)</f>
        <v>#N/A</v>
      </c>
      <c r="C1221" s="35">
        <v>20</v>
      </c>
      <c r="D1221" s="36" t="s">
        <v>92</v>
      </c>
      <c r="E1221" s="36" t="s">
        <v>185</v>
      </c>
      <c r="F1221" s="21" t="s">
        <v>163</v>
      </c>
      <c r="G1221">
        <v>2013</v>
      </c>
      <c r="H1221" s="128">
        <v>76</v>
      </c>
      <c r="I1221" s="40">
        <v>76</v>
      </c>
      <c r="J1221" s="159" t="str">
        <f>IFERROR(IF(K1221&gt;0,I1221*K1221,"   -"),"   -")</f>
        <v xml:space="preserve">   -</v>
      </c>
      <c r="K1221" s="52" t="str">
        <f>_xlfn.IFNA(VLOOKUP(D1221&amp;"."&amp;G1221,PNIdata!$E$6:$L$264,2,FALSE),"-")</f>
        <v>-</v>
      </c>
      <c r="L1221" s="158" t="str">
        <f>IFERROR(IF(O1221&gt;0,I1221*O1221,"   -"),"   -")</f>
        <v xml:space="preserve">   -</v>
      </c>
      <c r="M1221" s="52"/>
      <c r="N1221" s="167"/>
      <c r="O1221" s="167"/>
    </row>
    <row r="1222" spans="1:15" x14ac:dyDescent="0.25">
      <c r="A1222" s="33" t="s">
        <v>109</v>
      </c>
      <c r="B1222" s="34" t="e">
        <f>VLOOKUP(D1222,nusedswatershed,4,FALSE)</f>
        <v>#N/A</v>
      </c>
      <c r="C1222" s="35">
        <v>20</v>
      </c>
      <c r="D1222" s="36" t="s">
        <v>92</v>
      </c>
      <c r="E1222" s="36" t="s">
        <v>185</v>
      </c>
      <c r="F1222" s="21" t="s">
        <v>163</v>
      </c>
      <c r="G1222" s="22">
        <v>2012</v>
      </c>
      <c r="H1222" s="128">
        <v>49</v>
      </c>
      <c r="I1222" s="40">
        <v>49</v>
      </c>
      <c r="J1222" s="159" t="str">
        <f>IFERROR(IF(K1222&gt;0,I1222*K1222,"   -"),"   -")</f>
        <v xml:space="preserve">   -</v>
      </c>
      <c r="K1222" s="52" t="str">
        <f>_xlfn.IFNA(VLOOKUP(D1222&amp;"."&amp;G1222,PNIdata!$E$6:$L$264,2,FALSE),"-")</f>
        <v>-</v>
      </c>
      <c r="L1222" s="158" t="str">
        <f>IFERROR(IF(O1222&gt;0,I1222*O1222,"   -"),"   -")</f>
        <v xml:space="preserve">   -</v>
      </c>
      <c r="M1222" s="52"/>
      <c r="N1222" s="167"/>
      <c r="O1222" s="167"/>
    </row>
    <row r="1223" spans="1:15" x14ac:dyDescent="0.25">
      <c r="A1223" s="33" t="s">
        <v>109</v>
      </c>
      <c r="B1223" s="34" t="e">
        <f>VLOOKUP(D1223,nusedswatershed,4,FALSE)</f>
        <v>#N/A</v>
      </c>
      <c r="C1223" s="35">
        <v>20</v>
      </c>
      <c r="D1223" s="36" t="s">
        <v>92</v>
      </c>
      <c r="E1223" s="36" t="s">
        <v>185</v>
      </c>
      <c r="F1223" s="21" t="s">
        <v>163</v>
      </c>
      <c r="G1223" s="22">
        <v>2011</v>
      </c>
      <c r="H1223" s="128">
        <v>27</v>
      </c>
      <c r="I1223" s="40">
        <v>27</v>
      </c>
      <c r="J1223" s="159" t="str">
        <f>IFERROR(IF(K1223&gt;0,I1223*K1223,"   -"),"   -")</f>
        <v xml:space="preserve">   -</v>
      </c>
      <c r="K1223" s="52" t="str">
        <f>_xlfn.IFNA(VLOOKUP(D1223&amp;"."&amp;G1223,PNIdata!$E$6:$L$264,2,FALSE),"-")</f>
        <v>-</v>
      </c>
      <c r="L1223" s="158" t="str">
        <f>IFERROR(IF(O1223&gt;0,I1223*O1223,"   -"),"   -")</f>
        <v xml:space="preserve">   -</v>
      </c>
      <c r="M1223" s="52"/>
      <c r="N1223" s="167"/>
      <c r="O1223" s="167"/>
    </row>
    <row r="1224" spans="1:15" x14ac:dyDescent="0.25">
      <c r="A1224" s="33" t="s">
        <v>109</v>
      </c>
      <c r="B1224" s="34" t="e">
        <f>VLOOKUP(D1224,nusedswatershed,4,FALSE)</f>
        <v>#N/A</v>
      </c>
      <c r="C1224" s="35">
        <v>20</v>
      </c>
      <c r="D1224" s="36" t="s">
        <v>92</v>
      </c>
      <c r="E1224" s="36" t="s">
        <v>185</v>
      </c>
      <c r="F1224" s="21" t="s">
        <v>163</v>
      </c>
      <c r="G1224" s="22">
        <v>2010</v>
      </c>
      <c r="H1224" s="128" t="s">
        <v>644</v>
      </c>
      <c r="I1224" s="40"/>
      <c r="J1224" s="159" t="str">
        <f>IFERROR(IF(K1224&gt;0,I1224*K1224,"   -"),"   -")</f>
        <v xml:space="preserve">   -</v>
      </c>
      <c r="K1224" s="52" t="str">
        <f>_xlfn.IFNA(VLOOKUP(D1224&amp;"."&amp;G1224,PNIdata!$E$6:$L$264,2,FALSE),"-")</f>
        <v>-</v>
      </c>
      <c r="L1224" s="158" t="str">
        <f>IFERROR(IF(O1224&gt;0,I1224*O1224,"   -"),"   -")</f>
        <v xml:space="preserve">   -</v>
      </c>
      <c r="M1224" s="52"/>
      <c r="N1224" s="167"/>
      <c r="O1224" s="167"/>
    </row>
    <row r="1225" spans="1:15" x14ac:dyDescent="0.25">
      <c r="A1225" s="33" t="s">
        <v>109</v>
      </c>
      <c r="B1225" s="34" t="e">
        <f>VLOOKUP(D1225,nusedswatershed,4,FALSE)</f>
        <v>#N/A</v>
      </c>
      <c r="C1225" s="35">
        <v>20</v>
      </c>
      <c r="D1225" s="36" t="s">
        <v>92</v>
      </c>
      <c r="E1225" s="36" t="s">
        <v>185</v>
      </c>
      <c r="F1225" s="21" t="s">
        <v>163</v>
      </c>
      <c r="G1225" s="22">
        <v>2009</v>
      </c>
      <c r="H1225" s="128">
        <v>43</v>
      </c>
      <c r="I1225" s="40">
        <v>43</v>
      </c>
      <c r="J1225" s="159" t="str">
        <f>IFERROR(IF(K1225&gt;0,I1225*K1225,"   -"),"   -")</f>
        <v xml:space="preserve">   -</v>
      </c>
      <c r="K1225" s="52" t="str">
        <f>_xlfn.IFNA(VLOOKUP(D1225&amp;"."&amp;G1225,PNIdata!$E$6:$L$264,2,FALSE),"-")</f>
        <v>-</v>
      </c>
      <c r="L1225" s="158" t="str">
        <f>IFERROR(IF(O1225&gt;0,I1225*O1225,"   -"),"   -")</f>
        <v xml:space="preserve">   -</v>
      </c>
      <c r="M1225" s="52"/>
      <c r="N1225" s="167"/>
      <c r="O1225" s="167"/>
    </row>
    <row r="1226" spans="1:15" x14ac:dyDescent="0.25">
      <c r="A1226" s="33" t="s">
        <v>109</v>
      </c>
      <c r="B1226" s="34" t="e">
        <f>VLOOKUP(D1226,nusedswatershed,4,FALSE)</f>
        <v>#N/A</v>
      </c>
      <c r="C1226" s="35">
        <v>20</v>
      </c>
      <c r="D1226" s="36" t="s">
        <v>92</v>
      </c>
      <c r="E1226" s="36" t="s">
        <v>185</v>
      </c>
      <c r="F1226" s="21" t="s">
        <v>163</v>
      </c>
      <c r="G1226">
        <v>2008</v>
      </c>
      <c r="H1226" s="128">
        <v>10</v>
      </c>
      <c r="I1226" s="40">
        <v>10</v>
      </c>
      <c r="J1226" s="159" t="str">
        <f>IFERROR(IF(K1226&gt;0,I1226*K1226,"   -"),"   -")</f>
        <v xml:space="preserve">   -</v>
      </c>
      <c r="K1226" s="52" t="str">
        <f>_xlfn.IFNA(VLOOKUP(D1226&amp;"."&amp;G1226,PNIdata!$E$6:$L$264,2,FALSE),"-")</f>
        <v>-</v>
      </c>
      <c r="L1226" s="158" t="str">
        <f>IFERROR(IF(O1226&gt;0,I1226*O1226,"   -"),"   -")</f>
        <v xml:space="preserve">   -</v>
      </c>
      <c r="M1226" s="52"/>
      <c r="N1226" s="167"/>
      <c r="O1226" s="167"/>
    </row>
    <row r="1227" spans="1:15" x14ac:dyDescent="0.25">
      <c r="A1227" s="33" t="s">
        <v>109</v>
      </c>
      <c r="B1227" s="34" t="e">
        <f>VLOOKUP(D1227,nusedswatershed,4,FALSE)</f>
        <v>#N/A</v>
      </c>
      <c r="C1227" s="35">
        <v>20</v>
      </c>
      <c r="D1227" s="36" t="s">
        <v>92</v>
      </c>
      <c r="E1227" s="36" t="s">
        <v>185</v>
      </c>
      <c r="F1227" s="21" t="s">
        <v>163</v>
      </c>
      <c r="G1227">
        <v>2007</v>
      </c>
      <c r="H1227" s="128" t="s">
        <v>645</v>
      </c>
      <c r="I1227" s="40"/>
      <c r="J1227" s="159" t="str">
        <f>IFERROR(IF(K1227&gt;0,I1227*K1227,"   -"),"   -")</f>
        <v xml:space="preserve">   -</v>
      </c>
      <c r="K1227" s="52" t="str">
        <f>_xlfn.IFNA(VLOOKUP(D1227&amp;"."&amp;G1227,PNIdata!$E$6:$L$264,2,FALSE),"-")</f>
        <v>-</v>
      </c>
      <c r="L1227" s="158" t="str">
        <f>IFERROR(IF(O1227&gt;0,I1227*O1227,"   -"),"   -")</f>
        <v xml:space="preserve">   -</v>
      </c>
      <c r="M1227" s="52"/>
      <c r="N1227" s="167"/>
      <c r="O1227" s="167"/>
    </row>
    <row r="1228" spans="1:15" x14ac:dyDescent="0.25">
      <c r="A1228" s="33" t="s">
        <v>109</v>
      </c>
      <c r="B1228" s="34" t="e">
        <f>VLOOKUP(D1228,nusedswatershed,4,FALSE)</f>
        <v>#N/A</v>
      </c>
      <c r="C1228" s="35">
        <v>20</v>
      </c>
      <c r="D1228" s="36" t="s">
        <v>92</v>
      </c>
      <c r="E1228" s="36" t="s">
        <v>185</v>
      </c>
      <c r="F1228" s="21" t="s">
        <v>163</v>
      </c>
      <c r="G1228">
        <v>2006</v>
      </c>
      <c r="H1228" s="128" t="s">
        <v>645</v>
      </c>
      <c r="I1228" s="40"/>
      <c r="J1228" s="159" t="str">
        <f>IFERROR(IF(K1228&gt;0,I1228*K1228,"   -"),"   -")</f>
        <v xml:space="preserve">   -</v>
      </c>
      <c r="K1228" s="52" t="str">
        <f>_xlfn.IFNA(VLOOKUP(D1228&amp;"."&amp;G1228,PNIdata!$E$6:$L$264,2,FALSE),"-")</f>
        <v>-</v>
      </c>
      <c r="L1228" s="158" t="str">
        <f>IFERROR(IF(O1228&gt;0,I1228*O1228,"   -"),"   -")</f>
        <v xml:space="preserve">   -</v>
      </c>
      <c r="M1228" s="52"/>
      <c r="N1228" s="167"/>
      <c r="O1228" s="167"/>
    </row>
    <row r="1229" spans="1:15" x14ac:dyDescent="0.25">
      <c r="A1229" s="33" t="s">
        <v>109</v>
      </c>
      <c r="B1229" s="34" t="e">
        <f>VLOOKUP(D1229,nusedswatershed,4,FALSE)</f>
        <v>#N/A</v>
      </c>
      <c r="C1229" s="35">
        <v>20</v>
      </c>
      <c r="D1229" s="36" t="s">
        <v>92</v>
      </c>
      <c r="E1229" s="36" t="s">
        <v>185</v>
      </c>
      <c r="F1229" s="21" t="s">
        <v>163</v>
      </c>
      <c r="G1229">
        <v>2005</v>
      </c>
      <c r="H1229" s="128">
        <v>2</v>
      </c>
      <c r="I1229" s="40">
        <v>2</v>
      </c>
      <c r="J1229" s="159" t="str">
        <f>IFERROR(IF(K1229&gt;0,I1229*K1229,"   -"),"   -")</f>
        <v xml:space="preserve">   -</v>
      </c>
      <c r="K1229" s="52" t="str">
        <f>_xlfn.IFNA(VLOOKUP(D1229&amp;"."&amp;G1229,PNIdata!$E$6:$L$264,2,FALSE),"-")</f>
        <v>-</v>
      </c>
      <c r="L1229" s="158" t="str">
        <f>IFERROR(IF(O1229&gt;0,I1229*O1229,"   -"),"   -")</f>
        <v xml:space="preserve">   -</v>
      </c>
      <c r="M1229" s="52"/>
      <c r="N1229" s="167"/>
      <c r="O1229" s="167"/>
    </row>
    <row r="1230" spans="1:15" x14ac:dyDescent="0.25">
      <c r="A1230" s="33" t="s">
        <v>109</v>
      </c>
      <c r="B1230" s="34" t="e">
        <f>VLOOKUP(D1230,nusedswatershed,4,FALSE)</f>
        <v>#N/A</v>
      </c>
      <c r="C1230" s="35">
        <v>20</v>
      </c>
      <c r="D1230" s="36" t="s">
        <v>92</v>
      </c>
      <c r="E1230" s="36" t="s">
        <v>185</v>
      </c>
      <c r="F1230" s="21" t="s">
        <v>163</v>
      </c>
      <c r="G1230">
        <v>2004</v>
      </c>
      <c r="H1230" s="128" t="s">
        <v>646</v>
      </c>
      <c r="I1230" s="40"/>
      <c r="J1230" s="159" t="str">
        <f>IFERROR(IF(K1230&gt;0,I1230*K1230,"   -"),"   -")</f>
        <v xml:space="preserve">   -</v>
      </c>
      <c r="K1230" s="52" t="str">
        <f>_xlfn.IFNA(VLOOKUP(D1230&amp;"."&amp;G1230,PNIdata!$E$6:$L$264,2,FALSE),"-")</f>
        <v>-</v>
      </c>
      <c r="L1230" s="158" t="str">
        <f>IFERROR(IF(O1230&gt;0,I1230*O1230,"   -"),"   -")</f>
        <v xml:space="preserve">   -</v>
      </c>
      <c r="M1230" s="52"/>
      <c r="N1230" s="167"/>
      <c r="O1230" s="167"/>
    </row>
    <row r="1231" spans="1:15" x14ac:dyDescent="0.25">
      <c r="A1231" s="33" t="s">
        <v>109</v>
      </c>
      <c r="B1231" s="34" t="e">
        <f>VLOOKUP(D1231,nusedswatershed,4,FALSE)</f>
        <v>#N/A</v>
      </c>
      <c r="C1231" s="35">
        <v>20</v>
      </c>
      <c r="D1231" s="36" t="s">
        <v>92</v>
      </c>
      <c r="E1231" s="36" t="s">
        <v>185</v>
      </c>
      <c r="F1231" s="21" t="s">
        <v>163</v>
      </c>
      <c r="G1231">
        <v>2003</v>
      </c>
      <c r="H1231" s="128">
        <v>31</v>
      </c>
      <c r="I1231" s="40">
        <v>31</v>
      </c>
      <c r="J1231" s="159" t="str">
        <f>IFERROR(IF(K1231&gt;0,I1231*K1231,"   -"),"   -")</f>
        <v xml:space="preserve">   -</v>
      </c>
      <c r="K1231" s="52" t="str">
        <f>_xlfn.IFNA(VLOOKUP(D1231&amp;"."&amp;G1231,PNIdata!$E$6:$L$264,2,FALSE),"-")</f>
        <v>-</v>
      </c>
      <c r="L1231" s="158" t="str">
        <f>IFERROR(IF(O1231&gt;0,I1231*O1231,"   -"),"   -")</f>
        <v xml:space="preserve">   -</v>
      </c>
      <c r="M1231" s="52"/>
      <c r="N1231" s="167"/>
      <c r="O1231" s="167"/>
    </row>
    <row r="1232" spans="1:15" x14ac:dyDescent="0.25">
      <c r="A1232" s="33" t="s">
        <v>109</v>
      </c>
      <c r="B1232" s="34" t="e">
        <f>VLOOKUP(D1232,nusedswatershed,4,FALSE)</f>
        <v>#N/A</v>
      </c>
      <c r="C1232" s="35">
        <v>20</v>
      </c>
      <c r="D1232" s="36" t="s">
        <v>92</v>
      </c>
      <c r="E1232" s="36" t="s">
        <v>185</v>
      </c>
      <c r="F1232" s="21" t="s">
        <v>163</v>
      </c>
      <c r="G1232">
        <v>2002</v>
      </c>
      <c r="H1232" s="128" t="s">
        <v>645</v>
      </c>
      <c r="I1232" s="40"/>
      <c r="J1232" s="159" t="str">
        <f>IFERROR(IF(K1232&gt;0,I1232*K1232,"   -"),"   -")</f>
        <v xml:space="preserve">   -</v>
      </c>
      <c r="K1232" s="52" t="str">
        <f>_xlfn.IFNA(VLOOKUP(D1232&amp;"."&amp;G1232,PNIdata!$E$6:$L$264,2,FALSE),"-")</f>
        <v>-</v>
      </c>
      <c r="L1232" s="158" t="str">
        <f>IFERROR(IF(O1232&gt;0,I1232*O1232,"   -"),"   -")</f>
        <v xml:space="preserve">   -</v>
      </c>
      <c r="M1232" s="52"/>
      <c r="N1232" s="167"/>
      <c r="O1232" s="167"/>
    </row>
    <row r="1233" spans="1:15" x14ac:dyDescent="0.25">
      <c r="A1233" s="33" t="s">
        <v>109</v>
      </c>
      <c r="B1233" s="34" t="e">
        <f>VLOOKUP(D1233,nusedswatershed,4,FALSE)</f>
        <v>#N/A</v>
      </c>
      <c r="C1233" s="35">
        <v>20</v>
      </c>
      <c r="D1233" s="36" t="s">
        <v>92</v>
      </c>
      <c r="E1233" s="36" t="s">
        <v>185</v>
      </c>
      <c r="F1233" s="21" t="s">
        <v>163</v>
      </c>
      <c r="G1233">
        <v>2001</v>
      </c>
      <c r="H1233" s="128">
        <v>5</v>
      </c>
      <c r="I1233" s="40">
        <v>5</v>
      </c>
      <c r="J1233" s="159" t="str">
        <f>IFERROR(IF(K1233&gt;0,I1233*K1233,"   -"),"   -")</f>
        <v xml:space="preserve">   -</v>
      </c>
      <c r="K1233" s="52" t="str">
        <f>_xlfn.IFNA(VLOOKUP(D1233&amp;"."&amp;G1233,PNIdata!$E$6:$L$264,2,FALSE),"-")</f>
        <v>-</v>
      </c>
      <c r="L1233" s="158" t="str">
        <f>IFERROR(IF(O1233&gt;0,I1233*O1233,"   -"),"   -")</f>
        <v xml:space="preserve">   -</v>
      </c>
      <c r="M1233" s="52"/>
      <c r="N1233" s="167"/>
      <c r="O1233" s="167"/>
    </row>
    <row r="1234" spans="1:15" x14ac:dyDescent="0.25">
      <c r="A1234" s="33" t="s">
        <v>109</v>
      </c>
      <c r="B1234" s="34" t="e">
        <f>VLOOKUP(D1234,nusedswatershed,4,FALSE)</f>
        <v>#N/A</v>
      </c>
      <c r="C1234" s="35">
        <v>20</v>
      </c>
      <c r="D1234" s="36" t="s">
        <v>92</v>
      </c>
      <c r="E1234" s="36" t="s">
        <v>185</v>
      </c>
      <c r="F1234" s="21" t="s">
        <v>163</v>
      </c>
      <c r="G1234">
        <v>2000</v>
      </c>
      <c r="H1234" s="128" t="s">
        <v>645</v>
      </c>
      <c r="I1234" s="40"/>
      <c r="J1234" s="159" t="str">
        <f>IFERROR(IF(K1234&gt;0,I1234*K1234,"   -"),"   -")</f>
        <v xml:space="preserve">   -</v>
      </c>
      <c r="K1234" s="52" t="str">
        <f>_xlfn.IFNA(VLOOKUP(D1234&amp;"."&amp;G1234,PNIdata!$E$6:$L$264,2,FALSE),"-")</f>
        <v>-</v>
      </c>
      <c r="L1234" s="158" t="str">
        <f>IFERROR(IF(O1234&gt;0,I1234*O1234,"   -"),"   -")</f>
        <v xml:space="preserve">   -</v>
      </c>
      <c r="M1234" s="52"/>
      <c r="N1234" s="167"/>
      <c r="O1234" s="167"/>
    </row>
    <row r="1235" spans="1:15" x14ac:dyDescent="0.25">
      <c r="A1235" s="33" t="s">
        <v>109</v>
      </c>
      <c r="B1235" s="34" t="e">
        <f>VLOOKUP(D1235,nusedswatershed,4,FALSE)</f>
        <v>#N/A</v>
      </c>
      <c r="C1235" s="35">
        <v>20</v>
      </c>
      <c r="D1235" s="36" t="s">
        <v>92</v>
      </c>
      <c r="E1235" s="36" t="s">
        <v>185</v>
      </c>
      <c r="F1235" s="21" t="s">
        <v>163</v>
      </c>
      <c r="G1235">
        <v>1999</v>
      </c>
      <c r="H1235" s="128" t="s">
        <v>644</v>
      </c>
      <c r="I1235" s="40"/>
      <c r="J1235" s="159" t="str">
        <f>IFERROR(IF(K1235&gt;0,I1235*K1235,"   -"),"   -")</f>
        <v xml:space="preserve">   -</v>
      </c>
      <c r="K1235" s="52" t="str">
        <f>_xlfn.IFNA(VLOOKUP(D1235&amp;"."&amp;G1235,PNIdata!$E$6:$L$264,2,FALSE),"-")</f>
        <v>-</v>
      </c>
      <c r="L1235" s="158" t="str">
        <f>IFERROR(IF(O1235&gt;0,I1235*O1235,"   -"),"   -")</f>
        <v xml:space="preserve">   -</v>
      </c>
      <c r="M1235" s="52"/>
      <c r="N1235" s="167"/>
      <c r="O1235" s="167"/>
    </row>
    <row r="1236" spans="1:15" x14ac:dyDescent="0.25">
      <c r="A1236" s="33" t="s">
        <v>109</v>
      </c>
      <c r="B1236" s="34" t="e">
        <f>VLOOKUP(D1236,nusedswatershed,4,FALSE)</f>
        <v>#N/A</v>
      </c>
      <c r="C1236" s="35">
        <v>20</v>
      </c>
      <c r="D1236" s="36" t="s">
        <v>92</v>
      </c>
      <c r="E1236" s="36" t="s">
        <v>185</v>
      </c>
      <c r="F1236" s="21" t="s">
        <v>163</v>
      </c>
      <c r="G1236" s="22">
        <v>1998</v>
      </c>
      <c r="H1236" s="128">
        <v>73</v>
      </c>
      <c r="I1236" s="40">
        <v>73</v>
      </c>
      <c r="J1236" s="159" t="str">
        <f>IFERROR(IF(K1236&gt;0,I1236*K1236,"   -"),"   -")</f>
        <v xml:space="preserve">   -</v>
      </c>
      <c r="K1236" s="52" t="str">
        <f>_xlfn.IFNA(VLOOKUP(D1236&amp;"."&amp;G1236,PNIdata!$E$6:$L$264,2,FALSE),"-")</f>
        <v>-</v>
      </c>
      <c r="L1236" s="158" t="str">
        <f>IFERROR(IF(O1236&gt;0,I1236*O1236,"   -"),"   -")</f>
        <v xml:space="preserve">   -</v>
      </c>
      <c r="M1236" s="52"/>
      <c r="N1236" s="167"/>
      <c r="O1236" s="168"/>
    </row>
    <row r="1237" spans="1:15" x14ac:dyDescent="0.25">
      <c r="A1237" s="33" t="s">
        <v>109</v>
      </c>
      <c r="B1237" s="34" t="e">
        <f>VLOOKUP(D1237,nusedswatershed,4,FALSE)</f>
        <v>#N/A</v>
      </c>
      <c r="C1237" s="35">
        <v>20</v>
      </c>
      <c r="D1237" s="36" t="s">
        <v>92</v>
      </c>
      <c r="E1237" s="36" t="s">
        <v>185</v>
      </c>
      <c r="F1237" s="21" t="s">
        <v>163</v>
      </c>
      <c r="G1237" s="22">
        <v>1997</v>
      </c>
      <c r="H1237" s="128">
        <v>15</v>
      </c>
      <c r="I1237" s="40">
        <v>15</v>
      </c>
      <c r="J1237" s="159" t="str">
        <f>IFERROR(IF(K1237&gt;0,I1237*K1237,"   -"),"   -")</f>
        <v xml:space="preserve">   -</v>
      </c>
      <c r="K1237" s="52" t="str">
        <f>_xlfn.IFNA(VLOOKUP(D1237&amp;"."&amp;G1237,PNIdata!$E$6:$L$264,2,FALSE),"-")</f>
        <v>-</v>
      </c>
      <c r="L1237" s="158" t="str">
        <f>IFERROR(IF(O1237&gt;0,I1237*O1237,"   -"),"   -")</f>
        <v xml:space="preserve">   -</v>
      </c>
      <c r="M1237" s="52"/>
      <c r="N1237" s="167"/>
      <c r="O1237" s="167"/>
    </row>
    <row r="1238" spans="1:15" x14ac:dyDescent="0.25">
      <c r="A1238" s="33" t="s">
        <v>109</v>
      </c>
      <c r="B1238" s="34" t="e">
        <f>VLOOKUP(D1238,nusedswatershed,4,FALSE)</f>
        <v>#N/A</v>
      </c>
      <c r="C1238" s="35">
        <v>20</v>
      </c>
      <c r="D1238" s="36" t="s">
        <v>92</v>
      </c>
      <c r="E1238" s="36" t="s">
        <v>185</v>
      </c>
      <c r="F1238" s="21" t="s">
        <v>163</v>
      </c>
      <c r="G1238" s="22">
        <v>1996</v>
      </c>
      <c r="H1238" s="128" t="s">
        <v>645</v>
      </c>
      <c r="I1238" s="40"/>
      <c r="J1238" s="159" t="str">
        <f>IFERROR(IF(K1238&gt;0,I1238*K1238,"   -"),"   -")</f>
        <v xml:space="preserve">   -</v>
      </c>
      <c r="K1238" s="52" t="str">
        <f>_xlfn.IFNA(VLOOKUP(D1238&amp;"."&amp;G1238,PNIdata!$E$6:$L$264,2,FALSE),"-")</f>
        <v>-</v>
      </c>
      <c r="L1238" s="158" t="str">
        <f>IFERROR(IF(O1238&gt;0,I1238*O1238,"   -"),"   -")</f>
        <v xml:space="preserve">   -</v>
      </c>
      <c r="M1238" s="52"/>
      <c r="N1238" s="167"/>
      <c r="O1238" s="167"/>
    </row>
    <row r="1239" spans="1:15" x14ac:dyDescent="0.25">
      <c r="A1239" s="33" t="s">
        <v>109</v>
      </c>
      <c r="B1239" s="34" t="e">
        <f>VLOOKUP(D1239,nusedswatershed,4,FALSE)</f>
        <v>#N/A</v>
      </c>
      <c r="C1239" s="35">
        <v>20</v>
      </c>
      <c r="D1239" s="36" t="s">
        <v>92</v>
      </c>
      <c r="E1239" s="36" t="s">
        <v>185</v>
      </c>
      <c r="F1239" s="21" t="s">
        <v>163</v>
      </c>
      <c r="G1239" s="22">
        <v>1995</v>
      </c>
      <c r="H1239" s="128">
        <v>5</v>
      </c>
      <c r="I1239" s="40">
        <v>5</v>
      </c>
      <c r="J1239" s="159" t="str">
        <f>IFERROR(IF(K1239&gt;0,I1239*K1239,"   -"),"   -")</f>
        <v xml:space="preserve">   -</v>
      </c>
      <c r="K1239" s="52" t="str">
        <f>_xlfn.IFNA(VLOOKUP(D1239&amp;"."&amp;G1239,PNIdata!$E$6:$L$264,2,FALSE),"-")</f>
        <v>-</v>
      </c>
      <c r="L1239" s="158" t="str">
        <f>IFERROR(IF(O1239&gt;0,I1239*O1239,"   -"),"   -")</f>
        <v xml:space="preserve">   -</v>
      </c>
      <c r="M1239" s="52"/>
      <c r="N1239" s="167"/>
      <c r="O1239" s="167"/>
    </row>
    <row r="1240" spans="1:15" hidden="1" x14ac:dyDescent="0.25">
      <c r="A1240" s="33" t="s">
        <v>109</v>
      </c>
      <c r="B1240" s="34" t="e">
        <f>VLOOKUP(D1240,nusedswatershed,4,FALSE)</f>
        <v>#N/A</v>
      </c>
      <c r="C1240" s="35">
        <v>20</v>
      </c>
      <c r="D1240" s="36" t="s">
        <v>92</v>
      </c>
      <c r="E1240" s="36" t="s">
        <v>185</v>
      </c>
      <c r="F1240" s="21" t="s">
        <v>163</v>
      </c>
      <c r="G1240" s="22">
        <v>1994</v>
      </c>
      <c r="H1240" s="128" t="s">
        <v>643</v>
      </c>
      <c r="I1240" s="40"/>
      <c r="J1240" s="159" t="str">
        <f>IFERROR(IF(K1240&gt;0,I1240*K1240,"   -"),"   -")</f>
        <v xml:space="preserve">   -</v>
      </c>
      <c r="K1240" s="52" t="str">
        <f>_xlfn.IFNA(VLOOKUP(D1240&amp;"."&amp;G1240,PNIdata!$E$6:$L$264,2,FALSE),"-")</f>
        <v>-</v>
      </c>
      <c r="L1240" s="158" t="str">
        <f>IFERROR(IF(O1240&gt;0,I1240*O1240,"   -"),"   -")</f>
        <v xml:space="preserve">   -</v>
      </c>
      <c r="M1240" s="52"/>
      <c r="N1240" s="167"/>
      <c r="O1240" s="167"/>
    </row>
    <row r="1241" spans="1:15" hidden="1" x14ac:dyDescent="0.25">
      <c r="A1241" s="33" t="s">
        <v>109</v>
      </c>
      <c r="B1241" s="34" t="e">
        <f>VLOOKUP(D1241,nusedswatershed,4,FALSE)</f>
        <v>#N/A</v>
      </c>
      <c r="C1241" s="35">
        <v>20</v>
      </c>
      <c r="D1241" s="36" t="s">
        <v>92</v>
      </c>
      <c r="E1241" s="36" t="s">
        <v>185</v>
      </c>
      <c r="F1241" s="21" t="s">
        <v>163</v>
      </c>
      <c r="G1241" s="22">
        <v>1993</v>
      </c>
      <c r="H1241" s="128" t="s">
        <v>645</v>
      </c>
      <c r="I1241" s="40"/>
      <c r="J1241" s="159" t="str">
        <f>IFERROR(IF(K1241&gt;0,I1241*K1241,"   -"),"   -")</f>
        <v xml:space="preserve">   -</v>
      </c>
      <c r="K1241" s="52" t="str">
        <f>_xlfn.IFNA(VLOOKUP(D1241&amp;"."&amp;G1241,PNIdata!$E$6:$L$264,2,FALSE),"-")</f>
        <v>-</v>
      </c>
      <c r="L1241" s="158" t="str">
        <f>IFERROR(IF(O1241&gt;0,I1241*O1241,"   -"),"   -")</f>
        <v xml:space="preserve">   -</v>
      </c>
      <c r="M1241" s="52"/>
      <c r="N1241" s="167"/>
      <c r="O1241" s="167"/>
    </row>
    <row r="1242" spans="1:15" hidden="1" x14ac:dyDescent="0.25">
      <c r="A1242" s="33" t="s">
        <v>109</v>
      </c>
      <c r="B1242" s="34" t="e">
        <f>VLOOKUP(D1242,nusedswatershed,4,FALSE)</f>
        <v>#N/A</v>
      </c>
      <c r="C1242" s="35">
        <v>20</v>
      </c>
      <c r="D1242" s="36" t="s">
        <v>92</v>
      </c>
      <c r="E1242" s="36" t="s">
        <v>185</v>
      </c>
      <c r="F1242" s="21" t="s">
        <v>163</v>
      </c>
      <c r="G1242" s="22">
        <v>1992</v>
      </c>
      <c r="H1242" s="128">
        <v>47</v>
      </c>
      <c r="I1242" s="40">
        <v>47</v>
      </c>
      <c r="J1242" s="159" t="str">
        <f>IFERROR(IF(K1242&gt;0,I1242*K1242,"   -"),"   -")</f>
        <v xml:space="preserve">   -</v>
      </c>
      <c r="K1242" s="52" t="str">
        <f>_xlfn.IFNA(VLOOKUP(D1242&amp;"."&amp;G1242,PNIdata!$E$6:$L$264,2,FALSE),"-")</f>
        <v>-</v>
      </c>
      <c r="L1242" s="158" t="str">
        <f>IFERROR(IF(O1242&gt;0,I1242*O1242,"   -"),"   -")</f>
        <v xml:space="preserve">   -</v>
      </c>
      <c r="M1242" s="52"/>
      <c r="N1242" s="167"/>
      <c r="O1242" s="167"/>
    </row>
    <row r="1243" spans="1:15" hidden="1" x14ac:dyDescent="0.25">
      <c r="A1243" s="33" t="s">
        <v>109</v>
      </c>
      <c r="B1243" s="34" t="e">
        <f>VLOOKUP(D1243,nusedswatershed,4,FALSE)</f>
        <v>#N/A</v>
      </c>
      <c r="C1243" s="35">
        <v>20</v>
      </c>
      <c r="D1243" s="36" t="s">
        <v>92</v>
      </c>
      <c r="E1243" s="36" t="s">
        <v>185</v>
      </c>
      <c r="F1243" s="21" t="s">
        <v>163</v>
      </c>
      <c r="G1243" s="22">
        <v>1991</v>
      </c>
      <c r="H1243" s="128" t="s">
        <v>644</v>
      </c>
      <c r="I1243" s="40"/>
      <c r="J1243" s="159" t="str">
        <f>IFERROR(IF(K1243&gt;0,I1243*K1243,"   -"),"   -")</f>
        <v xml:space="preserve">   -</v>
      </c>
      <c r="K1243" s="52" t="str">
        <f>_xlfn.IFNA(VLOOKUP(D1243&amp;"."&amp;G1243,PNIdata!$E$6:$L$264,2,FALSE),"-")</f>
        <v>-</v>
      </c>
      <c r="L1243" s="158" t="str">
        <f>IFERROR(IF(O1243&gt;0,I1243*O1243,"   -"),"   -")</f>
        <v xml:space="preserve">   -</v>
      </c>
      <c r="M1243" s="52"/>
      <c r="N1243" s="167"/>
      <c r="O1243" s="167"/>
    </row>
    <row r="1244" spans="1:15" hidden="1" x14ac:dyDescent="0.25">
      <c r="A1244" s="33" t="s">
        <v>109</v>
      </c>
      <c r="B1244" s="34" t="e">
        <f>VLOOKUP(D1244,nusedswatershed,4,FALSE)</f>
        <v>#N/A</v>
      </c>
      <c r="C1244" s="35">
        <v>20</v>
      </c>
      <c r="D1244" s="36" t="s">
        <v>92</v>
      </c>
      <c r="E1244" s="36" t="s">
        <v>185</v>
      </c>
      <c r="F1244" s="21" t="s">
        <v>163</v>
      </c>
      <c r="G1244" s="22">
        <v>1990</v>
      </c>
      <c r="H1244" s="128" t="s">
        <v>644</v>
      </c>
      <c r="I1244" s="40"/>
      <c r="J1244" s="159" t="str">
        <f>IFERROR(IF(K1244&gt;0,I1244*K1244,"   -"),"   -")</f>
        <v xml:space="preserve">   -</v>
      </c>
      <c r="K1244" s="52" t="str">
        <f>_xlfn.IFNA(VLOOKUP(D1244&amp;"."&amp;G1244,PNIdata!$E$6:$L$264,2,FALSE),"-")</f>
        <v>-</v>
      </c>
      <c r="L1244" s="158" t="str">
        <f>IFERROR(IF(O1244&gt;0,I1244*O1244,"   -"),"   -")</f>
        <v xml:space="preserve">   -</v>
      </c>
      <c r="M1244" s="52"/>
      <c r="N1244" s="167"/>
      <c r="O1244" s="167"/>
    </row>
    <row r="1245" spans="1:15" hidden="1" x14ac:dyDescent="0.25">
      <c r="A1245" s="33" t="s">
        <v>109</v>
      </c>
      <c r="B1245" s="34" t="e">
        <f>VLOOKUP(D1245,nusedswatershed,4,FALSE)</f>
        <v>#N/A</v>
      </c>
      <c r="C1245" s="35">
        <v>20</v>
      </c>
      <c r="D1245" s="36" t="s">
        <v>92</v>
      </c>
      <c r="E1245" s="36" t="s">
        <v>185</v>
      </c>
      <c r="F1245" s="21" t="s">
        <v>163</v>
      </c>
      <c r="G1245" s="22">
        <v>1989</v>
      </c>
      <c r="H1245" s="128" t="s">
        <v>644</v>
      </c>
      <c r="I1245" s="40"/>
      <c r="J1245" s="159" t="str">
        <f>IFERROR(IF(K1245&gt;0,I1245*K1245,"   -"),"   -")</f>
        <v xml:space="preserve">   -</v>
      </c>
      <c r="K1245" s="52" t="str">
        <f>_xlfn.IFNA(VLOOKUP(D1245&amp;"."&amp;G1245,PNIdata!$E$6:$L$264,2,FALSE),"-")</f>
        <v>-</v>
      </c>
      <c r="L1245" s="158" t="str">
        <f>IFERROR(IF(O1245&gt;0,I1245*O1245,"   -"),"   -")</f>
        <v xml:space="preserve">   -</v>
      </c>
      <c r="M1245" s="52"/>
      <c r="N1245" s="167"/>
      <c r="O1245" s="167"/>
    </row>
    <row r="1246" spans="1:15" hidden="1" x14ac:dyDescent="0.25">
      <c r="A1246" s="33" t="s">
        <v>109</v>
      </c>
      <c r="B1246" s="34" t="e">
        <f>VLOOKUP(D1246,nusedswatershed,4,FALSE)</f>
        <v>#N/A</v>
      </c>
      <c r="C1246" s="35">
        <v>20</v>
      </c>
      <c r="D1246" s="36" t="s">
        <v>92</v>
      </c>
      <c r="E1246" s="36" t="s">
        <v>185</v>
      </c>
      <c r="F1246" s="21" t="s">
        <v>163</v>
      </c>
      <c r="G1246" s="22">
        <v>1988</v>
      </c>
      <c r="H1246" s="128" t="s">
        <v>644</v>
      </c>
      <c r="I1246" s="40"/>
      <c r="J1246" s="159" t="str">
        <f>IFERROR(IF(K1246&gt;0,I1246*K1246,"   -"),"   -")</f>
        <v xml:space="preserve">   -</v>
      </c>
      <c r="K1246" s="52" t="str">
        <f>_xlfn.IFNA(VLOOKUP(D1246&amp;"."&amp;G1246,PNIdata!$E$6:$L$264,2,FALSE),"-")</f>
        <v>-</v>
      </c>
      <c r="L1246" s="158" t="str">
        <f>IFERROR(IF(O1246&gt;0,I1246*O1246,"   -"),"   -")</f>
        <v xml:space="preserve">   -</v>
      </c>
      <c r="M1246" s="52"/>
      <c r="N1246" s="167"/>
      <c r="O1246" s="167"/>
    </row>
    <row r="1247" spans="1:15" hidden="1" x14ac:dyDescent="0.25">
      <c r="A1247" s="33" t="s">
        <v>109</v>
      </c>
      <c r="B1247" s="34" t="e">
        <f>VLOOKUP(D1247,nusedswatershed,4,FALSE)</f>
        <v>#N/A</v>
      </c>
      <c r="C1247" s="35">
        <v>20</v>
      </c>
      <c r="D1247" s="36" t="s">
        <v>92</v>
      </c>
      <c r="E1247" s="36" t="s">
        <v>185</v>
      </c>
      <c r="F1247" s="21" t="s">
        <v>163</v>
      </c>
      <c r="G1247" s="22">
        <v>1987</v>
      </c>
      <c r="H1247" s="128" t="s">
        <v>644</v>
      </c>
      <c r="I1247" s="40"/>
      <c r="J1247" s="159" t="str">
        <f>IFERROR(IF(K1247&gt;0,I1247*K1247,"   -"),"   -")</f>
        <v xml:space="preserve">   -</v>
      </c>
      <c r="K1247" s="52" t="str">
        <f>_xlfn.IFNA(VLOOKUP(D1247&amp;"."&amp;G1247,PNIdata!$E$6:$L$264,2,FALSE),"-")</f>
        <v>-</v>
      </c>
      <c r="L1247" s="158" t="str">
        <f>IFERROR(IF(O1247&gt;0,I1247*O1247,"   -"),"   -")</f>
        <v xml:space="preserve">   -</v>
      </c>
      <c r="M1247" s="52"/>
      <c r="N1247" s="167"/>
      <c r="O1247" s="167"/>
    </row>
    <row r="1248" spans="1:15" hidden="1" x14ac:dyDescent="0.25">
      <c r="A1248" s="33" t="s">
        <v>109</v>
      </c>
      <c r="B1248" s="34" t="e">
        <f>VLOOKUP(D1248,nusedswatershed,4,FALSE)</f>
        <v>#N/A</v>
      </c>
      <c r="C1248" s="35">
        <v>20</v>
      </c>
      <c r="D1248" s="36" t="s">
        <v>92</v>
      </c>
      <c r="E1248" s="36" t="s">
        <v>185</v>
      </c>
      <c r="F1248" s="21" t="s">
        <v>163</v>
      </c>
      <c r="G1248" s="22">
        <v>1986</v>
      </c>
      <c r="H1248" s="128" t="s">
        <v>644</v>
      </c>
      <c r="I1248" s="40"/>
      <c r="J1248" s="159" t="str">
        <f>IFERROR(IF(K1248&gt;0,I1248*K1248,"   -"),"   -")</f>
        <v xml:space="preserve">   -</v>
      </c>
      <c r="K1248" s="52" t="str">
        <f>_xlfn.IFNA(VLOOKUP(D1248&amp;"."&amp;G1248,PNIdata!$E$6:$L$264,2,FALSE),"-")</f>
        <v>-</v>
      </c>
      <c r="L1248" s="158" t="str">
        <f>IFERROR(IF(O1248&gt;0,I1248*O1248,"   -"),"   -")</f>
        <v xml:space="preserve">   -</v>
      </c>
      <c r="M1248" s="52"/>
      <c r="N1248" s="167"/>
      <c r="O1248" s="167"/>
    </row>
    <row r="1249" spans="1:15" hidden="1" x14ac:dyDescent="0.25">
      <c r="A1249" s="33" t="s">
        <v>109</v>
      </c>
      <c r="B1249" s="34" t="e">
        <f>VLOOKUP(D1249,nusedswatershed,4,FALSE)</f>
        <v>#N/A</v>
      </c>
      <c r="C1249" s="35">
        <v>20</v>
      </c>
      <c r="D1249" s="36" t="s">
        <v>92</v>
      </c>
      <c r="E1249" s="36" t="s">
        <v>185</v>
      </c>
      <c r="F1249" s="21" t="s">
        <v>163</v>
      </c>
      <c r="G1249" s="22">
        <v>1985</v>
      </c>
      <c r="H1249" s="128" t="s">
        <v>644</v>
      </c>
      <c r="I1249" s="40"/>
      <c r="J1249" s="159" t="str">
        <f>IFERROR(IF(K1249&gt;0,I1249*K1249,"   -"),"   -")</f>
        <v xml:space="preserve">   -</v>
      </c>
      <c r="K1249" s="52" t="str">
        <f>_xlfn.IFNA(VLOOKUP(D1249&amp;"."&amp;G1249,PNIdata!$E$6:$L$264,2,FALSE),"-")</f>
        <v>-</v>
      </c>
      <c r="L1249" s="158" t="str">
        <f>IFERROR(IF(O1249&gt;0,I1249*O1249,"   -"),"   -")</f>
        <v xml:space="preserve">   -</v>
      </c>
      <c r="M1249" s="52"/>
      <c r="N1249" s="167"/>
      <c r="O1249" s="167"/>
    </row>
    <row r="1250" spans="1:15" hidden="1" x14ac:dyDescent="0.25">
      <c r="A1250" s="33" t="s">
        <v>109</v>
      </c>
      <c r="B1250" s="34" t="e">
        <f>VLOOKUP(D1250,nusedswatershed,4,FALSE)</f>
        <v>#N/A</v>
      </c>
      <c r="C1250" s="35">
        <v>20</v>
      </c>
      <c r="D1250" s="36" t="s">
        <v>92</v>
      </c>
      <c r="E1250" s="36" t="s">
        <v>185</v>
      </c>
      <c r="F1250" s="21" t="s">
        <v>163</v>
      </c>
      <c r="G1250" s="22">
        <v>1984</v>
      </c>
      <c r="H1250" s="128">
        <v>100</v>
      </c>
      <c r="I1250" s="40">
        <v>100</v>
      </c>
      <c r="J1250" s="159" t="str">
        <f>IFERROR(IF(K1250&gt;0,I1250*K1250,"   -"),"   -")</f>
        <v xml:space="preserve">   -</v>
      </c>
      <c r="K1250" s="52" t="str">
        <f>_xlfn.IFNA(VLOOKUP(D1250&amp;"."&amp;G1250,PNIdata!$E$6:$L$264,2,FALSE),"-")</f>
        <v>-</v>
      </c>
      <c r="L1250" s="158" t="str">
        <f>IFERROR(IF(O1250&gt;0,I1250*O1250,"   -"),"   -")</f>
        <v xml:space="preserve">   -</v>
      </c>
      <c r="M1250" s="52"/>
      <c r="N1250" s="167"/>
      <c r="O1250" s="167"/>
    </row>
    <row r="1251" spans="1:15" hidden="1" x14ac:dyDescent="0.25">
      <c r="A1251" s="33" t="s">
        <v>109</v>
      </c>
      <c r="B1251" s="34" t="e">
        <f>VLOOKUP(D1251,nusedswatershed,4,FALSE)</f>
        <v>#N/A</v>
      </c>
      <c r="C1251" s="35">
        <v>20</v>
      </c>
      <c r="D1251" s="36" t="s">
        <v>92</v>
      </c>
      <c r="E1251" s="36" t="s">
        <v>185</v>
      </c>
      <c r="F1251" s="21" t="s">
        <v>163</v>
      </c>
      <c r="G1251" s="22">
        <v>1983</v>
      </c>
      <c r="H1251" s="128" t="s">
        <v>644</v>
      </c>
      <c r="I1251" s="40"/>
      <c r="J1251" s="159" t="str">
        <f>IFERROR(IF(K1251&gt;0,I1251*K1251,"   -"),"   -")</f>
        <v xml:space="preserve">   -</v>
      </c>
      <c r="K1251" s="52" t="str">
        <f>_xlfn.IFNA(VLOOKUP(D1251&amp;"."&amp;G1251,PNIdata!$E$6:$L$264,2,FALSE),"-")</f>
        <v>-</v>
      </c>
      <c r="L1251" s="158" t="str">
        <f>IFERROR(IF(O1251&gt;0,I1251*O1251,"   -"),"   -")</f>
        <v xml:space="preserve">   -</v>
      </c>
      <c r="M1251" s="52"/>
      <c r="N1251" s="167"/>
      <c r="O1251" s="167"/>
    </row>
    <row r="1252" spans="1:15" hidden="1" x14ac:dyDescent="0.25">
      <c r="A1252" s="33" t="s">
        <v>109</v>
      </c>
      <c r="B1252" s="34" t="e">
        <f>VLOOKUP(D1252,nusedswatershed,4,FALSE)</f>
        <v>#N/A</v>
      </c>
      <c r="C1252" s="35">
        <v>20</v>
      </c>
      <c r="D1252" s="36" t="s">
        <v>92</v>
      </c>
      <c r="E1252" s="36" t="s">
        <v>185</v>
      </c>
      <c r="F1252" s="21" t="s">
        <v>163</v>
      </c>
      <c r="G1252" s="22">
        <v>1982</v>
      </c>
      <c r="H1252" s="128" t="s">
        <v>644</v>
      </c>
      <c r="I1252" s="40"/>
      <c r="J1252" s="159" t="str">
        <f>IFERROR(IF(K1252&gt;0,I1252*K1252,"   -"),"   -")</f>
        <v xml:space="preserve">   -</v>
      </c>
      <c r="K1252" s="52" t="str">
        <f>_xlfn.IFNA(VLOOKUP(D1252&amp;"."&amp;G1252,PNIdata!$E$6:$L$264,2,FALSE),"-")</f>
        <v>-</v>
      </c>
      <c r="L1252" s="158" t="str">
        <f>IFERROR(IF(O1252&gt;0,I1252*O1252,"   -"),"   -")</f>
        <v xml:space="preserve">   -</v>
      </c>
      <c r="M1252" s="52"/>
      <c r="N1252" s="167"/>
      <c r="O1252" s="167"/>
    </row>
    <row r="1253" spans="1:15" hidden="1" x14ac:dyDescent="0.25">
      <c r="A1253" s="33" t="s">
        <v>109</v>
      </c>
      <c r="B1253" s="34" t="e">
        <f>VLOOKUP(D1253,nusedswatershed,4,FALSE)</f>
        <v>#N/A</v>
      </c>
      <c r="C1253" s="35">
        <v>20</v>
      </c>
      <c r="D1253" s="36" t="s">
        <v>92</v>
      </c>
      <c r="E1253" s="36" t="s">
        <v>185</v>
      </c>
      <c r="F1253" s="21" t="s">
        <v>163</v>
      </c>
      <c r="G1253" s="22">
        <v>1981</v>
      </c>
      <c r="H1253" s="128">
        <v>25</v>
      </c>
      <c r="I1253" s="40">
        <v>25</v>
      </c>
      <c r="J1253" s="159" t="str">
        <f>IFERROR(IF(K1253&gt;0,I1253*K1253,"   -"),"   -")</f>
        <v xml:space="preserve">   -</v>
      </c>
      <c r="K1253" s="52" t="str">
        <f>_xlfn.IFNA(VLOOKUP(D1253&amp;"."&amp;G1253,PNIdata!$E$6:$L$264,2,FALSE),"-")</f>
        <v>-</v>
      </c>
      <c r="L1253" s="158" t="str">
        <f>IFERROR(IF(O1253&gt;0,I1253*O1253,"   -"),"   -")</f>
        <v xml:space="preserve">   -</v>
      </c>
      <c r="M1253" s="52"/>
      <c r="N1253" s="167"/>
      <c r="O1253" s="167"/>
    </row>
    <row r="1254" spans="1:15" hidden="1" x14ac:dyDescent="0.25">
      <c r="A1254" s="33" t="s">
        <v>109</v>
      </c>
      <c r="B1254" s="34" t="e">
        <f>VLOOKUP(D1254,nusedswatershed,4,FALSE)</f>
        <v>#N/A</v>
      </c>
      <c r="C1254" s="35">
        <v>20</v>
      </c>
      <c r="D1254" s="36" t="s">
        <v>92</v>
      </c>
      <c r="E1254" s="36" t="s">
        <v>185</v>
      </c>
      <c r="F1254" s="21" t="s">
        <v>163</v>
      </c>
      <c r="G1254" s="22">
        <v>1980</v>
      </c>
      <c r="H1254" s="128">
        <v>20</v>
      </c>
      <c r="I1254" s="40">
        <v>20</v>
      </c>
      <c r="J1254" s="159" t="str">
        <f>IFERROR(IF(K1254&gt;0,I1254*K1254,"   -"),"   -")</f>
        <v xml:space="preserve">   -</v>
      </c>
      <c r="K1254" s="52" t="str">
        <f>_xlfn.IFNA(VLOOKUP(D1254&amp;"."&amp;G1254,PNIdata!$E$6:$L$264,2,FALSE),"-")</f>
        <v>-</v>
      </c>
      <c r="L1254" s="158" t="str">
        <f>IFERROR(IF(O1254&gt;0,I1254*O1254,"   -"),"   -")</f>
        <v xml:space="preserve">   -</v>
      </c>
      <c r="M1254" s="52"/>
      <c r="N1254" s="167"/>
      <c r="O1254" s="167"/>
    </row>
    <row r="1255" spans="1:15" hidden="1" x14ac:dyDescent="0.25">
      <c r="A1255" s="33" t="s">
        <v>109</v>
      </c>
      <c r="B1255" s="34" t="e">
        <f>VLOOKUP(D1255,nusedswatershed,4,FALSE)</f>
        <v>#N/A</v>
      </c>
      <c r="C1255" s="35">
        <v>20</v>
      </c>
      <c r="D1255" s="36" t="s">
        <v>92</v>
      </c>
      <c r="E1255" s="36" t="s">
        <v>185</v>
      </c>
      <c r="F1255" s="21" t="s">
        <v>163</v>
      </c>
      <c r="G1255" s="22">
        <v>1979</v>
      </c>
      <c r="H1255" s="128" t="s">
        <v>644</v>
      </c>
      <c r="I1255" s="40"/>
      <c r="J1255" s="159" t="str">
        <f>IFERROR(IF(K1255&gt;0,I1255*K1255,"   -"),"   -")</f>
        <v xml:space="preserve">   -</v>
      </c>
      <c r="K1255" s="52" t="str">
        <f>_xlfn.IFNA(VLOOKUP(D1255&amp;"."&amp;G1255,PNIdata!$E$6:$L$264,2,FALSE),"-")</f>
        <v>-</v>
      </c>
      <c r="L1255" s="158" t="str">
        <f>IFERROR(IF(O1255&gt;0,I1255*O1255,"   -"),"   -")</f>
        <v xml:space="preserve">   -</v>
      </c>
      <c r="M1255" s="52"/>
      <c r="N1255" s="167"/>
      <c r="O1255" s="167"/>
    </row>
    <row r="1256" spans="1:15" hidden="1" x14ac:dyDescent="0.25">
      <c r="A1256" s="33" t="s">
        <v>109</v>
      </c>
      <c r="B1256" s="34" t="e">
        <f>VLOOKUP(D1256,nusedswatershed,4,FALSE)</f>
        <v>#N/A</v>
      </c>
      <c r="C1256" s="35">
        <v>20</v>
      </c>
      <c r="D1256" s="36" t="s">
        <v>92</v>
      </c>
      <c r="E1256" s="36" t="s">
        <v>185</v>
      </c>
      <c r="F1256" s="21" t="s">
        <v>163</v>
      </c>
      <c r="G1256" s="22">
        <v>1978</v>
      </c>
      <c r="H1256" s="128" t="s">
        <v>644</v>
      </c>
      <c r="I1256" s="40"/>
      <c r="J1256" s="159" t="str">
        <f>IFERROR(IF(K1256&gt;0,I1256*K1256,"   -"),"   -")</f>
        <v xml:space="preserve">   -</v>
      </c>
      <c r="K1256" s="52" t="str">
        <f>_xlfn.IFNA(VLOOKUP(D1256&amp;"."&amp;G1256,PNIdata!$E$6:$L$264,2,FALSE),"-")</f>
        <v>-</v>
      </c>
      <c r="L1256" s="158" t="str">
        <f>IFERROR(IF(O1256&gt;0,I1256*O1256,"   -"),"   -")</f>
        <v xml:space="preserve">   -</v>
      </c>
      <c r="M1256" s="52"/>
      <c r="N1256" s="167"/>
      <c r="O1256" s="167"/>
    </row>
    <row r="1257" spans="1:15" hidden="1" x14ac:dyDescent="0.25">
      <c r="A1257" s="33" t="s">
        <v>109</v>
      </c>
      <c r="B1257" s="34" t="e">
        <f>VLOOKUP(D1257,nusedswatershed,4,FALSE)</f>
        <v>#N/A</v>
      </c>
      <c r="C1257" s="35">
        <v>20</v>
      </c>
      <c r="D1257" s="36" t="s">
        <v>92</v>
      </c>
      <c r="E1257" s="36" t="s">
        <v>185</v>
      </c>
      <c r="F1257" s="21" t="s">
        <v>163</v>
      </c>
      <c r="G1257" s="22">
        <v>1977</v>
      </c>
      <c r="H1257" s="128" t="s">
        <v>644</v>
      </c>
      <c r="I1257" s="40"/>
      <c r="J1257" s="159" t="str">
        <f>IFERROR(IF(K1257&gt;0,I1257*K1257,"   -"),"   -")</f>
        <v xml:space="preserve">   -</v>
      </c>
      <c r="K1257" s="52" t="str">
        <f>_xlfn.IFNA(VLOOKUP(D1257&amp;"."&amp;G1257,PNIdata!$E$6:$L$264,2,FALSE),"-")</f>
        <v>-</v>
      </c>
      <c r="L1257" s="158" t="str">
        <f>IFERROR(IF(O1257&gt;0,I1257*O1257,"   -"),"   -")</f>
        <v xml:space="preserve">   -</v>
      </c>
      <c r="M1257" s="52"/>
      <c r="N1257" s="167"/>
      <c r="O1257" s="167"/>
    </row>
    <row r="1258" spans="1:15" hidden="1" x14ac:dyDescent="0.25">
      <c r="A1258" s="33" t="s">
        <v>109</v>
      </c>
      <c r="B1258" s="34" t="e">
        <f>VLOOKUP(D1258,nusedswatershed,4,FALSE)</f>
        <v>#N/A</v>
      </c>
      <c r="C1258" s="35">
        <v>20</v>
      </c>
      <c r="D1258" s="36" t="s">
        <v>92</v>
      </c>
      <c r="E1258" s="36" t="s">
        <v>185</v>
      </c>
      <c r="F1258" s="21" t="s">
        <v>163</v>
      </c>
      <c r="G1258" s="22">
        <v>1976</v>
      </c>
      <c r="H1258" s="128" t="s">
        <v>644</v>
      </c>
      <c r="I1258" s="40"/>
      <c r="J1258" s="159" t="str">
        <f>IFERROR(IF(K1258&gt;0,I1258*K1258,"   -"),"   -")</f>
        <v xml:space="preserve">   -</v>
      </c>
      <c r="K1258" s="52" t="str">
        <f>_xlfn.IFNA(VLOOKUP(D1258&amp;"."&amp;G1258,PNIdata!$E$6:$L$264,2,FALSE),"-")</f>
        <v>-</v>
      </c>
      <c r="L1258" s="158" t="str">
        <f>IFERROR(IF(O1258&gt;0,I1258*O1258,"   -"),"   -")</f>
        <v xml:space="preserve">   -</v>
      </c>
      <c r="M1258" s="52"/>
      <c r="N1258" s="167"/>
      <c r="O1258" s="167"/>
    </row>
    <row r="1259" spans="1:15" hidden="1" x14ac:dyDescent="0.25">
      <c r="A1259" s="33" t="s">
        <v>109</v>
      </c>
      <c r="B1259" s="34" t="e">
        <f>VLOOKUP(D1259,nusedswatershed,4,FALSE)</f>
        <v>#N/A</v>
      </c>
      <c r="C1259" s="35">
        <v>20</v>
      </c>
      <c r="D1259" s="36" t="s">
        <v>92</v>
      </c>
      <c r="E1259" s="36" t="s">
        <v>185</v>
      </c>
      <c r="F1259" s="21" t="s">
        <v>163</v>
      </c>
      <c r="G1259" s="22">
        <v>1975</v>
      </c>
      <c r="H1259" s="128" t="s">
        <v>644</v>
      </c>
      <c r="I1259" s="40"/>
      <c r="J1259" s="159" t="str">
        <f>IFERROR(IF(K1259&gt;0,I1259*K1259,"   -"),"   -")</f>
        <v xml:space="preserve">   -</v>
      </c>
      <c r="K1259" s="52" t="str">
        <f>_xlfn.IFNA(VLOOKUP(D1259&amp;"."&amp;G1259,PNIdata!$E$6:$L$264,2,FALSE),"-")</f>
        <v>-</v>
      </c>
      <c r="L1259" s="158" t="str">
        <f>IFERROR(IF(O1259&gt;0,I1259*O1259,"   -"),"   -")</f>
        <v xml:space="preserve">   -</v>
      </c>
      <c r="M1259" s="52"/>
      <c r="N1259" s="167"/>
      <c r="O1259" s="167"/>
    </row>
    <row r="1260" spans="1:15" hidden="1" x14ac:dyDescent="0.25">
      <c r="A1260" s="33" t="s">
        <v>109</v>
      </c>
      <c r="B1260" s="34" t="e">
        <f>VLOOKUP(D1260,nusedswatershed,4,FALSE)</f>
        <v>#N/A</v>
      </c>
      <c r="C1260" s="35">
        <v>20</v>
      </c>
      <c r="D1260" s="36" t="s">
        <v>92</v>
      </c>
      <c r="E1260" s="36" t="s">
        <v>185</v>
      </c>
      <c r="F1260" s="21" t="s">
        <v>163</v>
      </c>
      <c r="G1260" s="22">
        <v>1974</v>
      </c>
      <c r="H1260" s="128" t="s">
        <v>644</v>
      </c>
      <c r="I1260" s="40"/>
      <c r="J1260" s="159" t="str">
        <f>IFERROR(IF(K1260&gt;0,I1260*K1260,"   -"),"   -")</f>
        <v xml:space="preserve">   -</v>
      </c>
      <c r="K1260" s="52" t="str">
        <f>_xlfn.IFNA(VLOOKUP(D1260&amp;"."&amp;G1260,PNIdata!$E$6:$L$264,2,FALSE),"-")</f>
        <v>-</v>
      </c>
      <c r="L1260" s="158" t="str">
        <f>IFERROR(IF(O1260&gt;0,I1260*O1260,"   -"),"   -")</f>
        <v xml:space="preserve">   -</v>
      </c>
      <c r="M1260" s="52"/>
      <c r="N1260" s="167"/>
      <c r="O1260" s="167"/>
    </row>
    <row r="1261" spans="1:15" hidden="1" x14ac:dyDescent="0.25">
      <c r="A1261" s="33" t="s">
        <v>109</v>
      </c>
      <c r="B1261" s="34" t="e">
        <f>VLOOKUP(D1261,nusedswatershed,4,FALSE)</f>
        <v>#N/A</v>
      </c>
      <c r="C1261" s="35">
        <v>20</v>
      </c>
      <c r="D1261" s="36" t="s">
        <v>92</v>
      </c>
      <c r="E1261" s="36" t="s">
        <v>185</v>
      </c>
      <c r="F1261" s="21" t="s">
        <v>163</v>
      </c>
      <c r="G1261" s="22">
        <v>1973</v>
      </c>
      <c r="H1261" s="128" t="s">
        <v>644</v>
      </c>
      <c r="I1261" s="40"/>
      <c r="J1261" s="159" t="str">
        <f>IFERROR(IF(K1261&gt;0,I1261*K1261,"   -"),"   -")</f>
        <v xml:space="preserve">   -</v>
      </c>
      <c r="K1261" s="52" t="str">
        <f>_xlfn.IFNA(VLOOKUP(D1261&amp;"."&amp;G1261,PNIdata!$E$6:$L$264,2,FALSE),"-")</f>
        <v>-</v>
      </c>
      <c r="L1261" s="158" t="str">
        <f>IFERROR(IF(O1261&gt;0,I1261*O1261,"   -"),"   -")</f>
        <v xml:space="preserve">   -</v>
      </c>
      <c r="M1261" s="52"/>
      <c r="N1261" s="167"/>
      <c r="O1261" s="167"/>
    </row>
    <row r="1262" spans="1:15" hidden="1" x14ac:dyDescent="0.25">
      <c r="A1262" s="33" t="s">
        <v>109</v>
      </c>
      <c r="B1262" s="34" t="e">
        <f>VLOOKUP(D1262,nusedswatershed,4,FALSE)</f>
        <v>#N/A</v>
      </c>
      <c r="C1262" s="35">
        <v>20</v>
      </c>
      <c r="D1262" s="36" t="s">
        <v>92</v>
      </c>
      <c r="E1262" s="36" t="s">
        <v>185</v>
      </c>
      <c r="F1262" s="21" t="s">
        <v>163</v>
      </c>
      <c r="G1262" s="22">
        <v>1972</v>
      </c>
      <c r="H1262" s="128" t="s">
        <v>644</v>
      </c>
      <c r="I1262" s="40"/>
      <c r="J1262" s="159" t="str">
        <f>IFERROR(IF(K1262&gt;0,I1262*K1262,"   -"),"   -")</f>
        <v xml:space="preserve">   -</v>
      </c>
      <c r="K1262" s="52" t="str">
        <f>_xlfn.IFNA(VLOOKUP(D1262&amp;"."&amp;G1262,PNIdata!$E$6:$L$264,2,FALSE),"-")</f>
        <v>-</v>
      </c>
      <c r="L1262" s="158" t="str">
        <f>IFERROR(IF(O1262&gt;0,I1262*O1262,"   -"),"   -")</f>
        <v xml:space="preserve">   -</v>
      </c>
      <c r="M1262" s="52"/>
      <c r="N1262" s="167"/>
      <c r="O1262" s="167"/>
    </row>
    <row r="1263" spans="1:15" hidden="1" x14ac:dyDescent="0.25">
      <c r="A1263" s="33" t="s">
        <v>109</v>
      </c>
      <c r="B1263" s="34" t="e">
        <f>VLOOKUP(D1263,nusedswatershed,4,FALSE)</f>
        <v>#N/A</v>
      </c>
      <c r="C1263" s="35">
        <v>20</v>
      </c>
      <c r="D1263" s="36" t="s">
        <v>92</v>
      </c>
      <c r="E1263" s="36" t="s">
        <v>185</v>
      </c>
      <c r="F1263" s="21" t="s">
        <v>163</v>
      </c>
      <c r="G1263" s="22">
        <v>1971</v>
      </c>
      <c r="H1263" s="128" t="s">
        <v>644</v>
      </c>
      <c r="I1263" s="40"/>
      <c r="J1263" s="159" t="str">
        <f>IFERROR(IF(K1263&gt;0,I1263*K1263,"   -"),"   -")</f>
        <v xml:space="preserve">   -</v>
      </c>
      <c r="K1263" s="52" t="str">
        <f>_xlfn.IFNA(VLOOKUP(D1263&amp;"."&amp;G1263,PNIdata!$E$6:$L$264,2,FALSE),"-")</f>
        <v>-</v>
      </c>
      <c r="L1263" s="158" t="str">
        <f>IFERROR(IF(O1263&gt;0,I1263*O1263,"   -"),"   -")</f>
        <v xml:space="preserve">   -</v>
      </c>
      <c r="M1263" s="52"/>
      <c r="N1263" s="167"/>
      <c r="O1263" s="167"/>
    </row>
    <row r="1264" spans="1:15" hidden="1" x14ac:dyDescent="0.25">
      <c r="A1264" s="33" t="s">
        <v>109</v>
      </c>
      <c r="B1264" s="34" t="e">
        <f>VLOOKUP(D1264,nusedswatershed,4,FALSE)</f>
        <v>#N/A</v>
      </c>
      <c r="C1264" s="35">
        <v>20</v>
      </c>
      <c r="D1264" s="36" t="s">
        <v>92</v>
      </c>
      <c r="E1264" s="36" t="s">
        <v>185</v>
      </c>
      <c r="F1264" s="21" t="s">
        <v>163</v>
      </c>
      <c r="G1264" s="22">
        <v>1970</v>
      </c>
      <c r="H1264" s="128" t="s">
        <v>644</v>
      </c>
      <c r="I1264" s="40"/>
      <c r="J1264" s="159" t="str">
        <f>IFERROR(IF(K1264&gt;0,I1264*K1264,"   -"),"   -")</f>
        <v xml:space="preserve">   -</v>
      </c>
      <c r="K1264" s="52" t="str">
        <f>_xlfn.IFNA(VLOOKUP(D1264&amp;"."&amp;G1264,PNIdata!$E$6:$L$264,2,FALSE),"-")</f>
        <v>-</v>
      </c>
      <c r="L1264" s="158" t="str">
        <f>IFERROR(IF(O1264&gt;0,I1264*O1264,"   -"),"   -")</f>
        <v xml:space="preserve">   -</v>
      </c>
      <c r="M1264" s="52"/>
      <c r="N1264" s="167"/>
      <c r="O1264" s="167"/>
    </row>
    <row r="1265" spans="1:15" hidden="1" x14ac:dyDescent="0.25">
      <c r="A1265" s="33" t="s">
        <v>109</v>
      </c>
      <c r="B1265" s="34" t="e">
        <f>VLOOKUP(D1265,nusedswatershed,4,FALSE)</f>
        <v>#N/A</v>
      </c>
      <c r="C1265" s="35">
        <v>20</v>
      </c>
      <c r="D1265" s="36" t="s">
        <v>92</v>
      </c>
      <c r="E1265" s="36" t="s">
        <v>185</v>
      </c>
      <c r="F1265" s="21" t="s">
        <v>163</v>
      </c>
      <c r="G1265" s="22">
        <v>1969</v>
      </c>
      <c r="H1265" s="128" t="s">
        <v>644</v>
      </c>
      <c r="I1265" s="40"/>
      <c r="J1265" s="159" t="str">
        <f>IFERROR(IF(K1265&gt;0,I1265*K1265,"   -"),"   -")</f>
        <v xml:space="preserve">   -</v>
      </c>
      <c r="K1265" s="52" t="str">
        <f>_xlfn.IFNA(VLOOKUP(D1265&amp;"."&amp;G1265,PNIdata!$E$6:$L$264,2,FALSE),"-")</f>
        <v>-</v>
      </c>
      <c r="L1265" s="158" t="str">
        <f>IFERROR(IF(O1265&gt;0,I1265*O1265,"   -"),"   -")</f>
        <v xml:space="preserve">   -</v>
      </c>
      <c r="M1265" s="52"/>
      <c r="N1265" s="167"/>
      <c r="O1265" s="167"/>
    </row>
    <row r="1266" spans="1:15" hidden="1" x14ac:dyDescent="0.25">
      <c r="A1266" s="33" t="s">
        <v>109</v>
      </c>
      <c r="B1266" s="34" t="e">
        <f>VLOOKUP(D1266,nusedswatershed,4,FALSE)</f>
        <v>#N/A</v>
      </c>
      <c r="C1266" s="35">
        <v>20</v>
      </c>
      <c r="D1266" s="36" t="s">
        <v>92</v>
      </c>
      <c r="E1266" s="36" t="s">
        <v>185</v>
      </c>
      <c r="F1266" s="21" t="s">
        <v>163</v>
      </c>
      <c r="G1266" s="22">
        <v>1968</v>
      </c>
      <c r="H1266" s="128" t="s">
        <v>644</v>
      </c>
      <c r="I1266" s="40"/>
      <c r="J1266" s="159" t="str">
        <f>IFERROR(IF(K1266&gt;0,I1266*K1266,"   -"),"   -")</f>
        <v xml:space="preserve">   -</v>
      </c>
      <c r="K1266" s="52" t="str">
        <f>_xlfn.IFNA(VLOOKUP(D1266&amp;"."&amp;G1266,PNIdata!$E$6:$L$264,2,FALSE),"-")</f>
        <v>-</v>
      </c>
      <c r="L1266" s="158" t="str">
        <f>IFERROR(IF(O1266&gt;0,I1266*O1266,"   -"),"   -")</f>
        <v xml:space="preserve">   -</v>
      </c>
      <c r="M1266" s="52"/>
      <c r="N1266" s="167"/>
      <c r="O1266" s="167"/>
    </row>
    <row r="1267" spans="1:15" hidden="1" x14ac:dyDescent="0.25">
      <c r="A1267" s="33" t="s">
        <v>109</v>
      </c>
      <c r="B1267" s="34" t="e">
        <f>VLOOKUP(D1267,nusedswatershed,4,FALSE)</f>
        <v>#N/A</v>
      </c>
      <c r="C1267" s="35">
        <v>20</v>
      </c>
      <c r="D1267" s="36" t="s">
        <v>92</v>
      </c>
      <c r="E1267" s="36" t="s">
        <v>185</v>
      </c>
      <c r="F1267" s="21" t="s">
        <v>163</v>
      </c>
      <c r="G1267" s="22">
        <v>1967</v>
      </c>
      <c r="H1267" s="128" t="s">
        <v>644</v>
      </c>
      <c r="I1267" s="40"/>
      <c r="J1267" s="159" t="str">
        <f>IFERROR(IF(K1267&gt;0,I1267*K1267,"   -"),"   -")</f>
        <v xml:space="preserve">   -</v>
      </c>
      <c r="K1267" s="52" t="str">
        <f>_xlfn.IFNA(VLOOKUP(D1267&amp;"."&amp;G1267,PNIdata!$E$6:$L$264,2,FALSE),"-")</f>
        <v>-</v>
      </c>
      <c r="L1267" s="158" t="str">
        <f>IFERROR(IF(O1267&gt;0,I1267*O1267,"   -"),"   -")</f>
        <v xml:space="preserve">   -</v>
      </c>
      <c r="M1267" s="52"/>
      <c r="N1267" s="167"/>
      <c r="O1267" s="167"/>
    </row>
    <row r="1268" spans="1:15" hidden="1" x14ac:dyDescent="0.25">
      <c r="A1268" s="33" t="s">
        <v>109</v>
      </c>
      <c r="B1268" s="34" t="e">
        <f>VLOOKUP(D1268,nusedswatershed,4,FALSE)</f>
        <v>#N/A</v>
      </c>
      <c r="C1268" s="35">
        <v>20</v>
      </c>
      <c r="D1268" s="36" t="s">
        <v>92</v>
      </c>
      <c r="E1268" s="36" t="s">
        <v>185</v>
      </c>
      <c r="F1268" s="21" t="s">
        <v>163</v>
      </c>
      <c r="G1268" s="22">
        <v>1966</v>
      </c>
      <c r="H1268" s="128" t="s">
        <v>644</v>
      </c>
      <c r="I1268" s="40"/>
      <c r="J1268" s="159" t="str">
        <f>IFERROR(IF(K1268&gt;0,I1268*K1268,"   -"),"   -")</f>
        <v xml:space="preserve">   -</v>
      </c>
      <c r="K1268" s="52" t="str">
        <f>_xlfn.IFNA(VLOOKUP(D1268&amp;"."&amp;G1268,PNIdata!$E$6:$L$264,2,FALSE),"-")</f>
        <v>-</v>
      </c>
      <c r="L1268" s="158" t="str">
        <f>IFERROR(IF(O1268&gt;0,I1268*O1268,"   -"),"   -")</f>
        <v xml:space="preserve">   -</v>
      </c>
      <c r="M1268" s="52"/>
      <c r="N1268" s="167"/>
      <c r="O1268" s="167"/>
    </row>
    <row r="1269" spans="1:15" hidden="1" x14ac:dyDescent="0.25">
      <c r="A1269" s="33" t="s">
        <v>109</v>
      </c>
      <c r="B1269" s="34" t="e">
        <f>VLOOKUP(D1269,nusedswatershed,4,FALSE)</f>
        <v>#N/A</v>
      </c>
      <c r="C1269" s="35">
        <v>20</v>
      </c>
      <c r="D1269" s="36" t="s">
        <v>92</v>
      </c>
      <c r="E1269" s="36" t="s">
        <v>185</v>
      </c>
      <c r="F1269" s="21" t="s">
        <v>163</v>
      </c>
      <c r="G1269" s="22">
        <v>1965</v>
      </c>
      <c r="H1269" s="128" t="s">
        <v>644</v>
      </c>
      <c r="I1269" s="40"/>
      <c r="J1269" s="159" t="str">
        <f>IFERROR(IF(K1269&gt;0,I1269*K1269,"   -"),"   -")</f>
        <v xml:space="preserve">   -</v>
      </c>
      <c r="K1269" s="52" t="str">
        <f>_xlfn.IFNA(VLOOKUP(D1269&amp;"."&amp;G1269,PNIdata!$E$6:$L$264,2,FALSE),"-")</f>
        <v>-</v>
      </c>
      <c r="L1269" s="158" t="str">
        <f>IFERROR(IF(O1269&gt;0,I1269*O1269,"   -"),"   -")</f>
        <v xml:space="preserve">   -</v>
      </c>
      <c r="M1269" s="52"/>
      <c r="N1269" s="167"/>
      <c r="O1269" s="167"/>
    </row>
    <row r="1270" spans="1:15" hidden="1" x14ac:dyDescent="0.25">
      <c r="A1270" s="33" t="s">
        <v>109</v>
      </c>
      <c r="B1270" s="34" t="e">
        <f>VLOOKUP(D1270,nusedswatershed,4,FALSE)</f>
        <v>#N/A</v>
      </c>
      <c r="C1270" s="35">
        <v>20</v>
      </c>
      <c r="D1270" s="36" t="s">
        <v>92</v>
      </c>
      <c r="E1270" s="36" t="s">
        <v>185</v>
      </c>
      <c r="F1270" s="21" t="s">
        <v>163</v>
      </c>
      <c r="G1270" s="22">
        <v>1964</v>
      </c>
      <c r="H1270" s="128" t="s">
        <v>644</v>
      </c>
      <c r="I1270" s="40"/>
      <c r="J1270" s="159" t="str">
        <f>IFERROR(IF(K1270&gt;0,I1270*K1270,"   -"),"   -")</f>
        <v xml:space="preserve">   -</v>
      </c>
      <c r="K1270" s="52" t="str">
        <f>_xlfn.IFNA(VLOOKUP(D1270&amp;"."&amp;G1270,PNIdata!$E$6:$L$264,2,FALSE),"-")</f>
        <v>-</v>
      </c>
      <c r="L1270" s="158" t="str">
        <f>IFERROR(IF(O1270&gt;0,I1270*O1270,"   -"),"   -")</f>
        <v xml:space="preserve">   -</v>
      </c>
      <c r="M1270" s="52"/>
      <c r="N1270" s="167"/>
      <c r="O1270" s="167"/>
    </row>
    <row r="1271" spans="1:15" hidden="1" x14ac:dyDescent="0.25">
      <c r="A1271" s="33" t="s">
        <v>109</v>
      </c>
      <c r="B1271" s="34" t="e">
        <f>VLOOKUP(D1271,nusedswatershed,4,FALSE)</f>
        <v>#N/A</v>
      </c>
      <c r="C1271" s="35">
        <v>20</v>
      </c>
      <c r="D1271" s="36" t="s">
        <v>92</v>
      </c>
      <c r="E1271" s="36" t="s">
        <v>185</v>
      </c>
      <c r="F1271" s="21" t="s">
        <v>163</v>
      </c>
      <c r="G1271" s="22">
        <v>1963</v>
      </c>
      <c r="H1271" s="128" t="s">
        <v>644</v>
      </c>
      <c r="I1271" s="40"/>
      <c r="J1271" s="159" t="str">
        <f>IFERROR(IF(K1271&gt;0,I1271*K1271,"   -"),"   -")</f>
        <v xml:space="preserve">   -</v>
      </c>
      <c r="K1271" s="52" t="str">
        <f>_xlfn.IFNA(VLOOKUP(D1271&amp;"."&amp;G1271,PNIdata!$E$6:$L$264,2,FALSE),"-")</f>
        <v>-</v>
      </c>
      <c r="L1271" s="158" t="str">
        <f>IFERROR(IF(O1271&gt;0,I1271*O1271,"   -"),"   -")</f>
        <v xml:space="preserve">   -</v>
      </c>
      <c r="M1271" s="52"/>
      <c r="N1271" s="167"/>
      <c r="O1271" s="167"/>
    </row>
    <row r="1272" spans="1:15" hidden="1" x14ac:dyDescent="0.25">
      <c r="A1272" s="33" t="s">
        <v>109</v>
      </c>
      <c r="B1272" s="34" t="e">
        <f>VLOOKUP(D1272,nusedswatershed,4,FALSE)</f>
        <v>#N/A</v>
      </c>
      <c r="C1272" s="35">
        <v>20</v>
      </c>
      <c r="D1272" s="36" t="s">
        <v>92</v>
      </c>
      <c r="E1272" s="36" t="s">
        <v>185</v>
      </c>
      <c r="F1272" s="21" t="s">
        <v>163</v>
      </c>
      <c r="G1272" s="22">
        <v>1962</v>
      </c>
      <c r="H1272" s="128" t="s">
        <v>644</v>
      </c>
      <c r="I1272" s="40"/>
      <c r="J1272" s="159" t="str">
        <f>IFERROR(IF(K1272&gt;0,I1272*K1272,"   -"),"   -")</f>
        <v xml:space="preserve">   -</v>
      </c>
      <c r="K1272" s="52" t="str">
        <f>_xlfn.IFNA(VLOOKUP(D1272&amp;"."&amp;G1272,PNIdata!$E$6:$L$264,2,FALSE),"-")</f>
        <v>-</v>
      </c>
      <c r="L1272" s="158" t="str">
        <f>IFERROR(IF(O1272&gt;0,I1272*O1272,"   -"),"   -")</f>
        <v xml:space="preserve">   -</v>
      </c>
      <c r="M1272" s="52"/>
      <c r="N1272" s="167"/>
      <c r="O1272" s="167"/>
    </row>
    <row r="1273" spans="1:15" hidden="1" x14ac:dyDescent="0.25">
      <c r="A1273" s="33" t="s">
        <v>109</v>
      </c>
      <c r="B1273" s="34" t="e">
        <f>VLOOKUP(D1273,nusedswatershed,4,FALSE)</f>
        <v>#N/A</v>
      </c>
      <c r="C1273" s="35">
        <v>20</v>
      </c>
      <c r="D1273" s="36" t="s">
        <v>92</v>
      </c>
      <c r="E1273" s="36" t="s">
        <v>185</v>
      </c>
      <c r="F1273" s="21" t="s">
        <v>163</v>
      </c>
      <c r="G1273" s="22">
        <v>1961</v>
      </c>
      <c r="H1273" s="128" t="s">
        <v>644</v>
      </c>
      <c r="I1273" s="40"/>
      <c r="J1273" s="159" t="str">
        <f>IFERROR(IF(K1273&gt;0,I1273*K1273,"   -"),"   -")</f>
        <v xml:space="preserve">   -</v>
      </c>
      <c r="K1273" s="52" t="str">
        <f>_xlfn.IFNA(VLOOKUP(D1273&amp;"."&amp;G1273,PNIdata!$E$6:$L$264,2,FALSE),"-")</f>
        <v>-</v>
      </c>
      <c r="L1273" s="158" t="str">
        <f>IFERROR(IF(O1273&gt;0,I1273*O1273,"   -"),"   -")</f>
        <v xml:space="preserve">   -</v>
      </c>
      <c r="M1273" s="52"/>
      <c r="N1273" s="167"/>
      <c r="O1273" s="167"/>
    </row>
    <row r="1274" spans="1:15" hidden="1" x14ac:dyDescent="0.25">
      <c r="A1274" s="33" t="s">
        <v>109</v>
      </c>
      <c r="B1274" s="34" t="e">
        <f>VLOOKUP(D1274,nusedswatershed,4,FALSE)</f>
        <v>#N/A</v>
      </c>
      <c r="C1274" s="35">
        <v>20</v>
      </c>
      <c r="D1274" s="36" t="s">
        <v>92</v>
      </c>
      <c r="E1274" s="36" t="s">
        <v>185</v>
      </c>
      <c r="F1274" s="21" t="s">
        <v>163</v>
      </c>
      <c r="G1274" s="22">
        <v>1960</v>
      </c>
      <c r="H1274" s="128" t="s">
        <v>644</v>
      </c>
      <c r="I1274" s="40"/>
      <c r="J1274" s="159" t="str">
        <f>IFERROR(IF(K1274&gt;0,I1274*K1274,"   -"),"   -")</f>
        <v xml:space="preserve">   -</v>
      </c>
      <c r="K1274" s="52" t="str">
        <f>_xlfn.IFNA(VLOOKUP(D1274&amp;"."&amp;G1274,PNIdata!$E$6:$L$264,2,FALSE),"-")</f>
        <v>-</v>
      </c>
      <c r="L1274" s="158" t="str">
        <f>IFERROR(IF(O1274&gt;0,I1274*O1274,"   -"),"   -")</f>
        <v xml:space="preserve">   -</v>
      </c>
      <c r="M1274" s="52"/>
      <c r="N1274" s="167"/>
      <c r="O1274" s="167"/>
    </row>
    <row r="1275" spans="1:15" hidden="1" x14ac:dyDescent="0.25">
      <c r="A1275" s="33" t="s">
        <v>109</v>
      </c>
      <c r="B1275" s="34" t="e">
        <f>VLOOKUP(D1275,nusedswatershed,4,FALSE)</f>
        <v>#N/A</v>
      </c>
      <c r="C1275" s="35">
        <v>20</v>
      </c>
      <c r="D1275" s="36" t="s">
        <v>92</v>
      </c>
      <c r="E1275" s="36" t="s">
        <v>185</v>
      </c>
      <c r="F1275" s="21" t="s">
        <v>163</v>
      </c>
      <c r="G1275" s="22">
        <v>1959</v>
      </c>
      <c r="H1275" s="128" t="s">
        <v>644</v>
      </c>
      <c r="I1275" s="40"/>
      <c r="J1275" s="159" t="str">
        <f>IFERROR(IF(K1275&gt;0,I1275*K1275,"   -"),"   -")</f>
        <v xml:space="preserve">   -</v>
      </c>
      <c r="K1275" s="52" t="str">
        <f>_xlfn.IFNA(VLOOKUP(D1275&amp;"."&amp;G1275,PNIdata!$E$6:$L$264,2,FALSE),"-")</f>
        <v>-</v>
      </c>
      <c r="L1275" s="158" t="str">
        <f>IFERROR(IF(O1275&gt;0,I1275*O1275,"   -"),"   -")</f>
        <v xml:space="preserve">   -</v>
      </c>
      <c r="M1275" s="52"/>
      <c r="N1275" s="167"/>
      <c r="O1275" s="167"/>
    </row>
    <row r="1276" spans="1:15" hidden="1" x14ac:dyDescent="0.25">
      <c r="A1276" s="33" t="s">
        <v>109</v>
      </c>
      <c r="B1276" s="34" t="e">
        <f>VLOOKUP(D1276,nusedswatershed,4,FALSE)</f>
        <v>#N/A</v>
      </c>
      <c r="C1276" s="35">
        <v>20</v>
      </c>
      <c r="D1276" s="36" t="s">
        <v>92</v>
      </c>
      <c r="E1276" s="36" t="s">
        <v>185</v>
      </c>
      <c r="F1276" s="21" t="s">
        <v>163</v>
      </c>
      <c r="G1276" s="22">
        <v>1958</v>
      </c>
      <c r="H1276" s="128" t="s">
        <v>644</v>
      </c>
      <c r="I1276" s="40"/>
      <c r="J1276" s="159" t="str">
        <f>IFERROR(IF(K1276&gt;0,I1276*K1276,"   -"),"   -")</f>
        <v xml:space="preserve">   -</v>
      </c>
      <c r="K1276" s="52" t="str">
        <f>_xlfn.IFNA(VLOOKUP(D1276&amp;"."&amp;G1276,PNIdata!$E$6:$L$264,2,FALSE),"-")</f>
        <v>-</v>
      </c>
      <c r="L1276" s="158" t="str">
        <f>IFERROR(IF(O1276&gt;0,I1276*O1276,"   -"),"   -")</f>
        <v xml:space="preserve">   -</v>
      </c>
      <c r="M1276" s="52"/>
      <c r="N1276" s="167"/>
      <c r="O1276" s="167"/>
    </row>
    <row r="1277" spans="1:15" hidden="1" x14ac:dyDescent="0.25">
      <c r="A1277" s="33" t="s">
        <v>109</v>
      </c>
      <c r="B1277" s="34" t="e">
        <f>VLOOKUP(D1277,nusedswatershed,4,FALSE)</f>
        <v>#N/A</v>
      </c>
      <c r="C1277" s="35">
        <v>20</v>
      </c>
      <c r="D1277" s="36" t="s">
        <v>92</v>
      </c>
      <c r="E1277" s="36" t="s">
        <v>185</v>
      </c>
      <c r="F1277" s="21" t="s">
        <v>163</v>
      </c>
      <c r="G1277" s="22">
        <v>1957</v>
      </c>
      <c r="H1277" s="128" t="s">
        <v>644</v>
      </c>
      <c r="I1277" s="40"/>
      <c r="J1277" s="159" t="str">
        <f>IFERROR(IF(K1277&gt;0,I1277*K1277,"   -"),"   -")</f>
        <v xml:space="preserve">   -</v>
      </c>
      <c r="K1277" s="52" t="str">
        <f>_xlfn.IFNA(VLOOKUP(D1277&amp;"."&amp;G1277,PNIdata!$E$6:$L$264,2,FALSE),"-")</f>
        <v>-</v>
      </c>
      <c r="L1277" s="158" t="str">
        <f>IFERROR(IF(O1277&gt;0,I1277*O1277,"   -"),"   -")</f>
        <v xml:space="preserve">   -</v>
      </c>
      <c r="M1277" s="52"/>
      <c r="N1277" s="167"/>
      <c r="O1277" s="167"/>
    </row>
    <row r="1278" spans="1:15" hidden="1" x14ac:dyDescent="0.25">
      <c r="A1278" s="33" t="s">
        <v>109</v>
      </c>
      <c r="B1278" s="34" t="e">
        <f>VLOOKUP(D1278,nusedswatershed,4,FALSE)</f>
        <v>#N/A</v>
      </c>
      <c r="C1278" s="35">
        <v>20</v>
      </c>
      <c r="D1278" s="36" t="s">
        <v>92</v>
      </c>
      <c r="E1278" s="36" t="s">
        <v>185</v>
      </c>
      <c r="F1278" s="21" t="s">
        <v>163</v>
      </c>
      <c r="G1278" s="22">
        <v>1956</v>
      </c>
      <c r="H1278" s="128" t="s">
        <v>644</v>
      </c>
      <c r="I1278" s="40"/>
      <c r="J1278" s="159" t="str">
        <f>IFERROR(IF(K1278&gt;0,I1278*K1278,"   -"),"   -")</f>
        <v xml:space="preserve">   -</v>
      </c>
      <c r="K1278" s="52" t="str">
        <f>_xlfn.IFNA(VLOOKUP(D1278&amp;"."&amp;G1278,PNIdata!$E$6:$L$264,2,FALSE),"-")</f>
        <v>-</v>
      </c>
      <c r="L1278" s="158" t="str">
        <f>IFERROR(IF(O1278&gt;0,I1278*O1278,"   -"),"   -")</f>
        <v xml:space="preserve">   -</v>
      </c>
      <c r="M1278" s="52"/>
      <c r="N1278" s="167"/>
      <c r="O1278" s="167"/>
    </row>
    <row r="1279" spans="1:15" hidden="1" x14ac:dyDescent="0.25">
      <c r="A1279" s="33" t="s">
        <v>109</v>
      </c>
      <c r="B1279" s="34" t="e">
        <f>VLOOKUP(D1279,nusedswatershed,4,FALSE)</f>
        <v>#N/A</v>
      </c>
      <c r="C1279" s="35">
        <v>20</v>
      </c>
      <c r="D1279" s="36" t="s">
        <v>92</v>
      </c>
      <c r="E1279" s="36" t="s">
        <v>185</v>
      </c>
      <c r="F1279" s="21" t="s">
        <v>163</v>
      </c>
      <c r="G1279" s="22">
        <v>1955</v>
      </c>
      <c r="H1279" s="128" t="s">
        <v>644</v>
      </c>
      <c r="I1279" s="40"/>
      <c r="J1279" s="159" t="str">
        <f>IFERROR(IF(K1279&gt;0,I1279*K1279,"   -"),"   -")</f>
        <v xml:space="preserve">   -</v>
      </c>
      <c r="K1279" s="52" t="str">
        <f>_xlfn.IFNA(VLOOKUP(D1279&amp;"."&amp;G1279,PNIdata!$E$6:$L$264,2,FALSE),"-")</f>
        <v>-</v>
      </c>
      <c r="L1279" s="158" t="str">
        <f>IFERROR(IF(O1279&gt;0,I1279*O1279,"   -"),"   -")</f>
        <v xml:space="preserve">   -</v>
      </c>
      <c r="M1279" s="52"/>
      <c r="N1279" s="167"/>
      <c r="O1279" s="167"/>
    </row>
    <row r="1280" spans="1:15" hidden="1" x14ac:dyDescent="0.25">
      <c r="A1280" s="33" t="s">
        <v>109</v>
      </c>
      <c r="B1280" s="34" t="e">
        <f>VLOOKUP(D1280,nusedswatershed,4,FALSE)</f>
        <v>#N/A</v>
      </c>
      <c r="C1280" s="35">
        <v>20</v>
      </c>
      <c r="D1280" s="36" t="s">
        <v>92</v>
      </c>
      <c r="E1280" s="36" t="s">
        <v>185</v>
      </c>
      <c r="F1280" s="21" t="s">
        <v>163</v>
      </c>
      <c r="G1280" s="22">
        <v>1954</v>
      </c>
      <c r="H1280" s="128" t="s">
        <v>644</v>
      </c>
      <c r="I1280" s="40"/>
      <c r="J1280" s="159" t="str">
        <f>IFERROR(IF(K1280&gt;0,I1280*K1280,"   -"),"   -")</f>
        <v xml:space="preserve">   -</v>
      </c>
      <c r="K1280" s="52" t="str">
        <f>_xlfn.IFNA(VLOOKUP(D1280&amp;"."&amp;G1280,PNIdata!$E$6:$L$264,2,FALSE),"-")</f>
        <v>-</v>
      </c>
      <c r="L1280" s="158" t="str">
        <f>IFERROR(IF(O1280&gt;0,I1280*O1280,"   -"),"   -")</f>
        <v xml:space="preserve">   -</v>
      </c>
      <c r="M1280" s="52"/>
      <c r="N1280" s="167"/>
      <c r="O1280" s="167"/>
    </row>
    <row r="1281" spans="1:15" hidden="1" x14ac:dyDescent="0.25">
      <c r="A1281" s="33" t="s">
        <v>109</v>
      </c>
      <c r="B1281" s="34" t="e">
        <f>VLOOKUP(D1281,nusedswatershed,4,FALSE)</f>
        <v>#N/A</v>
      </c>
      <c r="C1281" s="35">
        <v>20</v>
      </c>
      <c r="D1281" s="36" t="s">
        <v>92</v>
      </c>
      <c r="E1281" s="36" t="s">
        <v>185</v>
      </c>
      <c r="F1281" s="21" t="s">
        <v>163</v>
      </c>
      <c r="G1281" s="22">
        <v>1953</v>
      </c>
      <c r="H1281" s="128" t="s">
        <v>644</v>
      </c>
      <c r="I1281" s="40"/>
      <c r="J1281" s="159" t="str">
        <f>IFERROR(IF(K1281&gt;0,I1281*K1281,"   -"),"   -")</f>
        <v xml:space="preserve">   -</v>
      </c>
      <c r="K1281" s="52" t="str">
        <f>_xlfn.IFNA(VLOOKUP(D1281&amp;"."&amp;G1281,PNIdata!$E$6:$L$264,2,FALSE),"-")</f>
        <v>-</v>
      </c>
      <c r="L1281" s="158" t="str">
        <f>IFERROR(IF(O1281&gt;0,I1281*O1281,"   -"),"   -")</f>
        <v xml:space="preserve">   -</v>
      </c>
      <c r="M1281" s="52"/>
      <c r="N1281" s="167"/>
      <c r="O1281" s="167"/>
    </row>
    <row r="1282" spans="1:15" x14ac:dyDescent="0.25">
      <c r="A1282" s="33" t="s">
        <v>109</v>
      </c>
      <c r="B1282" s="34">
        <f>VLOOKUP(D1282,nusedswatershed,4,FALSE)</f>
        <v>24</v>
      </c>
      <c r="C1282" s="35">
        <v>24</v>
      </c>
      <c r="D1282" s="36" t="s">
        <v>206</v>
      </c>
      <c r="E1282" s="36" t="s">
        <v>59</v>
      </c>
      <c r="F1282" s="21" t="s">
        <v>163</v>
      </c>
      <c r="G1282" s="40">
        <v>2023</v>
      </c>
      <c r="H1282" s="128" t="s">
        <v>646</v>
      </c>
      <c r="I1282" s="40"/>
      <c r="J1282" s="159" t="str">
        <f>IFERROR(IF(K1282&gt;0,I1282*K1282,"   -"),"   -")</f>
        <v xml:space="preserve">   -</v>
      </c>
      <c r="K1282" s="52" t="str">
        <f>_xlfn.IFNA(VLOOKUP(D1282&amp;"."&amp;G1282,PNIdata!$E$6:$L$264,2,FALSE),"-")</f>
        <v>-</v>
      </c>
      <c r="L1282" s="158" t="str">
        <f>IFERROR(IF(O1282&gt;0,I1282*O1282,"   -"),"   -")</f>
        <v xml:space="preserve">   -</v>
      </c>
      <c r="M1282" s="52"/>
      <c r="N1282" s="167"/>
      <c r="O1282" s="167"/>
    </row>
    <row r="1283" spans="1:15" x14ac:dyDescent="0.25">
      <c r="A1283" s="33" t="s">
        <v>109</v>
      </c>
      <c r="B1283" s="34">
        <f>VLOOKUP(D1283,nusedswatershed,4,FALSE)</f>
        <v>24</v>
      </c>
      <c r="C1283" s="35">
        <v>24</v>
      </c>
      <c r="D1283" s="36" t="s">
        <v>206</v>
      </c>
      <c r="E1283" s="36" t="s">
        <v>59</v>
      </c>
      <c r="F1283" s="21" t="s">
        <v>163</v>
      </c>
      <c r="G1283" s="40">
        <v>2022</v>
      </c>
      <c r="H1283" s="128" t="s">
        <v>644</v>
      </c>
      <c r="I1283" s="40"/>
      <c r="J1283" s="159" t="str">
        <f>IFERROR(IF(K1283&gt;0,I1283*K1283,"   -"),"   -")</f>
        <v xml:space="preserve">   -</v>
      </c>
      <c r="K1283" s="52" t="str">
        <f>_xlfn.IFNA(VLOOKUP(D1283&amp;"."&amp;G1283,PNIdata!$E$6:$L$264,2,FALSE),"-")</f>
        <v>-</v>
      </c>
      <c r="L1283" s="158" t="str">
        <f>IFERROR(IF(O1283&gt;0,I1283*O1283,"   -"),"   -")</f>
        <v xml:space="preserve">   -</v>
      </c>
      <c r="M1283" s="52"/>
      <c r="N1283" s="167"/>
      <c r="O1283" s="167"/>
    </row>
    <row r="1284" spans="1:15" x14ac:dyDescent="0.25">
      <c r="A1284" s="33" t="s">
        <v>109</v>
      </c>
      <c r="B1284" s="34">
        <f>VLOOKUP(D1284,nusedswatershed,4,FALSE)</f>
        <v>24</v>
      </c>
      <c r="C1284" s="35">
        <v>24</v>
      </c>
      <c r="D1284" s="36" t="s">
        <v>206</v>
      </c>
      <c r="E1284" s="36" t="s">
        <v>59</v>
      </c>
      <c r="F1284" s="21" t="s">
        <v>163</v>
      </c>
      <c r="G1284" s="40">
        <v>2021</v>
      </c>
      <c r="H1284" s="128" t="s">
        <v>644</v>
      </c>
      <c r="I1284" s="40"/>
      <c r="J1284" s="159" t="str">
        <f>IFERROR(IF(K1284&gt;0,I1284*K1284,"   -"),"   -")</f>
        <v xml:space="preserve">   -</v>
      </c>
      <c r="K1284" s="52" t="str">
        <f>_xlfn.IFNA(VLOOKUP(D1284&amp;"."&amp;G1284,PNIdata!$E$6:$L$264,2,FALSE),"-")</f>
        <v>-</v>
      </c>
      <c r="L1284" s="158" t="str">
        <f>IFERROR(IF(O1284&gt;0,I1284*O1284,"   -"),"   -")</f>
        <v xml:space="preserve">   -</v>
      </c>
      <c r="M1284" s="52"/>
      <c r="N1284" s="167"/>
      <c r="O1284" s="167"/>
    </row>
    <row r="1285" spans="1:15" x14ac:dyDescent="0.25">
      <c r="A1285" s="33" t="s">
        <v>109</v>
      </c>
      <c r="B1285" s="34">
        <f>VLOOKUP(D1285,nusedswatershed,4,FALSE)</f>
        <v>24</v>
      </c>
      <c r="C1285" s="35">
        <v>24</v>
      </c>
      <c r="D1285" s="36" t="s">
        <v>206</v>
      </c>
      <c r="E1285" s="36" t="s">
        <v>59</v>
      </c>
      <c r="F1285" s="21" t="s">
        <v>163</v>
      </c>
      <c r="G1285" s="40">
        <v>2020</v>
      </c>
      <c r="H1285" s="128" t="s">
        <v>644</v>
      </c>
      <c r="I1285" s="40"/>
      <c r="J1285" s="159" t="str">
        <f>IFERROR(IF(K1285&gt;0,I1285*K1285,"   -"),"   -")</f>
        <v xml:space="preserve">   -</v>
      </c>
      <c r="K1285" s="52" t="str">
        <f>_xlfn.IFNA(VLOOKUP(D1285&amp;"."&amp;G1285,PNIdata!$E$6:$L$264,2,FALSE),"-")</f>
        <v>-</v>
      </c>
      <c r="L1285" s="158" t="str">
        <f>IFERROR(IF(O1285&gt;0,I1285*O1285,"   -"),"   -")</f>
        <v xml:space="preserve">   -</v>
      </c>
      <c r="M1285" s="52"/>
      <c r="N1285" s="167"/>
      <c r="O1285" s="167"/>
    </row>
    <row r="1286" spans="1:15" x14ac:dyDescent="0.25">
      <c r="A1286" s="33" t="s">
        <v>109</v>
      </c>
      <c r="B1286" s="34">
        <f>VLOOKUP(D1286,nusedswatershed,4,FALSE)</f>
        <v>24</v>
      </c>
      <c r="C1286" s="35">
        <v>24</v>
      </c>
      <c r="D1286" s="36" t="s">
        <v>206</v>
      </c>
      <c r="E1286" s="36" t="s">
        <v>59</v>
      </c>
      <c r="F1286" s="21" t="s">
        <v>163</v>
      </c>
      <c r="G1286" s="40">
        <v>2019</v>
      </c>
      <c r="H1286" s="128" t="s">
        <v>644</v>
      </c>
      <c r="I1286" s="40"/>
      <c r="J1286" s="159" t="str">
        <f>IFERROR(IF(K1286&gt;0,I1286*K1286,"   -"),"   -")</f>
        <v xml:space="preserve">   -</v>
      </c>
      <c r="K1286" s="52" t="str">
        <f>_xlfn.IFNA(VLOOKUP(D1286&amp;"."&amp;G1286,PNIdata!$E$6:$L$264,2,FALSE),"-")</f>
        <v>-</v>
      </c>
      <c r="L1286" s="158" t="str">
        <f>IFERROR(IF(O1286&gt;0,I1286*O1286,"   -"),"   -")</f>
        <v xml:space="preserve">   -</v>
      </c>
      <c r="M1286" s="52"/>
      <c r="N1286" s="167"/>
      <c r="O1286" s="167"/>
    </row>
    <row r="1287" spans="1:15" x14ac:dyDescent="0.25">
      <c r="A1287" s="33" t="s">
        <v>109</v>
      </c>
      <c r="B1287" s="34">
        <f>VLOOKUP(D1287,nusedswatershed,4,FALSE)</f>
        <v>24</v>
      </c>
      <c r="C1287" s="35">
        <v>24</v>
      </c>
      <c r="D1287" s="36" t="s">
        <v>206</v>
      </c>
      <c r="E1287" s="36" t="s">
        <v>59</v>
      </c>
      <c r="F1287" s="21" t="s">
        <v>163</v>
      </c>
      <c r="G1287" s="40">
        <v>2018</v>
      </c>
      <c r="H1287" s="128" t="s">
        <v>644</v>
      </c>
      <c r="I1287" s="40"/>
      <c r="J1287" s="159" t="str">
        <f>IFERROR(IF(K1287&gt;0,I1287*K1287,"   -"),"   -")</f>
        <v xml:space="preserve">   -</v>
      </c>
      <c r="K1287" s="52" t="str">
        <f>_xlfn.IFNA(VLOOKUP(D1287&amp;"."&amp;G1287,PNIdata!$E$6:$L$264,2,FALSE),"-")</f>
        <v>-</v>
      </c>
      <c r="L1287" s="158" t="str">
        <f>IFERROR(IF(O1287&gt;0,I1287*O1287,"   -"),"   -")</f>
        <v xml:space="preserve">   -</v>
      </c>
      <c r="M1287" s="52"/>
      <c r="N1287" s="167"/>
      <c r="O1287" s="167"/>
    </row>
    <row r="1288" spans="1:15" x14ac:dyDescent="0.25">
      <c r="A1288" s="33" t="s">
        <v>109</v>
      </c>
      <c r="B1288" s="34">
        <f>VLOOKUP(D1288,nusedswatershed,4,FALSE)</f>
        <v>24</v>
      </c>
      <c r="C1288" s="35">
        <v>24</v>
      </c>
      <c r="D1288" s="36" t="s">
        <v>206</v>
      </c>
      <c r="E1288" s="36" t="s">
        <v>59</v>
      </c>
      <c r="F1288" s="21" t="s">
        <v>163</v>
      </c>
      <c r="G1288" s="40">
        <v>2017</v>
      </c>
      <c r="H1288" s="128" t="s">
        <v>644</v>
      </c>
      <c r="I1288" s="40"/>
      <c r="J1288" s="159" t="str">
        <f>IFERROR(IF(K1288&gt;0,I1288*K1288,"   -"),"   -")</f>
        <v xml:space="preserve">   -</v>
      </c>
      <c r="K1288" s="52" t="str">
        <f>_xlfn.IFNA(VLOOKUP(D1288&amp;"."&amp;G1288,PNIdata!$E$6:$L$264,2,FALSE),"-")</f>
        <v>-</v>
      </c>
      <c r="L1288" s="158" t="str">
        <f>IFERROR(IF(O1288&gt;0,I1288*O1288,"   -"),"   -")</f>
        <v xml:space="preserve">   -</v>
      </c>
      <c r="M1288" s="52"/>
      <c r="N1288" s="167"/>
      <c r="O1288" s="167"/>
    </row>
    <row r="1289" spans="1:15" x14ac:dyDescent="0.25">
      <c r="A1289" s="33" t="s">
        <v>109</v>
      </c>
      <c r="B1289" s="34">
        <f>VLOOKUP(D1289,nusedswatershed,4,FALSE)</f>
        <v>24</v>
      </c>
      <c r="C1289" s="35">
        <v>24</v>
      </c>
      <c r="D1289" s="36" t="s">
        <v>206</v>
      </c>
      <c r="E1289" s="36" t="s">
        <v>59</v>
      </c>
      <c r="F1289" s="21" t="s">
        <v>163</v>
      </c>
      <c r="G1289" s="40">
        <v>2016</v>
      </c>
      <c r="H1289" s="128" t="s">
        <v>646</v>
      </c>
      <c r="I1289" s="40"/>
      <c r="J1289" s="159" t="str">
        <f>IFERROR(IF(K1289&gt;0,I1289*K1289,"   -"),"   -")</f>
        <v xml:space="preserve">   -</v>
      </c>
      <c r="K1289" s="52" t="str">
        <f>_xlfn.IFNA(VLOOKUP(D1289&amp;"."&amp;G1289,PNIdata!$E$6:$L$264,2,FALSE),"-")</f>
        <v>-</v>
      </c>
      <c r="L1289" s="158" t="str">
        <f>IFERROR(IF(O1289&gt;0,I1289*O1289,"   -"),"   -")</f>
        <v xml:space="preserve">   -</v>
      </c>
      <c r="M1289" s="52"/>
      <c r="N1289" s="167"/>
      <c r="O1289" s="167"/>
    </row>
    <row r="1290" spans="1:15" x14ac:dyDescent="0.25">
      <c r="A1290" s="33" t="s">
        <v>109</v>
      </c>
      <c r="B1290" s="34">
        <f>VLOOKUP(D1290,nusedswatershed,4,FALSE)</f>
        <v>24</v>
      </c>
      <c r="C1290" s="35">
        <v>24</v>
      </c>
      <c r="D1290" s="36" t="s">
        <v>206</v>
      </c>
      <c r="E1290" s="36" t="s">
        <v>59</v>
      </c>
      <c r="F1290" s="21" t="s">
        <v>163</v>
      </c>
      <c r="G1290" s="22">
        <v>2015</v>
      </c>
      <c r="H1290" s="128" t="s">
        <v>644</v>
      </c>
      <c r="I1290" s="40"/>
      <c r="J1290" s="159" t="str">
        <f>IFERROR(IF(K1290&gt;0,I1290*K1290,"   -"),"   -")</f>
        <v xml:space="preserve">   -</v>
      </c>
      <c r="K1290" s="52" t="str">
        <f>_xlfn.IFNA(VLOOKUP(D1290&amp;"."&amp;G1290,PNIdata!$E$6:$L$264,2,FALSE),"-")</f>
        <v>-</v>
      </c>
      <c r="L1290" s="158" t="str">
        <f>IFERROR(IF(O1290&gt;0,I1290*O1290,"   -"),"   -")</f>
        <v xml:space="preserve">   -</v>
      </c>
      <c r="M1290" s="52"/>
      <c r="N1290" s="167"/>
      <c r="O1290" s="167"/>
    </row>
    <row r="1291" spans="1:15" x14ac:dyDescent="0.25">
      <c r="A1291" s="33" t="s">
        <v>109</v>
      </c>
      <c r="B1291" s="34">
        <f>VLOOKUP(D1291,nusedswatershed,4,FALSE)</f>
        <v>24</v>
      </c>
      <c r="C1291" s="35">
        <v>24</v>
      </c>
      <c r="D1291" s="36" t="s">
        <v>206</v>
      </c>
      <c r="E1291" s="36" t="s">
        <v>59</v>
      </c>
      <c r="F1291" s="21" t="s">
        <v>163</v>
      </c>
      <c r="G1291" s="22">
        <v>2014</v>
      </c>
      <c r="H1291" s="128" t="s">
        <v>645</v>
      </c>
      <c r="I1291" s="40"/>
      <c r="J1291" s="159" t="str">
        <f>IFERROR(IF(K1291&gt;0,I1291*K1291,"   -"),"   -")</f>
        <v xml:space="preserve">   -</v>
      </c>
      <c r="K1291" s="52" t="str">
        <f>_xlfn.IFNA(VLOOKUP(D1291&amp;"."&amp;G1291,PNIdata!$E$6:$L$264,2,FALSE),"-")</f>
        <v>-</v>
      </c>
      <c r="L1291" s="158" t="str">
        <f>IFERROR(IF(O1291&gt;0,I1291*O1291,"   -"),"   -")</f>
        <v xml:space="preserve">   -</v>
      </c>
      <c r="M1291" s="52"/>
      <c r="N1291" s="167"/>
      <c r="O1291" s="167"/>
    </row>
    <row r="1292" spans="1:15" x14ac:dyDescent="0.25">
      <c r="A1292" s="33" t="s">
        <v>109</v>
      </c>
      <c r="B1292" s="34">
        <f>VLOOKUP(D1292,nusedswatershed,4,FALSE)</f>
        <v>24</v>
      </c>
      <c r="C1292" s="35">
        <v>24</v>
      </c>
      <c r="D1292" s="36" t="s">
        <v>206</v>
      </c>
      <c r="E1292" s="36" t="s">
        <v>59</v>
      </c>
      <c r="F1292" s="21" t="s">
        <v>163</v>
      </c>
      <c r="G1292">
        <v>2013</v>
      </c>
      <c r="H1292" s="128" t="s">
        <v>644</v>
      </c>
      <c r="I1292" s="40"/>
      <c r="J1292" s="159" t="str">
        <f>IFERROR(IF(K1292&gt;0,I1292*K1292,"   -"),"   -")</f>
        <v xml:space="preserve">   -</v>
      </c>
      <c r="K1292" s="52" t="str">
        <f>_xlfn.IFNA(VLOOKUP(D1292&amp;"."&amp;G1292,PNIdata!$E$6:$L$264,2,FALSE),"-")</f>
        <v>-</v>
      </c>
      <c r="L1292" s="158" t="str">
        <f>IFERROR(IF(O1292&gt;0,I1292*O1292,"   -"),"   -")</f>
        <v xml:space="preserve">   -</v>
      </c>
      <c r="M1292" s="52"/>
      <c r="N1292" s="167"/>
      <c r="O1292" s="167"/>
    </row>
    <row r="1293" spans="1:15" x14ac:dyDescent="0.25">
      <c r="A1293" s="33" t="s">
        <v>109</v>
      </c>
      <c r="B1293" s="34">
        <f>VLOOKUP(D1293,nusedswatershed,4,FALSE)</f>
        <v>24</v>
      </c>
      <c r="C1293" s="35">
        <v>24</v>
      </c>
      <c r="D1293" s="36" t="s">
        <v>206</v>
      </c>
      <c r="E1293" s="36" t="s">
        <v>59</v>
      </c>
      <c r="F1293" s="21" t="s">
        <v>163</v>
      </c>
      <c r="G1293" s="22">
        <v>2012</v>
      </c>
      <c r="H1293" s="128" t="s">
        <v>644</v>
      </c>
      <c r="I1293" s="40"/>
      <c r="J1293" s="159" t="str">
        <f>IFERROR(IF(K1293&gt;0,I1293*K1293,"   -"),"   -")</f>
        <v xml:space="preserve">   -</v>
      </c>
      <c r="K1293" s="52" t="str">
        <f>_xlfn.IFNA(VLOOKUP(D1293&amp;"."&amp;G1293,PNIdata!$E$6:$L$264,2,FALSE),"-")</f>
        <v>-</v>
      </c>
      <c r="L1293" s="158" t="str">
        <f>IFERROR(IF(O1293&gt;0,I1293*O1293,"   -"),"   -")</f>
        <v xml:space="preserve">   -</v>
      </c>
      <c r="M1293" s="52"/>
      <c r="N1293" s="167"/>
      <c r="O1293" s="167"/>
    </row>
    <row r="1294" spans="1:15" x14ac:dyDescent="0.25">
      <c r="A1294" s="33" t="s">
        <v>109</v>
      </c>
      <c r="B1294" s="34">
        <f>VLOOKUP(D1294,nusedswatershed,4,FALSE)</f>
        <v>24</v>
      </c>
      <c r="C1294" s="35">
        <v>24</v>
      </c>
      <c r="D1294" s="36" t="s">
        <v>206</v>
      </c>
      <c r="E1294" s="36" t="s">
        <v>59</v>
      </c>
      <c r="F1294" s="21" t="s">
        <v>163</v>
      </c>
      <c r="G1294" s="22">
        <v>2011</v>
      </c>
      <c r="H1294" s="128" t="s">
        <v>644</v>
      </c>
      <c r="I1294" s="40"/>
      <c r="J1294" s="159" t="str">
        <f>IFERROR(IF(K1294&gt;0,I1294*K1294,"   -"),"   -")</f>
        <v xml:space="preserve">   -</v>
      </c>
      <c r="K1294" s="52" t="str">
        <f>_xlfn.IFNA(VLOOKUP(D1294&amp;"."&amp;G1294,PNIdata!$E$6:$L$264,2,FALSE),"-")</f>
        <v>-</v>
      </c>
      <c r="L1294" s="158" t="str">
        <f>IFERROR(IF(O1294&gt;0,I1294*O1294,"   -"),"   -")</f>
        <v xml:space="preserve">   -</v>
      </c>
      <c r="M1294" s="52"/>
      <c r="N1294" s="167"/>
      <c r="O1294" s="167"/>
    </row>
    <row r="1295" spans="1:15" x14ac:dyDescent="0.25">
      <c r="A1295" s="33" t="s">
        <v>109</v>
      </c>
      <c r="B1295" s="34">
        <f>VLOOKUP(D1295,nusedswatershed,4,FALSE)</f>
        <v>24</v>
      </c>
      <c r="C1295" s="35">
        <v>24</v>
      </c>
      <c r="D1295" s="36" t="s">
        <v>206</v>
      </c>
      <c r="E1295" s="36" t="s">
        <v>59</v>
      </c>
      <c r="F1295" s="21" t="s">
        <v>163</v>
      </c>
      <c r="G1295" s="22">
        <v>2010</v>
      </c>
      <c r="H1295" s="128">
        <v>3</v>
      </c>
      <c r="I1295" s="40">
        <v>3</v>
      </c>
      <c r="J1295" s="159" t="str">
        <f>IFERROR(IF(K1295&gt;0,I1295*K1295,"   -"),"   -")</f>
        <v xml:space="preserve">   -</v>
      </c>
      <c r="K1295" s="52" t="str">
        <f>_xlfn.IFNA(VLOOKUP(D1295&amp;"."&amp;G1295,PNIdata!$E$6:$L$264,2,FALSE),"-")</f>
        <v>-</v>
      </c>
      <c r="L1295" s="158" t="str">
        <f>IFERROR(IF(O1295&gt;0,I1295*O1295,"   -"),"   -")</f>
        <v xml:space="preserve">   -</v>
      </c>
      <c r="M1295" s="52"/>
      <c r="N1295" s="167"/>
      <c r="O1295" s="167"/>
    </row>
    <row r="1296" spans="1:15" x14ac:dyDescent="0.25">
      <c r="A1296" s="33" t="s">
        <v>109</v>
      </c>
      <c r="B1296" s="34">
        <f>VLOOKUP(D1296,nusedswatershed,4,FALSE)</f>
        <v>24</v>
      </c>
      <c r="C1296" s="35">
        <v>24</v>
      </c>
      <c r="D1296" s="36" t="s">
        <v>206</v>
      </c>
      <c r="E1296" s="36" t="s">
        <v>59</v>
      </c>
      <c r="F1296" s="21" t="s">
        <v>163</v>
      </c>
      <c r="G1296" s="22">
        <v>2009</v>
      </c>
      <c r="H1296" s="128">
        <v>11</v>
      </c>
      <c r="I1296" s="40">
        <v>11</v>
      </c>
      <c r="J1296" s="159" t="str">
        <f>IFERROR(IF(K1296&gt;0,I1296*K1296,"   -"),"   -")</f>
        <v xml:space="preserve">   -</v>
      </c>
      <c r="K1296" s="52" t="str">
        <f>_xlfn.IFNA(VLOOKUP(D1296&amp;"."&amp;G1296,PNIdata!$E$6:$L$264,2,FALSE),"-")</f>
        <v>-</v>
      </c>
      <c r="L1296" s="158" t="str">
        <f>IFERROR(IF(O1296&gt;0,I1296*O1296,"   -"),"   -")</f>
        <v xml:space="preserve">   -</v>
      </c>
      <c r="M1296" s="52"/>
      <c r="N1296" s="167"/>
      <c r="O1296" s="167"/>
    </row>
    <row r="1297" spans="1:15" x14ac:dyDescent="0.25">
      <c r="A1297" s="33" t="s">
        <v>109</v>
      </c>
      <c r="B1297" s="34">
        <f>VLOOKUP(D1297,nusedswatershed,4,FALSE)</f>
        <v>24</v>
      </c>
      <c r="C1297" s="35">
        <v>24</v>
      </c>
      <c r="D1297" s="36" t="s">
        <v>206</v>
      </c>
      <c r="E1297" s="36" t="s">
        <v>59</v>
      </c>
      <c r="F1297" s="21" t="s">
        <v>163</v>
      </c>
      <c r="G1297">
        <v>2008</v>
      </c>
      <c r="H1297" s="128" t="s">
        <v>645</v>
      </c>
      <c r="I1297" s="40"/>
      <c r="J1297" s="159" t="str">
        <f>IFERROR(IF(K1297&gt;0,I1297*K1297,"   -"),"   -")</f>
        <v xml:space="preserve">   -</v>
      </c>
      <c r="K1297" s="52" t="str">
        <f>_xlfn.IFNA(VLOOKUP(D1297&amp;"."&amp;G1297,PNIdata!$E$6:$L$264,2,FALSE),"-")</f>
        <v>-</v>
      </c>
      <c r="L1297" s="158" t="str">
        <f>IFERROR(IF(O1297&gt;0,I1297*O1297,"   -"),"   -")</f>
        <v xml:space="preserve">   -</v>
      </c>
      <c r="M1297" s="52"/>
      <c r="N1297" s="167"/>
      <c r="O1297" s="167"/>
    </row>
    <row r="1298" spans="1:15" x14ac:dyDescent="0.25">
      <c r="A1298" s="33" t="s">
        <v>109</v>
      </c>
      <c r="B1298" s="34">
        <f>VLOOKUP(D1298,nusedswatershed,4,FALSE)</f>
        <v>24</v>
      </c>
      <c r="C1298" s="35">
        <v>24</v>
      </c>
      <c r="D1298" s="36" t="s">
        <v>206</v>
      </c>
      <c r="E1298" s="36" t="s">
        <v>59</v>
      </c>
      <c r="F1298" s="21" t="s">
        <v>163</v>
      </c>
      <c r="G1298">
        <v>2007</v>
      </c>
      <c r="H1298" s="128" t="s">
        <v>644</v>
      </c>
      <c r="I1298" s="40"/>
      <c r="J1298" s="159" t="str">
        <f>IFERROR(IF(K1298&gt;0,I1298*K1298,"   -"),"   -")</f>
        <v xml:space="preserve">   -</v>
      </c>
      <c r="K1298" s="52" t="str">
        <f>_xlfn.IFNA(VLOOKUP(D1298&amp;"."&amp;G1298,PNIdata!$E$6:$L$264,2,FALSE),"-")</f>
        <v>-</v>
      </c>
      <c r="L1298" s="158" t="str">
        <f>IFERROR(IF(O1298&gt;0,I1298*O1298,"   -"),"   -")</f>
        <v xml:space="preserve">   -</v>
      </c>
      <c r="M1298" s="52"/>
      <c r="N1298" s="167"/>
      <c r="O1298" s="167"/>
    </row>
    <row r="1299" spans="1:15" x14ac:dyDescent="0.25">
      <c r="A1299" s="33" t="s">
        <v>109</v>
      </c>
      <c r="B1299" s="34">
        <f>VLOOKUP(D1299,nusedswatershed,4,FALSE)</f>
        <v>24</v>
      </c>
      <c r="C1299" s="35">
        <v>24</v>
      </c>
      <c r="D1299" s="36" t="s">
        <v>206</v>
      </c>
      <c r="E1299" s="36" t="s">
        <v>59</v>
      </c>
      <c r="F1299" s="21" t="s">
        <v>163</v>
      </c>
      <c r="G1299">
        <v>2006</v>
      </c>
      <c r="H1299" s="128" t="s">
        <v>644</v>
      </c>
      <c r="I1299" s="40"/>
      <c r="J1299" s="159" t="str">
        <f>IFERROR(IF(K1299&gt;0,I1299*K1299,"   -"),"   -")</f>
        <v xml:space="preserve">   -</v>
      </c>
      <c r="K1299" s="52" t="str">
        <f>_xlfn.IFNA(VLOOKUP(D1299&amp;"."&amp;G1299,PNIdata!$E$6:$L$264,2,FALSE),"-")</f>
        <v>-</v>
      </c>
      <c r="L1299" s="158" t="str">
        <f>IFERROR(IF(O1299&gt;0,I1299*O1299,"   -"),"   -")</f>
        <v xml:space="preserve">   -</v>
      </c>
      <c r="M1299" s="52"/>
      <c r="N1299" s="167"/>
      <c r="O1299" s="167"/>
    </row>
    <row r="1300" spans="1:15" x14ac:dyDescent="0.25">
      <c r="A1300" s="33" t="s">
        <v>109</v>
      </c>
      <c r="B1300" s="34">
        <f>VLOOKUP(D1300,nusedswatershed,4,FALSE)</f>
        <v>24</v>
      </c>
      <c r="C1300" s="35">
        <v>24</v>
      </c>
      <c r="D1300" s="36" t="s">
        <v>206</v>
      </c>
      <c r="E1300" s="36" t="s">
        <v>59</v>
      </c>
      <c r="F1300" s="21" t="s">
        <v>163</v>
      </c>
      <c r="G1300">
        <v>2005</v>
      </c>
      <c r="H1300" s="128" t="s">
        <v>644</v>
      </c>
      <c r="I1300" s="40"/>
      <c r="J1300" s="159" t="str">
        <f>IFERROR(IF(K1300&gt;0,I1300*K1300,"   -"),"   -")</f>
        <v xml:space="preserve">   -</v>
      </c>
      <c r="K1300" s="52" t="str">
        <f>_xlfn.IFNA(VLOOKUP(D1300&amp;"."&amp;G1300,PNIdata!$E$6:$L$264,2,FALSE),"-")</f>
        <v>-</v>
      </c>
      <c r="L1300" s="158" t="str">
        <f>IFERROR(IF(O1300&gt;0,I1300*O1300,"   -"),"   -")</f>
        <v xml:space="preserve">   -</v>
      </c>
      <c r="M1300" s="52"/>
      <c r="N1300" s="167"/>
      <c r="O1300" s="167"/>
    </row>
    <row r="1301" spans="1:15" x14ac:dyDescent="0.25">
      <c r="A1301" s="33" t="s">
        <v>109</v>
      </c>
      <c r="B1301" s="34">
        <f>VLOOKUP(D1301,nusedswatershed,4,FALSE)</f>
        <v>24</v>
      </c>
      <c r="C1301" s="35">
        <v>24</v>
      </c>
      <c r="D1301" s="36" t="s">
        <v>206</v>
      </c>
      <c r="E1301" s="36" t="s">
        <v>59</v>
      </c>
      <c r="F1301" s="21" t="s">
        <v>163</v>
      </c>
      <c r="G1301">
        <v>2004</v>
      </c>
      <c r="H1301" s="128" t="s">
        <v>644</v>
      </c>
      <c r="I1301" s="40"/>
      <c r="J1301" s="159" t="str">
        <f>IFERROR(IF(K1301&gt;0,I1301*K1301,"   -"),"   -")</f>
        <v xml:space="preserve">   -</v>
      </c>
      <c r="K1301" s="52" t="str">
        <f>_xlfn.IFNA(VLOOKUP(D1301&amp;"."&amp;G1301,PNIdata!$E$6:$L$264,2,FALSE),"-")</f>
        <v>-</v>
      </c>
      <c r="L1301" s="158" t="str">
        <f>IFERROR(IF(O1301&gt;0,I1301*O1301,"   -"),"   -")</f>
        <v xml:space="preserve">   -</v>
      </c>
      <c r="M1301" s="52"/>
      <c r="N1301" s="167"/>
      <c r="O1301" s="167"/>
    </row>
    <row r="1302" spans="1:15" x14ac:dyDescent="0.25">
      <c r="A1302" s="33" t="s">
        <v>109</v>
      </c>
      <c r="B1302" s="34">
        <f>VLOOKUP(D1302,nusedswatershed,4,FALSE)</f>
        <v>24</v>
      </c>
      <c r="C1302" s="35">
        <v>24</v>
      </c>
      <c r="D1302" s="36" t="s">
        <v>206</v>
      </c>
      <c r="E1302" s="36" t="s">
        <v>59</v>
      </c>
      <c r="F1302" s="21" t="s">
        <v>163</v>
      </c>
      <c r="G1302">
        <v>2003</v>
      </c>
      <c r="H1302" s="128" t="s">
        <v>644</v>
      </c>
      <c r="I1302" s="40"/>
      <c r="J1302" s="159" t="str">
        <f>IFERROR(IF(K1302&gt;0,I1302*K1302,"   -"),"   -")</f>
        <v xml:space="preserve">   -</v>
      </c>
      <c r="K1302" s="52" t="str">
        <f>_xlfn.IFNA(VLOOKUP(D1302&amp;"."&amp;G1302,PNIdata!$E$6:$L$264,2,FALSE),"-")</f>
        <v>-</v>
      </c>
      <c r="L1302" s="158" t="str">
        <f>IFERROR(IF(O1302&gt;0,I1302*O1302,"   -"),"   -")</f>
        <v xml:space="preserve">   -</v>
      </c>
      <c r="M1302" s="52"/>
      <c r="N1302" s="167"/>
      <c r="O1302" s="167"/>
    </row>
    <row r="1303" spans="1:15" x14ac:dyDescent="0.25">
      <c r="A1303" s="33" t="s">
        <v>109</v>
      </c>
      <c r="B1303" s="34">
        <f>VLOOKUP(D1303,nusedswatershed,4,FALSE)</f>
        <v>24</v>
      </c>
      <c r="C1303" s="35">
        <v>24</v>
      </c>
      <c r="D1303" s="36" t="s">
        <v>206</v>
      </c>
      <c r="E1303" s="36" t="s">
        <v>59</v>
      </c>
      <c r="F1303" s="21" t="s">
        <v>163</v>
      </c>
      <c r="G1303">
        <v>2002</v>
      </c>
      <c r="H1303" s="128" t="s">
        <v>645</v>
      </c>
      <c r="I1303" s="40"/>
      <c r="J1303" s="159" t="str">
        <f>IFERROR(IF(K1303&gt;0,I1303*K1303,"   -"),"   -")</f>
        <v xml:space="preserve">   -</v>
      </c>
      <c r="K1303" s="52" t="str">
        <f>_xlfn.IFNA(VLOOKUP(D1303&amp;"."&amp;G1303,PNIdata!$E$6:$L$264,2,FALSE),"-")</f>
        <v>-</v>
      </c>
      <c r="L1303" s="158" t="str">
        <f>IFERROR(IF(O1303&gt;0,I1303*O1303,"   -"),"   -")</f>
        <v xml:space="preserve">   -</v>
      </c>
      <c r="M1303" s="52"/>
      <c r="N1303" s="167"/>
      <c r="O1303" s="167"/>
    </row>
    <row r="1304" spans="1:15" x14ac:dyDescent="0.25">
      <c r="A1304" s="33" t="s">
        <v>109</v>
      </c>
      <c r="B1304" s="34">
        <f>VLOOKUP(D1304,nusedswatershed,4,FALSE)</f>
        <v>24</v>
      </c>
      <c r="C1304" s="35">
        <v>24</v>
      </c>
      <c r="D1304" s="36" t="s">
        <v>206</v>
      </c>
      <c r="E1304" s="36" t="s">
        <v>59</v>
      </c>
      <c r="F1304" s="21" t="s">
        <v>163</v>
      </c>
      <c r="G1304">
        <v>2001</v>
      </c>
      <c r="H1304" s="128">
        <v>20</v>
      </c>
      <c r="I1304" s="40">
        <v>20</v>
      </c>
      <c r="J1304" s="159" t="str">
        <f>IFERROR(IF(K1304&gt;0,I1304*K1304,"   -"),"   -")</f>
        <v xml:space="preserve">   -</v>
      </c>
      <c r="K1304" s="52" t="str">
        <f>_xlfn.IFNA(VLOOKUP(D1304&amp;"."&amp;G1304,PNIdata!$E$6:$L$264,2,FALSE),"-")</f>
        <v>-</v>
      </c>
      <c r="L1304" s="158" t="str">
        <f>IFERROR(IF(O1304&gt;0,I1304*O1304,"   -"),"   -")</f>
        <v xml:space="preserve">   -</v>
      </c>
      <c r="M1304" s="52"/>
      <c r="N1304" s="167"/>
      <c r="O1304" s="167"/>
    </row>
    <row r="1305" spans="1:15" x14ac:dyDescent="0.25">
      <c r="A1305" s="33" t="s">
        <v>109</v>
      </c>
      <c r="B1305" s="34">
        <f>VLOOKUP(D1305,nusedswatershed,4,FALSE)</f>
        <v>24</v>
      </c>
      <c r="C1305" s="35">
        <v>24</v>
      </c>
      <c r="D1305" s="36" t="s">
        <v>206</v>
      </c>
      <c r="E1305" s="36" t="s">
        <v>59</v>
      </c>
      <c r="F1305" s="21" t="s">
        <v>163</v>
      </c>
      <c r="G1305">
        <v>2000</v>
      </c>
      <c r="H1305" s="128" t="s">
        <v>645</v>
      </c>
      <c r="I1305" s="40"/>
      <c r="J1305" s="159" t="str">
        <f>IFERROR(IF(K1305&gt;0,I1305*K1305,"   -"),"   -")</f>
        <v xml:space="preserve">   -</v>
      </c>
      <c r="K1305" s="52" t="str">
        <f>_xlfn.IFNA(VLOOKUP(D1305&amp;"."&amp;G1305,PNIdata!$E$6:$L$264,2,FALSE),"-")</f>
        <v>-</v>
      </c>
      <c r="L1305" s="158" t="str">
        <f>IFERROR(IF(O1305&gt;0,I1305*O1305,"   -"),"   -")</f>
        <v xml:space="preserve">   -</v>
      </c>
      <c r="M1305" s="52"/>
      <c r="N1305" s="167"/>
      <c r="O1305" s="167"/>
    </row>
    <row r="1306" spans="1:15" x14ac:dyDescent="0.25">
      <c r="A1306" s="33" t="s">
        <v>109</v>
      </c>
      <c r="B1306" s="34">
        <f>VLOOKUP(D1306,nusedswatershed,4,FALSE)</f>
        <v>24</v>
      </c>
      <c r="C1306" s="35">
        <v>24</v>
      </c>
      <c r="D1306" s="36" t="s">
        <v>206</v>
      </c>
      <c r="E1306" s="36" t="s">
        <v>59</v>
      </c>
      <c r="F1306" s="21" t="s">
        <v>163</v>
      </c>
      <c r="G1306">
        <v>1999</v>
      </c>
      <c r="H1306" s="128" t="s">
        <v>646</v>
      </c>
      <c r="I1306" s="40"/>
      <c r="J1306" s="159" t="str">
        <f>IFERROR(IF(K1306&gt;0,I1306*K1306,"   -"),"   -")</f>
        <v xml:space="preserve">   -</v>
      </c>
      <c r="K1306" s="52" t="str">
        <f>_xlfn.IFNA(VLOOKUP(D1306&amp;"."&amp;G1306,PNIdata!$E$6:$L$264,2,FALSE),"-")</f>
        <v>-</v>
      </c>
      <c r="L1306" s="158" t="str">
        <f>IFERROR(IF(O1306&gt;0,I1306*O1306,"   -"),"   -")</f>
        <v xml:space="preserve">   -</v>
      </c>
      <c r="M1306" s="52"/>
      <c r="N1306" s="167"/>
      <c r="O1306" s="167"/>
    </row>
    <row r="1307" spans="1:15" x14ac:dyDescent="0.25">
      <c r="A1307" s="33" t="s">
        <v>109</v>
      </c>
      <c r="B1307" s="34">
        <f>VLOOKUP(D1307,nusedswatershed,4,FALSE)</f>
        <v>24</v>
      </c>
      <c r="C1307" s="35">
        <v>24</v>
      </c>
      <c r="D1307" s="36" t="s">
        <v>206</v>
      </c>
      <c r="E1307" s="36" t="s">
        <v>59</v>
      </c>
      <c r="F1307" s="21" t="s">
        <v>163</v>
      </c>
      <c r="G1307" s="22">
        <v>1998</v>
      </c>
      <c r="H1307" s="128" t="s">
        <v>650</v>
      </c>
      <c r="I1307" s="40"/>
      <c r="J1307" s="159" t="str">
        <f>IFERROR(IF(K1307&gt;0,I1307*K1307,"   -"),"   -")</f>
        <v xml:space="preserve">   -</v>
      </c>
      <c r="K1307" s="52" t="str">
        <f>_xlfn.IFNA(VLOOKUP(D1307&amp;"."&amp;G1307,PNIdata!$E$6:$L$264,2,FALSE),"-")</f>
        <v>-</v>
      </c>
      <c r="L1307" s="158" t="str">
        <f>IFERROR(IF(O1307&gt;0,I1307*O1307,"   -"),"   -")</f>
        <v xml:space="preserve">   -</v>
      </c>
      <c r="M1307" s="52"/>
      <c r="N1307" s="167"/>
      <c r="O1307" s="168"/>
    </row>
    <row r="1308" spans="1:15" x14ac:dyDescent="0.25">
      <c r="A1308" s="33" t="s">
        <v>109</v>
      </c>
      <c r="B1308" s="34">
        <f>VLOOKUP(D1308,nusedswatershed,4,FALSE)</f>
        <v>24</v>
      </c>
      <c r="C1308" s="35">
        <v>24</v>
      </c>
      <c r="D1308" s="36" t="s">
        <v>206</v>
      </c>
      <c r="E1308" s="36" t="s">
        <v>59</v>
      </c>
      <c r="F1308" s="21" t="s">
        <v>163</v>
      </c>
      <c r="G1308" s="22">
        <v>1997</v>
      </c>
      <c r="H1308" s="128" t="s">
        <v>645</v>
      </c>
      <c r="I1308" s="40"/>
      <c r="J1308" s="159" t="str">
        <f>IFERROR(IF(K1308&gt;0,I1308*K1308,"   -"),"   -")</f>
        <v xml:space="preserve">   -</v>
      </c>
      <c r="K1308" s="52" t="str">
        <f>_xlfn.IFNA(VLOOKUP(D1308&amp;"."&amp;G1308,PNIdata!$E$6:$L$264,2,FALSE),"-")</f>
        <v>-</v>
      </c>
      <c r="L1308" s="158" t="str">
        <f>IFERROR(IF(O1308&gt;0,I1308*O1308,"   -"),"   -")</f>
        <v xml:space="preserve">   -</v>
      </c>
      <c r="M1308" s="52"/>
      <c r="N1308" s="167"/>
      <c r="O1308" s="167"/>
    </row>
    <row r="1309" spans="1:15" x14ac:dyDescent="0.25">
      <c r="A1309" s="33" t="s">
        <v>109</v>
      </c>
      <c r="B1309" s="34">
        <f>VLOOKUP(D1309,nusedswatershed,4,FALSE)</f>
        <v>24</v>
      </c>
      <c r="C1309" s="35">
        <v>24</v>
      </c>
      <c r="D1309" s="36" t="s">
        <v>206</v>
      </c>
      <c r="E1309" s="36" t="s">
        <v>59</v>
      </c>
      <c r="F1309" s="21" t="s">
        <v>163</v>
      </c>
      <c r="G1309" s="22">
        <v>1996</v>
      </c>
      <c r="H1309" s="128">
        <v>25</v>
      </c>
      <c r="I1309" s="40">
        <v>25</v>
      </c>
      <c r="J1309" s="159" t="str">
        <f>IFERROR(IF(K1309&gt;0,I1309*K1309,"   -"),"   -")</f>
        <v xml:space="preserve">   -</v>
      </c>
      <c r="K1309" s="52" t="str">
        <f>_xlfn.IFNA(VLOOKUP(D1309&amp;"."&amp;G1309,PNIdata!$E$6:$L$264,2,FALSE),"-")</f>
        <v>-</v>
      </c>
      <c r="L1309" s="158" t="str">
        <f>IFERROR(IF(O1309&gt;0,I1309*O1309,"   -"),"   -")</f>
        <v xml:space="preserve">   -</v>
      </c>
      <c r="M1309" s="52"/>
      <c r="N1309" s="167"/>
      <c r="O1309" s="167"/>
    </row>
    <row r="1310" spans="1:15" x14ac:dyDescent="0.25">
      <c r="A1310" s="33" t="s">
        <v>109</v>
      </c>
      <c r="B1310" s="34">
        <f>VLOOKUP(D1310,nusedswatershed,4,FALSE)</f>
        <v>24</v>
      </c>
      <c r="C1310" s="35">
        <v>24</v>
      </c>
      <c r="D1310" s="36" t="s">
        <v>206</v>
      </c>
      <c r="E1310" s="36" t="s">
        <v>59</v>
      </c>
      <c r="F1310" s="21" t="s">
        <v>163</v>
      </c>
      <c r="G1310" s="22">
        <v>1995</v>
      </c>
      <c r="H1310" s="128">
        <v>40</v>
      </c>
      <c r="I1310" s="40">
        <v>40</v>
      </c>
      <c r="J1310" s="159" t="str">
        <f>IFERROR(IF(K1310&gt;0,I1310*K1310,"   -"),"   -")</f>
        <v xml:space="preserve">   -</v>
      </c>
      <c r="K1310" s="52" t="str">
        <f>_xlfn.IFNA(VLOOKUP(D1310&amp;"."&amp;G1310,PNIdata!$E$6:$L$264,2,FALSE),"-")</f>
        <v>-</v>
      </c>
      <c r="L1310" s="158" t="str">
        <f>IFERROR(IF(O1310&gt;0,I1310*O1310,"   -"),"   -")</f>
        <v xml:space="preserve">   -</v>
      </c>
      <c r="M1310" s="52"/>
      <c r="N1310" s="167"/>
      <c r="O1310" s="167"/>
    </row>
    <row r="1311" spans="1:15" hidden="1" x14ac:dyDescent="0.25">
      <c r="A1311" s="33" t="s">
        <v>109</v>
      </c>
      <c r="B1311" s="34">
        <f>VLOOKUP(D1311,nusedswatershed,4,FALSE)</f>
        <v>24</v>
      </c>
      <c r="C1311" s="35">
        <v>24</v>
      </c>
      <c r="D1311" s="36" t="s">
        <v>206</v>
      </c>
      <c r="E1311" s="36" t="s">
        <v>59</v>
      </c>
      <c r="F1311" s="21" t="s">
        <v>163</v>
      </c>
      <c r="G1311" s="22">
        <v>1994</v>
      </c>
      <c r="H1311" s="128" t="s">
        <v>643</v>
      </c>
      <c r="I1311" s="40"/>
      <c r="J1311" s="159" t="str">
        <f>IFERROR(IF(K1311&gt;0,I1311*K1311,"   -"),"   -")</f>
        <v xml:space="preserve">   -</v>
      </c>
      <c r="K1311" s="52" t="str">
        <f>_xlfn.IFNA(VLOOKUP(D1311&amp;"."&amp;G1311,PNIdata!$E$6:$L$264,2,FALSE),"-")</f>
        <v>-</v>
      </c>
      <c r="L1311" s="158" t="str">
        <f>IFERROR(IF(O1311&gt;0,I1311*O1311,"   -"),"   -")</f>
        <v xml:space="preserve">   -</v>
      </c>
      <c r="M1311" s="52"/>
      <c r="N1311" s="167"/>
      <c r="O1311" s="167"/>
    </row>
    <row r="1312" spans="1:15" hidden="1" x14ac:dyDescent="0.25">
      <c r="A1312" s="33" t="s">
        <v>109</v>
      </c>
      <c r="B1312" s="34">
        <f>VLOOKUP(D1312,nusedswatershed,4,FALSE)</f>
        <v>24</v>
      </c>
      <c r="C1312" s="35">
        <v>24</v>
      </c>
      <c r="D1312" s="36" t="s">
        <v>206</v>
      </c>
      <c r="E1312" s="36" t="s">
        <v>59</v>
      </c>
      <c r="F1312" s="21" t="s">
        <v>163</v>
      </c>
      <c r="G1312" s="22">
        <v>1993</v>
      </c>
      <c r="H1312" s="128" t="s">
        <v>643</v>
      </c>
      <c r="I1312" s="40"/>
      <c r="J1312" s="159" t="str">
        <f>IFERROR(IF(K1312&gt;0,I1312*K1312,"   -"),"   -")</f>
        <v xml:space="preserve">   -</v>
      </c>
      <c r="K1312" s="52" t="str">
        <f>_xlfn.IFNA(VLOOKUP(D1312&amp;"."&amp;G1312,PNIdata!$E$6:$L$264,2,FALSE),"-")</f>
        <v>-</v>
      </c>
      <c r="L1312" s="158" t="str">
        <f>IFERROR(IF(O1312&gt;0,I1312*O1312,"   -"),"   -")</f>
        <v xml:space="preserve">   -</v>
      </c>
      <c r="M1312" s="52"/>
      <c r="N1312" s="167"/>
      <c r="O1312" s="167"/>
    </row>
    <row r="1313" spans="1:15" hidden="1" x14ac:dyDescent="0.25">
      <c r="A1313" s="33" t="s">
        <v>109</v>
      </c>
      <c r="B1313" s="34">
        <f>VLOOKUP(D1313,nusedswatershed,4,FALSE)</f>
        <v>24</v>
      </c>
      <c r="C1313" s="35">
        <v>24</v>
      </c>
      <c r="D1313" s="36" t="s">
        <v>206</v>
      </c>
      <c r="E1313" s="36" t="s">
        <v>59</v>
      </c>
      <c r="F1313" s="21" t="s">
        <v>163</v>
      </c>
      <c r="G1313" s="22">
        <v>1992</v>
      </c>
      <c r="H1313" s="128" t="s">
        <v>643</v>
      </c>
      <c r="I1313" s="40"/>
      <c r="J1313" s="159" t="str">
        <f>IFERROR(IF(K1313&gt;0,I1313*K1313,"   -"),"   -")</f>
        <v xml:space="preserve">   -</v>
      </c>
      <c r="K1313" s="52" t="str">
        <f>_xlfn.IFNA(VLOOKUP(D1313&amp;"."&amp;G1313,PNIdata!$E$6:$L$264,2,FALSE),"-")</f>
        <v>-</v>
      </c>
      <c r="L1313" s="158" t="str">
        <f>IFERROR(IF(O1313&gt;0,I1313*O1313,"   -"),"   -")</f>
        <v xml:space="preserve">   -</v>
      </c>
      <c r="M1313" s="52"/>
      <c r="N1313" s="167"/>
      <c r="O1313" s="167"/>
    </row>
    <row r="1314" spans="1:15" hidden="1" x14ac:dyDescent="0.25">
      <c r="A1314" s="33" t="s">
        <v>109</v>
      </c>
      <c r="B1314" s="34">
        <f>VLOOKUP(D1314,nusedswatershed,4,FALSE)</f>
        <v>24</v>
      </c>
      <c r="C1314" s="35">
        <v>24</v>
      </c>
      <c r="D1314" s="36" t="s">
        <v>206</v>
      </c>
      <c r="E1314" s="36" t="s">
        <v>59</v>
      </c>
      <c r="F1314" s="21" t="s">
        <v>163</v>
      </c>
      <c r="G1314" s="22">
        <v>1991</v>
      </c>
      <c r="H1314" s="128">
        <v>5</v>
      </c>
      <c r="I1314" s="40">
        <v>5</v>
      </c>
      <c r="J1314" s="159" t="str">
        <f>IFERROR(IF(K1314&gt;0,I1314*K1314,"   -"),"   -")</f>
        <v xml:space="preserve">   -</v>
      </c>
      <c r="K1314" s="52" t="str">
        <f>_xlfn.IFNA(VLOOKUP(D1314&amp;"."&amp;G1314,PNIdata!$E$6:$L$264,2,FALSE),"-")</f>
        <v>-</v>
      </c>
      <c r="L1314" s="158" t="str">
        <f>IFERROR(IF(O1314&gt;0,I1314*O1314,"   -"),"   -")</f>
        <v xml:space="preserve">   -</v>
      </c>
      <c r="M1314" s="52"/>
      <c r="N1314" s="167"/>
      <c r="O1314" s="167"/>
    </row>
    <row r="1315" spans="1:15" hidden="1" x14ac:dyDescent="0.25">
      <c r="A1315" s="33" t="s">
        <v>109</v>
      </c>
      <c r="B1315" s="34">
        <f>VLOOKUP(D1315,nusedswatershed,4,FALSE)</f>
        <v>24</v>
      </c>
      <c r="C1315" s="35">
        <v>24</v>
      </c>
      <c r="D1315" s="36" t="s">
        <v>206</v>
      </c>
      <c r="E1315" s="36" t="s">
        <v>59</v>
      </c>
      <c r="F1315" s="21" t="s">
        <v>163</v>
      </c>
      <c r="G1315" s="22">
        <v>1990</v>
      </c>
      <c r="H1315" s="128" t="s">
        <v>643</v>
      </c>
      <c r="I1315" s="40"/>
      <c r="J1315" s="159" t="str">
        <f>IFERROR(IF(K1315&gt;0,I1315*K1315,"   -"),"   -")</f>
        <v xml:space="preserve">   -</v>
      </c>
      <c r="K1315" s="52" t="str">
        <f>_xlfn.IFNA(VLOOKUP(D1315&amp;"."&amp;G1315,PNIdata!$E$6:$L$264,2,FALSE),"-")</f>
        <v>-</v>
      </c>
      <c r="L1315" s="158" t="str">
        <f>IFERROR(IF(O1315&gt;0,I1315*O1315,"   -"),"   -")</f>
        <v xml:space="preserve">   -</v>
      </c>
      <c r="M1315" s="52"/>
      <c r="N1315" s="167"/>
      <c r="O1315" s="167"/>
    </row>
    <row r="1316" spans="1:15" hidden="1" x14ac:dyDescent="0.25">
      <c r="A1316" s="33" t="s">
        <v>109</v>
      </c>
      <c r="B1316" s="34">
        <f>VLOOKUP(D1316,nusedswatershed,4,FALSE)</f>
        <v>24</v>
      </c>
      <c r="C1316" s="35">
        <v>24</v>
      </c>
      <c r="D1316" s="36" t="s">
        <v>206</v>
      </c>
      <c r="E1316" s="36" t="s">
        <v>59</v>
      </c>
      <c r="F1316" s="21" t="s">
        <v>163</v>
      </c>
      <c r="G1316" s="22">
        <v>1989</v>
      </c>
      <c r="H1316" s="128" t="s">
        <v>643</v>
      </c>
      <c r="I1316" s="40"/>
      <c r="J1316" s="159" t="str">
        <f>IFERROR(IF(K1316&gt;0,I1316*K1316,"   -"),"   -")</f>
        <v xml:space="preserve">   -</v>
      </c>
      <c r="K1316" s="52" t="str">
        <f>_xlfn.IFNA(VLOOKUP(D1316&amp;"."&amp;G1316,PNIdata!$E$6:$L$264,2,FALSE),"-")</f>
        <v>-</v>
      </c>
      <c r="L1316" s="158" t="str">
        <f>IFERROR(IF(O1316&gt;0,I1316*O1316,"   -"),"   -")</f>
        <v xml:space="preserve">   -</v>
      </c>
      <c r="M1316" s="52"/>
      <c r="N1316" s="167"/>
      <c r="O1316" s="167"/>
    </row>
    <row r="1317" spans="1:15" hidden="1" x14ac:dyDescent="0.25">
      <c r="A1317" s="33" t="s">
        <v>109</v>
      </c>
      <c r="B1317" s="34">
        <f>VLOOKUP(D1317,nusedswatershed,4,FALSE)</f>
        <v>24</v>
      </c>
      <c r="C1317" s="35">
        <v>24</v>
      </c>
      <c r="D1317" s="36" t="s">
        <v>206</v>
      </c>
      <c r="E1317" s="36" t="s">
        <v>59</v>
      </c>
      <c r="F1317" s="21" t="s">
        <v>163</v>
      </c>
      <c r="G1317" s="22">
        <v>1988</v>
      </c>
      <c r="H1317" s="128" t="s">
        <v>643</v>
      </c>
      <c r="I1317" s="40"/>
      <c r="J1317" s="159" t="str">
        <f>IFERROR(IF(K1317&gt;0,I1317*K1317,"   -"),"   -")</f>
        <v xml:space="preserve">   -</v>
      </c>
      <c r="K1317" s="52" t="str">
        <f>_xlfn.IFNA(VLOOKUP(D1317&amp;"."&amp;G1317,PNIdata!$E$6:$L$264,2,FALSE),"-")</f>
        <v>-</v>
      </c>
      <c r="L1317" s="158" t="str">
        <f>IFERROR(IF(O1317&gt;0,I1317*O1317,"   -"),"   -")</f>
        <v xml:space="preserve">   -</v>
      </c>
      <c r="M1317" s="52"/>
      <c r="N1317" s="167"/>
      <c r="O1317" s="167"/>
    </row>
    <row r="1318" spans="1:15" hidden="1" x14ac:dyDescent="0.25">
      <c r="A1318" s="33" t="s">
        <v>109</v>
      </c>
      <c r="B1318" s="34">
        <f>VLOOKUP(D1318,nusedswatershed,4,FALSE)</f>
        <v>24</v>
      </c>
      <c r="C1318" s="35">
        <v>24</v>
      </c>
      <c r="D1318" s="36" t="s">
        <v>206</v>
      </c>
      <c r="E1318" s="36" t="s">
        <v>59</v>
      </c>
      <c r="F1318" s="21" t="s">
        <v>163</v>
      </c>
      <c r="G1318" s="22">
        <v>1987</v>
      </c>
      <c r="H1318" s="128" t="s">
        <v>643</v>
      </c>
      <c r="I1318" s="40"/>
      <c r="J1318" s="159" t="str">
        <f>IFERROR(IF(K1318&gt;0,I1318*K1318,"   -"),"   -")</f>
        <v xml:space="preserve">   -</v>
      </c>
      <c r="K1318" s="52" t="str">
        <f>_xlfn.IFNA(VLOOKUP(D1318&amp;"."&amp;G1318,PNIdata!$E$6:$L$264,2,FALSE),"-")</f>
        <v>-</v>
      </c>
      <c r="L1318" s="158" t="str">
        <f>IFERROR(IF(O1318&gt;0,I1318*O1318,"   -"),"   -")</f>
        <v xml:space="preserve">   -</v>
      </c>
      <c r="M1318" s="52"/>
      <c r="N1318" s="167"/>
      <c r="O1318" s="167"/>
    </row>
    <row r="1319" spans="1:15" hidden="1" x14ac:dyDescent="0.25">
      <c r="A1319" s="33" t="s">
        <v>109</v>
      </c>
      <c r="B1319" s="34">
        <f>VLOOKUP(D1319,nusedswatershed,4,FALSE)</f>
        <v>24</v>
      </c>
      <c r="C1319" s="35">
        <v>24</v>
      </c>
      <c r="D1319" s="36" t="s">
        <v>206</v>
      </c>
      <c r="E1319" s="36" t="s">
        <v>59</v>
      </c>
      <c r="F1319" s="21" t="s">
        <v>163</v>
      </c>
      <c r="G1319" s="22">
        <v>1986</v>
      </c>
      <c r="H1319" s="128" t="s">
        <v>643</v>
      </c>
      <c r="I1319" s="40"/>
      <c r="J1319" s="159" t="str">
        <f>IFERROR(IF(K1319&gt;0,I1319*K1319,"   -"),"   -")</f>
        <v xml:space="preserve">   -</v>
      </c>
      <c r="K1319" s="52" t="str">
        <f>_xlfn.IFNA(VLOOKUP(D1319&amp;"."&amp;G1319,PNIdata!$E$6:$L$264,2,FALSE),"-")</f>
        <v>-</v>
      </c>
      <c r="L1319" s="158" t="str">
        <f>IFERROR(IF(O1319&gt;0,I1319*O1319,"   -"),"   -")</f>
        <v xml:space="preserve">   -</v>
      </c>
      <c r="M1319" s="52"/>
      <c r="N1319" s="167"/>
      <c r="O1319" s="167"/>
    </row>
    <row r="1320" spans="1:15" hidden="1" x14ac:dyDescent="0.25">
      <c r="A1320" s="33" t="s">
        <v>109</v>
      </c>
      <c r="B1320" s="34">
        <f>VLOOKUP(D1320,nusedswatershed,4,FALSE)</f>
        <v>24</v>
      </c>
      <c r="C1320" s="35">
        <v>24</v>
      </c>
      <c r="D1320" s="36" t="s">
        <v>206</v>
      </c>
      <c r="E1320" s="36" t="s">
        <v>59</v>
      </c>
      <c r="F1320" s="21" t="s">
        <v>163</v>
      </c>
      <c r="G1320" s="22">
        <v>1985</v>
      </c>
      <c r="H1320" s="128" t="s">
        <v>643</v>
      </c>
      <c r="I1320" s="40"/>
      <c r="J1320" s="159" t="str">
        <f>IFERROR(IF(K1320&gt;0,I1320*K1320,"   -"),"   -")</f>
        <v xml:space="preserve">   -</v>
      </c>
      <c r="K1320" s="52" t="str">
        <f>_xlfn.IFNA(VLOOKUP(D1320&amp;"."&amp;G1320,PNIdata!$E$6:$L$264,2,FALSE),"-")</f>
        <v>-</v>
      </c>
      <c r="L1320" s="158" t="str">
        <f>IFERROR(IF(O1320&gt;0,I1320*O1320,"   -"),"   -")</f>
        <v xml:space="preserve">   -</v>
      </c>
      <c r="M1320" s="52"/>
      <c r="N1320" s="167"/>
      <c r="O1320" s="167"/>
    </row>
    <row r="1321" spans="1:15" hidden="1" x14ac:dyDescent="0.25">
      <c r="A1321" s="33" t="s">
        <v>109</v>
      </c>
      <c r="B1321" s="34">
        <f>VLOOKUP(D1321,nusedswatershed,4,FALSE)</f>
        <v>24</v>
      </c>
      <c r="C1321" s="35">
        <v>24</v>
      </c>
      <c r="D1321" s="36" t="s">
        <v>206</v>
      </c>
      <c r="E1321" s="36" t="s">
        <v>59</v>
      </c>
      <c r="F1321" s="21" t="s">
        <v>163</v>
      </c>
      <c r="G1321" s="22">
        <v>1984</v>
      </c>
      <c r="H1321" s="128" t="s">
        <v>645</v>
      </c>
      <c r="I1321" s="40"/>
      <c r="J1321" s="159" t="str">
        <f>IFERROR(IF(K1321&gt;0,I1321*K1321,"   -"),"   -")</f>
        <v xml:space="preserve">   -</v>
      </c>
      <c r="K1321" s="52" t="str">
        <f>_xlfn.IFNA(VLOOKUP(D1321&amp;"."&amp;G1321,PNIdata!$E$6:$L$264,2,FALSE),"-")</f>
        <v>-</v>
      </c>
      <c r="L1321" s="158" t="str">
        <f>IFERROR(IF(O1321&gt;0,I1321*O1321,"   -"),"   -")</f>
        <v xml:space="preserve">   -</v>
      </c>
      <c r="M1321" s="52"/>
      <c r="N1321" s="167"/>
      <c r="O1321" s="167"/>
    </row>
    <row r="1322" spans="1:15" hidden="1" x14ac:dyDescent="0.25">
      <c r="A1322" s="33" t="s">
        <v>109</v>
      </c>
      <c r="B1322" s="34">
        <f>VLOOKUP(D1322,nusedswatershed,4,FALSE)</f>
        <v>24</v>
      </c>
      <c r="C1322" s="35">
        <v>24</v>
      </c>
      <c r="D1322" s="36" t="s">
        <v>206</v>
      </c>
      <c r="E1322" s="36" t="s">
        <v>59</v>
      </c>
      <c r="F1322" s="21" t="s">
        <v>163</v>
      </c>
      <c r="G1322" s="22">
        <v>1983</v>
      </c>
      <c r="H1322" s="128" t="s">
        <v>645</v>
      </c>
      <c r="I1322" s="40"/>
      <c r="J1322" s="159" t="str">
        <f>IFERROR(IF(K1322&gt;0,I1322*K1322,"   -"),"   -")</f>
        <v xml:space="preserve">   -</v>
      </c>
      <c r="K1322" s="52" t="str">
        <f>_xlfn.IFNA(VLOOKUP(D1322&amp;"."&amp;G1322,PNIdata!$E$6:$L$264,2,FALSE),"-")</f>
        <v>-</v>
      </c>
      <c r="L1322" s="158" t="str">
        <f>IFERROR(IF(O1322&gt;0,I1322*O1322,"   -"),"   -")</f>
        <v xml:space="preserve">   -</v>
      </c>
      <c r="M1322" s="52"/>
      <c r="N1322" s="167"/>
      <c r="O1322" s="167"/>
    </row>
    <row r="1323" spans="1:15" hidden="1" x14ac:dyDescent="0.25">
      <c r="A1323" s="33" t="s">
        <v>109</v>
      </c>
      <c r="B1323" s="34">
        <f>VLOOKUP(D1323,nusedswatershed,4,FALSE)</f>
        <v>24</v>
      </c>
      <c r="C1323" s="35">
        <v>24</v>
      </c>
      <c r="D1323" s="36" t="s">
        <v>206</v>
      </c>
      <c r="E1323" s="36" t="s">
        <v>59</v>
      </c>
      <c r="F1323" s="21" t="s">
        <v>163</v>
      </c>
      <c r="G1323" s="22">
        <v>1982</v>
      </c>
      <c r="H1323" s="128" t="s">
        <v>645</v>
      </c>
      <c r="I1323" s="40"/>
      <c r="J1323" s="159" t="str">
        <f>IFERROR(IF(K1323&gt;0,I1323*K1323,"   -"),"   -")</f>
        <v xml:space="preserve">   -</v>
      </c>
      <c r="K1323" s="52" t="str">
        <f>_xlfn.IFNA(VLOOKUP(D1323&amp;"."&amp;G1323,PNIdata!$E$6:$L$264,2,FALSE),"-")</f>
        <v>-</v>
      </c>
      <c r="L1323" s="158" t="str">
        <f>IFERROR(IF(O1323&gt;0,I1323*O1323,"   -"),"   -")</f>
        <v xml:space="preserve">   -</v>
      </c>
      <c r="M1323" s="52"/>
      <c r="N1323" s="167"/>
      <c r="O1323" s="167"/>
    </row>
    <row r="1324" spans="1:15" hidden="1" x14ac:dyDescent="0.25">
      <c r="A1324" s="33" t="s">
        <v>109</v>
      </c>
      <c r="B1324" s="34">
        <f>VLOOKUP(D1324,nusedswatershed,4,FALSE)</f>
        <v>24</v>
      </c>
      <c r="C1324" s="35">
        <v>24</v>
      </c>
      <c r="D1324" s="36" t="s">
        <v>206</v>
      </c>
      <c r="E1324" s="36" t="s">
        <v>59</v>
      </c>
      <c r="F1324" s="21" t="s">
        <v>163</v>
      </c>
      <c r="G1324" s="22">
        <v>1981</v>
      </c>
      <c r="H1324" s="128" t="s">
        <v>643</v>
      </c>
      <c r="I1324" s="40"/>
      <c r="J1324" s="159" t="str">
        <f>IFERROR(IF(K1324&gt;0,I1324*K1324,"   -"),"   -")</f>
        <v xml:space="preserve">   -</v>
      </c>
      <c r="K1324" s="52" t="str">
        <f>_xlfn.IFNA(VLOOKUP(D1324&amp;"."&amp;G1324,PNIdata!$E$6:$L$264,2,FALSE),"-")</f>
        <v>-</v>
      </c>
      <c r="L1324" s="158" t="str">
        <f>IFERROR(IF(O1324&gt;0,I1324*O1324,"   -"),"   -")</f>
        <v xml:space="preserve">   -</v>
      </c>
      <c r="M1324" s="52"/>
      <c r="N1324" s="167"/>
      <c r="O1324" s="167"/>
    </row>
    <row r="1325" spans="1:15" hidden="1" x14ac:dyDescent="0.25">
      <c r="A1325" s="33" t="s">
        <v>109</v>
      </c>
      <c r="B1325" s="34">
        <f>VLOOKUP(D1325,nusedswatershed,4,FALSE)</f>
        <v>24</v>
      </c>
      <c r="C1325" s="35">
        <v>24</v>
      </c>
      <c r="D1325" s="36" t="s">
        <v>206</v>
      </c>
      <c r="E1325" s="36" t="s">
        <v>59</v>
      </c>
      <c r="F1325" s="21" t="s">
        <v>163</v>
      </c>
      <c r="G1325" s="22">
        <v>1980</v>
      </c>
      <c r="H1325" s="128" t="s">
        <v>643</v>
      </c>
      <c r="I1325" s="40"/>
      <c r="J1325" s="159" t="str">
        <f>IFERROR(IF(K1325&gt;0,I1325*K1325,"   -"),"   -")</f>
        <v xml:space="preserve">   -</v>
      </c>
      <c r="K1325" s="52" t="str">
        <f>_xlfn.IFNA(VLOOKUP(D1325&amp;"."&amp;G1325,PNIdata!$E$6:$L$264,2,FALSE),"-")</f>
        <v>-</v>
      </c>
      <c r="L1325" s="158" t="str">
        <f>IFERROR(IF(O1325&gt;0,I1325*O1325,"   -"),"   -")</f>
        <v xml:space="preserve">   -</v>
      </c>
      <c r="M1325" s="52"/>
      <c r="N1325" s="167"/>
      <c r="O1325" s="167"/>
    </row>
    <row r="1326" spans="1:15" hidden="1" x14ac:dyDescent="0.25">
      <c r="A1326" s="33" t="s">
        <v>109</v>
      </c>
      <c r="B1326" s="34">
        <f>VLOOKUP(D1326,nusedswatershed,4,FALSE)</f>
        <v>24</v>
      </c>
      <c r="C1326" s="35">
        <v>24</v>
      </c>
      <c r="D1326" s="36" t="s">
        <v>206</v>
      </c>
      <c r="E1326" s="36" t="s">
        <v>59</v>
      </c>
      <c r="F1326" s="21" t="s">
        <v>163</v>
      </c>
      <c r="G1326" s="22">
        <v>1979</v>
      </c>
      <c r="H1326" s="128" t="s">
        <v>645</v>
      </c>
      <c r="I1326" s="40"/>
      <c r="J1326" s="159" t="str">
        <f>IFERROR(IF(K1326&gt;0,I1326*K1326,"   -"),"   -")</f>
        <v xml:space="preserve">   -</v>
      </c>
      <c r="K1326" s="52" t="str">
        <f>_xlfn.IFNA(VLOOKUP(D1326&amp;"."&amp;G1326,PNIdata!$E$6:$L$264,2,FALSE),"-")</f>
        <v>-</v>
      </c>
      <c r="L1326" s="158" t="str">
        <f>IFERROR(IF(O1326&gt;0,I1326*O1326,"   -"),"   -")</f>
        <v xml:space="preserve">   -</v>
      </c>
      <c r="M1326" s="52"/>
      <c r="N1326" s="167"/>
      <c r="O1326" s="167"/>
    </row>
    <row r="1327" spans="1:15" hidden="1" x14ac:dyDescent="0.25">
      <c r="A1327" s="33" t="s">
        <v>109</v>
      </c>
      <c r="B1327" s="34">
        <f>VLOOKUP(D1327,nusedswatershed,4,FALSE)</f>
        <v>24</v>
      </c>
      <c r="C1327" s="35">
        <v>24</v>
      </c>
      <c r="D1327" s="36" t="s">
        <v>206</v>
      </c>
      <c r="E1327" s="36" t="s">
        <v>59</v>
      </c>
      <c r="F1327" s="21" t="s">
        <v>163</v>
      </c>
      <c r="G1327" s="22">
        <v>1978</v>
      </c>
      <c r="H1327" s="128">
        <v>6</v>
      </c>
      <c r="I1327" s="40">
        <v>6</v>
      </c>
      <c r="J1327" s="159" t="str">
        <f>IFERROR(IF(K1327&gt;0,I1327*K1327,"   -"),"   -")</f>
        <v xml:space="preserve">   -</v>
      </c>
      <c r="K1327" s="52" t="str">
        <f>_xlfn.IFNA(VLOOKUP(D1327&amp;"."&amp;G1327,PNIdata!$E$6:$L$264,2,FALSE),"-")</f>
        <v>-</v>
      </c>
      <c r="L1327" s="158" t="str">
        <f>IFERROR(IF(O1327&gt;0,I1327*O1327,"   -"),"   -")</f>
        <v xml:space="preserve">   -</v>
      </c>
      <c r="M1327" s="52"/>
      <c r="N1327" s="167"/>
      <c r="O1327" s="167"/>
    </row>
    <row r="1328" spans="1:15" hidden="1" x14ac:dyDescent="0.25">
      <c r="A1328" s="33" t="s">
        <v>109</v>
      </c>
      <c r="B1328" s="34">
        <f>VLOOKUP(D1328,nusedswatershed,4,FALSE)</f>
        <v>24</v>
      </c>
      <c r="C1328" s="35">
        <v>24</v>
      </c>
      <c r="D1328" s="36" t="s">
        <v>206</v>
      </c>
      <c r="E1328" s="36" t="s">
        <v>59</v>
      </c>
      <c r="F1328" s="21" t="s">
        <v>163</v>
      </c>
      <c r="G1328" s="22">
        <v>1977</v>
      </c>
      <c r="H1328" s="128" t="s">
        <v>643</v>
      </c>
      <c r="I1328" s="40"/>
      <c r="J1328" s="159" t="str">
        <f>IFERROR(IF(K1328&gt;0,I1328*K1328,"   -"),"   -")</f>
        <v xml:space="preserve">   -</v>
      </c>
      <c r="K1328" s="52" t="str">
        <f>_xlfn.IFNA(VLOOKUP(D1328&amp;"."&amp;G1328,PNIdata!$E$6:$L$264,2,FALSE),"-")</f>
        <v>-</v>
      </c>
      <c r="L1328" s="158" t="str">
        <f>IFERROR(IF(O1328&gt;0,I1328*O1328,"   -"),"   -")</f>
        <v xml:space="preserve">   -</v>
      </c>
      <c r="M1328" s="52"/>
      <c r="N1328" s="167"/>
      <c r="O1328" s="167"/>
    </row>
    <row r="1329" spans="1:15" hidden="1" x14ac:dyDescent="0.25">
      <c r="A1329" s="33" t="s">
        <v>109</v>
      </c>
      <c r="B1329" s="34">
        <f>VLOOKUP(D1329,nusedswatershed,4,FALSE)</f>
        <v>24</v>
      </c>
      <c r="C1329" s="35">
        <v>24</v>
      </c>
      <c r="D1329" s="36" t="s">
        <v>206</v>
      </c>
      <c r="E1329" s="36" t="s">
        <v>59</v>
      </c>
      <c r="F1329" s="21" t="s">
        <v>163</v>
      </c>
      <c r="G1329" s="22">
        <v>1976</v>
      </c>
      <c r="H1329" s="128" t="s">
        <v>643</v>
      </c>
      <c r="I1329" s="40"/>
      <c r="J1329" s="159" t="str">
        <f>IFERROR(IF(K1329&gt;0,I1329*K1329,"   -"),"   -")</f>
        <v xml:space="preserve">   -</v>
      </c>
      <c r="K1329" s="52" t="str">
        <f>_xlfn.IFNA(VLOOKUP(D1329&amp;"."&amp;G1329,PNIdata!$E$6:$L$264,2,FALSE),"-")</f>
        <v>-</v>
      </c>
      <c r="L1329" s="158" t="str">
        <f>IFERROR(IF(O1329&gt;0,I1329*O1329,"   -"),"   -")</f>
        <v xml:space="preserve">   -</v>
      </c>
      <c r="M1329" s="52"/>
      <c r="N1329" s="167"/>
      <c r="O1329" s="167"/>
    </row>
    <row r="1330" spans="1:15" hidden="1" x14ac:dyDescent="0.25">
      <c r="A1330" s="33" t="s">
        <v>109</v>
      </c>
      <c r="B1330" s="34">
        <f>VLOOKUP(D1330,nusedswatershed,4,FALSE)</f>
        <v>24</v>
      </c>
      <c r="C1330" s="35">
        <v>24</v>
      </c>
      <c r="D1330" s="36" t="s">
        <v>206</v>
      </c>
      <c r="E1330" s="36" t="s">
        <v>59</v>
      </c>
      <c r="F1330" s="21" t="s">
        <v>163</v>
      </c>
      <c r="G1330" s="22">
        <v>1975</v>
      </c>
      <c r="H1330" s="128" t="s">
        <v>645</v>
      </c>
      <c r="I1330" s="40"/>
      <c r="J1330" s="159" t="str">
        <f>IFERROR(IF(K1330&gt;0,I1330*K1330,"   -"),"   -")</f>
        <v xml:space="preserve">   -</v>
      </c>
      <c r="K1330" s="52" t="str">
        <f>_xlfn.IFNA(VLOOKUP(D1330&amp;"."&amp;G1330,PNIdata!$E$6:$L$264,2,FALSE),"-")</f>
        <v>-</v>
      </c>
      <c r="L1330" s="158" t="str">
        <f>IFERROR(IF(O1330&gt;0,I1330*O1330,"   -"),"   -")</f>
        <v xml:space="preserve">   -</v>
      </c>
      <c r="M1330" s="52"/>
      <c r="N1330" s="167"/>
      <c r="O1330" s="167"/>
    </row>
    <row r="1331" spans="1:15" hidden="1" x14ac:dyDescent="0.25">
      <c r="A1331" s="33" t="s">
        <v>109</v>
      </c>
      <c r="B1331" s="34">
        <f>VLOOKUP(D1331,nusedswatershed,4,FALSE)</f>
        <v>24</v>
      </c>
      <c r="C1331" s="35">
        <v>24</v>
      </c>
      <c r="D1331" s="36" t="s">
        <v>206</v>
      </c>
      <c r="E1331" s="36" t="s">
        <v>59</v>
      </c>
      <c r="F1331" s="21" t="s">
        <v>163</v>
      </c>
      <c r="G1331" s="22">
        <v>1974</v>
      </c>
      <c r="H1331" s="128" t="s">
        <v>645</v>
      </c>
      <c r="I1331" s="40"/>
      <c r="J1331" s="159" t="str">
        <f>IFERROR(IF(K1331&gt;0,I1331*K1331,"   -"),"   -")</f>
        <v xml:space="preserve">   -</v>
      </c>
      <c r="K1331" s="52" t="str">
        <f>_xlfn.IFNA(VLOOKUP(D1331&amp;"."&amp;G1331,PNIdata!$E$6:$L$264,2,FALSE),"-")</f>
        <v>-</v>
      </c>
      <c r="L1331" s="158" t="str">
        <f>IFERROR(IF(O1331&gt;0,I1331*O1331,"   -"),"   -")</f>
        <v xml:space="preserve">   -</v>
      </c>
      <c r="M1331" s="52"/>
      <c r="N1331" s="167"/>
      <c r="O1331" s="167"/>
    </row>
    <row r="1332" spans="1:15" hidden="1" x14ac:dyDescent="0.25">
      <c r="A1332" s="33" t="s">
        <v>109</v>
      </c>
      <c r="B1332" s="34">
        <f>VLOOKUP(D1332,nusedswatershed,4,FALSE)</f>
        <v>24</v>
      </c>
      <c r="C1332" s="35">
        <v>24</v>
      </c>
      <c r="D1332" s="36" t="s">
        <v>206</v>
      </c>
      <c r="E1332" s="36" t="s">
        <v>59</v>
      </c>
      <c r="F1332" s="21" t="s">
        <v>163</v>
      </c>
      <c r="G1332" s="22">
        <v>1973</v>
      </c>
      <c r="H1332" s="128" t="s">
        <v>645</v>
      </c>
      <c r="I1332" s="40"/>
      <c r="J1332" s="159" t="str">
        <f>IFERROR(IF(K1332&gt;0,I1332*K1332,"   -"),"   -")</f>
        <v xml:space="preserve">   -</v>
      </c>
      <c r="K1332" s="52" t="str">
        <f>_xlfn.IFNA(VLOOKUP(D1332&amp;"."&amp;G1332,PNIdata!$E$6:$L$264,2,FALSE),"-")</f>
        <v>-</v>
      </c>
      <c r="L1332" s="158" t="str">
        <f>IFERROR(IF(O1332&gt;0,I1332*O1332,"   -"),"   -")</f>
        <v xml:space="preserve">   -</v>
      </c>
      <c r="M1332" s="52"/>
      <c r="N1332" s="167"/>
      <c r="O1332" s="167"/>
    </row>
    <row r="1333" spans="1:15" hidden="1" x14ac:dyDescent="0.25">
      <c r="A1333" s="33" t="s">
        <v>109</v>
      </c>
      <c r="B1333" s="34">
        <f>VLOOKUP(D1333,nusedswatershed,4,FALSE)</f>
        <v>24</v>
      </c>
      <c r="C1333" s="35">
        <v>24</v>
      </c>
      <c r="D1333" s="36" t="s">
        <v>206</v>
      </c>
      <c r="E1333" s="36" t="s">
        <v>59</v>
      </c>
      <c r="F1333" s="21" t="s">
        <v>163</v>
      </c>
      <c r="G1333" s="22">
        <v>1972</v>
      </c>
      <c r="H1333" s="128">
        <v>25</v>
      </c>
      <c r="I1333" s="40">
        <v>25</v>
      </c>
      <c r="J1333" s="159" t="str">
        <f>IFERROR(IF(K1333&gt;0,I1333*K1333,"   -"),"   -")</f>
        <v xml:space="preserve">   -</v>
      </c>
      <c r="K1333" s="52" t="str">
        <f>_xlfn.IFNA(VLOOKUP(D1333&amp;"."&amp;G1333,PNIdata!$E$6:$L$264,2,FALSE),"-")</f>
        <v>-</v>
      </c>
      <c r="L1333" s="158" t="str">
        <f>IFERROR(IF(O1333&gt;0,I1333*O1333,"   -"),"   -")</f>
        <v xml:space="preserve">   -</v>
      </c>
      <c r="M1333" s="52"/>
      <c r="N1333" s="167"/>
      <c r="O1333" s="167"/>
    </row>
    <row r="1334" spans="1:15" hidden="1" x14ac:dyDescent="0.25">
      <c r="A1334" s="33" t="s">
        <v>109</v>
      </c>
      <c r="B1334" s="34">
        <f>VLOOKUP(D1334,nusedswatershed,4,FALSE)</f>
        <v>24</v>
      </c>
      <c r="C1334" s="35">
        <v>24</v>
      </c>
      <c r="D1334" s="36" t="s">
        <v>206</v>
      </c>
      <c r="E1334" s="36" t="s">
        <v>59</v>
      </c>
      <c r="F1334" s="21" t="s">
        <v>163</v>
      </c>
      <c r="G1334" s="22">
        <v>1971</v>
      </c>
      <c r="H1334" s="128">
        <v>25</v>
      </c>
      <c r="I1334" s="40">
        <v>25</v>
      </c>
      <c r="J1334" s="159" t="str">
        <f>IFERROR(IF(K1334&gt;0,I1334*K1334,"   -"),"   -")</f>
        <v xml:space="preserve">   -</v>
      </c>
      <c r="K1334" s="52" t="str">
        <f>_xlfn.IFNA(VLOOKUP(D1334&amp;"."&amp;G1334,PNIdata!$E$6:$L$264,2,FALSE),"-")</f>
        <v>-</v>
      </c>
      <c r="L1334" s="158" t="str">
        <f>IFERROR(IF(O1334&gt;0,I1334*O1334,"   -"),"   -")</f>
        <v xml:space="preserve">   -</v>
      </c>
      <c r="M1334" s="52"/>
      <c r="N1334" s="167"/>
      <c r="O1334" s="167"/>
    </row>
    <row r="1335" spans="1:15" hidden="1" x14ac:dyDescent="0.25">
      <c r="A1335" s="33" t="s">
        <v>109</v>
      </c>
      <c r="B1335" s="34">
        <f>VLOOKUP(D1335,nusedswatershed,4,FALSE)</f>
        <v>24</v>
      </c>
      <c r="C1335" s="35">
        <v>24</v>
      </c>
      <c r="D1335" s="36" t="s">
        <v>206</v>
      </c>
      <c r="E1335" s="36" t="s">
        <v>59</v>
      </c>
      <c r="F1335" s="21" t="s">
        <v>163</v>
      </c>
      <c r="G1335" s="22">
        <v>1970</v>
      </c>
      <c r="H1335" s="128">
        <v>25</v>
      </c>
      <c r="I1335" s="40">
        <v>25</v>
      </c>
      <c r="J1335" s="159" t="str">
        <f>IFERROR(IF(K1335&gt;0,I1335*K1335,"   -"),"   -")</f>
        <v xml:space="preserve">   -</v>
      </c>
      <c r="K1335" s="52" t="str">
        <f>_xlfn.IFNA(VLOOKUP(D1335&amp;"."&amp;G1335,PNIdata!$E$6:$L$264,2,FALSE),"-")</f>
        <v>-</v>
      </c>
      <c r="L1335" s="158" t="str">
        <f>IFERROR(IF(O1335&gt;0,I1335*O1335,"   -"),"   -")</f>
        <v xml:space="preserve">   -</v>
      </c>
      <c r="M1335" s="52"/>
      <c r="N1335" s="167"/>
      <c r="O1335" s="167"/>
    </row>
    <row r="1336" spans="1:15" hidden="1" x14ac:dyDescent="0.25">
      <c r="A1336" s="33" t="s">
        <v>109</v>
      </c>
      <c r="B1336" s="34">
        <f>VLOOKUP(D1336,nusedswatershed,4,FALSE)</f>
        <v>24</v>
      </c>
      <c r="C1336" s="35">
        <v>24</v>
      </c>
      <c r="D1336" s="36" t="s">
        <v>206</v>
      </c>
      <c r="E1336" s="36" t="s">
        <v>59</v>
      </c>
      <c r="F1336" s="21" t="s">
        <v>163</v>
      </c>
      <c r="G1336" s="22">
        <v>1969</v>
      </c>
      <c r="H1336" s="128">
        <v>25</v>
      </c>
      <c r="I1336" s="40">
        <v>25</v>
      </c>
      <c r="J1336" s="159" t="str">
        <f>IFERROR(IF(K1336&gt;0,I1336*K1336,"   -"),"   -")</f>
        <v xml:space="preserve">   -</v>
      </c>
      <c r="K1336" s="52" t="str">
        <f>_xlfn.IFNA(VLOOKUP(D1336&amp;"."&amp;G1336,PNIdata!$E$6:$L$264,2,FALSE),"-")</f>
        <v>-</v>
      </c>
      <c r="L1336" s="158" t="str">
        <f>IFERROR(IF(O1336&gt;0,I1336*O1336,"   -"),"   -")</f>
        <v xml:space="preserve">   -</v>
      </c>
      <c r="M1336" s="52"/>
      <c r="N1336" s="167"/>
      <c r="O1336" s="167"/>
    </row>
    <row r="1337" spans="1:15" hidden="1" x14ac:dyDescent="0.25">
      <c r="A1337" s="33" t="s">
        <v>109</v>
      </c>
      <c r="B1337" s="34">
        <f>VLOOKUP(D1337,nusedswatershed,4,FALSE)</f>
        <v>24</v>
      </c>
      <c r="C1337" s="35">
        <v>24</v>
      </c>
      <c r="D1337" s="36" t="s">
        <v>206</v>
      </c>
      <c r="E1337" s="36" t="s">
        <v>59</v>
      </c>
      <c r="F1337" s="21" t="s">
        <v>163</v>
      </c>
      <c r="G1337" s="22">
        <v>1968</v>
      </c>
      <c r="H1337" s="128" t="s">
        <v>645</v>
      </c>
      <c r="I1337" s="40"/>
      <c r="J1337" s="159" t="str">
        <f>IFERROR(IF(K1337&gt;0,I1337*K1337,"   -"),"   -")</f>
        <v xml:space="preserve">   -</v>
      </c>
      <c r="K1337" s="52" t="str">
        <f>_xlfn.IFNA(VLOOKUP(D1337&amp;"."&amp;G1337,PNIdata!$E$6:$L$264,2,FALSE),"-")</f>
        <v>-</v>
      </c>
      <c r="L1337" s="158" t="str">
        <f>IFERROR(IF(O1337&gt;0,I1337*O1337,"   -"),"   -")</f>
        <v xml:space="preserve">   -</v>
      </c>
      <c r="M1337" s="52"/>
      <c r="N1337" s="167"/>
      <c r="O1337" s="167"/>
    </row>
    <row r="1338" spans="1:15" hidden="1" x14ac:dyDescent="0.25">
      <c r="A1338" s="33" t="s">
        <v>109</v>
      </c>
      <c r="B1338" s="34">
        <f>VLOOKUP(D1338,nusedswatershed,4,FALSE)</f>
        <v>24</v>
      </c>
      <c r="C1338" s="35">
        <v>24</v>
      </c>
      <c r="D1338" s="36" t="s">
        <v>206</v>
      </c>
      <c r="E1338" s="36" t="s">
        <v>59</v>
      </c>
      <c r="F1338" s="21" t="s">
        <v>163</v>
      </c>
      <c r="G1338" s="22">
        <v>1967</v>
      </c>
      <c r="H1338" s="128">
        <v>25</v>
      </c>
      <c r="I1338" s="40">
        <v>25</v>
      </c>
      <c r="J1338" s="159" t="str">
        <f>IFERROR(IF(K1338&gt;0,I1338*K1338,"   -"),"   -")</f>
        <v xml:space="preserve">   -</v>
      </c>
      <c r="K1338" s="52" t="str">
        <f>_xlfn.IFNA(VLOOKUP(D1338&amp;"."&amp;G1338,PNIdata!$E$6:$L$264,2,FALSE),"-")</f>
        <v>-</v>
      </c>
      <c r="L1338" s="158" t="str">
        <f>IFERROR(IF(O1338&gt;0,I1338*O1338,"   -"),"   -")</f>
        <v xml:space="preserve">   -</v>
      </c>
      <c r="M1338" s="52"/>
      <c r="N1338" s="167"/>
      <c r="O1338" s="167"/>
    </row>
    <row r="1339" spans="1:15" hidden="1" x14ac:dyDescent="0.25">
      <c r="A1339" s="33" t="s">
        <v>109</v>
      </c>
      <c r="B1339" s="34">
        <f>VLOOKUP(D1339,nusedswatershed,4,FALSE)</f>
        <v>24</v>
      </c>
      <c r="C1339" s="35">
        <v>24</v>
      </c>
      <c r="D1339" s="36" t="s">
        <v>206</v>
      </c>
      <c r="E1339" s="36" t="s">
        <v>59</v>
      </c>
      <c r="F1339" s="21" t="s">
        <v>163</v>
      </c>
      <c r="G1339" s="22">
        <v>1966</v>
      </c>
      <c r="H1339" s="128" t="s">
        <v>643</v>
      </c>
      <c r="I1339" s="40"/>
      <c r="J1339" s="159" t="str">
        <f>IFERROR(IF(K1339&gt;0,I1339*K1339,"   -"),"   -")</f>
        <v xml:space="preserve">   -</v>
      </c>
      <c r="K1339" s="52" t="str">
        <f>_xlfn.IFNA(VLOOKUP(D1339&amp;"."&amp;G1339,PNIdata!$E$6:$L$264,2,FALSE),"-")</f>
        <v>-</v>
      </c>
      <c r="L1339" s="158" t="str">
        <f>IFERROR(IF(O1339&gt;0,I1339*O1339,"   -"),"   -")</f>
        <v xml:space="preserve">   -</v>
      </c>
      <c r="M1339" s="52"/>
      <c r="N1339" s="167"/>
      <c r="O1339" s="167"/>
    </row>
    <row r="1340" spans="1:15" hidden="1" x14ac:dyDescent="0.25">
      <c r="A1340" s="33" t="s">
        <v>109</v>
      </c>
      <c r="B1340" s="34">
        <f>VLOOKUP(D1340,nusedswatershed,4,FALSE)</f>
        <v>24</v>
      </c>
      <c r="C1340" s="35">
        <v>24</v>
      </c>
      <c r="D1340" s="36" t="s">
        <v>206</v>
      </c>
      <c r="E1340" s="36" t="s">
        <v>59</v>
      </c>
      <c r="F1340" s="21" t="s">
        <v>163</v>
      </c>
      <c r="G1340" s="22">
        <v>1965</v>
      </c>
      <c r="H1340" s="128">
        <v>10</v>
      </c>
      <c r="I1340" s="40">
        <v>10</v>
      </c>
      <c r="J1340" s="159" t="str">
        <f>IFERROR(IF(K1340&gt;0,I1340*K1340,"   -"),"   -")</f>
        <v xml:space="preserve">   -</v>
      </c>
      <c r="K1340" s="52" t="str">
        <f>_xlfn.IFNA(VLOOKUP(D1340&amp;"."&amp;G1340,PNIdata!$E$6:$L$264,2,FALSE),"-")</f>
        <v>-</v>
      </c>
      <c r="L1340" s="158" t="str">
        <f>IFERROR(IF(O1340&gt;0,I1340*O1340,"   -"),"   -")</f>
        <v xml:space="preserve">   -</v>
      </c>
      <c r="M1340" s="52"/>
      <c r="N1340" s="167"/>
      <c r="O1340" s="167"/>
    </row>
    <row r="1341" spans="1:15" hidden="1" x14ac:dyDescent="0.25">
      <c r="A1341" s="33" t="s">
        <v>109</v>
      </c>
      <c r="B1341" s="34">
        <f>VLOOKUP(D1341,nusedswatershed,4,FALSE)</f>
        <v>24</v>
      </c>
      <c r="C1341" s="35">
        <v>24</v>
      </c>
      <c r="D1341" s="36" t="s">
        <v>206</v>
      </c>
      <c r="E1341" s="36" t="s">
        <v>59</v>
      </c>
      <c r="F1341" s="21" t="s">
        <v>163</v>
      </c>
      <c r="G1341" s="22">
        <v>1964</v>
      </c>
      <c r="H1341" s="128">
        <v>10</v>
      </c>
      <c r="I1341" s="40">
        <v>10</v>
      </c>
      <c r="J1341" s="159" t="str">
        <f>IFERROR(IF(K1341&gt;0,I1341*K1341,"   -"),"   -")</f>
        <v xml:space="preserve">   -</v>
      </c>
      <c r="K1341" s="52" t="str">
        <f>_xlfn.IFNA(VLOOKUP(D1341&amp;"."&amp;G1341,PNIdata!$E$6:$L$264,2,FALSE),"-")</f>
        <v>-</v>
      </c>
      <c r="L1341" s="158" t="str">
        <f>IFERROR(IF(O1341&gt;0,I1341*O1341,"   -"),"   -")</f>
        <v xml:space="preserve">   -</v>
      </c>
      <c r="M1341" s="52"/>
      <c r="N1341" s="167"/>
      <c r="O1341" s="167"/>
    </row>
    <row r="1342" spans="1:15" hidden="1" x14ac:dyDescent="0.25">
      <c r="A1342" s="33" t="s">
        <v>109</v>
      </c>
      <c r="B1342" s="34">
        <f>VLOOKUP(D1342,nusedswatershed,4,FALSE)</f>
        <v>24</v>
      </c>
      <c r="C1342" s="35">
        <v>24</v>
      </c>
      <c r="D1342" s="36" t="s">
        <v>206</v>
      </c>
      <c r="E1342" s="36" t="s">
        <v>59</v>
      </c>
      <c r="F1342" s="21" t="s">
        <v>163</v>
      </c>
      <c r="G1342" s="22">
        <v>1963</v>
      </c>
      <c r="H1342" s="128">
        <v>20</v>
      </c>
      <c r="I1342" s="40">
        <v>20</v>
      </c>
      <c r="J1342" s="159" t="str">
        <f>IFERROR(IF(K1342&gt;0,I1342*K1342,"   -"),"   -")</f>
        <v xml:space="preserve">   -</v>
      </c>
      <c r="K1342" s="52" t="str">
        <f>_xlfn.IFNA(VLOOKUP(D1342&amp;"."&amp;G1342,PNIdata!$E$6:$L$264,2,FALSE),"-")</f>
        <v>-</v>
      </c>
      <c r="L1342" s="158" t="str">
        <f>IFERROR(IF(O1342&gt;0,I1342*O1342,"   -"),"   -")</f>
        <v xml:space="preserve">   -</v>
      </c>
      <c r="M1342" s="52"/>
      <c r="N1342" s="167"/>
      <c r="O1342" s="167"/>
    </row>
    <row r="1343" spans="1:15" hidden="1" x14ac:dyDescent="0.25">
      <c r="A1343" s="33" t="s">
        <v>109</v>
      </c>
      <c r="B1343" s="34">
        <f>VLOOKUP(D1343,nusedswatershed,4,FALSE)</f>
        <v>24</v>
      </c>
      <c r="C1343" s="35">
        <v>24</v>
      </c>
      <c r="D1343" s="36" t="s">
        <v>206</v>
      </c>
      <c r="E1343" s="36" t="s">
        <v>59</v>
      </c>
      <c r="F1343" s="21" t="s">
        <v>163</v>
      </c>
      <c r="G1343" s="22">
        <v>1962</v>
      </c>
      <c r="H1343" s="128">
        <v>75</v>
      </c>
      <c r="I1343" s="40">
        <v>75</v>
      </c>
      <c r="J1343" s="159" t="str">
        <f>IFERROR(IF(K1343&gt;0,I1343*K1343,"   -"),"   -")</f>
        <v xml:space="preserve">   -</v>
      </c>
      <c r="K1343" s="52" t="str">
        <f>_xlfn.IFNA(VLOOKUP(D1343&amp;"."&amp;G1343,PNIdata!$E$6:$L$264,2,FALSE),"-")</f>
        <v>-</v>
      </c>
      <c r="L1343" s="158" t="str">
        <f>IFERROR(IF(O1343&gt;0,I1343*O1343,"   -"),"   -")</f>
        <v xml:space="preserve">   -</v>
      </c>
      <c r="M1343" s="52"/>
      <c r="N1343" s="167"/>
      <c r="O1343" s="167"/>
    </row>
    <row r="1344" spans="1:15" hidden="1" x14ac:dyDescent="0.25">
      <c r="A1344" s="33" t="s">
        <v>109</v>
      </c>
      <c r="B1344" s="34">
        <f>VLOOKUP(D1344,nusedswatershed,4,FALSE)</f>
        <v>24</v>
      </c>
      <c r="C1344" s="35">
        <v>24</v>
      </c>
      <c r="D1344" s="36" t="s">
        <v>206</v>
      </c>
      <c r="E1344" s="36" t="s">
        <v>59</v>
      </c>
      <c r="F1344" s="21" t="s">
        <v>163</v>
      </c>
      <c r="G1344" s="22">
        <v>1961</v>
      </c>
      <c r="H1344" s="128">
        <v>75</v>
      </c>
      <c r="I1344" s="40">
        <v>75</v>
      </c>
      <c r="J1344" s="159" t="str">
        <f>IFERROR(IF(K1344&gt;0,I1344*K1344,"   -"),"   -")</f>
        <v xml:space="preserve">   -</v>
      </c>
      <c r="K1344" s="52" t="str">
        <f>_xlfn.IFNA(VLOOKUP(D1344&amp;"."&amp;G1344,PNIdata!$E$6:$L$264,2,FALSE),"-")</f>
        <v>-</v>
      </c>
      <c r="L1344" s="158" t="str">
        <f>IFERROR(IF(O1344&gt;0,I1344*O1344,"   -"),"   -")</f>
        <v xml:space="preserve">   -</v>
      </c>
      <c r="M1344" s="52"/>
      <c r="N1344" s="167"/>
      <c r="O1344" s="167"/>
    </row>
    <row r="1345" spans="1:15" hidden="1" x14ac:dyDescent="0.25">
      <c r="A1345" s="33" t="s">
        <v>109</v>
      </c>
      <c r="B1345" s="34">
        <f>VLOOKUP(D1345,nusedswatershed,4,FALSE)</f>
        <v>24</v>
      </c>
      <c r="C1345" s="35">
        <v>24</v>
      </c>
      <c r="D1345" s="36" t="s">
        <v>206</v>
      </c>
      <c r="E1345" s="36" t="s">
        <v>59</v>
      </c>
      <c r="F1345" s="21" t="s">
        <v>163</v>
      </c>
      <c r="G1345" s="22">
        <v>1960</v>
      </c>
      <c r="H1345" s="128">
        <v>200</v>
      </c>
      <c r="I1345" s="40">
        <v>200</v>
      </c>
      <c r="J1345" s="159" t="str">
        <f>IFERROR(IF(K1345&gt;0,I1345*K1345,"   -"),"   -")</f>
        <v xml:space="preserve">   -</v>
      </c>
      <c r="K1345" s="52" t="str">
        <f>_xlfn.IFNA(VLOOKUP(D1345&amp;"."&amp;G1345,PNIdata!$E$6:$L$264,2,FALSE),"-")</f>
        <v>-</v>
      </c>
      <c r="L1345" s="158" t="str">
        <f>IFERROR(IF(O1345&gt;0,I1345*O1345,"   -"),"   -")</f>
        <v xml:space="preserve">   -</v>
      </c>
      <c r="M1345" s="52"/>
      <c r="N1345" s="167"/>
      <c r="O1345" s="167"/>
    </row>
    <row r="1346" spans="1:15" hidden="1" x14ac:dyDescent="0.25">
      <c r="A1346" s="33" t="s">
        <v>109</v>
      </c>
      <c r="B1346" s="34">
        <f>VLOOKUP(D1346,nusedswatershed,4,FALSE)</f>
        <v>24</v>
      </c>
      <c r="C1346" s="35">
        <v>24</v>
      </c>
      <c r="D1346" s="36" t="s">
        <v>206</v>
      </c>
      <c r="E1346" s="36" t="s">
        <v>59</v>
      </c>
      <c r="F1346" s="21" t="s">
        <v>163</v>
      </c>
      <c r="G1346" s="22">
        <v>1959</v>
      </c>
      <c r="H1346" s="128">
        <v>400</v>
      </c>
      <c r="I1346" s="40">
        <v>400</v>
      </c>
      <c r="J1346" s="159" t="str">
        <f>IFERROR(IF(K1346&gt;0,I1346*K1346,"   -"),"   -")</f>
        <v xml:space="preserve">   -</v>
      </c>
      <c r="K1346" s="52" t="str">
        <f>_xlfn.IFNA(VLOOKUP(D1346&amp;"."&amp;G1346,PNIdata!$E$6:$L$264,2,FALSE),"-")</f>
        <v>-</v>
      </c>
      <c r="L1346" s="158" t="str">
        <f>IFERROR(IF(O1346&gt;0,I1346*O1346,"   -"),"   -")</f>
        <v xml:space="preserve">   -</v>
      </c>
      <c r="M1346" s="52"/>
      <c r="N1346" s="167"/>
      <c r="O1346" s="167"/>
    </row>
    <row r="1347" spans="1:15" hidden="1" x14ac:dyDescent="0.25">
      <c r="A1347" s="33" t="s">
        <v>109</v>
      </c>
      <c r="B1347" s="34">
        <f>VLOOKUP(D1347,nusedswatershed,4,FALSE)</f>
        <v>24</v>
      </c>
      <c r="C1347" s="35">
        <v>24</v>
      </c>
      <c r="D1347" s="36" t="s">
        <v>206</v>
      </c>
      <c r="E1347" s="36" t="s">
        <v>59</v>
      </c>
      <c r="F1347" s="21" t="s">
        <v>163</v>
      </c>
      <c r="G1347" s="22">
        <v>1958</v>
      </c>
      <c r="H1347" s="128">
        <v>200</v>
      </c>
      <c r="I1347" s="40">
        <v>200</v>
      </c>
      <c r="J1347" s="159" t="str">
        <f>IFERROR(IF(K1347&gt;0,I1347*K1347,"   -"),"   -")</f>
        <v xml:space="preserve">   -</v>
      </c>
      <c r="K1347" s="52" t="str">
        <f>_xlfn.IFNA(VLOOKUP(D1347&amp;"."&amp;G1347,PNIdata!$E$6:$L$264,2,FALSE),"-")</f>
        <v>-</v>
      </c>
      <c r="L1347" s="158" t="str">
        <f>IFERROR(IF(O1347&gt;0,I1347*O1347,"   -"),"   -")</f>
        <v xml:space="preserve">   -</v>
      </c>
      <c r="M1347" s="52"/>
      <c r="N1347" s="167"/>
      <c r="O1347" s="167"/>
    </row>
    <row r="1348" spans="1:15" hidden="1" x14ac:dyDescent="0.25">
      <c r="A1348" s="33" t="s">
        <v>109</v>
      </c>
      <c r="B1348" s="34">
        <f>VLOOKUP(D1348,nusedswatershed,4,FALSE)</f>
        <v>24</v>
      </c>
      <c r="C1348" s="35">
        <v>24</v>
      </c>
      <c r="D1348" s="36" t="s">
        <v>206</v>
      </c>
      <c r="E1348" s="36" t="s">
        <v>59</v>
      </c>
      <c r="F1348" s="21" t="s">
        <v>163</v>
      </c>
      <c r="G1348" s="22">
        <v>1957</v>
      </c>
      <c r="H1348" s="128">
        <v>200</v>
      </c>
      <c r="I1348" s="40">
        <v>200</v>
      </c>
      <c r="J1348" s="159" t="str">
        <f>IFERROR(IF(K1348&gt;0,I1348*K1348,"   -"),"   -")</f>
        <v xml:space="preserve">   -</v>
      </c>
      <c r="K1348" s="52" t="str">
        <f>_xlfn.IFNA(VLOOKUP(D1348&amp;"."&amp;G1348,PNIdata!$E$6:$L$264,2,FALSE),"-")</f>
        <v>-</v>
      </c>
      <c r="L1348" s="158" t="str">
        <f>IFERROR(IF(O1348&gt;0,I1348*O1348,"   -"),"   -")</f>
        <v xml:space="preserve">   -</v>
      </c>
      <c r="M1348" s="52"/>
      <c r="N1348" s="167"/>
      <c r="O1348" s="167"/>
    </row>
    <row r="1349" spans="1:15" hidden="1" x14ac:dyDescent="0.25">
      <c r="A1349" s="33" t="s">
        <v>109</v>
      </c>
      <c r="B1349" s="34">
        <f>VLOOKUP(D1349,nusedswatershed,4,FALSE)</f>
        <v>24</v>
      </c>
      <c r="C1349" s="35">
        <v>24</v>
      </c>
      <c r="D1349" s="36" t="s">
        <v>206</v>
      </c>
      <c r="E1349" s="36" t="s">
        <v>59</v>
      </c>
      <c r="F1349" s="21" t="s">
        <v>163</v>
      </c>
      <c r="G1349" s="22">
        <v>1956</v>
      </c>
      <c r="H1349" s="128">
        <v>200</v>
      </c>
      <c r="I1349" s="40">
        <v>200</v>
      </c>
      <c r="J1349" s="159" t="str">
        <f>IFERROR(IF(K1349&gt;0,I1349*K1349,"   -"),"   -")</f>
        <v xml:space="preserve">   -</v>
      </c>
      <c r="K1349" s="52" t="str">
        <f>_xlfn.IFNA(VLOOKUP(D1349&amp;"."&amp;G1349,PNIdata!$E$6:$L$264,2,FALSE),"-")</f>
        <v>-</v>
      </c>
      <c r="L1349" s="158" t="str">
        <f>IFERROR(IF(O1349&gt;0,I1349*O1349,"   -"),"   -")</f>
        <v xml:space="preserve">   -</v>
      </c>
      <c r="M1349" s="52"/>
      <c r="N1349" s="167"/>
      <c r="O1349" s="167"/>
    </row>
    <row r="1350" spans="1:15" hidden="1" x14ac:dyDescent="0.25">
      <c r="A1350" s="33" t="s">
        <v>109</v>
      </c>
      <c r="B1350" s="34">
        <f>VLOOKUP(D1350,nusedswatershed,4,FALSE)</f>
        <v>24</v>
      </c>
      <c r="C1350" s="35">
        <v>24</v>
      </c>
      <c r="D1350" s="36" t="s">
        <v>206</v>
      </c>
      <c r="E1350" s="36" t="s">
        <v>59</v>
      </c>
      <c r="F1350" s="21" t="s">
        <v>163</v>
      </c>
      <c r="G1350" s="22">
        <v>1955</v>
      </c>
      <c r="H1350" s="128">
        <v>200</v>
      </c>
      <c r="I1350" s="40">
        <v>200</v>
      </c>
      <c r="J1350" s="159" t="str">
        <f>IFERROR(IF(K1350&gt;0,I1350*K1350,"   -"),"   -")</f>
        <v xml:space="preserve">   -</v>
      </c>
      <c r="K1350" s="52" t="str">
        <f>_xlfn.IFNA(VLOOKUP(D1350&amp;"."&amp;G1350,PNIdata!$E$6:$L$264,2,FALSE),"-")</f>
        <v>-</v>
      </c>
      <c r="L1350" s="158" t="str">
        <f>IFERROR(IF(O1350&gt;0,I1350*O1350,"   -"),"   -")</f>
        <v xml:space="preserve">   -</v>
      </c>
      <c r="M1350" s="52"/>
      <c r="N1350" s="167"/>
      <c r="O1350" s="167"/>
    </row>
    <row r="1351" spans="1:15" hidden="1" x14ac:dyDescent="0.25">
      <c r="A1351" s="33" t="s">
        <v>109</v>
      </c>
      <c r="B1351" s="34">
        <f>VLOOKUP(D1351,nusedswatershed,4,FALSE)</f>
        <v>24</v>
      </c>
      <c r="C1351" s="35">
        <v>24</v>
      </c>
      <c r="D1351" s="36" t="s">
        <v>206</v>
      </c>
      <c r="E1351" s="36" t="s">
        <v>59</v>
      </c>
      <c r="F1351" s="21" t="s">
        <v>163</v>
      </c>
      <c r="G1351" s="22">
        <v>1954</v>
      </c>
      <c r="H1351" s="128">
        <v>200</v>
      </c>
      <c r="I1351" s="40">
        <v>200</v>
      </c>
      <c r="J1351" s="159" t="str">
        <f>IFERROR(IF(K1351&gt;0,I1351*K1351,"   -"),"   -")</f>
        <v xml:space="preserve">   -</v>
      </c>
      <c r="K1351" s="52" t="str">
        <f>_xlfn.IFNA(VLOOKUP(D1351&amp;"."&amp;G1351,PNIdata!$E$6:$L$264,2,FALSE),"-")</f>
        <v>-</v>
      </c>
      <c r="L1351" s="158" t="str">
        <f>IFERROR(IF(O1351&gt;0,I1351*O1351,"   -"),"   -")</f>
        <v xml:space="preserve">   -</v>
      </c>
      <c r="M1351" s="52"/>
      <c r="N1351" s="167"/>
      <c r="O1351" s="167"/>
    </row>
    <row r="1352" spans="1:15" hidden="1" x14ac:dyDescent="0.25">
      <c r="A1352" s="33" t="s">
        <v>109</v>
      </c>
      <c r="B1352" s="34">
        <f>VLOOKUP(D1352,nusedswatershed,4,FALSE)</f>
        <v>24</v>
      </c>
      <c r="C1352" s="35">
        <v>24</v>
      </c>
      <c r="D1352" s="36" t="s">
        <v>206</v>
      </c>
      <c r="E1352" s="36" t="s">
        <v>59</v>
      </c>
      <c r="F1352" s="21" t="s">
        <v>163</v>
      </c>
      <c r="G1352" s="22">
        <v>1953</v>
      </c>
      <c r="H1352" s="128">
        <v>200</v>
      </c>
      <c r="I1352" s="40">
        <v>200</v>
      </c>
      <c r="J1352" s="159" t="str">
        <f>IFERROR(IF(K1352&gt;0,I1352*K1352,"   -"),"   -")</f>
        <v xml:space="preserve">   -</v>
      </c>
      <c r="K1352" s="52" t="str">
        <f>_xlfn.IFNA(VLOOKUP(D1352&amp;"."&amp;G1352,PNIdata!$E$6:$L$264,2,FALSE),"-")</f>
        <v>-</v>
      </c>
      <c r="L1352" s="158" t="str">
        <f>IFERROR(IF(O1352&gt;0,I1352*O1352,"   -"),"   -")</f>
        <v xml:space="preserve">   -</v>
      </c>
      <c r="M1352" s="52"/>
      <c r="N1352" s="167"/>
      <c r="O1352" s="167"/>
    </row>
    <row r="1353" spans="1:15" x14ac:dyDescent="0.25">
      <c r="A1353" s="33" t="s">
        <v>154</v>
      </c>
      <c r="B1353" s="34">
        <f>VLOOKUP(D1353,nusedswatershed,4,FALSE)</f>
        <v>26</v>
      </c>
      <c r="C1353" s="35">
        <v>26</v>
      </c>
      <c r="D1353" s="36" t="s">
        <v>240</v>
      </c>
      <c r="E1353" s="36" t="s">
        <v>61</v>
      </c>
      <c r="F1353" s="21" t="s">
        <v>163</v>
      </c>
      <c r="G1353" s="22">
        <v>2014</v>
      </c>
      <c r="H1353" s="128">
        <v>192</v>
      </c>
      <c r="I1353" s="40">
        <v>192</v>
      </c>
      <c r="J1353" s="153">
        <f>K1353*I1353</f>
        <v>96</v>
      </c>
      <c r="K1353" s="52">
        <f>_xlfn.IFNA(VLOOKUP(D1353&amp;"."&amp;G1353,PNIdata!$E$6:$L$264,2,FALSE),"-")</f>
        <v>0.5</v>
      </c>
      <c r="L1353" s="158" t="str">
        <f>IFERROR(IF(O1353&gt;0,I1353*O1353,"   -"),"   -")</f>
        <v xml:space="preserve">   -</v>
      </c>
      <c r="M1353" s="52"/>
      <c r="N1353" s="167"/>
      <c r="O1353" s="167"/>
    </row>
    <row r="1354" spans="1:15" x14ac:dyDescent="0.25">
      <c r="A1354" s="33" t="s">
        <v>154</v>
      </c>
      <c r="B1354" s="34">
        <f>VLOOKUP(D1354,nusedswatershed,4,FALSE)</f>
        <v>26</v>
      </c>
      <c r="C1354" s="35">
        <v>26</v>
      </c>
      <c r="D1354" s="36" t="s">
        <v>240</v>
      </c>
      <c r="E1354" s="36" t="s">
        <v>61</v>
      </c>
      <c r="F1354" s="21" t="s">
        <v>163</v>
      </c>
      <c r="G1354" s="22">
        <v>2009</v>
      </c>
      <c r="H1354" s="128">
        <v>550</v>
      </c>
      <c r="I1354" s="40">
        <v>550</v>
      </c>
      <c r="J1354" s="153">
        <f>K1354*I1354</f>
        <v>471.42865</v>
      </c>
      <c r="K1354" s="52">
        <f>_xlfn.IFNA(VLOOKUP(D1354&amp;"."&amp;G1354,PNIdata!$E$6:$L$264,2,FALSE),"-")</f>
        <v>0.85714299999999999</v>
      </c>
      <c r="L1354" s="158" t="str">
        <f>IFERROR(IF(O1354&gt;0,I1354*O1354,"   -"),"   -")</f>
        <v xml:space="preserve">   -</v>
      </c>
      <c r="M1354" s="52"/>
      <c r="N1354" s="167"/>
      <c r="O1354" s="167"/>
    </row>
    <row r="1355" spans="1:15" x14ac:dyDescent="0.25">
      <c r="A1355" s="33" t="s">
        <v>154</v>
      </c>
      <c r="B1355" s="34">
        <f>VLOOKUP(D1355,nusedswatershed,4,FALSE)</f>
        <v>26</v>
      </c>
      <c r="C1355" s="35">
        <v>26</v>
      </c>
      <c r="D1355" s="36" t="s">
        <v>240</v>
      </c>
      <c r="E1355" s="36" t="s">
        <v>61</v>
      </c>
      <c r="F1355" s="21" t="s">
        <v>163</v>
      </c>
      <c r="G1355" s="22">
        <v>2015</v>
      </c>
      <c r="H1355" s="128">
        <v>331</v>
      </c>
      <c r="I1355" s="40">
        <v>331</v>
      </c>
      <c r="J1355" s="153">
        <f>K1355*I1355</f>
        <v>319.17866599999996</v>
      </c>
      <c r="K1355" s="52">
        <f>_xlfn.IFNA(VLOOKUP(D1355&amp;"."&amp;G1355,PNIdata!$E$6:$L$264,2,FALSE),"-")</f>
        <v>0.96428599999999998</v>
      </c>
      <c r="L1355" s="158" t="str">
        <f>IFERROR(IF(O1355&gt;0,I1355*O1355,"   -"),"   -")</f>
        <v xml:space="preserve">   -</v>
      </c>
      <c r="M1355" s="52"/>
      <c r="N1355" s="167"/>
      <c r="O1355" s="167"/>
    </row>
    <row r="1356" spans="1:15" x14ac:dyDescent="0.25">
      <c r="A1356" s="33" t="s">
        <v>154</v>
      </c>
      <c r="B1356" s="34">
        <f>VLOOKUP(D1356,nusedswatershed,4,FALSE)</f>
        <v>26</v>
      </c>
      <c r="C1356" s="35">
        <v>26</v>
      </c>
      <c r="D1356" s="36" t="s">
        <v>240</v>
      </c>
      <c r="E1356" s="36" t="s">
        <v>61</v>
      </c>
      <c r="F1356" s="21" t="s">
        <v>163</v>
      </c>
      <c r="G1356" s="40">
        <v>2017</v>
      </c>
      <c r="H1356" s="128">
        <v>605</v>
      </c>
      <c r="I1356" s="40">
        <v>605</v>
      </c>
      <c r="J1356" s="153">
        <f>K1356*I1356</f>
        <v>605</v>
      </c>
      <c r="K1356" s="52">
        <f>_xlfn.IFNA(VLOOKUP(D1356&amp;"."&amp;G1356,PNIdata!$E$6:$L$264,2,FALSE),"-")</f>
        <v>1</v>
      </c>
      <c r="L1356" s="158" t="str">
        <f>IFERROR(IF(O1356&gt;0,I1356*O1356,"   -"),"   -")</f>
        <v xml:space="preserve">   -</v>
      </c>
      <c r="M1356" s="52"/>
      <c r="N1356" s="167"/>
      <c r="O1356" s="167"/>
    </row>
    <row r="1357" spans="1:15" x14ac:dyDescent="0.25">
      <c r="A1357" s="33" t="s">
        <v>154</v>
      </c>
      <c r="B1357" s="34">
        <f>VLOOKUP(D1357,nusedswatershed,4,FALSE)</f>
        <v>26</v>
      </c>
      <c r="C1357" s="35">
        <v>26</v>
      </c>
      <c r="D1357" s="36" t="s">
        <v>240</v>
      </c>
      <c r="E1357" s="36" t="s">
        <v>61</v>
      </c>
      <c r="F1357" s="21" t="s">
        <v>163</v>
      </c>
      <c r="G1357" s="40">
        <v>2016</v>
      </c>
      <c r="H1357" s="128">
        <v>370</v>
      </c>
      <c r="I1357" s="40">
        <v>370</v>
      </c>
      <c r="J1357" s="153">
        <f>K1357*I1357</f>
        <v>370</v>
      </c>
      <c r="K1357" s="52">
        <f>_xlfn.IFNA(VLOOKUP(D1357&amp;"."&amp;G1357,PNIdata!$E$6:$L$264,2,FALSE),"-")</f>
        <v>1</v>
      </c>
      <c r="L1357" s="158" t="str">
        <f>IFERROR(IF(O1357&gt;0,I1357*O1357,"   -"),"   -")</f>
        <v xml:space="preserve">   -</v>
      </c>
      <c r="M1357" s="52"/>
      <c r="N1357" s="167"/>
      <c r="O1357" s="167"/>
    </row>
    <row r="1358" spans="1:15" x14ac:dyDescent="0.25">
      <c r="A1358" s="33" t="s">
        <v>154</v>
      </c>
      <c r="B1358" s="34">
        <f>VLOOKUP(D1358,nusedswatershed,4,FALSE)</f>
        <v>26</v>
      </c>
      <c r="C1358" s="35">
        <v>26</v>
      </c>
      <c r="D1358" s="36" t="s">
        <v>240</v>
      </c>
      <c r="E1358" s="36" t="s">
        <v>61</v>
      </c>
      <c r="F1358" s="21" t="s">
        <v>163</v>
      </c>
      <c r="G1358" s="22">
        <v>2012</v>
      </c>
      <c r="H1358" s="128">
        <v>223</v>
      </c>
      <c r="I1358" s="40">
        <v>223</v>
      </c>
      <c r="J1358" s="153">
        <f>K1358*I1358</f>
        <v>223</v>
      </c>
      <c r="K1358" s="52">
        <f>_xlfn.IFNA(VLOOKUP(D1358&amp;"."&amp;G1358,PNIdata!$E$6:$L$264,2,FALSE),"-")</f>
        <v>1</v>
      </c>
      <c r="L1358" s="158" t="str">
        <f>IFERROR(IF(O1358&gt;0,I1358*O1358,"   -"),"   -")</f>
        <v xml:space="preserve">   -</v>
      </c>
      <c r="M1358" s="52"/>
      <c r="N1358" s="167"/>
      <c r="O1358" s="167"/>
    </row>
    <row r="1359" spans="1:15" x14ac:dyDescent="0.25">
      <c r="A1359" s="33" t="s">
        <v>154</v>
      </c>
      <c r="B1359" s="34">
        <f>VLOOKUP(D1359,nusedswatershed,4,FALSE)</f>
        <v>26</v>
      </c>
      <c r="C1359" s="35">
        <v>26</v>
      </c>
      <c r="D1359" s="36" t="s">
        <v>240</v>
      </c>
      <c r="E1359" s="36" t="s">
        <v>61</v>
      </c>
      <c r="F1359" s="21" t="s">
        <v>163</v>
      </c>
      <c r="G1359" s="22">
        <v>2010</v>
      </c>
      <c r="H1359" s="128">
        <v>185</v>
      </c>
      <c r="I1359" s="40">
        <v>185</v>
      </c>
      <c r="J1359" s="153">
        <f>K1359*I1359</f>
        <v>185</v>
      </c>
      <c r="K1359" s="52">
        <f>_xlfn.IFNA(VLOOKUP(D1359&amp;"."&amp;G1359,PNIdata!$E$6:$L$264,2,FALSE),"-")</f>
        <v>1</v>
      </c>
      <c r="L1359" s="158" t="str">
        <f>IFERROR(IF(O1359&gt;0,I1359*O1359,"   -"),"   -")</f>
        <v xml:space="preserve">   -</v>
      </c>
      <c r="M1359" s="52"/>
      <c r="N1359" s="167"/>
      <c r="O1359" s="167"/>
    </row>
    <row r="1360" spans="1:15" x14ac:dyDescent="0.25">
      <c r="A1360" s="33" t="s">
        <v>154</v>
      </c>
      <c r="B1360" s="34">
        <f>VLOOKUP(D1360,nusedswatershed,4,FALSE)</f>
        <v>26</v>
      </c>
      <c r="C1360" s="35">
        <v>26</v>
      </c>
      <c r="D1360" s="36" t="s">
        <v>240</v>
      </c>
      <c r="E1360" s="36" t="s">
        <v>61</v>
      </c>
      <c r="F1360" s="21" t="s">
        <v>163</v>
      </c>
      <c r="G1360" s="40">
        <v>2023</v>
      </c>
      <c r="H1360" s="128">
        <v>355</v>
      </c>
      <c r="I1360" s="40">
        <v>355</v>
      </c>
      <c r="J1360" s="159" t="str">
        <f>IFERROR(IF(K1360&gt;0,I1360*K1360,"   -"),"   -")</f>
        <v xml:space="preserve">   -</v>
      </c>
      <c r="K1360" s="52" t="str">
        <f>_xlfn.IFNA(VLOOKUP(D1360&amp;"."&amp;G1360,PNIdata!$E$6:$L$264,2,FALSE),"-")</f>
        <v>-</v>
      </c>
      <c r="L1360" s="158" t="str">
        <f>IFERROR(IF(O1360&gt;0,I1360*O1360,"   -"),"   -")</f>
        <v xml:space="preserve">   -</v>
      </c>
      <c r="M1360" s="52"/>
      <c r="N1360" s="167"/>
      <c r="O1360" s="167"/>
    </row>
    <row r="1361" spans="1:15" x14ac:dyDescent="0.25">
      <c r="A1361" s="33" t="s">
        <v>154</v>
      </c>
      <c r="B1361" s="34">
        <f>VLOOKUP(D1361,nusedswatershed,4,FALSE)</f>
        <v>26</v>
      </c>
      <c r="C1361" s="35">
        <v>26</v>
      </c>
      <c r="D1361" s="36" t="s">
        <v>240</v>
      </c>
      <c r="E1361" s="36" t="s">
        <v>61</v>
      </c>
      <c r="F1361" s="21" t="s">
        <v>163</v>
      </c>
      <c r="G1361" s="40">
        <v>2022</v>
      </c>
      <c r="H1361" s="128">
        <v>739</v>
      </c>
      <c r="I1361" s="40">
        <v>739</v>
      </c>
      <c r="J1361" s="159" t="str">
        <f>IFERROR(IF(K1361&gt;0,I1361*K1361,"   -"),"   -")</f>
        <v xml:space="preserve">   -</v>
      </c>
      <c r="K1361" s="52" t="str">
        <f>_xlfn.IFNA(VLOOKUP(D1361&amp;"."&amp;G1361,PNIdata!$E$6:$L$264,2,FALSE),"-")</f>
        <v>-</v>
      </c>
      <c r="L1361" s="158" t="str">
        <f>IFERROR(IF(O1361&gt;0,I1361*O1361,"   -"),"   -")</f>
        <v xml:space="preserve">   -</v>
      </c>
      <c r="M1361" s="52"/>
      <c r="N1361" s="167"/>
      <c r="O1361" s="167"/>
    </row>
    <row r="1362" spans="1:15" x14ac:dyDescent="0.25">
      <c r="A1362" s="33" t="s">
        <v>154</v>
      </c>
      <c r="B1362" s="34">
        <f>VLOOKUP(D1362,nusedswatershed,4,FALSE)</f>
        <v>26</v>
      </c>
      <c r="C1362" s="35">
        <v>26</v>
      </c>
      <c r="D1362" s="36" t="s">
        <v>240</v>
      </c>
      <c r="E1362" s="36" t="s">
        <v>61</v>
      </c>
      <c r="F1362" s="21" t="s">
        <v>163</v>
      </c>
      <c r="G1362" s="40">
        <v>2021</v>
      </c>
      <c r="H1362" s="128">
        <v>325</v>
      </c>
      <c r="I1362" s="40">
        <v>325</v>
      </c>
      <c r="J1362" s="159" t="str">
        <f>IFERROR(IF(K1362&gt;0,I1362*K1362,"   -"),"   -")</f>
        <v xml:space="preserve">   -</v>
      </c>
      <c r="K1362" s="52" t="str">
        <f>_xlfn.IFNA(VLOOKUP(D1362&amp;"."&amp;G1362,PNIdata!$E$6:$L$264,2,FALSE),"-")</f>
        <v>-</v>
      </c>
      <c r="L1362" s="158" t="str">
        <f>IFERROR(IF(O1362&gt;0,I1362*O1362,"   -"),"   -")</f>
        <v xml:space="preserve">   -</v>
      </c>
      <c r="M1362" s="52"/>
      <c r="N1362" s="167"/>
      <c r="O1362" s="167"/>
    </row>
    <row r="1363" spans="1:15" x14ac:dyDescent="0.25">
      <c r="A1363" s="33" t="s">
        <v>154</v>
      </c>
      <c r="B1363" s="34">
        <f>VLOOKUP(D1363,nusedswatershed,4,FALSE)</f>
        <v>26</v>
      </c>
      <c r="C1363" s="35">
        <v>26</v>
      </c>
      <c r="D1363" s="36" t="s">
        <v>240</v>
      </c>
      <c r="E1363" s="36" t="s">
        <v>61</v>
      </c>
      <c r="F1363" s="21" t="s">
        <v>163</v>
      </c>
      <c r="G1363" s="40">
        <v>2020</v>
      </c>
      <c r="H1363" s="128">
        <v>350</v>
      </c>
      <c r="I1363" s="40">
        <v>350</v>
      </c>
      <c r="J1363" s="159" t="str">
        <f>IFERROR(IF(K1363&gt;0,I1363*K1363,"   -"),"   -")</f>
        <v xml:space="preserve">   -</v>
      </c>
      <c r="K1363" s="52" t="str">
        <f>_xlfn.IFNA(VLOOKUP(D1363&amp;"."&amp;G1363,PNIdata!$E$6:$L$264,2,FALSE),"-")</f>
        <v>-</v>
      </c>
      <c r="L1363" s="158" t="str">
        <f>IFERROR(IF(O1363&gt;0,I1363*O1363,"   -"),"   -")</f>
        <v xml:space="preserve">   -</v>
      </c>
      <c r="M1363" s="52"/>
      <c r="N1363" s="167"/>
      <c r="O1363" s="167"/>
    </row>
    <row r="1364" spans="1:15" x14ac:dyDescent="0.25">
      <c r="A1364" s="33" t="s">
        <v>154</v>
      </c>
      <c r="B1364" s="34">
        <f>VLOOKUP(D1364,nusedswatershed,4,FALSE)</f>
        <v>26</v>
      </c>
      <c r="C1364" s="35">
        <v>26</v>
      </c>
      <c r="D1364" s="36" t="s">
        <v>240</v>
      </c>
      <c r="E1364" s="36" t="s">
        <v>61</v>
      </c>
      <c r="F1364" s="21" t="s">
        <v>163</v>
      </c>
      <c r="G1364" s="40">
        <v>2019</v>
      </c>
      <c r="H1364" s="128">
        <v>266</v>
      </c>
      <c r="I1364" s="40">
        <v>266</v>
      </c>
      <c r="J1364" s="159" t="str">
        <f>IFERROR(IF(K1364&gt;0,I1364*K1364,"   -"),"   -")</f>
        <v xml:space="preserve">   -</v>
      </c>
      <c r="K1364" s="52" t="str">
        <f>_xlfn.IFNA(VLOOKUP(D1364&amp;"."&amp;G1364,PNIdata!$E$6:$L$264,2,FALSE),"-")</f>
        <v>-</v>
      </c>
      <c r="L1364" s="158" t="str">
        <f>IFERROR(IF(O1364&gt;0,I1364*O1364,"   -"),"   -")</f>
        <v xml:space="preserve">   -</v>
      </c>
      <c r="M1364" s="52"/>
      <c r="N1364" s="167"/>
      <c r="O1364" s="167"/>
    </row>
    <row r="1365" spans="1:15" x14ac:dyDescent="0.25">
      <c r="A1365" s="33" t="s">
        <v>154</v>
      </c>
      <c r="B1365" s="34">
        <f>VLOOKUP(D1365,nusedswatershed,4,FALSE)</f>
        <v>26</v>
      </c>
      <c r="C1365" s="35">
        <v>26</v>
      </c>
      <c r="D1365" s="36" t="s">
        <v>240</v>
      </c>
      <c r="E1365" s="36" t="s">
        <v>61</v>
      </c>
      <c r="F1365" s="21" t="s">
        <v>163</v>
      </c>
      <c r="G1365" s="40">
        <v>2018</v>
      </c>
      <c r="H1365" s="128">
        <v>420</v>
      </c>
      <c r="I1365" s="40">
        <v>420</v>
      </c>
      <c r="J1365" s="159" t="str">
        <f>IFERROR(IF(K1365&gt;0,I1365*K1365,"   -"),"   -")</f>
        <v xml:space="preserve">   -</v>
      </c>
      <c r="K1365" s="52" t="str">
        <f>_xlfn.IFNA(VLOOKUP(D1365&amp;"."&amp;G1365,PNIdata!$E$6:$L$264,2,FALSE),"-")</f>
        <v>-</v>
      </c>
      <c r="L1365" s="158" t="str">
        <f>IFERROR(IF(O1365&gt;0,I1365*O1365,"   -"),"   -")</f>
        <v xml:space="preserve">   -</v>
      </c>
      <c r="M1365" s="52"/>
      <c r="N1365" s="167"/>
      <c r="O1365" s="167"/>
    </row>
    <row r="1366" spans="1:15" x14ac:dyDescent="0.25">
      <c r="A1366" s="33" t="s">
        <v>154</v>
      </c>
      <c r="B1366" s="34">
        <f>VLOOKUP(D1366,nusedswatershed,4,FALSE)</f>
        <v>26</v>
      </c>
      <c r="C1366" s="35">
        <v>26</v>
      </c>
      <c r="D1366" s="36" t="s">
        <v>240</v>
      </c>
      <c r="E1366" s="36" t="s">
        <v>61</v>
      </c>
      <c r="F1366" s="21" t="s">
        <v>163</v>
      </c>
      <c r="G1366">
        <v>2013</v>
      </c>
      <c r="H1366" s="128">
        <v>240</v>
      </c>
      <c r="I1366" s="40">
        <v>240</v>
      </c>
      <c r="J1366" s="159" t="str">
        <f>IFERROR(IF(K1366&gt;0,I1366*K1366,"   -"),"   -")</f>
        <v xml:space="preserve">   -</v>
      </c>
      <c r="K1366" s="52" t="str">
        <f>_xlfn.IFNA(VLOOKUP(D1366&amp;"."&amp;G1366,PNIdata!$E$6:$L$264,2,FALSE),"-")</f>
        <v>-</v>
      </c>
      <c r="L1366" s="158" t="str">
        <f>IFERROR(IF(O1366&gt;0,I1366*O1366,"   -"),"   -")</f>
        <v xml:space="preserve">   -</v>
      </c>
      <c r="M1366" s="52"/>
      <c r="N1366" s="167"/>
      <c r="O1366" s="167"/>
    </row>
    <row r="1367" spans="1:15" x14ac:dyDescent="0.25">
      <c r="A1367" s="33" t="s">
        <v>154</v>
      </c>
      <c r="B1367" s="34">
        <f>VLOOKUP(D1367,nusedswatershed,4,FALSE)</f>
        <v>26</v>
      </c>
      <c r="C1367" s="35">
        <v>26</v>
      </c>
      <c r="D1367" s="36" t="s">
        <v>240</v>
      </c>
      <c r="E1367" s="36" t="s">
        <v>61</v>
      </c>
      <c r="F1367" s="21" t="s">
        <v>163</v>
      </c>
      <c r="G1367" s="22">
        <v>2011</v>
      </c>
      <c r="H1367" s="128">
        <v>302</v>
      </c>
      <c r="I1367" s="40">
        <v>302</v>
      </c>
      <c r="J1367" s="159" t="str">
        <f>IFERROR(IF(K1367&gt;0,I1367*K1367,"   -"),"   -")</f>
        <v xml:space="preserve">   -</v>
      </c>
      <c r="K1367" s="52" t="str">
        <f>_xlfn.IFNA(VLOOKUP(D1367&amp;"."&amp;G1367,PNIdata!$E$6:$L$264,2,FALSE),"-")</f>
        <v>-</v>
      </c>
      <c r="L1367" s="158" t="str">
        <f>IFERROR(IF(O1367&gt;0,I1367*O1367,"   -"),"   -")</f>
        <v xml:space="preserve">   -</v>
      </c>
      <c r="M1367" s="52"/>
      <c r="N1367" s="167"/>
      <c r="O1367" s="167"/>
    </row>
    <row r="1368" spans="1:15" x14ac:dyDescent="0.25">
      <c r="A1368" s="33" t="s">
        <v>154</v>
      </c>
      <c r="B1368" s="34">
        <f>VLOOKUP(D1368,nusedswatershed,4,FALSE)</f>
        <v>26</v>
      </c>
      <c r="C1368" s="35">
        <v>26</v>
      </c>
      <c r="D1368" s="36" t="s">
        <v>240</v>
      </c>
      <c r="E1368" s="36" t="s">
        <v>61</v>
      </c>
      <c r="F1368" s="21" t="s">
        <v>163</v>
      </c>
      <c r="G1368">
        <v>2008</v>
      </c>
      <c r="H1368" s="128">
        <v>264</v>
      </c>
      <c r="I1368" s="40">
        <v>264</v>
      </c>
      <c r="J1368" s="159" t="str">
        <f>IFERROR(IF(K1368&gt;0,I1368*K1368,"   -"),"   -")</f>
        <v xml:space="preserve">   -</v>
      </c>
      <c r="K1368" s="52" t="str">
        <f>_xlfn.IFNA(VLOOKUP(D1368&amp;"."&amp;G1368,PNIdata!$E$6:$L$264,2,FALSE),"-")</f>
        <v>-</v>
      </c>
      <c r="L1368" s="158" t="str">
        <f>IFERROR(IF(O1368&gt;0,I1368*O1368,"   -"),"   -")</f>
        <v xml:space="preserve">   -</v>
      </c>
      <c r="M1368" s="52"/>
      <c r="N1368" s="167"/>
      <c r="O1368" s="167"/>
    </row>
    <row r="1369" spans="1:15" x14ac:dyDescent="0.25">
      <c r="A1369" s="33" t="s">
        <v>154</v>
      </c>
      <c r="B1369" s="34">
        <f>VLOOKUP(D1369,nusedswatershed,4,FALSE)</f>
        <v>26</v>
      </c>
      <c r="C1369" s="35">
        <v>26</v>
      </c>
      <c r="D1369" s="36" t="s">
        <v>240</v>
      </c>
      <c r="E1369" s="36" t="s">
        <v>61</v>
      </c>
      <c r="F1369" s="21" t="s">
        <v>163</v>
      </c>
      <c r="G1369">
        <v>2007</v>
      </c>
      <c r="H1369" s="128">
        <v>193</v>
      </c>
      <c r="I1369" s="40">
        <v>193</v>
      </c>
      <c r="J1369" s="159" t="str">
        <f>IFERROR(IF(K1369&gt;0,I1369*K1369,"   -"),"   -")</f>
        <v xml:space="preserve">   -</v>
      </c>
      <c r="K1369" s="52" t="str">
        <f>_xlfn.IFNA(VLOOKUP(D1369&amp;"."&amp;G1369,PNIdata!$E$6:$L$264,2,FALSE),"-")</f>
        <v>-</v>
      </c>
      <c r="L1369" s="158" t="str">
        <f>IFERROR(IF(O1369&gt;0,I1369*O1369,"   -"),"   -")</f>
        <v xml:space="preserve">   -</v>
      </c>
      <c r="M1369" s="52"/>
      <c r="N1369" s="167"/>
      <c r="O1369" s="167"/>
    </row>
    <row r="1370" spans="1:15" x14ac:dyDescent="0.25">
      <c r="A1370" s="33" t="s">
        <v>154</v>
      </c>
      <c r="B1370" s="34">
        <f>VLOOKUP(D1370,nusedswatershed,4,FALSE)</f>
        <v>26</v>
      </c>
      <c r="C1370" s="35">
        <v>26</v>
      </c>
      <c r="D1370" s="36" t="s">
        <v>240</v>
      </c>
      <c r="E1370" s="36" t="s">
        <v>61</v>
      </c>
      <c r="F1370" s="21" t="s">
        <v>163</v>
      </c>
      <c r="G1370">
        <v>2006</v>
      </c>
      <c r="H1370" s="128">
        <v>536</v>
      </c>
      <c r="I1370" s="40">
        <v>536</v>
      </c>
      <c r="J1370" s="159" t="str">
        <f>IFERROR(IF(K1370&gt;0,I1370*K1370,"   -"),"   -")</f>
        <v xml:space="preserve">   -</v>
      </c>
      <c r="K1370" s="52" t="str">
        <f>_xlfn.IFNA(VLOOKUP(D1370&amp;"."&amp;G1370,PNIdata!$E$6:$L$264,2,FALSE),"-")</f>
        <v>-</v>
      </c>
      <c r="L1370" s="158" t="str">
        <f>IFERROR(IF(O1370&gt;0,I1370*O1370,"   -"),"   -")</f>
        <v xml:space="preserve">   -</v>
      </c>
      <c r="M1370" s="52"/>
      <c r="N1370" s="167"/>
      <c r="O1370" s="167"/>
    </row>
    <row r="1371" spans="1:15" x14ac:dyDescent="0.25">
      <c r="A1371" s="33" t="s">
        <v>154</v>
      </c>
      <c r="B1371" s="34">
        <f>VLOOKUP(D1371,nusedswatershed,4,FALSE)</f>
        <v>26</v>
      </c>
      <c r="C1371" s="35">
        <v>26</v>
      </c>
      <c r="D1371" s="36" t="s">
        <v>240</v>
      </c>
      <c r="E1371" s="36" t="s">
        <v>61</v>
      </c>
      <c r="F1371" s="21" t="s">
        <v>163</v>
      </c>
      <c r="G1371">
        <v>2005</v>
      </c>
      <c r="H1371" s="128">
        <v>488</v>
      </c>
      <c r="I1371" s="40">
        <v>488</v>
      </c>
      <c r="J1371" s="159" t="str">
        <f>IFERROR(IF(K1371&gt;0,I1371*K1371,"   -"),"   -")</f>
        <v xml:space="preserve">   -</v>
      </c>
      <c r="K1371" s="52" t="str">
        <f>_xlfn.IFNA(VLOOKUP(D1371&amp;"."&amp;G1371,PNIdata!$E$6:$L$264,2,FALSE),"-")</f>
        <v>-</v>
      </c>
      <c r="L1371" s="158" t="str">
        <f>IFERROR(IF(O1371&gt;0,I1371*O1371,"   -"),"   -")</f>
        <v xml:space="preserve">   -</v>
      </c>
      <c r="M1371" s="52"/>
      <c r="N1371" s="167"/>
      <c r="O1371" s="167"/>
    </row>
    <row r="1372" spans="1:15" x14ac:dyDescent="0.25">
      <c r="A1372" s="33" t="s">
        <v>154</v>
      </c>
      <c r="B1372" s="34">
        <f>VLOOKUP(D1372,nusedswatershed,4,FALSE)</f>
        <v>26</v>
      </c>
      <c r="C1372" s="35">
        <v>26</v>
      </c>
      <c r="D1372" s="36" t="s">
        <v>240</v>
      </c>
      <c r="E1372" s="36" t="s">
        <v>61</v>
      </c>
      <c r="F1372" s="21" t="s">
        <v>163</v>
      </c>
      <c r="G1372">
        <v>2004</v>
      </c>
      <c r="H1372" s="128">
        <v>301</v>
      </c>
      <c r="I1372" s="40">
        <v>301</v>
      </c>
      <c r="J1372" s="159" t="str">
        <f>IFERROR(IF(K1372&gt;0,I1372*K1372,"   -"),"   -")</f>
        <v xml:space="preserve">   -</v>
      </c>
      <c r="K1372" s="52" t="str">
        <f>_xlfn.IFNA(VLOOKUP(D1372&amp;"."&amp;G1372,PNIdata!$E$6:$L$264,2,FALSE),"-")</f>
        <v>-</v>
      </c>
      <c r="L1372" s="158" t="str">
        <f>IFERROR(IF(O1372&gt;0,I1372*O1372,"   -"),"   -")</f>
        <v xml:space="preserve">   -</v>
      </c>
      <c r="M1372" s="52"/>
      <c r="N1372" s="167"/>
      <c r="O1372" s="167"/>
    </row>
    <row r="1373" spans="1:15" x14ac:dyDescent="0.25">
      <c r="A1373" s="33" t="s">
        <v>154</v>
      </c>
      <c r="B1373" s="34">
        <f>VLOOKUP(D1373,nusedswatershed,4,FALSE)</f>
        <v>26</v>
      </c>
      <c r="C1373" s="35">
        <v>26</v>
      </c>
      <c r="D1373" s="36" t="s">
        <v>240</v>
      </c>
      <c r="E1373" s="36" t="s">
        <v>61</v>
      </c>
      <c r="F1373" s="21" t="s">
        <v>163</v>
      </c>
      <c r="G1373">
        <v>2003</v>
      </c>
      <c r="H1373" s="128">
        <v>358</v>
      </c>
      <c r="I1373" s="40">
        <v>358</v>
      </c>
      <c r="J1373" s="159" t="str">
        <f>IFERROR(IF(K1373&gt;0,I1373*K1373,"   -"),"   -")</f>
        <v xml:space="preserve">   -</v>
      </c>
      <c r="K1373" s="52" t="str">
        <f>_xlfn.IFNA(VLOOKUP(D1373&amp;"."&amp;G1373,PNIdata!$E$6:$L$264,2,FALSE),"-")</f>
        <v>-</v>
      </c>
      <c r="L1373" s="158" t="str">
        <f>IFERROR(IF(O1373&gt;0,I1373*O1373,"   -"),"   -")</f>
        <v xml:space="preserve">   -</v>
      </c>
      <c r="M1373" s="52"/>
      <c r="N1373" s="167"/>
      <c r="O1373" s="167"/>
    </row>
    <row r="1374" spans="1:15" x14ac:dyDescent="0.25">
      <c r="A1374" s="33" t="s">
        <v>154</v>
      </c>
      <c r="B1374" s="34">
        <f>VLOOKUP(D1374,nusedswatershed,4,FALSE)</f>
        <v>26</v>
      </c>
      <c r="C1374" s="35">
        <v>26</v>
      </c>
      <c r="D1374" s="36" t="s">
        <v>240</v>
      </c>
      <c r="E1374" s="36" t="s">
        <v>61</v>
      </c>
      <c r="F1374" s="21" t="s">
        <v>163</v>
      </c>
      <c r="G1374">
        <v>2002</v>
      </c>
      <c r="H1374" s="128">
        <v>251</v>
      </c>
      <c r="I1374" s="40">
        <v>251</v>
      </c>
      <c r="J1374" s="159" t="str">
        <f>IFERROR(IF(K1374&gt;0,I1374*K1374,"   -"),"   -")</f>
        <v xml:space="preserve">   -</v>
      </c>
      <c r="K1374" s="52" t="str">
        <f>_xlfn.IFNA(VLOOKUP(D1374&amp;"."&amp;G1374,PNIdata!$E$6:$L$264,2,FALSE),"-")</f>
        <v>-</v>
      </c>
      <c r="L1374" s="158" t="str">
        <f>IFERROR(IF(O1374&gt;0,I1374*O1374,"   -"),"   -")</f>
        <v xml:space="preserve">   -</v>
      </c>
      <c r="M1374" s="52"/>
      <c r="N1374" s="167"/>
      <c r="O1374" s="167"/>
    </row>
    <row r="1375" spans="1:15" x14ac:dyDescent="0.25">
      <c r="A1375" s="33" t="s">
        <v>154</v>
      </c>
      <c r="B1375" s="34">
        <f>VLOOKUP(D1375,nusedswatershed,4,FALSE)</f>
        <v>26</v>
      </c>
      <c r="C1375" s="35">
        <v>26</v>
      </c>
      <c r="D1375" s="36" t="s">
        <v>240</v>
      </c>
      <c r="E1375" s="36" t="s">
        <v>61</v>
      </c>
      <c r="F1375" s="21" t="s">
        <v>163</v>
      </c>
      <c r="G1375">
        <v>2001</v>
      </c>
      <c r="H1375" s="128">
        <v>409</v>
      </c>
      <c r="I1375" s="40">
        <v>409</v>
      </c>
      <c r="J1375" s="159" t="str">
        <f>IFERROR(IF(K1375&gt;0,I1375*K1375,"   -"),"   -")</f>
        <v xml:space="preserve">   -</v>
      </c>
      <c r="K1375" s="52" t="str">
        <f>_xlfn.IFNA(VLOOKUP(D1375&amp;"."&amp;G1375,PNIdata!$E$6:$L$264,2,FALSE),"-")</f>
        <v>-</v>
      </c>
      <c r="L1375" s="158" t="str">
        <f>IFERROR(IF(O1375&gt;0,I1375*O1375,"   -"),"   -")</f>
        <v xml:space="preserve">   -</v>
      </c>
      <c r="M1375" s="52"/>
      <c r="N1375" s="167"/>
      <c r="O1375" s="167"/>
    </row>
    <row r="1376" spans="1:15" x14ac:dyDescent="0.25">
      <c r="A1376" s="33" t="s">
        <v>154</v>
      </c>
      <c r="B1376" s="34">
        <f>VLOOKUP(D1376,nusedswatershed,4,FALSE)</f>
        <v>26</v>
      </c>
      <c r="C1376" s="35">
        <v>26</v>
      </c>
      <c r="D1376" s="36" t="s">
        <v>240</v>
      </c>
      <c r="E1376" s="36" t="s">
        <v>61</v>
      </c>
      <c r="F1376" s="21" t="s">
        <v>163</v>
      </c>
      <c r="G1376">
        <v>2000</v>
      </c>
      <c r="H1376" s="128">
        <v>105</v>
      </c>
      <c r="I1376" s="40">
        <v>105</v>
      </c>
      <c r="J1376" s="159" t="str">
        <f>IFERROR(IF(K1376&gt;0,I1376*K1376,"   -"),"   -")</f>
        <v xml:space="preserve">   -</v>
      </c>
      <c r="K1376" s="52" t="str">
        <f>_xlfn.IFNA(VLOOKUP(D1376&amp;"."&amp;G1376,PNIdata!$E$6:$L$264,2,FALSE),"-")</f>
        <v>-</v>
      </c>
      <c r="L1376" s="158" t="str">
        <f>IFERROR(IF(O1376&gt;0,I1376*O1376,"   -"),"   -")</f>
        <v xml:space="preserve">   -</v>
      </c>
      <c r="M1376" s="52"/>
      <c r="N1376" s="167"/>
      <c r="O1376" s="167"/>
    </row>
    <row r="1377" spans="1:15" x14ac:dyDescent="0.25">
      <c r="A1377" s="33" t="s">
        <v>154</v>
      </c>
      <c r="B1377" s="34">
        <f>VLOOKUP(D1377,nusedswatershed,4,FALSE)</f>
        <v>26</v>
      </c>
      <c r="C1377" s="35">
        <v>26</v>
      </c>
      <c r="D1377" s="36" t="s">
        <v>240</v>
      </c>
      <c r="E1377" s="36" t="s">
        <v>61</v>
      </c>
      <c r="F1377" s="21" t="s">
        <v>163</v>
      </c>
      <c r="G1377">
        <v>1999</v>
      </c>
      <c r="H1377" s="128">
        <v>453</v>
      </c>
      <c r="I1377" s="40">
        <v>453</v>
      </c>
      <c r="J1377" s="159" t="str">
        <f>IFERROR(IF(K1377&gt;0,I1377*K1377,"   -"),"   -")</f>
        <v xml:space="preserve">   -</v>
      </c>
      <c r="K1377" s="52" t="str">
        <f>_xlfn.IFNA(VLOOKUP(D1377&amp;"."&amp;G1377,PNIdata!$E$6:$L$264,2,FALSE),"-")</f>
        <v>-</v>
      </c>
      <c r="L1377" s="158" t="str">
        <f>IFERROR(IF(O1377&gt;0,I1377*O1377,"   -"),"   -")</f>
        <v xml:space="preserve">   -</v>
      </c>
      <c r="M1377" s="52"/>
      <c r="N1377" s="167"/>
      <c r="O1377" s="167"/>
    </row>
    <row r="1378" spans="1:15" x14ac:dyDescent="0.25">
      <c r="A1378" s="33" t="s">
        <v>154</v>
      </c>
      <c r="B1378" s="34">
        <f>VLOOKUP(D1378,nusedswatershed,4,FALSE)</f>
        <v>26</v>
      </c>
      <c r="C1378" s="35">
        <v>26</v>
      </c>
      <c r="D1378" s="36" t="s">
        <v>240</v>
      </c>
      <c r="E1378" s="36" t="s">
        <v>61</v>
      </c>
      <c r="F1378" s="21" t="s">
        <v>163</v>
      </c>
      <c r="G1378" s="22">
        <v>1998</v>
      </c>
      <c r="H1378" s="128">
        <v>824</v>
      </c>
      <c r="I1378" s="40">
        <v>824</v>
      </c>
      <c r="J1378" s="159" t="str">
        <f>IFERROR(IF(K1378&gt;0,I1378*K1378,"   -"),"   -")</f>
        <v xml:space="preserve">   -</v>
      </c>
      <c r="K1378" s="52" t="str">
        <f>_xlfn.IFNA(VLOOKUP(D1378&amp;"."&amp;G1378,PNIdata!$E$6:$L$264,2,FALSE),"-")</f>
        <v>-</v>
      </c>
      <c r="L1378" s="158" t="str">
        <f>IFERROR(IF(O1378&gt;0,I1378*O1378,"   -"),"   -")</f>
        <v xml:space="preserve">   -</v>
      </c>
      <c r="M1378" s="52"/>
      <c r="N1378" s="167"/>
      <c r="O1378" s="168"/>
    </row>
    <row r="1379" spans="1:15" x14ac:dyDescent="0.25">
      <c r="A1379" s="33" t="s">
        <v>154</v>
      </c>
      <c r="B1379" s="34">
        <f>VLOOKUP(D1379,nusedswatershed,4,FALSE)</f>
        <v>26</v>
      </c>
      <c r="C1379" s="35">
        <v>26</v>
      </c>
      <c r="D1379" s="36" t="s">
        <v>240</v>
      </c>
      <c r="E1379" s="36" t="s">
        <v>61</v>
      </c>
      <c r="F1379" s="21" t="s">
        <v>163</v>
      </c>
      <c r="G1379" s="22">
        <v>1997</v>
      </c>
      <c r="H1379" s="128">
        <v>558</v>
      </c>
      <c r="I1379" s="40">
        <v>558</v>
      </c>
      <c r="J1379" s="159" t="str">
        <f>IFERROR(IF(K1379&gt;0,I1379*K1379,"   -"),"   -")</f>
        <v xml:space="preserve">   -</v>
      </c>
      <c r="K1379" s="52" t="str">
        <f>_xlfn.IFNA(VLOOKUP(D1379&amp;"."&amp;G1379,PNIdata!$E$6:$L$264,2,FALSE),"-")</f>
        <v>-</v>
      </c>
      <c r="L1379" s="158" t="str">
        <f>IFERROR(IF(O1379&gt;0,I1379*O1379,"   -"),"   -")</f>
        <v xml:space="preserve">   -</v>
      </c>
      <c r="M1379" s="52"/>
      <c r="N1379" s="167"/>
      <c r="O1379" s="167"/>
    </row>
    <row r="1380" spans="1:15" x14ac:dyDescent="0.25">
      <c r="A1380" s="33" t="s">
        <v>154</v>
      </c>
      <c r="B1380" s="34">
        <f>VLOOKUP(D1380,nusedswatershed,4,FALSE)</f>
        <v>26</v>
      </c>
      <c r="C1380" s="35">
        <v>26</v>
      </c>
      <c r="D1380" s="36" t="s">
        <v>240</v>
      </c>
      <c r="E1380" s="36" t="s">
        <v>61</v>
      </c>
      <c r="F1380" s="21" t="s">
        <v>163</v>
      </c>
      <c r="G1380" s="22">
        <v>1996</v>
      </c>
      <c r="H1380" s="128">
        <v>219</v>
      </c>
      <c r="I1380" s="40">
        <v>219</v>
      </c>
      <c r="J1380" s="159" t="str">
        <f>IFERROR(IF(K1380&gt;0,I1380*K1380,"   -"),"   -")</f>
        <v xml:space="preserve">   -</v>
      </c>
      <c r="K1380" s="52" t="str">
        <f>_xlfn.IFNA(VLOOKUP(D1380&amp;"."&amp;G1380,PNIdata!$E$6:$L$264,2,FALSE),"-")</f>
        <v>-</v>
      </c>
      <c r="L1380" s="158" t="str">
        <f>IFERROR(IF(O1380&gt;0,I1380*O1380,"   -"),"   -")</f>
        <v xml:space="preserve">   -</v>
      </c>
      <c r="M1380" s="52"/>
      <c r="N1380" s="167"/>
      <c r="O1380" s="167"/>
    </row>
    <row r="1381" spans="1:15" x14ac:dyDescent="0.25">
      <c r="A1381" s="33" t="s">
        <v>154</v>
      </c>
      <c r="B1381" s="34">
        <f>VLOOKUP(D1381,nusedswatershed,4,FALSE)</f>
        <v>26</v>
      </c>
      <c r="C1381" s="35">
        <v>26</v>
      </c>
      <c r="D1381" s="36" t="s">
        <v>240</v>
      </c>
      <c r="E1381" s="36" t="s">
        <v>61</v>
      </c>
      <c r="F1381" s="21" t="s">
        <v>163</v>
      </c>
      <c r="G1381" s="22">
        <v>1995</v>
      </c>
      <c r="H1381" s="128">
        <v>266</v>
      </c>
      <c r="I1381" s="40">
        <v>266</v>
      </c>
      <c r="J1381" s="159" t="str">
        <f>IFERROR(IF(K1381&gt;0,I1381*K1381,"   -"),"   -")</f>
        <v xml:space="preserve">   -</v>
      </c>
      <c r="K1381" s="52" t="str">
        <f>_xlfn.IFNA(VLOOKUP(D1381&amp;"."&amp;G1381,PNIdata!$E$6:$L$264,2,FALSE),"-")</f>
        <v>-</v>
      </c>
      <c r="L1381" s="158" t="str">
        <f>IFERROR(IF(O1381&gt;0,I1381*O1381,"   -"),"   -")</f>
        <v xml:space="preserve">   -</v>
      </c>
      <c r="M1381" s="52"/>
      <c r="N1381" s="167"/>
      <c r="O1381" s="167"/>
    </row>
    <row r="1382" spans="1:15" hidden="1" x14ac:dyDescent="0.25">
      <c r="A1382" s="33" t="s">
        <v>154</v>
      </c>
      <c r="B1382" s="34">
        <f>VLOOKUP(D1382,nusedswatershed,4,FALSE)</f>
        <v>26</v>
      </c>
      <c r="C1382" s="35">
        <v>26</v>
      </c>
      <c r="D1382" s="36" t="s">
        <v>240</v>
      </c>
      <c r="E1382" s="36" t="s">
        <v>61</v>
      </c>
      <c r="F1382" s="21" t="s">
        <v>163</v>
      </c>
      <c r="G1382" s="22">
        <v>1994</v>
      </c>
      <c r="H1382" s="128">
        <v>150</v>
      </c>
      <c r="I1382" s="40">
        <v>150</v>
      </c>
      <c r="J1382" s="159" t="str">
        <f>IFERROR(IF(K1382&gt;0,I1382*K1382,"   -"),"   -")</f>
        <v xml:space="preserve">   -</v>
      </c>
      <c r="K1382" s="52" t="str">
        <f>_xlfn.IFNA(VLOOKUP(D1382&amp;"."&amp;G1382,PNIdata!$E$6:$L$264,2,FALSE),"-")</f>
        <v>-</v>
      </c>
      <c r="L1382" s="158" t="str">
        <f>IFERROR(IF(O1382&gt;0,I1382*O1382,"   -"),"   -")</f>
        <v xml:space="preserve">   -</v>
      </c>
      <c r="M1382" s="52"/>
      <c r="N1382" s="167"/>
      <c r="O1382" s="167"/>
    </row>
    <row r="1383" spans="1:15" hidden="1" x14ac:dyDescent="0.25">
      <c r="A1383" s="33" t="s">
        <v>154</v>
      </c>
      <c r="B1383" s="34">
        <f>VLOOKUP(D1383,nusedswatershed,4,FALSE)</f>
        <v>26</v>
      </c>
      <c r="C1383" s="35">
        <v>26</v>
      </c>
      <c r="D1383" s="36" t="s">
        <v>240</v>
      </c>
      <c r="E1383" s="36" t="s">
        <v>61</v>
      </c>
      <c r="F1383" s="21" t="s">
        <v>163</v>
      </c>
      <c r="G1383" s="22">
        <v>1993</v>
      </c>
      <c r="H1383" s="128">
        <v>20</v>
      </c>
      <c r="I1383" s="40">
        <v>20</v>
      </c>
      <c r="J1383" s="159" t="str">
        <f>IFERROR(IF(K1383&gt;0,I1383*K1383,"   -"),"   -")</f>
        <v xml:space="preserve">   -</v>
      </c>
      <c r="K1383" s="52" t="str">
        <f>_xlfn.IFNA(VLOOKUP(D1383&amp;"."&amp;G1383,PNIdata!$E$6:$L$264,2,FALSE),"-")</f>
        <v>-</v>
      </c>
      <c r="L1383" s="158" t="str">
        <f>IFERROR(IF(O1383&gt;0,I1383*O1383,"   -"),"   -")</f>
        <v xml:space="preserve">   -</v>
      </c>
      <c r="M1383" s="52"/>
      <c r="N1383" s="167"/>
      <c r="O1383" s="167"/>
    </row>
    <row r="1384" spans="1:15" hidden="1" x14ac:dyDescent="0.25">
      <c r="A1384" s="33" t="s">
        <v>154</v>
      </c>
      <c r="B1384" s="34">
        <f>VLOOKUP(D1384,nusedswatershed,4,FALSE)</f>
        <v>26</v>
      </c>
      <c r="C1384" s="35">
        <v>26</v>
      </c>
      <c r="D1384" s="36" t="s">
        <v>240</v>
      </c>
      <c r="E1384" s="36" t="s">
        <v>61</v>
      </c>
      <c r="F1384" s="21" t="s">
        <v>163</v>
      </c>
      <c r="G1384" s="22">
        <v>1992</v>
      </c>
      <c r="H1384" s="128" t="s">
        <v>645</v>
      </c>
      <c r="I1384" s="40"/>
      <c r="J1384" s="159" t="str">
        <f>IFERROR(IF(K1384&gt;0,I1384*K1384,"   -"),"   -")</f>
        <v xml:space="preserve">   -</v>
      </c>
      <c r="K1384" s="52" t="str">
        <f>_xlfn.IFNA(VLOOKUP(D1384&amp;"."&amp;G1384,PNIdata!$E$6:$L$264,2,FALSE),"-")</f>
        <v>-</v>
      </c>
      <c r="L1384" s="158" t="str">
        <f>IFERROR(IF(O1384&gt;0,I1384*O1384,"   -"),"   -")</f>
        <v xml:space="preserve">   -</v>
      </c>
      <c r="M1384" s="52"/>
      <c r="N1384" s="167"/>
      <c r="O1384" s="167"/>
    </row>
    <row r="1385" spans="1:15" hidden="1" x14ac:dyDescent="0.25">
      <c r="A1385" s="33" t="s">
        <v>154</v>
      </c>
      <c r="B1385" s="34">
        <f>VLOOKUP(D1385,nusedswatershed,4,FALSE)</f>
        <v>26</v>
      </c>
      <c r="C1385" s="35">
        <v>26</v>
      </c>
      <c r="D1385" s="36" t="s">
        <v>240</v>
      </c>
      <c r="E1385" s="36" t="s">
        <v>61</v>
      </c>
      <c r="F1385" s="21" t="s">
        <v>163</v>
      </c>
      <c r="G1385" s="22">
        <v>1991</v>
      </c>
      <c r="H1385" s="128">
        <v>20</v>
      </c>
      <c r="I1385" s="40">
        <v>20</v>
      </c>
      <c r="J1385" s="159" t="str">
        <f>IFERROR(IF(K1385&gt;0,I1385*K1385,"   -"),"   -")</f>
        <v xml:space="preserve">   -</v>
      </c>
      <c r="K1385" s="52" t="str">
        <f>_xlfn.IFNA(VLOOKUP(D1385&amp;"."&amp;G1385,PNIdata!$E$6:$L$264,2,FALSE),"-")</f>
        <v>-</v>
      </c>
      <c r="L1385" s="158" t="str">
        <f>IFERROR(IF(O1385&gt;0,I1385*O1385,"   -"),"   -")</f>
        <v xml:space="preserve">   -</v>
      </c>
      <c r="M1385" s="52"/>
      <c r="N1385" s="167"/>
      <c r="O1385" s="167"/>
    </row>
    <row r="1386" spans="1:15" hidden="1" x14ac:dyDescent="0.25">
      <c r="A1386" s="33" t="s">
        <v>154</v>
      </c>
      <c r="B1386" s="34">
        <f>VLOOKUP(D1386,nusedswatershed,4,FALSE)</f>
        <v>26</v>
      </c>
      <c r="C1386" s="35">
        <v>26</v>
      </c>
      <c r="D1386" s="36" t="s">
        <v>240</v>
      </c>
      <c r="E1386" s="36" t="s">
        <v>61</v>
      </c>
      <c r="F1386" s="21" t="s">
        <v>163</v>
      </c>
      <c r="G1386" s="22">
        <v>1990</v>
      </c>
      <c r="H1386" s="128">
        <v>10</v>
      </c>
      <c r="I1386" s="40">
        <v>10</v>
      </c>
      <c r="J1386" s="159" t="str">
        <f>IFERROR(IF(K1386&gt;0,I1386*K1386,"   -"),"   -")</f>
        <v xml:space="preserve">   -</v>
      </c>
      <c r="K1386" s="52" t="str">
        <f>_xlfn.IFNA(VLOOKUP(D1386&amp;"."&amp;G1386,PNIdata!$E$6:$L$264,2,FALSE),"-")</f>
        <v>-</v>
      </c>
      <c r="L1386" s="158" t="str">
        <f>IFERROR(IF(O1386&gt;0,I1386*O1386,"   -"),"   -")</f>
        <v xml:space="preserve">   -</v>
      </c>
      <c r="M1386" s="52"/>
      <c r="N1386" s="167"/>
      <c r="O1386" s="167"/>
    </row>
    <row r="1387" spans="1:15" hidden="1" x14ac:dyDescent="0.25">
      <c r="A1387" s="33" t="s">
        <v>154</v>
      </c>
      <c r="B1387" s="34">
        <f>VLOOKUP(D1387,nusedswatershed,4,FALSE)</f>
        <v>26</v>
      </c>
      <c r="C1387" s="35">
        <v>26</v>
      </c>
      <c r="D1387" s="36" t="s">
        <v>240</v>
      </c>
      <c r="E1387" s="36" t="s">
        <v>61</v>
      </c>
      <c r="F1387" s="21" t="s">
        <v>163</v>
      </c>
      <c r="G1387" s="22">
        <v>1989</v>
      </c>
      <c r="H1387" s="128">
        <v>30</v>
      </c>
      <c r="I1387" s="40">
        <v>30</v>
      </c>
      <c r="J1387" s="159" t="str">
        <f>IFERROR(IF(K1387&gt;0,I1387*K1387,"   -"),"   -")</f>
        <v xml:space="preserve">   -</v>
      </c>
      <c r="K1387" s="52" t="str">
        <f>_xlfn.IFNA(VLOOKUP(D1387&amp;"."&amp;G1387,PNIdata!$E$6:$L$264,2,FALSE),"-")</f>
        <v>-</v>
      </c>
      <c r="L1387" s="158" t="str">
        <f>IFERROR(IF(O1387&gt;0,I1387*O1387,"   -"),"   -")</f>
        <v xml:space="preserve">   -</v>
      </c>
      <c r="M1387" s="52"/>
      <c r="N1387" s="167"/>
      <c r="O1387" s="167"/>
    </row>
    <row r="1388" spans="1:15" hidden="1" x14ac:dyDescent="0.25">
      <c r="A1388" s="33" t="s">
        <v>154</v>
      </c>
      <c r="B1388" s="34">
        <f>VLOOKUP(D1388,nusedswatershed,4,FALSE)</f>
        <v>26</v>
      </c>
      <c r="C1388" s="35">
        <v>26</v>
      </c>
      <c r="D1388" s="36" t="s">
        <v>240</v>
      </c>
      <c r="E1388" s="36" t="s">
        <v>61</v>
      </c>
      <c r="F1388" s="21" t="s">
        <v>163</v>
      </c>
      <c r="G1388" s="22">
        <v>1988</v>
      </c>
      <c r="H1388" s="128" t="s">
        <v>645</v>
      </c>
      <c r="I1388" s="40"/>
      <c r="J1388" s="159" t="str">
        <f>IFERROR(IF(K1388&gt;0,I1388*K1388,"   -"),"   -")</f>
        <v xml:space="preserve">   -</v>
      </c>
      <c r="K1388" s="52" t="str">
        <f>_xlfn.IFNA(VLOOKUP(D1388&amp;"."&amp;G1388,PNIdata!$E$6:$L$264,2,FALSE),"-")</f>
        <v>-</v>
      </c>
      <c r="L1388" s="158" t="str">
        <f>IFERROR(IF(O1388&gt;0,I1388*O1388,"   -"),"   -")</f>
        <v xml:space="preserve">   -</v>
      </c>
      <c r="M1388" s="52"/>
      <c r="N1388" s="167"/>
      <c r="O1388" s="167"/>
    </row>
    <row r="1389" spans="1:15" hidden="1" x14ac:dyDescent="0.25">
      <c r="A1389" s="33" t="s">
        <v>154</v>
      </c>
      <c r="B1389" s="34">
        <f>VLOOKUP(D1389,nusedswatershed,4,FALSE)</f>
        <v>26</v>
      </c>
      <c r="C1389" s="35">
        <v>26</v>
      </c>
      <c r="D1389" s="36" t="s">
        <v>240</v>
      </c>
      <c r="E1389" s="36" t="s">
        <v>61</v>
      </c>
      <c r="F1389" s="21" t="s">
        <v>163</v>
      </c>
      <c r="G1389" s="22">
        <v>1987</v>
      </c>
      <c r="H1389" s="128">
        <v>100</v>
      </c>
      <c r="I1389" s="40">
        <v>100</v>
      </c>
      <c r="J1389" s="159" t="str">
        <f>IFERROR(IF(K1389&gt;0,I1389*K1389,"   -"),"   -")</f>
        <v xml:space="preserve">   -</v>
      </c>
      <c r="K1389" s="52" t="str">
        <f>_xlfn.IFNA(VLOOKUP(D1389&amp;"."&amp;G1389,PNIdata!$E$6:$L$264,2,FALSE),"-")</f>
        <v>-</v>
      </c>
      <c r="L1389" s="158" t="str">
        <f>IFERROR(IF(O1389&gt;0,I1389*O1389,"   -"),"   -")</f>
        <v xml:space="preserve">   -</v>
      </c>
      <c r="M1389" s="52"/>
      <c r="N1389" s="167"/>
      <c r="O1389" s="167"/>
    </row>
    <row r="1390" spans="1:15" hidden="1" x14ac:dyDescent="0.25">
      <c r="A1390" s="33" t="s">
        <v>154</v>
      </c>
      <c r="B1390" s="34">
        <f>VLOOKUP(D1390,nusedswatershed,4,FALSE)</f>
        <v>26</v>
      </c>
      <c r="C1390" s="35">
        <v>26</v>
      </c>
      <c r="D1390" s="36" t="s">
        <v>240</v>
      </c>
      <c r="E1390" s="36" t="s">
        <v>61</v>
      </c>
      <c r="F1390" s="21" t="s">
        <v>163</v>
      </c>
      <c r="G1390" s="22">
        <v>1986</v>
      </c>
      <c r="H1390" s="128">
        <v>100</v>
      </c>
      <c r="I1390" s="40">
        <v>100</v>
      </c>
      <c r="J1390" s="159" t="str">
        <f>IFERROR(IF(K1390&gt;0,I1390*K1390,"   -"),"   -")</f>
        <v xml:space="preserve">   -</v>
      </c>
      <c r="K1390" s="52" t="str">
        <f>_xlfn.IFNA(VLOOKUP(D1390&amp;"."&amp;G1390,PNIdata!$E$6:$L$264,2,FALSE),"-")</f>
        <v>-</v>
      </c>
      <c r="L1390" s="158" t="str">
        <f>IFERROR(IF(O1390&gt;0,I1390*O1390,"   -"),"   -")</f>
        <v xml:space="preserve">   -</v>
      </c>
      <c r="M1390" s="52"/>
      <c r="N1390" s="167"/>
      <c r="O1390" s="167"/>
    </row>
    <row r="1391" spans="1:15" hidden="1" x14ac:dyDescent="0.25">
      <c r="A1391" s="33" t="s">
        <v>154</v>
      </c>
      <c r="B1391" s="34">
        <f>VLOOKUP(D1391,nusedswatershed,4,FALSE)</f>
        <v>26</v>
      </c>
      <c r="C1391" s="35">
        <v>26</v>
      </c>
      <c r="D1391" s="36" t="s">
        <v>240</v>
      </c>
      <c r="E1391" s="36" t="s">
        <v>61</v>
      </c>
      <c r="F1391" s="21" t="s">
        <v>163</v>
      </c>
      <c r="G1391" s="22">
        <v>1985</v>
      </c>
      <c r="H1391" s="128">
        <v>300</v>
      </c>
      <c r="I1391" s="40">
        <v>300</v>
      </c>
      <c r="J1391" s="159" t="str">
        <f>IFERROR(IF(K1391&gt;0,I1391*K1391,"   -"),"   -")</f>
        <v xml:space="preserve">   -</v>
      </c>
      <c r="K1391" s="52" t="str">
        <f>_xlfn.IFNA(VLOOKUP(D1391&amp;"."&amp;G1391,PNIdata!$E$6:$L$264,2,FALSE),"-")</f>
        <v>-</v>
      </c>
      <c r="L1391" s="158" t="str">
        <f>IFERROR(IF(O1391&gt;0,I1391*O1391,"   -"),"   -")</f>
        <v xml:space="preserve">   -</v>
      </c>
      <c r="M1391" s="52"/>
      <c r="N1391" s="167"/>
      <c r="O1391" s="167"/>
    </row>
    <row r="1392" spans="1:15" hidden="1" x14ac:dyDescent="0.25">
      <c r="A1392" s="33" t="s">
        <v>154</v>
      </c>
      <c r="B1392" s="34">
        <f>VLOOKUP(D1392,nusedswatershed,4,FALSE)</f>
        <v>26</v>
      </c>
      <c r="C1392" s="35">
        <v>26</v>
      </c>
      <c r="D1392" s="36" t="s">
        <v>240</v>
      </c>
      <c r="E1392" s="36" t="s">
        <v>61</v>
      </c>
      <c r="F1392" s="21" t="s">
        <v>163</v>
      </c>
      <c r="G1392" s="22">
        <v>1984</v>
      </c>
      <c r="H1392" s="128">
        <v>400</v>
      </c>
      <c r="I1392" s="40">
        <v>400</v>
      </c>
      <c r="J1392" s="159" t="str">
        <f>IFERROR(IF(K1392&gt;0,I1392*K1392,"   -"),"   -")</f>
        <v xml:space="preserve">   -</v>
      </c>
      <c r="K1392" s="52" t="str">
        <f>_xlfn.IFNA(VLOOKUP(D1392&amp;"."&amp;G1392,PNIdata!$E$6:$L$264,2,FALSE),"-")</f>
        <v>-</v>
      </c>
      <c r="L1392" s="158" t="str">
        <f>IFERROR(IF(O1392&gt;0,I1392*O1392,"   -"),"   -")</f>
        <v xml:space="preserve">   -</v>
      </c>
      <c r="M1392" s="52"/>
      <c r="N1392" s="167"/>
      <c r="O1392" s="167"/>
    </row>
    <row r="1393" spans="1:15" hidden="1" x14ac:dyDescent="0.25">
      <c r="A1393" s="33" t="s">
        <v>154</v>
      </c>
      <c r="B1393" s="34">
        <f>VLOOKUP(D1393,nusedswatershed,4,FALSE)</f>
        <v>26</v>
      </c>
      <c r="C1393" s="35">
        <v>26</v>
      </c>
      <c r="D1393" s="36" t="s">
        <v>240</v>
      </c>
      <c r="E1393" s="36" t="s">
        <v>61</v>
      </c>
      <c r="F1393" s="21" t="s">
        <v>163</v>
      </c>
      <c r="G1393" s="22">
        <v>1983</v>
      </c>
      <c r="H1393" s="128">
        <v>300</v>
      </c>
      <c r="I1393" s="40">
        <v>300</v>
      </c>
      <c r="J1393" s="159" t="str">
        <f>IFERROR(IF(K1393&gt;0,I1393*K1393,"   -"),"   -")</f>
        <v xml:space="preserve">   -</v>
      </c>
      <c r="K1393" s="52" t="str">
        <f>_xlfn.IFNA(VLOOKUP(D1393&amp;"."&amp;G1393,PNIdata!$E$6:$L$264,2,FALSE),"-")</f>
        <v>-</v>
      </c>
      <c r="L1393" s="158" t="str">
        <f>IFERROR(IF(O1393&gt;0,I1393*O1393,"   -"),"   -")</f>
        <v xml:space="preserve">   -</v>
      </c>
      <c r="M1393" s="52"/>
      <c r="N1393" s="167"/>
      <c r="O1393" s="167"/>
    </row>
    <row r="1394" spans="1:15" hidden="1" x14ac:dyDescent="0.25">
      <c r="A1394" s="33" t="s">
        <v>154</v>
      </c>
      <c r="B1394" s="34">
        <f>VLOOKUP(D1394,nusedswatershed,4,FALSE)</f>
        <v>26</v>
      </c>
      <c r="C1394" s="35">
        <v>26</v>
      </c>
      <c r="D1394" s="36" t="s">
        <v>240</v>
      </c>
      <c r="E1394" s="36" t="s">
        <v>61</v>
      </c>
      <c r="F1394" s="21" t="s">
        <v>163</v>
      </c>
      <c r="G1394" s="22">
        <v>1982</v>
      </c>
      <c r="H1394" s="128" t="s">
        <v>643</v>
      </c>
      <c r="I1394" s="40"/>
      <c r="J1394" s="159" t="str">
        <f>IFERROR(IF(K1394&gt;0,I1394*K1394,"   -"),"   -")</f>
        <v xml:space="preserve">   -</v>
      </c>
      <c r="K1394" s="52" t="str">
        <f>_xlfn.IFNA(VLOOKUP(D1394&amp;"."&amp;G1394,PNIdata!$E$6:$L$264,2,FALSE),"-")</f>
        <v>-</v>
      </c>
      <c r="L1394" s="158" t="str">
        <f>IFERROR(IF(O1394&gt;0,I1394*O1394,"   -"),"   -")</f>
        <v xml:space="preserve">   -</v>
      </c>
      <c r="M1394" s="52"/>
      <c r="N1394" s="167"/>
      <c r="O1394" s="167"/>
    </row>
    <row r="1395" spans="1:15" hidden="1" x14ac:dyDescent="0.25">
      <c r="A1395" s="33" t="s">
        <v>154</v>
      </c>
      <c r="B1395" s="34">
        <f>VLOOKUP(D1395,nusedswatershed,4,FALSE)</f>
        <v>26</v>
      </c>
      <c r="C1395" s="35">
        <v>26</v>
      </c>
      <c r="D1395" s="36" t="s">
        <v>240</v>
      </c>
      <c r="E1395" s="36" t="s">
        <v>61</v>
      </c>
      <c r="F1395" s="21" t="s">
        <v>163</v>
      </c>
      <c r="G1395" s="22">
        <v>1981</v>
      </c>
      <c r="H1395" s="128">
        <v>100</v>
      </c>
      <c r="I1395" s="40">
        <v>100</v>
      </c>
      <c r="J1395" s="159" t="str">
        <f>IFERROR(IF(K1395&gt;0,I1395*K1395,"   -"),"   -")</f>
        <v xml:space="preserve">   -</v>
      </c>
      <c r="K1395" s="52" t="str">
        <f>_xlfn.IFNA(VLOOKUP(D1395&amp;"."&amp;G1395,PNIdata!$E$6:$L$264,2,FALSE),"-")</f>
        <v>-</v>
      </c>
      <c r="L1395" s="158" t="str">
        <f>IFERROR(IF(O1395&gt;0,I1395*O1395,"   -"),"   -")</f>
        <v xml:space="preserve">   -</v>
      </c>
      <c r="M1395" s="52"/>
      <c r="N1395" s="167"/>
      <c r="O1395" s="167"/>
    </row>
    <row r="1396" spans="1:15" hidden="1" x14ac:dyDescent="0.25">
      <c r="A1396" s="33" t="s">
        <v>154</v>
      </c>
      <c r="B1396" s="34">
        <f>VLOOKUP(D1396,nusedswatershed,4,FALSE)</f>
        <v>26</v>
      </c>
      <c r="C1396" s="35">
        <v>26</v>
      </c>
      <c r="D1396" s="36" t="s">
        <v>240</v>
      </c>
      <c r="E1396" s="36" t="s">
        <v>61</v>
      </c>
      <c r="F1396" s="21" t="s">
        <v>163</v>
      </c>
      <c r="G1396" s="22">
        <v>1980</v>
      </c>
      <c r="H1396" s="128" t="s">
        <v>643</v>
      </c>
      <c r="I1396" s="40"/>
      <c r="J1396" s="159" t="str">
        <f>IFERROR(IF(K1396&gt;0,I1396*K1396,"   -"),"   -")</f>
        <v xml:space="preserve">   -</v>
      </c>
      <c r="K1396" s="52" t="str">
        <f>_xlfn.IFNA(VLOOKUP(D1396&amp;"."&amp;G1396,PNIdata!$E$6:$L$264,2,FALSE),"-")</f>
        <v>-</v>
      </c>
      <c r="L1396" s="158" t="str">
        <f>IFERROR(IF(O1396&gt;0,I1396*O1396,"   -"),"   -")</f>
        <v xml:space="preserve">   -</v>
      </c>
      <c r="M1396" s="52"/>
      <c r="N1396" s="167"/>
      <c r="O1396" s="167"/>
    </row>
    <row r="1397" spans="1:15" hidden="1" x14ac:dyDescent="0.25">
      <c r="A1397" s="33" t="s">
        <v>154</v>
      </c>
      <c r="B1397" s="34">
        <f>VLOOKUP(D1397,nusedswatershed,4,FALSE)</f>
        <v>26</v>
      </c>
      <c r="C1397" s="35">
        <v>26</v>
      </c>
      <c r="D1397" s="36" t="s">
        <v>240</v>
      </c>
      <c r="E1397" s="36" t="s">
        <v>61</v>
      </c>
      <c r="F1397" s="21" t="s">
        <v>163</v>
      </c>
      <c r="G1397" s="22">
        <v>1979</v>
      </c>
      <c r="H1397" s="128">
        <v>60</v>
      </c>
      <c r="I1397" s="40">
        <v>60</v>
      </c>
      <c r="J1397" s="159" t="str">
        <f>IFERROR(IF(K1397&gt;0,I1397*K1397,"   -"),"   -")</f>
        <v xml:space="preserve">   -</v>
      </c>
      <c r="K1397" s="52" t="str">
        <f>_xlfn.IFNA(VLOOKUP(D1397&amp;"."&amp;G1397,PNIdata!$E$6:$L$264,2,FALSE),"-")</f>
        <v>-</v>
      </c>
      <c r="L1397" s="158" t="str">
        <f>IFERROR(IF(O1397&gt;0,I1397*O1397,"   -"),"   -")</f>
        <v xml:space="preserve">   -</v>
      </c>
      <c r="M1397" s="52"/>
      <c r="N1397" s="167"/>
      <c r="O1397" s="167"/>
    </row>
    <row r="1398" spans="1:15" hidden="1" x14ac:dyDescent="0.25">
      <c r="A1398" s="33" t="s">
        <v>154</v>
      </c>
      <c r="B1398" s="34">
        <f>VLOOKUP(D1398,nusedswatershed,4,FALSE)</f>
        <v>26</v>
      </c>
      <c r="C1398" s="35">
        <v>26</v>
      </c>
      <c r="D1398" s="36" t="s">
        <v>240</v>
      </c>
      <c r="E1398" s="36" t="s">
        <v>61</v>
      </c>
      <c r="F1398" s="21" t="s">
        <v>163</v>
      </c>
      <c r="G1398" s="22">
        <v>1978</v>
      </c>
      <c r="H1398" s="128">
        <v>50</v>
      </c>
      <c r="I1398" s="40">
        <v>50</v>
      </c>
      <c r="J1398" s="159" t="str">
        <f>IFERROR(IF(K1398&gt;0,I1398*K1398,"   -"),"   -")</f>
        <v xml:space="preserve">   -</v>
      </c>
      <c r="K1398" s="52" t="str">
        <f>_xlfn.IFNA(VLOOKUP(D1398&amp;"."&amp;G1398,PNIdata!$E$6:$L$264,2,FALSE),"-")</f>
        <v>-</v>
      </c>
      <c r="L1398" s="158" t="str">
        <f>IFERROR(IF(O1398&gt;0,I1398*O1398,"   -"),"   -")</f>
        <v xml:space="preserve">   -</v>
      </c>
      <c r="M1398" s="52"/>
      <c r="N1398" s="167"/>
      <c r="O1398" s="167"/>
    </row>
    <row r="1399" spans="1:15" hidden="1" x14ac:dyDescent="0.25">
      <c r="A1399" s="33" t="s">
        <v>154</v>
      </c>
      <c r="B1399" s="34">
        <f>VLOOKUP(D1399,nusedswatershed,4,FALSE)</f>
        <v>26</v>
      </c>
      <c r="C1399" s="35">
        <v>26</v>
      </c>
      <c r="D1399" s="36" t="s">
        <v>240</v>
      </c>
      <c r="E1399" s="36" t="s">
        <v>61</v>
      </c>
      <c r="F1399" s="21" t="s">
        <v>163</v>
      </c>
      <c r="G1399" s="22">
        <v>1977</v>
      </c>
      <c r="H1399" s="128">
        <v>75</v>
      </c>
      <c r="I1399" s="40">
        <v>75</v>
      </c>
      <c r="J1399" s="159" t="str">
        <f>IFERROR(IF(K1399&gt;0,I1399*K1399,"   -"),"   -")</f>
        <v xml:space="preserve">   -</v>
      </c>
      <c r="K1399" s="52" t="str">
        <f>_xlfn.IFNA(VLOOKUP(D1399&amp;"."&amp;G1399,PNIdata!$E$6:$L$264,2,FALSE),"-")</f>
        <v>-</v>
      </c>
      <c r="L1399" s="158" t="str">
        <f>IFERROR(IF(O1399&gt;0,I1399*O1399,"   -"),"   -")</f>
        <v xml:space="preserve">   -</v>
      </c>
      <c r="M1399" s="52"/>
      <c r="N1399" s="167"/>
      <c r="O1399" s="167"/>
    </row>
    <row r="1400" spans="1:15" hidden="1" x14ac:dyDescent="0.25">
      <c r="A1400" s="33" t="s">
        <v>154</v>
      </c>
      <c r="B1400" s="34">
        <f>VLOOKUP(D1400,nusedswatershed,4,FALSE)</f>
        <v>26</v>
      </c>
      <c r="C1400" s="35">
        <v>26</v>
      </c>
      <c r="D1400" s="36" t="s">
        <v>240</v>
      </c>
      <c r="E1400" s="36" t="s">
        <v>61</v>
      </c>
      <c r="F1400" s="21" t="s">
        <v>163</v>
      </c>
      <c r="G1400" s="22">
        <v>1976</v>
      </c>
      <c r="H1400" s="128">
        <v>25</v>
      </c>
      <c r="I1400" s="40">
        <v>25</v>
      </c>
      <c r="J1400" s="159" t="str">
        <f>IFERROR(IF(K1400&gt;0,I1400*K1400,"   -"),"   -")</f>
        <v xml:space="preserve">   -</v>
      </c>
      <c r="K1400" s="52" t="str">
        <f>_xlfn.IFNA(VLOOKUP(D1400&amp;"."&amp;G1400,PNIdata!$E$6:$L$264,2,FALSE),"-")</f>
        <v>-</v>
      </c>
      <c r="L1400" s="158" t="str">
        <f>IFERROR(IF(O1400&gt;0,I1400*O1400,"   -"),"   -")</f>
        <v xml:space="preserve">   -</v>
      </c>
      <c r="M1400" s="52"/>
      <c r="N1400" s="167"/>
      <c r="O1400" s="167"/>
    </row>
    <row r="1401" spans="1:15" hidden="1" x14ac:dyDescent="0.25">
      <c r="A1401" s="33" t="s">
        <v>154</v>
      </c>
      <c r="B1401" s="34">
        <f>VLOOKUP(D1401,nusedswatershed,4,FALSE)</f>
        <v>26</v>
      </c>
      <c r="C1401" s="35">
        <v>26</v>
      </c>
      <c r="D1401" s="36" t="s">
        <v>240</v>
      </c>
      <c r="E1401" s="36" t="s">
        <v>61</v>
      </c>
      <c r="F1401" s="21" t="s">
        <v>163</v>
      </c>
      <c r="G1401" s="22">
        <v>1975</v>
      </c>
      <c r="H1401" s="128">
        <v>75</v>
      </c>
      <c r="I1401" s="40">
        <v>75</v>
      </c>
      <c r="J1401" s="159" t="str">
        <f>IFERROR(IF(K1401&gt;0,I1401*K1401,"   -"),"   -")</f>
        <v xml:space="preserve">   -</v>
      </c>
      <c r="K1401" s="52" t="str">
        <f>_xlfn.IFNA(VLOOKUP(D1401&amp;"."&amp;G1401,PNIdata!$E$6:$L$264,2,FALSE),"-")</f>
        <v>-</v>
      </c>
      <c r="L1401" s="158" t="str">
        <f>IFERROR(IF(O1401&gt;0,I1401*O1401,"   -"),"   -")</f>
        <v xml:space="preserve">   -</v>
      </c>
      <c r="M1401" s="52"/>
      <c r="N1401" s="167"/>
      <c r="O1401" s="167"/>
    </row>
    <row r="1402" spans="1:15" hidden="1" x14ac:dyDescent="0.25">
      <c r="A1402" s="33" t="s">
        <v>154</v>
      </c>
      <c r="B1402" s="34">
        <f>VLOOKUP(D1402,nusedswatershed,4,FALSE)</f>
        <v>26</v>
      </c>
      <c r="C1402" s="35">
        <v>26</v>
      </c>
      <c r="D1402" s="36" t="s">
        <v>240</v>
      </c>
      <c r="E1402" s="36" t="s">
        <v>61</v>
      </c>
      <c r="F1402" s="21" t="s">
        <v>163</v>
      </c>
      <c r="G1402" s="22">
        <v>1974</v>
      </c>
      <c r="H1402" s="128">
        <v>200</v>
      </c>
      <c r="I1402" s="40">
        <v>200</v>
      </c>
      <c r="J1402" s="159" t="str">
        <f>IFERROR(IF(K1402&gt;0,I1402*K1402,"   -"),"   -")</f>
        <v xml:space="preserve">   -</v>
      </c>
      <c r="K1402" s="52" t="str">
        <f>_xlfn.IFNA(VLOOKUP(D1402&amp;"."&amp;G1402,PNIdata!$E$6:$L$264,2,FALSE),"-")</f>
        <v>-</v>
      </c>
      <c r="L1402" s="158" t="str">
        <f>IFERROR(IF(O1402&gt;0,I1402*O1402,"   -"),"   -")</f>
        <v xml:space="preserve">   -</v>
      </c>
      <c r="M1402" s="52"/>
      <c r="N1402" s="167"/>
      <c r="O1402" s="167"/>
    </row>
    <row r="1403" spans="1:15" hidden="1" x14ac:dyDescent="0.25">
      <c r="A1403" s="33" t="s">
        <v>154</v>
      </c>
      <c r="B1403" s="34">
        <f>VLOOKUP(D1403,nusedswatershed,4,FALSE)</f>
        <v>26</v>
      </c>
      <c r="C1403" s="35">
        <v>26</v>
      </c>
      <c r="D1403" s="36" t="s">
        <v>240</v>
      </c>
      <c r="E1403" s="36" t="s">
        <v>61</v>
      </c>
      <c r="F1403" s="21" t="s">
        <v>163</v>
      </c>
      <c r="G1403" s="22">
        <v>1973</v>
      </c>
      <c r="H1403" s="128">
        <v>1500</v>
      </c>
      <c r="I1403" s="40">
        <v>1500</v>
      </c>
      <c r="J1403" s="159" t="str">
        <f>IFERROR(IF(K1403&gt;0,I1403*K1403,"   -"),"   -")</f>
        <v xml:space="preserve">   -</v>
      </c>
      <c r="K1403" s="52" t="str">
        <f>_xlfn.IFNA(VLOOKUP(D1403&amp;"."&amp;G1403,PNIdata!$E$6:$L$264,2,FALSE),"-")</f>
        <v>-</v>
      </c>
      <c r="L1403" s="158" t="str">
        <f>IFERROR(IF(O1403&gt;0,I1403*O1403,"   -"),"   -")</f>
        <v xml:space="preserve">   -</v>
      </c>
      <c r="M1403" s="52"/>
      <c r="N1403" s="167"/>
      <c r="O1403" s="167"/>
    </row>
    <row r="1404" spans="1:15" hidden="1" x14ac:dyDescent="0.25">
      <c r="A1404" s="33" t="s">
        <v>154</v>
      </c>
      <c r="B1404" s="34">
        <f>VLOOKUP(D1404,nusedswatershed,4,FALSE)</f>
        <v>26</v>
      </c>
      <c r="C1404" s="35">
        <v>26</v>
      </c>
      <c r="D1404" s="36" t="s">
        <v>240</v>
      </c>
      <c r="E1404" s="36" t="s">
        <v>61</v>
      </c>
      <c r="F1404" s="21" t="s">
        <v>163</v>
      </c>
      <c r="G1404" s="22">
        <v>1972</v>
      </c>
      <c r="H1404" s="128">
        <v>300</v>
      </c>
      <c r="I1404" s="40">
        <v>300</v>
      </c>
      <c r="J1404" s="159" t="str">
        <f>IFERROR(IF(K1404&gt;0,I1404*K1404,"   -"),"   -")</f>
        <v xml:space="preserve">   -</v>
      </c>
      <c r="K1404" s="52" t="str">
        <f>_xlfn.IFNA(VLOOKUP(D1404&amp;"."&amp;G1404,PNIdata!$E$6:$L$264,2,FALSE),"-")</f>
        <v>-</v>
      </c>
      <c r="L1404" s="158" t="str">
        <f>IFERROR(IF(O1404&gt;0,I1404*O1404,"   -"),"   -")</f>
        <v xml:space="preserve">   -</v>
      </c>
      <c r="M1404" s="52"/>
      <c r="N1404" s="167"/>
      <c r="O1404" s="167"/>
    </row>
    <row r="1405" spans="1:15" hidden="1" x14ac:dyDescent="0.25">
      <c r="A1405" s="33" t="s">
        <v>154</v>
      </c>
      <c r="B1405" s="34">
        <f>VLOOKUP(D1405,nusedswatershed,4,FALSE)</f>
        <v>26</v>
      </c>
      <c r="C1405" s="35">
        <v>26</v>
      </c>
      <c r="D1405" s="36" t="s">
        <v>240</v>
      </c>
      <c r="E1405" s="36" t="s">
        <v>61</v>
      </c>
      <c r="F1405" s="21" t="s">
        <v>163</v>
      </c>
      <c r="G1405" s="22">
        <v>1971</v>
      </c>
      <c r="H1405" s="128">
        <v>750</v>
      </c>
      <c r="I1405" s="40">
        <v>750</v>
      </c>
      <c r="J1405" s="159" t="str">
        <f>IFERROR(IF(K1405&gt;0,I1405*K1405,"   -"),"   -")</f>
        <v xml:space="preserve">   -</v>
      </c>
      <c r="K1405" s="52" t="str">
        <f>_xlfn.IFNA(VLOOKUP(D1405&amp;"."&amp;G1405,PNIdata!$E$6:$L$264,2,FALSE),"-")</f>
        <v>-</v>
      </c>
      <c r="L1405" s="158" t="str">
        <f>IFERROR(IF(O1405&gt;0,I1405*O1405,"   -"),"   -")</f>
        <v xml:space="preserve">   -</v>
      </c>
      <c r="M1405" s="52"/>
      <c r="N1405" s="167"/>
      <c r="O1405" s="167"/>
    </row>
    <row r="1406" spans="1:15" hidden="1" x14ac:dyDescent="0.25">
      <c r="A1406" s="33" t="s">
        <v>154</v>
      </c>
      <c r="B1406" s="34">
        <f>VLOOKUP(D1406,nusedswatershed,4,FALSE)</f>
        <v>26</v>
      </c>
      <c r="C1406" s="35">
        <v>26</v>
      </c>
      <c r="D1406" s="36" t="s">
        <v>240</v>
      </c>
      <c r="E1406" s="36" t="s">
        <v>61</v>
      </c>
      <c r="F1406" s="21" t="s">
        <v>163</v>
      </c>
      <c r="G1406" s="22">
        <v>1970</v>
      </c>
      <c r="H1406" s="128">
        <v>750</v>
      </c>
      <c r="I1406" s="40">
        <v>750</v>
      </c>
      <c r="J1406" s="159" t="str">
        <f>IFERROR(IF(K1406&gt;0,I1406*K1406,"   -"),"   -")</f>
        <v xml:space="preserve">   -</v>
      </c>
      <c r="K1406" s="52" t="str">
        <f>_xlfn.IFNA(VLOOKUP(D1406&amp;"."&amp;G1406,PNIdata!$E$6:$L$264,2,FALSE),"-")</f>
        <v>-</v>
      </c>
      <c r="L1406" s="158" t="str">
        <f>IFERROR(IF(O1406&gt;0,I1406*O1406,"   -"),"   -")</f>
        <v xml:space="preserve">   -</v>
      </c>
      <c r="M1406" s="52"/>
      <c r="N1406" s="167"/>
      <c r="O1406" s="167"/>
    </row>
    <row r="1407" spans="1:15" hidden="1" x14ac:dyDescent="0.25">
      <c r="A1407" s="33" t="s">
        <v>154</v>
      </c>
      <c r="B1407" s="34">
        <f>VLOOKUP(D1407,nusedswatershed,4,FALSE)</f>
        <v>26</v>
      </c>
      <c r="C1407" s="35">
        <v>26</v>
      </c>
      <c r="D1407" s="36" t="s">
        <v>240</v>
      </c>
      <c r="E1407" s="36" t="s">
        <v>61</v>
      </c>
      <c r="F1407" s="21" t="s">
        <v>163</v>
      </c>
      <c r="G1407" s="22">
        <v>1969</v>
      </c>
      <c r="H1407" s="128">
        <v>750</v>
      </c>
      <c r="I1407" s="40">
        <v>750</v>
      </c>
      <c r="J1407" s="159" t="str">
        <f>IFERROR(IF(K1407&gt;0,I1407*K1407,"   -"),"   -")</f>
        <v xml:space="preserve">   -</v>
      </c>
      <c r="K1407" s="52" t="str">
        <f>_xlfn.IFNA(VLOOKUP(D1407&amp;"."&amp;G1407,PNIdata!$E$6:$L$264,2,FALSE),"-")</f>
        <v>-</v>
      </c>
      <c r="L1407" s="158" t="str">
        <f>IFERROR(IF(O1407&gt;0,I1407*O1407,"   -"),"   -")</f>
        <v xml:space="preserve">   -</v>
      </c>
      <c r="M1407" s="52"/>
      <c r="N1407" s="167"/>
      <c r="O1407" s="167"/>
    </row>
    <row r="1408" spans="1:15" hidden="1" x14ac:dyDescent="0.25">
      <c r="A1408" s="33" t="s">
        <v>154</v>
      </c>
      <c r="B1408" s="34">
        <f>VLOOKUP(D1408,nusedswatershed,4,FALSE)</f>
        <v>26</v>
      </c>
      <c r="C1408" s="35">
        <v>26</v>
      </c>
      <c r="D1408" s="36" t="s">
        <v>240</v>
      </c>
      <c r="E1408" s="36" t="s">
        <v>61</v>
      </c>
      <c r="F1408" s="21" t="s">
        <v>163</v>
      </c>
      <c r="G1408" s="22">
        <v>1968</v>
      </c>
      <c r="H1408" s="128">
        <v>750</v>
      </c>
      <c r="I1408" s="40">
        <v>750</v>
      </c>
      <c r="J1408" s="159" t="str">
        <f>IFERROR(IF(K1408&gt;0,I1408*K1408,"   -"),"   -")</f>
        <v xml:space="preserve">   -</v>
      </c>
      <c r="K1408" s="52" t="str">
        <f>_xlfn.IFNA(VLOOKUP(D1408&amp;"."&amp;G1408,PNIdata!$E$6:$L$264,2,FALSE),"-")</f>
        <v>-</v>
      </c>
      <c r="L1408" s="158" t="str">
        <f>IFERROR(IF(O1408&gt;0,I1408*O1408,"   -"),"   -")</f>
        <v xml:space="preserve">   -</v>
      </c>
      <c r="M1408" s="52"/>
      <c r="N1408" s="167"/>
      <c r="O1408" s="167"/>
    </row>
    <row r="1409" spans="1:15" hidden="1" x14ac:dyDescent="0.25">
      <c r="A1409" s="33" t="s">
        <v>154</v>
      </c>
      <c r="B1409" s="34">
        <f>VLOOKUP(D1409,nusedswatershed,4,FALSE)</f>
        <v>26</v>
      </c>
      <c r="C1409" s="35">
        <v>26</v>
      </c>
      <c r="D1409" s="36" t="s">
        <v>240</v>
      </c>
      <c r="E1409" s="36" t="s">
        <v>61</v>
      </c>
      <c r="F1409" s="21" t="s">
        <v>163</v>
      </c>
      <c r="G1409" s="22">
        <v>1967</v>
      </c>
      <c r="H1409" s="128">
        <v>400</v>
      </c>
      <c r="I1409" s="40">
        <v>400</v>
      </c>
      <c r="J1409" s="159" t="str">
        <f>IFERROR(IF(K1409&gt;0,I1409*K1409,"   -"),"   -")</f>
        <v xml:space="preserve">   -</v>
      </c>
      <c r="K1409" s="52" t="str">
        <f>_xlfn.IFNA(VLOOKUP(D1409&amp;"."&amp;G1409,PNIdata!$E$6:$L$264,2,FALSE),"-")</f>
        <v>-</v>
      </c>
      <c r="L1409" s="158" t="str">
        <f>IFERROR(IF(O1409&gt;0,I1409*O1409,"   -"),"   -")</f>
        <v xml:space="preserve">   -</v>
      </c>
      <c r="M1409" s="52"/>
      <c r="N1409" s="167"/>
      <c r="O1409" s="167"/>
    </row>
    <row r="1410" spans="1:15" hidden="1" x14ac:dyDescent="0.25">
      <c r="A1410" s="33" t="s">
        <v>154</v>
      </c>
      <c r="B1410" s="34">
        <f>VLOOKUP(D1410,nusedswatershed,4,FALSE)</f>
        <v>26</v>
      </c>
      <c r="C1410" s="35">
        <v>26</v>
      </c>
      <c r="D1410" s="36" t="s">
        <v>240</v>
      </c>
      <c r="E1410" s="36" t="s">
        <v>61</v>
      </c>
      <c r="F1410" s="21" t="s">
        <v>163</v>
      </c>
      <c r="G1410" s="22">
        <v>1966</v>
      </c>
      <c r="H1410" s="128">
        <v>3500</v>
      </c>
      <c r="I1410" s="40">
        <v>3500</v>
      </c>
      <c r="J1410" s="159" t="str">
        <f>IFERROR(IF(K1410&gt;0,I1410*K1410,"   -"),"   -")</f>
        <v xml:space="preserve">   -</v>
      </c>
      <c r="K1410" s="52" t="str">
        <f>_xlfn.IFNA(VLOOKUP(D1410&amp;"."&amp;G1410,PNIdata!$E$6:$L$264,2,FALSE),"-")</f>
        <v>-</v>
      </c>
      <c r="L1410" s="158" t="str">
        <f>IFERROR(IF(O1410&gt;0,I1410*O1410,"   -"),"   -")</f>
        <v xml:space="preserve">   -</v>
      </c>
      <c r="M1410" s="52"/>
      <c r="N1410" s="167"/>
      <c r="O1410" s="167"/>
    </row>
    <row r="1411" spans="1:15" hidden="1" x14ac:dyDescent="0.25">
      <c r="A1411" s="33" t="s">
        <v>154</v>
      </c>
      <c r="B1411" s="34">
        <f>VLOOKUP(D1411,nusedswatershed,4,FALSE)</f>
        <v>26</v>
      </c>
      <c r="C1411" s="35">
        <v>26</v>
      </c>
      <c r="D1411" s="36" t="s">
        <v>240</v>
      </c>
      <c r="E1411" s="36" t="s">
        <v>61</v>
      </c>
      <c r="F1411" s="21" t="s">
        <v>163</v>
      </c>
      <c r="G1411" s="22">
        <v>1965</v>
      </c>
      <c r="H1411" s="128">
        <v>400</v>
      </c>
      <c r="I1411" s="40">
        <v>400</v>
      </c>
      <c r="J1411" s="159" t="str">
        <f>IFERROR(IF(K1411&gt;0,I1411*K1411,"   -"),"   -")</f>
        <v xml:space="preserve">   -</v>
      </c>
      <c r="K1411" s="52" t="str">
        <f>_xlfn.IFNA(VLOOKUP(D1411&amp;"."&amp;G1411,PNIdata!$E$6:$L$264,2,FALSE),"-")</f>
        <v>-</v>
      </c>
      <c r="L1411" s="158" t="str">
        <f>IFERROR(IF(O1411&gt;0,I1411*O1411,"   -"),"   -")</f>
        <v xml:space="preserve">   -</v>
      </c>
      <c r="M1411" s="52"/>
      <c r="N1411" s="167"/>
      <c r="O1411" s="167"/>
    </row>
    <row r="1412" spans="1:15" hidden="1" x14ac:dyDescent="0.25">
      <c r="A1412" s="33" t="s">
        <v>154</v>
      </c>
      <c r="B1412" s="34">
        <f>VLOOKUP(D1412,nusedswatershed,4,FALSE)</f>
        <v>26</v>
      </c>
      <c r="C1412" s="35">
        <v>26</v>
      </c>
      <c r="D1412" s="36" t="s">
        <v>240</v>
      </c>
      <c r="E1412" s="36" t="s">
        <v>61</v>
      </c>
      <c r="F1412" s="21" t="s">
        <v>163</v>
      </c>
      <c r="G1412" s="22">
        <v>1964</v>
      </c>
      <c r="H1412" s="128">
        <v>1500</v>
      </c>
      <c r="I1412" s="40">
        <v>1500</v>
      </c>
      <c r="J1412" s="159" t="str">
        <f>IFERROR(IF(K1412&gt;0,I1412*K1412,"   -"),"   -")</f>
        <v xml:space="preserve">   -</v>
      </c>
      <c r="K1412" s="52" t="str">
        <f>_xlfn.IFNA(VLOOKUP(D1412&amp;"."&amp;G1412,PNIdata!$E$6:$L$264,2,FALSE),"-")</f>
        <v>-</v>
      </c>
      <c r="L1412" s="158" t="str">
        <f>IFERROR(IF(O1412&gt;0,I1412*O1412,"   -"),"   -")</f>
        <v xml:space="preserve">   -</v>
      </c>
      <c r="M1412" s="52"/>
      <c r="N1412" s="167"/>
      <c r="O1412" s="167"/>
    </row>
    <row r="1413" spans="1:15" hidden="1" x14ac:dyDescent="0.25">
      <c r="A1413" s="33" t="s">
        <v>154</v>
      </c>
      <c r="B1413" s="34">
        <f>VLOOKUP(D1413,nusedswatershed,4,FALSE)</f>
        <v>26</v>
      </c>
      <c r="C1413" s="35">
        <v>26</v>
      </c>
      <c r="D1413" s="36" t="s">
        <v>240</v>
      </c>
      <c r="E1413" s="36" t="s">
        <v>61</v>
      </c>
      <c r="F1413" s="21" t="s">
        <v>163</v>
      </c>
      <c r="G1413" s="22">
        <v>1963</v>
      </c>
      <c r="H1413" s="128">
        <v>400</v>
      </c>
      <c r="I1413" s="40">
        <v>400</v>
      </c>
      <c r="J1413" s="159" t="str">
        <f>IFERROR(IF(K1413&gt;0,I1413*K1413,"   -"),"   -")</f>
        <v xml:space="preserve">   -</v>
      </c>
      <c r="K1413" s="52" t="str">
        <f>_xlfn.IFNA(VLOOKUP(D1413&amp;"."&amp;G1413,PNIdata!$E$6:$L$264,2,FALSE),"-")</f>
        <v>-</v>
      </c>
      <c r="L1413" s="158" t="str">
        <f>IFERROR(IF(O1413&gt;0,I1413*O1413,"   -"),"   -")</f>
        <v xml:space="preserve">   -</v>
      </c>
      <c r="M1413" s="52"/>
      <c r="N1413" s="167"/>
      <c r="O1413" s="167"/>
    </row>
    <row r="1414" spans="1:15" hidden="1" x14ac:dyDescent="0.25">
      <c r="A1414" s="33" t="s">
        <v>154</v>
      </c>
      <c r="B1414" s="34">
        <f>VLOOKUP(D1414,nusedswatershed,4,FALSE)</f>
        <v>26</v>
      </c>
      <c r="C1414" s="35">
        <v>26</v>
      </c>
      <c r="D1414" s="36" t="s">
        <v>240</v>
      </c>
      <c r="E1414" s="36" t="s">
        <v>61</v>
      </c>
      <c r="F1414" s="21" t="s">
        <v>163</v>
      </c>
      <c r="G1414" s="22">
        <v>1962</v>
      </c>
      <c r="H1414" s="128">
        <v>400</v>
      </c>
      <c r="I1414" s="40">
        <v>400</v>
      </c>
      <c r="J1414" s="159" t="str">
        <f>IFERROR(IF(K1414&gt;0,I1414*K1414,"   -"),"   -")</f>
        <v xml:space="preserve">   -</v>
      </c>
      <c r="K1414" s="52" t="str">
        <f>_xlfn.IFNA(VLOOKUP(D1414&amp;"."&amp;G1414,PNIdata!$E$6:$L$264,2,FALSE),"-")</f>
        <v>-</v>
      </c>
      <c r="L1414" s="158" t="str">
        <f>IFERROR(IF(O1414&gt;0,I1414*O1414,"   -"),"   -")</f>
        <v xml:space="preserve">   -</v>
      </c>
      <c r="M1414" s="52"/>
      <c r="N1414" s="167"/>
      <c r="O1414" s="167"/>
    </row>
    <row r="1415" spans="1:15" hidden="1" x14ac:dyDescent="0.25">
      <c r="A1415" s="33" t="s">
        <v>154</v>
      </c>
      <c r="B1415" s="34">
        <f>VLOOKUP(D1415,nusedswatershed,4,FALSE)</f>
        <v>26</v>
      </c>
      <c r="C1415" s="35">
        <v>26</v>
      </c>
      <c r="D1415" s="36" t="s">
        <v>240</v>
      </c>
      <c r="E1415" s="36" t="s">
        <v>61</v>
      </c>
      <c r="F1415" s="21" t="s">
        <v>163</v>
      </c>
      <c r="G1415" s="22">
        <v>1961</v>
      </c>
      <c r="H1415" s="128">
        <v>200</v>
      </c>
      <c r="I1415" s="40">
        <v>200</v>
      </c>
      <c r="J1415" s="159" t="str">
        <f>IFERROR(IF(K1415&gt;0,I1415*K1415,"   -"),"   -")</f>
        <v xml:space="preserve">   -</v>
      </c>
      <c r="K1415" s="52" t="str">
        <f>_xlfn.IFNA(VLOOKUP(D1415&amp;"."&amp;G1415,PNIdata!$E$6:$L$264,2,FALSE),"-")</f>
        <v>-</v>
      </c>
      <c r="L1415" s="158" t="str">
        <f>IFERROR(IF(O1415&gt;0,I1415*O1415,"   -"),"   -")</f>
        <v xml:space="preserve">   -</v>
      </c>
      <c r="M1415" s="52"/>
      <c r="N1415" s="167"/>
      <c r="O1415" s="167"/>
    </row>
    <row r="1416" spans="1:15" hidden="1" x14ac:dyDescent="0.25">
      <c r="A1416" s="33" t="s">
        <v>154</v>
      </c>
      <c r="B1416" s="34">
        <f>VLOOKUP(D1416,nusedswatershed,4,FALSE)</f>
        <v>26</v>
      </c>
      <c r="C1416" s="35">
        <v>26</v>
      </c>
      <c r="D1416" s="36" t="s">
        <v>240</v>
      </c>
      <c r="E1416" s="36" t="s">
        <v>61</v>
      </c>
      <c r="F1416" s="21" t="s">
        <v>163</v>
      </c>
      <c r="G1416" s="22">
        <v>1960</v>
      </c>
      <c r="H1416" s="128">
        <v>75</v>
      </c>
      <c r="I1416" s="40">
        <v>75</v>
      </c>
      <c r="J1416" s="159" t="str">
        <f>IFERROR(IF(K1416&gt;0,I1416*K1416,"   -"),"   -")</f>
        <v xml:space="preserve">   -</v>
      </c>
      <c r="K1416" s="52" t="str">
        <f>_xlfn.IFNA(VLOOKUP(D1416&amp;"."&amp;G1416,PNIdata!$E$6:$L$264,2,FALSE),"-")</f>
        <v>-</v>
      </c>
      <c r="L1416" s="158" t="str">
        <f>IFERROR(IF(O1416&gt;0,I1416*O1416,"   -"),"   -")</f>
        <v xml:space="preserve">   -</v>
      </c>
      <c r="M1416" s="52"/>
      <c r="N1416" s="167"/>
      <c r="O1416" s="167"/>
    </row>
    <row r="1417" spans="1:15" hidden="1" x14ac:dyDescent="0.25">
      <c r="A1417" s="33" t="s">
        <v>154</v>
      </c>
      <c r="B1417" s="34">
        <f>VLOOKUP(D1417,nusedswatershed,4,FALSE)</f>
        <v>26</v>
      </c>
      <c r="C1417" s="35">
        <v>26</v>
      </c>
      <c r="D1417" s="36" t="s">
        <v>240</v>
      </c>
      <c r="E1417" s="36" t="s">
        <v>61</v>
      </c>
      <c r="F1417" s="21" t="s">
        <v>163</v>
      </c>
      <c r="G1417" s="22">
        <v>1959</v>
      </c>
      <c r="H1417" s="128">
        <v>75</v>
      </c>
      <c r="I1417" s="40">
        <v>75</v>
      </c>
      <c r="J1417" s="159" t="str">
        <f>IFERROR(IF(K1417&gt;0,I1417*K1417,"   -"),"   -")</f>
        <v xml:space="preserve">   -</v>
      </c>
      <c r="K1417" s="52" t="str">
        <f>_xlfn.IFNA(VLOOKUP(D1417&amp;"."&amp;G1417,PNIdata!$E$6:$L$264,2,FALSE),"-")</f>
        <v>-</v>
      </c>
      <c r="L1417" s="158" t="str">
        <f>IFERROR(IF(O1417&gt;0,I1417*O1417,"   -"),"   -")</f>
        <v xml:space="preserve">   -</v>
      </c>
      <c r="M1417" s="52"/>
      <c r="N1417" s="167"/>
      <c r="O1417" s="167"/>
    </row>
    <row r="1418" spans="1:15" hidden="1" x14ac:dyDescent="0.25">
      <c r="A1418" s="33" t="s">
        <v>154</v>
      </c>
      <c r="B1418" s="34">
        <f>VLOOKUP(D1418,nusedswatershed,4,FALSE)</f>
        <v>26</v>
      </c>
      <c r="C1418" s="35">
        <v>26</v>
      </c>
      <c r="D1418" s="36" t="s">
        <v>240</v>
      </c>
      <c r="E1418" s="36" t="s">
        <v>61</v>
      </c>
      <c r="F1418" s="21" t="s">
        <v>163</v>
      </c>
      <c r="G1418" s="22">
        <v>1958</v>
      </c>
      <c r="H1418" s="128">
        <v>200</v>
      </c>
      <c r="I1418" s="40">
        <v>200</v>
      </c>
      <c r="J1418" s="159" t="str">
        <f>IFERROR(IF(K1418&gt;0,I1418*K1418,"   -"),"   -")</f>
        <v xml:space="preserve">   -</v>
      </c>
      <c r="K1418" s="52" t="str">
        <f>_xlfn.IFNA(VLOOKUP(D1418&amp;"."&amp;G1418,PNIdata!$E$6:$L$264,2,FALSE),"-")</f>
        <v>-</v>
      </c>
      <c r="L1418" s="158" t="str">
        <f>IFERROR(IF(O1418&gt;0,I1418*O1418,"   -"),"   -")</f>
        <v xml:space="preserve">   -</v>
      </c>
      <c r="M1418" s="52"/>
      <c r="N1418" s="167"/>
      <c r="O1418" s="167"/>
    </row>
    <row r="1419" spans="1:15" hidden="1" x14ac:dyDescent="0.25">
      <c r="A1419" s="33" t="s">
        <v>154</v>
      </c>
      <c r="B1419" s="34">
        <f>VLOOKUP(D1419,nusedswatershed,4,FALSE)</f>
        <v>26</v>
      </c>
      <c r="C1419" s="35">
        <v>26</v>
      </c>
      <c r="D1419" s="36" t="s">
        <v>240</v>
      </c>
      <c r="E1419" s="36" t="s">
        <v>61</v>
      </c>
      <c r="F1419" s="21" t="s">
        <v>163</v>
      </c>
      <c r="G1419" s="22">
        <v>1957</v>
      </c>
      <c r="H1419" s="128">
        <v>750</v>
      </c>
      <c r="I1419" s="40">
        <v>750</v>
      </c>
      <c r="J1419" s="159" t="str">
        <f>IFERROR(IF(K1419&gt;0,I1419*K1419,"   -"),"   -")</f>
        <v xml:space="preserve">   -</v>
      </c>
      <c r="K1419" s="52" t="str">
        <f>_xlfn.IFNA(VLOOKUP(D1419&amp;"."&amp;G1419,PNIdata!$E$6:$L$264,2,FALSE),"-")</f>
        <v>-</v>
      </c>
      <c r="L1419" s="158" t="str">
        <f>IFERROR(IF(O1419&gt;0,I1419*O1419,"   -"),"   -")</f>
        <v xml:space="preserve">   -</v>
      </c>
      <c r="M1419" s="52"/>
      <c r="N1419" s="167"/>
      <c r="O1419" s="167"/>
    </row>
    <row r="1420" spans="1:15" hidden="1" x14ac:dyDescent="0.25">
      <c r="A1420" s="33" t="s">
        <v>154</v>
      </c>
      <c r="B1420" s="34">
        <f>VLOOKUP(D1420,nusedswatershed,4,FALSE)</f>
        <v>26</v>
      </c>
      <c r="C1420" s="35">
        <v>26</v>
      </c>
      <c r="D1420" s="36" t="s">
        <v>240</v>
      </c>
      <c r="E1420" s="36" t="s">
        <v>61</v>
      </c>
      <c r="F1420" s="21" t="s">
        <v>163</v>
      </c>
      <c r="G1420" s="22">
        <v>1956</v>
      </c>
      <c r="H1420" s="128">
        <v>400</v>
      </c>
      <c r="I1420" s="40">
        <v>400</v>
      </c>
      <c r="J1420" s="159" t="str">
        <f>IFERROR(IF(K1420&gt;0,I1420*K1420,"   -"),"   -")</f>
        <v xml:space="preserve">   -</v>
      </c>
      <c r="K1420" s="52" t="str">
        <f>_xlfn.IFNA(VLOOKUP(D1420&amp;"."&amp;G1420,PNIdata!$E$6:$L$264,2,FALSE),"-")</f>
        <v>-</v>
      </c>
      <c r="L1420" s="158" t="str">
        <f>IFERROR(IF(O1420&gt;0,I1420*O1420,"   -"),"   -")</f>
        <v xml:space="preserve">   -</v>
      </c>
      <c r="M1420" s="52"/>
      <c r="N1420" s="167"/>
      <c r="O1420" s="167"/>
    </row>
    <row r="1421" spans="1:15" hidden="1" x14ac:dyDescent="0.25">
      <c r="A1421" s="33" t="s">
        <v>154</v>
      </c>
      <c r="B1421" s="34">
        <f>VLOOKUP(D1421,nusedswatershed,4,FALSE)</f>
        <v>26</v>
      </c>
      <c r="C1421" s="35">
        <v>26</v>
      </c>
      <c r="D1421" s="36" t="s">
        <v>240</v>
      </c>
      <c r="E1421" s="36" t="s">
        <v>61</v>
      </c>
      <c r="F1421" s="21" t="s">
        <v>163</v>
      </c>
      <c r="G1421" s="22">
        <v>1955</v>
      </c>
      <c r="H1421" s="128">
        <v>750</v>
      </c>
      <c r="I1421" s="40">
        <v>750</v>
      </c>
      <c r="J1421" s="159" t="str">
        <f>IFERROR(IF(K1421&gt;0,I1421*K1421,"   -"),"   -")</f>
        <v xml:space="preserve">   -</v>
      </c>
      <c r="K1421" s="52" t="str">
        <f>_xlfn.IFNA(VLOOKUP(D1421&amp;"."&amp;G1421,PNIdata!$E$6:$L$264,2,FALSE),"-")</f>
        <v>-</v>
      </c>
      <c r="L1421" s="158" t="str">
        <f>IFERROR(IF(O1421&gt;0,I1421*O1421,"   -"),"   -")</f>
        <v xml:space="preserve">   -</v>
      </c>
      <c r="M1421" s="52"/>
      <c r="N1421" s="167"/>
      <c r="O1421" s="167"/>
    </row>
    <row r="1422" spans="1:15" hidden="1" x14ac:dyDescent="0.25">
      <c r="A1422" s="33" t="s">
        <v>154</v>
      </c>
      <c r="B1422" s="34">
        <f>VLOOKUP(D1422,nusedswatershed,4,FALSE)</f>
        <v>26</v>
      </c>
      <c r="C1422" s="35">
        <v>26</v>
      </c>
      <c r="D1422" s="36" t="s">
        <v>240</v>
      </c>
      <c r="E1422" s="36" t="s">
        <v>61</v>
      </c>
      <c r="F1422" s="21" t="s">
        <v>163</v>
      </c>
      <c r="G1422" s="22">
        <v>1954</v>
      </c>
      <c r="H1422" s="128">
        <v>750</v>
      </c>
      <c r="I1422" s="40">
        <v>750</v>
      </c>
      <c r="J1422" s="159" t="str">
        <f>IFERROR(IF(K1422&gt;0,I1422*K1422,"   -"),"   -")</f>
        <v xml:space="preserve">   -</v>
      </c>
      <c r="K1422" s="52" t="str">
        <f>_xlfn.IFNA(VLOOKUP(D1422&amp;"."&amp;G1422,PNIdata!$E$6:$L$264,2,FALSE),"-")</f>
        <v>-</v>
      </c>
      <c r="L1422" s="158" t="str">
        <f>IFERROR(IF(O1422&gt;0,I1422*O1422,"   -"),"   -")</f>
        <v xml:space="preserve">   -</v>
      </c>
      <c r="M1422" s="52"/>
      <c r="N1422" s="167"/>
      <c r="O1422" s="167"/>
    </row>
    <row r="1423" spans="1:15" hidden="1" x14ac:dyDescent="0.25">
      <c r="A1423" s="33" t="s">
        <v>154</v>
      </c>
      <c r="B1423" s="34">
        <f>VLOOKUP(D1423,nusedswatershed,4,FALSE)</f>
        <v>26</v>
      </c>
      <c r="C1423" s="35">
        <v>26</v>
      </c>
      <c r="D1423" s="36" t="s">
        <v>240</v>
      </c>
      <c r="E1423" s="36" t="s">
        <v>61</v>
      </c>
      <c r="F1423" s="21" t="s">
        <v>163</v>
      </c>
      <c r="G1423" s="22">
        <v>1953</v>
      </c>
      <c r="H1423" s="128">
        <v>750</v>
      </c>
      <c r="I1423" s="40">
        <v>750</v>
      </c>
      <c r="J1423" s="159" t="str">
        <f>IFERROR(IF(K1423&gt;0,I1423*K1423,"   -"),"   -")</f>
        <v xml:space="preserve">   -</v>
      </c>
      <c r="K1423" s="52" t="str">
        <f>_xlfn.IFNA(VLOOKUP(D1423&amp;"."&amp;G1423,PNIdata!$E$6:$L$264,2,FALSE),"-")</f>
        <v>-</v>
      </c>
      <c r="L1423" s="158" t="str">
        <f>IFERROR(IF(O1423&gt;0,I1423*O1423,"   -"),"   -")</f>
        <v xml:space="preserve">   -</v>
      </c>
      <c r="M1423" s="52"/>
      <c r="N1423" s="167"/>
      <c r="O1423" s="167"/>
    </row>
    <row r="1424" spans="1:15" x14ac:dyDescent="0.25">
      <c r="A1424" s="33" t="s">
        <v>154</v>
      </c>
      <c r="B1424" s="34">
        <f>VLOOKUP(D1424,nusedswatershed,4,FALSE)</f>
        <v>26</v>
      </c>
      <c r="C1424" s="35">
        <v>26</v>
      </c>
      <c r="D1424" s="36" t="s">
        <v>234</v>
      </c>
      <c r="E1424" s="36" t="s">
        <v>62</v>
      </c>
      <c r="F1424" s="21" t="s">
        <v>163</v>
      </c>
      <c r="G1424" s="22">
        <v>2015</v>
      </c>
      <c r="H1424" s="128">
        <v>347</v>
      </c>
      <c r="I1424" s="40">
        <v>347</v>
      </c>
      <c r="J1424" s="153">
        <f>K1424*I1424</f>
        <v>138.80000000000001</v>
      </c>
      <c r="K1424" s="52">
        <f>_xlfn.IFNA(VLOOKUP(D1424&amp;"."&amp;G1424,PNIdata!$E$6:$L$264,2,FALSE),"-")</f>
        <v>0.4</v>
      </c>
      <c r="L1424" s="158" t="str">
        <f>IFERROR(IF(O1424&gt;0,I1424*O1424,"   -"),"   -")</f>
        <v xml:space="preserve">   -</v>
      </c>
      <c r="M1424" s="52"/>
      <c r="N1424" s="167"/>
      <c r="O1424" s="167"/>
    </row>
    <row r="1425" spans="1:15" x14ac:dyDescent="0.25">
      <c r="A1425" s="33" t="s">
        <v>154</v>
      </c>
      <c r="B1425" s="34">
        <f>VLOOKUP(D1425,nusedswatershed,4,FALSE)</f>
        <v>26</v>
      </c>
      <c r="C1425" s="35">
        <v>26</v>
      </c>
      <c r="D1425" s="36" t="s">
        <v>234</v>
      </c>
      <c r="E1425" s="36" t="s">
        <v>62</v>
      </c>
      <c r="F1425" s="21" t="s">
        <v>163</v>
      </c>
      <c r="G1425" s="40">
        <v>2023</v>
      </c>
      <c r="H1425" s="128" t="s">
        <v>646</v>
      </c>
      <c r="I1425" s="40"/>
      <c r="J1425" s="159" t="str">
        <f>IFERROR(IF(K1425&gt;0,I1425*K1425,"   -"),"   -")</f>
        <v xml:space="preserve">   -</v>
      </c>
      <c r="K1425" s="52" t="str">
        <f>_xlfn.IFNA(VLOOKUP(D1425&amp;"."&amp;G1425,PNIdata!$E$6:$L$264,2,FALSE),"-")</f>
        <v>-</v>
      </c>
      <c r="L1425" s="158" t="str">
        <f>IFERROR(IF(O1425&gt;0,I1425*O1425,"   -"),"   -")</f>
        <v xml:space="preserve">   -</v>
      </c>
      <c r="M1425" s="52"/>
      <c r="N1425" s="167"/>
      <c r="O1425" s="167"/>
    </row>
    <row r="1426" spans="1:15" x14ac:dyDescent="0.25">
      <c r="A1426" s="33" t="s">
        <v>154</v>
      </c>
      <c r="B1426" s="34">
        <f>VLOOKUP(D1426,nusedswatershed,4,FALSE)</f>
        <v>26</v>
      </c>
      <c r="C1426" s="35">
        <v>26</v>
      </c>
      <c r="D1426" s="36" t="s">
        <v>234</v>
      </c>
      <c r="E1426" s="36" t="s">
        <v>62</v>
      </c>
      <c r="F1426" s="21" t="s">
        <v>163</v>
      </c>
      <c r="G1426" s="40">
        <v>2022</v>
      </c>
      <c r="H1426" s="128" t="s">
        <v>644</v>
      </c>
      <c r="I1426" s="40"/>
      <c r="J1426" s="159" t="str">
        <f>IFERROR(IF(K1426&gt;0,I1426*K1426,"   -"),"   -")</f>
        <v xml:space="preserve">   -</v>
      </c>
      <c r="K1426" s="52" t="str">
        <f>_xlfn.IFNA(VLOOKUP(D1426&amp;"."&amp;G1426,PNIdata!$E$6:$L$264,2,FALSE),"-")</f>
        <v>-</v>
      </c>
      <c r="L1426" s="158" t="str">
        <f>IFERROR(IF(O1426&gt;0,I1426*O1426,"   -"),"   -")</f>
        <v xml:space="preserve">   -</v>
      </c>
      <c r="M1426" s="52"/>
      <c r="N1426" s="167"/>
      <c r="O1426" s="167"/>
    </row>
    <row r="1427" spans="1:15" x14ac:dyDescent="0.25">
      <c r="A1427" s="33" t="s">
        <v>154</v>
      </c>
      <c r="B1427" s="34">
        <f>VLOOKUP(D1427,nusedswatershed,4,FALSE)</f>
        <v>26</v>
      </c>
      <c r="C1427" s="35">
        <v>26</v>
      </c>
      <c r="D1427" s="36" t="s">
        <v>234</v>
      </c>
      <c r="E1427" s="36" t="s">
        <v>62</v>
      </c>
      <c r="F1427" s="21" t="s">
        <v>163</v>
      </c>
      <c r="G1427" s="40">
        <v>2021</v>
      </c>
      <c r="H1427" s="128">
        <v>19</v>
      </c>
      <c r="I1427" s="40">
        <v>19</v>
      </c>
      <c r="J1427" s="159" t="str">
        <f>IFERROR(IF(K1427&gt;0,I1427*K1427,"   -"),"   -")</f>
        <v xml:space="preserve">   -</v>
      </c>
      <c r="K1427" s="52" t="str">
        <f>_xlfn.IFNA(VLOOKUP(D1427&amp;"."&amp;G1427,PNIdata!$E$6:$L$264,2,FALSE),"-")</f>
        <v>-</v>
      </c>
      <c r="L1427" s="158" t="str">
        <f>IFERROR(IF(O1427&gt;0,I1427*O1427,"   -"),"   -")</f>
        <v xml:space="preserve">   -</v>
      </c>
      <c r="M1427" s="52"/>
      <c r="N1427" s="167"/>
      <c r="O1427" s="167"/>
    </row>
    <row r="1428" spans="1:15" x14ac:dyDescent="0.25">
      <c r="A1428" s="33" t="s">
        <v>154</v>
      </c>
      <c r="B1428" s="34">
        <f>VLOOKUP(D1428,nusedswatershed,4,FALSE)</f>
        <v>26</v>
      </c>
      <c r="C1428" s="35">
        <v>26</v>
      </c>
      <c r="D1428" s="36" t="s">
        <v>234</v>
      </c>
      <c r="E1428" s="36" t="s">
        <v>62</v>
      </c>
      <c r="F1428" s="21" t="s">
        <v>163</v>
      </c>
      <c r="G1428" s="40">
        <v>2020</v>
      </c>
      <c r="H1428" s="128">
        <v>15</v>
      </c>
      <c r="I1428" s="40">
        <v>15</v>
      </c>
      <c r="J1428" s="159" t="str">
        <f>IFERROR(IF(K1428&gt;0,I1428*K1428,"   -"),"   -")</f>
        <v xml:space="preserve">   -</v>
      </c>
      <c r="K1428" s="52" t="str">
        <f>_xlfn.IFNA(VLOOKUP(D1428&amp;"."&amp;G1428,PNIdata!$E$6:$L$264,2,FALSE),"-")</f>
        <v>-</v>
      </c>
      <c r="L1428" s="158" t="str">
        <f>IFERROR(IF(O1428&gt;0,I1428*O1428,"   -"),"   -")</f>
        <v xml:space="preserve">   -</v>
      </c>
      <c r="M1428" s="52"/>
      <c r="N1428" s="167"/>
      <c r="O1428" s="167"/>
    </row>
    <row r="1429" spans="1:15" x14ac:dyDescent="0.25">
      <c r="A1429" s="33" t="s">
        <v>154</v>
      </c>
      <c r="B1429" s="34">
        <f>VLOOKUP(D1429,nusedswatershed,4,FALSE)</f>
        <v>26</v>
      </c>
      <c r="C1429" s="35">
        <v>26</v>
      </c>
      <c r="D1429" s="36" t="s">
        <v>234</v>
      </c>
      <c r="E1429" s="36" t="s">
        <v>62</v>
      </c>
      <c r="F1429" s="21" t="s">
        <v>163</v>
      </c>
      <c r="G1429" s="40">
        <v>2019</v>
      </c>
      <c r="H1429" s="128" t="s">
        <v>645</v>
      </c>
      <c r="I1429" s="40"/>
      <c r="J1429" s="159" t="str">
        <f>IFERROR(IF(K1429&gt;0,I1429*K1429,"   -"),"   -")</f>
        <v xml:space="preserve">   -</v>
      </c>
      <c r="K1429" s="52" t="str">
        <f>_xlfn.IFNA(VLOOKUP(D1429&amp;"."&amp;G1429,PNIdata!$E$6:$L$264,2,FALSE),"-")</f>
        <v>-</v>
      </c>
      <c r="L1429" s="158" t="str">
        <f>IFERROR(IF(O1429&gt;0,I1429*O1429,"   -"),"   -")</f>
        <v xml:space="preserve">   -</v>
      </c>
      <c r="M1429" s="52"/>
      <c r="N1429" s="167"/>
      <c r="O1429" s="167"/>
    </row>
    <row r="1430" spans="1:15" x14ac:dyDescent="0.25">
      <c r="A1430" s="33" t="s">
        <v>154</v>
      </c>
      <c r="B1430" s="34">
        <f>VLOOKUP(D1430,nusedswatershed,4,FALSE)</f>
        <v>26</v>
      </c>
      <c r="C1430" s="35">
        <v>26</v>
      </c>
      <c r="D1430" s="36" t="s">
        <v>234</v>
      </c>
      <c r="E1430" s="36" t="s">
        <v>62</v>
      </c>
      <c r="F1430" s="21" t="s">
        <v>163</v>
      </c>
      <c r="G1430" s="40">
        <v>2018</v>
      </c>
      <c r="H1430" s="128">
        <v>175</v>
      </c>
      <c r="I1430" s="40">
        <v>175</v>
      </c>
      <c r="J1430" s="159" t="str">
        <f>IFERROR(IF(K1430&gt;0,I1430*K1430,"   -"),"   -")</f>
        <v xml:space="preserve">   -</v>
      </c>
      <c r="K1430" s="52" t="str">
        <f>_xlfn.IFNA(VLOOKUP(D1430&amp;"."&amp;G1430,PNIdata!$E$6:$L$264,2,FALSE),"-")</f>
        <v>-</v>
      </c>
      <c r="L1430" s="158" t="str">
        <f>IFERROR(IF(O1430&gt;0,I1430*O1430,"   -"),"   -")</f>
        <v xml:space="preserve">   -</v>
      </c>
      <c r="M1430" s="52"/>
      <c r="N1430" s="167"/>
      <c r="O1430" s="167"/>
    </row>
    <row r="1431" spans="1:15" x14ac:dyDescent="0.25">
      <c r="A1431" s="33" t="s">
        <v>154</v>
      </c>
      <c r="B1431" s="34">
        <f>VLOOKUP(D1431,nusedswatershed,4,FALSE)</f>
        <v>26</v>
      </c>
      <c r="C1431" s="35">
        <v>26</v>
      </c>
      <c r="D1431" s="36" t="s">
        <v>234</v>
      </c>
      <c r="E1431" s="36" t="s">
        <v>62</v>
      </c>
      <c r="F1431" s="21" t="s">
        <v>163</v>
      </c>
      <c r="G1431" s="40">
        <v>2017</v>
      </c>
      <c r="H1431" s="128">
        <v>307</v>
      </c>
      <c r="I1431" s="40">
        <v>307</v>
      </c>
      <c r="J1431" s="159" t="str">
        <f>IFERROR(IF(K1431&gt;0,I1431*K1431,"   -"),"   -")</f>
        <v xml:space="preserve">   -</v>
      </c>
      <c r="K1431" s="52" t="str">
        <f>_xlfn.IFNA(VLOOKUP(D1431&amp;"."&amp;G1431,PNIdata!$E$6:$L$264,2,FALSE),"-")</f>
        <v>-</v>
      </c>
      <c r="L1431" s="158" t="str">
        <f>IFERROR(IF(O1431&gt;0,I1431*O1431,"   -"),"   -")</f>
        <v xml:space="preserve">   -</v>
      </c>
      <c r="M1431" s="52"/>
      <c r="N1431" s="167"/>
      <c r="O1431" s="167"/>
    </row>
    <row r="1432" spans="1:15" x14ac:dyDescent="0.25">
      <c r="A1432" s="33" t="s">
        <v>154</v>
      </c>
      <c r="B1432" s="34">
        <f>VLOOKUP(D1432,nusedswatershed,4,FALSE)</f>
        <v>26</v>
      </c>
      <c r="C1432" s="35">
        <v>26</v>
      </c>
      <c r="D1432" s="36" t="s">
        <v>234</v>
      </c>
      <c r="E1432" s="36" t="s">
        <v>62</v>
      </c>
      <c r="F1432" s="21" t="s">
        <v>163</v>
      </c>
      <c r="G1432" s="40">
        <v>2016</v>
      </c>
      <c r="H1432" s="128">
        <v>17</v>
      </c>
      <c r="I1432" s="40">
        <v>17</v>
      </c>
      <c r="J1432" s="159" t="str">
        <f>IFERROR(IF(K1432&gt;0,I1432*K1432,"   -"),"   -")</f>
        <v xml:space="preserve">   -</v>
      </c>
      <c r="K1432" s="52" t="str">
        <f>_xlfn.IFNA(VLOOKUP(D1432&amp;"."&amp;G1432,PNIdata!$E$6:$L$264,2,FALSE),"-")</f>
        <v>-</v>
      </c>
      <c r="L1432" s="158" t="str">
        <f>IFERROR(IF(O1432&gt;0,I1432*O1432,"   -"),"   -")</f>
        <v xml:space="preserve">   -</v>
      </c>
      <c r="M1432" s="52"/>
      <c r="N1432" s="167"/>
      <c r="O1432" s="167"/>
    </row>
    <row r="1433" spans="1:15" x14ac:dyDescent="0.25">
      <c r="A1433" s="33" t="s">
        <v>154</v>
      </c>
      <c r="B1433" s="34">
        <f>VLOOKUP(D1433,nusedswatershed,4,FALSE)</f>
        <v>26</v>
      </c>
      <c r="C1433" s="35">
        <v>26</v>
      </c>
      <c r="D1433" s="36" t="s">
        <v>234</v>
      </c>
      <c r="E1433" s="36" t="s">
        <v>62</v>
      </c>
      <c r="F1433" s="21" t="s">
        <v>163</v>
      </c>
      <c r="G1433" s="22">
        <v>2014</v>
      </c>
      <c r="H1433" s="128">
        <v>51</v>
      </c>
      <c r="I1433" s="40">
        <v>51</v>
      </c>
      <c r="J1433" s="159" t="str">
        <f>IFERROR(IF(K1433&gt;0,I1433*K1433,"   -"),"   -")</f>
        <v xml:space="preserve">   -</v>
      </c>
      <c r="K1433" s="52" t="str">
        <f>_xlfn.IFNA(VLOOKUP(D1433&amp;"."&amp;G1433,PNIdata!$E$6:$L$264,2,FALSE),"-")</f>
        <v>-</v>
      </c>
      <c r="L1433" s="158" t="str">
        <f>IFERROR(IF(O1433&gt;0,I1433*O1433,"   -"),"   -")</f>
        <v xml:space="preserve">   -</v>
      </c>
      <c r="M1433" s="52"/>
      <c r="N1433" s="167"/>
      <c r="O1433" s="167"/>
    </row>
    <row r="1434" spans="1:15" x14ac:dyDescent="0.25">
      <c r="A1434" s="33" t="s">
        <v>154</v>
      </c>
      <c r="B1434" s="34">
        <f>VLOOKUP(D1434,nusedswatershed,4,FALSE)</f>
        <v>26</v>
      </c>
      <c r="C1434" s="35">
        <v>26</v>
      </c>
      <c r="D1434" s="36" t="s">
        <v>234</v>
      </c>
      <c r="E1434" s="36" t="s">
        <v>62</v>
      </c>
      <c r="F1434" s="21" t="s">
        <v>163</v>
      </c>
      <c r="G1434">
        <v>2013</v>
      </c>
      <c r="H1434" s="128">
        <v>19</v>
      </c>
      <c r="I1434" s="40">
        <v>19</v>
      </c>
      <c r="J1434" s="159" t="str">
        <f>IFERROR(IF(K1434&gt;0,I1434*K1434,"   -"),"   -")</f>
        <v xml:space="preserve">   -</v>
      </c>
      <c r="K1434" s="52" t="str">
        <f>_xlfn.IFNA(VLOOKUP(D1434&amp;"."&amp;G1434,PNIdata!$E$6:$L$264,2,FALSE),"-")</f>
        <v>-</v>
      </c>
      <c r="L1434" s="158" t="str">
        <f>IFERROR(IF(O1434&gt;0,I1434*O1434,"   -"),"   -")</f>
        <v xml:space="preserve">   -</v>
      </c>
      <c r="M1434" s="52"/>
      <c r="N1434" s="167"/>
      <c r="O1434" s="167"/>
    </row>
    <row r="1435" spans="1:15" x14ac:dyDescent="0.25">
      <c r="A1435" s="33" t="s">
        <v>154</v>
      </c>
      <c r="B1435" s="34">
        <f>VLOOKUP(D1435,nusedswatershed,4,FALSE)</f>
        <v>26</v>
      </c>
      <c r="C1435" s="35">
        <v>26</v>
      </c>
      <c r="D1435" s="36" t="s">
        <v>234</v>
      </c>
      <c r="E1435" s="36" t="s">
        <v>62</v>
      </c>
      <c r="F1435" s="21" t="s">
        <v>163</v>
      </c>
      <c r="G1435" s="22">
        <v>2012</v>
      </c>
      <c r="H1435" s="128" t="s">
        <v>650</v>
      </c>
      <c r="I1435" s="40"/>
      <c r="J1435" s="159" t="str">
        <f>IFERROR(IF(K1435&gt;0,I1435*K1435,"   -"),"   -")</f>
        <v xml:space="preserve">   -</v>
      </c>
      <c r="K1435" s="52" t="str">
        <f>_xlfn.IFNA(VLOOKUP(D1435&amp;"."&amp;G1435,PNIdata!$E$6:$L$264,2,FALSE),"-")</f>
        <v>-</v>
      </c>
      <c r="L1435" s="158" t="str">
        <f>IFERROR(IF(O1435&gt;0,I1435*O1435,"   -"),"   -")</f>
        <v xml:space="preserve">   -</v>
      </c>
      <c r="M1435" s="52"/>
      <c r="N1435" s="167"/>
      <c r="O1435" s="167"/>
    </row>
    <row r="1436" spans="1:15" x14ac:dyDescent="0.25">
      <c r="A1436" s="33" t="s">
        <v>154</v>
      </c>
      <c r="B1436" s="34">
        <f>VLOOKUP(D1436,nusedswatershed,4,FALSE)</f>
        <v>26</v>
      </c>
      <c r="C1436" s="35">
        <v>26</v>
      </c>
      <c r="D1436" s="36" t="s">
        <v>234</v>
      </c>
      <c r="E1436" s="36" t="s">
        <v>62</v>
      </c>
      <c r="F1436" s="21" t="s">
        <v>163</v>
      </c>
      <c r="G1436" s="22">
        <v>2011</v>
      </c>
      <c r="H1436" s="128">
        <v>37</v>
      </c>
      <c r="I1436" s="40">
        <v>37</v>
      </c>
      <c r="J1436" s="159" t="str">
        <f>IFERROR(IF(K1436&gt;0,I1436*K1436,"   -"),"   -")</f>
        <v xml:space="preserve">   -</v>
      </c>
      <c r="K1436" s="52" t="str">
        <f>_xlfn.IFNA(VLOOKUP(D1436&amp;"."&amp;G1436,PNIdata!$E$6:$L$264,2,FALSE),"-")</f>
        <v>-</v>
      </c>
      <c r="L1436" s="158" t="str">
        <f>IFERROR(IF(O1436&gt;0,I1436*O1436,"   -"),"   -")</f>
        <v xml:space="preserve">   -</v>
      </c>
      <c r="M1436" s="52"/>
      <c r="N1436" s="167"/>
      <c r="O1436" s="167"/>
    </row>
    <row r="1437" spans="1:15" x14ac:dyDescent="0.25">
      <c r="A1437" s="33" t="s">
        <v>154</v>
      </c>
      <c r="B1437" s="34">
        <f>VLOOKUP(D1437,nusedswatershed,4,FALSE)</f>
        <v>26</v>
      </c>
      <c r="C1437" s="35">
        <v>26</v>
      </c>
      <c r="D1437" s="36" t="s">
        <v>234</v>
      </c>
      <c r="E1437" s="36" t="s">
        <v>62</v>
      </c>
      <c r="F1437" s="21" t="s">
        <v>163</v>
      </c>
      <c r="G1437" s="22">
        <v>2010</v>
      </c>
      <c r="H1437" s="128" t="s">
        <v>644</v>
      </c>
      <c r="I1437" s="40"/>
      <c r="J1437" s="159" t="str">
        <f>IFERROR(IF(K1437&gt;0,I1437*K1437,"   -"),"   -")</f>
        <v xml:space="preserve">   -</v>
      </c>
      <c r="K1437" s="52" t="str">
        <f>_xlfn.IFNA(VLOOKUP(D1437&amp;"."&amp;G1437,PNIdata!$E$6:$L$264,2,FALSE),"-")</f>
        <v>-</v>
      </c>
      <c r="L1437" s="158" t="str">
        <f>IFERROR(IF(O1437&gt;0,I1437*O1437,"   -"),"   -")</f>
        <v xml:space="preserve">   -</v>
      </c>
      <c r="M1437" s="52"/>
      <c r="N1437" s="167"/>
      <c r="O1437" s="167"/>
    </row>
    <row r="1438" spans="1:15" x14ac:dyDescent="0.25">
      <c r="A1438" s="33" t="s">
        <v>154</v>
      </c>
      <c r="B1438" s="34">
        <f>VLOOKUP(D1438,nusedswatershed,4,FALSE)</f>
        <v>26</v>
      </c>
      <c r="C1438" s="35">
        <v>26</v>
      </c>
      <c r="D1438" s="36" t="s">
        <v>234</v>
      </c>
      <c r="E1438" s="36" t="s">
        <v>62</v>
      </c>
      <c r="F1438" s="21" t="s">
        <v>163</v>
      </c>
      <c r="G1438" s="22">
        <v>2009</v>
      </c>
      <c r="H1438" s="128" t="s">
        <v>644</v>
      </c>
      <c r="I1438" s="40"/>
      <c r="J1438" s="159" t="str">
        <f>IFERROR(IF(K1438&gt;0,I1438*K1438,"   -"),"   -")</f>
        <v xml:space="preserve">   -</v>
      </c>
      <c r="K1438" s="52" t="str">
        <f>_xlfn.IFNA(VLOOKUP(D1438&amp;"."&amp;G1438,PNIdata!$E$6:$L$264,2,FALSE),"-")</f>
        <v>-</v>
      </c>
      <c r="L1438" s="158" t="str">
        <f>IFERROR(IF(O1438&gt;0,I1438*O1438,"   -"),"   -")</f>
        <v xml:space="preserve">   -</v>
      </c>
      <c r="M1438" s="52"/>
      <c r="N1438" s="167"/>
      <c r="O1438" s="167"/>
    </row>
    <row r="1439" spans="1:15" x14ac:dyDescent="0.25">
      <c r="A1439" s="33" t="s">
        <v>154</v>
      </c>
      <c r="B1439" s="34">
        <f>VLOOKUP(D1439,nusedswatershed,4,FALSE)</f>
        <v>26</v>
      </c>
      <c r="C1439" s="35">
        <v>26</v>
      </c>
      <c r="D1439" s="36" t="s">
        <v>234</v>
      </c>
      <c r="E1439" s="36" t="s">
        <v>62</v>
      </c>
      <c r="F1439" s="21" t="s">
        <v>163</v>
      </c>
      <c r="G1439">
        <v>2008</v>
      </c>
      <c r="H1439" s="128" t="s">
        <v>644</v>
      </c>
      <c r="I1439" s="40"/>
      <c r="J1439" s="159" t="str">
        <f>IFERROR(IF(K1439&gt;0,I1439*K1439,"   -"),"   -")</f>
        <v xml:space="preserve">   -</v>
      </c>
      <c r="K1439" s="52" t="str">
        <f>_xlfn.IFNA(VLOOKUP(D1439&amp;"."&amp;G1439,PNIdata!$E$6:$L$264,2,FALSE),"-")</f>
        <v>-</v>
      </c>
      <c r="L1439" s="158" t="str">
        <f>IFERROR(IF(O1439&gt;0,I1439*O1439,"   -"),"   -")</f>
        <v xml:space="preserve">   -</v>
      </c>
      <c r="M1439" s="52"/>
      <c r="N1439" s="167"/>
      <c r="O1439" s="167"/>
    </row>
    <row r="1440" spans="1:15" x14ac:dyDescent="0.25">
      <c r="A1440" s="33" t="s">
        <v>154</v>
      </c>
      <c r="B1440" s="34">
        <f>VLOOKUP(D1440,nusedswatershed,4,FALSE)</f>
        <v>26</v>
      </c>
      <c r="C1440" s="35">
        <v>26</v>
      </c>
      <c r="D1440" s="36" t="s">
        <v>234</v>
      </c>
      <c r="E1440" s="36" t="s">
        <v>62</v>
      </c>
      <c r="F1440" s="21" t="s">
        <v>163</v>
      </c>
      <c r="G1440">
        <v>2007</v>
      </c>
      <c r="H1440" s="128" t="s">
        <v>644</v>
      </c>
      <c r="I1440" s="40"/>
      <c r="J1440" s="159" t="str">
        <f>IFERROR(IF(K1440&gt;0,I1440*K1440,"   -"),"   -")</f>
        <v xml:space="preserve">   -</v>
      </c>
      <c r="K1440" s="52" t="str">
        <f>_xlfn.IFNA(VLOOKUP(D1440&amp;"."&amp;G1440,PNIdata!$E$6:$L$264,2,FALSE),"-")</f>
        <v>-</v>
      </c>
      <c r="L1440" s="158" t="str">
        <f>IFERROR(IF(O1440&gt;0,I1440*O1440,"   -"),"   -")</f>
        <v xml:space="preserve">   -</v>
      </c>
      <c r="M1440" s="52"/>
      <c r="N1440" s="167"/>
      <c r="O1440" s="167"/>
    </row>
    <row r="1441" spans="1:15" x14ac:dyDescent="0.25">
      <c r="A1441" s="33" t="s">
        <v>154</v>
      </c>
      <c r="B1441" s="34">
        <f>VLOOKUP(D1441,nusedswatershed,4,FALSE)</f>
        <v>26</v>
      </c>
      <c r="C1441" s="35">
        <v>26</v>
      </c>
      <c r="D1441" s="36" t="s">
        <v>234</v>
      </c>
      <c r="E1441" s="36" t="s">
        <v>62</v>
      </c>
      <c r="F1441" s="21" t="s">
        <v>163</v>
      </c>
      <c r="G1441">
        <v>2006</v>
      </c>
      <c r="H1441" s="128" t="s">
        <v>644</v>
      </c>
      <c r="I1441" s="40"/>
      <c r="J1441" s="159" t="str">
        <f>IFERROR(IF(K1441&gt;0,I1441*K1441,"   -"),"   -")</f>
        <v xml:space="preserve">   -</v>
      </c>
      <c r="K1441" s="52" t="str">
        <f>_xlfn.IFNA(VLOOKUP(D1441&amp;"."&amp;G1441,PNIdata!$E$6:$L$264,2,FALSE),"-")</f>
        <v>-</v>
      </c>
      <c r="L1441" s="158" t="str">
        <f>IFERROR(IF(O1441&gt;0,I1441*O1441,"   -"),"   -")</f>
        <v xml:space="preserve">   -</v>
      </c>
      <c r="M1441" s="52"/>
      <c r="N1441" s="167"/>
      <c r="O1441" s="167"/>
    </row>
    <row r="1442" spans="1:15" x14ac:dyDescent="0.25">
      <c r="A1442" s="33" t="s">
        <v>154</v>
      </c>
      <c r="B1442" s="34">
        <f>VLOOKUP(D1442,nusedswatershed,4,FALSE)</f>
        <v>26</v>
      </c>
      <c r="C1442" s="35">
        <v>26</v>
      </c>
      <c r="D1442" s="36" t="s">
        <v>234</v>
      </c>
      <c r="E1442" s="36" t="s">
        <v>62</v>
      </c>
      <c r="F1442" s="21" t="s">
        <v>163</v>
      </c>
      <c r="G1442">
        <v>2005</v>
      </c>
      <c r="H1442" s="128" t="s">
        <v>644</v>
      </c>
      <c r="I1442" s="40"/>
      <c r="J1442" s="159" t="str">
        <f>IFERROR(IF(K1442&gt;0,I1442*K1442,"   -"),"   -")</f>
        <v xml:space="preserve">   -</v>
      </c>
      <c r="K1442" s="52" t="str">
        <f>_xlfn.IFNA(VLOOKUP(D1442&amp;"."&amp;G1442,PNIdata!$E$6:$L$264,2,FALSE),"-")</f>
        <v>-</v>
      </c>
      <c r="L1442" s="158" t="str">
        <f>IFERROR(IF(O1442&gt;0,I1442*O1442,"   -"),"   -")</f>
        <v xml:space="preserve">   -</v>
      </c>
      <c r="M1442" s="52"/>
      <c r="N1442" s="167"/>
      <c r="O1442" s="167"/>
    </row>
    <row r="1443" spans="1:15" x14ac:dyDescent="0.25">
      <c r="A1443" s="33" t="s">
        <v>154</v>
      </c>
      <c r="B1443" s="34">
        <f>VLOOKUP(D1443,nusedswatershed,4,FALSE)</f>
        <v>26</v>
      </c>
      <c r="C1443" s="35">
        <v>26</v>
      </c>
      <c r="D1443" s="36" t="s">
        <v>234</v>
      </c>
      <c r="E1443" s="36" t="s">
        <v>62</v>
      </c>
      <c r="F1443" s="21" t="s">
        <v>163</v>
      </c>
      <c r="G1443">
        <v>2004</v>
      </c>
      <c r="H1443" s="128" t="s">
        <v>645</v>
      </c>
      <c r="I1443" s="40"/>
      <c r="J1443" s="159" t="str">
        <f>IFERROR(IF(K1443&gt;0,I1443*K1443,"   -"),"   -")</f>
        <v xml:space="preserve">   -</v>
      </c>
      <c r="K1443" s="52" t="str">
        <f>_xlfn.IFNA(VLOOKUP(D1443&amp;"."&amp;G1443,PNIdata!$E$6:$L$264,2,FALSE),"-")</f>
        <v>-</v>
      </c>
      <c r="L1443" s="158" t="str">
        <f>IFERROR(IF(O1443&gt;0,I1443*O1443,"   -"),"   -")</f>
        <v xml:space="preserve">   -</v>
      </c>
      <c r="M1443" s="52"/>
      <c r="N1443" s="167"/>
      <c r="O1443" s="167"/>
    </row>
    <row r="1444" spans="1:15" x14ac:dyDescent="0.25">
      <c r="A1444" s="33" t="s">
        <v>154</v>
      </c>
      <c r="B1444" s="34">
        <f>VLOOKUP(D1444,nusedswatershed,4,FALSE)</f>
        <v>26</v>
      </c>
      <c r="C1444" s="35">
        <v>26</v>
      </c>
      <c r="D1444" s="36" t="s">
        <v>234</v>
      </c>
      <c r="E1444" s="36" t="s">
        <v>62</v>
      </c>
      <c r="F1444" s="21" t="s">
        <v>163</v>
      </c>
      <c r="G1444">
        <v>2003</v>
      </c>
      <c r="H1444" s="128">
        <v>17</v>
      </c>
      <c r="I1444" s="40">
        <v>17</v>
      </c>
      <c r="J1444" s="159" t="str">
        <f>IFERROR(IF(K1444&gt;0,I1444*K1444,"   -"),"   -")</f>
        <v xml:space="preserve">   -</v>
      </c>
      <c r="K1444" s="52" t="str">
        <f>_xlfn.IFNA(VLOOKUP(D1444&amp;"."&amp;G1444,PNIdata!$E$6:$L$264,2,FALSE),"-")</f>
        <v>-</v>
      </c>
      <c r="L1444" s="158" t="str">
        <f>IFERROR(IF(O1444&gt;0,I1444*O1444,"   -"),"   -")</f>
        <v xml:space="preserve">   -</v>
      </c>
      <c r="M1444" s="52"/>
      <c r="N1444" s="167"/>
      <c r="O1444" s="167"/>
    </row>
    <row r="1445" spans="1:15" x14ac:dyDescent="0.25">
      <c r="A1445" s="33" t="s">
        <v>154</v>
      </c>
      <c r="B1445" s="34">
        <f>VLOOKUP(D1445,nusedswatershed,4,FALSE)</f>
        <v>26</v>
      </c>
      <c r="C1445" s="35">
        <v>26</v>
      </c>
      <c r="D1445" s="36" t="s">
        <v>234</v>
      </c>
      <c r="E1445" s="36" t="s">
        <v>62</v>
      </c>
      <c r="F1445" s="21" t="s">
        <v>163</v>
      </c>
      <c r="G1445">
        <v>2002</v>
      </c>
      <c r="H1445" s="128">
        <v>2</v>
      </c>
      <c r="I1445" s="40">
        <v>2</v>
      </c>
      <c r="J1445" s="159" t="str">
        <f>IFERROR(IF(K1445&gt;0,I1445*K1445,"   -"),"   -")</f>
        <v xml:space="preserve">   -</v>
      </c>
      <c r="K1445" s="52" t="str">
        <f>_xlfn.IFNA(VLOOKUP(D1445&amp;"."&amp;G1445,PNIdata!$E$6:$L$264,2,FALSE),"-")</f>
        <v>-</v>
      </c>
      <c r="L1445" s="158" t="str">
        <f>IFERROR(IF(O1445&gt;0,I1445*O1445,"   -"),"   -")</f>
        <v xml:space="preserve">   -</v>
      </c>
      <c r="M1445" s="52"/>
      <c r="N1445" s="167"/>
      <c r="O1445" s="167"/>
    </row>
    <row r="1446" spans="1:15" x14ac:dyDescent="0.25">
      <c r="A1446" s="33" t="s">
        <v>154</v>
      </c>
      <c r="B1446" s="34">
        <f>VLOOKUP(D1446,nusedswatershed,4,FALSE)</f>
        <v>26</v>
      </c>
      <c r="C1446" s="35">
        <v>26</v>
      </c>
      <c r="D1446" s="36" t="s">
        <v>234</v>
      </c>
      <c r="E1446" s="36" t="s">
        <v>62</v>
      </c>
      <c r="F1446" s="21" t="s">
        <v>163</v>
      </c>
      <c r="G1446">
        <v>2001</v>
      </c>
      <c r="H1446" s="128">
        <v>5</v>
      </c>
      <c r="I1446" s="40">
        <v>5</v>
      </c>
      <c r="J1446" s="159" t="str">
        <f>IFERROR(IF(K1446&gt;0,I1446*K1446,"   -"),"   -")</f>
        <v xml:space="preserve">   -</v>
      </c>
      <c r="K1446" s="52" t="str">
        <f>_xlfn.IFNA(VLOOKUP(D1446&amp;"."&amp;G1446,PNIdata!$E$6:$L$264,2,FALSE),"-")</f>
        <v>-</v>
      </c>
      <c r="L1446" s="158" t="str">
        <f>IFERROR(IF(O1446&gt;0,I1446*O1446,"   -"),"   -")</f>
        <v xml:space="preserve">   -</v>
      </c>
      <c r="M1446" s="52"/>
      <c r="N1446" s="167"/>
      <c r="O1446" s="167"/>
    </row>
    <row r="1447" spans="1:15" x14ac:dyDescent="0.25">
      <c r="A1447" s="33" t="s">
        <v>154</v>
      </c>
      <c r="B1447" s="34">
        <f>VLOOKUP(D1447,nusedswatershed,4,FALSE)</f>
        <v>26</v>
      </c>
      <c r="C1447" s="35">
        <v>26</v>
      </c>
      <c r="D1447" s="36" t="s">
        <v>234</v>
      </c>
      <c r="E1447" s="36" t="s">
        <v>62</v>
      </c>
      <c r="F1447" s="21" t="s">
        <v>163</v>
      </c>
      <c r="G1447">
        <v>2000</v>
      </c>
      <c r="H1447" s="128" t="s">
        <v>650</v>
      </c>
      <c r="I1447" s="40"/>
      <c r="J1447" s="159" t="str">
        <f>IFERROR(IF(K1447&gt;0,I1447*K1447,"   -"),"   -")</f>
        <v xml:space="preserve">   -</v>
      </c>
      <c r="K1447" s="52" t="str">
        <f>_xlfn.IFNA(VLOOKUP(D1447&amp;"."&amp;G1447,PNIdata!$E$6:$L$264,2,FALSE),"-")</f>
        <v>-</v>
      </c>
      <c r="L1447" s="158" t="str">
        <f>IFERROR(IF(O1447&gt;0,I1447*O1447,"   -"),"   -")</f>
        <v xml:space="preserve">   -</v>
      </c>
      <c r="M1447" s="52"/>
      <c r="N1447" s="167"/>
      <c r="O1447" s="167"/>
    </row>
    <row r="1448" spans="1:15" x14ac:dyDescent="0.25">
      <c r="A1448" s="33" t="s">
        <v>154</v>
      </c>
      <c r="B1448" s="34">
        <f>VLOOKUP(D1448,nusedswatershed,4,FALSE)</f>
        <v>26</v>
      </c>
      <c r="C1448" s="35">
        <v>26</v>
      </c>
      <c r="D1448" s="36" t="s">
        <v>234</v>
      </c>
      <c r="E1448" s="36" t="s">
        <v>62</v>
      </c>
      <c r="F1448" s="21" t="s">
        <v>163</v>
      </c>
      <c r="G1448">
        <v>1999</v>
      </c>
      <c r="H1448" s="128" t="s">
        <v>650</v>
      </c>
      <c r="I1448" s="40"/>
      <c r="J1448" s="159" t="str">
        <f>IFERROR(IF(K1448&gt;0,I1448*K1448,"   -"),"   -")</f>
        <v xml:space="preserve">   -</v>
      </c>
      <c r="K1448" s="52" t="str">
        <f>_xlfn.IFNA(VLOOKUP(D1448&amp;"."&amp;G1448,PNIdata!$E$6:$L$264,2,FALSE),"-")</f>
        <v>-</v>
      </c>
      <c r="L1448" s="158" t="str">
        <f>IFERROR(IF(O1448&gt;0,I1448*O1448,"   -"),"   -")</f>
        <v xml:space="preserve">   -</v>
      </c>
      <c r="M1448" s="52"/>
      <c r="N1448" s="167"/>
      <c r="O1448" s="167"/>
    </row>
    <row r="1449" spans="1:15" x14ac:dyDescent="0.25">
      <c r="A1449" s="33" t="s">
        <v>154</v>
      </c>
      <c r="B1449" s="34">
        <f>VLOOKUP(D1449,nusedswatershed,4,FALSE)</f>
        <v>26</v>
      </c>
      <c r="C1449" s="35">
        <v>26</v>
      </c>
      <c r="D1449" s="36" t="s">
        <v>234</v>
      </c>
      <c r="E1449" s="36" t="s">
        <v>62</v>
      </c>
      <c r="F1449" s="21" t="s">
        <v>163</v>
      </c>
      <c r="G1449" s="22">
        <v>1998</v>
      </c>
      <c r="H1449" s="128">
        <v>20</v>
      </c>
      <c r="I1449" s="40">
        <v>20</v>
      </c>
      <c r="J1449" s="159" t="str">
        <f>IFERROR(IF(K1449&gt;0,I1449*K1449,"   -"),"   -")</f>
        <v xml:space="preserve">   -</v>
      </c>
      <c r="K1449" s="52" t="str">
        <f>_xlfn.IFNA(VLOOKUP(D1449&amp;"."&amp;G1449,PNIdata!$E$6:$L$264,2,FALSE),"-")</f>
        <v>-</v>
      </c>
      <c r="L1449" s="158" t="str">
        <f>IFERROR(IF(O1449&gt;0,I1449*O1449,"   -"),"   -")</f>
        <v xml:space="preserve">   -</v>
      </c>
      <c r="M1449" s="52"/>
      <c r="N1449" s="167"/>
      <c r="O1449" s="168"/>
    </row>
    <row r="1450" spans="1:15" x14ac:dyDescent="0.25">
      <c r="A1450" s="33" t="s">
        <v>154</v>
      </c>
      <c r="B1450" s="34">
        <f>VLOOKUP(D1450,nusedswatershed,4,FALSE)</f>
        <v>26</v>
      </c>
      <c r="C1450" s="35">
        <v>26</v>
      </c>
      <c r="D1450" s="36" t="s">
        <v>234</v>
      </c>
      <c r="E1450" s="36" t="s">
        <v>62</v>
      </c>
      <c r="F1450" s="21" t="s">
        <v>163</v>
      </c>
      <c r="G1450" s="22">
        <v>1997</v>
      </c>
      <c r="H1450" s="128" t="s">
        <v>645</v>
      </c>
      <c r="I1450" s="40"/>
      <c r="J1450" s="159" t="str">
        <f>IFERROR(IF(K1450&gt;0,I1450*K1450,"   -"),"   -")</f>
        <v xml:space="preserve">   -</v>
      </c>
      <c r="K1450" s="52" t="str">
        <f>_xlfn.IFNA(VLOOKUP(D1450&amp;"."&amp;G1450,PNIdata!$E$6:$L$264,2,FALSE),"-")</f>
        <v>-</v>
      </c>
      <c r="L1450" s="158" t="str">
        <f>IFERROR(IF(O1450&gt;0,I1450*O1450,"   -"),"   -")</f>
        <v xml:space="preserve">   -</v>
      </c>
      <c r="M1450" s="52"/>
      <c r="N1450" s="167"/>
      <c r="O1450" s="167"/>
    </row>
    <row r="1451" spans="1:15" x14ac:dyDescent="0.25">
      <c r="A1451" s="33" t="s">
        <v>154</v>
      </c>
      <c r="B1451" s="34">
        <f>VLOOKUP(D1451,nusedswatershed,4,FALSE)</f>
        <v>26</v>
      </c>
      <c r="C1451" s="35">
        <v>26</v>
      </c>
      <c r="D1451" s="36" t="s">
        <v>234</v>
      </c>
      <c r="E1451" s="36" t="s">
        <v>62</v>
      </c>
      <c r="F1451" s="21" t="s">
        <v>163</v>
      </c>
      <c r="G1451" s="22">
        <v>1996</v>
      </c>
      <c r="H1451" s="128">
        <v>100</v>
      </c>
      <c r="I1451" s="40">
        <v>100</v>
      </c>
      <c r="J1451" s="159" t="str">
        <f>IFERROR(IF(K1451&gt;0,I1451*K1451,"   -"),"   -")</f>
        <v xml:space="preserve">   -</v>
      </c>
      <c r="K1451" s="52" t="str">
        <f>_xlfn.IFNA(VLOOKUP(D1451&amp;"."&amp;G1451,PNIdata!$E$6:$L$264,2,FALSE),"-")</f>
        <v>-</v>
      </c>
      <c r="L1451" s="158" t="str">
        <f>IFERROR(IF(O1451&gt;0,I1451*O1451,"   -"),"   -")</f>
        <v xml:space="preserve">   -</v>
      </c>
      <c r="M1451" s="52"/>
      <c r="N1451" s="167"/>
      <c r="O1451" s="167"/>
    </row>
    <row r="1452" spans="1:15" x14ac:dyDescent="0.25">
      <c r="A1452" s="33" t="s">
        <v>154</v>
      </c>
      <c r="B1452" s="34">
        <f>VLOOKUP(D1452,nusedswatershed,4,FALSE)</f>
        <v>26</v>
      </c>
      <c r="C1452" s="35">
        <v>26</v>
      </c>
      <c r="D1452" s="36" t="s">
        <v>234</v>
      </c>
      <c r="E1452" s="36" t="s">
        <v>62</v>
      </c>
      <c r="F1452" s="21" t="s">
        <v>163</v>
      </c>
      <c r="G1452" s="22">
        <v>1995</v>
      </c>
      <c r="H1452" s="128" t="s">
        <v>645</v>
      </c>
      <c r="I1452" s="40"/>
      <c r="J1452" s="159" t="str">
        <f>IFERROR(IF(K1452&gt;0,I1452*K1452,"   -"),"   -")</f>
        <v xml:space="preserve">   -</v>
      </c>
      <c r="K1452" s="52" t="str">
        <f>_xlfn.IFNA(VLOOKUP(D1452&amp;"."&amp;G1452,PNIdata!$E$6:$L$264,2,FALSE),"-")</f>
        <v>-</v>
      </c>
      <c r="L1452" s="158" t="str">
        <f>IFERROR(IF(O1452&gt;0,I1452*O1452,"   -"),"   -")</f>
        <v xml:space="preserve">   -</v>
      </c>
      <c r="M1452" s="52"/>
      <c r="N1452" s="167"/>
      <c r="O1452" s="167"/>
    </row>
    <row r="1453" spans="1:15" hidden="1" x14ac:dyDescent="0.25">
      <c r="A1453" s="33" t="s">
        <v>154</v>
      </c>
      <c r="B1453" s="34">
        <f>VLOOKUP(D1453,nusedswatershed,4,FALSE)</f>
        <v>26</v>
      </c>
      <c r="C1453" s="35">
        <v>26</v>
      </c>
      <c r="D1453" s="36" t="s">
        <v>234</v>
      </c>
      <c r="E1453" s="36" t="s">
        <v>62</v>
      </c>
      <c r="F1453" s="21" t="s">
        <v>163</v>
      </c>
      <c r="G1453" s="22">
        <v>1994</v>
      </c>
      <c r="H1453" s="128">
        <v>30</v>
      </c>
      <c r="I1453" s="40">
        <v>30</v>
      </c>
      <c r="J1453" s="159" t="str">
        <f>IFERROR(IF(K1453&gt;0,I1453*K1453,"   -"),"   -")</f>
        <v xml:space="preserve">   -</v>
      </c>
      <c r="K1453" s="52" t="str">
        <f>_xlfn.IFNA(VLOOKUP(D1453&amp;"."&amp;G1453,PNIdata!$E$6:$L$264,2,FALSE),"-")</f>
        <v>-</v>
      </c>
      <c r="L1453" s="158" t="str">
        <f>IFERROR(IF(O1453&gt;0,I1453*O1453,"   -"),"   -")</f>
        <v xml:space="preserve">   -</v>
      </c>
      <c r="M1453" s="52"/>
      <c r="N1453" s="167"/>
      <c r="O1453" s="167"/>
    </row>
    <row r="1454" spans="1:15" hidden="1" x14ac:dyDescent="0.25">
      <c r="A1454" s="33" t="s">
        <v>154</v>
      </c>
      <c r="B1454" s="34">
        <f>VLOOKUP(D1454,nusedswatershed,4,FALSE)</f>
        <v>26</v>
      </c>
      <c r="C1454" s="35">
        <v>26</v>
      </c>
      <c r="D1454" s="36" t="s">
        <v>234</v>
      </c>
      <c r="E1454" s="36" t="s">
        <v>62</v>
      </c>
      <c r="F1454" s="21" t="s">
        <v>163</v>
      </c>
      <c r="G1454" s="22">
        <v>1993</v>
      </c>
      <c r="H1454" s="128" t="s">
        <v>645</v>
      </c>
      <c r="I1454" s="40"/>
      <c r="J1454" s="159" t="str">
        <f>IFERROR(IF(K1454&gt;0,I1454*K1454,"   -"),"   -")</f>
        <v xml:space="preserve">   -</v>
      </c>
      <c r="K1454" s="52" t="str">
        <f>_xlfn.IFNA(VLOOKUP(D1454&amp;"."&amp;G1454,PNIdata!$E$6:$L$264,2,FALSE),"-")</f>
        <v>-</v>
      </c>
      <c r="L1454" s="158" t="str">
        <f>IFERROR(IF(O1454&gt;0,I1454*O1454,"   -"),"   -")</f>
        <v xml:space="preserve">   -</v>
      </c>
      <c r="M1454" s="52"/>
      <c r="N1454" s="167"/>
      <c r="O1454" s="167"/>
    </row>
    <row r="1455" spans="1:15" hidden="1" x14ac:dyDescent="0.25">
      <c r="A1455" s="33" t="s">
        <v>154</v>
      </c>
      <c r="B1455" s="34">
        <f>VLOOKUP(D1455,nusedswatershed,4,FALSE)</f>
        <v>26</v>
      </c>
      <c r="C1455" s="35">
        <v>26</v>
      </c>
      <c r="D1455" s="36" t="s">
        <v>234</v>
      </c>
      <c r="E1455" s="36" t="s">
        <v>62</v>
      </c>
      <c r="F1455" s="21" t="s">
        <v>163</v>
      </c>
      <c r="G1455" s="22">
        <v>1992</v>
      </c>
      <c r="H1455" s="128" t="s">
        <v>645</v>
      </c>
      <c r="I1455" s="40"/>
      <c r="J1455" s="159" t="str">
        <f>IFERROR(IF(K1455&gt;0,I1455*K1455,"   -"),"   -")</f>
        <v xml:space="preserve">   -</v>
      </c>
      <c r="K1455" s="52" t="str">
        <f>_xlfn.IFNA(VLOOKUP(D1455&amp;"."&amp;G1455,PNIdata!$E$6:$L$264,2,FALSE),"-")</f>
        <v>-</v>
      </c>
      <c r="L1455" s="158" t="str">
        <f>IFERROR(IF(O1455&gt;0,I1455*O1455,"   -"),"   -")</f>
        <v xml:space="preserve">   -</v>
      </c>
      <c r="M1455" s="52"/>
      <c r="N1455" s="167"/>
      <c r="O1455" s="167"/>
    </row>
    <row r="1456" spans="1:15" hidden="1" x14ac:dyDescent="0.25">
      <c r="A1456" s="33" t="s">
        <v>154</v>
      </c>
      <c r="B1456" s="34">
        <f>VLOOKUP(D1456,nusedswatershed,4,FALSE)</f>
        <v>26</v>
      </c>
      <c r="C1456" s="35">
        <v>26</v>
      </c>
      <c r="D1456" s="36" t="s">
        <v>234</v>
      </c>
      <c r="E1456" s="36" t="s">
        <v>62</v>
      </c>
      <c r="F1456" s="21" t="s">
        <v>163</v>
      </c>
      <c r="G1456" s="22">
        <v>1991</v>
      </c>
      <c r="H1456" s="128">
        <v>25</v>
      </c>
      <c r="I1456" s="40">
        <v>25</v>
      </c>
      <c r="J1456" s="159" t="str">
        <f>IFERROR(IF(K1456&gt;0,I1456*K1456,"   -"),"   -")</f>
        <v xml:space="preserve">   -</v>
      </c>
      <c r="K1456" s="52" t="str">
        <f>_xlfn.IFNA(VLOOKUP(D1456&amp;"."&amp;G1456,PNIdata!$E$6:$L$264,2,FALSE),"-")</f>
        <v>-</v>
      </c>
      <c r="L1456" s="158" t="str">
        <f>IFERROR(IF(O1456&gt;0,I1456*O1456,"   -"),"   -")</f>
        <v xml:space="preserve">   -</v>
      </c>
      <c r="M1456" s="52"/>
      <c r="N1456" s="167"/>
      <c r="O1456" s="167"/>
    </row>
    <row r="1457" spans="1:15" hidden="1" x14ac:dyDescent="0.25">
      <c r="A1457" s="33" t="s">
        <v>154</v>
      </c>
      <c r="B1457" s="34">
        <f>VLOOKUP(D1457,nusedswatershed,4,FALSE)</f>
        <v>26</v>
      </c>
      <c r="C1457" s="35">
        <v>26</v>
      </c>
      <c r="D1457" s="36" t="s">
        <v>234</v>
      </c>
      <c r="E1457" s="36" t="s">
        <v>62</v>
      </c>
      <c r="F1457" s="21" t="s">
        <v>163</v>
      </c>
      <c r="G1457" s="22">
        <v>1990</v>
      </c>
      <c r="H1457" s="128">
        <v>3</v>
      </c>
      <c r="I1457" s="40">
        <v>3</v>
      </c>
      <c r="J1457" s="159" t="str">
        <f>IFERROR(IF(K1457&gt;0,I1457*K1457,"   -"),"   -")</f>
        <v xml:space="preserve">   -</v>
      </c>
      <c r="K1457" s="52" t="str">
        <f>_xlfn.IFNA(VLOOKUP(D1457&amp;"."&amp;G1457,PNIdata!$E$6:$L$264,2,FALSE),"-")</f>
        <v>-</v>
      </c>
      <c r="L1457" s="158" t="str">
        <f>IFERROR(IF(O1457&gt;0,I1457*O1457,"   -"),"   -")</f>
        <v xml:space="preserve">   -</v>
      </c>
      <c r="M1457" s="52"/>
      <c r="N1457" s="167"/>
      <c r="O1457" s="167"/>
    </row>
    <row r="1458" spans="1:15" hidden="1" x14ac:dyDescent="0.25">
      <c r="A1458" s="33" t="s">
        <v>154</v>
      </c>
      <c r="B1458" s="34">
        <f>VLOOKUP(D1458,nusedswatershed,4,FALSE)</f>
        <v>26</v>
      </c>
      <c r="C1458" s="35">
        <v>26</v>
      </c>
      <c r="D1458" s="36" t="s">
        <v>234</v>
      </c>
      <c r="E1458" s="36" t="s">
        <v>62</v>
      </c>
      <c r="F1458" s="21" t="s">
        <v>163</v>
      </c>
      <c r="G1458" s="22">
        <v>1989</v>
      </c>
      <c r="H1458" s="128">
        <v>100</v>
      </c>
      <c r="I1458" s="40">
        <v>100</v>
      </c>
      <c r="J1458" s="159" t="str">
        <f>IFERROR(IF(K1458&gt;0,I1458*K1458,"   -"),"   -")</f>
        <v xml:space="preserve">   -</v>
      </c>
      <c r="K1458" s="52" t="str">
        <f>_xlfn.IFNA(VLOOKUP(D1458&amp;"."&amp;G1458,PNIdata!$E$6:$L$264,2,FALSE),"-")</f>
        <v>-</v>
      </c>
      <c r="L1458" s="158" t="str">
        <f>IFERROR(IF(O1458&gt;0,I1458*O1458,"   -"),"   -")</f>
        <v xml:space="preserve">   -</v>
      </c>
      <c r="M1458" s="52"/>
      <c r="N1458" s="167"/>
      <c r="O1458" s="167"/>
    </row>
    <row r="1459" spans="1:15" hidden="1" x14ac:dyDescent="0.25">
      <c r="A1459" s="33" t="s">
        <v>154</v>
      </c>
      <c r="B1459" s="34">
        <f>VLOOKUP(D1459,nusedswatershed,4,FALSE)</f>
        <v>26</v>
      </c>
      <c r="C1459" s="35">
        <v>26</v>
      </c>
      <c r="D1459" s="36" t="s">
        <v>234</v>
      </c>
      <c r="E1459" s="36" t="s">
        <v>62</v>
      </c>
      <c r="F1459" s="21" t="s">
        <v>163</v>
      </c>
      <c r="G1459" s="22">
        <v>1988</v>
      </c>
      <c r="H1459" s="128" t="s">
        <v>645</v>
      </c>
      <c r="I1459" s="40"/>
      <c r="J1459" s="159" t="str">
        <f>IFERROR(IF(K1459&gt;0,I1459*K1459,"   -"),"   -")</f>
        <v xml:space="preserve">   -</v>
      </c>
      <c r="K1459" s="52" t="str">
        <f>_xlfn.IFNA(VLOOKUP(D1459&amp;"."&amp;G1459,PNIdata!$E$6:$L$264,2,FALSE),"-")</f>
        <v>-</v>
      </c>
      <c r="L1459" s="158" t="str">
        <f>IFERROR(IF(O1459&gt;0,I1459*O1459,"   -"),"   -")</f>
        <v xml:space="preserve">   -</v>
      </c>
      <c r="M1459" s="52"/>
      <c r="N1459" s="167"/>
      <c r="O1459" s="167"/>
    </row>
    <row r="1460" spans="1:15" hidden="1" x14ac:dyDescent="0.25">
      <c r="A1460" s="33" t="s">
        <v>154</v>
      </c>
      <c r="B1460" s="34">
        <f>VLOOKUP(D1460,nusedswatershed,4,FALSE)</f>
        <v>26</v>
      </c>
      <c r="C1460" s="35">
        <v>26</v>
      </c>
      <c r="D1460" s="36" t="s">
        <v>234</v>
      </c>
      <c r="E1460" s="36" t="s">
        <v>62</v>
      </c>
      <c r="F1460" s="21" t="s">
        <v>163</v>
      </c>
      <c r="G1460" s="22">
        <v>1987</v>
      </c>
      <c r="H1460" s="128">
        <v>25</v>
      </c>
      <c r="I1460" s="40">
        <v>25</v>
      </c>
      <c r="J1460" s="159" t="str">
        <f>IFERROR(IF(K1460&gt;0,I1460*K1460,"   -"),"   -")</f>
        <v xml:space="preserve">   -</v>
      </c>
      <c r="K1460" s="52" t="str">
        <f>_xlfn.IFNA(VLOOKUP(D1460&amp;"."&amp;G1460,PNIdata!$E$6:$L$264,2,FALSE),"-")</f>
        <v>-</v>
      </c>
      <c r="L1460" s="158" t="str">
        <f>IFERROR(IF(O1460&gt;0,I1460*O1460,"   -"),"   -")</f>
        <v xml:space="preserve">   -</v>
      </c>
      <c r="M1460" s="52"/>
      <c r="N1460" s="167"/>
      <c r="O1460" s="167"/>
    </row>
    <row r="1461" spans="1:15" hidden="1" x14ac:dyDescent="0.25">
      <c r="A1461" s="33" t="s">
        <v>154</v>
      </c>
      <c r="B1461" s="34">
        <f>VLOOKUP(D1461,nusedswatershed,4,FALSE)</f>
        <v>26</v>
      </c>
      <c r="C1461" s="35">
        <v>26</v>
      </c>
      <c r="D1461" s="36" t="s">
        <v>234</v>
      </c>
      <c r="E1461" s="36" t="s">
        <v>62</v>
      </c>
      <c r="F1461" s="21" t="s">
        <v>163</v>
      </c>
      <c r="G1461" s="22">
        <v>1986</v>
      </c>
      <c r="H1461" s="128" t="s">
        <v>643</v>
      </c>
      <c r="I1461" s="40"/>
      <c r="J1461" s="159" t="str">
        <f>IFERROR(IF(K1461&gt;0,I1461*K1461,"   -"),"   -")</f>
        <v xml:space="preserve">   -</v>
      </c>
      <c r="K1461" s="52" t="str">
        <f>_xlfn.IFNA(VLOOKUP(D1461&amp;"."&amp;G1461,PNIdata!$E$6:$L$264,2,FALSE),"-")</f>
        <v>-</v>
      </c>
      <c r="L1461" s="158" t="str">
        <f>IFERROR(IF(O1461&gt;0,I1461*O1461,"   -"),"   -")</f>
        <v xml:space="preserve">   -</v>
      </c>
      <c r="M1461" s="52"/>
      <c r="N1461" s="167"/>
      <c r="O1461" s="167"/>
    </row>
    <row r="1462" spans="1:15" hidden="1" x14ac:dyDescent="0.25">
      <c r="A1462" s="33" t="s">
        <v>154</v>
      </c>
      <c r="B1462" s="34">
        <f>VLOOKUP(D1462,nusedswatershed,4,FALSE)</f>
        <v>26</v>
      </c>
      <c r="C1462" s="35">
        <v>26</v>
      </c>
      <c r="D1462" s="36" t="s">
        <v>234</v>
      </c>
      <c r="E1462" s="36" t="s">
        <v>62</v>
      </c>
      <c r="F1462" s="21" t="s">
        <v>163</v>
      </c>
      <c r="G1462" s="22">
        <v>1985</v>
      </c>
      <c r="H1462" s="128">
        <v>50</v>
      </c>
      <c r="I1462" s="40">
        <v>50</v>
      </c>
      <c r="J1462" s="159" t="str">
        <f>IFERROR(IF(K1462&gt;0,I1462*K1462,"   -"),"   -")</f>
        <v xml:space="preserve">   -</v>
      </c>
      <c r="K1462" s="52" t="str">
        <f>_xlfn.IFNA(VLOOKUP(D1462&amp;"."&amp;G1462,PNIdata!$E$6:$L$264,2,FALSE),"-")</f>
        <v>-</v>
      </c>
      <c r="L1462" s="158" t="str">
        <f>IFERROR(IF(O1462&gt;0,I1462*O1462,"   -"),"   -")</f>
        <v xml:space="preserve">   -</v>
      </c>
      <c r="M1462" s="52"/>
      <c r="N1462" s="167"/>
      <c r="O1462" s="167"/>
    </row>
    <row r="1463" spans="1:15" hidden="1" x14ac:dyDescent="0.25">
      <c r="A1463" s="33" t="s">
        <v>154</v>
      </c>
      <c r="B1463" s="34">
        <f>VLOOKUP(D1463,nusedswatershed,4,FALSE)</f>
        <v>26</v>
      </c>
      <c r="C1463" s="35">
        <v>26</v>
      </c>
      <c r="D1463" s="36" t="s">
        <v>234</v>
      </c>
      <c r="E1463" s="36" t="s">
        <v>62</v>
      </c>
      <c r="F1463" s="21" t="s">
        <v>163</v>
      </c>
      <c r="G1463" s="22">
        <v>1984</v>
      </c>
      <c r="H1463" s="128">
        <v>50</v>
      </c>
      <c r="I1463" s="40">
        <v>50</v>
      </c>
      <c r="J1463" s="159" t="str">
        <f>IFERROR(IF(K1463&gt;0,I1463*K1463,"   -"),"   -")</f>
        <v xml:space="preserve">   -</v>
      </c>
      <c r="K1463" s="52" t="str">
        <f>_xlfn.IFNA(VLOOKUP(D1463&amp;"."&amp;G1463,PNIdata!$E$6:$L$264,2,FALSE),"-")</f>
        <v>-</v>
      </c>
      <c r="L1463" s="158" t="str">
        <f>IFERROR(IF(O1463&gt;0,I1463*O1463,"   -"),"   -")</f>
        <v xml:space="preserve">   -</v>
      </c>
      <c r="M1463" s="52"/>
      <c r="N1463" s="167"/>
      <c r="O1463" s="167"/>
    </row>
    <row r="1464" spans="1:15" hidden="1" x14ac:dyDescent="0.25">
      <c r="A1464" s="33" t="s">
        <v>154</v>
      </c>
      <c r="B1464" s="34">
        <f>VLOOKUP(D1464,nusedswatershed,4,FALSE)</f>
        <v>26</v>
      </c>
      <c r="C1464" s="35">
        <v>26</v>
      </c>
      <c r="D1464" s="36" t="s">
        <v>234</v>
      </c>
      <c r="E1464" s="36" t="s">
        <v>62</v>
      </c>
      <c r="F1464" s="21" t="s">
        <v>163</v>
      </c>
      <c r="G1464" s="22">
        <v>1983</v>
      </c>
      <c r="H1464" s="128" t="s">
        <v>643</v>
      </c>
      <c r="I1464" s="40"/>
      <c r="J1464" s="159" t="str">
        <f>IFERROR(IF(K1464&gt;0,I1464*K1464,"   -"),"   -")</f>
        <v xml:space="preserve">   -</v>
      </c>
      <c r="K1464" s="52" t="str">
        <f>_xlfn.IFNA(VLOOKUP(D1464&amp;"."&amp;G1464,PNIdata!$E$6:$L$264,2,FALSE),"-")</f>
        <v>-</v>
      </c>
      <c r="L1464" s="158" t="str">
        <f>IFERROR(IF(O1464&gt;0,I1464*O1464,"   -"),"   -")</f>
        <v xml:space="preserve">   -</v>
      </c>
      <c r="M1464" s="52"/>
      <c r="N1464" s="167"/>
      <c r="O1464" s="167"/>
    </row>
    <row r="1465" spans="1:15" hidden="1" x14ac:dyDescent="0.25">
      <c r="A1465" s="33" t="s">
        <v>154</v>
      </c>
      <c r="B1465" s="34">
        <f>VLOOKUP(D1465,nusedswatershed,4,FALSE)</f>
        <v>26</v>
      </c>
      <c r="C1465" s="35">
        <v>26</v>
      </c>
      <c r="D1465" s="36" t="s">
        <v>234</v>
      </c>
      <c r="E1465" s="36" t="s">
        <v>62</v>
      </c>
      <c r="F1465" s="21" t="s">
        <v>163</v>
      </c>
      <c r="G1465" s="22">
        <v>1982</v>
      </c>
      <c r="H1465" s="128" t="s">
        <v>643</v>
      </c>
      <c r="I1465" s="40"/>
      <c r="J1465" s="159" t="str">
        <f>IFERROR(IF(K1465&gt;0,I1465*K1465,"   -"),"   -")</f>
        <v xml:space="preserve">   -</v>
      </c>
      <c r="K1465" s="52" t="str">
        <f>_xlfn.IFNA(VLOOKUP(D1465&amp;"."&amp;G1465,PNIdata!$E$6:$L$264,2,FALSE),"-")</f>
        <v>-</v>
      </c>
      <c r="L1465" s="158" t="str">
        <f>IFERROR(IF(O1465&gt;0,I1465*O1465,"   -"),"   -")</f>
        <v xml:space="preserve">   -</v>
      </c>
      <c r="M1465" s="52"/>
      <c r="N1465" s="167"/>
      <c r="O1465" s="167"/>
    </row>
    <row r="1466" spans="1:15" hidden="1" x14ac:dyDescent="0.25">
      <c r="A1466" s="33" t="s">
        <v>154</v>
      </c>
      <c r="B1466" s="34">
        <f>VLOOKUP(D1466,nusedswatershed,4,FALSE)</f>
        <v>26</v>
      </c>
      <c r="C1466" s="35">
        <v>26</v>
      </c>
      <c r="D1466" s="36" t="s">
        <v>234</v>
      </c>
      <c r="E1466" s="36" t="s">
        <v>62</v>
      </c>
      <c r="F1466" s="21" t="s">
        <v>163</v>
      </c>
      <c r="G1466" s="22">
        <v>1981</v>
      </c>
      <c r="H1466" s="128" t="s">
        <v>643</v>
      </c>
      <c r="I1466" s="40"/>
      <c r="J1466" s="159" t="str">
        <f>IFERROR(IF(K1466&gt;0,I1466*K1466,"   -"),"   -")</f>
        <v xml:space="preserve">   -</v>
      </c>
      <c r="K1466" s="52" t="str">
        <f>_xlfn.IFNA(VLOOKUP(D1466&amp;"."&amp;G1466,PNIdata!$E$6:$L$264,2,FALSE),"-")</f>
        <v>-</v>
      </c>
      <c r="L1466" s="158" t="str">
        <f>IFERROR(IF(O1466&gt;0,I1466*O1466,"   -"),"   -")</f>
        <v xml:space="preserve">   -</v>
      </c>
      <c r="M1466" s="52"/>
      <c r="N1466" s="167"/>
      <c r="O1466" s="167"/>
    </row>
    <row r="1467" spans="1:15" hidden="1" x14ac:dyDescent="0.25">
      <c r="A1467" s="33" t="s">
        <v>154</v>
      </c>
      <c r="B1467" s="34">
        <f>VLOOKUP(D1467,nusedswatershed,4,FALSE)</f>
        <v>26</v>
      </c>
      <c r="C1467" s="35">
        <v>26</v>
      </c>
      <c r="D1467" s="36" t="s">
        <v>234</v>
      </c>
      <c r="E1467" s="36" t="s">
        <v>62</v>
      </c>
      <c r="F1467" s="21" t="s">
        <v>163</v>
      </c>
      <c r="G1467" s="22">
        <v>1980</v>
      </c>
      <c r="H1467" s="128">
        <v>100</v>
      </c>
      <c r="I1467" s="40">
        <v>100</v>
      </c>
      <c r="J1467" s="159" t="str">
        <f>IFERROR(IF(K1467&gt;0,I1467*K1467,"   -"),"   -")</f>
        <v xml:space="preserve">   -</v>
      </c>
      <c r="K1467" s="52" t="str">
        <f>_xlfn.IFNA(VLOOKUP(D1467&amp;"."&amp;G1467,PNIdata!$E$6:$L$264,2,FALSE),"-")</f>
        <v>-</v>
      </c>
      <c r="L1467" s="158" t="str">
        <f>IFERROR(IF(O1467&gt;0,I1467*O1467,"   -"),"   -")</f>
        <v xml:space="preserve">   -</v>
      </c>
      <c r="M1467" s="52"/>
      <c r="N1467" s="167"/>
      <c r="O1467" s="167"/>
    </row>
    <row r="1468" spans="1:15" hidden="1" x14ac:dyDescent="0.25">
      <c r="A1468" s="33" t="s">
        <v>154</v>
      </c>
      <c r="B1468" s="34">
        <f>VLOOKUP(D1468,nusedswatershed,4,FALSE)</f>
        <v>26</v>
      </c>
      <c r="C1468" s="35">
        <v>26</v>
      </c>
      <c r="D1468" s="36" t="s">
        <v>234</v>
      </c>
      <c r="E1468" s="36" t="s">
        <v>62</v>
      </c>
      <c r="F1468" s="21" t="s">
        <v>163</v>
      </c>
      <c r="G1468" s="22">
        <v>1979</v>
      </c>
      <c r="H1468" s="128">
        <v>30</v>
      </c>
      <c r="I1468" s="40">
        <v>30</v>
      </c>
      <c r="J1468" s="159" t="str">
        <f>IFERROR(IF(K1468&gt;0,I1468*K1468,"   -"),"   -")</f>
        <v xml:space="preserve">   -</v>
      </c>
      <c r="K1468" s="52" t="str">
        <f>_xlfn.IFNA(VLOOKUP(D1468&amp;"."&amp;G1468,PNIdata!$E$6:$L$264,2,FALSE),"-")</f>
        <v>-</v>
      </c>
      <c r="L1468" s="158" t="str">
        <f>IFERROR(IF(O1468&gt;0,I1468*O1468,"   -"),"   -")</f>
        <v xml:space="preserve">   -</v>
      </c>
      <c r="M1468" s="52"/>
      <c r="N1468" s="167"/>
      <c r="O1468" s="167"/>
    </row>
    <row r="1469" spans="1:15" hidden="1" x14ac:dyDescent="0.25">
      <c r="A1469" s="33" t="s">
        <v>154</v>
      </c>
      <c r="B1469" s="34">
        <f>VLOOKUP(D1469,nusedswatershed,4,FALSE)</f>
        <v>26</v>
      </c>
      <c r="C1469" s="35">
        <v>26</v>
      </c>
      <c r="D1469" s="36" t="s">
        <v>234</v>
      </c>
      <c r="E1469" s="36" t="s">
        <v>62</v>
      </c>
      <c r="F1469" s="21" t="s">
        <v>163</v>
      </c>
      <c r="G1469" s="22">
        <v>1978</v>
      </c>
      <c r="H1469" s="128" t="s">
        <v>645</v>
      </c>
      <c r="I1469" s="40"/>
      <c r="J1469" s="159" t="str">
        <f>IFERROR(IF(K1469&gt;0,I1469*K1469,"   -"),"   -")</f>
        <v xml:space="preserve">   -</v>
      </c>
      <c r="K1469" s="52" t="str">
        <f>_xlfn.IFNA(VLOOKUP(D1469&amp;"."&amp;G1469,PNIdata!$E$6:$L$264,2,FALSE),"-")</f>
        <v>-</v>
      </c>
      <c r="L1469" s="158" t="str">
        <f>IFERROR(IF(O1469&gt;0,I1469*O1469,"   -"),"   -")</f>
        <v xml:space="preserve">   -</v>
      </c>
      <c r="M1469" s="52"/>
      <c r="N1469" s="167"/>
      <c r="O1469" s="167"/>
    </row>
    <row r="1470" spans="1:15" hidden="1" x14ac:dyDescent="0.25">
      <c r="A1470" s="33" t="s">
        <v>154</v>
      </c>
      <c r="B1470" s="34">
        <f>VLOOKUP(D1470,nusedswatershed,4,FALSE)</f>
        <v>26</v>
      </c>
      <c r="C1470" s="35">
        <v>26</v>
      </c>
      <c r="D1470" s="36" t="s">
        <v>234</v>
      </c>
      <c r="E1470" s="36" t="s">
        <v>62</v>
      </c>
      <c r="F1470" s="21" t="s">
        <v>163</v>
      </c>
      <c r="G1470" s="22">
        <v>1977</v>
      </c>
      <c r="H1470" s="128">
        <v>4</v>
      </c>
      <c r="I1470" s="40">
        <v>4</v>
      </c>
      <c r="J1470" s="159" t="str">
        <f>IFERROR(IF(K1470&gt;0,I1470*K1470,"   -"),"   -")</f>
        <v xml:space="preserve">   -</v>
      </c>
      <c r="K1470" s="52" t="str">
        <f>_xlfn.IFNA(VLOOKUP(D1470&amp;"."&amp;G1470,PNIdata!$E$6:$L$264,2,FALSE),"-")</f>
        <v>-</v>
      </c>
      <c r="L1470" s="158" t="str">
        <f>IFERROR(IF(O1470&gt;0,I1470*O1470,"   -"),"   -")</f>
        <v xml:space="preserve">   -</v>
      </c>
      <c r="M1470" s="52"/>
      <c r="N1470" s="167"/>
      <c r="O1470" s="167"/>
    </row>
    <row r="1471" spans="1:15" hidden="1" x14ac:dyDescent="0.25">
      <c r="A1471" s="33" t="s">
        <v>154</v>
      </c>
      <c r="B1471" s="34">
        <f>VLOOKUP(D1471,nusedswatershed,4,FALSE)</f>
        <v>26</v>
      </c>
      <c r="C1471" s="35">
        <v>26</v>
      </c>
      <c r="D1471" s="36" t="s">
        <v>234</v>
      </c>
      <c r="E1471" s="36" t="s">
        <v>62</v>
      </c>
      <c r="F1471" s="21" t="s">
        <v>163</v>
      </c>
      <c r="G1471" s="22">
        <v>1976</v>
      </c>
      <c r="H1471" s="128" t="s">
        <v>643</v>
      </c>
      <c r="I1471" s="40"/>
      <c r="J1471" s="159" t="str">
        <f>IFERROR(IF(K1471&gt;0,I1471*K1471,"   -"),"   -")</f>
        <v xml:space="preserve">   -</v>
      </c>
      <c r="K1471" s="52" t="str">
        <f>_xlfn.IFNA(VLOOKUP(D1471&amp;"."&amp;G1471,PNIdata!$E$6:$L$264,2,FALSE),"-")</f>
        <v>-</v>
      </c>
      <c r="L1471" s="158" t="str">
        <f>IFERROR(IF(O1471&gt;0,I1471*O1471,"   -"),"   -")</f>
        <v xml:space="preserve">   -</v>
      </c>
      <c r="M1471" s="52"/>
      <c r="N1471" s="167"/>
      <c r="O1471" s="167"/>
    </row>
    <row r="1472" spans="1:15" hidden="1" x14ac:dyDescent="0.25">
      <c r="A1472" s="33" t="s">
        <v>154</v>
      </c>
      <c r="B1472" s="34">
        <f>VLOOKUP(D1472,nusedswatershed,4,FALSE)</f>
        <v>26</v>
      </c>
      <c r="C1472" s="35">
        <v>26</v>
      </c>
      <c r="D1472" s="36" t="s">
        <v>234</v>
      </c>
      <c r="E1472" s="36" t="s">
        <v>62</v>
      </c>
      <c r="F1472" s="21" t="s">
        <v>163</v>
      </c>
      <c r="G1472" s="22">
        <v>1975</v>
      </c>
      <c r="H1472" s="128">
        <v>25</v>
      </c>
      <c r="I1472" s="40">
        <v>25</v>
      </c>
      <c r="J1472" s="159" t="str">
        <f>IFERROR(IF(K1472&gt;0,I1472*K1472,"   -"),"   -")</f>
        <v xml:space="preserve">   -</v>
      </c>
      <c r="K1472" s="52" t="str">
        <f>_xlfn.IFNA(VLOOKUP(D1472&amp;"."&amp;G1472,PNIdata!$E$6:$L$264,2,FALSE),"-")</f>
        <v>-</v>
      </c>
      <c r="L1472" s="158" t="str">
        <f>IFERROR(IF(O1472&gt;0,I1472*O1472,"   -"),"   -")</f>
        <v xml:space="preserve">   -</v>
      </c>
      <c r="M1472" s="52"/>
      <c r="N1472" s="167"/>
      <c r="O1472" s="167"/>
    </row>
    <row r="1473" spans="1:15" hidden="1" x14ac:dyDescent="0.25">
      <c r="A1473" s="33" t="s">
        <v>154</v>
      </c>
      <c r="B1473" s="34">
        <f>VLOOKUP(D1473,nusedswatershed,4,FALSE)</f>
        <v>26</v>
      </c>
      <c r="C1473" s="35">
        <v>26</v>
      </c>
      <c r="D1473" s="36" t="s">
        <v>234</v>
      </c>
      <c r="E1473" s="36" t="s">
        <v>62</v>
      </c>
      <c r="F1473" s="21" t="s">
        <v>163</v>
      </c>
      <c r="G1473" s="22">
        <v>1974</v>
      </c>
      <c r="H1473" s="128">
        <v>75</v>
      </c>
      <c r="I1473" s="40">
        <v>75</v>
      </c>
      <c r="J1473" s="159" t="str">
        <f>IFERROR(IF(K1473&gt;0,I1473*K1473,"   -"),"   -")</f>
        <v xml:space="preserve">   -</v>
      </c>
      <c r="K1473" s="52" t="str">
        <f>_xlfn.IFNA(VLOOKUP(D1473&amp;"."&amp;G1473,PNIdata!$E$6:$L$264,2,FALSE),"-")</f>
        <v>-</v>
      </c>
      <c r="L1473" s="158" t="str">
        <f>IFERROR(IF(O1473&gt;0,I1473*O1473,"   -"),"   -")</f>
        <v xml:space="preserve">   -</v>
      </c>
      <c r="M1473" s="52"/>
      <c r="N1473" s="167"/>
      <c r="O1473" s="167"/>
    </row>
    <row r="1474" spans="1:15" hidden="1" x14ac:dyDescent="0.25">
      <c r="A1474" s="33" t="s">
        <v>154</v>
      </c>
      <c r="B1474" s="34">
        <f>VLOOKUP(D1474,nusedswatershed,4,FALSE)</f>
        <v>26</v>
      </c>
      <c r="C1474" s="35">
        <v>26</v>
      </c>
      <c r="D1474" s="36" t="s">
        <v>234</v>
      </c>
      <c r="E1474" s="36" t="s">
        <v>62</v>
      </c>
      <c r="F1474" s="21" t="s">
        <v>163</v>
      </c>
      <c r="G1474" s="22">
        <v>1973</v>
      </c>
      <c r="H1474" s="128">
        <v>200</v>
      </c>
      <c r="I1474" s="40">
        <v>200</v>
      </c>
      <c r="J1474" s="159" t="str">
        <f>IFERROR(IF(K1474&gt;0,I1474*K1474,"   -"),"   -")</f>
        <v xml:space="preserve">   -</v>
      </c>
      <c r="K1474" s="52" t="str">
        <f>_xlfn.IFNA(VLOOKUP(D1474&amp;"."&amp;G1474,PNIdata!$E$6:$L$264,2,FALSE),"-")</f>
        <v>-</v>
      </c>
      <c r="L1474" s="158" t="str">
        <f>IFERROR(IF(O1474&gt;0,I1474*O1474,"   -"),"   -")</f>
        <v xml:space="preserve">   -</v>
      </c>
      <c r="M1474" s="52"/>
      <c r="N1474" s="167"/>
      <c r="O1474" s="167"/>
    </row>
    <row r="1475" spans="1:15" hidden="1" x14ac:dyDescent="0.25">
      <c r="A1475" s="33" t="s">
        <v>154</v>
      </c>
      <c r="B1475" s="34">
        <f>VLOOKUP(D1475,nusedswatershed,4,FALSE)</f>
        <v>26</v>
      </c>
      <c r="C1475" s="35">
        <v>26</v>
      </c>
      <c r="D1475" s="36" t="s">
        <v>234</v>
      </c>
      <c r="E1475" s="36" t="s">
        <v>62</v>
      </c>
      <c r="F1475" s="21" t="s">
        <v>163</v>
      </c>
      <c r="G1475" s="22">
        <v>1972</v>
      </c>
      <c r="H1475" s="128">
        <v>200</v>
      </c>
      <c r="I1475" s="40">
        <v>200</v>
      </c>
      <c r="J1475" s="159" t="str">
        <f>IFERROR(IF(K1475&gt;0,I1475*K1475,"   -"),"   -")</f>
        <v xml:space="preserve">   -</v>
      </c>
      <c r="K1475" s="52" t="str">
        <f>_xlfn.IFNA(VLOOKUP(D1475&amp;"."&amp;G1475,PNIdata!$E$6:$L$264,2,FALSE),"-")</f>
        <v>-</v>
      </c>
      <c r="L1475" s="158" t="str">
        <f>IFERROR(IF(O1475&gt;0,I1475*O1475,"   -"),"   -")</f>
        <v xml:space="preserve">   -</v>
      </c>
      <c r="M1475" s="52"/>
      <c r="N1475" s="167"/>
      <c r="O1475" s="167"/>
    </row>
    <row r="1476" spans="1:15" hidden="1" x14ac:dyDescent="0.25">
      <c r="A1476" s="33" t="s">
        <v>154</v>
      </c>
      <c r="B1476" s="34">
        <f>VLOOKUP(D1476,nusedswatershed,4,FALSE)</f>
        <v>26</v>
      </c>
      <c r="C1476" s="35">
        <v>26</v>
      </c>
      <c r="D1476" s="36" t="s">
        <v>234</v>
      </c>
      <c r="E1476" s="36" t="s">
        <v>62</v>
      </c>
      <c r="F1476" s="21" t="s">
        <v>163</v>
      </c>
      <c r="G1476" s="22">
        <v>1971</v>
      </c>
      <c r="H1476" s="128">
        <v>75</v>
      </c>
      <c r="I1476" s="40">
        <v>75</v>
      </c>
      <c r="J1476" s="159" t="str">
        <f>IFERROR(IF(K1476&gt;0,I1476*K1476,"   -"),"   -")</f>
        <v xml:space="preserve">   -</v>
      </c>
      <c r="K1476" s="52" t="str">
        <f>_xlfn.IFNA(VLOOKUP(D1476&amp;"."&amp;G1476,PNIdata!$E$6:$L$264,2,FALSE),"-")</f>
        <v>-</v>
      </c>
      <c r="L1476" s="158" t="str">
        <f>IFERROR(IF(O1476&gt;0,I1476*O1476,"   -"),"   -")</f>
        <v xml:space="preserve">   -</v>
      </c>
      <c r="M1476" s="52"/>
      <c r="N1476" s="167"/>
      <c r="O1476" s="167"/>
    </row>
    <row r="1477" spans="1:15" hidden="1" x14ac:dyDescent="0.25">
      <c r="A1477" s="33" t="s">
        <v>154</v>
      </c>
      <c r="B1477" s="34">
        <f>VLOOKUP(D1477,nusedswatershed,4,FALSE)</f>
        <v>26</v>
      </c>
      <c r="C1477" s="35">
        <v>26</v>
      </c>
      <c r="D1477" s="36" t="s">
        <v>234</v>
      </c>
      <c r="E1477" s="36" t="s">
        <v>62</v>
      </c>
      <c r="F1477" s="21" t="s">
        <v>163</v>
      </c>
      <c r="G1477" s="22">
        <v>1970</v>
      </c>
      <c r="H1477" s="128">
        <v>75</v>
      </c>
      <c r="I1477" s="40">
        <v>75</v>
      </c>
      <c r="J1477" s="159" t="str">
        <f>IFERROR(IF(K1477&gt;0,I1477*K1477,"   -"),"   -")</f>
        <v xml:space="preserve">   -</v>
      </c>
      <c r="K1477" s="52" t="str">
        <f>_xlfn.IFNA(VLOOKUP(D1477&amp;"."&amp;G1477,PNIdata!$E$6:$L$264,2,FALSE),"-")</f>
        <v>-</v>
      </c>
      <c r="L1477" s="158" t="str">
        <f>IFERROR(IF(O1477&gt;0,I1477*O1477,"   -"),"   -")</f>
        <v xml:space="preserve">   -</v>
      </c>
      <c r="M1477" s="52"/>
      <c r="N1477" s="167"/>
      <c r="O1477" s="167"/>
    </row>
    <row r="1478" spans="1:15" hidden="1" x14ac:dyDescent="0.25">
      <c r="A1478" s="33" t="s">
        <v>154</v>
      </c>
      <c r="B1478" s="34">
        <f>VLOOKUP(D1478,nusedswatershed,4,FALSE)</f>
        <v>26</v>
      </c>
      <c r="C1478" s="35">
        <v>26</v>
      </c>
      <c r="D1478" s="36" t="s">
        <v>234</v>
      </c>
      <c r="E1478" s="36" t="s">
        <v>62</v>
      </c>
      <c r="F1478" s="21" t="s">
        <v>163</v>
      </c>
      <c r="G1478" s="22">
        <v>1969</v>
      </c>
      <c r="H1478" s="128">
        <v>25</v>
      </c>
      <c r="I1478" s="40">
        <v>25</v>
      </c>
      <c r="J1478" s="159" t="str">
        <f>IFERROR(IF(K1478&gt;0,I1478*K1478,"   -"),"   -")</f>
        <v xml:space="preserve">   -</v>
      </c>
      <c r="K1478" s="52" t="str">
        <f>_xlfn.IFNA(VLOOKUP(D1478&amp;"."&amp;G1478,PNIdata!$E$6:$L$264,2,FALSE),"-")</f>
        <v>-</v>
      </c>
      <c r="L1478" s="158" t="str">
        <f>IFERROR(IF(O1478&gt;0,I1478*O1478,"   -"),"   -")</f>
        <v xml:space="preserve">   -</v>
      </c>
      <c r="M1478" s="52"/>
      <c r="N1478" s="167"/>
      <c r="O1478" s="167"/>
    </row>
    <row r="1479" spans="1:15" hidden="1" x14ac:dyDescent="0.25">
      <c r="A1479" s="33" t="s">
        <v>154</v>
      </c>
      <c r="B1479" s="34">
        <f>VLOOKUP(D1479,nusedswatershed,4,FALSE)</f>
        <v>26</v>
      </c>
      <c r="C1479" s="35">
        <v>26</v>
      </c>
      <c r="D1479" s="36" t="s">
        <v>234</v>
      </c>
      <c r="E1479" s="36" t="s">
        <v>62</v>
      </c>
      <c r="F1479" s="21" t="s">
        <v>163</v>
      </c>
      <c r="G1479" s="22">
        <v>1968</v>
      </c>
      <c r="H1479" s="128" t="s">
        <v>645</v>
      </c>
      <c r="I1479" s="40"/>
      <c r="J1479" s="159" t="str">
        <f>IFERROR(IF(K1479&gt;0,I1479*K1479,"   -"),"   -")</f>
        <v xml:space="preserve">   -</v>
      </c>
      <c r="K1479" s="52" t="str">
        <f>_xlfn.IFNA(VLOOKUP(D1479&amp;"."&amp;G1479,PNIdata!$E$6:$L$264,2,FALSE),"-")</f>
        <v>-</v>
      </c>
      <c r="L1479" s="158" t="str">
        <f>IFERROR(IF(O1479&gt;0,I1479*O1479,"   -"),"   -")</f>
        <v xml:space="preserve">   -</v>
      </c>
      <c r="M1479" s="52"/>
      <c r="N1479" s="167"/>
      <c r="O1479" s="167"/>
    </row>
    <row r="1480" spans="1:15" hidden="1" x14ac:dyDescent="0.25">
      <c r="A1480" s="33" t="s">
        <v>154</v>
      </c>
      <c r="B1480" s="34">
        <f>VLOOKUP(D1480,nusedswatershed,4,FALSE)</f>
        <v>26</v>
      </c>
      <c r="C1480" s="35">
        <v>26</v>
      </c>
      <c r="D1480" s="36" t="s">
        <v>234</v>
      </c>
      <c r="E1480" s="36" t="s">
        <v>62</v>
      </c>
      <c r="F1480" s="21" t="s">
        <v>163</v>
      </c>
      <c r="G1480" s="22">
        <v>1967</v>
      </c>
      <c r="H1480" s="128">
        <v>25</v>
      </c>
      <c r="I1480" s="40">
        <v>25</v>
      </c>
      <c r="J1480" s="159" t="str">
        <f>IFERROR(IF(K1480&gt;0,I1480*K1480,"   -"),"   -")</f>
        <v xml:space="preserve">   -</v>
      </c>
      <c r="K1480" s="52" t="str">
        <f>_xlfn.IFNA(VLOOKUP(D1480&amp;"."&amp;G1480,PNIdata!$E$6:$L$264,2,FALSE),"-")</f>
        <v>-</v>
      </c>
      <c r="L1480" s="158" t="str">
        <f>IFERROR(IF(O1480&gt;0,I1480*O1480,"   -"),"   -")</f>
        <v xml:space="preserve">   -</v>
      </c>
      <c r="M1480" s="52"/>
      <c r="N1480" s="167"/>
      <c r="O1480" s="167"/>
    </row>
    <row r="1481" spans="1:15" hidden="1" x14ac:dyDescent="0.25">
      <c r="A1481" s="33" t="s">
        <v>154</v>
      </c>
      <c r="B1481" s="34">
        <f>VLOOKUP(D1481,nusedswatershed,4,FALSE)</f>
        <v>26</v>
      </c>
      <c r="C1481" s="35">
        <v>26</v>
      </c>
      <c r="D1481" s="36" t="s">
        <v>234</v>
      </c>
      <c r="E1481" s="36" t="s">
        <v>62</v>
      </c>
      <c r="F1481" s="21" t="s">
        <v>163</v>
      </c>
      <c r="G1481" s="22">
        <v>1966</v>
      </c>
      <c r="H1481" s="128">
        <v>25</v>
      </c>
      <c r="I1481" s="40">
        <v>25</v>
      </c>
      <c r="J1481" s="159" t="str">
        <f>IFERROR(IF(K1481&gt;0,I1481*K1481,"   -"),"   -")</f>
        <v xml:space="preserve">   -</v>
      </c>
      <c r="K1481" s="52" t="str">
        <f>_xlfn.IFNA(VLOOKUP(D1481&amp;"."&amp;G1481,PNIdata!$E$6:$L$264,2,FALSE),"-")</f>
        <v>-</v>
      </c>
      <c r="L1481" s="158" t="str">
        <f>IFERROR(IF(O1481&gt;0,I1481*O1481,"   -"),"   -")</f>
        <v xml:space="preserve">   -</v>
      </c>
      <c r="M1481" s="52"/>
      <c r="N1481" s="167"/>
      <c r="O1481" s="167"/>
    </row>
    <row r="1482" spans="1:15" hidden="1" x14ac:dyDescent="0.25">
      <c r="A1482" s="33" t="s">
        <v>154</v>
      </c>
      <c r="B1482" s="34">
        <f>VLOOKUP(D1482,nusedswatershed,4,FALSE)</f>
        <v>26</v>
      </c>
      <c r="C1482" s="35">
        <v>26</v>
      </c>
      <c r="D1482" s="36" t="s">
        <v>234</v>
      </c>
      <c r="E1482" s="36" t="s">
        <v>62</v>
      </c>
      <c r="F1482" s="21" t="s">
        <v>163</v>
      </c>
      <c r="G1482" s="22">
        <v>1965</v>
      </c>
      <c r="H1482" s="128">
        <v>25</v>
      </c>
      <c r="I1482" s="40">
        <v>25</v>
      </c>
      <c r="J1482" s="159" t="str">
        <f>IFERROR(IF(K1482&gt;0,I1482*K1482,"   -"),"   -")</f>
        <v xml:space="preserve">   -</v>
      </c>
      <c r="K1482" s="52" t="str">
        <f>_xlfn.IFNA(VLOOKUP(D1482&amp;"."&amp;G1482,PNIdata!$E$6:$L$264,2,FALSE),"-")</f>
        <v>-</v>
      </c>
      <c r="L1482" s="158" t="str">
        <f>IFERROR(IF(O1482&gt;0,I1482*O1482,"   -"),"   -")</f>
        <v xml:space="preserve">   -</v>
      </c>
      <c r="M1482" s="52"/>
      <c r="N1482" s="167"/>
      <c r="O1482" s="167"/>
    </row>
    <row r="1483" spans="1:15" hidden="1" x14ac:dyDescent="0.25">
      <c r="A1483" s="33" t="s">
        <v>154</v>
      </c>
      <c r="B1483" s="34">
        <f>VLOOKUP(D1483,nusedswatershed,4,FALSE)</f>
        <v>26</v>
      </c>
      <c r="C1483" s="35">
        <v>26</v>
      </c>
      <c r="D1483" s="36" t="s">
        <v>234</v>
      </c>
      <c r="E1483" s="36" t="s">
        <v>62</v>
      </c>
      <c r="F1483" s="21" t="s">
        <v>163</v>
      </c>
      <c r="G1483" s="22">
        <v>1964</v>
      </c>
      <c r="H1483" s="128">
        <v>25</v>
      </c>
      <c r="I1483" s="40">
        <v>25</v>
      </c>
      <c r="J1483" s="159" t="str">
        <f>IFERROR(IF(K1483&gt;0,I1483*K1483,"   -"),"   -")</f>
        <v xml:space="preserve">   -</v>
      </c>
      <c r="K1483" s="52" t="str">
        <f>_xlfn.IFNA(VLOOKUP(D1483&amp;"."&amp;G1483,PNIdata!$E$6:$L$264,2,FALSE),"-")</f>
        <v>-</v>
      </c>
      <c r="L1483" s="158" t="str">
        <f>IFERROR(IF(O1483&gt;0,I1483*O1483,"   -"),"   -")</f>
        <v xml:space="preserve">   -</v>
      </c>
      <c r="M1483" s="52"/>
      <c r="N1483" s="167"/>
      <c r="O1483" s="167"/>
    </row>
    <row r="1484" spans="1:15" hidden="1" x14ac:dyDescent="0.25">
      <c r="A1484" s="33" t="s">
        <v>154</v>
      </c>
      <c r="B1484" s="34">
        <f>VLOOKUP(D1484,nusedswatershed,4,FALSE)</f>
        <v>26</v>
      </c>
      <c r="C1484" s="35">
        <v>26</v>
      </c>
      <c r="D1484" s="36" t="s">
        <v>234</v>
      </c>
      <c r="E1484" s="36" t="s">
        <v>62</v>
      </c>
      <c r="F1484" s="21" t="s">
        <v>163</v>
      </c>
      <c r="G1484" s="22">
        <v>1963</v>
      </c>
      <c r="H1484" s="128">
        <v>25</v>
      </c>
      <c r="I1484" s="40">
        <v>25</v>
      </c>
      <c r="J1484" s="159" t="str">
        <f>IFERROR(IF(K1484&gt;0,I1484*K1484,"   -"),"   -")</f>
        <v xml:space="preserve">   -</v>
      </c>
      <c r="K1484" s="52" t="str">
        <f>_xlfn.IFNA(VLOOKUP(D1484&amp;"."&amp;G1484,PNIdata!$E$6:$L$264,2,FALSE),"-")</f>
        <v>-</v>
      </c>
      <c r="L1484" s="158" t="str">
        <f>IFERROR(IF(O1484&gt;0,I1484*O1484,"   -"),"   -")</f>
        <v xml:space="preserve">   -</v>
      </c>
      <c r="M1484" s="52"/>
      <c r="N1484" s="167"/>
      <c r="O1484" s="167"/>
    </row>
    <row r="1485" spans="1:15" hidden="1" x14ac:dyDescent="0.25">
      <c r="A1485" s="33" t="s">
        <v>154</v>
      </c>
      <c r="B1485" s="34">
        <f>VLOOKUP(D1485,nusedswatershed,4,FALSE)</f>
        <v>26</v>
      </c>
      <c r="C1485" s="35">
        <v>26</v>
      </c>
      <c r="D1485" s="36" t="s">
        <v>234</v>
      </c>
      <c r="E1485" s="36" t="s">
        <v>62</v>
      </c>
      <c r="F1485" s="21" t="s">
        <v>163</v>
      </c>
      <c r="G1485" s="22">
        <v>1962</v>
      </c>
      <c r="H1485" s="128" t="s">
        <v>645</v>
      </c>
      <c r="I1485" s="40"/>
      <c r="J1485" s="159" t="str">
        <f>IFERROR(IF(K1485&gt;0,I1485*K1485,"   -"),"   -")</f>
        <v xml:space="preserve">   -</v>
      </c>
      <c r="K1485" s="52" t="str">
        <f>_xlfn.IFNA(VLOOKUP(D1485&amp;"."&amp;G1485,PNIdata!$E$6:$L$264,2,FALSE),"-")</f>
        <v>-</v>
      </c>
      <c r="L1485" s="158" t="str">
        <f>IFERROR(IF(O1485&gt;0,I1485*O1485,"   -"),"   -")</f>
        <v xml:space="preserve">   -</v>
      </c>
      <c r="M1485" s="52"/>
      <c r="N1485" s="167"/>
      <c r="O1485" s="167"/>
    </row>
    <row r="1486" spans="1:15" hidden="1" x14ac:dyDescent="0.25">
      <c r="A1486" s="33" t="s">
        <v>154</v>
      </c>
      <c r="B1486" s="34">
        <f>VLOOKUP(D1486,nusedswatershed,4,FALSE)</f>
        <v>26</v>
      </c>
      <c r="C1486" s="35">
        <v>26</v>
      </c>
      <c r="D1486" s="36" t="s">
        <v>234</v>
      </c>
      <c r="E1486" s="36" t="s">
        <v>62</v>
      </c>
      <c r="F1486" s="21" t="s">
        <v>163</v>
      </c>
      <c r="G1486" s="22">
        <v>1961</v>
      </c>
      <c r="H1486" s="128">
        <v>750</v>
      </c>
      <c r="I1486" s="40">
        <v>750</v>
      </c>
      <c r="J1486" s="159" t="str">
        <f>IFERROR(IF(K1486&gt;0,I1486*K1486,"   -"),"   -")</f>
        <v xml:space="preserve">   -</v>
      </c>
      <c r="K1486" s="52" t="str">
        <f>_xlfn.IFNA(VLOOKUP(D1486&amp;"."&amp;G1486,PNIdata!$E$6:$L$264,2,FALSE),"-")</f>
        <v>-</v>
      </c>
      <c r="L1486" s="158" t="str">
        <f>IFERROR(IF(O1486&gt;0,I1486*O1486,"   -"),"   -")</f>
        <v xml:space="preserve">   -</v>
      </c>
      <c r="M1486" s="52"/>
      <c r="N1486" s="167"/>
      <c r="O1486" s="167"/>
    </row>
    <row r="1487" spans="1:15" hidden="1" x14ac:dyDescent="0.25">
      <c r="A1487" s="33" t="s">
        <v>154</v>
      </c>
      <c r="B1487" s="34">
        <f>VLOOKUP(D1487,nusedswatershed,4,FALSE)</f>
        <v>26</v>
      </c>
      <c r="C1487" s="35">
        <v>26</v>
      </c>
      <c r="D1487" s="36" t="s">
        <v>234</v>
      </c>
      <c r="E1487" s="36" t="s">
        <v>62</v>
      </c>
      <c r="F1487" s="21" t="s">
        <v>163</v>
      </c>
      <c r="G1487" s="22">
        <v>1960</v>
      </c>
      <c r="H1487" s="128">
        <v>75</v>
      </c>
      <c r="I1487" s="40">
        <v>75</v>
      </c>
      <c r="J1487" s="159" t="str">
        <f>IFERROR(IF(K1487&gt;0,I1487*K1487,"   -"),"   -")</f>
        <v xml:space="preserve">   -</v>
      </c>
      <c r="K1487" s="52" t="str">
        <f>_xlfn.IFNA(VLOOKUP(D1487&amp;"."&amp;G1487,PNIdata!$E$6:$L$264,2,FALSE),"-")</f>
        <v>-</v>
      </c>
      <c r="L1487" s="158" t="str">
        <f>IFERROR(IF(O1487&gt;0,I1487*O1487,"   -"),"   -")</f>
        <v xml:space="preserve">   -</v>
      </c>
      <c r="M1487" s="52"/>
      <c r="N1487" s="167"/>
      <c r="O1487" s="167"/>
    </row>
    <row r="1488" spans="1:15" hidden="1" x14ac:dyDescent="0.25">
      <c r="A1488" s="33" t="s">
        <v>154</v>
      </c>
      <c r="B1488" s="34">
        <f>VLOOKUP(D1488,nusedswatershed,4,FALSE)</f>
        <v>26</v>
      </c>
      <c r="C1488" s="35">
        <v>26</v>
      </c>
      <c r="D1488" s="36" t="s">
        <v>234</v>
      </c>
      <c r="E1488" s="36" t="s">
        <v>62</v>
      </c>
      <c r="F1488" s="21" t="s">
        <v>163</v>
      </c>
      <c r="G1488" s="22">
        <v>1959</v>
      </c>
      <c r="H1488" s="128">
        <v>75</v>
      </c>
      <c r="I1488" s="40">
        <v>75</v>
      </c>
      <c r="J1488" s="159" t="str">
        <f>IFERROR(IF(K1488&gt;0,I1488*K1488,"   -"),"   -")</f>
        <v xml:space="preserve">   -</v>
      </c>
      <c r="K1488" s="52" t="str">
        <f>_xlfn.IFNA(VLOOKUP(D1488&amp;"."&amp;G1488,PNIdata!$E$6:$L$264,2,FALSE),"-")</f>
        <v>-</v>
      </c>
      <c r="L1488" s="158" t="str">
        <f>IFERROR(IF(O1488&gt;0,I1488*O1488,"   -"),"   -")</f>
        <v xml:space="preserve">   -</v>
      </c>
      <c r="M1488" s="52"/>
      <c r="N1488" s="167"/>
      <c r="O1488" s="167"/>
    </row>
    <row r="1489" spans="1:19" hidden="1" x14ac:dyDescent="0.25">
      <c r="A1489" s="33" t="s">
        <v>154</v>
      </c>
      <c r="B1489" s="34">
        <f>VLOOKUP(D1489,nusedswatershed,4,FALSE)</f>
        <v>26</v>
      </c>
      <c r="C1489" s="35">
        <v>26</v>
      </c>
      <c r="D1489" s="36" t="s">
        <v>234</v>
      </c>
      <c r="E1489" s="36" t="s">
        <v>62</v>
      </c>
      <c r="F1489" s="21" t="s">
        <v>163</v>
      </c>
      <c r="G1489" s="22">
        <v>1958</v>
      </c>
      <c r="H1489" s="128">
        <v>75</v>
      </c>
      <c r="I1489" s="40">
        <v>75</v>
      </c>
      <c r="J1489" s="159" t="str">
        <f>IFERROR(IF(K1489&gt;0,I1489*K1489,"   -"),"   -")</f>
        <v xml:space="preserve">   -</v>
      </c>
      <c r="K1489" s="52" t="str">
        <f>_xlfn.IFNA(VLOOKUP(D1489&amp;"."&amp;G1489,PNIdata!$E$6:$L$264,2,FALSE),"-")</f>
        <v>-</v>
      </c>
      <c r="L1489" s="158" t="str">
        <f>IFERROR(IF(O1489&gt;0,I1489*O1489,"   -"),"   -")</f>
        <v xml:space="preserve">   -</v>
      </c>
      <c r="M1489" s="52"/>
      <c r="N1489" s="167"/>
      <c r="O1489" s="167"/>
    </row>
    <row r="1490" spans="1:19" hidden="1" x14ac:dyDescent="0.25">
      <c r="A1490" s="33" t="s">
        <v>154</v>
      </c>
      <c r="B1490" s="34">
        <f>VLOOKUP(D1490,nusedswatershed,4,FALSE)</f>
        <v>26</v>
      </c>
      <c r="C1490" s="35">
        <v>26</v>
      </c>
      <c r="D1490" s="36" t="s">
        <v>234</v>
      </c>
      <c r="E1490" s="36" t="s">
        <v>62</v>
      </c>
      <c r="F1490" s="21" t="s">
        <v>163</v>
      </c>
      <c r="G1490" s="22">
        <v>1957</v>
      </c>
      <c r="H1490" s="128">
        <v>750</v>
      </c>
      <c r="I1490" s="40">
        <v>750</v>
      </c>
      <c r="J1490" s="159" t="str">
        <f>IFERROR(IF(K1490&gt;0,I1490*K1490,"   -"),"   -")</f>
        <v xml:space="preserve">   -</v>
      </c>
      <c r="K1490" s="52" t="str">
        <f>_xlfn.IFNA(VLOOKUP(D1490&amp;"."&amp;G1490,PNIdata!$E$6:$L$264,2,FALSE),"-")</f>
        <v>-</v>
      </c>
      <c r="L1490" s="158" t="str">
        <f>IFERROR(IF(O1490&gt;0,I1490*O1490,"   -"),"   -")</f>
        <v xml:space="preserve">   -</v>
      </c>
      <c r="M1490" s="52"/>
      <c r="N1490" s="167"/>
      <c r="O1490" s="167"/>
    </row>
    <row r="1491" spans="1:19" hidden="1" x14ac:dyDescent="0.25">
      <c r="A1491" s="33" t="s">
        <v>154</v>
      </c>
      <c r="B1491" s="34">
        <f>VLOOKUP(D1491,nusedswatershed,4,FALSE)</f>
        <v>26</v>
      </c>
      <c r="C1491" s="35">
        <v>26</v>
      </c>
      <c r="D1491" s="36" t="s">
        <v>234</v>
      </c>
      <c r="E1491" s="36" t="s">
        <v>62</v>
      </c>
      <c r="F1491" s="21" t="s">
        <v>163</v>
      </c>
      <c r="G1491" s="22">
        <v>1956</v>
      </c>
      <c r="H1491" s="128">
        <v>400</v>
      </c>
      <c r="I1491" s="40">
        <v>400</v>
      </c>
      <c r="J1491" s="159" t="str">
        <f>IFERROR(IF(K1491&gt;0,I1491*K1491,"   -"),"   -")</f>
        <v xml:space="preserve">   -</v>
      </c>
      <c r="K1491" s="52" t="str">
        <f>_xlfn.IFNA(VLOOKUP(D1491&amp;"."&amp;G1491,PNIdata!$E$6:$L$264,2,FALSE),"-")</f>
        <v>-</v>
      </c>
      <c r="L1491" s="158" t="str">
        <f>IFERROR(IF(O1491&gt;0,I1491*O1491,"   -"),"   -")</f>
        <v xml:space="preserve">   -</v>
      </c>
      <c r="M1491" s="52"/>
      <c r="N1491" s="167"/>
      <c r="O1491" s="167"/>
    </row>
    <row r="1492" spans="1:19" hidden="1" x14ac:dyDescent="0.25">
      <c r="A1492" s="33" t="s">
        <v>154</v>
      </c>
      <c r="B1492" s="34">
        <f>VLOOKUP(D1492,nusedswatershed,4,FALSE)</f>
        <v>26</v>
      </c>
      <c r="C1492" s="35">
        <v>26</v>
      </c>
      <c r="D1492" s="36" t="s">
        <v>234</v>
      </c>
      <c r="E1492" s="36" t="s">
        <v>62</v>
      </c>
      <c r="F1492" s="21" t="s">
        <v>163</v>
      </c>
      <c r="G1492" s="22">
        <v>1955</v>
      </c>
      <c r="H1492" s="128">
        <v>200</v>
      </c>
      <c r="I1492" s="40">
        <v>200</v>
      </c>
      <c r="J1492" s="159" t="str">
        <f>IFERROR(IF(K1492&gt;0,I1492*K1492,"   -"),"   -")</f>
        <v xml:space="preserve">   -</v>
      </c>
      <c r="K1492" s="52" t="str">
        <f>_xlfn.IFNA(VLOOKUP(D1492&amp;"."&amp;G1492,PNIdata!$E$6:$L$264,2,FALSE),"-")</f>
        <v>-</v>
      </c>
      <c r="L1492" s="158" t="str">
        <f>IFERROR(IF(O1492&gt;0,I1492*O1492,"   -"),"   -")</f>
        <v xml:space="preserve">   -</v>
      </c>
      <c r="M1492" s="52"/>
      <c r="N1492" s="167"/>
      <c r="O1492" s="167"/>
    </row>
    <row r="1493" spans="1:19" hidden="1" x14ac:dyDescent="0.25">
      <c r="A1493" s="33" t="s">
        <v>154</v>
      </c>
      <c r="B1493" s="34">
        <f>VLOOKUP(D1493,nusedswatershed,4,FALSE)</f>
        <v>26</v>
      </c>
      <c r="C1493" s="35">
        <v>26</v>
      </c>
      <c r="D1493" s="36" t="s">
        <v>234</v>
      </c>
      <c r="E1493" s="36" t="s">
        <v>62</v>
      </c>
      <c r="F1493" s="21" t="s">
        <v>163</v>
      </c>
      <c r="G1493" s="22">
        <v>1954</v>
      </c>
      <c r="H1493" s="128">
        <v>400</v>
      </c>
      <c r="I1493" s="40">
        <v>400</v>
      </c>
      <c r="J1493" s="159" t="str">
        <f>IFERROR(IF(K1493&gt;0,I1493*K1493,"   -"),"   -")</f>
        <v xml:space="preserve">   -</v>
      </c>
      <c r="K1493" s="52" t="str">
        <f>_xlfn.IFNA(VLOOKUP(D1493&amp;"."&amp;G1493,PNIdata!$E$6:$L$264,2,FALSE),"-")</f>
        <v>-</v>
      </c>
      <c r="L1493" s="158" t="str">
        <f>IFERROR(IF(O1493&gt;0,I1493*O1493,"   -"),"   -")</f>
        <v xml:space="preserve">   -</v>
      </c>
      <c r="M1493" s="52"/>
      <c r="N1493" s="167"/>
      <c r="O1493" s="167"/>
    </row>
    <row r="1494" spans="1:19" hidden="1" x14ac:dyDescent="0.25">
      <c r="A1494" s="33" t="s">
        <v>154</v>
      </c>
      <c r="B1494" s="34">
        <f>VLOOKUP(D1494,nusedswatershed,4,FALSE)</f>
        <v>26</v>
      </c>
      <c r="C1494" s="35">
        <v>26</v>
      </c>
      <c r="D1494" s="36" t="s">
        <v>234</v>
      </c>
      <c r="E1494" s="36" t="s">
        <v>62</v>
      </c>
      <c r="F1494" s="21" t="s">
        <v>163</v>
      </c>
      <c r="G1494" s="22">
        <v>1953</v>
      </c>
      <c r="H1494" s="128">
        <v>750</v>
      </c>
      <c r="I1494" s="40">
        <v>750</v>
      </c>
      <c r="J1494" s="159" t="str">
        <f>IFERROR(IF(K1494&gt;0,I1494*K1494,"   -"),"   -")</f>
        <v xml:space="preserve">   -</v>
      </c>
      <c r="K1494" s="52" t="str">
        <f>_xlfn.IFNA(VLOOKUP(D1494&amp;"."&amp;G1494,PNIdata!$E$6:$L$264,2,FALSE),"-")</f>
        <v>-</v>
      </c>
      <c r="L1494" s="158" t="str">
        <f>IFERROR(IF(O1494&gt;0,I1494*O1494,"   -"),"   -")</f>
        <v xml:space="preserve">   -</v>
      </c>
      <c r="M1494" s="52"/>
      <c r="N1494" s="167"/>
      <c r="O1494" s="167"/>
    </row>
    <row r="1495" spans="1:19" ht="25.5" x14ac:dyDescent="0.25">
      <c r="A1495" s="33" t="s">
        <v>109</v>
      </c>
      <c r="B1495" s="34">
        <f>VLOOKUP(D1495,nusedswatershed,4,FALSE)</f>
        <v>24</v>
      </c>
      <c r="C1495" s="35">
        <v>24</v>
      </c>
      <c r="D1495" s="36" t="s">
        <v>63</v>
      </c>
      <c r="E1495" s="36" t="s">
        <v>204</v>
      </c>
      <c r="F1495" s="21" t="s">
        <v>163</v>
      </c>
      <c r="G1495" s="40">
        <v>2023</v>
      </c>
      <c r="H1495" s="128" t="s">
        <v>646</v>
      </c>
      <c r="I1495" s="40"/>
      <c r="J1495" s="159" t="str">
        <f>IFERROR(IF(K1495&gt;0,I1495*K1495,"   -"),"   -")</f>
        <v xml:space="preserve">   -</v>
      </c>
      <c r="K1495" s="52" t="str">
        <f>_xlfn.IFNA(VLOOKUP(D1495&amp;"."&amp;G1495,PNIdata!$E$6:$L$264,2,FALSE),"-")</f>
        <v>-</v>
      </c>
      <c r="L1495" s="158" t="str">
        <f>IFERROR(IF(O1495&gt;0,I1495*O1495,"   -"),"   -")</f>
        <v xml:space="preserve">   -</v>
      </c>
      <c r="M1495" s="52"/>
      <c r="N1495" s="167"/>
      <c r="O1495" s="167"/>
    </row>
    <row r="1496" spans="1:19" ht="25.5" x14ac:dyDescent="0.25">
      <c r="A1496" s="33" t="s">
        <v>109</v>
      </c>
      <c r="B1496" s="34">
        <f>VLOOKUP(D1496,nusedswatershed,4,FALSE)</f>
        <v>24</v>
      </c>
      <c r="C1496" s="35">
        <v>24</v>
      </c>
      <c r="D1496" s="36" t="s">
        <v>63</v>
      </c>
      <c r="E1496" s="36" t="s">
        <v>204</v>
      </c>
      <c r="F1496" s="21" t="s">
        <v>163</v>
      </c>
      <c r="G1496" s="40">
        <v>2022</v>
      </c>
      <c r="H1496" s="128" t="s">
        <v>644</v>
      </c>
      <c r="I1496" s="40"/>
      <c r="J1496" s="159" t="str">
        <f>IFERROR(IF(K1496&gt;0,I1496*K1496,"   -"),"   -")</f>
        <v xml:space="preserve">   -</v>
      </c>
      <c r="K1496" s="52" t="str">
        <f>_xlfn.IFNA(VLOOKUP(D1496&amp;"."&amp;G1496,PNIdata!$E$6:$L$264,2,FALSE),"-")</f>
        <v>-</v>
      </c>
      <c r="L1496" s="158" t="str">
        <f>IFERROR(IF(O1496&gt;0,I1496*O1496,"   -"),"   -")</f>
        <v xml:space="preserve">   -</v>
      </c>
      <c r="M1496" s="52"/>
      <c r="N1496" s="167"/>
      <c r="O1496" s="167"/>
      <c r="S1496" s="53">
        <v>8745</v>
      </c>
    </row>
    <row r="1497" spans="1:19" ht="25.5" x14ac:dyDescent="0.25">
      <c r="A1497" s="33" t="s">
        <v>109</v>
      </c>
      <c r="B1497" s="34">
        <f>VLOOKUP(D1497,nusedswatershed,4,FALSE)</f>
        <v>24</v>
      </c>
      <c r="C1497" s="35">
        <v>24</v>
      </c>
      <c r="D1497" s="36" t="s">
        <v>63</v>
      </c>
      <c r="E1497" s="36" t="s">
        <v>204</v>
      </c>
      <c r="F1497" s="21" t="s">
        <v>163</v>
      </c>
      <c r="G1497" s="40">
        <v>2021</v>
      </c>
      <c r="H1497" s="128" t="s">
        <v>644</v>
      </c>
      <c r="I1497" s="40"/>
      <c r="J1497" s="159" t="str">
        <f>IFERROR(IF(K1497&gt;0,I1497*K1497,"   -"),"   -")</f>
        <v xml:space="preserve">   -</v>
      </c>
      <c r="K1497" s="52" t="str">
        <f>_xlfn.IFNA(VLOOKUP(D1497&amp;"."&amp;G1497,PNIdata!$E$6:$L$264,2,FALSE),"-")</f>
        <v>-</v>
      </c>
      <c r="L1497" s="158" t="str">
        <f>IFERROR(IF(O1497&gt;0,I1497*O1497,"   -"),"   -")</f>
        <v xml:space="preserve">   -</v>
      </c>
      <c r="M1497" s="52"/>
      <c r="N1497" s="167"/>
      <c r="O1497" s="167"/>
      <c r="S1497" s="53">
        <v>1479</v>
      </c>
    </row>
    <row r="1498" spans="1:19" ht="25.5" x14ac:dyDescent="0.25">
      <c r="A1498" s="33" t="s">
        <v>109</v>
      </c>
      <c r="B1498" s="34">
        <f>VLOOKUP(D1498,nusedswatershed,4,FALSE)</f>
        <v>24</v>
      </c>
      <c r="C1498" s="35">
        <v>24</v>
      </c>
      <c r="D1498" s="36" t="s">
        <v>63</v>
      </c>
      <c r="E1498" s="36" t="s">
        <v>204</v>
      </c>
      <c r="F1498" s="21" t="s">
        <v>163</v>
      </c>
      <c r="G1498" s="40">
        <v>2020</v>
      </c>
      <c r="H1498" s="128" t="s">
        <v>644</v>
      </c>
      <c r="I1498" s="40"/>
      <c r="J1498" s="159" t="str">
        <f>IFERROR(IF(K1498&gt;0,I1498*K1498,"   -"),"   -")</f>
        <v xml:space="preserve">   -</v>
      </c>
      <c r="K1498" s="52" t="str">
        <f>_xlfn.IFNA(VLOOKUP(D1498&amp;"."&amp;G1498,PNIdata!$E$6:$L$264,2,FALSE),"-")</f>
        <v>-</v>
      </c>
      <c r="L1498" s="158" t="str">
        <f>IFERROR(IF(O1498&gt;0,I1498*O1498,"   -"),"   -")</f>
        <v xml:space="preserve">   -</v>
      </c>
      <c r="M1498" s="52"/>
      <c r="N1498" s="167"/>
      <c r="O1498" s="167"/>
    </row>
    <row r="1499" spans="1:19" ht="25.5" x14ac:dyDescent="0.25">
      <c r="A1499" s="33" t="s">
        <v>109</v>
      </c>
      <c r="B1499" s="34">
        <f>VLOOKUP(D1499,nusedswatershed,4,FALSE)</f>
        <v>24</v>
      </c>
      <c r="C1499" s="35">
        <v>24</v>
      </c>
      <c r="D1499" s="36" t="s">
        <v>63</v>
      </c>
      <c r="E1499" s="36" t="s">
        <v>204</v>
      </c>
      <c r="F1499" s="21" t="s">
        <v>163</v>
      </c>
      <c r="G1499" s="40">
        <v>2019</v>
      </c>
      <c r="H1499" s="128" t="s">
        <v>644</v>
      </c>
      <c r="I1499" s="40"/>
      <c r="J1499" s="159" t="str">
        <f>IFERROR(IF(K1499&gt;0,I1499*K1499,"   -"),"   -")</f>
        <v xml:space="preserve">   -</v>
      </c>
      <c r="K1499" s="52" t="str">
        <f>_xlfn.IFNA(VLOOKUP(D1499&amp;"."&amp;G1499,PNIdata!$E$6:$L$264,2,FALSE),"-")</f>
        <v>-</v>
      </c>
      <c r="L1499" s="158" t="str">
        <f>IFERROR(IF(O1499&gt;0,I1499*O1499,"   -"),"   -")</f>
        <v xml:space="preserve">   -</v>
      </c>
      <c r="M1499" s="52"/>
      <c r="N1499" s="167"/>
      <c r="O1499" s="167"/>
      <c r="S1499" s="53">
        <v>20308</v>
      </c>
    </row>
    <row r="1500" spans="1:19" ht="25.5" x14ac:dyDescent="0.25">
      <c r="A1500" s="33" t="s">
        <v>109</v>
      </c>
      <c r="B1500" s="34">
        <f>VLOOKUP(D1500,nusedswatershed,4,FALSE)</f>
        <v>24</v>
      </c>
      <c r="C1500" s="35">
        <v>24</v>
      </c>
      <c r="D1500" s="36" t="s">
        <v>63</v>
      </c>
      <c r="E1500" s="36" t="s">
        <v>204</v>
      </c>
      <c r="F1500" s="21" t="s">
        <v>163</v>
      </c>
      <c r="G1500" s="40">
        <v>2018</v>
      </c>
      <c r="H1500" s="128" t="s">
        <v>644</v>
      </c>
      <c r="I1500" s="40"/>
      <c r="J1500" s="159" t="str">
        <f>IFERROR(IF(K1500&gt;0,I1500*K1500,"   -"),"   -")</f>
        <v xml:space="preserve">   -</v>
      </c>
      <c r="K1500" s="52" t="str">
        <f>_xlfn.IFNA(VLOOKUP(D1500&amp;"."&amp;G1500,PNIdata!$E$6:$L$264,2,FALSE),"-")</f>
        <v>-</v>
      </c>
      <c r="L1500" s="158" t="str">
        <f>IFERROR(IF(O1500&gt;0,I1500*O1500,"   -"),"   -")</f>
        <v xml:space="preserve">   -</v>
      </c>
      <c r="M1500" s="52"/>
      <c r="N1500" s="167"/>
      <c r="O1500" s="167"/>
      <c r="S1500" s="53">
        <v>73257</v>
      </c>
    </row>
    <row r="1501" spans="1:19" ht="25.5" x14ac:dyDescent="0.25">
      <c r="A1501" s="33" t="s">
        <v>109</v>
      </c>
      <c r="B1501" s="34">
        <f>VLOOKUP(D1501,nusedswatershed,4,FALSE)</f>
        <v>24</v>
      </c>
      <c r="C1501" s="35">
        <v>24</v>
      </c>
      <c r="D1501" s="36" t="s">
        <v>63</v>
      </c>
      <c r="E1501" s="36" t="s">
        <v>204</v>
      </c>
      <c r="F1501" s="21" t="s">
        <v>163</v>
      </c>
      <c r="G1501" s="40">
        <v>2017</v>
      </c>
      <c r="H1501" s="128" t="s">
        <v>644</v>
      </c>
      <c r="I1501" s="40"/>
      <c r="J1501" s="159" t="str">
        <f>IFERROR(IF(K1501&gt;0,I1501*K1501,"   -"),"   -")</f>
        <v xml:space="preserve">   -</v>
      </c>
      <c r="K1501" s="52" t="str">
        <f>_xlfn.IFNA(VLOOKUP(D1501&amp;"."&amp;G1501,PNIdata!$E$6:$L$264,2,FALSE),"-")</f>
        <v>-</v>
      </c>
      <c r="L1501" s="158" t="str">
        <f>IFERROR(IF(O1501&gt;0,I1501*O1501,"   -"),"   -")</f>
        <v xml:space="preserve">   -</v>
      </c>
      <c r="M1501" s="52"/>
      <c r="N1501" s="167"/>
      <c r="O1501" s="167"/>
    </row>
    <row r="1502" spans="1:19" ht="25.5" x14ac:dyDescent="0.25">
      <c r="A1502" s="33" t="s">
        <v>109</v>
      </c>
      <c r="B1502" s="34">
        <f>VLOOKUP(D1502,nusedswatershed,4,FALSE)</f>
        <v>24</v>
      </c>
      <c r="C1502" s="35">
        <v>24</v>
      </c>
      <c r="D1502" s="36" t="s">
        <v>63</v>
      </c>
      <c r="E1502" s="36" t="s">
        <v>204</v>
      </c>
      <c r="F1502" s="21" t="s">
        <v>163</v>
      </c>
      <c r="G1502" s="40">
        <v>2016</v>
      </c>
      <c r="H1502" s="128" t="s">
        <v>644</v>
      </c>
      <c r="I1502" s="40"/>
      <c r="J1502" s="159" t="str">
        <f>IFERROR(IF(K1502&gt;0,I1502*K1502,"   -"),"   -")</f>
        <v xml:space="preserve">   -</v>
      </c>
      <c r="K1502" s="52" t="str">
        <f>_xlfn.IFNA(VLOOKUP(D1502&amp;"."&amp;G1502,PNIdata!$E$6:$L$264,2,FALSE),"-")</f>
        <v>-</v>
      </c>
      <c r="L1502" s="158" t="str">
        <f>IFERROR(IF(O1502&gt;0,I1502*O1502,"   -"),"   -")</f>
        <v xml:space="preserve">   -</v>
      </c>
      <c r="M1502" s="52"/>
      <c r="N1502" s="167"/>
      <c r="O1502" s="167"/>
      <c r="S1502" s="53">
        <v>152101</v>
      </c>
    </row>
    <row r="1503" spans="1:19" ht="25.5" x14ac:dyDescent="0.25">
      <c r="A1503" s="33" t="s">
        <v>109</v>
      </c>
      <c r="B1503" s="34">
        <f>VLOOKUP(D1503,nusedswatershed,4,FALSE)</f>
        <v>24</v>
      </c>
      <c r="C1503" s="35">
        <v>24</v>
      </c>
      <c r="D1503" s="36" t="s">
        <v>63</v>
      </c>
      <c r="E1503" s="36" t="s">
        <v>204</v>
      </c>
      <c r="F1503" s="21" t="s">
        <v>163</v>
      </c>
      <c r="G1503" s="22">
        <v>2015</v>
      </c>
      <c r="H1503" s="128" t="s">
        <v>644</v>
      </c>
      <c r="I1503" s="40"/>
      <c r="J1503" s="159" t="str">
        <f>IFERROR(IF(K1503&gt;0,I1503*K1503,"   -"),"   -")</f>
        <v xml:space="preserve">   -</v>
      </c>
      <c r="K1503" s="52" t="str">
        <f>_xlfn.IFNA(VLOOKUP(D1503&amp;"."&amp;G1503,PNIdata!$E$6:$L$264,2,FALSE),"-")</f>
        <v>-</v>
      </c>
      <c r="L1503" s="158" t="str">
        <f>IFERROR(IF(O1503&gt;0,I1503*O1503,"   -"),"   -")</f>
        <v xml:space="preserve">   -</v>
      </c>
      <c r="M1503" s="52"/>
      <c r="N1503" s="167"/>
      <c r="O1503" s="167"/>
      <c r="S1503" s="53">
        <v>108701</v>
      </c>
    </row>
    <row r="1504" spans="1:19" ht="25.5" x14ac:dyDescent="0.25">
      <c r="A1504" s="33" t="s">
        <v>109</v>
      </c>
      <c r="B1504" s="34">
        <f>VLOOKUP(D1504,nusedswatershed,4,FALSE)</f>
        <v>24</v>
      </c>
      <c r="C1504" s="35">
        <v>24</v>
      </c>
      <c r="D1504" s="36" t="s">
        <v>63</v>
      </c>
      <c r="E1504" s="36" t="s">
        <v>204</v>
      </c>
      <c r="F1504" s="21" t="s">
        <v>163</v>
      </c>
      <c r="G1504" s="22">
        <v>2014</v>
      </c>
      <c r="H1504" s="128" t="s">
        <v>644</v>
      </c>
      <c r="I1504" s="40"/>
      <c r="J1504" s="159" t="str">
        <f>IFERROR(IF(K1504&gt;0,I1504*K1504,"   -"),"   -")</f>
        <v xml:space="preserve">   -</v>
      </c>
      <c r="K1504" s="52" t="str">
        <f>_xlfn.IFNA(VLOOKUP(D1504&amp;"."&amp;G1504,PNIdata!$E$6:$L$264,2,FALSE),"-")</f>
        <v>-</v>
      </c>
      <c r="L1504" s="158" t="str">
        <f>IFERROR(IF(O1504&gt;0,I1504*O1504,"   -"),"   -")</f>
        <v xml:space="preserve">   -</v>
      </c>
      <c r="M1504" s="52"/>
      <c r="N1504" s="167"/>
      <c r="O1504" s="167"/>
      <c r="S1504" s="53">
        <v>15000</v>
      </c>
    </row>
    <row r="1505" spans="1:19" ht="25.5" x14ac:dyDescent="0.25">
      <c r="A1505" s="33" t="s">
        <v>109</v>
      </c>
      <c r="B1505" s="34">
        <f>VLOOKUP(D1505,nusedswatershed,4,FALSE)</f>
        <v>24</v>
      </c>
      <c r="C1505" s="35">
        <v>24</v>
      </c>
      <c r="D1505" s="36" t="s">
        <v>63</v>
      </c>
      <c r="E1505" s="36" t="s">
        <v>204</v>
      </c>
      <c r="F1505" s="21" t="s">
        <v>163</v>
      </c>
      <c r="G1505">
        <v>2013</v>
      </c>
      <c r="H1505" s="128" t="s">
        <v>650</v>
      </c>
      <c r="I1505" s="40"/>
      <c r="J1505" s="159" t="str">
        <f>IFERROR(IF(K1505&gt;0,I1505*K1505,"   -"),"   -")</f>
        <v xml:space="preserve">   -</v>
      </c>
      <c r="K1505" s="52" t="str">
        <f>_xlfn.IFNA(VLOOKUP(D1505&amp;"."&amp;G1505,PNIdata!$E$6:$L$264,2,FALSE),"-")</f>
        <v>-</v>
      </c>
      <c r="L1505" s="158" t="str">
        <f>IFERROR(IF(O1505&gt;0,I1505*O1505,"   -"),"   -")</f>
        <v xml:space="preserve">   -</v>
      </c>
      <c r="M1505" s="52"/>
      <c r="N1505" s="167"/>
      <c r="O1505" s="167"/>
      <c r="S1505" s="53">
        <v>178400</v>
      </c>
    </row>
    <row r="1506" spans="1:19" ht="25.5" x14ac:dyDescent="0.25">
      <c r="A1506" s="33" t="s">
        <v>109</v>
      </c>
      <c r="B1506" s="34">
        <f>VLOOKUP(D1506,nusedswatershed,4,FALSE)</f>
        <v>24</v>
      </c>
      <c r="C1506" s="35">
        <v>24</v>
      </c>
      <c r="D1506" s="36" t="s">
        <v>63</v>
      </c>
      <c r="E1506" s="36" t="s">
        <v>204</v>
      </c>
      <c r="F1506" s="21" t="s">
        <v>163</v>
      </c>
      <c r="G1506" s="22">
        <v>2012</v>
      </c>
      <c r="H1506" s="128" t="s">
        <v>644</v>
      </c>
      <c r="I1506" s="40"/>
      <c r="J1506" s="159" t="str">
        <f>IFERROR(IF(K1506&gt;0,I1506*K1506,"   -"),"   -")</f>
        <v xml:space="preserve">   -</v>
      </c>
      <c r="K1506" s="52" t="str">
        <f>_xlfn.IFNA(VLOOKUP(D1506&amp;"."&amp;G1506,PNIdata!$E$6:$L$264,2,FALSE),"-")</f>
        <v>-</v>
      </c>
      <c r="L1506" s="158" t="str">
        <f>IFERROR(IF(O1506&gt;0,I1506*O1506,"   -"),"   -")</f>
        <v xml:space="preserve">   -</v>
      </c>
      <c r="M1506" s="52"/>
      <c r="N1506" s="167"/>
      <c r="O1506" s="167"/>
      <c r="S1506" s="53">
        <v>282461</v>
      </c>
    </row>
    <row r="1507" spans="1:19" ht="25.5" x14ac:dyDescent="0.25">
      <c r="A1507" s="33" t="s">
        <v>109</v>
      </c>
      <c r="B1507" s="34">
        <f>VLOOKUP(D1507,nusedswatershed,4,FALSE)</f>
        <v>24</v>
      </c>
      <c r="C1507" s="35">
        <v>24</v>
      </c>
      <c r="D1507" s="36" t="s">
        <v>63</v>
      </c>
      <c r="E1507" s="36" t="s">
        <v>204</v>
      </c>
      <c r="F1507" s="21" t="s">
        <v>163</v>
      </c>
      <c r="G1507" s="22">
        <v>2011</v>
      </c>
      <c r="H1507" s="128" t="s">
        <v>644</v>
      </c>
      <c r="I1507" s="40"/>
      <c r="J1507" s="159" t="str">
        <f>IFERROR(IF(K1507&gt;0,I1507*K1507,"   -"),"   -")</f>
        <v xml:space="preserve">   -</v>
      </c>
      <c r="K1507" s="52" t="str">
        <f>_xlfn.IFNA(VLOOKUP(D1507&amp;"."&amp;G1507,PNIdata!$E$6:$L$264,2,FALSE),"-")</f>
        <v>-</v>
      </c>
      <c r="L1507" s="158" t="str">
        <f>IFERROR(IF(O1507&gt;0,I1507*O1507,"   -"),"   -")</f>
        <v xml:space="preserve">   -</v>
      </c>
      <c r="M1507" s="52"/>
      <c r="N1507" s="167"/>
      <c r="O1507" s="167"/>
      <c r="S1507" s="53">
        <v>475000</v>
      </c>
    </row>
    <row r="1508" spans="1:19" ht="25.5" x14ac:dyDescent="0.25">
      <c r="A1508" s="33" t="s">
        <v>109</v>
      </c>
      <c r="B1508" s="34">
        <f>VLOOKUP(D1508,nusedswatershed,4,FALSE)</f>
        <v>24</v>
      </c>
      <c r="C1508" s="35">
        <v>24</v>
      </c>
      <c r="D1508" s="36" t="s">
        <v>63</v>
      </c>
      <c r="E1508" s="36" t="s">
        <v>204</v>
      </c>
      <c r="F1508" s="21" t="s">
        <v>163</v>
      </c>
      <c r="G1508" s="22">
        <v>2010</v>
      </c>
      <c r="H1508" s="128" t="s">
        <v>644</v>
      </c>
      <c r="I1508" s="40"/>
      <c r="J1508" s="159" t="str">
        <f>IFERROR(IF(K1508&gt;0,I1508*K1508,"   -"),"   -")</f>
        <v xml:space="preserve">   -</v>
      </c>
      <c r="K1508" s="52" t="str">
        <f>_xlfn.IFNA(VLOOKUP(D1508&amp;"."&amp;G1508,PNIdata!$E$6:$L$264,2,FALSE),"-")</f>
        <v>-</v>
      </c>
      <c r="L1508" s="158" t="str">
        <f>IFERROR(IF(O1508&gt;0,I1508*O1508,"   -"),"   -")</f>
        <v xml:space="preserve">   -</v>
      </c>
      <c r="M1508" s="52"/>
      <c r="N1508" s="167"/>
      <c r="O1508" s="167"/>
      <c r="S1508" s="53">
        <v>287656</v>
      </c>
    </row>
    <row r="1509" spans="1:19" ht="25.5" x14ac:dyDescent="0.25">
      <c r="A1509" s="33" t="s">
        <v>109</v>
      </c>
      <c r="B1509" s="34">
        <f>VLOOKUP(D1509,nusedswatershed,4,FALSE)</f>
        <v>24</v>
      </c>
      <c r="C1509" s="35">
        <v>24</v>
      </c>
      <c r="D1509" s="36" t="s">
        <v>63</v>
      </c>
      <c r="E1509" s="36" t="s">
        <v>204</v>
      </c>
      <c r="F1509" s="21" t="s">
        <v>163</v>
      </c>
      <c r="G1509" s="22">
        <v>2009</v>
      </c>
      <c r="H1509" s="128" t="s">
        <v>644</v>
      </c>
      <c r="I1509" s="40"/>
      <c r="J1509" s="159" t="str">
        <f>IFERROR(IF(K1509&gt;0,I1509*K1509,"   -"),"   -")</f>
        <v xml:space="preserve">   -</v>
      </c>
      <c r="K1509" s="52" t="str">
        <f>_xlfn.IFNA(VLOOKUP(D1509&amp;"."&amp;G1509,PNIdata!$E$6:$L$264,2,FALSE),"-")</f>
        <v>-</v>
      </c>
      <c r="L1509" s="158" t="str">
        <f>IFERROR(IF(O1509&gt;0,I1509*O1509,"   -"),"   -")</f>
        <v xml:space="preserve">   -</v>
      </c>
      <c r="M1509" s="52"/>
      <c r="N1509" s="167"/>
      <c r="O1509" s="167"/>
      <c r="S1509" s="53">
        <v>340000</v>
      </c>
    </row>
    <row r="1510" spans="1:19" ht="25.5" x14ac:dyDescent="0.25">
      <c r="A1510" s="33" t="s">
        <v>109</v>
      </c>
      <c r="B1510" s="34">
        <f>VLOOKUP(D1510,nusedswatershed,4,FALSE)</f>
        <v>24</v>
      </c>
      <c r="C1510" s="35">
        <v>24</v>
      </c>
      <c r="D1510" s="36" t="s">
        <v>63</v>
      </c>
      <c r="E1510" s="36" t="s">
        <v>204</v>
      </c>
      <c r="F1510" s="21" t="s">
        <v>163</v>
      </c>
      <c r="G1510">
        <v>2008</v>
      </c>
      <c r="H1510" s="128" t="s">
        <v>644</v>
      </c>
      <c r="I1510" s="40"/>
      <c r="J1510" s="159" t="str">
        <f>IFERROR(IF(K1510&gt;0,I1510*K1510,"   -"),"   -")</f>
        <v xml:space="preserve">   -</v>
      </c>
      <c r="K1510" s="52" t="str">
        <f>_xlfn.IFNA(VLOOKUP(D1510&amp;"."&amp;G1510,PNIdata!$E$6:$L$264,2,FALSE),"-")</f>
        <v>-</v>
      </c>
      <c r="L1510" s="158" t="str">
        <f>IFERROR(IF(O1510&gt;0,I1510*O1510,"   -"),"   -")</f>
        <v xml:space="preserve">   -</v>
      </c>
      <c r="M1510" s="52"/>
      <c r="N1510" s="167"/>
      <c r="O1510" s="167"/>
      <c r="S1510" s="53">
        <v>280000</v>
      </c>
    </row>
    <row r="1511" spans="1:19" ht="25.5" x14ac:dyDescent="0.25">
      <c r="A1511" s="33" t="s">
        <v>109</v>
      </c>
      <c r="B1511" s="34">
        <f>VLOOKUP(D1511,nusedswatershed,4,FALSE)</f>
        <v>24</v>
      </c>
      <c r="C1511" s="35">
        <v>24</v>
      </c>
      <c r="D1511" s="36" t="s">
        <v>63</v>
      </c>
      <c r="E1511" s="36" t="s">
        <v>204</v>
      </c>
      <c r="F1511" s="21" t="s">
        <v>163</v>
      </c>
      <c r="G1511">
        <v>2007</v>
      </c>
      <c r="H1511" s="128" t="s">
        <v>644</v>
      </c>
      <c r="I1511" s="40"/>
      <c r="J1511" s="159" t="str">
        <f>IFERROR(IF(K1511&gt;0,I1511*K1511,"   -"),"   -")</f>
        <v xml:space="preserve">   -</v>
      </c>
      <c r="K1511" s="52" t="str">
        <f>_xlfn.IFNA(VLOOKUP(D1511&amp;"."&amp;G1511,PNIdata!$E$6:$L$264,2,FALSE),"-")</f>
        <v>-</v>
      </c>
      <c r="L1511" s="158" t="str">
        <f>IFERROR(IF(O1511&gt;0,I1511*O1511,"   -"),"   -")</f>
        <v xml:space="preserve">   -</v>
      </c>
      <c r="M1511" s="52"/>
      <c r="N1511" s="167"/>
      <c r="O1511" s="167"/>
      <c r="S1511" s="53">
        <v>499000</v>
      </c>
    </row>
    <row r="1512" spans="1:19" ht="25.5" x14ac:dyDescent="0.25">
      <c r="A1512" s="33" t="s">
        <v>109</v>
      </c>
      <c r="B1512" s="34">
        <f>VLOOKUP(D1512,nusedswatershed,4,FALSE)</f>
        <v>24</v>
      </c>
      <c r="C1512" s="35">
        <v>24</v>
      </c>
      <c r="D1512" s="36" t="s">
        <v>63</v>
      </c>
      <c r="E1512" s="36" t="s">
        <v>204</v>
      </c>
      <c r="F1512" s="21" t="s">
        <v>163</v>
      </c>
      <c r="G1512">
        <v>2006</v>
      </c>
      <c r="H1512" s="128" t="s">
        <v>644</v>
      </c>
      <c r="I1512" s="40"/>
      <c r="J1512" s="159" t="str">
        <f>IFERROR(IF(K1512&gt;0,I1512*K1512,"   -"),"   -")</f>
        <v xml:space="preserve">   -</v>
      </c>
      <c r="K1512" s="52" t="str">
        <f>_xlfn.IFNA(VLOOKUP(D1512&amp;"."&amp;G1512,PNIdata!$E$6:$L$264,2,FALSE),"-")</f>
        <v>-</v>
      </c>
      <c r="L1512" s="158" t="str">
        <f>IFERROR(IF(O1512&gt;0,I1512*O1512,"   -"),"   -")</f>
        <v xml:space="preserve">   -</v>
      </c>
      <c r="M1512" s="52"/>
      <c r="N1512" s="167"/>
      <c r="O1512" s="167"/>
      <c r="S1512" s="53">
        <v>499542</v>
      </c>
    </row>
    <row r="1513" spans="1:19" ht="25.5" x14ac:dyDescent="0.25">
      <c r="A1513" s="33" t="s">
        <v>109</v>
      </c>
      <c r="B1513" s="34">
        <f>VLOOKUP(D1513,nusedswatershed,4,FALSE)</f>
        <v>24</v>
      </c>
      <c r="C1513" s="35">
        <v>24</v>
      </c>
      <c r="D1513" s="36" t="s">
        <v>63</v>
      </c>
      <c r="E1513" s="36" t="s">
        <v>204</v>
      </c>
      <c r="F1513" s="21" t="s">
        <v>163</v>
      </c>
      <c r="G1513">
        <v>2005</v>
      </c>
      <c r="H1513" s="128" t="s">
        <v>644</v>
      </c>
      <c r="I1513" s="40"/>
      <c r="J1513" s="159" t="str">
        <f>IFERROR(IF(K1513&gt;0,I1513*K1513,"   -"),"   -")</f>
        <v xml:space="preserve">   -</v>
      </c>
      <c r="K1513" s="52" t="str">
        <f>_xlfn.IFNA(VLOOKUP(D1513&amp;"."&amp;G1513,PNIdata!$E$6:$L$264,2,FALSE),"-")</f>
        <v>-</v>
      </c>
      <c r="L1513" s="158" t="str">
        <f>IFERROR(IF(O1513&gt;0,I1513*O1513,"   -"),"   -")</f>
        <v xml:space="preserve">   -</v>
      </c>
      <c r="M1513" s="52"/>
      <c r="N1513" s="167"/>
      <c r="O1513" s="167"/>
      <c r="S1513" s="53">
        <v>486219</v>
      </c>
    </row>
    <row r="1514" spans="1:19" ht="25.5" x14ac:dyDescent="0.25">
      <c r="A1514" s="33" t="s">
        <v>109</v>
      </c>
      <c r="B1514" s="34">
        <f>VLOOKUP(D1514,nusedswatershed,4,FALSE)</f>
        <v>24</v>
      </c>
      <c r="C1514" s="35">
        <v>24</v>
      </c>
      <c r="D1514" s="36" t="s">
        <v>63</v>
      </c>
      <c r="E1514" s="36" t="s">
        <v>204</v>
      </c>
      <c r="F1514" s="21" t="s">
        <v>163</v>
      </c>
      <c r="G1514">
        <v>2004</v>
      </c>
      <c r="H1514" s="128" t="s">
        <v>644</v>
      </c>
      <c r="I1514" s="40"/>
      <c r="J1514" s="159" t="str">
        <f>IFERROR(IF(K1514&gt;0,I1514*K1514,"   -"),"   -")</f>
        <v xml:space="preserve">   -</v>
      </c>
      <c r="K1514" s="52" t="str">
        <f>_xlfn.IFNA(VLOOKUP(D1514&amp;"."&amp;G1514,PNIdata!$E$6:$L$264,2,FALSE),"-")</f>
        <v>-</v>
      </c>
      <c r="L1514" s="158" t="str">
        <f>IFERROR(IF(O1514&gt;0,I1514*O1514,"   -"),"   -")</f>
        <v xml:space="preserve">   -</v>
      </c>
      <c r="M1514" s="52"/>
      <c r="N1514" s="167"/>
      <c r="O1514" s="167"/>
      <c r="S1514" s="53">
        <v>631477</v>
      </c>
    </row>
    <row r="1515" spans="1:19" ht="25.5" x14ac:dyDescent="0.25">
      <c r="A1515" s="33" t="s">
        <v>109</v>
      </c>
      <c r="B1515" s="34">
        <f>VLOOKUP(D1515,nusedswatershed,4,FALSE)</f>
        <v>24</v>
      </c>
      <c r="C1515" s="35">
        <v>24</v>
      </c>
      <c r="D1515" s="36" t="s">
        <v>63</v>
      </c>
      <c r="E1515" s="36" t="s">
        <v>204</v>
      </c>
      <c r="F1515" s="21" t="s">
        <v>163</v>
      </c>
      <c r="G1515">
        <v>2003</v>
      </c>
      <c r="H1515" s="128" t="s">
        <v>644</v>
      </c>
      <c r="I1515" s="40"/>
      <c r="J1515" s="159" t="str">
        <f>IFERROR(IF(K1515&gt;0,I1515*K1515,"   -"),"   -")</f>
        <v xml:space="preserve">   -</v>
      </c>
      <c r="K1515" s="52" t="str">
        <f>_xlfn.IFNA(VLOOKUP(D1515&amp;"."&amp;G1515,PNIdata!$E$6:$L$264,2,FALSE),"-")</f>
        <v>-</v>
      </c>
      <c r="L1515" s="158" t="str">
        <f>IFERROR(IF(O1515&gt;0,I1515*O1515,"   -"),"   -")</f>
        <v xml:space="preserve">   -</v>
      </c>
      <c r="M1515" s="52"/>
      <c r="N1515" s="167"/>
      <c r="O1515" s="167"/>
      <c r="S1515" s="53">
        <v>304658</v>
      </c>
    </row>
    <row r="1516" spans="1:19" ht="25.5" x14ac:dyDescent="0.25">
      <c r="A1516" s="33" t="s">
        <v>109</v>
      </c>
      <c r="B1516" s="34">
        <f>VLOOKUP(D1516,nusedswatershed,4,FALSE)</f>
        <v>24</v>
      </c>
      <c r="C1516" s="35">
        <v>24</v>
      </c>
      <c r="D1516" s="36" t="s">
        <v>63</v>
      </c>
      <c r="E1516" s="36" t="s">
        <v>204</v>
      </c>
      <c r="F1516" s="21" t="s">
        <v>163</v>
      </c>
      <c r="G1516">
        <v>2002</v>
      </c>
      <c r="H1516" s="128" t="s">
        <v>644</v>
      </c>
      <c r="I1516" s="40"/>
      <c r="J1516" s="159" t="str">
        <f>IFERROR(IF(K1516&gt;0,I1516*K1516,"   -"),"   -")</f>
        <v xml:space="preserve">   -</v>
      </c>
      <c r="K1516" s="52" t="str">
        <f>_xlfn.IFNA(VLOOKUP(D1516&amp;"."&amp;G1516,PNIdata!$E$6:$L$264,2,FALSE),"-")</f>
        <v>-</v>
      </c>
      <c r="L1516" s="158" t="str">
        <f>IFERROR(IF(O1516&gt;0,I1516*O1516,"   -"),"   -")</f>
        <v xml:space="preserve">   -</v>
      </c>
      <c r="M1516" s="52"/>
      <c r="N1516" s="167"/>
      <c r="O1516" s="167"/>
      <c r="S1516" s="53">
        <v>481000</v>
      </c>
    </row>
    <row r="1517" spans="1:19" ht="25.5" x14ac:dyDescent="0.25">
      <c r="A1517" s="33" t="s">
        <v>109</v>
      </c>
      <c r="B1517" s="34">
        <f>VLOOKUP(D1517,nusedswatershed,4,FALSE)</f>
        <v>24</v>
      </c>
      <c r="C1517" s="35">
        <v>24</v>
      </c>
      <c r="D1517" s="36" t="s">
        <v>63</v>
      </c>
      <c r="E1517" s="36" t="s">
        <v>204</v>
      </c>
      <c r="F1517" s="21" t="s">
        <v>163</v>
      </c>
      <c r="G1517">
        <v>2001</v>
      </c>
      <c r="H1517" s="128" t="s">
        <v>646</v>
      </c>
      <c r="I1517" s="40"/>
      <c r="J1517" s="159" t="str">
        <f>IFERROR(IF(K1517&gt;0,I1517*K1517,"   -"),"   -")</f>
        <v xml:space="preserve">   -</v>
      </c>
      <c r="K1517" s="52" t="str">
        <f>_xlfn.IFNA(VLOOKUP(D1517&amp;"."&amp;G1517,PNIdata!$E$6:$L$264,2,FALSE),"-")</f>
        <v>-</v>
      </c>
      <c r="L1517" s="158" t="str">
        <f>IFERROR(IF(O1517&gt;0,I1517*O1517,"   -"),"   -")</f>
        <v xml:space="preserve">   -</v>
      </c>
      <c r="M1517" s="52"/>
      <c r="N1517" s="167"/>
      <c r="O1517" s="167"/>
      <c r="S1517" s="53">
        <v>564000</v>
      </c>
    </row>
    <row r="1518" spans="1:19" ht="25.5" x14ac:dyDescent="0.25">
      <c r="A1518" s="33" t="s">
        <v>109</v>
      </c>
      <c r="B1518" s="34">
        <f>VLOOKUP(D1518,nusedswatershed,4,FALSE)</f>
        <v>24</v>
      </c>
      <c r="C1518" s="35">
        <v>24</v>
      </c>
      <c r="D1518" s="36" t="s">
        <v>63</v>
      </c>
      <c r="E1518" s="36" t="s">
        <v>204</v>
      </c>
      <c r="F1518" s="21" t="s">
        <v>163</v>
      </c>
      <c r="G1518">
        <v>2000</v>
      </c>
      <c r="H1518" s="128">
        <v>300</v>
      </c>
      <c r="I1518" s="40">
        <v>300</v>
      </c>
      <c r="J1518" s="159" t="str">
        <f>IFERROR(IF(K1518&gt;0,I1518*K1518,"   -"),"   -")</f>
        <v xml:space="preserve">   -</v>
      </c>
      <c r="K1518" s="52" t="str">
        <f>_xlfn.IFNA(VLOOKUP(D1518&amp;"."&amp;G1518,PNIdata!$E$6:$L$264,2,FALSE),"-")</f>
        <v>-</v>
      </c>
      <c r="L1518" s="158" t="str">
        <f>IFERROR(IF(O1518&gt;0,I1518*O1518,"   -"),"   -")</f>
        <v xml:space="preserve">   -</v>
      </c>
      <c r="M1518" s="52"/>
      <c r="N1518" s="167"/>
      <c r="O1518" s="167"/>
      <c r="S1518" s="53">
        <v>580629</v>
      </c>
    </row>
    <row r="1519" spans="1:19" ht="25.5" x14ac:dyDescent="0.25">
      <c r="A1519" s="33" t="s">
        <v>109</v>
      </c>
      <c r="B1519" s="34">
        <f>VLOOKUP(D1519,nusedswatershed,4,FALSE)</f>
        <v>24</v>
      </c>
      <c r="C1519" s="35">
        <v>24</v>
      </c>
      <c r="D1519" s="36" t="s">
        <v>63</v>
      </c>
      <c r="E1519" s="36" t="s">
        <v>204</v>
      </c>
      <c r="F1519" s="21" t="s">
        <v>163</v>
      </c>
      <c r="G1519">
        <v>1999</v>
      </c>
      <c r="H1519" s="128" t="s">
        <v>644</v>
      </c>
      <c r="I1519" s="40"/>
      <c r="J1519" s="159" t="str">
        <f>IFERROR(IF(K1519&gt;0,I1519*K1519,"   -"),"   -")</f>
        <v xml:space="preserve">   -</v>
      </c>
      <c r="K1519" s="52" t="str">
        <f>_xlfn.IFNA(VLOOKUP(D1519&amp;"."&amp;G1519,PNIdata!$E$6:$L$264,2,FALSE),"-")</f>
        <v>-</v>
      </c>
      <c r="L1519" s="158" t="str">
        <f>IFERROR(IF(O1519&gt;0,I1519*O1519,"   -"),"   -")</f>
        <v xml:space="preserve">   -</v>
      </c>
      <c r="M1519" s="52"/>
      <c r="N1519" s="167"/>
      <c r="O1519" s="167"/>
      <c r="S1519" s="53">
        <v>511083</v>
      </c>
    </row>
    <row r="1520" spans="1:19" ht="25.5" x14ac:dyDescent="0.25">
      <c r="A1520" s="33" t="s">
        <v>109</v>
      </c>
      <c r="B1520" s="34">
        <f>VLOOKUP(D1520,nusedswatershed,4,FALSE)</f>
        <v>24</v>
      </c>
      <c r="C1520" s="35">
        <v>24</v>
      </c>
      <c r="D1520" s="36" t="s">
        <v>63</v>
      </c>
      <c r="E1520" s="36" t="s">
        <v>204</v>
      </c>
      <c r="F1520" s="21" t="s">
        <v>163</v>
      </c>
      <c r="G1520" s="22">
        <v>1998</v>
      </c>
      <c r="H1520" s="128" t="s">
        <v>646</v>
      </c>
      <c r="I1520" s="40"/>
      <c r="J1520" s="159" t="str">
        <f>IFERROR(IF(K1520&gt;0,I1520*K1520,"   -"),"   -")</f>
        <v xml:space="preserve">   -</v>
      </c>
      <c r="K1520" s="52" t="str">
        <f>_xlfn.IFNA(VLOOKUP(D1520&amp;"."&amp;G1520,PNIdata!$E$6:$L$264,2,FALSE),"-")</f>
        <v>-</v>
      </c>
      <c r="L1520" s="158" t="str">
        <f>IFERROR(IF(O1520&gt;0,I1520*O1520,"   -"),"   -")</f>
        <v xml:space="preserve">   -</v>
      </c>
      <c r="M1520" s="52"/>
      <c r="N1520" s="167"/>
      <c r="O1520" s="168"/>
      <c r="S1520" s="53">
        <v>574581</v>
      </c>
    </row>
    <row r="1521" spans="1:19" ht="25.5" x14ac:dyDescent="0.25">
      <c r="A1521" s="33" t="s">
        <v>109</v>
      </c>
      <c r="B1521" s="34">
        <f>VLOOKUP(D1521,nusedswatershed,4,FALSE)</f>
        <v>24</v>
      </c>
      <c r="C1521" s="35">
        <v>24</v>
      </c>
      <c r="D1521" s="36" t="s">
        <v>63</v>
      </c>
      <c r="E1521" s="36" t="s">
        <v>204</v>
      </c>
      <c r="F1521" s="21" t="s">
        <v>163</v>
      </c>
      <c r="G1521" s="22">
        <v>1997</v>
      </c>
      <c r="H1521" s="128">
        <v>1200</v>
      </c>
      <c r="I1521" s="40">
        <v>1200</v>
      </c>
      <c r="J1521" s="159" t="str">
        <f>IFERROR(IF(K1521&gt;0,I1521*K1521,"   -"),"   -")</f>
        <v xml:space="preserve">   -</v>
      </c>
      <c r="K1521" s="52" t="str">
        <f>_xlfn.IFNA(VLOOKUP(D1521&amp;"."&amp;G1521,PNIdata!$E$6:$L$264,2,FALSE),"-")</f>
        <v>-</v>
      </c>
      <c r="L1521" s="158" t="str">
        <f>IFERROR(IF(O1521&gt;0,I1521*O1521,"   -"),"   -")</f>
        <v xml:space="preserve">   -</v>
      </c>
      <c r="M1521" s="52"/>
      <c r="N1521" s="167"/>
      <c r="O1521" s="167"/>
      <c r="S1521" s="53">
        <v>623135</v>
      </c>
    </row>
    <row r="1522" spans="1:19" ht="25.5" x14ac:dyDescent="0.25">
      <c r="A1522" s="33" t="s">
        <v>109</v>
      </c>
      <c r="B1522" s="34">
        <f>VLOOKUP(D1522,nusedswatershed,4,FALSE)</f>
        <v>24</v>
      </c>
      <c r="C1522" s="35">
        <v>24</v>
      </c>
      <c r="D1522" s="36" t="s">
        <v>63</v>
      </c>
      <c r="E1522" s="36" t="s">
        <v>204</v>
      </c>
      <c r="F1522" s="21" t="s">
        <v>163</v>
      </c>
      <c r="G1522" s="22">
        <v>1996</v>
      </c>
      <c r="H1522" s="128" t="s">
        <v>646</v>
      </c>
      <c r="I1522" s="40"/>
      <c r="J1522" s="159" t="str">
        <f>IFERROR(IF(K1522&gt;0,I1522*K1522,"   -"),"   -")</f>
        <v xml:space="preserve">   -</v>
      </c>
      <c r="K1522" s="52" t="str">
        <f>_xlfn.IFNA(VLOOKUP(D1522&amp;"."&amp;G1522,PNIdata!$E$6:$L$264,2,FALSE),"-")</f>
        <v>-</v>
      </c>
      <c r="L1522" s="158" t="str">
        <f>IFERROR(IF(O1522&gt;0,I1522*O1522,"   -"),"   -")</f>
        <v xml:space="preserve">   -</v>
      </c>
      <c r="M1522" s="52"/>
      <c r="N1522" s="167"/>
      <c r="O1522" s="167"/>
      <c r="S1522" s="53">
        <v>654000</v>
      </c>
    </row>
    <row r="1523" spans="1:19" ht="25.5" x14ac:dyDescent="0.25">
      <c r="A1523" s="33" t="s">
        <v>109</v>
      </c>
      <c r="B1523" s="34">
        <f>VLOOKUP(D1523,nusedswatershed,4,FALSE)</f>
        <v>24</v>
      </c>
      <c r="C1523" s="35">
        <v>24</v>
      </c>
      <c r="D1523" s="36" t="s">
        <v>63</v>
      </c>
      <c r="E1523" s="36" t="s">
        <v>204</v>
      </c>
      <c r="F1523" s="21" t="s">
        <v>163</v>
      </c>
      <c r="G1523" s="22">
        <v>1995</v>
      </c>
      <c r="H1523" s="128">
        <v>40</v>
      </c>
      <c r="I1523" s="40">
        <v>40</v>
      </c>
      <c r="J1523" s="159" t="str">
        <f>IFERROR(IF(K1523&gt;0,I1523*K1523,"   -"),"   -")</f>
        <v xml:space="preserve">   -</v>
      </c>
      <c r="K1523" s="52" t="str">
        <f>_xlfn.IFNA(VLOOKUP(D1523&amp;"."&amp;G1523,PNIdata!$E$6:$L$264,2,FALSE),"-")</f>
        <v>-</v>
      </c>
      <c r="L1523" s="158" t="str">
        <f>IFERROR(IF(O1523&gt;0,I1523*O1523,"   -"),"   -")</f>
        <v xml:space="preserve">   -</v>
      </c>
      <c r="M1523" s="52"/>
      <c r="N1523" s="167"/>
      <c r="O1523" s="167"/>
      <c r="S1523" s="53">
        <v>289000</v>
      </c>
    </row>
    <row r="1524" spans="1:19" ht="25.5" hidden="1" x14ac:dyDescent="0.25">
      <c r="A1524" s="33" t="s">
        <v>109</v>
      </c>
      <c r="B1524" s="34">
        <f>VLOOKUP(D1524,nusedswatershed,4,FALSE)</f>
        <v>24</v>
      </c>
      <c r="C1524" s="35">
        <v>24</v>
      </c>
      <c r="D1524" s="36" t="s">
        <v>63</v>
      </c>
      <c r="E1524" s="36" t="s">
        <v>204</v>
      </c>
      <c r="F1524" s="21" t="s">
        <v>163</v>
      </c>
      <c r="G1524" s="22">
        <v>1994</v>
      </c>
      <c r="H1524" s="128" t="s">
        <v>643</v>
      </c>
      <c r="I1524" s="40"/>
      <c r="J1524" s="159" t="str">
        <f>IFERROR(IF(K1524&gt;0,I1524*K1524,"   -"),"   -")</f>
        <v xml:space="preserve">   -</v>
      </c>
      <c r="K1524" s="52" t="str">
        <f>_xlfn.IFNA(VLOOKUP(D1524&amp;"."&amp;G1524,PNIdata!$E$6:$L$264,2,FALSE),"-")</f>
        <v>-</v>
      </c>
      <c r="L1524" s="158" t="str">
        <f>IFERROR(IF(O1524&gt;0,I1524*O1524,"   -"),"   -")</f>
        <v xml:space="preserve">   -</v>
      </c>
      <c r="M1524" s="52"/>
      <c r="N1524" s="167"/>
      <c r="O1524" s="167"/>
      <c r="S1524" s="53">
        <v>216000</v>
      </c>
    </row>
    <row r="1525" spans="1:19" ht="25.5" hidden="1" x14ac:dyDescent="0.25">
      <c r="A1525" s="33" t="s">
        <v>109</v>
      </c>
      <c r="B1525" s="34">
        <f>VLOOKUP(D1525,nusedswatershed,4,FALSE)</f>
        <v>24</v>
      </c>
      <c r="C1525" s="35">
        <v>24</v>
      </c>
      <c r="D1525" s="36" t="s">
        <v>63</v>
      </c>
      <c r="E1525" s="36" t="s">
        <v>204</v>
      </c>
      <c r="F1525" s="21" t="s">
        <v>163</v>
      </c>
      <c r="G1525" s="22">
        <v>1993</v>
      </c>
      <c r="H1525" s="128" t="s">
        <v>644</v>
      </c>
      <c r="I1525" s="40"/>
      <c r="J1525" s="159" t="str">
        <f>IFERROR(IF(K1525&gt;0,I1525*K1525,"   -"),"   -")</f>
        <v xml:space="preserve">   -</v>
      </c>
      <c r="K1525" s="52" t="str">
        <f>_xlfn.IFNA(VLOOKUP(D1525&amp;"."&amp;G1525,PNIdata!$E$6:$L$264,2,FALSE),"-")</f>
        <v>-</v>
      </c>
      <c r="L1525" s="158" t="str">
        <f>IFERROR(IF(O1525&gt;0,I1525*O1525,"   -"),"   -")</f>
        <v xml:space="preserve">   -</v>
      </c>
      <c r="M1525" s="52"/>
      <c r="N1525" s="167"/>
      <c r="O1525" s="167"/>
      <c r="S1525" s="53">
        <v>512911</v>
      </c>
    </row>
    <row r="1526" spans="1:19" ht="25.5" hidden="1" x14ac:dyDescent="0.25">
      <c r="A1526" s="33" t="s">
        <v>109</v>
      </c>
      <c r="B1526" s="34">
        <f>VLOOKUP(D1526,nusedswatershed,4,FALSE)</f>
        <v>24</v>
      </c>
      <c r="C1526" s="35">
        <v>24</v>
      </c>
      <c r="D1526" s="36" t="s">
        <v>63</v>
      </c>
      <c r="E1526" s="36" t="s">
        <v>204</v>
      </c>
      <c r="F1526" s="21" t="s">
        <v>163</v>
      </c>
      <c r="G1526" s="22">
        <v>1992</v>
      </c>
      <c r="H1526" s="128" t="s">
        <v>644</v>
      </c>
      <c r="I1526" s="40"/>
      <c r="J1526" s="159" t="str">
        <f>IFERROR(IF(K1526&gt;0,I1526*K1526,"   -"),"   -")</f>
        <v xml:space="preserve">   -</v>
      </c>
      <c r="K1526" s="52" t="str">
        <f>_xlfn.IFNA(VLOOKUP(D1526&amp;"."&amp;G1526,PNIdata!$E$6:$L$264,2,FALSE),"-")</f>
        <v>-</v>
      </c>
      <c r="L1526" s="158" t="str">
        <f>IFERROR(IF(O1526&gt;0,I1526*O1526,"   -"),"   -")</f>
        <v xml:space="preserve">   -</v>
      </c>
      <c r="M1526" s="52"/>
      <c r="N1526" s="167"/>
      <c r="O1526" s="167"/>
      <c r="S1526" s="53">
        <v>204100</v>
      </c>
    </row>
    <row r="1527" spans="1:19" ht="25.5" hidden="1" x14ac:dyDescent="0.25">
      <c r="A1527" s="33" t="s">
        <v>109</v>
      </c>
      <c r="B1527" s="34">
        <f>VLOOKUP(D1527,nusedswatershed,4,FALSE)</f>
        <v>24</v>
      </c>
      <c r="C1527" s="35">
        <v>24</v>
      </c>
      <c r="D1527" s="36" t="s">
        <v>63</v>
      </c>
      <c r="E1527" s="36" t="s">
        <v>204</v>
      </c>
      <c r="F1527" s="21" t="s">
        <v>163</v>
      </c>
      <c r="G1527" s="22">
        <v>1991</v>
      </c>
      <c r="H1527" s="128" t="s">
        <v>644</v>
      </c>
      <c r="I1527" s="40"/>
      <c r="J1527" s="159" t="str">
        <f>IFERROR(IF(K1527&gt;0,I1527*K1527,"   -"),"   -")</f>
        <v xml:space="preserve">   -</v>
      </c>
      <c r="K1527" s="52" t="str">
        <f>_xlfn.IFNA(VLOOKUP(D1527&amp;"."&amp;G1527,PNIdata!$E$6:$L$264,2,FALSE),"-")</f>
        <v>-</v>
      </c>
      <c r="L1527" s="158" t="str">
        <f>IFERROR(IF(O1527&gt;0,I1527*O1527,"   -"),"   -")</f>
        <v xml:space="preserve">   -</v>
      </c>
      <c r="M1527" s="52"/>
      <c r="N1527" s="167"/>
      <c r="O1527" s="167"/>
      <c r="S1527" s="53">
        <v>290000</v>
      </c>
    </row>
    <row r="1528" spans="1:19" ht="25.5" hidden="1" x14ac:dyDescent="0.25">
      <c r="A1528" s="33" t="s">
        <v>109</v>
      </c>
      <c r="B1528" s="34">
        <f>VLOOKUP(D1528,nusedswatershed,4,FALSE)</f>
        <v>24</v>
      </c>
      <c r="C1528" s="35">
        <v>24</v>
      </c>
      <c r="D1528" s="36" t="s">
        <v>63</v>
      </c>
      <c r="E1528" s="36" t="s">
        <v>204</v>
      </c>
      <c r="F1528" s="21" t="s">
        <v>163</v>
      </c>
      <c r="G1528" s="22">
        <v>1990</v>
      </c>
      <c r="H1528" s="128">
        <v>146</v>
      </c>
      <c r="I1528" s="40">
        <v>146</v>
      </c>
      <c r="J1528" s="159" t="str">
        <f>IFERROR(IF(K1528&gt;0,I1528*K1528,"   -"),"   -")</f>
        <v xml:space="preserve">   -</v>
      </c>
      <c r="K1528" s="52" t="str">
        <f>_xlfn.IFNA(VLOOKUP(D1528&amp;"."&amp;G1528,PNIdata!$E$6:$L$264,2,FALSE),"-")</f>
        <v>-</v>
      </c>
      <c r="L1528" s="158" t="str">
        <f>IFERROR(IF(O1528&gt;0,I1528*O1528,"   -"),"   -")</f>
        <v xml:space="preserve">   -</v>
      </c>
      <c r="M1528" s="52"/>
      <c r="N1528" s="167"/>
      <c r="O1528" s="167"/>
      <c r="S1528" s="53">
        <v>255980</v>
      </c>
    </row>
    <row r="1529" spans="1:19" ht="25.5" hidden="1" x14ac:dyDescent="0.25">
      <c r="A1529" s="33" t="s">
        <v>109</v>
      </c>
      <c r="B1529" s="34">
        <f>VLOOKUP(D1529,nusedswatershed,4,FALSE)</f>
        <v>24</v>
      </c>
      <c r="C1529" s="35">
        <v>24</v>
      </c>
      <c r="D1529" s="36" t="s">
        <v>63</v>
      </c>
      <c r="E1529" s="36" t="s">
        <v>204</v>
      </c>
      <c r="F1529" s="21" t="s">
        <v>163</v>
      </c>
      <c r="G1529" s="22">
        <v>1989</v>
      </c>
      <c r="H1529" s="128">
        <v>300</v>
      </c>
      <c r="I1529" s="40">
        <v>300</v>
      </c>
      <c r="J1529" s="159" t="str">
        <f>IFERROR(IF(K1529&gt;0,I1529*K1529,"   -"),"   -")</f>
        <v xml:space="preserve">   -</v>
      </c>
      <c r="K1529" s="52" t="str">
        <f>_xlfn.IFNA(VLOOKUP(D1529&amp;"."&amp;G1529,PNIdata!$E$6:$L$264,2,FALSE),"-")</f>
        <v>-</v>
      </c>
      <c r="L1529" s="158" t="str">
        <f>IFERROR(IF(O1529&gt;0,I1529*O1529,"   -"),"   -")</f>
        <v xml:space="preserve">   -</v>
      </c>
      <c r="M1529" s="52"/>
      <c r="N1529" s="167"/>
      <c r="O1529" s="167"/>
      <c r="S1529" s="53">
        <v>156000</v>
      </c>
    </row>
    <row r="1530" spans="1:19" ht="25.5" hidden="1" x14ac:dyDescent="0.25">
      <c r="A1530" s="33" t="s">
        <v>109</v>
      </c>
      <c r="B1530" s="34">
        <f>VLOOKUP(D1530,nusedswatershed,4,FALSE)</f>
        <v>24</v>
      </c>
      <c r="C1530" s="35">
        <v>24</v>
      </c>
      <c r="D1530" s="36" t="s">
        <v>63</v>
      </c>
      <c r="E1530" s="36" t="s">
        <v>204</v>
      </c>
      <c r="F1530" s="21" t="s">
        <v>163</v>
      </c>
      <c r="G1530" s="22">
        <v>1988</v>
      </c>
      <c r="H1530" s="128">
        <v>300</v>
      </c>
      <c r="I1530" s="40">
        <v>300</v>
      </c>
      <c r="J1530" s="159" t="str">
        <f>IFERROR(IF(K1530&gt;0,I1530*K1530,"   -"),"   -")</f>
        <v xml:space="preserve">   -</v>
      </c>
      <c r="K1530" s="52" t="str">
        <f>_xlfn.IFNA(VLOOKUP(D1530&amp;"."&amp;G1530,PNIdata!$E$6:$L$264,2,FALSE),"-")</f>
        <v>-</v>
      </c>
      <c r="L1530" s="158" t="str">
        <f>IFERROR(IF(O1530&gt;0,I1530*O1530,"   -"),"   -")</f>
        <v xml:space="preserve">   -</v>
      </c>
      <c r="M1530" s="52"/>
      <c r="N1530" s="167"/>
      <c r="O1530" s="167"/>
      <c r="S1530" s="53">
        <v>198000</v>
      </c>
    </row>
    <row r="1531" spans="1:19" ht="25.5" hidden="1" x14ac:dyDescent="0.25">
      <c r="A1531" s="33" t="s">
        <v>109</v>
      </c>
      <c r="B1531" s="34">
        <f>VLOOKUP(D1531,nusedswatershed,4,FALSE)</f>
        <v>24</v>
      </c>
      <c r="C1531" s="35">
        <v>24</v>
      </c>
      <c r="D1531" s="36" t="s">
        <v>63</v>
      </c>
      <c r="E1531" s="36" t="s">
        <v>204</v>
      </c>
      <c r="F1531" s="21" t="s">
        <v>163</v>
      </c>
      <c r="G1531" s="22">
        <v>1987</v>
      </c>
      <c r="H1531" s="128">
        <v>200</v>
      </c>
      <c r="I1531" s="40">
        <v>200</v>
      </c>
      <c r="J1531" s="159" t="str">
        <f>IFERROR(IF(K1531&gt;0,I1531*K1531,"   -"),"   -")</f>
        <v xml:space="preserve">   -</v>
      </c>
      <c r="K1531" s="52" t="str">
        <f>_xlfn.IFNA(VLOOKUP(D1531&amp;"."&amp;G1531,PNIdata!$E$6:$L$264,2,FALSE),"-")</f>
        <v>-</v>
      </c>
      <c r="L1531" s="158" t="str">
        <f>IFERROR(IF(O1531&gt;0,I1531*O1531,"   -"),"   -")</f>
        <v xml:space="preserve">   -</v>
      </c>
      <c r="M1531" s="52"/>
      <c r="N1531" s="167"/>
      <c r="O1531" s="167"/>
      <c r="S1531" s="53">
        <v>107938</v>
      </c>
    </row>
    <row r="1532" spans="1:19" ht="25.5" hidden="1" x14ac:dyDescent="0.25">
      <c r="A1532" s="33" t="s">
        <v>109</v>
      </c>
      <c r="B1532" s="34">
        <f>VLOOKUP(D1532,nusedswatershed,4,FALSE)</f>
        <v>24</v>
      </c>
      <c r="C1532" s="35">
        <v>24</v>
      </c>
      <c r="D1532" s="36" t="s">
        <v>63</v>
      </c>
      <c r="E1532" s="36" t="s">
        <v>204</v>
      </c>
      <c r="F1532" s="21" t="s">
        <v>163</v>
      </c>
      <c r="G1532" s="22">
        <v>1986</v>
      </c>
      <c r="H1532" s="128">
        <v>150</v>
      </c>
      <c r="I1532" s="40">
        <v>150</v>
      </c>
      <c r="J1532" s="159" t="str">
        <f>IFERROR(IF(K1532&gt;0,I1532*K1532,"   -"),"   -")</f>
        <v xml:space="preserve">   -</v>
      </c>
      <c r="K1532" s="52" t="str">
        <f>_xlfn.IFNA(VLOOKUP(D1532&amp;"."&amp;G1532,PNIdata!$E$6:$L$264,2,FALSE),"-")</f>
        <v>-</v>
      </c>
      <c r="L1532" s="158" t="str">
        <f>IFERROR(IF(O1532&gt;0,I1532*O1532,"   -"),"   -")</f>
        <v xml:space="preserve">   -</v>
      </c>
      <c r="M1532" s="52"/>
      <c r="N1532" s="167"/>
      <c r="O1532" s="167"/>
      <c r="S1532" s="53">
        <v>34076</v>
      </c>
    </row>
    <row r="1533" spans="1:19" ht="25.5" hidden="1" x14ac:dyDescent="0.25">
      <c r="A1533" s="33" t="s">
        <v>109</v>
      </c>
      <c r="B1533" s="34">
        <f>VLOOKUP(D1533,nusedswatershed,4,FALSE)</f>
        <v>24</v>
      </c>
      <c r="C1533" s="35">
        <v>24</v>
      </c>
      <c r="D1533" s="36" t="s">
        <v>63</v>
      </c>
      <c r="E1533" s="36" t="s">
        <v>204</v>
      </c>
      <c r="F1533" s="21" t="s">
        <v>163</v>
      </c>
      <c r="G1533" s="22">
        <v>1985</v>
      </c>
      <c r="H1533" s="128">
        <v>100</v>
      </c>
      <c r="I1533" s="40">
        <v>100</v>
      </c>
      <c r="J1533" s="159" t="str">
        <f>IFERROR(IF(K1533&gt;0,I1533*K1533,"   -"),"   -")</f>
        <v xml:space="preserve">   -</v>
      </c>
      <c r="K1533" s="52" t="str">
        <f>_xlfn.IFNA(VLOOKUP(D1533&amp;"."&amp;G1533,PNIdata!$E$6:$L$264,2,FALSE),"-")</f>
        <v>-</v>
      </c>
      <c r="L1533" s="158" t="str">
        <f>IFERROR(IF(O1533&gt;0,I1533*O1533,"   -"),"   -")</f>
        <v xml:space="preserve">   -</v>
      </c>
      <c r="M1533" s="52"/>
      <c r="N1533" s="167"/>
      <c r="O1533" s="167"/>
      <c r="S1533" s="53">
        <v>42777</v>
      </c>
    </row>
    <row r="1534" spans="1:19" ht="25.5" hidden="1" x14ac:dyDescent="0.25">
      <c r="A1534" s="33" t="s">
        <v>109</v>
      </c>
      <c r="B1534" s="34">
        <f>VLOOKUP(D1534,nusedswatershed,4,FALSE)</f>
        <v>24</v>
      </c>
      <c r="C1534" s="35">
        <v>24</v>
      </c>
      <c r="D1534" s="36" t="s">
        <v>63</v>
      </c>
      <c r="E1534" s="36" t="s">
        <v>204</v>
      </c>
      <c r="F1534" s="21" t="s">
        <v>163</v>
      </c>
      <c r="G1534" s="22">
        <v>1984</v>
      </c>
      <c r="H1534" s="128">
        <v>300</v>
      </c>
      <c r="I1534" s="40">
        <v>300</v>
      </c>
      <c r="J1534" s="159" t="str">
        <f>IFERROR(IF(K1534&gt;0,I1534*K1534,"   -"),"   -")</f>
        <v xml:space="preserve">   -</v>
      </c>
      <c r="K1534" s="52" t="str">
        <f>_xlfn.IFNA(VLOOKUP(D1534&amp;"."&amp;G1534,PNIdata!$E$6:$L$264,2,FALSE),"-")</f>
        <v>-</v>
      </c>
      <c r="L1534" s="158" t="str">
        <f>IFERROR(IF(O1534&gt;0,I1534*O1534,"   -"),"   -")</f>
        <v xml:space="preserve">   -</v>
      </c>
      <c r="M1534" s="52"/>
      <c r="N1534" s="167"/>
      <c r="O1534" s="167"/>
      <c r="S1534" s="53">
        <v>17834</v>
      </c>
    </row>
    <row r="1535" spans="1:19" ht="25.5" hidden="1" x14ac:dyDescent="0.25">
      <c r="A1535" s="33" t="s">
        <v>109</v>
      </c>
      <c r="B1535" s="34">
        <f>VLOOKUP(D1535,nusedswatershed,4,FALSE)</f>
        <v>24</v>
      </c>
      <c r="C1535" s="35">
        <v>24</v>
      </c>
      <c r="D1535" s="36" t="s">
        <v>63</v>
      </c>
      <c r="E1535" s="36" t="s">
        <v>204</v>
      </c>
      <c r="F1535" s="21" t="s">
        <v>163</v>
      </c>
      <c r="G1535" s="22">
        <v>1983</v>
      </c>
      <c r="H1535" s="128" t="s">
        <v>645</v>
      </c>
      <c r="I1535" s="40"/>
      <c r="J1535" s="159" t="str">
        <f>IFERROR(IF(K1535&gt;0,I1535*K1535,"   -"),"   -")</f>
        <v xml:space="preserve">   -</v>
      </c>
      <c r="K1535" s="52" t="str">
        <f>_xlfn.IFNA(VLOOKUP(D1535&amp;"."&amp;G1535,PNIdata!$E$6:$L$264,2,FALSE),"-")</f>
        <v>-</v>
      </c>
      <c r="L1535" s="158" t="str">
        <f>IFERROR(IF(O1535&gt;0,I1535*O1535,"   -"),"   -")</f>
        <v xml:space="preserve">   -</v>
      </c>
      <c r="M1535" s="52"/>
      <c r="N1535" s="167"/>
      <c r="O1535" s="167"/>
      <c r="S1535" s="53">
        <v>12700</v>
      </c>
    </row>
    <row r="1536" spans="1:19" ht="25.5" hidden="1" x14ac:dyDescent="0.25">
      <c r="A1536" s="33" t="s">
        <v>109</v>
      </c>
      <c r="B1536" s="34">
        <f>VLOOKUP(D1536,nusedswatershed,4,FALSE)</f>
        <v>24</v>
      </c>
      <c r="C1536" s="35">
        <v>24</v>
      </c>
      <c r="D1536" s="36" t="s">
        <v>63</v>
      </c>
      <c r="E1536" s="36" t="s">
        <v>204</v>
      </c>
      <c r="F1536" s="21" t="s">
        <v>163</v>
      </c>
      <c r="G1536" s="22">
        <v>1982</v>
      </c>
      <c r="H1536" s="128">
        <v>400</v>
      </c>
      <c r="I1536" s="40">
        <v>400</v>
      </c>
      <c r="J1536" s="159" t="str">
        <f>IFERROR(IF(K1536&gt;0,I1536*K1536,"   -"),"   -")</f>
        <v xml:space="preserve">   -</v>
      </c>
      <c r="K1536" s="52" t="str">
        <f>_xlfn.IFNA(VLOOKUP(D1536&amp;"."&amp;G1536,PNIdata!$E$6:$L$264,2,FALSE),"-")</f>
        <v>-</v>
      </c>
      <c r="L1536" s="158" t="str">
        <f>IFERROR(IF(O1536&gt;0,I1536*O1536,"   -"),"   -")</f>
        <v xml:space="preserve">   -</v>
      </c>
      <c r="M1536" s="52"/>
      <c r="N1536" s="167"/>
      <c r="O1536" s="167"/>
    </row>
    <row r="1537" spans="1:15" ht="25.5" hidden="1" x14ac:dyDescent="0.25">
      <c r="A1537" s="33" t="s">
        <v>109</v>
      </c>
      <c r="B1537" s="34">
        <f>VLOOKUP(D1537,nusedswatershed,4,FALSE)</f>
        <v>24</v>
      </c>
      <c r="C1537" s="35">
        <v>24</v>
      </c>
      <c r="D1537" s="36" t="s">
        <v>63</v>
      </c>
      <c r="E1537" s="36" t="s">
        <v>204</v>
      </c>
      <c r="F1537" s="21" t="s">
        <v>163</v>
      </c>
      <c r="G1537" s="22">
        <v>1981</v>
      </c>
      <c r="H1537" s="128" t="s">
        <v>643</v>
      </c>
      <c r="I1537" s="40"/>
      <c r="J1537" s="159" t="str">
        <f>IFERROR(IF(K1537&gt;0,I1537*K1537,"   -"),"   -")</f>
        <v xml:space="preserve">   -</v>
      </c>
      <c r="K1537" s="52" t="str">
        <f>_xlfn.IFNA(VLOOKUP(D1537&amp;"."&amp;G1537,PNIdata!$E$6:$L$264,2,FALSE),"-")</f>
        <v>-</v>
      </c>
      <c r="L1537" s="158" t="str">
        <f>IFERROR(IF(O1537&gt;0,I1537*O1537,"   -"),"   -")</f>
        <v xml:space="preserve">   -</v>
      </c>
      <c r="M1537" s="52"/>
      <c r="N1537" s="167"/>
      <c r="O1537" s="167"/>
    </row>
    <row r="1538" spans="1:15" ht="25.5" hidden="1" x14ac:dyDescent="0.25">
      <c r="A1538" s="33" t="s">
        <v>109</v>
      </c>
      <c r="B1538" s="34">
        <f>VLOOKUP(D1538,nusedswatershed,4,FALSE)</f>
        <v>24</v>
      </c>
      <c r="C1538" s="35">
        <v>24</v>
      </c>
      <c r="D1538" s="36" t="s">
        <v>63</v>
      </c>
      <c r="E1538" s="36" t="s">
        <v>204</v>
      </c>
      <c r="F1538" s="21" t="s">
        <v>163</v>
      </c>
      <c r="G1538" s="22">
        <v>1980</v>
      </c>
      <c r="H1538" s="128">
        <v>100</v>
      </c>
      <c r="I1538" s="40">
        <v>100</v>
      </c>
      <c r="J1538" s="159" t="str">
        <f>IFERROR(IF(K1538&gt;0,I1538*K1538,"   -"),"   -")</f>
        <v xml:space="preserve">   -</v>
      </c>
      <c r="K1538" s="52" t="str">
        <f>_xlfn.IFNA(VLOOKUP(D1538&amp;"."&amp;G1538,PNIdata!$E$6:$L$264,2,FALSE),"-")</f>
        <v>-</v>
      </c>
      <c r="L1538" s="158" t="str">
        <f>IFERROR(IF(O1538&gt;0,I1538*O1538,"   -"),"   -")</f>
        <v xml:space="preserve">   -</v>
      </c>
      <c r="M1538" s="52"/>
      <c r="N1538" s="167"/>
      <c r="O1538" s="167"/>
    </row>
    <row r="1539" spans="1:15" ht="25.5" hidden="1" x14ac:dyDescent="0.25">
      <c r="A1539" s="33" t="s">
        <v>109</v>
      </c>
      <c r="B1539" s="34">
        <f>VLOOKUP(D1539,nusedswatershed,4,FALSE)</f>
        <v>24</v>
      </c>
      <c r="C1539" s="35">
        <v>24</v>
      </c>
      <c r="D1539" s="36" t="s">
        <v>63</v>
      </c>
      <c r="E1539" s="36" t="s">
        <v>204</v>
      </c>
      <c r="F1539" s="21" t="s">
        <v>163</v>
      </c>
      <c r="G1539" s="22">
        <v>1979</v>
      </c>
      <c r="H1539" s="128">
        <v>250</v>
      </c>
      <c r="I1539" s="40">
        <v>250</v>
      </c>
      <c r="J1539" s="159" t="str">
        <f>IFERROR(IF(K1539&gt;0,I1539*K1539,"   -"),"   -")</f>
        <v xml:space="preserve">   -</v>
      </c>
      <c r="K1539" s="52" t="str">
        <f>_xlfn.IFNA(VLOOKUP(D1539&amp;"."&amp;G1539,PNIdata!$E$6:$L$264,2,FALSE),"-")</f>
        <v>-</v>
      </c>
      <c r="L1539" s="158" t="str">
        <f>IFERROR(IF(O1539&gt;0,I1539*O1539,"   -"),"   -")</f>
        <v xml:space="preserve">   -</v>
      </c>
      <c r="M1539" s="52"/>
      <c r="N1539" s="167"/>
      <c r="O1539" s="167"/>
    </row>
    <row r="1540" spans="1:15" ht="25.5" hidden="1" x14ac:dyDescent="0.25">
      <c r="A1540" s="33" t="s">
        <v>109</v>
      </c>
      <c r="B1540" s="34">
        <f>VLOOKUP(D1540,nusedswatershed,4,FALSE)</f>
        <v>24</v>
      </c>
      <c r="C1540" s="35">
        <v>24</v>
      </c>
      <c r="D1540" s="36" t="s">
        <v>63</v>
      </c>
      <c r="E1540" s="36" t="s">
        <v>204</v>
      </c>
      <c r="F1540" s="21" t="s">
        <v>163</v>
      </c>
      <c r="G1540" s="22">
        <v>1978</v>
      </c>
      <c r="H1540" s="128">
        <v>75</v>
      </c>
      <c r="I1540" s="40">
        <v>75</v>
      </c>
      <c r="J1540" s="159" t="str">
        <f>IFERROR(IF(K1540&gt;0,I1540*K1540,"   -"),"   -")</f>
        <v xml:space="preserve">   -</v>
      </c>
      <c r="K1540" s="52" t="str">
        <f>_xlfn.IFNA(VLOOKUP(D1540&amp;"."&amp;G1540,PNIdata!$E$6:$L$264,2,FALSE),"-")</f>
        <v>-</v>
      </c>
      <c r="L1540" s="158" t="str">
        <f>IFERROR(IF(O1540&gt;0,I1540*O1540,"   -"),"   -")</f>
        <v xml:space="preserve">   -</v>
      </c>
      <c r="M1540" s="52"/>
      <c r="N1540" s="167"/>
      <c r="O1540" s="167"/>
    </row>
    <row r="1541" spans="1:15" ht="25.5" hidden="1" x14ac:dyDescent="0.25">
      <c r="A1541" s="33" t="s">
        <v>109</v>
      </c>
      <c r="B1541" s="34">
        <f>VLOOKUP(D1541,nusedswatershed,4,FALSE)</f>
        <v>24</v>
      </c>
      <c r="C1541" s="35">
        <v>24</v>
      </c>
      <c r="D1541" s="36" t="s">
        <v>63</v>
      </c>
      <c r="E1541" s="36" t="s">
        <v>204</v>
      </c>
      <c r="F1541" s="21" t="s">
        <v>163</v>
      </c>
      <c r="G1541" s="22">
        <v>1977</v>
      </c>
      <c r="H1541" s="128">
        <v>100</v>
      </c>
      <c r="I1541" s="40">
        <v>100</v>
      </c>
      <c r="J1541" s="159" t="str">
        <f>IFERROR(IF(K1541&gt;0,I1541*K1541,"   -"),"   -")</f>
        <v xml:space="preserve">   -</v>
      </c>
      <c r="K1541" s="52" t="str">
        <f>_xlfn.IFNA(VLOOKUP(D1541&amp;"."&amp;G1541,PNIdata!$E$6:$L$264,2,FALSE),"-")</f>
        <v>-</v>
      </c>
      <c r="L1541" s="158" t="str">
        <f>IFERROR(IF(O1541&gt;0,I1541*O1541,"   -"),"   -")</f>
        <v xml:space="preserve">   -</v>
      </c>
      <c r="M1541" s="52"/>
      <c r="N1541" s="167"/>
      <c r="O1541" s="167"/>
    </row>
    <row r="1542" spans="1:15" ht="25.5" hidden="1" x14ac:dyDescent="0.25">
      <c r="A1542" s="33" t="s">
        <v>109</v>
      </c>
      <c r="B1542" s="34">
        <f>VLOOKUP(D1542,nusedswatershed,4,FALSE)</f>
        <v>24</v>
      </c>
      <c r="C1542" s="35">
        <v>24</v>
      </c>
      <c r="D1542" s="36" t="s">
        <v>63</v>
      </c>
      <c r="E1542" s="36" t="s">
        <v>204</v>
      </c>
      <c r="F1542" s="21" t="s">
        <v>163</v>
      </c>
      <c r="G1542" s="22">
        <v>1976</v>
      </c>
      <c r="H1542" s="128">
        <v>200</v>
      </c>
      <c r="I1542" s="40">
        <v>200</v>
      </c>
      <c r="J1542" s="159" t="str">
        <f>IFERROR(IF(K1542&gt;0,I1542*K1542,"   -"),"   -")</f>
        <v xml:space="preserve">   -</v>
      </c>
      <c r="K1542" s="52" t="str">
        <f>_xlfn.IFNA(VLOOKUP(D1542&amp;"."&amp;G1542,PNIdata!$E$6:$L$264,2,FALSE),"-")</f>
        <v>-</v>
      </c>
      <c r="L1542" s="158" t="str">
        <f>IFERROR(IF(O1542&gt;0,I1542*O1542,"   -"),"   -")</f>
        <v xml:space="preserve">   -</v>
      </c>
      <c r="M1542" s="52"/>
      <c r="N1542" s="167"/>
      <c r="O1542" s="167"/>
    </row>
    <row r="1543" spans="1:15" ht="25.5" hidden="1" x14ac:dyDescent="0.25">
      <c r="A1543" s="33" t="s">
        <v>109</v>
      </c>
      <c r="B1543" s="34">
        <f>VLOOKUP(D1543,nusedswatershed,4,FALSE)</f>
        <v>24</v>
      </c>
      <c r="C1543" s="35">
        <v>24</v>
      </c>
      <c r="D1543" s="36" t="s">
        <v>63</v>
      </c>
      <c r="E1543" s="36" t="s">
        <v>204</v>
      </c>
      <c r="F1543" s="21" t="s">
        <v>163</v>
      </c>
      <c r="G1543" s="22">
        <v>1975</v>
      </c>
      <c r="H1543" s="128">
        <v>500</v>
      </c>
      <c r="I1543" s="40">
        <v>500</v>
      </c>
      <c r="J1543" s="159" t="str">
        <f>IFERROR(IF(K1543&gt;0,I1543*K1543,"   -"),"   -")</f>
        <v xml:space="preserve">   -</v>
      </c>
      <c r="K1543" s="52" t="str">
        <f>_xlfn.IFNA(VLOOKUP(D1543&amp;"."&amp;G1543,PNIdata!$E$6:$L$264,2,FALSE),"-")</f>
        <v>-</v>
      </c>
      <c r="L1543" s="158" t="str">
        <f>IFERROR(IF(O1543&gt;0,I1543*O1543,"   -"),"   -")</f>
        <v xml:space="preserve">   -</v>
      </c>
      <c r="M1543" s="52"/>
      <c r="N1543" s="167"/>
      <c r="O1543" s="167"/>
    </row>
    <row r="1544" spans="1:15" ht="25.5" hidden="1" x14ac:dyDescent="0.25">
      <c r="A1544" s="33" t="s">
        <v>109</v>
      </c>
      <c r="B1544" s="34">
        <f>VLOOKUP(D1544,nusedswatershed,4,FALSE)</f>
        <v>24</v>
      </c>
      <c r="C1544" s="35">
        <v>24</v>
      </c>
      <c r="D1544" s="36" t="s">
        <v>63</v>
      </c>
      <c r="E1544" s="36" t="s">
        <v>204</v>
      </c>
      <c r="F1544" s="21" t="s">
        <v>163</v>
      </c>
      <c r="G1544" s="22">
        <v>1974</v>
      </c>
      <c r="H1544" s="128">
        <v>75</v>
      </c>
      <c r="I1544" s="40">
        <v>75</v>
      </c>
      <c r="J1544" s="159" t="str">
        <f>IFERROR(IF(K1544&gt;0,I1544*K1544,"   -"),"   -")</f>
        <v xml:space="preserve">   -</v>
      </c>
      <c r="K1544" s="52" t="str">
        <f>_xlfn.IFNA(VLOOKUP(D1544&amp;"."&amp;G1544,PNIdata!$E$6:$L$264,2,FALSE),"-")</f>
        <v>-</v>
      </c>
      <c r="L1544" s="158" t="str">
        <f>IFERROR(IF(O1544&gt;0,I1544*O1544,"   -"),"   -")</f>
        <v xml:space="preserve">   -</v>
      </c>
      <c r="M1544" s="52"/>
      <c r="N1544" s="167"/>
      <c r="O1544" s="167"/>
    </row>
    <row r="1545" spans="1:15" ht="25.5" hidden="1" x14ac:dyDescent="0.25">
      <c r="A1545" s="33" t="s">
        <v>109</v>
      </c>
      <c r="B1545" s="34">
        <f>VLOOKUP(D1545,nusedswatershed,4,FALSE)</f>
        <v>24</v>
      </c>
      <c r="C1545" s="35">
        <v>24</v>
      </c>
      <c r="D1545" s="36" t="s">
        <v>63</v>
      </c>
      <c r="E1545" s="36" t="s">
        <v>204</v>
      </c>
      <c r="F1545" s="21" t="s">
        <v>163</v>
      </c>
      <c r="G1545" s="22">
        <v>1973</v>
      </c>
      <c r="H1545" s="128">
        <v>75</v>
      </c>
      <c r="I1545" s="40">
        <v>75</v>
      </c>
      <c r="J1545" s="159" t="str">
        <f>IFERROR(IF(K1545&gt;0,I1545*K1545,"   -"),"   -")</f>
        <v xml:space="preserve">   -</v>
      </c>
      <c r="K1545" s="52" t="str">
        <f>_xlfn.IFNA(VLOOKUP(D1545&amp;"."&amp;G1545,PNIdata!$E$6:$L$264,2,FALSE),"-")</f>
        <v>-</v>
      </c>
      <c r="L1545" s="158" t="str">
        <f>IFERROR(IF(O1545&gt;0,I1545*O1545,"   -"),"   -")</f>
        <v xml:space="preserve">   -</v>
      </c>
      <c r="M1545" s="52"/>
      <c r="N1545" s="167"/>
      <c r="O1545" s="167"/>
    </row>
    <row r="1546" spans="1:15" ht="25.5" hidden="1" x14ac:dyDescent="0.25">
      <c r="A1546" s="33" t="s">
        <v>109</v>
      </c>
      <c r="B1546" s="34">
        <f>VLOOKUP(D1546,nusedswatershed,4,FALSE)</f>
        <v>24</v>
      </c>
      <c r="C1546" s="35">
        <v>24</v>
      </c>
      <c r="D1546" s="36" t="s">
        <v>63</v>
      </c>
      <c r="E1546" s="36" t="s">
        <v>204</v>
      </c>
      <c r="F1546" s="21" t="s">
        <v>163</v>
      </c>
      <c r="G1546" s="22">
        <v>1972</v>
      </c>
      <c r="H1546" s="128">
        <v>200</v>
      </c>
      <c r="I1546" s="40">
        <v>200</v>
      </c>
      <c r="J1546" s="159" t="str">
        <f>IFERROR(IF(K1546&gt;0,I1546*K1546,"   -"),"   -")</f>
        <v xml:space="preserve">   -</v>
      </c>
      <c r="K1546" s="52" t="str">
        <f>_xlfn.IFNA(VLOOKUP(D1546&amp;"."&amp;G1546,PNIdata!$E$6:$L$264,2,FALSE),"-")</f>
        <v>-</v>
      </c>
      <c r="L1546" s="158" t="str">
        <f>IFERROR(IF(O1546&gt;0,I1546*O1546,"   -"),"   -")</f>
        <v xml:space="preserve">   -</v>
      </c>
      <c r="M1546" s="52"/>
      <c r="N1546" s="167"/>
      <c r="O1546" s="167"/>
    </row>
    <row r="1547" spans="1:15" ht="25.5" hidden="1" x14ac:dyDescent="0.25">
      <c r="A1547" s="33" t="s">
        <v>109</v>
      </c>
      <c r="B1547" s="34">
        <f>VLOOKUP(D1547,nusedswatershed,4,FALSE)</f>
        <v>24</v>
      </c>
      <c r="C1547" s="35">
        <v>24</v>
      </c>
      <c r="D1547" s="36" t="s">
        <v>63</v>
      </c>
      <c r="E1547" s="36" t="s">
        <v>204</v>
      </c>
      <c r="F1547" s="21" t="s">
        <v>163</v>
      </c>
      <c r="G1547" s="22">
        <v>1971</v>
      </c>
      <c r="H1547" s="128">
        <v>200</v>
      </c>
      <c r="I1547" s="40">
        <v>200</v>
      </c>
      <c r="J1547" s="159" t="str">
        <f>IFERROR(IF(K1547&gt;0,I1547*K1547,"   -"),"   -")</f>
        <v xml:space="preserve">   -</v>
      </c>
      <c r="K1547" s="52" t="str">
        <f>_xlfn.IFNA(VLOOKUP(D1547&amp;"."&amp;G1547,PNIdata!$E$6:$L$264,2,FALSE),"-")</f>
        <v>-</v>
      </c>
      <c r="L1547" s="158" t="str">
        <f>IFERROR(IF(O1547&gt;0,I1547*O1547,"   -"),"   -")</f>
        <v xml:space="preserve">   -</v>
      </c>
      <c r="M1547" s="52"/>
      <c r="N1547" s="167"/>
      <c r="O1547" s="167"/>
    </row>
    <row r="1548" spans="1:15" ht="25.5" hidden="1" x14ac:dyDescent="0.25">
      <c r="A1548" s="33" t="s">
        <v>109</v>
      </c>
      <c r="B1548" s="34">
        <f>VLOOKUP(D1548,nusedswatershed,4,FALSE)</f>
        <v>24</v>
      </c>
      <c r="C1548" s="35">
        <v>24</v>
      </c>
      <c r="D1548" s="36" t="s">
        <v>63</v>
      </c>
      <c r="E1548" s="36" t="s">
        <v>204</v>
      </c>
      <c r="F1548" s="21" t="s">
        <v>163</v>
      </c>
      <c r="G1548" s="22">
        <v>1970</v>
      </c>
      <c r="H1548" s="128">
        <v>400</v>
      </c>
      <c r="I1548" s="40">
        <v>400</v>
      </c>
      <c r="J1548" s="159" t="str">
        <f>IFERROR(IF(K1548&gt;0,I1548*K1548,"   -"),"   -")</f>
        <v xml:space="preserve">   -</v>
      </c>
      <c r="K1548" s="52" t="str">
        <f>_xlfn.IFNA(VLOOKUP(D1548&amp;"."&amp;G1548,PNIdata!$E$6:$L$264,2,FALSE),"-")</f>
        <v>-</v>
      </c>
      <c r="L1548" s="158" t="str">
        <f>IFERROR(IF(O1548&gt;0,I1548*O1548,"   -"),"   -")</f>
        <v xml:space="preserve">   -</v>
      </c>
      <c r="M1548" s="52"/>
      <c r="N1548" s="167"/>
      <c r="O1548" s="167"/>
    </row>
    <row r="1549" spans="1:15" ht="25.5" hidden="1" x14ac:dyDescent="0.25">
      <c r="A1549" s="33" t="s">
        <v>109</v>
      </c>
      <c r="B1549" s="34">
        <f>VLOOKUP(D1549,nusedswatershed,4,FALSE)</f>
        <v>24</v>
      </c>
      <c r="C1549" s="35">
        <v>24</v>
      </c>
      <c r="D1549" s="36" t="s">
        <v>63</v>
      </c>
      <c r="E1549" s="36" t="s">
        <v>204</v>
      </c>
      <c r="F1549" s="21" t="s">
        <v>163</v>
      </c>
      <c r="G1549" s="22">
        <v>1969</v>
      </c>
      <c r="H1549" s="128">
        <v>750</v>
      </c>
      <c r="I1549" s="40">
        <v>750</v>
      </c>
      <c r="J1549" s="159" t="str">
        <f>IFERROR(IF(K1549&gt;0,I1549*K1549,"   -"),"   -")</f>
        <v xml:space="preserve">   -</v>
      </c>
      <c r="K1549" s="52" t="str">
        <f>_xlfn.IFNA(VLOOKUP(D1549&amp;"."&amp;G1549,PNIdata!$E$6:$L$264,2,FALSE),"-")</f>
        <v>-</v>
      </c>
      <c r="L1549" s="158" t="str">
        <f>IFERROR(IF(O1549&gt;0,I1549*O1549,"   -"),"   -")</f>
        <v xml:space="preserve">   -</v>
      </c>
      <c r="M1549" s="52"/>
      <c r="N1549" s="167"/>
      <c r="O1549" s="167"/>
    </row>
    <row r="1550" spans="1:15" ht="25.5" hidden="1" x14ac:dyDescent="0.25">
      <c r="A1550" s="33" t="s">
        <v>109</v>
      </c>
      <c r="B1550" s="34">
        <f>VLOOKUP(D1550,nusedswatershed,4,FALSE)</f>
        <v>24</v>
      </c>
      <c r="C1550" s="35">
        <v>24</v>
      </c>
      <c r="D1550" s="36" t="s">
        <v>63</v>
      </c>
      <c r="E1550" s="36" t="s">
        <v>204</v>
      </c>
      <c r="F1550" s="21" t="s">
        <v>163</v>
      </c>
      <c r="G1550" s="22">
        <v>1968</v>
      </c>
      <c r="H1550" s="128">
        <v>750</v>
      </c>
      <c r="I1550" s="40">
        <v>750</v>
      </c>
      <c r="J1550" s="159" t="str">
        <f>IFERROR(IF(K1550&gt;0,I1550*K1550,"   -"),"   -")</f>
        <v xml:space="preserve">   -</v>
      </c>
      <c r="K1550" s="52" t="str">
        <f>_xlfn.IFNA(VLOOKUP(D1550&amp;"."&amp;G1550,PNIdata!$E$6:$L$264,2,FALSE),"-")</f>
        <v>-</v>
      </c>
      <c r="L1550" s="158" t="str">
        <f>IFERROR(IF(O1550&gt;0,I1550*O1550,"   -"),"   -")</f>
        <v xml:space="preserve">   -</v>
      </c>
      <c r="M1550" s="52"/>
      <c r="N1550" s="167"/>
      <c r="O1550" s="167"/>
    </row>
    <row r="1551" spans="1:15" ht="25.5" hidden="1" x14ac:dyDescent="0.25">
      <c r="A1551" s="33" t="s">
        <v>109</v>
      </c>
      <c r="B1551" s="34">
        <f>VLOOKUP(D1551,nusedswatershed,4,FALSE)</f>
        <v>24</v>
      </c>
      <c r="C1551" s="35">
        <v>24</v>
      </c>
      <c r="D1551" s="36" t="s">
        <v>63</v>
      </c>
      <c r="E1551" s="36" t="s">
        <v>204</v>
      </c>
      <c r="F1551" s="21" t="s">
        <v>163</v>
      </c>
      <c r="G1551" s="22">
        <v>1967</v>
      </c>
      <c r="H1551" s="128">
        <v>750</v>
      </c>
      <c r="I1551" s="40">
        <v>750</v>
      </c>
      <c r="J1551" s="159" t="str">
        <f>IFERROR(IF(K1551&gt;0,I1551*K1551,"   -"),"   -")</f>
        <v xml:space="preserve">   -</v>
      </c>
      <c r="K1551" s="52" t="str">
        <f>_xlfn.IFNA(VLOOKUP(D1551&amp;"."&amp;G1551,PNIdata!$E$6:$L$264,2,FALSE),"-")</f>
        <v>-</v>
      </c>
      <c r="L1551" s="158" t="str">
        <f>IFERROR(IF(O1551&gt;0,I1551*O1551,"   -"),"   -")</f>
        <v xml:space="preserve">   -</v>
      </c>
      <c r="M1551" s="52"/>
      <c r="N1551" s="167"/>
      <c r="O1551" s="167"/>
    </row>
    <row r="1552" spans="1:15" ht="25.5" hidden="1" x14ac:dyDescent="0.25">
      <c r="A1552" s="33" t="s">
        <v>109</v>
      </c>
      <c r="B1552" s="34">
        <f>VLOOKUP(D1552,nusedswatershed,4,FALSE)</f>
        <v>24</v>
      </c>
      <c r="C1552" s="35">
        <v>24</v>
      </c>
      <c r="D1552" s="36" t="s">
        <v>63</v>
      </c>
      <c r="E1552" s="36" t="s">
        <v>204</v>
      </c>
      <c r="F1552" s="21" t="s">
        <v>163</v>
      </c>
      <c r="G1552" s="22">
        <v>1966</v>
      </c>
      <c r="H1552" s="128">
        <v>400</v>
      </c>
      <c r="I1552" s="40">
        <v>400</v>
      </c>
      <c r="J1552" s="159" t="str">
        <f>IFERROR(IF(K1552&gt;0,I1552*K1552,"   -"),"   -")</f>
        <v xml:space="preserve">   -</v>
      </c>
      <c r="K1552" s="52" t="str">
        <f>_xlfn.IFNA(VLOOKUP(D1552&amp;"."&amp;G1552,PNIdata!$E$6:$L$264,2,FALSE),"-")</f>
        <v>-</v>
      </c>
      <c r="L1552" s="158" t="str">
        <f>IFERROR(IF(O1552&gt;0,I1552*O1552,"   -"),"   -")</f>
        <v xml:space="preserve">   -</v>
      </c>
      <c r="M1552" s="52"/>
      <c r="N1552" s="167"/>
      <c r="O1552" s="167"/>
    </row>
    <row r="1553" spans="1:15" ht="25.5" hidden="1" x14ac:dyDescent="0.25">
      <c r="A1553" s="33" t="s">
        <v>109</v>
      </c>
      <c r="B1553" s="34">
        <f>VLOOKUP(D1553,nusedswatershed,4,FALSE)</f>
        <v>24</v>
      </c>
      <c r="C1553" s="35">
        <v>24</v>
      </c>
      <c r="D1553" s="36" t="s">
        <v>63</v>
      </c>
      <c r="E1553" s="36" t="s">
        <v>204</v>
      </c>
      <c r="F1553" s="21" t="s">
        <v>163</v>
      </c>
      <c r="G1553" s="22">
        <v>1965</v>
      </c>
      <c r="H1553" s="128">
        <v>450</v>
      </c>
      <c r="I1553" s="40">
        <v>450</v>
      </c>
      <c r="J1553" s="159" t="str">
        <f>IFERROR(IF(K1553&gt;0,I1553*K1553,"   -"),"   -")</f>
        <v xml:space="preserve">   -</v>
      </c>
      <c r="K1553" s="52" t="str">
        <f>_xlfn.IFNA(VLOOKUP(D1553&amp;"."&amp;G1553,PNIdata!$E$6:$L$264,2,FALSE),"-")</f>
        <v>-</v>
      </c>
      <c r="L1553" s="158" t="str">
        <f>IFERROR(IF(O1553&gt;0,I1553*O1553,"   -"),"   -")</f>
        <v xml:space="preserve">   -</v>
      </c>
      <c r="M1553" s="52"/>
      <c r="N1553" s="167"/>
      <c r="O1553" s="167"/>
    </row>
    <row r="1554" spans="1:15" ht="25.5" hidden="1" x14ac:dyDescent="0.25">
      <c r="A1554" s="33" t="s">
        <v>109</v>
      </c>
      <c r="B1554" s="34">
        <f>VLOOKUP(D1554,nusedswatershed,4,FALSE)</f>
        <v>24</v>
      </c>
      <c r="C1554" s="35">
        <v>24</v>
      </c>
      <c r="D1554" s="36" t="s">
        <v>63</v>
      </c>
      <c r="E1554" s="36" t="s">
        <v>204</v>
      </c>
      <c r="F1554" s="21" t="s">
        <v>163</v>
      </c>
      <c r="G1554" s="22">
        <v>1964</v>
      </c>
      <c r="H1554" s="128">
        <v>500</v>
      </c>
      <c r="I1554" s="40">
        <v>500</v>
      </c>
      <c r="J1554" s="159" t="str">
        <f>IFERROR(IF(K1554&gt;0,I1554*K1554,"   -"),"   -")</f>
        <v xml:space="preserve">   -</v>
      </c>
      <c r="K1554" s="52" t="str">
        <f>_xlfn.IFNA(VLOOKUP(D1554&amp;"."&amp;G1554,PNIdata!$E$6:$L$264,2,FALSE),"-")</f>
        <v>-</v>
      </c>
      <c r="L1554" s="158" t="str">
        <f>IFERROR(IF(O1554&gt;0,I1554*O1554,"   -"),"   -")</f>
        <v xml:space="preserve">   -</v>
      </c>
      <c r="M1554" s="52"/>
      <c r="N1554" s="167"/>
      <c r="O1554" s="167"/>
    </row>
    <row r="1555" spans="1:15" ht="25.5" hidden="1" x14ac:dyDescent="0.25">
      <c r="A1555" s="33" t="s">
        <v>109</v>
      </c>
      <c r="B1555" s="34">
        <f>VLOOKUP(D1555,nusedswatershed,4,FALSE)</f>
        <v>24</v>
      </c>
      <c r="C1555" s="35">
        <v>24</v>
      </c>
      <c r="D1555" s="36" t="s">
        <v>63</v>
      </c>
      <c r="E1555" s="36" t="s">
        <v>204</v>
      </c>
      <c r="F1555" s="21" t="s">
        <v>163</v>
      </c>
      <c r="G1555" s="22">
        <v>1963</v>
      </c>
      <c r="H1555" s="128">
        <v>50</v>
      </c>
      <c r="I1555" s="40">
        <v>50</v>
      </c>
      <c r="J1555" s="159" t="str">
        <f>IFERROR(IF(K1555&gt;0,I1555*K1555,"   -"),"   -")</f>
        <v xml:space="preserve">   -</v>
      </c>
      <c r="K1555" s="52" t="str">
        <f>_xlfn.IFNA(VLOOKUP(D1555&amp;"."&amp;G1555,PNIdata!$E$6:$L$264,2,FALSE),"-")</f>
        <v>-</v>
      </c>
      <c r="L1555" s="158" t="str">
        <f>IFERROR(IF(O1555&gt;0,I1555*O1555,"   -"),"   -")</f>
        <v xml:space="preserve">   -</v>
      </c>
      <c r="M1555" s="52"/>
      <c r="N1555" s="167"/>
      <c r="O1555" s="167"/>
    </row>
    <row r="1556" spans="1:15" ht="25.5" hidden="1" x14ac:dyDescent="0.25">
      <c r="A1556" s="33" t="s">
        <v>109</v>
      </c>
      <c r="B1556" s="34">
        <f>VLOOKUP(D1556,nusedswatershed,4,FALSE)</f>
        <v>24</v>
      </c>
      <c r="C1556" s="35">
        <v>24</v>
      </c>
      <c r="D1556" s="36" t="s">
        <v>63</v>
      </c>
      <c r="E1556" s="36" t="s">
        <v>204</v>
      </c>
      <c r="F1556" s="21" t="s">
        <v>163</v>
      </c>
      <c r="G1556" s="22">
        <v>1962</v>
      </c>
      <c r="H1556" s="128">
        <v>750</v>
      </c>
      <c r="I1556" s="40">
        <v>750</v>
      </c>
      <c r="J1556" s="159" t="str">
        <f>IFERROR(IF(K1556&gt;0,I1556*K1556,"   -"),"   -")</f>
        <v xml:space="preserve">   -</v>
      </c>
      <c r="K1556" s="52" t="str">
        <f>_xlfn.IFNA(VLOOKUP(D1556&amp;"."&amp;G1556,PNIdata!$E$6:$L$264,2,FALSE),"-")</f>
        <v>-</v>
      </c>
      <c r="L1556" s="158" t="str">
        <f>IFERROR(IF(O1556&gt;0,I1556*O1556,"   -"),"   -")</f>
        <v xml:space="preserve">   -</v>
      </c>
      <c r="M1556" s="52"/>
      <c r="N1556" s="167"/>
      <c r="O1556" s="167"/>
    </row>
    <row r="1557" spans="1:15" ht="25.5" hidden="1" x14ac:dyDescent="0.25">
      <c r="A1557" s="33" t="s">
        <v>109</v>
      </c>
      <c r="B1557" s="34">
        <f>VLOOKUP(D1557,nusedswatershed,4,FALSE)</f>
        <v>24</v>
      </c>
      <c r="C1557" s="35">
        <v>24</v>
      </c>
      <c r="D1557" s="36" t="s">
        <v>63</v>
      </c>
      <c r="E1557" s="36" t="s">
        <v>204</v>
      </c>
      <c r="F1557" s="21" t="s">
        <v>163</v>
      </c>
      <c r="G1557" s="22">
        <v>1961</v>
      </c>
      <c r="H1557" s="128">
        <v>750</v>
      </c>
      <c r="I1557" s="40">
        <v>750</v>
      </c>
      <c r="J1557" s="159" t="str">
        <f>IFERROR(IF(K1557&gt;0,I1557*K1557,"   -"),"   -")</f>
        <v xml:space="preserve">   -</v>
      </c>
      <c r="K1557" s="52" t="str">
        <f>_xlfn.IFNA(VLOOKUP(D1557&amp;"."&amp;G1557,PNIdata!$E$6:$L$264,2,FALSE),"-")</f>
        <v>-</v>
      </c>
      <c r="L1557" s="158" t="str">
        <f>IFERROR(IF(O1557&gt;0,I1557*O1557,"   -"),"   -")</f>
        <v xml:space="preserve">   -</v>
      </c>
      <c r="M1557" s="52"/>
      <c r="N1557" s="167"/>
      <c r="O1557" s="167"/>
    </row>
    <row r="1558" spans="1:15" ht="25.5" hidden="1" x14ac:dyDescent="0.25">
      <c r="A1558" s="33" t="s">
        <v>109</v>
      </c>
      <c r="B1558" s="34">
        <f>VLOOKUP(D1558,nusedswatershed,4,FALSE)</f>
        <v>24</v>
      </c>
      <c r="C1558" s="35">
        <v>24</v>
      </c>
      <c r="D1558" s="36" t="s">
        <v>63</v>
      </c>
      <c r="E1558" s="36" t="s">
        <v>204</v>
      </c>
      <c r="F1558" s="21" t="s">
        <v>163</v>
      </c>
      <c r="G1558" s="22">
        <v>1960</v>
      </c>
      <c r="H1558" s="128">
        <v>750</v>
      </c>
      <c r="I1558" s="40">
        <v>750</v>
      </c>
      <c r="J1558" s="159" t="str">
        <f>IFERROR(IF(K1558&gt;0,I1558*K1558,"   -"),"   -")</f>
        <v xml:space="preserve">   -</v>
      </c>
      <c r="K1558" s="52" t="str">
        <f>_xlfn.IFNA(VLOOKUP(D1558&amp;"."&amp;G1558,PNIdata!$E$6:$L$264,2,FALSE),"-")</f>
        <v>-</v>
      </c>
      <c r="L1558" s="158" t="str">
        <f>IFERROR(IF(O1558&gt;0,I1558*O1558,"   -"),"   -")</f>
        <v xml:space="preserve">   -</v>
      </c>
      <c r="M1558" s="52"/>
      <c r="N1558" s="167"/>
      <c r="O1558" s="167"/>
    </row>
    <row r="1559" spans="1:15" ht="25.5" hidden="1" x14ac:dyDescent="0.25">
      <c r="A1559" s="33" t="s">
        <v>109</v>
      </c>
      <c r="B1559" s="34">
        <f>VLOOKUP(D1559,nusedswatershed,4,FALSE)</f>
        <v>24</v>
      </c>
      <c r="C1559" s="35">
        <v>24</v>
      </c>
      <c r="D1559" s="36" t="s">
        <v>63</v>
      </c>
      <c r="E1559" s="36" t="s">
        <v>204</v>
      </c>
      <c r="F1559" s="21" t="s">
        <v>163</v>
      </c>
      <c r="G1559" s="22">
        <v>1959</v>
      </c>
      <c r="H1559" s="128">
        <v>1500</v>
      </c>
      <c r="I1559" s="40">
        <v>1500</v>
      </c>
      <c r="J1559" s="159" t="str">
        <f>IFERROR(IF(K1559&gt;0,I1559*K1559,"   -"),"   -")</f>
        <v xml:space="preserve">   -</v>
      </c>
      <c r="K1559" s="52" t="str">
        <f>_xlfn.IFNA(VLOOKUP(D1559&amp;"."&amp;G1559,PNIdata!$E$6:$L$264,2,FALSE),"-")</f>
        <v>-</v>
      </c>
      <c r="L1559" s="158" t="str">
        <f>IFERROR(IF(O1559&gt;0,I1559*O1559,"   -"),"   -")</f>
        <v xml:space="preserve">   -</v>
      </c>
      <c r="M1559" s="52"/>
      <c r="N1559" s="167"/>
      <c r="O1559" s="167"/>
    </row>
    <row r="1560" spans="1:15" ht="25.5" hidden="1" x14ac:dyDescent="0.25">
      <c r="A1560" s="33" t="s">
        <v>109</v>
      </c>
      <c r="B1560" s="34">
        <f>VLOOKUP(D1560,nusedswatershed,4,FALSE)</f>
        <v>24</v>
      </c>
      <c r="C1560" s="35">
        <v>24</v>
      </c>
      <c r="D1560" s="36" t="s">
        <v>63</v>
      </c>
      <c r="E1560" s="36" t="s">
        <v>204</v>
      </c>
      <c r="F1560" s="21" t="s">
        <v>163</v>
      </c>
      <c r="G1560" s="22">
        <v>1958</v>
      </c>
      <c r="H1560" s="128">
        <v>750</v>
      </c>
      <c r="I1560" s="40">
        <v>750</v>
      </c>
      <c r="J1560" s="159" t="str">
        <f>IFERROR(IF(K1560&gt;0,I1560*K1560,"   -"),"   -")</f>
        <v xml:space="preserve">   -</v>
      </c>
      <c r="K1560" s="52" t="str">
        <f>_xlfn.IFNA(VLOOKUP(D1560&amp;"."&amp;G1560,PNIdata!$E$6:$L$264,2,FALSE),"-")</f>
        <v>-</v>
      </c>
      <c r="L1560" s="158" t="str">
        <f>IFERROR(IF(O1560&gt;0,I1560*O1560,"   -"),"   -")</f>
        <v xml:space="preserve">   -</v>
      </c>
      <c r="M1560" s="52"/>
      <c r="N1560" s="167"/>
      <c r="O1560" s="167"/>
    </row>
    <row r="1561" spans="1:15" ht="25.5" hidden="1" x14ac:dyDescent="0.25">
      <c r="A1561" s="33" t="s">
        <v>109</v>
      </c>
      <c r="B1561" s="34">
        <f>VLOOKUP(D1561,nusedswatershed,4,FALSE)</f>
        <v>24</v>
      </c>
      <c r="C1561" s="35">
        <v>24</v>
      </c>
      <c r="D1561" s="36" t="s">
        <v>63</v>
      </c>
      <c r="E1561" s="36" t="s">
        <v>204</v>
      </c>
      <c r="F1561" s="21" t="s">
        <v>163</v>
      </c>
      <c r="G1561" s="22">
        <v>1957</v>
      </c>
      <c r="H1561" s="128">
        <v>1500</v>
      </c>
      <c r="I1561" s="40">
        <v>1500</v>
      </c>
      <c r="J1561" s="159" t="str">
        <f>IFERROR(IF(K1561&gt;0,I1561*K1561,"   -"),"   -")</f>
        <v xml:space="preserve">   -</v>
      </c>
      <c r="K1561" s="52" t="str">
        <f>_xlfn.IFNA(VLOOKUP(D1561&amp;"."&amp;G1561,PNIdata!$E$6:$L$264,2,FALSE),"-")</f>
        <v>-</v>
      </c>
      <c r="L1561" s="158" t="str">
        <f>IFERROR(IF(O1561&gt;0,I1561*O1561,"   -"),"   -")</f>
        <v xml:space="preserve">   -</v>
      </c>
      <c r="M1561" s="52"/>
      <c r="N1561" s="167"/>
      <c r="O1561" s="167"/>
    </row>
    <row r="1562" spans="1:15" ht="25.5" hidden="1" x14ac:dyDescent="0.25">
      <c r="A1562" s="33" t="s">
        <v>109</v>
      </c>
      <c r="B1562" s="34">
        <f>VLOOKUP(D1562,nusedswatershed,4,FALSE)</f>
        <v>24</v>
      </c>
      <c r="C1562" s="35">
        <v>24</v>
      </c>
      <c r="D1562" s="36" t="s">
        <v>63</v>
      </c>
      <c r="E1562" s="36" t="s">
        <v>204</v>
      </c>
      <c r="F1562" s="21" t="s">
        <v>163</v>
      </c>
      <c r="G1562" s="22">
        <v>1956</v>
      </c>
      <c r="H1562" s="128">
        <v>1500</v>
      </c>
      <c r="I1562" s="40">
        <v>1500</v>
      </c>
      <c r="J1562" s="159" t="str">
        <f>IFERROR(IF(K1562&gt;0,I1562*K1562,"   -"),"   -")</f>
        <v xml:space="preserve">   -</v>
      </c>
      <c r="K1562" s="52" t="str">
        <f>_xlfn.IFNA(VLOOKUP(D1562&amp;"."&amp;G1562,PNIdata!$E$6:$L$264,2,FALSE),"-")</f>
        <v>-</v>
      </c>
      <c r="L1562" s="158" t="str">
        <f>IFERROR(IF(O1562&gt;0,I1562*O1562,"   -"),"   -")</f>
        <v xml:space="preserve">   -</v>
      </c>
      <c r="M1562" s="52"/>
      <c r="N1562" s="167"/>
      <c r="O1562" s="167"/>
    </row>
    <row r="1563" spans="1:15" ht="25.5" hidden="1" x14ac:dyDescent="0.25">
      <c r="A1563" s="33" t="s">
        <v>109</v>
      </c>
      <c r="B1563" s="34">
        <f>VLOOKUP(D1563,nusedswatershed,4,FALSE)</f>
        <v>24</v>
      </c>
      <c r="C1563" s="35">
        <v>24</v>
      </c>
      <c r="D1563" s="36" t="s">
        <v>63</v>
      </c>
      <c r="E1563" s="36" t="s">
        <v>204</v>
      </c>
      <c r="F1563" s="21" t="s">
        <v>163</v>
      </c>
      <c r="G1563" s="22">
        <v>1955</v>
      </c>
      <c r="H1563" s="128">
        <v>750</v>
      </c>
      <c r="I1563" s="40">
        <v>750</v>
      </c>
      <c r="J1563" s="159" t="str">
        <f>IFERROR(IF(K1563&gt;0,I1563*K1563,"   -"),"   -")</f>
        <v xml:space="preserve">   -</v>
      </c>
      <c r="K1563" s="52" t="str">
        <f>_xlfn.IFNA(VLOOKUP(D1563&amp;"."&amp;G1563,PNIdata!$E$6:$L$264,2,FALSE),"-")</f>
        <v>-</v>
      </c>
      <c r="L1563" s="158" t="str">
        <f>IFERROR(IF(O1563&gt;0,I1563*O1563,"   -"),"   -")</f>
        <v xml:space="preserve">   -</v>
      </c>
      <c r="M1563" s="52"/>
      <c r="N1563" s="167"/>
      <c r="O1563" s="167"/>
    </row>
    <row r="1564" spans="1:15" ht="25.5" hidden="1" x14ac:dyDescent="0.25">
      <c r="A1564" s="33" t="s">
        <v>109</v>
      </c>
      <c r="B1564" s="34">
        <f>VLOOKUP(D1564,nusedswatershed,4,FALSE)</f>
        <v>24</v>
      </c>
      <c r="C1564" s="35">
        <v>24</v>
      </c>
      <c r="D1564" s="36" t="s">
        <v>63</v>
      </c>
      <c r="E1564" s="36" t="s">
        <v>204</v>
      </c>
      <c r="F1564" s="21" t="s">
        <v>163</v>
      </c>
      <c r="G1564" s="22">
        <v>1954</v>
      </c>
      <c r="H1564" s="128">
        <v>750</v>
      </c>
      <c r="I1564" s="40">
        <v>750</v>
      </c>
      <c r="J1564" s="159" t="str">
        <f>IFERROR(IF(K1564&gt;0,I1564*K1564,"   -"),"   -")</f>
        <v xml:space="preserve">   -</v>
      </c>
      <c r="K1564" s="52" t="str">
        <f>_xlfn.IFNA(VLOOKUP(D1564&amp;"."&amp;G1564,PNIdata!$E$6:$L$264,2,FALSE),"-")</f>
        <v>-</v>
      </c>
      <c r="L1564" s="158" t="str">
        <f>IFERROR(IF(O1564&gt;0,I1564*O1564,"   -"),"   -")</f>
        <v xml:space="preserve">   -</v>
      </c>
      <c r="M1564" s="52"/>
      <c r="N1564" s="167"/>
      <c r="O1564" s="167"/>
    </row>
    <row r="1565" spans="1:15" ht="25.5" hidden="1" x14ac:dyDescent="0.25">
      <c r="A1565" s="33" t="s">
        <v>109</v>
      </c>
      <c r="B1565" s="34">
        <f>VLOOKUP(D1565,nusedswatershed,4,FALSE)</f>
        <v>24</v>
      </c>
      <c r="C1565" s="35">
        <v>24</v>
      </c>
      <c r="D1565" s="36" t="s">
        <v>63</v>
      </c>
      <c r="E1565" s="36" t="s">
        <v>204</v>
      </c>
      <c r="F1565" s="21" t="s">
        <v>163</v>
      </c>
      <c r="G1565" s="22">
        <v>1953</v>
      </c>
      <c r="H1565" s="128">
        <v>750</v>
      </c>
      <c r="I1565" s="40">
        <v>750</v>
      </c>
      <c r="J1565" s="159" t="str">
        <f>IFERROR(IF(K1565&gt;0,I1565*K1565,"   -"),"   -")</f>
        <v xml:space="preserve">   -</v>
      </c>
      <c r="K1565" s="52" t="str">
        <f>_xlfn.IFNA(VLOOKUP(D1565&amp;"."&amp;G1565,PNIdata!$E$6:$L$264,2,FALSE),"-")</f>
        <v>-</v>
      </c>
      <c r="L1565" s="158" t="str">
        <f>IFERROR(IF(O1565&gt;0,I1565*O1565,"   -"),"   -")</f>
        <v xml:space="preserve">   -</v>
      </c>
      <c r="M1565" s="52"/>
      <c r="N1565" s="167"/>
      <c r="O1565" s="167"/>
    </row>
    <row r="1566" spans="1:15" x14ac:dyDescent="0.25">
      <c r="A1566" s="33" t="s">
        <v>154</v>
      </c>
      <c r="B1566" s="34">
        <f>VLOOKUP(D1566,nusedswatershed,4,FALSE)</f>
        <v>25</v>
      </c>
      <c r="C1566" s="35">
        <v>25</v>
      </c>
      <c r="D1566" s="36" t="s">
        <v>218</v>
      </c>
      <c r="E1566" s="36" t="s">
        <v>66</v>
      </c>
      <c r="F1566" s="21" t="s">
        <v>163</v>
      </c>
      <c r="G1566" s="40">
        <v>2023</v>
      </c>
      <c r="H1566" s="128" t="s">
        <v>646</v>
      </c>
      <c r="I1566" s="40"/>
      <c r="J1566" s="159" t="str">
        <f>IFERROR(IF(K1566&gt;0,I1566*K1566,"   -"),"   -")</f>
        <v xml:space="preserve">   -</v>
      </c>
      <c r="K1566" s="52" t="str">
        <f>_xlfn.IFNA(VLOOKUP(D1566&amp;"."&amp;G1566,PNIdata!$E$6:$L$264,2,FALSE),"-")</f>
        <v>-</v>
      </c>
      <c r="L1566" s="158" t="str">
        <f>IFERROR(IF(O1566&gt;0,I1566*O1566,"   -"),"   -")</f>
        <v xml:space="preserve">   -</v>
      </c>
      <c r="M1566" s="52"/>
      <c r="N1566" s="167"/>
      <c r="O1566" s="167"/>
    </row>
    <row r="1567" spans="1:15" x14ac:dyDescent="0.25">
      <c r="A1567" s="33" t="s">
        <v>154</v>
      </c>
      <c r="B1567" s="34">
        <f>VLOOKUP(D1567,nusedswatershed,4,FALSE)</f>
        <v>25</v>
      </c>
      <c r="C1567" s="35">
        <v>25</v>
      </c>
      <c r="D1567" s="36" t="s">
        <v>218</v>
      </c>
      <c r="E1567" s="36" t="s">
        <v>66</v>
      </c>
      <c r="F1567" s="21" t="s">
        <v>163</v>
      </c>
      <c r="G1567" s="40">
        <v>2022</v>
      </c>
      <c r="H1567" s="128">
        <v>23</v>
      </c>
      <c r="I1567" s="40">
        <v>23</v>
      </c>
      <c r="J1567" s="159" t="str">
        <f>IFERROR(IF(K1567&gt;0,I1567*K1567,"   -"),"   -")</f>
        <v xml:space="preserve">   -</v>
      </c>
      <c r="K1567" s="52" t="str">
        <f>_xlfn.IFNA(VLOOKUP(D1567&amp;"."&amp;G1567,PNIdata!$E$6:$L$264,2,FALSE),"-")</f>
        <v>-</v>
      </c>
      <c r="L1567" s="158" t="str">
        <f>IFERROR(IF(O1567&gt;0,I1567*O1567,"   -"),"   -")</f>
        <v xml:space="preserve">   -</v>
      </c>
      <c r="M1567" s="52"/>
      <c r="N1567" s="167"/>
      <c r="O1567" s="167"/>
    </row>
    <row r="1568" spans="1:15" x14ac:dyDescent="0.25">
      <c r="A1568" s="33" t="s">
        <v>154</v>
      </c>
      <c r="B1568" s="34">
        <f>VLOOKUP(D1568,nusedswatershed,4,FALSE)</f>
        <v>25</v>
      </c>
      <c r="C1568" s="35">
        <v>25</v>
      </c>
      <c r="D1568" s="36" t="s">
        <v>218</v>
      </c>
      <c r="E1568" s="36" t="s">
        <v>66</v>
      </c>
      <c r="F1568" s="21" t="s">
        <v>163</v>
      </c>
      <c r="G1568" s="40">
        <v>2021</v>
      </c>
      <c r="H1568" s="128" t="s">
        <v>644</v>
      </c>
      <c r="I1568" s="40"/>
      <c r="J1568" s="159" t="str">
        <f>IFERROR(IF(K1568&gt;0,I1568*K1568,"   -"),"   -")</f>
        <v xml:space="preserve">   -</v>
      </c>
      <c r="K1568" s="52" t="str">
        <f>_xlfn.IFNA(VLOOKUP(D1568&amp;"."&amp;G1568,PNIdata!$E$6:$L$264,2,FALSE),"-")</f>
        <v>-</v>
      </c>
      <c r="L1568" s="158" t="str">
        <f>IFERROR(IF(O1568&gt;0,I1568*O1568,"   -"),"   -")</f>
        <v xml:space="preserve">   -</v>
      </c>
      <c r="M1568" s="52"/>
      <c r="N1568" s="167"/>
      <c r="O1568" s="167"/>
    </row>
    <row r="1569" spans="1:15" x14ac:dyDescent="0.25">
      <c r="A1569" s="33" t="s">
        <v>154</v>
      </c>
      <c r="B1569" s="34">
        <f>VLOOKUP(D1569,nusedswatershed,4,FALSE)</f>
        <v>25</v>
      </c>
      <c r="C1569" s="35">
        <v>25</v>
      </c>
      <c r="D1569" s="36" t="s">
        <v>218</v>
      </c>
      <c r="E1569" s="36" t="s">
        <v>66</v>
      </c>
      <c r="F1569" s="21" t="s">
        <v>163</v>
      </c>
      <c r="G1569" s="40">
        <v>2020</v>
      </c>
      <c r="H1569" s="128" t="s">
        <v>644</v>
      </c>
      <c r="I1569" s="40"/>
      <c r="J1569" s="159" t="str">
        <f>IFERROR(IF(K1569&gt;0,I1569*K1569,"   -"),"   -")</f>
        <v xml:space="preserve">   -</v>
      </c>
      <c r="K1569" s="52" t="str">
        <f>_xlfn.IFNA(VLOOKUP(D1569&amp;"."&amp;G1569,PNIdata!$E$6:$L$264,2,FALSE),"-")</f>
        <v>-</v>
      </c>
      <c r="L1569" s="158" t="str">
        <f>IFERROR(IF(O1569&gt;0,I1569*O1569,"   -"),"   -")</f>
        <v xml:space="preserve">   -</v>
      </c>
      <c r="M1569" s="52"/>
      <c r="N1569" s="167"/>
      <c r="O1569" s="167"/>
    </row>
    <row r="1570" spans="1:15" x14ac:dyDescent="0.25">
      <c r="A1570" s="33" t="s">
        <v>154</v>
      </c>
      <c r="B1570" s="34">
        <f>VLOOKUP(D1570,nusedswatershed,4,FALSE)</f>
        <v>25</v>
      </c>
      <c r="C1570" s="35">
        <v>25</v>
      </c>
      <c r="D1570" s="36" t="s">
        <v>218</v>
      </c>
      <c r="E1570" s="36" t="s">
        <v>66</v>
      </c>
      <c r="F1570" s="21" t="s">
        <v>163</v>
      </c>
      <c r="G1570" s="40">
        <v>2019</v>
      </c>
      <c r="H1570" s="128" t="s">
        <v>644</v>
      </c>
      <c r="I1570" s="40"/>
      <c r="J1570" s="159" t="str">
        <f>IFERROR(IF(K1570&gt;0,I1570*K1570,"   -"),"   -")</f>
        <v xml:space="preserve">   -</v>
      </c>
      <c r="K1570" s="52" t="str">
        <f>_xlfn.IFNA(VLOOKUP(D1570&amp;"."&amp;G1570,PNIdata!$E$6:$L$264,2,FALSE),"-")</f>
        <v>-</v>
      </c>
      <c r="L1570" s="158" t="str">
        <f>IFERROR(IF(O1570&gt;0,I1570*O1570,"   -"),"   -")</f>
        <v xml:space="preserve">   -</v>
      </c>
      <c r="M1570" s="52"/>
      <c r="N1570" s="167"/>
      <c r="O1570" s="167"/>
    </row>
    <row r="1571" spans="1:15" x14ac:dyDescent="0.25">
      <c r="A1571" s="33" t="s">
        <v>154</v>
      </c>
      <c r="B1571" s="34">
        <f>VLOOKUP(D1571,nusedswatershed,4,FALSE)</f>
        <v>25</v>
      </c>
      <c r="C1571" s="35">
        <v>25</v>
      </c>
      <c r="D1571" s="36" t="s">
        <v>218</v>
      </c>
      <c r="E1571" s="36" t="s">
        <v>66</v>
      </c>
      <c r="F1571" s="21" t="s">
        <v>163</v>
      </c>
      <c r="G1571" s="40">
        <v>2018</v>
      </c>
      <c r="H1571" s="128" t="s">
        <v>644</v>
      </c>
      <c r="I1571" s="40"/>
      <c r="J1571" s="159" t="str">
        <f>IFERROR(IF(K1571&gt;0,I1571*K1571,"   -"),"   -")</f>
        <v xml:space="preserve">   -</v>
      </c>
      <c r="K1571" s="52" t="str">
        <f>_xlfn.IFNA(VLOOKUP(D1571&amp;"."&amp;G1571,PNIdata!$E$6:$L$264,2,FALSE),"-")</f>
        <v>-</v>
      </c>
      <c r="L1571" s="158" t="str">
        <f>IFERROR(IF(O1571&gt;0,I1571*O1571,"   -"),"   -")</f>
        <v xml:space="preserve">   -</v>
      </c>
      <c r="M1571" s="52"/>
      <c r="N1571" s="167"/>
      <c r="O1571" s="167"/>
    </row>
    <row r="1572" spans="1:15" x14ac:dyDescent="0.25">
      <c r="A1572" s="33" t="s">
        <v>154</v>
      </c>
      <c r="B1572" s="34">
        <f>VLOOKUP(D1572,nusedswatershed,4,FALSE)</f>
        <v>25</v>
      </c>
      <c r="C1572" s="35">
        <v>25</v>
      </c>
      <c r="D1572" s="36" t="s">
        <v>218</v>
      </c>
      <c r="E1572" s="36" t="s">
        <v>66</v>
      </c>
      <c r="F1572" s="21" t="s">
        <v>163</v>
      </c>
      <c r="G1572" s="40">
        <v>2017</v>
      </c>
      <c r="H1572" s="128" t="s">
        <v>644</v>
      </c>
      <c r="I1572" s="40"/>
      <c r="J1572" s="159" t="str">
        <f>IFERROR(IF(K1572&gt;0,I1572*K1572,"   -"),"   -")</f>
        <v xml:space="preserve">   -</v>
      </c>
      <c r="K1572" s="52" t="str">
        <f>_xlfn.IFNA(VLOOKUP(D1572&amp;"."&amp;G1572,PNIdata!$E$6:$L$264,2,FALSE),"-")</f>
        <v>-</v>
      </c>
      <c r="L1572" s="158" t="str">
        <f>IFERROR(IF(O1572&gt;0,I1572*O1572,"   -"),"   -")</f>
        <v xml:space="preserve">   -</v>
      </c>
      <c r="M1572" s="52"/>
      <c r="N1572" s="167"/>
      <c r="O1572" s="167"/>
    </row>
    <row r="1573" spans="1:15" x14ac:dyDescent="0.25">
      <c r="A1573" s="33" t="s">
        <v>154</v>
      </c>
      <c r="B1573" s="34">
        <f>VLOOKUP(D1573,nusedswatershed,4,FALSE)</f>
        <v>25</v>
      </c>
      <c r="C1573" s="35">
        <v>25</v>
      </c>
      <c r="D1573" s="36" t="s">
        <v>218</v>
      </c>
      <c r="E1573" s="36" t="s">
        <v>66</v>
      </c>
      <c r="F1573" s="21" t="s">
        <v>163</v>
      </c>
      <c r="G1573" s="40">
        <v>2016</v>
      </c>
      <c r="H1573" s="128">
        <v>23</v>
      </c>
      <c r="I1573" s="40">
        <v>23</v>
      </c>
      <c r="J1573" s="159" t="str">
        <f>IFERROR(IF(K1573&gt;0,I1573*K1573,"   -"),"   -")</f>
        <v xml:space="preserve">   -</v>
      </c>
      <c r="K1573" s="52" t="str">
        <f>_xlfn.IFNA(VLOOKUP(D1573&amp;"."&amp;G1573,PNIdata!$E$6:$L$264,2,FALSE),"-")</f>
        <v>-</v>
      </c>
      <c r="L1573" s="158" t="str">
        <f>IFERROR(IF(O1573&gt;0,I1573*O1573,"   -"),"   -")</f>
        <v xml:space="preserve">   -</v>
      </c>
      <c r="M1573" s="52"/>
      <c r="N1573" s="167"/>
      <c r="O1573" s="167"/>
    </row>
    <row r="1574" spans="1:15" x14ac:dyDescent="0.25">
      <c r="A1574" s="33" t="s">
        <v>154</v>
      </c>
      <c r="B1574" s="34">
        <f>VLOOKUP(D1574,nusedswatershed,4,FALSE)</f>
        <v>25</v>
      </c>
      <c r="C1574" s="35">
        <v>25</v>
      </c>
      <c r="D1574" s="36" t="s">
        <v>218</v>
      </c>
      <c r="E1574" s="36" t="s">
        <v>66</v>
      </c>
      <c r="F1574" s="21" t="s">
        <v>163</v>
      </c>
      <c r="G1574" s="22">
        <v>2015</v>
      </c>
      <c r="H1574" s="128" t="s">
        <v>644</v>
      </c>
      <c r="I1574" s="40"/>
      <c r="J1574" s="159" t="str">
        <f>IFERROR(IF(K1574&gt;0,I1574*K1574,"   -"),"   -")</f>
        <v xml:space="preserve">   -</v>
      </c>
      <c r="K1574" s="52" t="str">
        <f>_xlfn.IFNA(VLOOKUP(D1574&amp;"."&amp;G1574,PNIdata!$E$6:$L$264,2,FALSE),"-")</f>
        <v>-</v>
      </c>
      <c r="L1574" s="158" t="str">
        <f>IFERROR(IF(O1574&gt;0,I1574*O1574,"   -"),"   -")</f>
        <v xml:space="preserve">   -</v>
      </c>
      <c r="M1574" s="52"/>
      <c r="N1574" s="167"/>
      <c r="O1574" s="167"/>
    </row>
    <row r="1575" spans="1:15" x14ac:dyDescent="0.25">
      <c r="A1575" s="33" t="s">
        <v>154</v>
      </c>
      <c r="B1575" s="34">
        <f>VLOOKUP(D1575,nusedswatershed,4,FALSE)</f>
        <v>25</v>
      </c>
      <c r="C1575" s="35">
        <v>25</v>
      </c>
      <c r="D1575" s="36" t="s">
        <v>218</v>
      </c>
      <c r="E1575" s="36" t="s">
        <v>66</v>
      </c>
      <c r="F1575" s="21" t="s">
        <v>163</v>
      </c>
      <c r="G1575" s="22">
        <v>2014</v>
      </c>
      <c r="H1575" s="128" t="s">
        <v>644</v>
      </c>
      <c r="I1575" s="40"/>
      <c r="J1575" s="159" t="str">
        <f>IFERROR(IF(K1575&gt;0,I1575*K1575,"   -"),"   -")</f>
        <v xml:space="preserve">   -</v>
      </c>
      <c r="K1575" s="52" t="str">
        <f>_xlfn.IFNA(VLOOKUP(D1575&amp;"."&amp;G1575,PNIdata!$E$6:$L$264,2,FALSE),"-")</f>
        <v>-</v>
      </c>
      <c r="L1575" s="158" t="str">
        <f>IFERROR(IF(O1575&gt;0,I1575*O1575,"   -"),"   -")</f>
        <v xml:space="preserve">   -</v>
      </c>
      <c r="M1575" s="52"/>
      <c r="N1575" s="167"/>
      <c r="O1575" s="167"/>
    </row>
    <row r="1576" spans="1:15" x14ac:dyDescent="0.25">
      <c r="A1576" s="33" t="s">
        <v>154</v>
      </c>
      <c r="B1576" s="34">
        <f>VLOOKUP(D1576,nusedswatershed,4,FALSE)</f>
        <v>25</v>
      </c>
      <c r="C1576" s="35">
        <v>25</v>
      </c>
      <c r="D1576" s="36" t="s">
        <v>218</v>
      </c>
      <c r="E1576" s="36" t="s">
        <v>66</v>
      </c>
      <c r="F1576" s="21" t="s">
        <v>163</v>
      </c>
      <c r="G1576">
        <v>2013</v>
      </c>
      <c r="H1576" s="128" t="s">
        <v>644</v>
      </c>
      <c r="I1576" s="40"/>
      <c r="J1576" s="159" t="str">
        <f>IFERROR(IF(K1576&gt;0,I1576*K1576,"   -"),"   -")</f>
        <v xml:space="preserve">   -</v>
      </c>
      <c r="K1576" s="52" t="str">
        <f>_xlfn.IFNA(VLOOKUP(D1576&amp;"."&amp;G1576,PNIdata!$E$6:$L$264,2,FALSE),"-")</f>
        <v>-</v>
      </c>
      <c r="L1576" s="158" t="str">
        <f>IFERROR(IF(O1576&gt;0,I1576*O1576,"   -"),"   -")</f>
        <v xml:space="preserve">   -</v>
      </c>
      <c r="M1576" s="52"/>
      <c r="N1576" s="167"/>
      <c r="O1576" s="167"/>
    </row>
    <row r="1577" spans="1:15" x14ac:dyDescent="0.25">
      <c r="A1577" s="33" t="s">
        <v>154</v>
      </c>
      <c r="B1577" s="34">
        <f>VLOOKUP(D1577,nusedswatershed,4,FALSE)</f>
        <v>25</v>
      </c>
      <c r="C1577" s="35">
        <v>25</v>
      </c>
      <c r="D1577" s="36" t="s">
        <v>218</v>
      </c>
      <c r="E1577" s="36" t="s">
        <v>66</v>
      </c>
      <c r="F1577" s="21" t="s">
        <v>163</v>
      </c>
      <c r="G1577" s="22">
        <v>2012</v>
      </c>
      <c r="H1577" s="128" t="s">
        <v>645</v>
      </c>
      <c r="I1577" s="40"/>
      <c r="J1577" s="159" t="str">
        <f>IFERROR(IF(K1577&gt;0,I1577*K1577,"   -"),"   -")</f>
        <v xml:space="preserve">   -</v>
      </c>
      <c r="K1577" s="52" t="str">
        <f>_xlfn.IFNA(VLOOKUP(D1577&amp;"."&amp;G1577,PNIdata!$E$6:$L$264,2,FALSE),"-")</f>
        <v>-</v>
      </c>
      <c r="L1577" s="158" t="str">
        <f>IFERROR(IF(O1577&gt;0,I1577*O1577,"   -"),"   -")</f>
        <v xml:space="preserve">   -</v>
      </c>
      <c r="M1577" s="52"/>
      <c r="N1577" s="167"/>
      <c r="O1577" s="167"/>
    </row>
    <row r="1578" spans="1:15" x14ac:dyDescent="0.25">
      <c r="A1578" s="33" t="s">
        <v>154</v>
      </c>
      <c r="B1578" s="34">
        <f>VLOOKUP(D1578,nusedswatershed,4,FALSE)</f>
        <v>25</v>
      </c>
      <c r="C1578" s="35">
        <v>25</v>
      </c>
      <c r="D1578" s="36" t="s">
        <v>218</v>
      </c>
      <c r="E1578" s="36" t="s">
        <v>66</v>
      </c>
      <c r="F1578" s="21" t="s">
        <v>163</v>
      </c>
      <c r="G1578" s="22">
        <v>2011</v>
      </c>
      <c r="H1578" s="128">
        <v>39</v>
      </c>
      <c r="I1578" s="40">
        <v>39</v>
      </c>
      <c r="J1578" s="159" t="str">
        <f>IFERROR(IF(K1578&gt;0,I1578*K1578,"   -"),"   -")</f>
        <v xml:space="preserve">   -</v>
      </c>
      <c r="K1578" s="52" t="str">
        <f>_xlfn.IFNA(VLOOKUP(D1578&amp;"."&amp;G1578,PNIdata!$E$6:$L$264,2,FALSE),"-")</f>
        <v>-</v>
      </c>
      <c r="L1578" s="158" t="str">
        <f>IFERROR(IF(O1578&gt;0,I1578*O1578,"   -"),"   -")</f>
        <v xml:space="preserve">   -</v>
      </c>
      <c r="M1578" s="52"/>
      <c r="N1578" s="167"/>
      <c r="O1578" s="167"/>
    </row>
    <row r="1579" spans="1:15" x14ac:dyDescent="0.25">
      <c r="A1579" s="33" t="s">
        <v>154</v>
      </c>
      <c r="B1579" s="34">
        <f>VLOOKUP(D1579,nusedswatershed,4,FALSE)</f>
        <v>25</v>
      </c>
      <c r="C1579" s="35">
        <v>25</v>
      </c>
      <c r="D1579" s="36" t="s">
        <v>218</v>
      </c>
      <c r="E1579" s="36" t="s">
        <v>66</v>
      </c>
      <c r="F1579" s="21" t="s">
        <v>163</v>
      </c>
      <c r="G1579" s="22">
        <v>2010</v>
      </c>
      <c r="H1579" s="128">
        <v>280</v>
      </c>
      <c r="I1579" s="40">
        <v>280</v>
      </c>
      <c r="J1579" s="159" t="str">
        <f>IFERROR(IF(K1579&gt;0,I1579*K1579,"   -"),"   -")</f>
        <v xml:space="preserve">   -</v>
      </c>
      <c r="K1579" s="52" t="str">
        <f>_xlfn.IFNA(VLOOKUP(D1579&amp;"."&amp;G1579,PNIdata!$E$6:$L$264,2,FALSE),"-")</f>
        <v>-</v>
      </c>
      <c r="L1579" s="158" t="str">
        <f>IFERROR(IF(O1579&gt;0,I1579*O1579,"   -"),"   -")</f>
        <v xml:space="preserve">   -</v>
      </c>
      <c r="M1579" s="52"/>
      <c r="N1579" s="167"/>
      <c r="O1579" s="167"/>
    </row>
    <row r="1580" spans="1:15" x14ac:dyDescent="0.25">
      <c r="A1580" s="33" t="s">
        <v>154</v>
      </c>
      <c r="B1580" s="34">
        <f>VLOOKUP(D1580,nusedswatershed,4,FALSE)</f>
        <v>25</v>
      </c>
      <c r="C1580" s="35">
        <v>25</v>
      </c>
      <c r="D1580" s="36" t="s">
        <v>218</v>
      </c>
      <c r="E1580" s="36" t="s">
        <v>66</v>
      </c>
      <c r="F1580" s="21" t="s">
        <v>163</v>
      </c>
      <c r="G1580" s="22">
        <v>2009</v>
      </c>
      <c r="H1580" s="128">
        <v>60</v>
      </c>
      <c r="I1580" s="40">
        <v>60</v>
      </c>
      <c r="J1580" s="159" t="str">
        <f>IFERROR(IF(K1580&gt;0,I1580*K1580,"   -"),"   -")</f>
        <v xml:space="preserve">   -</v>
      </c>
      <c r="K1580" s="52" t="str">
        <f>_xlfn.IFNA(VLOOKUP(D1580&amp;"."&amp;G1580,PNIdata!$E$6:$L$264,2,FALSE),"-")</f>
        <v>-</v>
      </c>
      <c r="L1580" s="158" t="str">
        <f>IFERROR(IF(O1580&gt;0,I1580*O1580,"   -"),"   -")</f>
        <v xml:space="preserve">   -</v>
      </c>
      <c r="M1580" s="52"/>
      <c r="N1580" s="167"/>
      <c r="O1580" s="167"/>
    </row>
    <row r="1581" spans="1:15" x14ac:dyDescent="0.25">
      <c r="A1581" s="33" t="s">
        <v>154</v>
      </c>
      <c r="B1581" s="34">
        <f>VLOOKUP(D1581,nusedswatershed,4,FALSE)</f>
        <v>25</v>
      </c>
      <c r="C1581" s="35">
        <v>25</v>
      </c>
      <c r="D1581" s="36" t="s">
        <v>218</v>
      </c>
      <c r="E1581" s="36" t="s">
        <v>66</v>
      </c>
      <c r="F1581" s="21" t="s">
        <v>163</v>
      </c>
      <c r="G1581">
        <v>2008</v>
      </c>
      <c r="H1581" s="128">
        <v>20</v>
      </c>
      <c r="I1581" s="40">
        <v>20</v>
      </c>
      <c r="J1581" s="159" t="str">
        <f>IFERROR(IF(K1581&gt;0,I1581*K1581,"   -"),"   -")</f>
        <v xml:space="preserve">   -</v>
      </c>
      <c r="K1581" s="52" t="str">
        <f>_xlfn.IFNA(VLOOKUP(D1581&amp;"."&amp;G1581,PNIdata!$E$6:$L$264,2,FALSE),"-")</f>
        <v>-</v>
      </c>
      <c r="L1581" s="158" t="str">
        <f>IFERROR(IF(O1581&gt;0,I1581*O1581,"   -"),"   -")</f>
        <v xml:space="preserve">   -</v>
      </c>
      <c r="M1581" s="52"/>
      <c r="N1581" s="167"/>
      <c r="O1581" s="167"/>
    </row>
    <row r="1582" spans="1:15" x14ac:dyDescent="0.25">
      <c r="A1582" s="33" t="s">
        <v>154</v>
      </c>
      <c r="B1582" s="34">
        <f>VLOOKUP(D1582,nusedswatershed,4,FALSE)</f>
        <v>25</v>
      </c>
      <c r="C1582" s="35">
        <v>25</v>
      </c>
      <c r="D1582" s="36" t="s">
        <v>218</v>
      </c>
      <c r="E1582" s="36" t="s">
        <v>66</v>
      </c>
      <c r="F1582" s="21" t="s">
        <v>163</v>
      </c>
      <c r="G1582">
        <v>2007</v>
      </c>
      <c r="H1582" s="128">
        <v>11</v>
      </c>
      <c r="I1582" s="40">
        <v>11</v>
      </c>
      <c r="J1582" s="159" t="str">
        <f>IFERROR(IF(K1582&gt;0,I1582*K1582,"   -"),"   -")</f>
        <v xml:space="preserve">   -</v>
      </c>
      <c r="K1582" s="52" t="str">
        <f>_xlfn.IFNA(VLOOKUP(D1582&amp;"."&amp;G1582,PNIdata!$E$6:$L$264,2,FALSE),"-")</f>
        <v>-</v>
      </c>
      <c r="L1582" s="158" t="str">
        <f>IFERROR(IF(O1582&gt;0,I1582*O1582,"   -"),"   -")</f>
        <v xml:space="preserve">   -</v>
      </c>
      <c r="M1582" s="52"/>
      <c r="N1582" s="167"/>
      <c r="O1582" s="167"/>
    </row>
    <row r="1583" spans="1:15" x14ac:dyDescent="0.25">
      <c r="A1583" s="33" t="s">
        <v>154</v>
      </c>
      <c r="B1583" s="34">
        <f>VLOOKUP(D1583,nusedswatershed,4,FALSE)</f>
        <v>25</v>
      </c>
      <c r="C1583" s="35">
        <v>25</v>
      </c>
      <c r="D1583" s="36" t="s">
        <v>218</v>
      </c>
      <c r="E1583" s="36" t="s">
        <v>66</v>
      </c>
      <c r="F1583" s="21" t="s">
        <v>163</v>
      </c>
      <c r="G1583">
        <v>2006</v>
      </c>
      <c r="H1583" s="128">
        <v>32</v>
      </c>
      <c r="I1583" s="40">
        <v>32</v>
      </c>
      <c r="J1583" s="159" t="str">
        <f>IFERROR(IF(K1583&gt;0,I1583*K1583,"   -"),"   -")</f>
        <v xml:space="preserve">   -</v>
      </c>
      <c r="K1583" s="52" t="str">
        <f>_xlfn.IFNA(VLOOKUP(D1583&amp;"."&amp;G1583,PNIdata!$E$6:$L$264,2,FALSE),"-")</f>
        <v>-</v>
      </c>
      <c r="L1583" s="158" t="str">
        <f>IFERROR(IF(O1583&gt;0,I1583*O1583,"   -"),"   -")</f>
        <v xml:space="preserve">   -</v>
      </c>
      <c r="M1583" s="52"/>
      <c r="N1583" s="167"/>
      <c r="O1583" s="167"/>
    </row>
    <row r="1584" spans="1:15" x14ac:dyDescent="0.25">
      <c r="A1584" s="33" t="s">
        <v>154</v>
      </c>
      <c r="B1584" s="34">
        <f>VLOOKUP(D1584,nusedswatershed,4,FALSE)</f>
        <v>25</v>
      </c>
      <c r="C1584" s="35">
        <v>25</v>
      </c>
      <c r="D1584" s="36" t="s">
        <v>218</v>
      </c>
      <c r="E1584" s="36" t="s">
        <v>66</v>
      </c>
      <c r="F1584" s="21" t="s">
        <v>163</v>
      </c>
      <c r="G1584">
        <v>2005</v>
      </c>
      <c r="H1584" s="128" t="s">
        <v>645</v>
      </c>
      <c r="I1584" s="40"/>
      <c r="J1584" s="159" t="str">
        <f>IFERROR(IF(K1584&gt;0,I1584*K1584,"   -"),"   -")</f>
        <v xml:space="preserve">   -</v>
      </c>
      <c r="K1584" s="52" t="str">
        <f>_xlfn.IFNA(VLOOKUP(D1584&amp;"."&amp;G1584,PNIdata!$E$6:$L$264,2,FALSE),"-")</f>
        <v>-</v>
      </c>
      <c r="L1584" s="158" t="str">
        <f>IFERROR(IF(O1584&gt;0,I1584*O1584,"   -"),"   -")</f>
        <v xml:space="preserve">   -</v>
      </c>
      <c r="M1584" s="52"/>
      <c r="N1584" s="167"/>
      <c r="O1584" s="167"/>
    </row>
    <row r="1585" spans="1:15" x14ac:dyDescent="0.25">
      <c r="A1585" s="33" t="s">
        <v>154</v>
      </c>
      <c r="B1585" s="34">
        <f>VLOOKUP(D1585,nusedswatershed,4,FALSE)</f>
        <v>25</v>
      </c>
      <c r="C1585" s="35">
        <v>25</v>
      </c>
      <c r="D1585" s="36" t="s">
        <v>218</v>
      </c>
      <c r="E1585" s="36" t="s">
        <v>66</v>
      </c>
      <c r="F1585" s="21" t="s">
        <v>163</v>
      </c>
      <c r="G1585">
        <v>2004</v>
      </c>
      <c r="H1585" s="128">
        <v>39</v>
      </c>
      <c r="I1585" s="40">
        <v>39</v>
      </c>
      <c r="J1585" s="159" t="str">
        <f>IFERROR(IF(K1585&gt;0,I1585*K1585,"   -"),"   -")</f>
        <v xml:space="preserve">   -</v>
      </c>
      <c r="K1585" s="52" t="str">
        <f>_xlfn.IFNA(VLOOKUP(D1585&amp;"."&amp;G1585,PNIdata!$E$6:$L$264,2,FALSE),"-")</f>
        <v>-</v>
      </c>
      <c r="L1585" s="158" t="str">
        <f>IFERROR(IF(O1585&gt;0,I1585*O1585,"   -"),"   -")</f>
        <v xml:space="preserve">   -</v>
      </c>
      <c r="M1585" s="52"/>
      <c r="N1585" s="167"/>
      <c r="O1585" s="167"/>
    </row>
    <row r="1586" spans="1:15" x14ac:dyDescent="0.25">
      <c r="A1586" s="33" t="s">
        <v>154</v>
      </c>
      <c r="B1586" s="34">
        <f>VLOOKUP(D1586,nusedswatershed,4,FALSE)</f>
        <v>25</v>
      </c>
      <c r="C1586" s="35">
        <v>25</v>
      </c>
      <c r="D1586" s="36" t="s">
        <v>218</v>
      </c>
      <c r="E1586" s="36" t="s">
        <v>66</v>
      </c>
      <c r="F1586" s="21" t="s">
        <v>163</v>
      </c>
      <c r="G1586">
        <v>2003</v>
      </c>
      <c r="H1586" s="128">
        <v>75</v>
      </c>
      <c r="I1586" s="40">
        <v>75</v>
      </c>
      <c r="J1586" s="159" t="str">
        <f>IFERROR(IF(K1586&gt;0,I1586*K1586,"   -"),"   -")</f>
        <v xml:space="preserve">   -</v>
      </c>
      <c r="K1586" s="52" t="str">
        <f>_xlfn.IFNA(VLOOKUP(D1586&amp;"."&amp;G1586,PNIdata!$E$6:$L$264,2,FALSE),"-")</f>
        <v>-</v>
      </c>
      <c r="L1586" s="158" t="str">
        <f>IFERROR(IF(O1586&gt;0,I1586*O1586,"   -"),"   -")</f>
        <v xml:space="preserve">   -</v>
      </c>
      <c r="M1586" s="52"/>
      <c r="N1586" s="167"/>
      <c r="O1586" s="167"/>
    </row>
    <row r="1587" spans="1:15" x14ac:dyDescent="0.25">
      <c r="A1587" s="33" t="s">
        <v>154</v>
      </c>
      <c r="B1587" s="34">
        <f>VLOOKUP(D1587,nusedswatershed,4,FALSE)</f>
        <v>25</v>
      </c>
      <c r="C1587" s="35">
        <v>25</v>
      </c>
      <c r="D1587" s="36" t="s">
        <v>218</v>
      </c>
      <c r="E1587" s="36" t="s">
        <v>66</v>
      </c>
      <c r="F1587" s="21" t="s">
        <v>163</v>
      </c>
      <c r="G1587">
        <v>2002</v>
      </c>
      <c r="H1587" s="128">
        <v>247</v>
      </c>
      <c r="I1587" s="40">
        <v>247</v>
      </c>
      <c r="J1587" s="159" t="str">
        <f>IFERROR(IF(K1587&gt;0,I1587*K1587,"   -"),"   -")</f>
        <v xml:space="preserve">   -</v>
      </c>
      <c r="K1587" s="52" t="str">
        <f>_xlfn.IFNA(VLOOKUP(D1587&amp;"."&amp;G1587,PNIdata!$E$6:$L$264,2,FALSE),"-")</f>
        <v>-</v>
      </c>
      <c r="L1587" s="158" t="str">
        <f>IFERROR(IF(O1587&gt;0,I1587*O1587,"   -"),"   -")</f>
        <v xml:space="preserve">   -</v>
      </c>
      <c r="M1587" s="52"/>
      <c r="N1587" s="167"/>
      <c r="O1587" s="167"/>
    </row>
    <row r="1588" spans="1:15" x14ac:dyDescent="0.25">
      <c r="A1588" s="33" t="s">
        <v>154</v>
      </c>
      <c r="B1588" s="34">
        <f>VLOOKUP(D1588,nusedswatershed,4,FALSE)</f>
        <v>25</v>
      </c>
      <c r="C1588" s="35">
        <v>25</v>
      </c>
      <c r="D1588" s="36" t="s">
        <v>218</v>
      </c>
      <c r="E1588" s="36" t="s">
        <v>66</v>
      </c>
      <c r="F1588" s="21" t="s">
        <v>163</v>
      </c>
      <c r="G1588">
        <v>2001</v>
      </c>
      <c r="H1588" s="128" t="s">
        <v>645</v>
      </c>
      <c r="I1588" s="40"/>
      <c r="J1588" s="159" t="str">
        <f>IFERROR(IF(K1588&gt;0,I1588*K1588,"   -"),"   -")</f>
        <v xml:space="preserve">   -</v>
      </c>
      <c r="K1588" s="52" t="str">
        <f>_xlfn.IFNA(VLOOKUP(D1588&amp;"."&amp;G1588,PNIdata!$E$6:$L$264,2,FALSE),"-")</f>
        <v>-</v>
      </c>
      <c r="L1588" s="158" t="str">
        <f>IFERROR(IF(O1588&gt;0,I1588*O1588,"   -"),"   -")</f>
        <v xml:space="preserve">   -</v>
      </c>
      <c r="M1588" s="52"/>
      <c r="N1588" s="167"/>
      <c r="O1588" s="167"/>
    </row>
    <row r="1589" spans="1:15" x14ac:dyDescent="0.25">
      <c r="A1589" s="33" t="s">
        <v>154</v>
      </c>
      <c r="B1589" s="34">
        <f>VLOOKUP(D1589,nusedswatershed,4,FALSE)</f>
        <v>25</v>
      </c>
      <c r="C1589" s="35">
        <v>25</v>
      </c>
      <c r="D1589" s="36" t="s">
        <v>218</v>
      </c>
      <c r="E1589" s="36" t="s">
        <v>66</v>
      </c>
      <c r="F1589" s="21" t="s">
        <v>163</v>
      </c>
      <c r="G1589">
        <v>2000</v>
      </c>
      <c r="H1589" s="128" t="s">
        <v>650</v>
      </c>
      <c r="I1589" s="40"/>
      <c r="J1589" s="159" t="str">
        <f>IFERROR(IF(K1589&gt;0,I1589*K1589,"   -"),"   -")</f>
        <v xml:space="preserve">   -</v>
      </c>
      <c r="K1589" s="52" t="str">
        <f>_xlfn.IFNA(VLOOKUP(D1589&amp;"."&amp;G1589,PNIdata!$E$6:$L$264,2,FALSE),"-")</f>
        <v>-</v>
      </c>
      <c r="L1589" s="158" t="str">
        <f>IFERROR(IF(O1589&gt;0,I1589*O1589,"   -"),"   -")</f>
        <v xml:space="preserve">   -</v>
      </c>
      <c r="M1589" s="52"/>
      <c r="N1589" s="167"/>
      <c r="O1589" s="167"/>
    </row>
    <row r="1590" spans="1:15" x14ac:dyDescent="0.25">
      <c r="A1590" s="33" t="s">
        <v>154</v>
      </c>
      <c r="B1590" s="34">
        <f>VLOOKUP(D1590,nusedswatershed,4,FALSE)</f>
        <v>25</v>
      </c>
      <c r="C1590" s="35">
        <v>25</v>
      </c>
      <c r="D1590" s="36" t="s">
        <v>218</v>
      </c>
      <c r="E1590" s="36" t="s">
        <v>66</v>
      </c>
      <c r="F1590" s="21" t="s">
        <v>163</v>
      </c>
      <c r="G1590">
        <v>1999</v>
      </c>
      <c r="H1590" s="128" t="s">
        <v>645</v>
      </c>
      <c r="I1590" s="40"/>
      <c r="J1590" s="159" t="str">
        <f>IFERROR(IF(K1590&gt;0,I1590*K1590,"   -"),"   -")</f>
        <v xml:space="preserve">   -</v>
      </c>
      <c r="K1590" s="52" t="str">
        <f>_xlfn.IFNA(VLOOKUP(D1590&amp;"."&amp;G1590,PNIdata!$E$6:$L$264,2,FALSE),"-")</f>
        <v>-</v>
      </c>
      <c r="L1590" s="158" t="str">
        <f>IFERROR(IF(O1590&gt;0,I1590*O1590,"   -"),"   -")</f>
        <v xml:space="preserve">   -</v>
      </c>
      <c r="M1590" s="52"/>
      <c r="N1590" s="167"/>
      <c r="O1590" s="167"/>
    </row>
    <row r="1591" spans="1:15" x14ac:dyDescent="0.25">
      <c r="A1591" s="33" t="s">
        <v>154</v>
      </c>
      <c r="B1591" s="34">
        <f>VLOOKUP(D1591,nusedswatershed,4,FALSE)</f>
        <v>25</v>
      </c>
      <c r="C1591" s="35">
        <v>25</v>
      </c>
      <c r="D1591" s="36" t="s">
        <v>218</v>
      </c>
      <c r="E1591" s="36" t="s">
        <v>66</v>
      </c>
      <c r="F1591" s="21" t="s">
        <v>163</v>
      </c>
      <c r="G1591" s="22">
        <v>1998</v>
      </c>
      <c r="H1591" s="128" t="s">
        <v>644</v>
      </c>
      <c r="I1591" s="40"/>
      <c r="J1591" s="159" t="str">
        <f>IFERROR(IF(K1591&gt;0,I1591*K1591,"   -"),"   -")</f>
        <v xml:space="preserve">   -</v>
      </c>
      <c r="K1591" s="52" t="str">
        <f>_xlfn.IFNA(VLOOKUP(D1591&amp;"."&amp;G1591,PNIdata!$E$6:$L$264,2,FALSE),"-")</f>
        <v>-</v>
      </c>
      <c r="L1591" s="158" t="str">
        <f>IFERROR(IF(O1591&gt;0,I1591*O1591,"   -"),"   -")</f>
        <v xml:space="preserve">   -</v>
      </c>
      <c r="M1591" s="52"/>
      <c r="N1591" s="167"/>
      <c r="O1591" s="168"/>
    </row>
    <row r="1592" spans="1:15" x14ac:dyDescent="0.25">
      <c r="A1592" s="33" t="s">
        <v>154</v>
      </c>
      <c r="B1592" s="34">
        <f>VLOOKUP(D1592,nusedswatershed,4,FALSE)</f>
        <v>25</v>
      </c>
      <c r="C1592" s="35">
        <v>25</v>
      </c>
      <c r="D1592" s="36" t="s">
        <v>218</v>
      </c>
      <c r="E1592" s="36" t="s">
        <v>66</v>
      </c>
      <c r="F1592" s="21" t="s">
        <v>163</v>
      </c>
      <c r="G1592" s="22">
        <v>1997</v>
      </c>
      <c r="H1592" s="128" t="s">
        <v>644</v>
      </c>
      <c r="I1592" s="40"/>
      <c r="J1592" s="159" t="str">
        <f>IFERROR(IF(K1592&gt;0,I1592*K1592,"   -"),"   -")</f>
        <v xml:space="preserve">   -</v>
      </c>
      <c r="K1592" s="52" t="str">
        <f>_xlfn.IFNA(VLOOKUP(D1592&amp;"."&amp;G1592,PNIdata!$E$6:$L$264,2,FALSE),"-")</f>
        <v>-</v>
      </c>
      <c r="L1592" s="158" t="str">
        <f>IFERROR(IF(O1592&gt;0,I1592*O1592,"   -"),"   -")</f>
        <v xml:space="preserve">   -</v>
      </c>
      <c r="M1592" s="52"/>
      <c r="N1592" s="167"/>
      <c r="O1592" s="167"/>
    </row>
    <row r="1593" spans="1:15" x14ac:dyDescent="0.25">
      <c r="A1593" s="33" t="s">
        <v>154</v>
      </c>
      <c r="B1593" s="34">
        <f>VLOOKUP(D1593,nusedswatershed,4,FALSE)</f>
        <v>25</v>
      </c>
      <c r="C1593" s="35">
        <v>25</v>
      </c>
      <c r="D1593" s="36" t="s">
        <v>218</v>
      </c>
      <c r="E1593" s="36" t="s">
        <v>66</v>
      </c>
      <c r="F1593" s="21" t="s">
        <v>163</v>
      </c>
      <c r="G1593" s="22">
        <v>1996</v>
      </c>
      <c r="H1593" s="128" t="s">
        <v>645</v>
      </c>
      <c r="I1593" s="40"/>
      <c r="J1593" s="159" t="str">
        <f>IFERROR(IF(K1593&gt;0,I1593*K1593,"   -"),"   -")</f>
        <v xml:space="preserve">   -</v>
      </c>
      <c r="K1593" s="52" t="str">
        <f>_xlfn.IFNA(VLOOKUP(D1593&amp;"."&amp;G1593,PNIdata!$E$6:$L$264,2,FALSE),"-")</f>
        <v>-</v>
      </c>
      <c r="L1593" s="158" t="str">
        <f>IFERROR(IF(O1593&gt;0,I1593*O1593,"   -"),"   -")</f>
        <v xml:space="preserve">   -</v>
      </c>
      <c r="M1593" s="52"/>
      <c r="N1593" s="167"/>
      <c r="O1593" s="167"/>
    </row>
    <row r="1594" spans="1:15" x14ac:dyDescent="0.25">
      <c r="A1594" s="33" t="s">
        <v>154</v>
      </c>
      <c r="B1594" s="34">
        <f>VLOOKUP(D1594,nusedswatershed,4,FALSE)</f>
        <v>25</v>
      </c>
      <c r="C1594" s="35">
        <v>25</v>
      </c>
      <c r="D1594" s="36" t="s">
        <v>218</v>
      </c>
      <c r="E1594" s="36" t="s">
        <v>66</v>
      </c>
      <c r="F1594" s="21" t="s">
        <v>163</v>
      </c>
      <c r="G1594" s="22">
        <v>1995</v>
      </c>
      <c r="H1594" s="128">
        <v>46</v>
      </c>
      <c r="I1594" s="40">
        <v>46</v>
      </c>
      <c r="J1594" s="159" t="str">
        <f>IFERROR(IF(K1594&gt;0,I1594*K1594,"   -"),"   -")</f>
        <v xml:space="preserve">   -</v>
      </c>
      <c r="K1594" s="52" t="str">
        <f>_xlfn.IFNA(VLOOKUP(D1594&amp;"."&amp;G1594,PNIdata!$E$6:$L$264,2,FALSE),"-")</f>
        <v>-</v>
      </c>
      <c r="L1594" s="158" t="str">
        <f>IFERROR(IF(O1594&gt;0,I1594*O1594,"   -"),"   -")</f>
        <v xml:space="preserve">   -</v>
      </c>
      <c r="M1594" s="52"/>
      <c r="N1594" s="167"/>
      <c r="O1594" s="167"/>
    </row>
    <row r="1595" spans="1:15" hidden="1" x14ac:dyDescent="0.25">
      <c r="A1595" s="33" t="s">
        <v>154</v>
      </c>
      <c r="B1595" s="34">
        <f>VLOOKUP(D1595,nusedswatershed,4,FALSE)</f>
        <v>25</v>
      </c>
      <c r="C1595" s="35">
        <v>25</v>
      </c>
      <c r="D1595" s="36" t="s">
        <v>218</v>
      </c>
      <c r="E1595" s="36" t="s">
        <v>66</v>
      </c>
      <c r="F1595" s="21" t="s">
        <v>163</v>
      </c>
      <c r="G1595" s="22">
        <v>1994</v>
      </c>
      <c r="H1595" s="128" t="s">
        <v>643</v>
      </c>
      <c r="I1595" s="40"/>
      <c r="J1595" s="159" t="str">
        <f>IFERROR(IF(K1595&gt;0,I1595*K1595,"   -"),"   -")</f>
        <v xml:space="preserve">   -</v>
      </c>
      <c r="K1595" s="52" t="str">
        <f>_xlfn.IFNA(VLOOKUP(D1595&amp;"."&amp;G1595,PNIdata!$E$6:$L$264,2,FALSE),"-")</f>
        <v>-</v>
      </c>
      <c r="L1595" s="158" t="str">
        <f>IFERROR(IF(O1595&gt;0,I1595*O1595,"   -"),"   -")</f>
        <v xml:space="preserve">   -</v>
      </c>
      <c r="M1595" s="52"/>
      <c r="N1595" s="167"/>
      <c r="O1595" s="167"/>
    </row>
    <row r="1596" spans="1:15" hidden="1" x14ac:dyDescent="0.25">
      <c r="A1596" s="33" t="s">
        <v>154</v>
      </c>
      <c r="B1596" s="34">
        <f>VLOOKUP(D1596,nusedswatershed,4,FALSE)</f>
        <v>25</v>
      </c>
      <c r="C1596" s="35">
        <v>25</v>
      </c>
      <c r="D1596" s="36" t="s">
        <v>218</v>
      </c>
      <c r="E1596" s="36" t="s">
        <v>66</v>
      </c>
      <c r="F1596" s="21" t="s">
        <v>163</v>
      </c>
      <c r="G1596" s="22">
        <v>1993</v>
      </c>
      <c r="H1596" s="128" t="s">
        <v>643</v>
      </c>
      <c r="I1596" s="40"/>
      <c r="J1596" s="159" t="str">
        <f>IFERROR(IF(K1596&gt;0,I1596*K1596,"   -"),"   -")</f>
        <v xml:space="preserve">   -</v>
      </c>
      <c r="K1596" s="52" t="str">
        <f>_xlfn.IFNA(VLOOKUP(D1596&amp;"."&amp;G1596,PNIdata!$E$6:$L$264,2,FALSE),"-")</f>
        <v>-</v>
      </c>
      <c r="L1596" s="158" t="str">
        <f>IFERROR(IF(O1596&gt;0,I1596*O1596,"   -"),"   -")</f>
        <v xml:space="preserve">   -</v>
      </c>
      <c r="M1596" s="52"/>
      <c r="N1596" s="167"/>
      <c r="O1596" s="167"/>
    </row>
    <row r="1597" spans="1:15" hidden="1" x14ac:dyDescent="0.25">
      <c r="A1597" s="33" t="s">
        <v>154</v>
      </c>
      <c r="B1597" s="34">
        <f>VLOOKUP(D1597,nusedswatershed,4,FALSE)</f>
        <v>25</v>
      </c>
      <c r="C1597" s="35">
        <v>25</v>
      </c>
      <c r="D1597" s="36" t="s">
        <v>218</v>
      </c>
      <c r="E1597" s="36" t="s">
        <v>66</v>
      </c>
      <c r="F1597" s="21" t="s">
        <v>163</v>
      </c>
      <c r="G1597" s="22">
        <v>1992</v>
      </c>
      <c r="H1597" s="128">
        <v>300</v>
      </c>
      <c r="I1597" s="40">
        <v>300</v>
      </c>
      <c r="J1597" s="159" t="str">
        <f>IFERROR(IF(K1597&gt;0,I1597*K1597,"   -"),"   -")</f>
        <v xml:space="preserve">   -</v>
      </c>
      <c r="K1597" s="52" t="str">
        <f>_xlfn.IFNA(VLOOKUP(D1597&amp;"."&amp;G1597,PNIdata!$E$6:$L$264,2,FALSE),"-")</f>
        <v>-</v>
      </c>
      <c r="L1597" s="158" t="str">
        <f>IFERROR(IF(O1597&gt;0,I1597*O1597,"   -"),"   -")</f>
        <v xml:space="preserve">   -</v>
      </c>
      <c r="M1597" s="52"/>
      <c r="N1597" s="167"/>
      <c r="O1597" s="167"/>
    </row>
    <row r="1598" spans="1:15" hidden="1" x14ac:dyDescent="0.25">
      <c r="A1598" s="33" t="s">
        <v>154</v>
      </c>
      <c r="B1598" s="34">
        <f>VLOOKUP(D1598,nusedswatershed,4,FALSE)</f>
        <v>25</v>
      </c>
      <c r="C1598" s="35">
        <v>25</v>
      </c>
      <c r="D1598" s="36" t="s">
        <v>218</v>
      </c>
      <c r="E1598" s="36" t="s">
        <v>66</v>
      </c>
      <c r="F1598" s="21" t="s">
        <v>163</v>
      </c>
      <c r="G1598" s="22">
        <v>1991</v>
      </c>
      <c r="H1598" s="128" t="s">
        <v>645</v>
      </c>
      <c r="I1598" s="40"/>
      <c r="J1598" s="159" t="str">
        <f>IFERROR(IF(K1598&gt;0,I1598*K1598,"   -"),"   -")</f>
        <v xml:space="preserve">   -</v>
      </c>
      <c r="K1598" s="52" t="str">
        <f>_xlfn.IFNA(VLOOKUP(D1598&amp;"."&amp;G1598,PNIdata!$E$6:$L$264,2,FALSE),"-")</f>
        <v>-</v>
      </c>
      <c r="L1598" s="158" t="str">
        <f>IFERROR(IF(O1598&gt;0,I1598*O1598,"   -"),"   -")</f>
        <v xml:space="preserve">   -</v>
      </c>
      <c r="M1598" s="52"/>
      <c r="N1598" s="167"/>
      <c r="O1598" s="167"/>
    </row>
    <row r="1599" spans="1:15" hidden="1" x14ac:dyDescent="0.25">
      <c r="A1599" s="33" t="s">
        <v>154</v>
      </c>
      <c r="B1599" s="34">
        <f>VLOOKUP(D1599,nusedswatershed,4,FALSE)</f>
        <v>25</v>
      </c>
      <c r="C1599" s="35">
        <v>25</v>
      </c>
      <c r="D1599" s="36" t="s">
        <v>218</v>
      </c>
      <c r="E1599" s="36" t="s">
        <v>66</v>
      </c>
      <c r="F1599" s="21" t="s">
        <v>163</v>
      </c>
      <c r="G1599" s="22">
        <v>1990</v>
      </c>
      <c r="H1599" s="128">
        <v>20</v>
      </c>
      <c r="I1599" s="40">
        <v>20</v>
      </c>
      <c r="J1599" s="159" t="str">
        <f>IFERROR(IF(K1599&gt;0,I1599*K1599,"   -"),"   -")</f>
        <v xml:space="preserve">   -</v>
      </c>
      <c r="K1599" s="52" t="str">
        <f>_xlfn.IFNA(VLOOKUP(D1599&amp;"."&amp;G1599,PNIdata!$E$6:$L$264,2,FALSE),"-")</f>
        <v>-</v>
      </c>
      <c r="L1599" s="158" t="str">
        <f>IFERROR(IF(O1599&gt;0,I1599*O1599,"   -"),"   -")</f>
        <v xml:space="preserve">   -</v>
      </c>
      <c r="M1599" s="52"/>
      <c r="N1599" s="167"/>
      <c r="O1599" s="167"/>
    </row>
    <row r="1600" spans="1:15" hidden="1" x14ac:dyDescent="0.25">
      <c r="A1600" s="33" t="s">
        <v>154</v>
      </c>
      <c r="B1600" s="34">
        <f>VLOOKUP(D1600,nusedswatershed,4,FALSE)</f>
        <v>25</v>
      </c>
      <c r="C1600" s="35">
        <v>25</v>
      </c>
      <c r="D1600" s="36" t="s">
        <v>218</v>
      </c>
      <c r="E1600" s="36" t="s">
        <v>66</v>
      </c>
      <c r="F1600" s="21" t="s">
        <v>163</v>
      </c>
      <c r="G1600" s="22">
        <v>1989</v>
      </c>
      <c r="H1600" s="128">
        <v>4</v>
      </c>
      <c r="I1600" s="40">
        <v>4</v>
      </c>
      <c r="J1600" s="159" t="str">
        <f>IFERROR(IF(K1600&gt;0,I1600*K1600,"   -"),"   -")</f>
        <v xml:space="preserve">   -</v>
      </c>
      <c r="K1600" s="52" t="str">
        <f>_xlfn.IFNA(VLOOKUP(D1600&amp;"."&amp;G1600,PNIdata!$E$6:$L$264,2,FALSE),"-")</f>
        <v>-</v>
      </c>
      <c r="L1600" s="158" t="str">
        <f>IFERROR(IF(O1600&gt;0,I1600*O1600,"   -"),"   -")</f>
        <v xml:space="preserve">   -</v>
      </c>
      <c r="M1600" s="52"/>
      <c r="N1600" s="167"/>
      <c r="O1600" s="167"/>
    </row>
    <row r="1601" spans="1:15" hidden="1" x14ac:dyDescent="0.25">
      <c r="A1601" s="33" t="s">
        <v>154</v>
      </c>
      <c r="B1601" s="34">
        <f>VLOOKUP(D1601,nusedswatershed,4,FALSE)</f>
        <v>25</v>
      </c>
      <c r="C1601" s="35">
        <v>25</v>
      </c>
      <c r="D1601" s="36" t="s">
        <v>218</v>
      </c>
      <c r="E1601" s="36" t="s">
        <v>66</v>
      </c>
      <c r="F1601" s="21" t="s">
        <v>163</v>
      </c>
      <c r="G1601" s="22">
        <v>1988</v>
      </c>
      <c r="H1601" s="128" t="s">
        <v>643</v>
      </c>
      <c r="I1601" s="40"/>
      <c r="J1601" s="159" t="str">
        <f>IFERROR(IF(K1601&gt;0,I1601*K1601,"   -"),"   -")</f>
        <v xml:space="preserve">   -</v>
      </c>
      <c r="K1601" s="52" t="str">
        <f>_xlfn.IFNA(VLOOKUP(D1601&amp;"."&amp;G1601,PNIdata!$E$6:$L$264,2,FALSE),"-")</f>
        <v>-</v>
      </c>
      <c r="L1601" s="158" t="str">
        <f>IFERROR(IF(O1601&gt;0,I1601*O1601,"   -"),"   -")</f>
        <v xml:space="preserve">   -</v>
      </c>
      <c r="M1601" s="52"/>
      <c r="N1601" s="167"/>
      <c r="O1601" s="167"/>
    </row>
    <row r="1602" spans="1:15" hidden="1" x14ac:dyDescent="0.25">
      <c r="A1602" s="33" t="s">
        <v>154</v>
      </c>
      <c r="B1602" s="34">
        <f>VLOOKUP(D1602,nusedswatershed,4,FALSE)</f>
        <v>25</v>
      </c>
      <c r="C1602" s="35">
        <v>25</v>
      </c>
      <c r="D1602" s="36" t="s">
        <v>218</v>
      </c>
      <c r="E1602" s="36" t="s">
        <v>66</v>
      </c>
      <c r="F1602" s="21" t="s">
        <v>163</v>
      </c>
      <c r="G1602" s="22">
        <v>1987</v>
      </c>
      <c r="H1602" s="128" t="s">
        <v>643</v>
      </c>
      <c r="I1602" s="40"/>
      <c r="J1602" s="159" t="str">
        <f>IFERROR(IF(K1602&gt;0,I1602*K1602,"   -"),"   -")</f>
        <v xml:space="preserve">   -</v>
      </c>
      <c r="K1602" s="52" t="str">
        <f>_xlfn.IFNA(VLOOKUP(D1602&amp;"."&amp;G1602,PNIdata!$E$6:$L$264,2,FALSE),"-")</f>
        <v>-</v>
      </c>
      <c r="L1602" s="158" t="str">
        <f>IFERROR(IF(O1602&gt;0,I1602*O1602,"   -"),"   -")</f>
        <v xml:space="preserve">   -</v>
      </c>
      <c r="M1602" s="52"/>
      <c r="N1602" s="167"/>
      <c r="O1602" s="167"/>
    </row>
    <row r="1603" spans="1:15" hidden="1" x14ac:dyDescent="0.25">
      <c r="A1603" s="33" t="s">
        <v>154</v>
      </c>
      <c r="B1603" s="34">
        <f>VLOOKUP(D1603,nusedswatershed,4,FALSE)</f>
        <v>25</v>
      </c>
      <c r="C1603" s="35">
        <v>25</v>
      </c>
      <c r="D1603" s="36" t="s">
        <v>218</v>
      </c>
      <c r="E1603" s="36" t="s">
        <v>66</v>
      </c>
      <c r="F1603" s="21" t="s">
        <v>163</v>
      </c>
      <c r="G1603" s="22">
        <v>1986</v>
      </c>
      <c r="H1603" s="128" t="s">
        <v>643</v>
      </c>
      <c r="I1603" s="40"/>
      <c r="J1603" s="159" t="str">
        <f>IFERROR(IF(K1603&gt;0,I1603*K1603,"   -"),"   -")</f>
        <v xml:space="preserve">   -</v>
      </c>
      <c r="K1603" s="52" t="str">
        <f>_xlfn.IFNA(VLOOKUP(D1603&amp;"."&amp;G1603,PNIdata!$E$6:$L$264,2,FALSE),"-")</f>
        <v>-</v>
      </c>
      <c r="L1603" s="158" t="str">
        <f>IFERROR(IF(O1603&gt;0,I1603*O1603,"   -"),"   -")</f>
        <v xml:space="preserve">   -</v>
      </c>
      <c r="M1603" s="52"/>
      <c r="N1603" s="167"/>
      <c r="O1603" s="167"/>
    </row>
    <row r="1604" spans="1:15" hidden="1" x14ac:dyDescent="0.25">
      <c r="A1604" s="33" t="s">
        <v>154</v>
      </c>
      <c r="B1604" s="34">
        <f>VLOOKUP(D1604,nusedswatershed,4,FALSE)</f>
        <v>25</v>
      </c>
      <c r="C1604" s="35">
        <v>25</v>
      </c>
      <c r="D1604" s="36" t="s">
        <v>218</v>
      </c>
      <c r="E1604" s="36" t="s">
        <v>66</v>
      </c>
      <c r="F1604" s="21" t="s">
        <v>163</v>
      </c>
      <c r="G1604" s="22">
        <v>1985</v>
      </c>
      <c r="H1604" s="128" t="s">
        <v>643</v>
      </c>
      <c r="I1604" s="40"/>
      <c r="J1604" s="159" t="str">
        <f>IFERROR(IF(K1604&gt;0,I1604*K1604,"   -"),"   -")</f>
        <v xml:space="preserve">   -</v>
      </c>
      <c r="K1604" s="52" t="str">
        <f>_xlfn.IFNA(VLOOKUP(D1604&amp;"."&amp;G1604,PNIdata!$E$6:$L$264,2,FALSE),"-")</f>
        <v>-</v>
      </c>
      <c r="L1604" s="158" t="str">
        <f>IFERROR(IF(O1604&gt;0,I1604*O1604,"   -"),"   -")</f>
        <v xml:space="preserve">   -</v>
      </c>
      <c r="M1604" s="52"/>
      <c r="N1604" s="167"/>
      <c r="O1604" s="167"/>
    </row>
    <row r="1605" spans="1:15" hidden="1" x14ac:dyDescent="0.25">
      <c r="A1605" s="33" t="s">
        <v>154</v>
      </c>
      <c r="B1605" s="34">
        <f>VLOOKUP(D1605,nusedswatershed,4,FALSE)</f>
        <v>25</v>
      </c>
      <c r="C1605" s="35">
        <v>25</v>
      </c>
      <c r="D1605" s="36" t="s">
        <v>218</v>
      </c>
      <c r="E1605" s="36" t="s">
        <v>66</v>
      </c>
      <c r="F1605" s="21" t="s">
        <v>163</v>
      </c>
      <c r="G1605" s="22">
        <v>1984</v>
      </c>
      <c r="H1605" s="128">
        <v>1</v>
      </c>
      <c r="I1605" s="40">
        <v>1</v>
      </c>
      <c r="J1605" s="159" t="str">
        <f>IFERROR(IF(K1605&gt;0,I1605*K1605,"   -"),"   -")</f>
        <v xml:space="preserve">   -</v>
      </c>
      <c r="K1605" s="52" t="str">
        <f>_xlfn.IFNA(VLOOKUP(D1605&amp;"."&amp;G1605,PNIdata!$E$6:$L$264,2,FALSE),"-")</f>
        <v>-</v>
      </c>
      <c r="L1605" s="158" t="str">
        <f>IFERROR(IF(O1605&gt;0,I1605*O1605,"   -"),"   -")</f>
        <v xml:space="preserve">   -</v>
      </c>
      <c r="M1605" s="52"/>
      <c r="N1605" s="167"/>
      <c r="O1605" s="167"/>
    </row>
    <row r="1606" spans="1:15" hidden="1" x14ac:dyDescent="0.25">
      <c r="A1606" s="33" t="s">
        <v>154</v>
      </c>
      <c r="B1606" s="34">
        <f>VLOOKUP(D1606,nusedswatershed,4,FALSE)</f>
        <v>25</v>
      </c>
      <c r="C1606" s="35">
        <v>25</v>
      </c>
      <c r="D1606" s="36" t="s">
        <v>218</v>
      </c>
      <c r="E1606" s="36" t="s">
        <v>66</v>
      </c>
      <c r="F1606" s="21" t="s">
        <v>163</v>
      </c>
      <c r="G1606" s="22">
        <v>1983</v>
      </c>
      <c r="H1606" s="128" t="s">
        <v>643</v>
      </c>
      <c r="I1606" s="40"/>
      <c r="J1606" s="159" t="str">
        <f>IFERROR(IF(K1606&gt;0,I1606*K1606,"   -"),"   -")</f>
        <v xml:space="preserve">   -</v>
      </c>
      <c r="K1606" s="52" t="str">
        <f>_xlfn.IFNA(VLOOKUP(D1606&amp;"."&amp;G1606,PNIdata!$E$6:$L$264,2,FALSE),"-")</f>
        <v>-</v>
      </c>
      <c r="L1606" s="158" t="str">
        <f>IFERROR(IF(O1606&gt;0,I1606*O1606,"   -"),"   -")</f>
        <v xml:space="preserve">   -</v>
      </c>
      <c r="M1606" s="52"/>
      <c r="N1606" s="167"/>
      <c r="O1606" s="167"/>
    </row>
    <row r="1607" spans="1:15" hidden="1" x14ac:dyDescent="0.25">
      <c r="A1607" s="33" t="s">
        <v>154</v>
      </c>
      <c r="B1607" s="34">
        <f>VLOOKUP(D1607,nusedswatershed,4,FALSE)</f>
        <v>25</v>
      </c>
      <c r="C1607" s="35">
        <v>25</v>
      </c>
      <c r="D1607" s="36" t="s">
        <v>218</v>
      </c>
      <c r="E1607" s="36" t="s">
        <v>66</v>
      </c>
      <c r="F1607" s="21" t="s">
        <v>163</v>
      </c>
      <c r="G1607" s="22">
        <v>1982</v>
      </c>
      <c r="H1607" s="128" t="s">
        <v>643</v>
      </c>
      <c r="I1607" s="40"/>
      <c r="J1607" s="159" t="str">
        <f>IFERROR(IF(K1607&gt;0,I1607*K1607,"   -"),"   -")</f>
        <v xml:space="preserve">   -</v>
      </c>
      <c r="K1607" s="52" t="str">
        <f>_xlfn.IFNA(VLOOKUP(D1607&amp;"."&amp;G1607,PNIdata!$E$6:$L$264,2,FALSE),"-")</f>
        <v>-</v>
      </c>
      <c r="L1607" s="158" t="str">
        <f>IFERROR(IF(O1607&gt;0,I1607*O1607,"   -"),"   -")</f>
        <v xml:space="preserve">   -</v>
      </c>
      <c r="M1607" s="52"/>
      <c r="N1607" s="167"/>
      <c r="O1607" s="167"/>
    </row>
    <row r="1608" spans="1:15" hidden="1" x14ac:dyDescent="0.25">
      <c r="A1608" s="33" t="s">
        <v>154</v>
      </c>
      <c r="B1608" s="34">
        <f>VLOOKUP(D1608,nusedswatershed,4,FALSE)</f>
        <v>25</v>
      </c>
      <c r="C1608" s="35">
        <v>25</v>
      </c>
      <c r="D1608" s="36" t="s">
        <v>218</v>
      </c>
      <c r="E1608" s="36" t="s">
        <v>66</v>
      </c>
      <c r="F1608" s="21" t="s">
        <v>163</v>
      </c>
      <c r="G1608" s="22">
        <v>1981</v>
      </c>
      <c r="H1608" s="128" t="s">
        <v>643</v>
      </c>
      <c r="I1608" s="40"/>
      <c r="J1608" s="159" t="str">
        <f>IFERROR(IF(K1608&gt;0,I1608*K1608,"   -"),"   -")</f>
        <v xml:space="preserve">   -</v>
      </c>
      <c r="K1608" s="52" t="str">
        <f>_xlfn.IFNA(VLOOKUP(D1608&amp;"."&amp;G1608,PNIdata!$E$6:$L$264,2,FALSE),"-")</f>
        <v>-</v>
      </c>
      <c r="L1608" s="158" t="str">
        <f>IFERROR(IF(O1608&gt;0,I1608*O1608,"   -"),"   -")</f>
        <v xml:space="preserve">   -</v>
      </c>
      <c r="M1608" s="52"/>
      <c r="N1608" s="167"/>
      <c r="O1608" s="167"/>
    </row>
    <row r="1609" spans="1:15" hidden="1" x14ac:dyDescent="0.25">
      <c r="A1609" s="33" t="s">
        <v>154</v>
      </c>
      <c r="B1609" s="34">
        <f>VLOOKUP(D1609,nusedswatershed,4,FALSE)</f>
        <v>25</v>
      </c>
      <c r="C1609" s="35">
        <v>25</v>
      </c>
      <c r="D1609" s="36" t="s">
        <v>218</v>
      </c>
      <c r="E1609" s="36" t="s">
        <v>66</v>
      </c>
      <c r="F1609" s="21" t="s">
        <v>163</v>
      </c>
      <c r="G1609" s="22">
        <v>1980</v>
      </c>
      <c r="H1609" s="128" t="s">
        <v>643</v>
      </c>
      <c r="I1609" s="40"/>
      <c r="J1609" s="159" t="str">
        <f>IFERROR(IF(K1609&gt;0,I1609*K1609,"   -"),"   -")</f>
        <v xml:space="preserve">   -</v>
      </c>
      <c r="K1609" s="52" t="str">
        <f>_xlfn.IFNA(VLOOKUP(D1609&amp;"."&amp;G1609,PNIdata!$E$6:$L$264,2,FALSE),"-")</f>
        <v>-</v>
      </c>
      <c r="L1609" s="158" t="str">
        <f>IFERROR(IF(O1609&gt;0,I1609*O1609,"   -"),"   -")</f>
        <v xml:space="preserve">   -</v>
      </c>
      <c r="M1609" s="52"/>
      <c r="N1609" s="167"/>
      <c r="O1609" s="167"/>
    </row>
    <row r="1610" spans="1:15" hidden="1" x14ac:dyDescent="0.25">
      <c r="A1610" s="33" t="s">
        <v>154</v>
      </c>
      <c r="B1610" s="34">
        <f>VLOOKUP(D1610,nusedswatershed,4,FALSE)</f>
        <v>25</v>
      </c>
      <c r="C1610" s="35">
        <v>25</v>
      </c>
      <c r="D1610" s="36" t="s">
        <v>218</v>
      </c>
      <c r="E1610" s="36" t="s">
        <v>66</v>
      </c>
      <c r="F1610" s="21" t="s">
        <v>163</v>
      </c>
      <c r="G1610" s="22">
        <v>1979</v>
      </c>
      <c r="H1610" s="128" t="s">
        <v>643</v>
      </c>
      <c r="I1610" s="40"/>
      <c r="J1610" s="159" t="str">
        <f>IFERROR(IF(K1610&gt;0,I1610*K1610,"   -"),"   -")</f>
        <v xml:space="preserve">   -</v>
      </c>
      <c r="K1610" s="52" t="str">
        <f>_xlfn.IFNA(VLOOKUP(D1610&amp;"."&amp;G1610,PNIdata!$E$6:$L$264,2,FALSE),"-")</f>
        <v>-</v>
      </c>
      <c r="L1610" s="158" t="str">
        <f>IFERROR(IF(O1610&gt;0,I1610*O1610,"   -"),"   -")</f>
        <v xml:space="preserve">   -</v>
      </c>
      <c r="M1610" s="52"/>
      <c r="N1610" s="167"/>
      <c r="O1610" s="167"/>
    </row>
    <row r="1611" spans="1:15" hidden="1" x14ac:dyDescent="0.25">
      <c r="A1611" s="33" t="s">
        <v>154</v>
      </c>
      <c r="B1611" s="34">
        <f>VLOOKUP(D1611,nusedswatershed,4,FALSE)</f>
        <v>25</v>
      </c>
      <c r="C1611" s="35">
        <v>25</v>
      </c>
      <c r="D1611" s="36" t="s">
        <v>218</v>
      </c>
      <c r="E1611" s="36" t="s">
        <v>66</v>
      </c>
      <c r="F1611" s="21" t="s">
        <v>163</v>
      </c>
      <c r="G1611" s="22">
        <v>1978</v>
      </c>
      <c r="H1611" s="128">
        <v>5</v>
      </c>
      <c r="I1611" s="40">
        <v>5</v>
      </c>
      <c r="J1611" s="159" t="str">
        <f>IFERROR(IF(K1611&gt;0,I1611*K1611,"   -"),"   -")</f>
        <v xml:space="preserve">   -</v>
      </c>
      <c r="K1611" s="52" t="str">
        <f>_xlfn.IFNA(VLOOKUP(D1611&amp;"."&amp;G1611,PNIdata!$E$6:$L$264,2,FALSE),"-")</f>
        <v>-</v>
      </c>
      <c r="L1611" s="158" t="str">
        <f>IFERROR(IF(O1611&gt;0,I1611*O1611,"   -"),"   -")</f>
        <v xml:space="preserve">   -</v>
      </c>
      <c r="M1611" s="52"/>
      <c r="N1611" s="167"/>
      <c r="O1611" s="167"/>
    </row>
    <row r="1612" spans="1:15" hidden="1" x14ac:dyDescent="0.25">
      <c r="A1612" s="33" t="s">
        <v>154</v>
      </c>
      <c r="B1612" s="34">
        <f>VLOOKUP(D1612,nusedswatershed,4,FALSE)</f>
        <v>25</v>
      </c>
      <c r="C1612" s="35">
        <v>25</v>
      </c>
      <c r="D1612" s="36" t="s">
        <v>218</v>
      </c>
      <c r="E1612" s="36" t="s">
        <v>66</v>
      </c>
      <c r="F1612" s="21" t="s">
        <v>163</v>
      </c>
      <c r="G1612" s="22">
        <v>1977</v>
      </c>
      <c r="H1612" s="128" t="s">
        <v>643</v>
      </c>
      <c r="I1612" s="40"/>
      <c r="J1612" s="159" t="str">
        <f>IFERROR(IF(K1612&gt;0,I1612*K1612,"   -"),"   -")</f>
        <v xml:space="preserve">   -</v>
      </c>
      <c r="K1612" s="52" t="str">
        <f>_xlfn.IFNA(VLOOKUP(D1612&amp;"."&amp;G1612,PNIdata!$E$6:$L$264,2,FALSE),"-")</f>
        <v>-</v>
      </c>
      <c r="L1612" s="158" t="str">
        <f>IFERROR(IF(O1612&gt;0,I1612*O1612,"   -"),"   -")</f>
        <v xml:space="preserve">   -</v>
      </c>
      <c r="M1612" s="52"/>
      <c r="N1612" s="167"/>
      <c r="O1612" s="167"/>
    </row>
    <row r="1613" spans="1:15" hidden="1" x14ac:dyDescent="0.25">
      <c r="A1613" s="33" t="s">
        <v>154</v>
      </c>
      <c r="B1613" s="34">
        <f>VLOOKUP(D1613,nusedswatershed,4,FALSE)</f>
        <v>25</v>
      </c>
      <c r="C1613" s="35">
        <v>25</v>
      </c>
      <c r="D1613" s="36" t="s">
        <v>218</v>
      </c>
      <c r="E1613" s="36" t="s">
        <v>66</v>
      </c>
      <c r="F1613" s="21" t="s">
        <v>163</v>
      </c>
      <c r="G1613" s="22">
        <v>1976</v>
      </c>
      <c r="H1613" s="128" t="s">
        <v>644</v>
      </c>
      <c r="I1613" s="40"/>
      <c r="J1613" s="159" t="str">
        <f>IFERROR(IF(K1613&gt;0,I1613*K1613,"   -"),"   -")</f>
        <v xml:space="preserve">   -</v>
      </c>
      <c r="K1613" s="52" t="str">
        <f>_xlfn.IFNA(VLOOKUP(D1613&amp;"."&amp;G1613,PNIdata!$E$6:$L$264,2,FALSE),"-")</f>
        <v>-</v>
      </c>
      <c r="L1613" s="158" t="str">
        <f>IFERROR(IF(O1613&gt;0,I1613*O1613,"   -"),"   -")</f>
        <v xml:space="preserve">   -</v>
      </c>
      <c r="M1613" s="52"/>
      <c r="N1613" s="167"/>
      <c r="O1613" s="167"/>
    </row>
    <row r="1614" spans="1:15" hidden="1" x14ac:dyDescent="0.25">
      <c r="A1614" s="33" t="s">
        <v>154</v>
      </c>
      <c r="B1614" s="34">
        <f>VLOOKUP(D1614,nusedswatershed,4,FALSE)</f>
        <v>25</v>
      </c>
      <c r="C1614" s="35">
        <v>25</v>
      </c>
      <c r="D1614" s="36" t="s">
        <v>218</v>
      </c>
      <c r="E1614" s="36" t="s">
        <v>66</v>
      </c>
      <c r="F1614" s="21" t="s">
        <v>163</v>
      </c>
      <c r="G1614" s="22">
        <v>1975</v>
      </c>
      <c r="H1614" s="128">
        <v>25</v>
      </c>
      <c r="I1614" s="40">
        <v>25</v>
      </c>
      <c r="J1614" s="159" t="str">
        <f>IFERROR(IF(K1614&gt;0,I1614*K1614,"   -"),"   -")</f>
        <v xml:space="preserve">   -</v>
      </c>
      <c r="K1614" s="52" t="str">
        <f>_xlfn.IFNA(VLOOKUP(D1614&amp;"."&amp;G1614,PNIdata!$E$6:$L$264,2,FALSE),"-")</f>
        <v>-</v>
      </c>
      <c r="L1614" s="158" t="str">
        <f>IFERROR(IF(O1614&gt;0,I1614*O1614,"   -"),"   -")</f>
        <v xml:space="preserve">   -</v>
      </c>
      <c r="M1614" s="52"/>
      <c r="N1614" s="167"/>
      <c r="O1614" s="167"/>
    </row>
    <row r="1615" spans="1:15" hidden="1" x14ac:dyDescent="0.25">
      <c r="A1615" s="33" t="s">
        <v>154</v>
      </c>
      <c r="B1615" s="34">
        <f>VLOOKUP(D1615,nusedswatershed,4,FALSE)</f>
        <v>25</v>
      </c>
      <c r="C1615" s="35">
        <v>25</v>
      </c>
      <c r="D1615" s="36" t="s">
        <v>218</v>
      </c>
      <c r="E1615" s="36" t="s">
        <v>66</v>
      </c>
      <c r="F1615" s="21" t="s">
        <v>163</v>
      </c>
      <c r="G1615" s="22">
        <v>1974</v>
      </c>
      <c r="H1615" s="128">
        <v>25</v>
      </c>
      <c r="I1615" s="40">
        <v>25</v>
      </c>
      <c r="J1615" s="159" t="str">
        <f>IFERROR(IF(K1615&gt;0,I1615*K1615,"   -"),"   -")</f>
        <v xml:space="preserve">   -</v>
      </c>
      <c r="K1615" s="52" t="str">
        <f>_xlfn.IFNA(VLOOKUP(D1615&amp;"."&amp;G1615,PNIdata!$E$6:$L$264,2,FALSE),"-")</f>
        <v>-</v>
      </c>
      <c r="L1615" s="158" t="str">
        <f>IFERROR(IF(O1615&gt;0,I1615*O1615,"   -"),"   -")</f>
        <v xml:space="preserve">   -</v>
      </c>
      <c r="M1615" s="52"/>
      <c r="N1615" s="167"/>
      <c r="O1615" s="167"/>
    </row>
    <row r="1616" spans="1:15" hidden="1" x14ac:dyDescent="0.25">
      <c r="A1616" s="33" t="s">
        <v>154</v>
      </c>
      <c r="B1616" s="34">
        <f>VLOOKUP(D1616,nusedswatershed,4,FALSE)</f>
        <v>25</v>
      </c>
      <c r="C1616" s="35">
        <v>25</v>
      </c>
      <c r="D1616" s="36" t="s">
        <v>218</v>
      </c>
      <c r="E1616" s="36" t="s">
        <v>66</v>
      </c>
      <c r="F1616" s="21" t="s">
        <v>163</v>
      </c>
      <c r="G1616" s="22">
        <v>1973</v>
      </c>
      <c r="H1616" s="128">
        <v>75</v>
      </c>
      <c r="I1616" s="40">
        <v>75</v>
      </c>
      <c r="J1616" s="159" t="str">
        <f>IFERROR(IF(K1616&gt;0,I1616*K1616,"   -"),"   -")</f>
        <v xml:space="preserve">   -</v>
      </c>
      <c r="K1616" s="52" t="str">
        <f>_xlfn.IFNA(VLOOKUP(D1616&amp;"."&amp;G1616,PNIdata!$E$6:$L$264,2,FALSE),"-")</f>
        <v>-</v>
      </c>
      <c r="L1616" s="158" t="str">
        <f>IFERROR(IF(O1616&gt;0,I1616*O1616,"   -"),"   -")</f>
        <v xml:space="preserve">   -</v>
      </c>
      <c r="M1616" s="52"/>
      <c r="N1616" s="167"/>
      <c r="O1616" s="167"/>
    </row>
    <row r="1617" spans="1:15" hidden="1" x14ac:dyDescent="0.25">
      <c r="A1617" s="33" t="s">
        <v>154</v>
      </c>
      <c r="B1617" s="34">
        <f>VLOOKUP(D1617,nusedswatershed,4,FALSE)</f>
        <v>25</v>
      </c>
      <c r="C1617" s="35">
        <v>25</v>
      </c>
      <c r="D1617" s="36" t="s">
        <v>218</v>
      </c>
      <c r="E1617" s="36" t="s">
        <v>66</v>
      </c>
      <c r="F1617" s="21" t="s">
        <v>163</v>
      </c>
      <c r="G1617" s="22">
        <v>1972</v>
      </c>
      <c r="H1617" s="128">
        <v>25</v>
      </c>
      <c r="I1617" s="40">
        <v>25</v>
      </c>
      <c r="J1617" s="159" t="str">
        <f>IFERROR(IF(K1617&gt;0,I1617*K1617,"   -"),"   -")</f>
        <v xml:space="preserve">   -</v>
      </c>
      <c r="K1617" s="52" t="str">
        <f>_xlfn.IFNA(VLOOKUP(D1617&amp;"."&amp;G1617,PNIdata!$E$6:$L$264,2,FALSE),"-")</f>
        <v>-</v>
      </c>
      <c r="L1617" s="158" t="str">
        <f>IFERROR(IF(O1617&gt;0,I1617*O1617,"   -"),"   -")</f>
        <v xml:space="preserve">   -</v>
      </c>
      <c r="M1617" s="52"/>
      <c r="N1617" s="167"/>
      <c r="O1617" s="167"/>
    </row>
    <row r="1618" spans="1:15" hidden="1" x14ac:dyDescent="0.25">
      <c r="A1618" s="33" t="s">
        <v>154</v>
      </c>
      <c r="B1618" s="34">
        <f>VLOOKUP(D1618,nusedswatershed,4,FALSE)</f>
        <v>25</v>
      </c>
      <c r="C1618" s="35">
        <v>25</v>
      </c>
      <c r="D1618" s="36" t="s">
        <v>218</v>
      </c>
      <c r="E1618" s="36" t="s">
        <v>66</v>
      </c>
      <c r="F1618" s="21" t="s">
        <v>163</v>
      </c>
      <c r="G1618" s="22">
        <v>1971</v>
      </c>
      <c r="H1618" s="128">
        <v>50</v>
      </c>
      <c r="I1618" s="40">
        <v>50</v>
      </c>
      <c r="J1618" s="159" t="str">
        <f>IFERROR(IF(K1618&gt;0,I1618*K1618,"   -"),"   -")</f>
        <v xml:space="preserve">   -</v>
      </c>
      <c r="K1618" s="52" t="str">
        <f>_xlfn.IFNA(VLOOKUP(D1618&amp;"."&amp;G1618,PNIdata!$E$6:$L$264,2,FALSE),"-")</f>
        <v>-</v>
      </c>
      <c r="L1618" s="158" t="str">
        <f>IFERROR(IF(O1618&gt;0,I1618*O1618,"   -"),"   -")</f>
        <v xml:space="preserve">   -</v>
      </c>
      <c r="M1618" s="52"/>
      <c r="N1618" s="167"/>
      <c r="O1618" s="167"/>
    </row>
    <row r="1619" spans="1:15" hidden="1" x14ac:dyDescent="0.25">
      <c r="A1619" s="33" t="s">
        <v>154</v>
      </c>
      <c r="B1619" s="34">
        <f>VLOOKUP(D1619,nusedswatershed,4,FALSE)</f>
        <v>25</v>
      </c>
      <c r="C1619" s="35">
        <v>25</v>
      </c>
      <c r="D1619" s="36" t="s">
        <v>218</v>
      </c>
      <c r="E1619" s="36" t="s">
        <v>66</v>
      </c>
      <c r="F1619" s="21" t="s">
        <v>163</v>
      </c>
      <c r="G1619" s="22">
        <v>1970</v>
      </c>
      <c r="H1619" s="128">
        <v>25</v>
      </c>
      <c r="I1619" s="40">
        <v>25</v>
      </c>
      <c r="J1619" s="159" t="str">
        <f>IFERROR(IF(K1619&gt;0,I1619*K1619,"   -"),"   -")</f>
        <v xml:space="preserve">   -</v>
      </c>
      <c r="K1619" s="52" t="str">
        <f>_xlfn.IFNA(VLOOKUP(D1619&amp;"."&amp;G1619,PNIdata!$E$6:$L$264,2,FALSE),"-")</f>
        <v>-</v>
      </c>
      <c r="L1619" s="158" t="str">
        <f>IFERROR(IF(O1619&gt;0,I1619*O1619,"   -"),"   -")</f>
        <v xml:space="preserve">   -</v>
      </c>
      <c r="M1619" s="52"/>
      <c r="N1619" s="167"/>
      <c r="O1619" s="167"/>
    </row>
    <row r="1620" spans="1:15" hidden="1" x14ac:dyDescent="0.25">
      <c r="A1620" s="33" t="s">
        <v>154</v>
      </c>
      <c r="B1620" s="34">
        <f>VLOOKUP(D1620,nusedswatershed,4,FALSE)</f>
        <v>25</v>
      </c>
      <c r="C1620" s="35">
        <v>25</v>
      </c>
      <c r="D1620" s="36" t="s">
        <v>218</v>
      </c>
      <c r="E1620" s="36" t="s">
        <v>66</v>
      </c>
      <c r="F1620" s="21" t="s">
        <v>163</v>
      </c>
      <c r="G1620" s="22">
        <v>1969</v>
      </c>
      <c r="H1620" s="128">
        <v>25</v>
      </c>
      <c r="I1620" s="40">
        <v>25</v>
      </c>
      <c r="J1620" s="159" t="str">
        <f>IFERROR(IF(K1620&gt;0,I1620*K1620,"   -"),"   -")</f>
        <v xml:space="preserve">   -</v>
      </c>
      <c r="K1620" s="52" t="str">
        <f>_xlfn.IFNA(VLOOKUP(D1620&amp;"."&amp;G1620,PNIdata!$E$6:$L$264,2,FALSE),"-")</f>
        <v>-</v>
      </c>
      <c r="L1620" s="158" t="str">
        <f>IFERROR(IF(O1620&gt;0,I1620*O1620,"   -"),"   -")</f>
        <v xml:space="preserve">   -</v>
      </c>
      <c r="M1620" s="52"/>
      <c r="N1620" s="167"/>
      <c r="O1620" s="167"/>
    </row>
    <row r="1621" spans="1:15" hidden="1" x14ac:dyDescent="0.25">
      <c r="A1621" s="33" t="s">
        <v>154</v>
      </c>
      <c r="B1621" s="34">
        <f>VLOOKUP(D1621,nusedswatershed,4,FALSE)</f>
        <v>25</v>
      </c>
      <c r="C1621" s="35">
        <v>25</v>
      </c>
      <c r="D1621" s="36" t="s">
        <v>218</v>
      </c>
      <c r="E1621" s="36" t="s">
        <v>66</v>
      </c>
      <c r="F1621" s="21" t="s">
        <v>163</v>
      </c>
      <c r="G1621" s="22">
        <v>1968</v>
      </c>
      <c r="H1621" s="128">
        <v>75</v>
      </c>
      <c r="I1621" s="40">
        <v>75</v>
      </c>
      <c r="J1621" s="159" t="str">
        <f>IFERROR(IF(K1621&gt;0,I1621*K1621,"   -"),"   -")</f>
        <v xml:space="preserve">   -</v>
      </c>
      <c r="K1621" s="52" t="str">
        <f>_xlfn.IFNA(VLOOKUP(D1621&amp;"."&amp;G1621,PNIdata!$E$6:$L$264,2,FALSE),"-")</f>
        <v>-</v>
      </c>
      <c r="L1621" s="158" t="str">
        <f>IFERROR(IF(O1621&gt;0,I1621*O1621,"   -"),"   -")</f>
        <v xml:space="preserve">   -</v>
      </c>
      <c r="M1621" s="52"/>
      <c r="N1621" s="167"/>
      <c r="O1621" s="167"/>
    </row>
    <row r="1622" spans="1:15" hidden="1" x14ac:dyDescent="0.25">
      <c r="A1622" s="33" t="s">
        <v>154</v>
      </c>
      <c r="B1622" s="34">
        <f>VLOOKUP(D1622,nusedswatershed,4,FALSE)</f>
        <v>25</v>
      </c>
      <c r="C1622" s="35">
        <v>25</v>
      </c>
      <c r="D1622" s="36" t="s">
        <v>218</v>
      </c>
      <c r="E1622" s="36" t="s">
        <v>66</v>
      </c>
      <c r="F1622" s="21" t="s">
        <v>163</v>
      </c>
      <c r="G1622" s="22">
        <v>1967</v>
      </c>
      <c r="H1622" s="128">
        <v>200</v>
      </c>
      <c r="I1622" s="40">
        <v>200</v>
      </c>
      <c r="J1622" s="159" t="str">
        <f>IFERROR(IF(K1622&gt;0,I1622*K1622,"   -"),"   -")</f>
        <v xml:space="preserve">   -</v>
      </c>
      <c r="K1622" s="52" t="str">
        <f>_xlfn.IFNA(VLOOKUP(D1622&amp;"."&amp;G1622,PNIdata!$E$6:$L$264,2,FALSE),"-")</f>
        <v>-</v>
      </c>
      <c r="L1622" s="158" t="str">
        <f>IFERROR(IF(O1622&gt;0,I1622*O1622,"   -"),"   -")</f>
        <v xml:space="preserve">   -</v>
      </c>
      <c r="M1622" s="52"/>
      <c r="N1622" s="167"/>
      <c r="O1622" s="167"/>
    </row>
    <row r="1623" spans="1:15" hidden="1" x14ac:dyDescent="0.25">
      <c r="A1623" s="33" t="s">
        <v>154</v>
      </c>
      <c r="B1623" s="34">
        <f>VLOOKUP(D1623,nusedswatershed,4,FALSE)</f>
        <v>25</v>
      </c>
      <c r="C1623" s="35">
        <v>25</v>
      </c>
      <c r="D1623" s="36" t="s">
        <v>218</v>
      </c>
      <c r="E1623" s="36" t="s">
        <v>66</v>
      </c>
      <c r="F1623" s="21" t="s">
        <v>163</v>
      </c>
      <c r="G1623" s="22">
        <v>1966</v>
      </c>
      <c r="H1623" s="128">
        <v>75</v>
      </c>
      <c r="I1623" s="40">
        <v>75</v>
      </c>
      <c r="J1623" s="159" t="str">
        <f>IFERROR(IF(K1623&gt;0,I1623*K1623,"   -"),"   -")</f>
        <v xml:space="preserve">   -</v>
      </c>
      <c r="K1623" s="52" t="str">
        <f>_xlfn.IFNA(VLOOKUP(D1623&amp;"."&amp;G1623,PNIdata!$E$6:$L$264,2,FALSE),"-")</f>
        <v>-</v>
      </c>
      <c r="L1623" s="158" t="str">
        <f>IFERROR(IF(O1623&gt;0,I1623*O1623,"   -"),"   -")</f>
        <v xml:space="preserve">   -</v>
      </c>
      <c r="M1623" s="52"/>
      <c r="N1623" s="167"/>
      <c r="O1623" s="167"/>
    </row>
    <row r="1624" spans="1:15" hidden="1" x14ac:dyDescent="0.25">
      <c r="A1624" s="33" t="s">
        <v>154</v>
      </c>
      <c r="B1624" s="34">
        <f>VLOOKUP(D1624,nusedswatershed,4,FALSE)</f>
        <v>25</v>
      </c>
      <c r="C1624" s="35">
        <v>25</v>
      </c>
      <c r="D1624" s="36" t="s">
        <v>218</v>
      </c>
      <c r="E1624" s="36" t="s">
        <v>66</v>
      </c>
      <c r="F1624" s="21" t="s">
        <v>163</v>
      </c>
      <c r="G1624" s="22">
        <v>1965</v>
      </c>
      <c r="H1624" s="128">
        <v>75</v>
      </c>
      <c r="I1624" s="40">
        <v>75</v>
      </c>
      <c r="J1624" s="159" t="str">
        <f>IFERROR(IF(K1624&gt;0,I1624*K1624,"   -"),"   -")</f>
        <v xml:space="preserve">   -</v>
      </c>
      <c r="K1624" s="52" t="str">
        <f>_xlfn.IFNA(VLOOKUP(D1624&amp;"."&amp;G1624,PNIdata!$E$6:$L$264,2,FALSE),"-")</f>
        <v>-</v>
      </c>
      <c r="L1624" s="158" t="str">
        <f>IFERROR(IF(O1624&gt;0,I1624*O1624,"   -"),"   -")</f>
        <v xml:space="preserve">   -</v>
      </c>
      <c r="M1624" s="52"/>
      <c r="N1624" s="167"/>
      <c r="O1624" s="167"/>
    </row>
    <row r="1625" spans="1:15" hidden="1" x14ac:dyDescent="0.25">
      <c r="A1625" s="33" t="s">
        <v>154</v>
      </c>
      <c r="B1625" s="34">
        <f>VLOOKUP(D1625,nusedswatershed,4,FALSE)</f>
        <v>25</v>
      </c>
      <c r="C1625" s="35">
        <v>25</v>
      </c>
      <c r="D1625" s="36" t="s">
        <v>218</v>
      </c>
      <c r="E1625" s="36" t="s">
        <v>66</v>
      </c>
      <c r="F1625" s="21" t="s">
        <v>163</v>
      </c>
      <c r="G1625" s="22">
        <v>1964</v>
      </c>
      <c r="H1625" s="128">
        <v>25</v>
      </c>
      <c r="I1625" s="40">
        <v>25</v>
      </c>
      <c r="J1625" s="159" t="str">
        <f>IFERROR(IF(K1625&gt;0,I1625*K1625,"   -"),"   -")</f>
        <v xml:space="preserve">   -</v>
      </c>
      <c r="K1625" s="52" t="str">
        <f>_xlfn.IFNA(VLOOKUP(D1625&amp;"."&amp;G1625,PNIdata!$E$6:$L$264,2,FALSE),"-")</f>
        <v>-</v>
      </c>
      <c r="L1625" s="158" t="str">
        <f>IFERROR(IF(O1625&gt;0,I1625*O1625,"   -"),"   -")</f>
        <v xml:space="preserve">   -</v>
      </c>
      <c r="M1625" s="52"/>
      <c r="N1625" s="167"/>
      <c r="O1625" s="167"/>
    </row>
    <row r="1626" spans="1:15" hidden="1" x14ac:dyDescent="0.25">
      <c r="A1626" s="33" t="s">
        <v>154</v>
      </c>
      <c r="B1626" s="34">
        <f>VLOOKUP(D1626,nusedswatershed,4,FALSE)</f>
        <v>25</v>
      </c>
      <c r="C1626" s="35">
        <v>25</v>
      </c>
      <c r="D1626" s="36" t="s">
        <v>218</v>
      </c>
      <c r="E1626" s="36" t="s">
        <v>66</v>
      </c>
      <c r="F1626" s="21" t="s">
        <v>163</v>
      </c>
      <c r="G1626" s="22">
        <v>1963</v>
      </c>
      <c r="H1626" s="128">
        <v>50</v>
      </c>
      <c r="I1626" s="40">
        <v>50</v>
      </c>
      <c r="J1626" s="159" t="str">
        <f>IFERROR(IF(K1626&gt;0,I1626*K1626,"   -"),"   -")</f>
        <v xml:space="preserve">   -</v>
      </c>
      <c r="K1626" s="52" t="str">
        <f>_xlfn.IFNA(VLOOKUP(D1626&amp;"."&amp;G1626,PNIdata!$E$6:$L$264,2,FALSE),"-")</f>
        <v>-</v>
      </c>
      <c r="L1626" s="158" t="str">
        <f>IFERROR(IF(O1626&gt;0,I1626*O1626,"   -"),"   -")</f>
        <v xml:space="preserve">   -</v>
      </c>
      <c r="M1626" s="52"/>
      <c r="N1626" s="167"/>
      <c r="O1626" s="167"/>
    </row>
    <row r="1627" spans="1:15" hidden="1" x14ac:dyDescent="0.25">
      <c r="A1627" s="33" t="s">
        <v>154</v>
      </c>
      <c r="B1627" s="34">
        <f>VLOOKUP(D1627,nusedswatershed,4,FALSE)</f>
        <v>25</v>
      </c>
      <c r="C1627" s="35">
        <v>25</v>
      </c>
      <c r="D1627" s="36" t="s">
        <v>218</v>
      </c>
      <c r="E1627" s="36" t="s">
        <v>66</v>
      </c>
      <c r="F1627" s="21" t="s">
        <v>163</v>
      </c>
      <c r="G1627" s="22">
        <v>1962</v>
      </c>
      <c r="H1627" s="128">
        <v>25</v>
      </c>
      <c r="I1627" s="40">
        <v>25</v>
      </c>
      <c r="J1627" s="159" t="str">
        <f>IFERROR(IF(K1627&gt;0,I1627*K1627,"   -"),"   -")</f>
        <v xml:space="preserve">   -</v>
      </c>
      <c r="K1627" s="52" t="str">
        <f>_xlfn.IFNA(VLOOKUP(D1627&amp;"."&amp;G1627,PNIdata!$E$6:$L$264,2,FALSE),"-")</f>
        <v>-</v>
      </c>
      <c r="L1627" s="158" t="str">
        <f>IFERROR(IF(O1627&gt;0,I1627*O1627,"   -"),"   -")</f>
        <v xml:space="preserve">   -</v>
      </c>
      <c r="M1627" s="52"/>
      <c r="N1627" s="167"/>
      <c r="O1627" s="167"/>
    </row>
    <row r="1628" spans="1:15" hidden="1" x14ac:dyDescent="0.25">
      <c r="A1628" s="33" t="s">
        <v>154</v>
      </c>
      <c r="B1628" s="34">
        <f>VLOOKUP(D1628,nusedswatershed,4,FALSE)</f>
        <v>25</v>
      </c>
      <c r="C1628" s="35">
        <v>25</v>
      </c>
      <c r="D1628" s="36" t="s">
        <v>218</v>
      </c>
      <c r="E1628" s="36" t="s">
        <v>66</v>
      </c>
      <c r="F1628" s="21" t="s">
        <v>163</v>
      </c>
      <c r="G1628" s="22">
        <v>1961</v>
      </c>
      <c r="H1628" s="128">
        <v>75</v>
      </c>
      <c r="I1628" s="40">
        <v>75</v>
      </c>
      <c r="J1628" s="159" t="str">
        <f>IFERROR(IF(K1628&gt;0,I1628*K1628,"   -"),"   -")</f>
        <v xml:space="preserve">   -</v>
      </c>
      <c r="K1628" s="52" t="str">
        <f>_xlfn.IFNA(VLOOKUP(D1628&amp;"."&amp;G1628,PNIdata!$E$6:$L$264,2,FALSE),"-")</f>
        <v>-</v>
      </c>
      <c r="L1628" s="158" t="str">
        <f>IFERROR(IF(O1628&gt;0,I1628*O1628,"   -"),"   -")</f>
        <v xml:space="preserve">   -</v>
      </c>
      <c r="M1628" s="52"/>
      <c r="N1628" s="167"/>
      <c r="O1628" s="167"/>
    </row>
    <row r="1629" spans="1:15" hidden="1" x14ac:dyDescent="0.25">
      <c r="A1629" s="33" t="s">
        <v>154</v>
      </c>
      <c r="B1629" s="34">
        <f>VLOOKUP(D1629,nusedswatershed,4,FALSE)</f>
        <v>25</v>
      </c>
      <c r="C1629" s="35">
        <v>25</v>
      </c>
      <c r="D1629" s="36" t="s">
        <v>218</v>
      </c>
      <c r="E1629" s="36" t="s">
        <v>66</v>
      </c>
      <c r="F1629" s="21" t="s">
        <v>163</v>
      </c>
      <c r="G1629" s="22">
        <v>1960</v>
      </c>
      <c r="H1629" s="128" t="s">
        <v>643</v>
      </c>
      <c r="I1629" s="40"/>
      <c r="J1629" s="159" t="str">
        <f>IFERROR(IF(K1629&gt;0,I1629*K1629,"   -"),"   -")</f>
        <v xml:space="preserve">   -</v>
      </c>
      <c r="K1629" s="52" t="str">
        <f>_xlfn.IFNA(VLOOKUP(D1629&amp;"."&amp;G1629,PNIdata!$E$6:$L$264,2,FALSE),"-")</f>
        <v>-</v>
      </c>
      <c r="L1629" s="158" t="str">
        <f>IFERROR(IF(O1629&gt;0,I1629*O1629,"   -"),"   -")</f>
        <v xml:space="preserve">   -</v>
      </c>
      <c r="M1629" s="52"/>
      <c r="N1629" s="167"/>
      <c r="O1629" s="167"/>
    </row>
    <row r="1630" spans="1:15" hidden="1" x14ac:dyDescent="0.25">
      <c r="A1630" s="33" t="s">
        <v>154</v>
      </c>
      <c r="B1630" s="34">
        <f>VLOOKUP(D1630,nusedswatershed,4,FALSE)</f>
        <v>25</v>
      </c>
      <c r="C1630" s="35">
        <v>25</v>
      </c>
      <c r="D1630" s="36" t="s">
        <v>218</v>
      </c>
      <c r="E1630" s="36" t="s">
        <v>66</v>
      </c>
      <c r="F1630" s="21" t="s">
        <v>163</v>
      </c>
      <c r="G1630" s="22">
        <v>1959</v>
      </c>
      <c r="H1630" s="128" t="s">
        <v>643</v>
      </c>
      <c r="I1630" s="40"/>
      <c r="J1630" s="159" t="str">
        <f>IFERROR(IF(K1630&gt;0,I1630*K1630,"   -"),"   -")</f>
        <v xml:space="preserve">   -</v>
      </c>
      <c r="K1630" s="52" t="str">
        <f>_xlfn.IFNA(VLOOKUP(D1630&amp;"."&amp;G1630,PNIdata!$E$6:$L$264,2,FALSE),"-")</f>
        <v>-</v>
      </c>
      <c r="L1630" s="158" t="str">
        <f>IFERROR(IF(O1630&gt;0,I1630*O1630,"   -"),"   -")</f>
        <v xml:space="preserve">   -</v>
      </c>
      <c r="M1630" s="52"/>
      <c r="N1630" s="167"/>
      <c r="O1630" s="167"/>
    </row>
    <row r="1631" spans="1:15" hidden="1" x14ac:dyDescent="0.25">
      <c r="A1631" s="33" t="s">
        <v>154</v>
      </c>
      <c r="B1631" s="34">
        <f>VLOOKUP(D1631,nusedswatershed,4,FALSE)</f>
        <v>25</v>
      </c>
      <c r="C1631" s="35">
        <v>25</v>
      </c>
      <c r="D1631" s="36" t="s">
        <v>218</v>
      </c>
      <c r="E1631" s="36" t="s">
        <v>66</v>
      </c>
      <c r="F1631" s="21" t="s">
        <v>163</v>
      </c>
      <c r="G1631" s="22">
        <v>1958</v>
      </c>
      <c r="H1631" s="128" t="s">
        <v>643</v>
      </c>
      <c r="I1631" s="40"/>
      <c r="J1631" s="159" t="str">
        <f>IFERROR(IF(K1631&gt;0,I1631*K1631,"   -"),"   -")</f>
        <v xml:space="preserve">   -</v>
      </c>
      <c r="K1631" s="52" t="str">
        <f>_xlfn.IFNA(VLOOKUP(D1631&amp;"."&amp;G1631,PNIdata!$E$6:$L$264,2,FALSE),"-")</f>
        <v>-</v>
      </c>
      <c r="L1631" s="158" t="str">
        <f>IFERROR(IF(O1631&gt;0,I1631*O1631,"   -"),"   -")</f>
        <v xml:space="preserve">   -</v>
      </c>
      <c r="M1631" s="52"/>
      <c r="N1631" s="167"/>
      <c r="O1631" s="167"/>
    </row>
    <row r="1632" spans="1:15" hidden="1" x14ac:dyDescent="0.25">
      <c r="A1632" s="33" t="s">
        <v>154</v>
      </c>
      <c r="B1632" s="34">
        <f>VLOOKUP(D1632,nusedswatershed,4,FALSE)</f>
        <v>25</v>
      </c>
      <c r="C1632" s="35">
        <v>25</v>
      </c>
      <c r="D1632" s="36" t="s">
        <v>218</v>
      </c>
      <c r="E1632" s="36" t="s">
        <v>66</v>
      </c>
      <c r="F1632" s="21" t="s">
        <v>163</v>
      </c>
      <c r="G1632" s="22">
        <v>1957</v>
      </c>
      <c r="H1632" s="128" t="s">
        <v>643</v>
      </c>
      <c r="I1632" s="40"/>
      <c r="J1632" s="159" t="str">
        <f>IFERROR(IF(K1632&gt;0,I1632*K1632,"   -"),"   -")</f>
        <v xml:space="preserve">   -</v>
      </c>
      <c r="K1632" s="52" t="str">
        <f>_xlfn.IFNA(VLOOKUP(D1632&amp;"."&amp;G1632,PNIdata!$E$6:$L$264,2,FALSE),"-")</f>
        <v>-</v>
      </c>
      <c r="L1632" s="158" t="str">
        <f>IFERROR(IF(O1632&gt;0,I1632*O1632,"   -"),"   -")</f>
        <v xml:space="preserve">   -</v>
      </c>
      <c r="M1632" s="52"/>
      <c r="N1632" s="167"/>
      <c r="O1632" s="167"/>
    </row>
    <row r="1633" spans="1:19" hidden="1" x14ac:dyDescent="0.25">
      <c r="A1633" s="33" t="s">
        <v>154</v>
      </c>
      <c r="B1633" s="34">
        <f>VLOOKUP(D1633,nusedswatershed,4,FALSE)</f>
        <v>25</v>
      </c>
      <c r="C1633" s="35">
        <v>25</v>
      </c>
      <c r="D1633" s="36" t="s">
        <v>218</v>
      </c>
      <c r="E1633" s="36" t="s">
        <v>66</v>
      </c>
      <c r="F1633" s="21" t="s">
        <v>163</v>
      </c>
      <c r="G1633" s="22">
        <v>1956</v>
      </c>
      <c r="H1633" s="128" t="s">
        <v>643</v>
      </c>
      <c r="I1633" s="40"/>
      <c r="J1633" s="159" t="str">
        <f>IFERROR(IF(K1633&gt;0,I1633*K1633,"   -"),"   -")</f>
        <v xml:space="preserve">   -</v>
      </c>
      <c r="K1633" s="52" t="str">
        <f>_xlfn.IFNA(VLOOKUP(D1633&amp;"."&amp;G1633,PNIdata!$E$6:$L$264,2,FALSE),"-")</f>
        <v>-</v>
      </c>
      <c r="L1633" s="158" t="str">
        <f>IFERROR(IF(O1633&gt;0,I1633*O1633,"   -"),"   -")</f>
        <v xml:space="preserve">   -</v>
      </c>
      <c r="M1633" s="52"/>
      <c r="N1633" s="167"/>
      <c r="O1633" s="167"/>
    </row>
    <row r="1634" spans="1:19" hidden="1" x14ac:dyDescent="0.25">
      <c r="A1634" s="33" t="s">
        <v>154</v>
      </c>
      <c r="B1634" s="34">
        <f>VLOOKUP(D1634,nusedswatershed,4,FALSE)</f>
        <v>25</v>
      </c>
      <c r="C1634" s="35">
        <v>25</v>
      </c>
      <c r="D1634" s="36" t="s">
        <v>218</v>
      </c>
      <c r="E1634" s="36" t="s">
        <v>66</v>
      </c>
      <c r="F1634" s="21" t="s">
        <v>163</v>
      </c>
      <c r="G1634" s="22">
        <v>1955</v>
      </c>
      <c r="H1634" s="128" t="s">
        <v>643</v>
      </c>
      <c r="I1634" s="40"/>
      <c r="J1634" s="159" t="str">
        <f>IFERROR(IF(K1634&gt;0,I1634*K1634,"   -"),"   -")</f>
        <v xml:space="preserve">   -</v>
      </c>
      <c r="K1634" s="52" t="str">
        <f>_xlfn.IFNA(VLOOKUP(D1634&amp;"."&amp;G1634,PNIdata!$E$6:$L$264,2,FALSE),"-")</f>
        <v>-</v>
      </c>
      <c r="L1634" s="158" t="str">
        <f>IFERROR(IF(O1634&gt;0,I1634*O1634,"   -"),"   -")</f>
        <v xml:space="preserve">   -</v>
      </c>
      <c r="M1634" s="52"/>
      <c r="N1634" s="167"/>
      <c r="O1634" s="167"/>
    </row>
    <row r="1635" spans="1:19" hidden="1" x14ac:dyDescent="0.25">
      <c r="A1635" s="33" t="s">
        <v>154</v>
      </c>
      <c r="B1635" s="34">
        <f>VLOOKUP(D1635,nusedswatershed,4,FALSE)</f>
        <v>25</v>
      </c>
      <c r="C1635" s="35">
        <v>25</v>
      </c>
      <c r="D1635" s="36" t="s">
        <v>218</v>
      </c>
      <c r="E1635" s="36" t="s">
        <v>66</v>
      </c>
      <c r="F1635" s="21" t="s">
        <v>163</v>
      </c>
      <c r="G1635" s="22">
        <v>1954</v>
      </c>
      <c r="H1635" s="128" t="s">
        <v>643</v>
      </c>
      <c r="I1635" s="40"/>
      <c r="J1635" s="159" t="str">
        <f>IFERROR(IF(K1635&gt;0,I1635*K1635,"   -"),"   -")</f>
        <v xml:space="preserve">   -</v>
      </c>
      <c r="K1635" s="52" t="str">
        <f>_xlfn.IFNA(VLOOKUP(D1635&amp;"."&amp;G1635,PNIdata!$E$6:$L$264,2,FALSE),"-")</f>
        <v>-</v>
      </c>
      <c r="L1635" s="158" t="str">
        <f>IFERROR(IF(O1635&gt;0,I1635*O1635,"   -"),"   -")</f>
        <v xml:space="preserve">   -</v>
      </c>
      <c r="M1635" s="52"/>
      <c r="N1635" s="167"/>
      <c r="O1635" s="167"/>
    </row>
    <row r="1636" spans="1:19" hidden="1" x14ac:dyDescent="0.25">
      <c r="A1636" s="33" t="s">
        <v>154</v>
      </c>
      <c r="B1636" s="34">
        <f>VLOOKUP(D1636,nusedswatershed,4,FALSE)</f>
        <v>25</v>
      </c>
      <c r="C1636" s="35">
        <v>25</v>
      </c>
      <c r="D1636" s="36" t="s">
        <v>218</v>
      </c>
      <c r="E1636" s="36" t="s">
        <v>66</v>
      </c>
      <c r="F1636" s="21" t="s">
        <v>163</v>
      </c>
      <c r="G1636" s="22">
        <v>1953</v>
      </c>
      <c r="H1636" s="128" t="s">
        <v>643</v>
      </c>
      <c r="I1636" s="40"/>
      <c r="J1636" s="159" t="str">
        <f>IFERROR(IF(K1636&gt;0,I1636*K1636,"   -"),"   -")</f>
        <v xml:space="preserve">   -</v>
      </c>
      <c r="K1636" s="52" t="str">
        <f>_xlfn.IFNA(VLOOKUP(D1636&amp;"."&amp;G1636,PNIdata!$E$6:$L$264,2,FALSE),"-")</f>
        <v>-</v>
      </c>
      <c r="L1636" s="158" t="str">
        <f>IFERROR(IF(O1636&gt;0,I1636*O1636,"   -"),"   -")</f>
        <v xml:space="preserve">   -</v>
      </c>
      <c r="M1636" s="52"/>
      <c r="N1636" s="167"/>
      <c r="O1636" s="167"/>
    </row>
    <row r="1637" spans="1:19" x14ac:dyDescent="0.25">
      <c r="A1637" s="33" t="s">
        <v>154</v>
      </c>
      <c r="B1637" s="34">
        <f>VLOOKUP(D1637,nusedswatershed,4,FALSE)</f>
        <v>25</v>
      </c>
      <c r="C1637" s="35">
        <v>25</v>
      </c>
      <c r="D1637" s="36" t="s">
        <v>230</v>
      </c>
      <c r="E1637" s="36" t="s">
        <v>68</v>
      </c>
      <c r="F1637" s="21" t="s">
        <v>163</v>
      </c>
      <c r="G1637" s="40">
        <v>2019</v>
      </c>
      <c r="H1637" s="128">
        <v>641</v>
      </c>
      <c r="I1637" s="40">
        <v>641</v>
      </c>
      <c r="J1637" s="153">
        <f>K1637*I1637</f>
        <v>43.144428000000005</v>
      </c>
      <c r="K1637" s="52">
        <f>_xlfn.IFNA(VLOOKUP(D1637&amp;"."&amp;G1637,PNIdata!$E$6:$L$264,2,FALSE),"-")</f>
        <v>6.7308000000000007E-2</v>
      </c>
      <c r="L1637" s="158">
        <f>IFERROR(IF(O1637&gt;0,I1637*O1637,"   -"),"   -")</f>
        <v>44.869999999999969</v>
      </c>
      <c r="M1637" s="52"/>
      <c r="N1637" s="167">
        <v>0.93</v>
      </c>
      <c r="O1637" s="167">
        <f>1-N1637</f>
        <v>6.9999999999999951E-2</v>
      </c>
      <c r="P1637" s="164">
        <v>7.0000000000000007E-2</v>
      </c>
      <c r="Q1637" s="164" t="s">
        <v>647</v>
      </c>
      <c r="R1637" s="164" t="s">
        <v>648</v>
      </c>
      <c r="S1637" s="53">
        <v>195000</v>
      </c>
    </row>
    <row r="1638" spans="1:19" x14ac:dyDescent="0.25">
      <c r="A1638" s="33" t="s">
        <v>154</v>
      </c>
      <c r="B1638" s="34">
        <f>VLOOKUP(D1638,nusedswatershed,4,FALSE)</f>
        <v>25</v>
      </c>
      <c r="C1638" s="35">
        <v>25</v>
      </c>
      <c r="D1638" s="36" t="s">
        <v>230</v>
      </c>
      <c r="E1638" s="36" t="s">
        <v>68</v>
      </c>
      <c r="F1638" s="21" t="s">
        <v>163</v>
      </c>
      <c r="G1638" s="22">
        <v>2012</v>
      </c>
      <c r="H1638" s="128">
        <v>566</v>
      </c>
      <c r="I1638" s="40">
        <v>566</v>
      </c>
      <c r="J1638" s="153">
        <f>K1638*I1638</f>
        <v>104.81470999999999</v>
      </c>
      <c r="K1638" s="52">
        <f>_xlfn.IFNA(VLOOKUP(D1638&amp;"."&amp;G1638,PNIdata!$E$6:$L$264,2,FALSE),"-")</f>
        <v>0.18518499999999999</v>
      </c>
      <c r="L1638" s="158" t="str">
        <f>IFERROR(IF(O1638&gt;0,I1638*O1638,"   -"),"   -")</f>
        <v xml:space="preserve">   -</v>
      </c>
      <c r="M1638" s="52"/>
      <c r="N1638" s="167"/>
      <c r="O1638" s="167"/>
      <c r="S1638" s="53">
        <v>60000</v>
      </c>
    </row>
    <row r="1639" spans="1:19" x14ac:dyDescent="0.25">
      <c r="A1639" s="33" t="s">
        <v>154</v>
      </c>
      <c r="B1639" s="34">
        <f>VLOOKUP(D1639,nusedswatershed,4,FALSE)</f>
        <v>25</v>
      </c>
      <c r="C1639" s="35">
        <v>25</v>
      </c>
      <c r="D1639" s="36" t="s">
        <v>230</v>
      </c>
      <c r="E1639" s="36" t="s">
        <v>68</v>
      </c>
      <c r="F1639" s="21" t="s">
        <v>163</v>
      </c>
      <c r="G1639" s="40">
        <v>2016</v>
      </c>
      <c r="H1639" s="128">
        <v>1466</v>
      </c>
      <c r="I1639" s="40">
        <v>1466</v>
      </c>
      <c r="J1639" s="153">
        <f>K1639*I1639</f>
        <v>276.91127399999999</v>
      </c>
      <c r="K1639" s="52">
        <f>_xlfn.IFNA(VLOOKUP(D1639&amp;"."&amp;G1639,PNIdata!$E$6:$L$264,2,FALSE),"-")</f>
        <v>0.188889</v>
      </c>
      <c r="L1639" s="158" t="str">
        <f>IFERROR(IF(O1639&gt;0,I1639*O1639,"   -"),"   -")</f>
        <v xml:space="preserve">   -</v>
      </c>
      <c r="M1639" s="52"/>
      <c r="N1639" s="167"/>
      <c r="O1639" s="167"/>
      <c r="S1639" s="53">
        <v>159748</v>
      </c>
    </row>
    <row r="1640" spans="1:19" x14ac:dyDescent="0.25">
      <c r="A1640" s="33" t="s">
        <v>154</v>
      </c>
      <c r="B1640" s="34">
        <f>VLOOKUP(D1640,nusedswatershed,4,FALSE)</f>
        <v>25</v>
      </c>
      <c r="C1640" s="35">
        <v>25</v>
      </c>
      <c r="D1640" s="36" t="s">
        <v>230</v>
      </c>
      <c r="E1640" s="36" t="s">
        <v>68</v>
      </c>
      <c r="F1640" s="21" t="s">
        <v>163</v>
      </c>
      <c r="G1640" s="40">
        <v>2021</v>
      </c>
      <c r="H1640" s="128">
        <v>759</v>
      </c>
      <c r="I1640" s="40">
        <v>759</v>
      </c>
      <c r="J1640" s="153">
        <f>K1640*I1640</f>
        <v>164.450253</v>
      </c>
      <c r="K1640" s="52">
        <f>_xlfn.IFNA(VLOOKUP(D1640&amp;"."&amp;G1640,PNIdata!$E$6:$L$264,2,FALSE),"-")</f>
        <v>0.216667</v>
      </c>
      <c r="L1640" s="158">
        <f>IFERROR(IF(O1640&gt;0,I1640*O1640,"   -"),"   -")</f>
        <v>166.98</v>
      </c>
      <c r="M1640" s="52"/>
      <c r="N1640" s="167">
        <v>0.78</v>
      </c>
      <c r="O1640" s="167">
        <f>1-N1640</f>
        <v>0.21999999999999997</v>
      </c>
      <c r="P1640" s="164">
        <v>0.22</v>
      </c>
      <c r="Q1640" s="164" t="s">
        <v>647</v>
      </c>
      <c r="R1640" s="164" t="s">
        <v>648</v>
      </c>
      <c r="S1640" s="53">
        <v>72000</v>
      </c>
    </row>
    <row r="1641" spans="1:19" x14ac:dyDescent="0.25">
      <c r="A1641" s="33" t="s">
        <v>154</v>
      </c>
      <c r="B1641" s="34">
        <f>VLOOKUP(D1641,nusedswatershed,4,FALSE)</f>
        <v>25</v>
      </c>
      <c r="C1641" s="35">
        <v>25</v>
      </c>
      <c r="D1641" s="36" t="s">
        <v>230</v>
      </c>
      <c r="E1641" s="36" t="s">
        <v>68</v>
      </c>
      <c r="F1641" s="21" t="s">
        <v>163</v>
      </c>
      <c r="G1641" s="40">
        <v>2017</v>
      </c>
      <c r="H1641" s="128">
        <v>1759</v>
      </c>
      <c r="I1641" s="40">
        <v>1759</v>
      </c>
      <c r="J1641" s="153">
        <f>K1641*I1641</f>
        <v>461.95913400000006</v>
      </c>
      <c r="K1641" s="52">
        <f>_xlfn.IFNA(VLOOKUP(D1641&amp;"."&amp;G1641,PNIdata!$E$6:$L$264,2,FALSE),"-")</f>
        <v>0.26262600000000003</v>
      </c>
      <c r="L1641" s="158">
        <f>IFERROR(IF(O1641&gt;0,I1641*O1641,"   -"),"   -")</f>
        <v>457.34000000000003</v>
      </c>
      <c r="M1641" s="52"/>
      <c r="N1641" s="167">
        <v>0.74</v>
      </c>
      <c r="O1641" s="167">
        <f>1-N1641</f>
        <v>0.26</v>
      </c>
      <c r="P1641" s="164">
        <v>0.26</v>
      </c>
      <c r="Q1641" s="164" t="s">
        <v>647</v>
      </c>
      <c r="R1641" s="164" t="s">
        <v>648</v>
      </c>
      <c r="S1641" s="53">
        <v>174599</v>
      </c>
    </row>
    <row r="1642" spans="1:19" x14ac:dyDescent="0.25">
      <c r="A1642" s="33" t="s">
        <v>154</v>
      </c>
      <c r="B1642" s="34">
        <f>VLOOKUP(D1642,nusedswatershed,4,FALSE)</f>
        <v>25</v>
      </c>
      <c r="C1642" s="35">
        <v>25</v>
      </c>
      <c r="D1642" s="36" t="s">
        <v>230</v>
      </c>
      <c r="E1642" s="36" t="s">
        <v>68</v>
      </c>
      <c r="F1642" s="21" t="s">
        <v>163</v>
      </c>
      <c r="G1642" s="40">
        <v>2020</v>
      </c>
      <c r="H1642" s="128">
        <v>952</v>
      </c>
      <c r="I1642" s="40">
        <v>952</v>
      </c>
      <c r="J1642" s="153">
        <f>K1642*I1642</f>
        <v>253.19106400000001</v>
      </c>
      <c r="K1642" s="52">
        <f>_xlfn.IFNA(VLOOKUP(D1642&amp;"."&amp;G1642,PNIdata!$E$6:$L$264,2,FALSE),"-")</f>
        <v>0.265957</v>
      </c>
      <c r="L1642" s="158">
        <f>IFERROR(IF(O1642&gt;0,I1642*O1642,"   -"),"   -")</f>
        <v>257.04000000000002</v>
      </c>
      <c r="M1642" s="52"/>
      <c r="N1642" s="167">
        <v>0.73</v>
      </c>
      <c r="O1642" s="167">
        <f>1-N1642</f>
        <v>0.27</v>
      </c>
      <c r="P1642" s="164">
        <v>0.27</v>
      </c>
      <c r="Q1642" s="164" t="s">
        <v>647</v>
      </c>
      <c r="R1642" s="164" t="s">
        <v>648</v>
      </c>
      <c r="S1642" s="53">
        <v>158000</v>
      </c>
    </row>
    <row r="1643" spans="1:19" x14ac:dyDescent="0.25">
      <c r="A1643" s="33" t="s">
        <v>154</v>
      </c>
      <c r="B1643" s="34">
        <f>VLOOKUP(D1643,nusedswatershed,4,FALSE)</f>
        <v>25</v>
      </c>
      <c r="C1643" s="35">
        <v>25</v>
      </c>
      <c r="D1643" s="36" t="s">
        <v>230</v>
      </c>
      <c r="E1643" s="36" t="s">
        <v>68</v>
      </c>
      <c r="F1643" s="21" t="s">
        <v>163</v>
      </c>
      <c r="G1643" s="40">
        <v>2018</v>
      </c>
      <c r="H1643" s="128">
        <v>695</v>
      </c>
      <c r="I1643" s="40">
        <v>695</v>
      </c>
      <c r="J1643" s="153">
        <f>K1643*I1643</f>
        <v>253.38518500000001</v>
      </c>
      <c r="K1643" s="52">
        <f>_xlfn.IFNA(VLOOKUP(D1643&amp;"."&amp;G1643,PNIdata!$E$6:$L$264,2,FALSE),"-")</f>
        <v>0.36458299999999999</v>
      </c>
      <c r="L1643" s="158">
        <f>IFERROR(IF(O1643&gt;0,I1643*O1643,"   -"),"   -")</f>
        <v>250.2</v>
      </c>
      <c r="M1643" s="52"/>
      <c r="N1643" s="167">
        <v>0.64</v>
      </c>
      <c r="O1643" s="167">
        <v>0.36</v>
      </c>
      <c r="P1643" s="164">
        <v>0.36</v>
      </c>
      <c r="Q1643" s="164" t="s">
        <v>647</v>
      </c>
      <c r="R1643" s="164" t="s">
        <v>648</v>
      </c>
      <c r="S1643" s="53">
        <v>156446</v>
      </c>
    </row>
    <row r="1644" spans="1:19" x14ac:dyDescent="0.25">
      <c r="A1644" s="33" t="s">
        <v>154</v>
      </c>
      <c r="B1644" s="34">
        <f>VLOOKUP(D1644,nusedswatershed,4,FALSE)</f>
        <v>25</v>
      </c>
      <c r="C1644" s="35">
        <v>25</v>
      </c>
      <c r="D1644" s="36" t="s">
        <v>230</v>
      </c>
      <c r="E1644" s="36" t="s">
        <v>68</v>
      </c>
      <c r="F1644" s="21" t="s">
        <v>163</v>
      </c>
      <c r="G1644" s="22">
        <v>2015</v>
      </c>
      <c r="H1644" s="128">
        <v>797</v>
      </c>
      <c r="I1644" s="40">
        <v>797</v>
      </c>
      <c r="J1644" s="153">
        <f>K1644*I1644</f>
        <v>293.29599999999999</v>
      </c>
      <c r="K1644" s="52">
        <f>_xlfn.IFNA(VLOOKUP(D1644&amp;"."&amp;G1644,PNIdata!$E$6:$L$264,2,FALSE),"-")</f>
        <v>0.36799999999999999</v>
      </c>
      <c r="L1644" s="158" t="str">
        <f>IFERROR(IF(O1644&gt;0,I1644*O1644,"   -"),"   -")</f>
        <v xml:space="preserve">   -</v>
      </c>
      <c r="M1644" s="52"/>
      <c r="N1644" s="167"/>
      <c r="O1644" s="167"/>
      <c r="S1644" s="53">
        <v>154125</v>
      </c>
    </row>
    <row r="1645" spans="1:19" x14ac:dyDescent="0.25">
      <c r="A1645" s="33" t="s">
        <v>154</v>
      </c>
      <c r="B1645" s="34">
        <f>VLOOKUP(D1645,nusedswatershed,4,FALSE)</f>
        <v>25</v>
      </c>
      <c r="C1645" s="35">
        <v>25</v>
      </c>
      <c r="D1645" s="36" t="s">
        <v>230</v>
      </c>
      <c r="E1645" s="36" t="s">
        <v>68</v>
      </c>
      <c r="F1645" s="21" t="s">
        <v>163</v>
      </c>
      <c r="G1645">
        <v>2013</v>
      </c>
      <c r="H1645" s="128">
        <v>358</v>
      </c>
      <c r="I1645" s="40">
        <v>358</v>
      </c>
      <c r="J1645" s="153">
        <f>K1645*I1645</f>
        <v>179</v>
      </c>
      <c r="K1645" s="52">
        <f>_xlfn.IFNA(VLOOKUP(D1645&amp;"."&amp;G1645,PNIdata!$E$6:$L$264,2,FALSE),"-")</f>
        <v>0.5</v>
      </c>
      <c r="L1645" s="158" t="str">
        <f>IFERROR(IF(O1645&gt;0,I1645*O1645,"   -"),"   -")</f>
        <v xml:space="preserve">   -</v>
      </c>
      <c r="M1645" s="52"/>
      <c r="N1645" s="167"/>
      <c r="O1645" s="167"/>
      <c r="S1645" s="53">
        <v>140100</v>
      </c>
    </row>
    <row r="1646" spans="1:19" x14ac:dyDescent="0.25">
      <c r="A1646" s="33" t="s">
        <v>154</v>
      </c>
      <c r="B1646" s="34">
        <f>VLOOKUP(D1646,nusedswatershed,4,FALSE)</f>
        <v>25</v>
      </c>
      <c r="C1646" s="35">
        <v>25</v>
      </c>
      <c r="D1646" s="36" t="s">
        <v>230</v>
      </c>
      <c r="E1646" s="36" t="s">
        <v>68</v>
      </c>
      <c r="F1646" s="21" t="s">
        <v>163</v>
      </c>
      <c r="G1646" s="22">
        <v>2009</v>
      </c>
      <c r="H1646" s="128">
        <v>678</v>
      </c>
      <c r="I1646" s="40">
        <v>678</v>
      </c>
      <c r="J1646" s="153">
        <f>K1646*I1646</f>
        <v>404.19241199999999</v>
      </c>
      <c r="K1646" s="52">
        <f>_xlfn.IFNA(VLOOKUP(D1646&amp;"."&amp;G1646,PNIdata!$E$6:$L$264,2,FALSE),"-")</f>
        <v>0.59615399999999996</v>
      </c>
      <c r="L1646" s="158" t="str">
        <f>IFERROR(IF(O1646&gt;0,I1646*O1646,"   -"),"   -")</f>
        <v xml:space="preserve">   -</v>
      </c>
      <c r="M1646" s="52"/>
      <c r="N1646" s="167"/>
      <c r="O1646" s="167"/>
      <c r="S1646" s="53">
        <v>103000</v>
      </c>
    </row>
    <row r="1647" spans="1:19" x14ac:dyDescent="0.25">
      <c r="A1647" s="33" t="s">
        <v>154</v>
      </c>
      <c r="B1647" s="34">
        <f>VLOOKUP(D1647,nusedswatershed,4,FALSE)</f>
        <v>25</v>
      </c>
      <c r="C1647" s="35">
        <v>25</v>
      </c>
      <c r="D1647" s="36" t="s">
        <v>230</v>
      </c>
      <c r="E1647" s="36" t="s">
        <v>68</v>
      </c>
      <c r="F1647" s="21" t="s">
        <v>163</v>
      </c>
      <c r="G1647">
        <v>2006</v>
      </c>
      <c r="H1647" s="128">
        <v>133</v>
      </c>
      <c r="I1647" s="40">
        <v>133</v>
      </c>
      <c r="J1647" s="153">
        <f>K1647*I1647</f>
        <v>86.45</v>
      </c>
      <c r="K1647" s="52">
        <f>_xlfn.IFNA(VLOOKUP(D1647&amp;"."&amp;G1647,PNIdata!$E$6:$L$264,2,FALSE),"-")</f>
        <v>0.65</v>
      </c>
      <c r="L1647" s="158" t="str">
        <f>IFERROR(IF(O1647&gt;0,I1647*O1647,"   -"),"   -")</f>
        <v xml:space="preserve">   -</v>
      </c>
      <c r="M1647" s="52"/>
      <c r="N1647" s="167"/>
      <c r="O1647" s="167"/>
      <c r="S1647" s="53">
        <v>63106</v>
      </c>
    </row>
    <row r="1648" spans="1:19" x14ac:dyDescent="0.25">
      <c r="A1648" s="33" t="s">
        <v>154</v>
      </c>
      <c r="B1648" s="34">
        <f>VLOOKUP(D1648,nusedswatershed,4,FALSE)</f>
        <v>25</v>
      </c>
      <c r="C1648" s="35">
        <v>25</v>
      </c>
      <c r="D1648" s="36" t="s">
        <v>230</v>
      </c>
      <c r="E1648" s="36" t="s">
        <v>68</v>
      </c>
      <c r="F1648" s="21" t="s">
        <v>163</v>
      </c>
      <c r="G1648">
        <v>2007</v>
      </c>
      <c r="H1648" s="128">
        <v>142</v>
      </c>
      <c r="I1648" s="40">
        <v>142</v>
      </c>
      <c r="J1648" s="153">
        <f>K1648*I1648</f>
        <v>103.902394</v>
      </c>
      <c r="K1648" s="52">
        <f>_xlfn.IFNA(VLOOKUP(D1648&amp;"."&amp;G1648,PNIdata!$E$6:$L$264,2,FALSE),"-")</f>
        <v>0.731707</v>
      </c>
      <c r="L1648" s="158" t="str">
        <f>IFERROR(IF(O1648&gt;0,I1648*O1648,"   -"),"   -")</f>
        <v xml:space="preserve">   -</v>
      </c>
      <c r="M1648" s="52"/>
      <c r="N1648" s="167"/>
      <c r="O1648" s="167"/>
      <c r="S1648" s="53">
        <v>60000</v>
      </c>
    </row>
    <row r="1649" spans="1:19" x14ac:dyDescent="0.25">
      <c r="A1649" s="33" t="s">
        <v>154</v>
      </c>
      <c r="B1649" s="34">
        <f>VLOOKUP(D1649,nusedswatershed,4,FALSE)</f>
        <v>25</v>
      </c>
      <c r="C1649" s="35">
        <v>25</v>
      </c>
      <c r="D1649" s="36" t="s">
        <v>230</v>
      </c>
      <c r="E1649" s="36" t="s">
        <v>68</v>
      </c>
      <c r="F1649" s="21" t="s">
        <v>163</v>
      </c>
      <c r="G1649" s="22">
        <v>2014</v>
      </c>
      <c r="H1649" s="128">
        <v>303</v>
      </c>
      <c r="I1649" s="40">
        <v>303</v>
      </c>
      <c r="J1649" s="153">
        <f>K1649*I1649</f>
        <v>233.89479</v>
      </c>
      <c r="K1649" s="52">
        <f>_xlfn.IFNA(VLOOKUP(D1649&amp;"."&amp;G1649,PNIdata!$E$6:$L$264,2,FALSE),"-")</f>
        <v>0.77193000000000001</v>
      </c>
      <c r="L1649" s="158" t="str">
        <f>IFERROR(IF(O1649&gt;0,I1649*O1649,"   -"),"   -")</f>
        <v xml:space="preserve">   -</v>
      </c>
      <c r="M1649" s="52"/>
      <c r="N1649" s="167"/>
      <c r="O1649" s="167"/>
      <c r="S1649" s="53">
        <v>67500</v>
      </c>
    </row>
    <row r="1650" spans="1:19" x14ac:dyDescent="0.25">
      <c r="A1650" s="33" t="s">
        <v>154</v>
      </c>
      <c r="B1650" s="34">
        <f>VLOOKUP(D1650,nusedswatershed,4,FALSE)</f>
        <v>25</v>
      </c>
      <c r="C1650" s="35">
        <v>25</v>
      </c>
      <c r="D1650" s="36" t="s">
        <v>230</v>
      </c>
      <c r="E1650" s="36" t="s">
        <v>68</v>
      </c>
      <c r="F1650" s="21" t="s">
        <v>163</v>
      </c>
      <c r="G1650" s="40">
        <v>2023</v>
      </c>
      <c r="H1650" s="128">
        <v>857</v>
      </c>
      <c r="I1650" s="40">
        <v>857</v>
      </c>
      <c r="J1650" s="159" t="str">
        <f>IFERROR(IF(K1650&gt;0,I1650*K1650,"   -"),"   -")</f>
        <v xml:space="preserve">   -</v>
      </c>
      <c r="K1650" s="52" t="str">
        <f>_xlfn.IFNA(VLOOKUP(D1650&amp;"."&amp;G1650,PNIdata!$E$6:$L$264,2,FALSE),"-")</f>
        <v>-</v>
      </c>
      <c r="L1650" s="158" t="str">
        <f>IFERROR(IF(O1650&gt;0,I1650*O1650,"   -"),"   -")</f>
        <v xml:space="preserve">   -</v>
      </c>
      <c r="M1650" s="52"/>
      <c r="N1650" s="167"/>
      <c r="O1650" s="167"/>
    </row>
    <row r="1651" spans="1:19" x14ac:dyDescent="0.25">
      <c r="A1651" s="33" t="s">
        <v>154</v>
      </c>
      <c r="B1651" s="34">
        <f>VLOOKUP(D1651,nusedswatershed,4,FALSE)</f>
        <v>25</v>
      </c>
      <c r="C1651" s="35">
        <v>25</v>
      </c>
      <c r="D1651" s="36" t="s">
        <v>230</v>
      </c>
      <c r="E1651" s="36" t="s">
        <v>68</v>
      </c>
      <c r="F1651" s="21" t="s">
        <v>163</v>
      </c>
      <c r="G1651" s="40">
        <v>2022</v>
      </c>
      <c r="H1651" s="128">
        <v>466</v>
      </c>
      <c r="I1651" s="40">
        <v>466</v>
      </c>
      <c r="J1651" s="159" t="str">
        <f>IFERROR(IF(K1651&gt;0,I1651*K1651,"   -"),"   -")</f>
        <v xml:space="preserve">   -</v>
      </c>
      <c r="K1651" s="52" t="str">
        <f>_xlfn.IFNA(VLOOKUP(D1651&amp;"."&amp;G1651,PNIdata!$E$6:$L$264,2,FALSE),"-")</f>
        <v>-</v>
      </c>
      <c r="L1651" s="158">
        <f>IFERROR(IF(O1651&gt;0,I1651*O1651,"   -"),"   -")</f>
        <v>79.220000000000013</v>
      </c>
      <c r="M1651" s="52"/>
      <c r="N1651" s="167">
        <v>0.83</v>
      </c>
      <c r="O1651" s="167">
        <f>1-N1651</f>
        <v>0.17000000000000004</v>
      </c>
      <c r="P1651" s="164">
        <v>0.17</v>
      </c>
      <c r="Q1651" s="164" t="s">
        <v>647</v>
      </c>
      <c r="R1651" s="164" t="s">
        <v>648</v>
      </c>
      <c r="S1651" s="53">
        <v>142000</v>
      </c>
    </row>
    <row r="1652" spans="1:19" x14ac:dyDescent="0.25">
      <c r="A1652" s="33" t="s">
        <v>154</v>
      </c>
      <c r="B1652" s="34">
        <f>VLOOKUP(D1652,nusedswatershed,4,FALSE)</f>
        <v>25</v>
      </c>
      <c r="C1652" s="35">
        <v>25</v>
      </c>
      <c r="D1652" s="36" t="s">
        <v>230</v>
      </c>
      <c r="E1652" s="36" t="s">
        <v>68</v>
      </c>
      <c r="F1652" s="21" t="s">
        <v>163</v>
      </c>
      <c r="G1652" s="22">
        <v>2011</v>
      </c>
      <c r="H1652" s="128">
        <v>392</v>
      </c>
      <c r="I1652" s="40">
        <v>392</v>
      </c>
      <c r="J1652" s="159" t="str">
        <f>IFERROR(IF(K1652&gt;0,I1652*K1652,"   -"),"   -")</f>
        <v xml:space="preserve">   -</v>
      </c>
      <c r="K1652" s="52" t="str">
        <f>_xlfn.IFNA(VLOOKUP(D1652&amp;"."&amp;G1652,PNIdata!$E$6:$L$264,2,FALSE),"-")</f>
        <v>-</v>
      </c>
      <c r="L1652" s="158" t="str">
        <f>IFERROR(IF(O1652&gt;0,I1652*O1652,"   -"),"   -")</f>
        <v xml:space="preserve">   -</v>
      </c>
      <c r="M1652" s="52"/>
      <c r="N1652" s="167"/>
      <c r="O1652" s="167"/>
      <c r="S1652" s="53">
        <v>62000</v>
      </c>
    </row>
    <row r="1653" spans="1:19" x14ac:dyDescent="0.25">
      <c r="A1653" s="33" t="s">
        <v>154</v>
      </c>
      <c r="B1653" s="34">
        <f>VLOOKUP(D1653,nusedswatershed,4,FALSE)</f>
        <v>25</v>
      </c>
      <c r="C1653" s="35">
        <v>25</v>
      </c>
      <c r="D1653" s="36" t="s">
        <v>230</v>
      </c>
      <c r="E1653" s="36" t="s">
        <v>68</v>
      </c>
      <c r="F1653" s="21" t="s">
        <v>163</v>
      </c>
      <c r="G1653" s="22">
        <v>2010</v>
      </c>
      <c r="H1653" s="128">
        <v>430</v>
      </c>
      <c r="I1653" s="40">
        <v>430</v>
      </c>
      <c r="J1653" s="159" t="str">
        <f>IFERROR(IF(K1653&gt;0,I1653*K1653,"   -"),"   -")</f>
        <v xml:space="preserve">   -</v>
      </c>
      <c r="K1653" s="52" t="str">
        <f>_xlfn.IFNA(VLOOKUP(D1653&amp;"."&amp;G1653,PNIdata!$E$6:$L$264,2,FALSE),"-")</f>
        <v>-</v>
      </c>
      <c r="L1653" s="158" t="str">
        <f>IFERROR(IF(O1653&gt;0,I1653*O1653,"   -"),"   -")</f>
        <v xml:space="preserve">   -</v>
      </c>
      <c r="M1653" s="52"/>
      <c r="N1653" s="167"/>
      <c r="O1653" s="167"/>
      <c r="S1653" s="53">
        <v>15000</v>
      </c>
    </row>
    <row r="1654" spans="1:19" x14ac:dyDescent="0.25">
      <c r="A1654" s="33" t="s">
        <v>154</v>
      </c>
      <c r="B1654" s="34">
        <f>VLOOKUP(D1654,nusedswatershed,4,FALSE)</f>
        <v>25</v>
      </c>
      <c r="C1654" s="35">
        <v>25</v>
      </c>
      <c r="D1654" s="36" t="s">
        <v>230</v>
      </c>
      <c r="E1654" s="36" t="s">
        <v>68</v>
      </c>
      <c r="F1654" s="21" t="s">
        <v>163</v>
      </c>
      <c r="G1654">
        <v>2008</v>
      </c>
      <c r="H1654" s="128">
        <v>214</v>
      </c>
      <c r="I1654" s="40">
        <v>214</v>
      </c>
      <c r="J1654" s="159" t="str">
        <f>IFERROR(IF(K1654&gt;0,I1654*K1654,"   -"),"   -")</f>
        <v xml:space="preserve">   -</v>
      </c>
      <c r="K1654" s="52" t="str">
        <f>_xlfn.IFNA(VLOOKUP(D1654&amp;"."&amp;G1654,PNIdata!$E$6:$L$264,2,FALSE),"-")</f>
        <v>-</v>
      </c>
      <c r="L1654" s="158" t="str">
        <f>IFERROR(IF(O1654&gt;0,I1654*O1654,"   -"),"   -")</f>
        <v xml:space="preserve">   -</v>
      </c>
      <c r="M1654" s="52"/>
      <c r="N1654" s="167"/>
      <c r="O1654" s="167"/>
      <c r="S1654" s="53">
        <v>97291</v>
      </c>
    </row>
    <row r="1655" spans="1:19" x14ac:dyDescent="0.25">
      <c r="A1655" s="33" t="s">
        <v>154</v>
      </c>
      <c r="B1655" s="34">
        <f>VLOOKUP(D1655,nusedswatershed,4,FALSE)</f>
        <v>25</v>
      </c>
      <c r="C1655" s="35">
        <v>25</v>
      </c>
      <c r="D1655" s="36" t="s">
        <v>230</v>
      </c>
      <c r="E1655" s="36" t="s">
        <v>68</v>
      </c>
      <c r="F1655" s="21" t="s">
        <v>163</v>
      </c>
      <c r="G1655">
        <v>2005</v>
      </c>
      <c r="H1655" s="128">
        <v>325</v>
      </c>
      <c r="I1655" s="40">
        <v>325</v>
      </c>
      <c r="J1655" s="159" t="str">
        <f>IFERROR(IF(K1655&gt;0,I1655*K1655,"   -"),"   -")</f>
        <v xml:space="preserve">   -</v>
      </c>
      <c r="K1655" s="52" t="str">
        <f>_xlfn.IFNA(VLOOKUP(D1655&amp;"."&amp;G1655,PNIdata!$E$6:$L$264,2,FALSE),"-")</f>
        <v>-</v>
      </c>
      <c r="L1655" s="158" t="str">
        <f>IFERROR(IF(O1655&gt;0,I1655*O1655,"   -"),"   -")</f>
        <v xml:space="preserve">   -</v>
      </c>
      <c r="M1655" s="52"/>
      <c r="N1655" s="167"/>
      <c r="O1655" s="167"/>
      <c r="S1655" s="53"/>
    </row>
    <row r="1656" spans="1:19" x14ac:dyDescent="0.25">
      <c r="A1656" s="33" t="s">
        <v>154</v>
      </c>
      <c r="B1656" s="34">
        <f>VLOOKUP(D1656,nusedswatershed,4,FALSE)</f>
        <v>25</v>
      </c>
      <c r="C1656" s="35">
        <v>25</v>
      </c>
      <c r="D1656" s="36" t="s">
        <v>230</v>
      </c>
      <c r="E1656" s="36" t="s">
        <v>68</v>
      </c>
      <c r="F1656" s="21" t="s">
        <v>163</v>
      </c>
      <c r="G1656">
        <v>2004</v>
      </c>
      <c r="H1656" s="128">
        <v>702</v>
      </c>
      <c r="I1656" s="40">
        <v>702</v>
      </c>
      <c r="J1656" s="159" t="str">
        <f>IFERROR(IF(K1656&gt;0,I1656*K1656,"   -"),"   -")</f>
        <v xml:space="preserve">   -</v>
      </c>
      <c r="K1656" s="52" t="str">
        <f>_xlfn.IFNA(VLOOKUP(D1656&amp;"."&amp;G1656,PNIdata!$E$6:$L$264,2,FALSE),"-")</f>
        <v>-</v>
      </c>
      <c r="L1656" s="158" t="str">
        <f>IFERROR(IF(O1656&gt;0,I1656*O1656,"   -"),"   -")</f>
        <v xml:space="preserve">   -</v>
      </c>
      <c r="M1656" s="52"/>
      <c r="N1656" s="167"/>
      <c r="O1656" s="167"/>
      <c r="S1656" s="53"/>
    </row>
    <row r="1657" spans="1:19" x14ac:dyDescent="0.25">
      <c r="A1657" s="33" t="s">
        <v>154</v>
      </c>
      <c r="B1657" s="34">
        <f>VLOOKUP(D1657,nusedswatershed,4,FALSE)</f>
        <v>25</v>
      </c>
      <c r="C1657" s="35">
        <v>25</v>
      </c>
      <c r="D1657" s="36" t="s">
        <v>230</v>
      </c>
      <c r="E1657" s="36" t="s">
        <v>68</v>
      </c>
      <c r="F1657" s="21" t="s">
        <v>163</v>
      </c>
      <c r="G1657">
        <v>2003</v>
      </c>
      <c r="H1657" s="128">
        <v>401</v>
      </c>
      <c r="I1657" s="40">
        <v>401</v>
      </c>
      <c r="J1657" s="159" t="str">
        <f>IFERROR(IF(K1657&gt;0,I1657*K1657,"   -"),"   -")</f>
        <v xml:space="preserve">   -</v>
      </c>
      <c r="K1657" s="52" t="str">
        <f>_xlfn.IFNA(VLOOKUP(D1657&amp;"."&amp;G1657,PNIdata!$E$6:$L$264,2,FALSE),"-")</f>
        <v>-</v>
      </c>
      <c r="L1657" s="158" t="str">
        <f>IFERROR(IF(O1657&gt;0,I1657*O1657,"   -"),"   -")</f>
        <v xml:space="preserve">   -</v>
      </c>
      <c r="M1657" s="52"/>
      <c r="N1657" s="167"/>
      <c r="O1657" s="167"/>
      <c r="S1657" s="53"/>
    </row>
    <row r="1658" spans="1:19" x14ac:dyDescent="0.25">
      <c r="A1658" s="33" t="s">
        <v>154</v>
      </c>
      <c r="B1658" s="34">
        <f>VLOOKUP(D1658,nusedswatershed,4,FALSE)</f>
        <v>25</v>
      </c>
      <c r="C1658" s="35">
        <v>25</v>
      </c>
      <c r="D1658" s="36" t="s">
        <v>230</v>
      </c>
      <c r="E1658" s="36" t="s">
        <v>68</v>
      </c>
      <c r="F1658" s="21" t="s">
        <v>163</v>
      </c>
      <c r="G1658">
        <v>2002</v>
      </c>
      <c r="H1658" s="128">
        <v>944</v>
      </c>
      <c r="I1658" s="40">
        <v>944</v>
      </c>
      <c r="J1658" s="159" t="str">
        <f>IFERROR(IF(K1658&gt;0,I1658*K1658,"   -"),"   -")</f>
        <v xml:space="preserve">   -</v>
      </c>
      <c r="K1658" s="52" t="str">
        <f>_xlfn.IFNA(VLOOKUP(D1658&amp;"."&amp;G1658,PNIdata!$E$6:$L$264,2,FALSE),"-")</f>
        <v>-</v>
      </c>
      <c r="L1658" s="158" t="str">
        <f>IFERROR(IF(O1658&gt;0,I1658*O1658,"   -"),"   -")</f>
        <v xml:space="preserve">   -</v>
      </c>
      <c r="M1658" s="52"/>
      <c r="N1658" s="167"/>
      <c r="O1658" s="167"/>
      <c r="S1658" s="53"/>
    </row>
    <row r="1659" spans="1:19" x14ac:dyDescent="0.25">
      <c r="A1659" s="33" t="s">
        <v>154</v>
      </c>
      <c r="B1659" s="34">
        <f>VLOOKUP(D1659,nusedswatershed,4,FALSE)</f>
        <v>25</v>
      </c>
      <c r="C1659" s="35">
        <v>25</v>
      </c>
      <c r="D1659" s="36" t="s">
        <v>230</v>
      </c>
      <c r="E1659" s="36" t="s">
        <v>68</v>
      </c>
      <c r="F1659" s="21" t="s">
        <v>163</v>
      </c>
      <c r="G1659">
        <v>2001</v>
      </c>
      <c r="H1659" s="128">
        <v>394</v>
      </c>
      <c r="I1659" s="40">
        <v>394</v>
      </c>
      <c r="J1659" s="159" t="str">
        <f>IFERROR(IF(K1659&gt;0,I1659*K1659,"   -"),"   -")</f>
        <v xml:space="preserve">   -</v>
      </c>
      <c r="K1659" s="52" t="str">
        <f>_xlfn.IFNA(VLOOKUP(D1659&amp;"."&amp;G1659,PNIdata!$E$6:$L$264,2,FALSE),"-")</f>
        <v>-</v>
      </c>
      <c r="L1659" s="158" t="str">
        <f>IFERROR(IF(O1659&gt;0,I1659*O1659,"   -"),"   -")</f>
        <v xml:space="preserve">   -</v>
      </c>
      <c r="M1659" s="52"/>
      <c r="N1659" s="167"/>
      <c r="O1659" s="167"/>
      <c r="S1659" s="53"/>
    </row>
    <row r="1660" spans="1:19" x14ac:dyDescent="0.25">
      <c r="A1660" s="33" t="s">
        <v>154</v>
      </c>
      <c r="B1660" s="34">
        <f>VLOOKUP(D1660,nusedswatershed,4,FALSE)</f>
        <v>25</v>
      </c>
      <c r="C1660" s="35">
        <v>25</v>
      </c>
      <c r="D1660" s="36" t="s">
        <v>230</v>
      </c>
      <c r="E1660" s="36" t="s">
        <v>68</v>
      </c>
      <c r="F1660" s="21" t="s">
        <v>163</v>
      </c>
      <c r="G1660">
        <v>2000</v>
      </c>
      <c r="H1660" s="128">
        <v>132</v>
      </c>
      <c r="I1660" s="40">
        <v>132</v>
      </c>
      <c r="J1660" s="159" t="str">
        <f>IFERROR(IF(K1660&gt;0,I1660*K1660,"   -"),"   -")</f>
        <v xml:space="preserve">   -</v>
      </c>
      <c r="K1660" s="52" t="str">
        <f>_xlfn.IFNA(VLOOKUP(D1660&amp;"."&amp;G1660,PNIdata!$E$6:$L$264,2,FALSE),"-")</f>
        <v>-</v>
      </c>
      <c r="L1660" s="158" t="str">
        <f>IFERROR(IF(O1660&gt;0,I1660*O1660,"   -"),"   -")</f>
        <v xml:space="preserve">   -</v>
      </c>
      <c r="M1660" s="52"/>
      <c r="N1660" s="167"/>
      <c r="O1660" s="167"/>
      <c r="S1660" s="53"/>
    </row>
    <row r="1661" spans="1:19" x14ac:dyDescent="0.25">
      <c r="A1661" s="33" t="s">
        <v>154</v>
      </c>
      <c r="B1661" s="34">
        <f>VLOOKUP(D1661,nusedswatershed,4,FALSE)</f>
        <v>25</v>
      </c>
      <c r="C1661" s="35">
        <v>25</v>
      </c>
      <c r="D1661" s="36" t="s">
        <v>230</v>
      </c>
      <c r="E1661" s="36" t="s">
        <v>68</v>
      </c>
      <c r="F1661" s="21" t="s">
        <v>163</v>
      </c>
      <c r="G1661">
        <v>1999</v>
      </c>
      <c r="H1661" s="128">
        <v>762</v>
      </c>
      <c r="I1661" s="40">
        <v>762</v>
      </c>
      <c r="J1661" s="159" t="str">
        <f>IFERROR(IF(K1661&gt;0,I1661*K1661,"   -"),"   -")</f>
        <v xml:space="preserve">   -</v>
      </c>
      <c r="K1661" s="52" t="str">
        <f>_xlfn.IFNA(VLOOKUP(D1661&amp;"."&amp;G1661,PNIdata!$E$6:$L$264,2,FALSE),"-")</f>
        <v>-</v>
      </c>
      <c r="L1661" s="158" t="str">
        <f>IFERROR(IF(O1661&gt;0,I1661*O1661,"   -"),"   -")</f>
        <v xml:space="preserve">   -</v>
      </c>
      <c r="M1661" s="52"/>
      <c r="N1661" s="167"/>
      <c r="O1661" s="167"/>
      <c r="S1661" s="53"/>
    </row>
    <row r="1662" spans="1:19" x14ac:dyDescent="0.25">
      <c r="A1662" s="33" t="s">
        <v>154</v>
      </c>
      <c r="B1662" s="34">
        <f>VLOOKUP(D1662,nusedswatershed,4,FALSE)</f>
        <v>25</v>
      </c>
      <c r="C1662" s="35">
        <v>25</v>
      </c>
      <c r="D1662" s="36" t="s">
        <v>230</v>
      </c>
      <c r="E1662" s="36" t="s">
        <v>68</v>
      </c>
      <c r="F1662" s="21" t="s">
        <v>163</v>
      </c>
      <c r="G1662" s="22">
        <v>1998</v>
      </c>
      <c r="H1662" s="128">
        <v>344</v>
      </c>
      <c r="I1662" s="40">
        <v>344</v>
      </c>
      <c r="J1662" s="159" t="str">
        <f>IFERROR(IF(K1662&gt;0,I1662*K1662,"   -"),"   -")</f>
        <v xml:space="preserve">   -</v>
      </c>
      <c r="K1662" s="52" t="str">
        <f>_xlfn.IFNA(VLOOKUP(D1662&amp;"."&amp;G1662,PNIdata!$E$6:$L$264,2,FALSE),"-")</f>
        <v>-</v>
      </c>
      <c r="L1662" s="158" t="str">
        <f>IFERROR(IF(O1662&gt;0,I1662*O1662,"   -"),"   -")</f>
        <v xml:space="preserve">   -</v>
      </c>
      <c r="M1662" s="52"/>
      <c r="N1662" s="167"/>
      <c r="O1662" s="168"/>
      <c r="S1662" s="53">
        <v>187500</v>
      </c>
    </row>
    <row r="1663" spans="1:19" x14ac:dyDescent="0.25">
      <c r="A1663" s="33" t="s">
        <v>154</v>
      </c>
      <c r="B1663" s="34">
        <f>VLOOKUP(D1663,nusedswatershed,4,FALSE)</f>
        <v>25</v>
      </c>
      <c r="C1663" s="35">
        <v>25</v>
      </c>
      <c r="D1663" s="36" t="s">
        <v>230</v>
      </c>
      <c r="E1663" s="36" t="s">
        <v>68</v>
      </c>
      <c r="F1663" s="21" t="s">
        <v>163</v>
      </c>
      <c r="G1663" s="22">
        <v>1997</v>
      </c>
      <c r="H1663" s="128">
        <v>503</v>
      </c>
      <c r="I1663" s="40">
        <v>503</v>
      </c>
      <c r="J1663" s="159" t="str">
        <f>IFERROR(IF(K1663&gt;0,I1663*K1663,"   -"),"   -")</f>
        <v xml:space="preserve">   -</v>
      </c>
      <c r="K1663" s="52" t="str">
        <f>_xlfn.IFNA(VLOOKUP(D1663&amp;"."&amp;G1663,PNIdata!$E$6:$L$264,2,FALSE),"-")</f>
        <v>-</v>
      </c>
      <c r="L1663" s="158" t="str">
        <f>IFERROR(IF(O1663&gt;0,I1663*O1663,"   -"),"   -")</f>
        <v xml:space="preserve">   -</v>
      </c>
      <c r="M1663" s="52"/>
      <c r="N1663" s="167"/>
      <c r="O1663" s="167"/>
      <c r="S1663" s="53"/>
    </row>
    <row r="1664" spans="1:19" x14ac:dyDescent="0.25">
      <c r="A1664" s="33" t="s">
        <v>154</v>
      </c>
      <c r="B1664" s="34">
        <f>VLOOKUP(D1664,nusedswatershed,4,FALSE)</f>
        <v>25</v>
      </c>
      <c r="C1664" s="35">
        <v>25</v>
      </c>
      <c r="D1664" s="36" t="s">
        <v>230</v>
      </c>
      <c r="E1664" s="36" t="s">
        <v>68</v>
      </c>
      <c r="F1664" s="21" t="s">
        <v>163</v>
      </c>
      <c r="G1664" s="22">
        <v>1996</v>
      </c>
      <c r="H1664" s="128">
        <v>683</v>
      </c>
      <c r="I1664" s="40">
        <v>683</v>
      </c>
      <c r="J1664" s="159" t="str">
        <f>IFERROR(IF(K1664&gt;0,I1664*K1664,"   -"),"   -")</f>
        <v xml:space="preserve">   -</v>
      </c>
      <c r="K1664" s="52" t="str">
        <f>_xlfn.IFNA(VLOOKUP(D1664&amp;"."&amp;G1664,PNIdata!$E$6:$L$264,2,FALSE),"-")</f>
        <v>-</v>
      </c>
      <c r="L1664" s="158" t="str">
        <f>IFERROR(IF(O1664&gt;0,I1664*O1664,"   -"),"   -")</f>
        <v xml:space="preserve">   -</v>
      </c>
      <c r="M1664" s="52"/>
      <c r="N1664" s="167"/>
      <c r="O1664" s="167"/>
      <c r="S1664" s="53">
        <v>50000</v>
      </c>
    </row>
    <row r="1665" spans="1:19" x14ac:dyDescent="0.25">
      <c r="A1665" s="33" t="s">
        <v>154</v>
      </c>
      <c r="B1665" s="34">
        <f>VLOOKUP(D1665,nusedswatershed,4,FALSE)</f>
        <v>25</v>
      </c>
      <c r="C1665" s="35">
        <v>25</v>
      </c>
      <c r="D1665" s="36" t="s">
        <v>230</v>
      </c>
      <c r="E1665" s="36" t="s">
        <v>68</v>
      </c>
      <c r="F1665" s="21" t="s">
        <v>163</v>
      </c>
      <c r="G1665" s="22">
        <v>1995</v>
      </c>
      <c r="H1665" s="128">
        <v>402</v>
      </c>
      <c r="I1665" s="40">
        <v>402</v>
      </c>
      <c r="J1665" s="159" t="str">
        <f>IFERROR(IF(K1665&gt;0,I1665*K1665,"   -"),"   -")</f>
        <v xml:space="preserve">   -</v>
      </c>
      <c r="K1665" s="52" t="str">
        <f>_xlfn.IFNA(VLOOKUP(D1665&amp;"."&amp;G1665,PNIdata!$E$6:$L$264,2,FALSE),"-")</f>
        <v>-</v>
      </c>
      <c r="L1665" s="158" t="str">
        <f>IFERROR(IF(O1665&gt;0,I1665*O1665,"   -"),"   -")</f>
        <v xml:space="preserve">   -</v>
      </c>
      <c r="M1665" s="52"/>
      <c r="N1665" s="167"/>
      <c r="O1665" s="167"/>
      <c r="S1665" s="53">
        <v>47000</v>
      </c>
    </row>
    <row r="1666" spans="1:19" hidden="1" x14ac:dyDescent="0.25">
      <c r="A1666" s="33" t="s">
        <v>154</v>
      </c>
      <c r="B1666" s="34">
        <f>VLOOKUP(D1666,nusedswatershed,4,FALSE)</f>
        <v>25</v>
      </c>
      <c r="C1666" s="35">
        <v>25</v>
      </c>
      <c r="D1666" s="36" t="s">
        <v>230</v>
      </c>
      <c r="E1666" s="36" t="s">
        <v>68</v>
      </c>
      <c r="F1666" s="21" t="s">
        <v>163</v>
      </c>
      <c r="G1666" s="22">
        <v>1994</v>
      </c>
      <c r="H1666" s="128">
        <v>300</v>
      </c>
      <c r="I1666" s="40">
        <v>300</v>
      </c>
      <c r="J1666" s="159" t="str">
        <f>IFERROR(IF(K1666&gt;0,I1666*K1666,"   -"),"   -")</f>
        <v xml:space="preserve">   -</v>
      </c>
      <c r="K1666" s="52" t="str">
        <f>_xlfn.IFNA(VLOOKUP(D1666&amp;"."&amp;G1666,PNIdata!$E$6:$L$264,2,FALSE),"-")</f>
        <v>-</v>
      </c>
      <c r="L1666" s="158" t="str">
        <f>IFERROR(IF(O1666&gt;0,I1666*O1666,"   -"),"   -")</f>
        <v xml:space="preserve">   -</v>
      </c>
      <c r="M1666" s="52"/>
      <c r="N1666" s="167"/>
      <c r="O1666" s="167"/>
      <c r="S1666" s="53">
        <v>100000</v>
      </c>
    </row>
    <row r="1667" spans="1:19" hidden="1" x14ac:dyDescent="0.25">
      <c r="A1667" s="33" t="s">
        <v>154</v>
      </c>
      <c r="B1667" s="34">
        <f>VLOOKUP(D1667,nusedswatershed,4,FALSE)</f>
        <v>25</v>
      </c>
      <c r="C1667" s="35">
        <v>25</v>
      </c>
      <c r="D1667" s="36" t="s">
        <v>230</v>
      </c>
      <c r="E1667" s="36" t="s">
        <v>68</v>
      </c>
      <c r="F1667" s="21" t="s">
        <v>163</v>
      </c>
      <c r="G1667" s="22">
        <v>1993</v>
      </c>
      <c r="H1667" s="128">
        <v>500</v>
      </c>
      <c r="I1667" s="40">
        <v>500</v>
      </c>
      <c r="J1667" s="159" t="str">
        <f>IFERROR(IF(K1667&gt;0,I1667*K1667,"   -"),"   -")</f>
        <v xml:space="preserve">   -</v>
      </c>
      <c r="K1667" s="52" t="str">
        <f>_xlfn.IFNA(VLOOKUP(D1667&amp;"."&amp;G1667,PNIdata!$E$6:$L$264,2,FALSE),"-")</f>
        <v>-</v>
      </c>
      <c r="L1667" s="158" t="str">
        <f>IFERROR(IF(O1667&gt;0,I1667*O1667,"   -"),"   -")</f>
        <v xml:space="preserve">   -</v>
      </c>
      <c r="M1667" s="52"/>
      <c r="N1667" s="167"/>
      <c r="O1667" s="167"/>
      <c r="S1667" s="53">
        <v>140000</v>
      </c>
    </row>
    <row r="1668" spans="1:19" hidden="1" x14ac:dyDescent="0.25">
      <c r="A1668" s="33" t="s">
        <v>154</v>
      </c>
      <c r="B1668" s="34">
        <f>VLOOKUP(D1668,nusedswatershed,4,FALSE)</f>
        <v>25</v>
      </c>
      <c r="C1668" s="35">
        <v>25</v>
      </c>
      <c r="D1668" s="36" t="s">
        <v>230</v>
      </c>
      <c r="E1668" s="36" t="s">
        <v>68</v>
      </c>
      <c r="F1668" s="21" t="s">
        <v>163</v>
      </c>
      <c r="G1668" s="22">
        <v>1992</v>
      </c>
      <c r="H1668" s="128">
        <v>350</v>
      </c>
      <c r="I1668" s="40">
        <v>350</v>
      </c>
      <c r="J1668" s="159" t="str">
        <f>IFERROR(IF(K1668&gt;0,I1668*K1668,"   -"),"   -")</f>
        <v xml:space="preserve">   -</v>
      </c>
      <c r="K1668" s="52" t="str">
        <f>_xlfn.IFNA(VLOOKUP(D1668&amp;"."&amp;G1668,PNIdata!$E$6:$L$264,2,FALSE),"-")</f>
        <v>-</v>
      </c>
      <c r="L1668" s="158" t="str">
        <f>IFERROR(IF(O1668&gt;0,I1668*O1668,"   -"),"   -")</f>
        <v xml:space="preserve">   -</v>
      </c>
      <c r="M1668" s="52"/>
      <c r="N1668" s="167"/>
      <c r="O1668" s="167"/>
      <c r="S1668" s="53">
        <v>165260</v>
      </c>
    </row>
    <row r="1669" spans="1:19" hidden="1" x14ac:dyDescent="0.25">
      <c r="A1669" s="33" t="s">
        <v>154</v>
      </c>
      <c r="B1669" s="34">
        <f>VLOOKUP(D1669,nusedswatershed,4,FALSE)</f>
        <v>25</v>
      </c>
      <c r="C1669" s="35">
        <v>25</v>
      </c>
      <c r="D1669" s="36" t="s">
        <v>230</v>
      </c>
      <c r="E1669" s="36" t="s">
        <v>68</v>
      </c>
      <c r="F1669" s="21" t="s">
        <v>163</v>
      </c>
      <c r="G1669" s="22">
        <v>1991</v>
      </c>
      <c r="H1669" s="128">
        <v>300</v>
      </c>
      <c r="I1669" s="40">
        <v>300</v>
      </c>
      <c r="J1669" s="159" t="str">
        <f>IFERROR(IF(K1669&gt;0,I1669*K1669,"   -"),"   -")</f>
        <v xml:space="preserve">   -</v>
      </c>
      <c r="K1669" s="52" t="str">
        <f>_xlfn.IFNA(VLOOKUP(D1669&amp;"."&amp;G1669,PNIdata!$E$6:$L$264,2,FALSE),"-")</f>
        <v>-</v>
      </c>
      <c r="L1669" s="158" t="str">
        <f>IFERROR(IF(O1669&gt;0,I1669*O1669,"   -"),"   -")</f>
        <v xml:space="preserve">   -</v>
      </c>
      <c r="M1669" s="52"/>
      <c r="N1669" s="167"/>
      <c r="O1669" s="167"/>
      <c r="S1669" s="53"/>
    </row>
    <row r="1670" spans="1:19" hidden="1" x14ac:dyDescent="0.25">
      <c r="A1670" s="33" t="s">
        <v>154</v>
      </c>
      <c r="B1670" s="34">
        <f>VLOOKUP(D1670,nusedswatershed,4,FALSE)</f>
        <v>25</v>
      </c>
      <c r="C1670" s="35">
        <v>25</v>
      </c>
      <c r="D1670" s="36" t="s">
        <v>230</v>
      </c>
      <c r="E1670" s="36" t="s">
        <v>68</v>
      </c>
      <c r="F1670" s="21" t="s">
        <v>163</v>
      </c>
      <c r="G1670" s="22">
        <v>1990</v>
      </c>
      <c r="H1670" s="128">
        <v>450</v>
      </c>
      <c r="I1670" s="40">
        <v>450</v>
      </c>
      <c r="J1670" s="159" t="str">
        <f>IFERROR(IF(K1670&gt;0,I1670*K1670,"   -"),"   -")</f>
        <v xml:space="preserve">   -</v>
      </c>
      <c r="K1670" s="52" t="str">
        <f>_xlfn.IFNA(VLOOKUP(D1670&amp;"."&amp;G1670,PNIdata!$E$6:$L$264,2,FALSE),"-")</f>
        <v>-</v>
      </c>
      <c r="L1670" s="158" t="str">
        <f>IFERROR(IF(O1670&gt;0,I1670*O1670,"   -"),"   -")</f>
        <v xml:space="preserve">   -</v>
      </c>
      <c r="M1670" s="52"/>
      <c r="N1670" s="167"/>
      <c r="O1670" s="167"/>
      <c r="S1670" s="53"/>
    </row>
    <row r="1671" spans="1:19" hidden="1" x14ac:dyDescent="0.25">
      <c r="A1671" s="33" t="s">
        <v>154</v>
      </c>
      <c r="B1671" s="34">
        <f>VLOOKUP(D1671,nusedswatershed,4,FALSE)</f>
        <v>25</v>
      </c>
      <c r="C1671" s="35">
        <v>25</v>
      </c>
      <c r="D1671" s="36" t="s">
        <v>230</v>
      </c>
      <c r="E1671" s="36" t="s">
        <v>68</v>
      </c>
      <c r="F1671" s="21" t="s">
        <v>163</v>
      </c>
      <c r="G1671" s="22">
        <v>1989</v>
      </c>
      <c r="H1671" s="128">
        <v>500</v>
      </c>
      <c r="I1671" s="40">
        <v>500</v>
      </c>
      <c r="J1671" s="159" t="str">
        <f>IFERROR(IF(K1671&gt;0,I1671*K1671,"   -"),"   -")</f>
        <v xml:space="preserve">   -</v>
      </c>
      <c r="K1671" s="52" t="str">
        <f>_xlfn.IFNA(VLOOKUP(D1671&amp;"."&amp;G1671,PNIdata!$E$6:$L$264,2,FALSE),"-")</f>
        <v>-</v>
      </c>
      <c r="L1671" s="158" t="str">
        <f>IFERROR(IF(O1671&gt;0,I1671*O1671,"   -"),"   -")</f>
        <v xml:space="preserve">   -</v>
      </c>
      <c r="M1671" s="52"/>
      <c r="N1671" s="167"/>
      <c r="O1671" s="167"/>
      <c r="S1671" s="53">
        <v>62000</v>
      </c>
    </row>
    <row r="1672" spans="1:19" hidden="1" x14ac:dyDescent="0.25">
      <c r="A1672" s="33" t="s">
        <v>154</v>
      </c>
      <c r="B1672" s="34">
        <f>VLOOKUP(D1672,nusedswatershed,4,FALSE)</f>
        <v>25</v>
      </c>
      <c r="C1672" s="35">
        <v>25</v>
      </c>
      <c r="D1672" s="36" t="s">
        <v>230</v>
      </c>
      <c r="E1672" s="36" t="s">
        <v>68</v>
      </c>
      <c r="F1672" s="21" t="s">
        <v>163</v>
      </c>
      <c r="G1672" s="22">
        <v>1988</v>
      </c>
      <c r="H1672" s="128">
        <v>300</v>
      </c>
      <c r="I1672" s="40">
        <v>300</v>
      </c>
      <c r="J1672" s="159" t="str">
        <f>IFERROR(IF(K1672&gt;0,I1672*K1672,"   -"),"   -")</f>
        <v xml:space="preserve">   -</v>
      </c>
      <c r="K1672" s="52" t="str">
        <f>_xlfn.IFNA(VLOOKUP(D1672&amp;"."&amp;G1672,PNIdata!$E$6:$L$264,2,FALSE),"-")</f>
        <v>-</v>
      </c>
      <c r="L1672" s="158" t="str">
        <f>IFERROR(IF(O1672&gt;0,I1672*O1672,"   -"),"   -")</f>
        <v xml:space="preserve">   -</v>
      </c>
      <c r="M1672" s="52"/>
      <c r="N1672" s="167"/>
      <c r="O1672" s="167"/>
      <c r="S1672" s="53">
        <v>90000</v>
      </c>
    </row>
    <row r="1673" spans="1:19" hidden="1" x14ac:dyDescent="0.25">
      <c r="A1673" s="33" t="s">
        <v>154</v>
      </c>
      <c r="B1673" s="34">
        <f>VLOOKUP(D1673,nusedswatershed,4,FALSE)</f>
        <v>25</v>
      </c>
      <c r="C1673" s="35">
        <v>25</v>
      </c>
      <c r="D1673" s="36" t="s">
        <v>230</v>
      </c>
      <c r="E1673" s="36" t="s">
        <v>68</v>
      </c>
      <c r="F1673" s="21" t="s">
        <v>163</v>
      </c>
      <c r="G1673" s="22">
        <v>1987</v>
      </c>
      <c r="H1673" s="128">
        <v>125</v>
      </c>
      <c r="I1673" s="40">
        <v>125</v>
      </c>
      <c r="J1673" s="159" t="str">
        <f>IFERROR(IF(K1673&gt;0,I1673*K1673,"   -"),"   -")</f>
        <v xml:space="preserve">   -</v>
      </c>
      <c r="K1673" s="52" t="str">
        <f>_xlfn.IFNA(VLOOKUP(D1673&amp;"."&amp;G1673,PNIdata!$E$6:$L$264,2,FALSE),"-")</f>
        <v>-</v>
      </c>
      <c r="L1673" s="158" t="str">
        <f>IFERROR(IF(O1673&gt;0,I1673*O1673,"   -"),"   -")</f>
        <v xml:space="preserve">   -</v>
      </c>
      <c r="M1673" s="52"/>
      <c r="N1673" s="167"/>
      <c r="O1673" s="167"/>
      <c r="S1673" s="53">
        <v>70000</v>
      </c>
    </row>
    <row r="1674" spans="1:19" hidden="1" x14ac:dyDescent="0.25">
      <c r="A1674" s="33" t="s">
        <v>154</v>
      </c>
      <c r="B1674" s="34">
        <f>VLOOKUP(D1674,nusedswatershed,4,FALSE)</f>
        <v>25</v>
      </c>
      <c r="C1674" s="35">
        <v>25</v>
      </c>
      <c r="D1674" s="36" t="s">
        <v>230</v>
      </c>
      <c r="E1674" s="36" t="s">
        <v>68</v>
      </c>
      <c r="F1674" s="21" t="s">
        <v>163</v>
      </c>
      <c r="G1674" s="22">
        <v>1986</v>
      </c>
      <c r="H1674" s="128">
        <v>190</v>
      </c>
      <c r="I1674" s="40">
        <v>190</v>
      </c>
      <c r="J1674" s="159" t="str">
        <f>IFERROR(IF(K1674&gt;0,I1674*K1674,"   -"),"   -")</f>
        <v xml:space="preserve">   -</v>
      </c>
      <c r="K1674" s="52" t="str">
        <f>_xlfn.IFNA(VLOOKUP(D1674&amp;"."&amp;G1674,PNIdata!$E$6:$L$264,2,FALSE),"-")</f>
        <v>-</v>
      </c>
      <c r="L1674" s="158" t="str">
        <f>IFERROR(IF(O1674&gt;0,I1674*O1674,"   -"),"   -")</f>
        <v xml:space="preserve">   -</v>
      </c>
      <c r="M1674" s="52"/>
      <c r="N1674" s="167"/>
      <c r="O1674" s="167"/>
      <c r="S1674" s="53">
        <v>180000</v>
      </c>
    </row>
    <row r="1675" spans="1:19" hidden="1" x14ac:dyDescent="0.25">
      <c r="A1675" s="33" t="s">
        <v>154</v>
      </c>
      <c r="B1675" s="34">
        <f>VLOOKUP(D1675,nusedswatershed,4,FALSE)</f>
        <v>25</v>
      </c>
      <c r="C1675" s="35">
        <v>25</v>
      </c>
      <c r="D1675" s="36" t="s">
        <v>230</v>
      </c>
      <c r="E1675" s="36" t="s">
        <v>68</v>
      </c>
      <c r="F1675" s="21" t="s">
        <v>163</v>
      </c>
      <c r="G1675" s="22">
        <v>1985</v>
      </c>
      <c r="H1675" s="128">
        <v>100</v>
      </c>
      <c r="I1675" s="40">
        <v>100</v>
      </c>
      <c r="J1675" s="159" t="str">
        <f>IFERROR(IF(K1675&gt;0,I1675*K1675,"   -"),"   -")</f>
        <v xml:space="preserve">   -</v>
      </c>
      <c r="K1675" s="52" t="str">
        <f>_xlfn.IFNA(VLOOKUP(D1675&amp;"."&amp;G1675,PNIdata!$E$6:$L$264,2,FALSE),"-")</f>
        <v>-</v>
      </c>
      <c r="L1675" s="158" t="str">
        <f>IFERROR(IF(O1675&gt;0,I1675*O1675,"   -"),"   -")</f>
        <v xml:space="preserve">   -</v>
      </c>
      <c r="M1675" s="52"/>
      <c r="N1675" s="167"/>
      <c r="O1675" s="167"/>
      <c r="S1675" s="53"/>
    </row>
    <row r="1676" spans="1:19" hidden="1" x14ac:dyDescent="0.25">
      <c r="A1676" s="33" t="s">
        <v>154</v>
      </c>
      <c r="B1676" s="34">
        <f>VLOOKUP(D1676,nusedswatershed,4,FALSE)</f>
        <v>25</v>
      </c>
      <c r="C1676" s="35">
        <v>25</v>
      </c>
      <c r="D1676" s="36" t="s">
        <v>230</v>
      </c>
      <c r="E1676" s="36" t="s">
        <v>68</v>
      </c>
      <c r="F1676" s="21" t="s">
        <v>163</v>
      </c>
      <c r="G1676" s="22">
        <v>1984</v>
      </c>
      <c r="H1676" s="128">
        <v>195</v>
      </c>
      <c r="I1676" s="40">
        <v>195</v>
      </c>
      <c r="J1676" s="159" t="str">
        <f>IFERROR(IF(K1676&gt;0,I1676*K1676,"   -"),"   -")</f>
        <v xml:space="preserve">   -</v>
      </c>
      <c r="K1676" s="52" t="str">
        <f>_xlfn.IFNA(VLOOKUP(D1676&amp;"."&amp;G1676,PNIdata!$E$6:$L$264,2,FALSE),"-")</f>
        <v>-</v>
      </c>
      <c r="L1676" s="158" t="str">
        <f>IFERROR(IF(O1676&gt;0,I1676*O1676,"   -"),"   -")</f>
        <v xml:space="preserve">   -</v>
      </c>
      <c r="M1676" s="52"/>
      <c r="N1676" s="167"/>
      <c r="O1676" s="167"/>
      <c r="S1676" s="53">
        <v>34000</v>
      </c>
    </row>
    <row r="1677" spans="1:19" hidden="1" x14ac:dyDescent="0.25">
      <c r="A1677" s="33" t="s">
        <v>154</v>
      </c>
      <c r="B1677" s="34">
        <f>VLOOKUP(D1677,nusedswatershed,4,FALSE)</f>
        <v>25</v>
      </c>
      <c r="C1677" s="35">
        <v>25</v>
      </c>
      <c r="D1677" s="36" t="s">
        <v>230</v>
      </c>
      <c r="E1677" s="36" t="s">
        <v>68</v>
      </c>
      <c r="F1677" s="21" t="s">
        <v>163</v>
      </c>
      <c r="G1677" s="22">
        <v>1983</v>
      </c>
      <c r="H1677" s="128">
        <v>50</v>
      </c>
      <c r="I1677" s="40">
        <v>50</v>
      </c>
      <c r="J1677" s="159" t="str">
        <f>IFERROR(IF(K1677&gt;0,I1677*K1677,"   -"),"   -")</f>
        <v xml:space="preserve">   -</v>
      </c>
      <c r="K1677" s="52" t="str">
        <f>_xlfn.IFNA(VLOOKUP(D1677&amp;"."&amp;G1677,PNIdata!$E$6:$L$264,2,FALSE),"-")</f>
        <v>-</v>
      </c>
      <c r="L1677" s="158" t="str">
        <f>IFERROR(IF(O1677&gt;0,I1677*O1677,"   -"),"   -")</f>
        <v xml:space="preserve">   -</v>
      </c>
      <c r="M1677" s="52"/>
      <c r="N1677" s="167"/>
      <c r="O1677" s="167"/>
      <c r="S1677" s="53"/>
    </row>
    <row r="1678" spans="1:19" hidden="1" x14ac:dyDescent="0.25">
      <c r="A1678" s="33" t="s">
        <v>154</v>
      </c>
      <c r="B1678" s="34">
        <f>VLOOKUP(D1678,nusedswatershed,4,FALSE)</f>
        <v>25</v>
      </c>
      <c r="C1678" s="35">
        <v>25</v>
      </c>
      <c r="D1678" s="36" t="s">
        <v>230</v>
      </c>
      <c r="E1678" s="36" t="s">
        <v>68</v>
      </c>
      <c r="F1678" s="21" t="s">
        <v>163</v>
      </c>
      <c r="G1678" s="22">
        <v>1982</v>
      </c>
      <c r="H1678" s="128">
        <v>15</v>
      </c>
      <c r="I1678" s="40">
        <v>15</v>
      </c>
      <c r="J1678" s="159" t="str">
        <f>IFERROR(IF(K1678&gt;0,I1678*K1678,"   -"),"   -")</f>
        <v xml:space="preserve">   -</v>
      </c>
      <c r="K1678" s="52" t="str">
        <f>_xlfn.IFNA(VLOOKUP(D1678&amp;"."&amp;G1678,PNIdata!$E$6:$L$264,2,FALSE),"-")</f>
        <v>-</v>
      </c>
      <c r="L1678" s="158" t="str">
        <f>IFERROR(IF(O1678&gt;0,I1678*O1678,"   -"),"   -")</f>
        <v xml:space="preserve">   -</v>
      </c>
      <c r="M1678" s="52"/>
      <c r="N1678" s="167"/>
      <c r="O1678" s="167"/>
      <c r="S1678" s="53"/>
    </row>
    <row r="1679" spans="1:19" hidden="1" x14ac:dyDescent="0.25">
      <c r="A1679" s="33" t="s">
        <v>154</v>
      </c>
      <c r="B1679" s="34">
        <f>VLOOKUP(D1679,nusedswatershed,4,FALSE)</f>
        <v>25</v>
      </c>
      <c r="C1679" s="35">
        <v>25</v>
      </c>
      <c r="D1679" s="36" t="s">
        <v>230</v>
      </c>
      <c r="E1679" s="36" t="s">
        <v>68</v>
      </c>
      <c r="F1679" s="21" t="s">
        <v>163</v>
      </c>
      <c r="G1679" s="22">
        <v>1981</v>
      </c>
      <c r="H1679" s="128" t="s">
        <v>643</v>
      </c>
      <c r="I1679" s="40"/>
      <c r="J1679" s="159" t="str">
        <f>IFERROR(IF(K1679&gt;0,I1679*K1679,"   -"),"   -")</f>
        <v xml:space="preserve">   -</v>
      </c>
      <c r="K1679" s="52" t="str">
        <f>_xlfn.IFNA(VLOOKUP(D1679&amp;"."&amp;G1679,PNIdata!$E$6:$L$264,2,FALSE),"-")</f>
        <v>-</v>
      </c>
      <c r="L1679" s="158" t="str">
        <f>IFERROR(IF(O1679&gt;0,I1679*O1679,"   -"),"   -")</f>
        <v xml:space="preserve">   -</v>
      </c>
      <c r="M1679" s="52"/>
      <c r="N1679" s="167"/>
      <c r="O1679" s="167"/>
      <c r="S1679" s="53"/>
    </row>
    <row r="1680" spans="1:19" hidden="1" x14ac:dyDescent="0.25">
      <c r="A1680" s="33" t="s">
        <v>154</v>
      </c>
      <c r="B1680" s="34">
        <f>VLOOKUP(D1680,nusedswatershed,4,FALSE)</f>
        <v>25</v>
      </c>
      <c r="C1680" s="35">
        <v>25</v>
      </c>
      <c r="D1680" s="36" t="s">
        <v>230</v>
      </c>
      <c r="E1680" s="36" t="s">
        <v>68</v>
      </c>
      <c r="F1680" s="21" t="s">
        <v>163</v>
      </c>
      <c r="G1680" s="22">
        <v>1980</v>
      </c>
      <c r="H1680" s="128">
        <v>400</v>
      </c>
      <c r="I1680" s="40">
        <v>400</v>
      </c>
      <c r="J1680" s="159" t="str">
        <f>IFERROR(IF(K1680&gt;0,I1680*K1680,"   -"),"   -")</f>
        <v xml:space="preserve">   -</v>
      </c>
      <c r="K1680" s="52" t="str">
        <f>_xlfn.IFNA(VLOOKUP(D1680&amp;"."&amp;G1680,PNIdata!$E$6:$L$264,2,FALSE),"-")</f>
        <v>-</v>
      </c>
      <c r="L1680" s="158" t="str">
        <f>IFERROR(IF(O1680&gt;0,I1680*O1680,"   -"),"   -")</f>
        <v xml:space="preserve">   -</v>
      </c>
      <c r="M1680" s="52"/>
      <c r="N1680" s="167"/>
      <c r="O1680" s="167"/>
      <c r="S1680" s="53"/>
    </row>
    <row r="1681" spans="1:19" hidden="1" x14ac:dyDescent="0.25">
      <c r="A1681" s="33" t="s">
        <v>154</v>
      </c>
      <c r="B1681" s="34">
        <f>VLOOKUP(D1681,nusedswatershed,4,FALSE)</f>
        <v>25</v>
      </c>
      <c r="C1681" s="35">
        <v>25</v>
      </c>
      <c r="D1681" s="36" t="s">
        <v>230</v>
      </c>
      <c r="E1681" s="36" t="s">
        <v>68</v>
      </c>
      <c r="F1681" s="21" t="s">
        <v>163</v>
      </c>
      <c r="G1681" s="22">
        <v>1979</v>
      </c>
      <c r="H1681" s="128">
        <v>200</v>
      </c>
      <c r="I1681" s="40">
        <v>200</v>
      </c>
      <c r="J1681" s="159" t="str">
        <f>IFERROR(IF(K1681&gt;0,I1681*K1681,"   -"),"   -")</f>
        <v xml:space="preserve">   -</v>
      </c>
      <c r="K1681" s="52" t="str">
        <f>_xlfn.IFNA(VLOOKUP(D1681&amp;"."&amp;G1681,PNIdata!$E$6:$L$264,2,FALSE),"-")</f>
        <v>-</v>
      </c>
      <c r="L1681" s="158" t="str">
        <f>IFERROR(IF(O1681&gt;0,I1681*O1681,"   -"),"   -")</f>
        <v xml:space="preserve">   -</v>
      </c>
      <c r="M1681" s="52"/>
      <c r="N1681" s="167"/>
      <c r="O1681" s="167"/>
      <c r="S1681" s="53"/>
    </row>
    <row r="1682" spans="1:19" hidden="1" x14ac:dyDescent="0.25">
      <c r="A1682" s="33" t="s">
        <v>154</v>
      </c>
      <c r="B1682" s="34">
        <f>VLOOKUP(D1682,nusedswatershed,4,FALSE)</f>
        <v>25</v>
      </c>
      <c r="C1682" s="35">
        <v>25</v>
      </c>
      <c r="D1682" s="36" t="s">
        <v>230</v>
      </c>
      <c r="E1682" s="36" t="s">
        <v>68</v>
      </c>
      <c r="F1682" s="21" t="s">
        <v>163</v>
      </c>
      <c r="G1682" s="22">
        <v>1978</v>
      </c>
      <c r="H1682" s="128">
        <v>60</v>
      </c>
      <c r="I1682" s="40">
        <v>60</v>
      </c>
      <c r="J1682" s="159" t="str">
        <f>IFERROR(IF(K1682&gt;0,I1682*K1682,"   -"),"   -")</f>
        <v xml:space="preserve">   -</v>
      </c>
      <c r="K1682" s="52" t="str">
        <f>_xlfn.IFNA(VLOOKUP(D1682&amp;"."&amp;G1682,PNIdata!$E$6:$L$264,2,FALSE),"-")</f>
        <v>-</v>
      </c>
      <c r="L1682" s="158" t="str">
        <f>IFERROR(IF(O1682&gt;0,I1682*O1682,"   -"),"   -")</f>
        <v xml:space="preserve">   -</v>
      </c>
      <c r="M1682" s="52"/>
      <c r="N1682" s="167"/>
      <c r="O1682" s="167"/>
      <c r="S1682" s="53"/>
    </row>
    <row r="1683" spans="1:19" hidden="1" x14ac:dyDescent="0.25">
      <c r="A1683" s="33" t="s">
        <v>154</v>
      </c>
      <c r="B1683" s="34">
        <f>VLOOKUP(D1683,nusedswatershed,4,FALSE)</f>
        <v>25</v>
      </c>
      <c r="C1683" s="35">
        <v>25</v>
      </c>
      <c r="D1683" s="36" t="s">
        <v>230</v>
      </c>
      <c r="E1683" s="36" t="s">
        <v>68</v>
      </c>
      <c r="F1683" s="21" t="s">
        <v>163</v>
      </c>
      <c r="G1683" s="22">
        <v>1977</v>
      </c>
      <c r="H1683" s="128">
        <v>70</v>
      </c>
      <c r="I1683" s="40">
        <v>70</v>
      </c>
      <c r="J1683" s="159" t="str">
        <f>IFERROR(IF(K1683&gt;0,I1683*K1683,"   -"),"   -")</f>
        <v xml:space="preserve">   -</v>
      </c>
      <c r="K1683" s="52" t="str">
        <f>_xlfn.IFNA(VLOOKUP(D1683&amp;"."&amp;G1683,PNIdata!$E$6:$L$264,2,FALSE),"-")</f>
        <v>-</v>
      </c>
      <c r="L1683" s="158" t="str">
        <f>IFERROR(IF(O1683&gt;0,I1683*O1683,"   -"),"   -")</f>
        <v xml:space="preserve">   -</v>
      </c>
      <c r="M1683" s="52"/>
      <c r="N1683" s="167"/>
      <c r="O1683" s="167"/>
      <c r="S1683" s="53"/>
    </row>
    <row r="1684" spans="1:19" hidden="1" x14ac:dyDescent="0.25">
      <c r="A1684" s="33" t="s">
        <v>154</v>
      </c>
      <c r="B1684" s="34">
        <f>VLOOKUP(D1684,nusedswatershed,4,FALSE)</f>
        <v>25</v>
      </c>
      <c r="C1684" s="35">
        <v>25</v>
      </c>
      <c r="D1684" s="36" t="s">
        <v>230</v>
      </c>
      <c r="E1684" s="36" t="s">
        <v>68</v>
      </c>
      <c r="F1684" s="21" t="s">
        <v>163</v>
      </c>
      <c r="G1684" s="22">
        <v>1976</v>
      </c>
      <c r="H1684" s="128">
        <v>25</v>
      </c>
      <c r="I1684" s="40">
        <v>25</v>
      </c>
      <c r="J1684" s="159" t="str">
        <f>IFERROR(IF(K1684&gt;0,I1684*K1684,"   -"),"   -")</f>
        <v xml:space="preserve">   -</v>
      </c>
      <c r="K1684" s="52" t="str">
        <f>_xlfn.IFNA(VLOOKUP(D1684&amp;"."&amp;G1684,PNIdata!$E$6:$L$264,2,FALSE),"-")</f>
        <v>-</v>
      </c>
      <c r="L1684" s="158" t="str">
        <f>IFERROR(IF(O1684&gt;0,I1684*O1684,"   -"),"   -")</f>
        <v xml:space="preserve">   -</v>
      </c>
      <c r="M1684" s="52"/>
      <c r="N1684" s="167"/>
      <c r="O1684" s="167"/>
      <c r="S1684" s="53"/>
    </row>
    <row r="1685" spans="1:19" hidden="1" x14ac:dyDescent="0.25">
      <c r="A1685" s="33" t="s">
        <v>154</v>
      </c>
      <c r="B1685" s="34">
        <f>VLOOKUP(D1685,nusedswatershed,4,FALSE)</f>
        <v>25</v>
      </c>
      <c r="C1685" s="35">
        <v>25</v>
      </c>
      <c r="D1685" s="36" t="s">
        <v>230</v>
      </c>
      <c r="E1685" s="36" t="s">
        <v>68</v>
      </c>
      <c r="F1685" s="21" t="s">
        <v>163</v>
      </c>
      <c r="G1685" s="22">
        <v>1975</v>
      </c>
      <c r="H1685" s="128">
        <v>200</v>
      </c>
      <c r="I1685" s="40">
        <v>200</v>
      </c>
      <c r="J1685" s="159" t="str">
        <f>IFERROR(IF(K1685&gt;0,I1685*K1685,"   -"),"   -")</f>
        <v xml:space="preserve">   -</v>
      </c>
      <c r="K1685" s="52" t="str">
        <f>_xlfn.IFNA(VLOOKUP(D1685&amp;"."&amp;G1685,PNIdata!$E$6:$L$264,2,FALSE),"-")</f>
        <v>-</v>
      </c>
      <c r="L1685" s="158" t="str">
        <f>IFERROR(IF(O1685&gt;0,I1685*O1685,"   -"),"   -")</f>
        <v xml:space="preserve">   -</v>
      </c>
      <c r="M1685" s="52"/>
      <c r="N1685" s="167"/>
      <c r="O1685" s="167"/>
      <c r="S1685" s="53"/>
    </row>
    <row r="1686" spans="1:19" hidden="1" x14ac:dyDescent="0.25">
      <c r="A1686" s="33" t="s">
        <v>154</v>
      </c>
      <c r="B1686" s="34">
        <f>VLOOKUP(D1686,nusedswatershed,4,FALSE)</f>
        <v>25</v>
      </c>
      <c r="C1686" s="35">
        <v>25</v>
      </c>
      <c r="D1686" s="36" t="s">
        <v>230</v>
      </c>
      <c r="E1686" s="36" t="s">
        <v>68</v>
      </c>
      <c r="F1686" s="21" t="s">
        <v>163</v>
      </c>
      <c r="G1686" s="22">
        <v>1974</v>
      </c>
      <c r="H1686" s="128">
        <v>1500</v>
      </c>
      <c r="I1686" s="40">
        <v>1500</v>
      </c>
      <c r="J1686" s="159" t="str">
        <f>IFERROR(IF(K1686&gt;0,I1686*K1686,"   -"),"   -")</f>
        <v xml:space="preserve">   -</v>
      </c>
      <c r="K1686" s="52" t="str">
        <f>_xlfn.IFNA(VLOOKUP(D1686&amp;"."&amp;G1686,PNIdata!$E$6:$L$264,2,FALSE),"-")</f>
        <v>-</v>
      </c>
      <c r="L1686" s="158" t="str">
        <f>IFERROR(IF(O1686&gt;0,I1686*O1686,"   -"),"   -")</f>
        <v xml:space="preserve">   -</v>
      </c>
      <c r="M1686" s="52"/>
      <c r="N1686" s="167"/>
      <c r="O1686" s="167"/>
      <c r="S1686" s="53"/>
    </row>
    <row r="1687" spans="1:19" hidden="1" x14ac:dyDescent="0.25">
      <c r="A1687" s="33" t="s">
        <v>154</v>
      </c>
      <c r="B1687" s="34">
        <f>VLOOKUP(D1687,nusedswatershed,4,FALSE)</f>
        <v>25</v>
      </c>
      <c r="C1687" s="35">
        <v>25</v>
      </c>
      <c r="D1687" s="36" t="s">
        <v>230</v>
      </c>
      <c r="E1687" s="36" t="s">
        <v>68</v>
      </c>
      <c r="F1687" s="21" t="s">
        <v>163</v>
      </c>
      <c r="G1687" s="22">
        <v>1973</v>
      </c>
      <c r="H1687" s="128">
        <v>750</v>
      </c>
      <c r="I1687" s="40">
        <v>750</v>
      </c>
      <c r="J1687" s="159" t="str">
        <f>IFERROR(IF(K1687&gt;0,I1687*K1687,"   -"),"   -")</f>
        <v xml:space="preserve">   -</v>
      </c>
      <c r="K1687" s="52" t="str">
        <f>_xlfn.IFNA(VLOOKUP(D1687&amp;"."&amp;G1687,PNIdata!$E$6:$L$264,2,FALSE),"-")</f>
        <v>-</v>
      </c>
      <c r="L1687" s="158" t="str">
        <f>IFERROR(IF(O1687&gt;0,I1687*O1687,"   -"),"   -")</f>
        <v xml:space="preserve">   -</v>
      </c>
      <c r="M1687" s="52"/>
      <c r="N1687" s="167"/>
      <c r="O1687" s="167"/>
      <c r="S1687" s="53"/>
    </row>
    <row r="1688" spans="1:19" hidden="1" x14ac:dyDescent="0.25">
      <c r="A1688" s="33" t="s">
        <v>154</v>
      </c>
      <c r="B1688" s="34">
        <f>VLOOKUP(D1688,nusedswatershed,4,FALSE)</f>
        <v>25</v>
      </c>
      <c r="C1688" s="35">
        <v>25</v>
      </c>
      <c r="D1688" s="36" t="s">
        <v>230</v>
      </c>
      <c r="E1688" s="36" t="s">
        <v>68</v>
      </c>
      <c r="F1688" s="21" t="s">
        <v>163</v>
      </c>
      <c r="G1688" s="22">
        <v>1972</v>
      </c>
      <c r="H1688" s="128">
        <v>120</v>
      </c>
      <c r="I1688" s="40">
        <v>120</v>
      </c>
      <c r="J1688" s="159" t="str">
        <f>IFERROR(IF(K1688&gt;0,I1688*K1688,"   -"),"   -")</f>
        <v xml:space="preserve">   -</v>
      </c>
      <c r="K1688" s="52" t="str">
        <f>_xlfn.IFNA(VLOOKUP(D1688&amp;"."&amp;G1688,PNIdata!$E$6:$L$264,2,FALSE),"-")</f>
        <v>-</v>
      </c>
      <c r="L1688" s="158" t="str">
        <f>IFERROR(IF(O1688&gt;0,I1688*O1688,"   -"),"   -")</f>
        <v xml:space="preserve">   -</v>
      </c>
      <c r="M1688" s="52"/>
      <c r="N1688" s="167"/>
      <c r="O1688" s="167"/>
      <c r="S1688" s="53"/>
    </row>
    <row r="1689" spans="1:19" hidden="1" x14ac:dyDescent="0.25">
      <c r="A1689" s="33" t="s">
        <v>154</v>
      </c>
      <c r="B1689" s="34">
        <f>VLOOKUP(D1689,nusedswatershed,4,FALSE)</f>
        <v>25</v>
      </c>
      <c r="C1689" s="35">
        <v>25</v>
      </c>
      <c r="D1689" s="36" t="s">
        <v>230</v>
      </c>
      <c r="E1689" s="36" t="s">
        <v>68</v>
      </c>
      <c r="F1689" s="21" t="s">
        <v>163</v>
      </c>
      <c r="G1689" s="22">
        <v>1971</v>
      </c>
      <c r="H1689" s="128">
        <v>200</v>
      </c>
      <c r="I1689" s="40">
        <v>200</v>
      </c>
      <c r="J1689" s="159" t="str">
        <f>IFERROR(IF(K1689&gt;0,I1689*K1689,"   -"),"   -")</f>
        <v xml:space="preserve">   -</v>
      </c>
      <c r="K1689" s="52" t="str">
        <f>_xlfn.IFNA(VLOOKUP(D1689&amp;"."&amp;G1689,PNIdata!$E$6:$L$264,2,FALSE),"-")</f>
        <v>-</v>
      </c>
      <c r="L1689" s="158" t="str">
        <f>IFERROR(IF(O1689&gt;0,I1689*O1689,"   -"),"   -")</f>
        <v xml:space="preserve">   -</v>
      </c>
      <c r="M1689" s="52"/>
      <c r="N1689" s="167"/>
      <c r="O1689" s="167"/>
      <c r="S1689" s="53"/>
    </row>
    <row r="1690" spans="1:19" hidden="1" x14ac:dyDescent="0.25">
      <c r="A1690" s="33" t="s">
        <v>154</v>
      </c>
      <c r="B1690" s="34">
        <f>VLOOKUP(D1690,nusedswatershed,4,FALSE)</f>
        <v>25</v>
      </c>
      <c r="C1690" s="35">
        <v>25</v>
      </c>
      <c r="D1690" s="36" t="s">
        <v>230</v>
      </c>
      <c r="E1690" s="36" t="s">
        <v>68</v>
      </c>
      <c r="F1690" s="21" t="s">
        <v>163</v>
      </c>
      <c r="G1690" s="22">
        <v>1970</v>
      </c>
      <c r="H1690" s="128">
        <v>75</v>
      </c>
      <c r="I1690" s="40">
        <v>75</v>
      </c>
      <c r="J1690" s="159" t="str">
        <f>IFERROR(IF(K1690&gt;0,I1690*K1690,"   -"),"   -")</f>
        <v xml:space="preserve">   -</v>
      </c>
      <c r="K1690" s="52" t="str">
        <f>_xlfn.IFNA(VLOOKUP(D1690&amp;"."&amp;G1690,PNIdata!$E$6:$L$264,2,FALSE),"-")</f>
        <v>-</v>
      </c>
      <c r="L1690" s="158" t="str">
        <f>IFERROR(IF(O1690&gt;0,I1690*O1690,"   -"),"   -")</f>
        <v xml:space="preserve">   -</v>
      </c>
      <c r="M1690" s="52"/>
      <c r="N1690" s="167"/>
      <c r="O1690" s="167"/>
      <c r="S1690" s="53"/>
    </row>
    <row r="1691" spans="1:19" hidden="1" x14ac:dyDescent="0.25">
      <c r="A1691" s="33" t="s">
        <v>154</v>
      </c>
      <c r="B1691" s="34">
        <f>VLOOKUP(D1691,nusedswatershed,4,FALSE)</f>
        <v>25</v>
      </c>
      <c r="C1691" s="35">
        <v>25</v>
      </c>
      <c r="D1691" s="36" t="s">
        <v>230</v>
      </c>
      <c r="E1691" s="36" t="s">
        <v>68</v>
      </c>
      <c r="F1691" s="21" t="s">
        <v>163</v>
      </c>
      <c r="G1691" s="22">
        <v>1969</v>
      </c>
      <c r="H1691" s="128">
        <v>200</v>
      </c>
      <c r="I1691" s="40">
        <v>200</v>
      </c>
      <c r="J1691" s="159" t="str">
        <f>IFERROR(IF(K1691&gt;0,I1691*K1691,"   -"),"   -")</f>
        <v xml:space="preserve">   -</v>
      </c>
      <c r="K1691" s="52" t="str">
        <f>_xlfn.IFNA(VLOOKUP(D1691&amp;"."&amp;G1691,PNIdata!$E$6:$L$264,2,FALSE),"-")</f>
        <v>-</v>
      </c>
      <c r="L1691" s="158" t="str">
        <f>IFERROR(IF(O1691&gt;0,I1691*O1691,"   -"),"   -")</f>
        <v xml:space="preserve">   -</v>
      </c>
      <c r="M1691" s="52"/>
      <c r="N1691" s="167"/>
      <c r="O1691" s="167"/>
      <c r="S1691" s="53"/>
    </row>
    <row r="1692" spans="1:19" hidden="1" x14ac:dyDescent="0.25">
      <c r="A1692" s="33" t="s">
        <v>154</v>
      </c>
      <c r="B1692" s="34">
        <f>VLOOKUP(D1692,nusedswatershed,4,FALSE)</f>
        <v>25</v>
      </c>
      <c r="C1692" s="35">
        <v>25</v>
      </c>
      <c r="D1692" s="36" t="s">
        <v>230</v>
      </c>
      <c r="E1692" s="36" t="s">
        <v>68</v>
      </c>
      <c r="F1692" s="21" t="s">
        <v>163</v>
      </c>
      <c r="G1692" s="22">
        <v>1968</v>
      </c>
      <c r="H1692" s="128">
        <v>75</v>
      </c>
      <c r="I1692" s="40">
        <v>75</v>
      </c>
      <c r="J1692" s="159" t="str">
        <f>IFERROR(IF(K1692&gt;0,I1692*K1692,"   -"),"   -")</f>
        <v xml:space="preserve">   -</v>
      </c>
      <c r="K1692" s="52" t="str">
        <f>_xlfn.IFNA(VLOOKUP(D1692&amp;"."&amp;G1692,PNIdata!$E$6:$L$264,2,FALSE),"-")</f>
        <v>-</v>
      </c>
      <c r="L1692" s="158" t="str">
        <f>IFERROR(IF(O1692&gt;0,I1692*O1692,"   -"),"   -")</f>
        <v xml:space="preserve">   -</v>
      </c>
      <c r="M1692" s="52"/>
      <c r="N1692" s="167"/>
      <c r="O1692" s="167"/>
      <c r="S1692" s="53"/>
    </row>
    <row r="1693" spans="1:19" hidden="1" x14ac:dyDescent="0.25">
      <c r="A1693" s="33" t="s">
        <v>154</v>
      </c>
      <c r="B1693" s="34">
        <f>VLOOKUP(D1693,nusedswatershed,4,FALSE)</f>
        <v>25</v>
      </c>
      <c r="C1693" s="35">
        <v>25</v>
      </c>
      <c r="D1693" s="36" t="s">
        <v>230</v>
      </c>
      <c r="E1693" s="36" t="s">
        <v>68</v>
      </c>
      <c r="F1693" s="21" t="s">
        <v>163</v>
      </c>
      <c r="G1693" s="22">
        <v>1967</v>
      </c>
      <c r="H1693" s="128">
        <v>75</v>
      </c>
      <c r="I1693" s="40">
        <v>75</v>
      </c>
      <c r="J1693" s="159" t="str">
        <f>IFERROR(IF(K1693&gt;0,I1693*K1693,"   -"),"   -")</f>
        <v xml:space="preserve">   -</v>
      </c>
      <c r="K1693" s="52" t="str">
        <f>_xlfn.IFNA(VLOOKUP(D1693&amp;"."&amp;G1693,PNIdata!$E$6:$L$264,2,FALSE),"-")</f>
        <v>-</v>
      </c>
      <c r="L1693" s="158" t="str">
        <f>IFERROR(IF(O1693&gt;0,I1693*O1693,"   -"),"   -")</f>
        <v xml:space="preserve">   -</v>
      </c>
      <c r="M1693" s="52"/>
      <c r="N1693" s="167"/>
      <c r="O1693" s="167"/>
      <c r="S1693" s="53"/>
    </row>
    <row r="1694" spans="1:19" hidden="1" x14ac:dyDescent="0.25">
      <c r="A1694" s="33" t="s">
        <v>154</v>
      </c>
      <c r="B1694" s="34">
        <f>VLOOKUP(D1694,nusedswatershed,4,FALSE)</f>
        <v>25</v>
      </c>
      <c r="C1694" s="35">
        <v>25</v>
      </c>
      <c r="D1694" s="36" t="s">
        <v>230</v>
      </c>
      <c r="E1694" s="36" t="s">
        <v>68</v>
      </c>
      <c r="F1694" s="21" t="s">
        <v>163</v>
      </c>
      <c r="G1694" s="22">
        <v>1966</v>
      </c>
      <c r="H1694" s="128">
        <v>400</v>
      </c>
      <c r="I1694" s="40">
        <v>400</v>
      </c>
      <c r="J1694" s="159" t="str">
        <f>IFERROR(IF(K1694&gt;0,I1694*K1694,"   -"),"   -")</f>
        <v xml:space="preserve">   -</v>
      </c>
      <c r="K1694" s="52" t="str">
        <f>_xlfn.IFNA(VLOOKUP(D1694&amp;"."&amp;G1694,PNIdata!$E$6:$L$264,2,FALSE),"-")</f>
        <v>-</v>
      </c>
      <c r="L1694" s="158" t="str">
        <f>IFERROR(IF(O1694&gt;0,I1694*O1694,"   -"),"   -")</f>
        <v xml:space="preserve">   -</v>
      </c>
      <c r="M1694" s="52"/>
      <c r="N1694" s="167"/>
      <c r="O1694" s="167"/>
      <c r="S1694" s="53"/>
    </row>
    <row r="1695" spans="1:19" hidden="1" x14ac:dyDescent="0.25">
      <c r="A1695" s="33" t="s">
        <v>154</v>
      </c>
      <c r="B1695" s="34">
        <f>VLOOKUP(D1695,nusedswatershed,4,FALSE)</f>
        <v>25</v>
      </c>
      <c r="C1695" s="35">
        <v>25</v>
      </c>
      <c r="D1695" s="36" t="s">
        <v>230</v>
      </c>
      <c r="E1695" s="36" t="s">
        <v>68</v>
      </c>
      <c r="F1695" s="21" t="s">
        <v>163</v>
      </c>
      <c r="G1695" s="22">
        <v>1965</v>
      </c>
      <c r="H1695" s="128">
        <v>750</v>
      </c>
      <c r="I1695" s="40">
        <v>750</v>
      </c>
      <c r="J1695" s="159" t="str">
        <f>IFERROR(IF(K1695&gt;0,I1695*K1695,"   -"),"   -")</f>
        <v xml:space="preserve">   -</v>
      </c>
      <c r="K1695" s="52" t="str">
        <f>_xlfn.IFNA(VLOOKUP(D1695&amp;"."&amp;G1695,PNIdata!$E$6:$L$264,2,FALSE),"-")</f>
        <v>-</v>
      </c>
      <c r="L1695" s="158" t="str">
        <f>IFERROR(IF(O1695&gt;0,I1695*O1695,"   -"),"   -")</f>
        <v xml:space="preserve">   -</v>
      </c>
      <c r="M1695" s="52"/>
      <c r="N1695" s="167"/>
      <c r="O1695" s="167"/>
      <c r="S1695" s="53"/>
    </row>
    <row r="1696" spans="1:19" hidden="1" x14ac:dyDescent="0.25">
      <c r="A1696" s="33" t="s">
        <v>154</v>
      </c>
      <c r="B1696" s="34">
        <f>VLOOKUP(D1696,nusedswatershed,4,FALSE)</f>
        <v>25</v>
      </c>
      <c r="C1696" s="35">
        <v>25</v>
      </c>
      <c r="D1696" s="36" t="s">
        <v>230</v>
      </c>
      <c r="E1696" s="36" t="s">
        <v>68</v>
      </c>
      <c r="F1696" s="21" t="s">
        <v>163</v>
      </c>
      <c r="G1696" s="22">
        <v>1964</v>
      </c>
      <c r="H1696" s="128">
        <v>750</v>
      </c>
      <c r="I1696" s="40">
        <v>750</v>
      </c>
      <c r="J1696" s="159" t="str">
        <f>IFERROR(IF(K1696&gt;0,I1696*K1696,"   -"),"   -")</f>
        <v xml:space="preserve">   -</v>
      </c>
      <c r="K1696" s="52" t="str">
        <f>_xlfn.IFNA(VLOOKUP(D1696&amp;"."&amp;G1696,PNIdata!$E$6:$L$264,2,FALSE),"-")</f>
        <v>-</v>
      </c>
      <c r="L1696" s="158" t="str">
        <f>IFERROR(IF(O1696&gt;0,I1696*O1696,"   -"),"   -")</f>
        <v xml:space="preserve">   -</v>
      </c>
      <c r="M1696" s="52"/>
      <c r="N1696" s="167"/>
      <c r="O1696" s="167"/>
      <c r="S1696" s="53"/>
    </row>
    <row r="1697" spans="1:19" hidden="1" x14ac:dyDescent="0.25">
      <c r="A1697" s="33" t="s">
        <v>154</v>
      </c>
      <c r="B1697" s="34">
        <f>VLOOKUP(D1697,nusedswatershed,4,FALSE)</f>
        <v>25</v>
      </c>
      <c r="C1697" s="35">
        <v>25</v>
      </c>
      <c r="D1697" s="36" t="s">
        <v>230</v>
      </c>
      <c r="E1697" s="36" t="s">
        <v>68</v>
      </c>
      <c r="F1697" s="21" t="s">
        <v>163</v>
      </c>
      <c r="G1697" s="22">
        <v>1963</v>
      </c>
      <c r="H1697" s="128">
        <v>400</v>
      </c>
      <c r="I1697" s="40">
        <v>400</v>
      </c>
      <c r="J1697" s="159" t="str">
        <f>IFERROR(IF(K1697&gt;0,I1697*K1697,"   -"),"   -")</f>
        <v xml:space="preserve">   -</v>
      </c>
      <c r="K1697" s="52" t="str">
        <f>_xlfn.IFNA(VLOOKUP(D1697&amp;"."&amp;G1697,PNIdata!$E$6:$L$264,2,FALSE),"-")</f>
        <v>-</v>
      </c>
      <c r="L1697" s="158" t="str">
        <f>IFERROR(IF(O1697&gt;0,I1697*O1697,"   -"),"   -")</f>
        <v xml:space="preserve">   -</v>
      </c>
      <c r="M1697" s="52"/>
      <c r="N1697" s="167"/>
      <c r="O1697" s="167"/>
      <c r="S1697" s="53"/>
    </row>
    <row r="1698" spans="1:19" hidden="1" x14ac:dyDescent="0.25">
      <c r="A1698" s="33" t="s">
        <v>154</v>
      </c>
      <c r="B1698" s="34">
        <f>VLOOKUP(D1698,nusedswatershed,4,FALSE)</f>
        <v>25</v>
      </c>
      <c r="C1698" s="35">
        <v>25</v>
      </c>
      <c r="D1698" s="36" t="s">
        <v>230</v>
      </c>
      <c r="E1698" s="36" t="s">
        <v>68</v>
      </c>
      <c r="F1698" s="21" t="s">
        <v>163</v>
      </c>
      <c r="G1698" s="22">
        <v>1962</v>
      </c>
      <c r="H1698" s="128">
        <v>75</v>
      </c>
      <c r="I1698" s="40">
        <v>75</v>
      </c>
      <c r="J1698" s="159" t="str">
        <f>IFERROR(IF(K1698&gt;0,I1698*K1698,"   -"),"   -")</f>
        <v xml:space="preserve">   -</v>
      </c>
      <c r="K1698" s="52" t="str">
        <f>_xlfn.IFNA(VLOOKUP(D1698&amp;"."&amp;G1698,PNIdata!$E$6:$L$264,2,FALSE),"-")</f>
        <v>-</v>
      </c>
      <c r="L1698" s="158" t="str">
        <f>IFERROR(IF(O1698&gt;0,I1698*O1698,"   -"),"   -")</f>
        <v xml:space="preserve">   -</v>
      </c>
      <c r="M1698" s="52"/>
      <c r="N1698" s="167"/>
      <c r="O1698" s="167"/>
      <c r="S1698" s="53"/>
    </row>
    <row r="1699" spans="1:19" hidden="1" x14ac:dyDescent="0.25">
      <c r="A1699" s="33" t="s">
        <v>154</v>
      </c>
      <c r="B1699" s="34">
        <f>VLOOKUP(D1699,nusedswatershed,4,FALSE)</f>
        <v>25</v>
      </c>
      <c r="C1699" s="35">
        <v>25</v>
      </c>
      <c r="D1699" s="36" t="s">
        <v>230</v>
      </c>
      <c r="E1699" s="36" t="s">
        <v>68</v>
      </c>
      <c r="F1699" s="21" t="s">
        <v>163</v>
      </c>
      <c r="G1699" s="22">
        <v>1961</v>
      </c>
      <c r="H1699" s="128">
        <v>75</v>
      </c>
      <c r="I1699" s="40">
        <v>75</v>
      </c>
      <c r="J1699" s="159" t="str">
        <f>IFERROR(IF(K1699&gt;0,I1699*K1699,"   -"),"   -")</f>
        <v xml:space="preserve">   -</v>
      </c>
      <c r="K1699" s="52" t="str">
        <f>_xlfn.IFNA(VLOOKUP(D1699&amp;"."&amp;G1699,PNIdata!$E$6:$L$264,2,FALSE),"-")</f>
        <v>-</v>
      </c>
      <c r="L1699" s="158" t="str">
        <f>IFERROR(IF(O1699&gt;0,I1699*O1699,"   -"),"   -")</f>
        <v xml:space="preserve">   -</v>
      </c>
      <c r="M1699" s="52"/>
      <c r="N1699" s="167"/>
      <c r="O1699" s="167"/>
      <c r="S1699" s="53"/>
    </row>
    <row r="1700" spans="1:19" hidden="1" x14ac:dyDescent="0.25">
      <c r="A1700" s="33" t="s">
        <v>154</v>
      </c>
      <c r="B1700" s="34">
        <f>VLOOKUP(D1700,nusedswatershed,4,FALSE)</f>
        <v>25</v>
      </c>
      <c r="C1700" s="35">
        <v>25</v>
      </c>
      <c r="D1700" s="36" t="s">
        <v>230</v>
      </c>
      <c r="E1700" s="36" t="s">
        <v>68</v>
      </c>
      <c r="F1700" s="21" t="s">
        <v>163</v>
      </c>
      <c r="G1700" s="22">
        <v>1960</v>
      </c>
      <c r="H1700" s="128">
        <v>25</v>
      </c>
      <c r="I1700" s="40">
        <v>25</v>
      </c>
      <c r="J1700" s="159" t="str">
        <f>IFERROR(IF(K1700&gt;0,I1700*K1700,"   -"),"   -")</f>
        <v xml:space="preserve">   -</v>
      </c>
      <c r="K1700" s="52" t="str">
        <f>_xlfn.IFNA(VLOOKUP(D1700&amp;"."&amp;G1700,PNIdata!$E$6:$L$264,2,FALSE),"-")</f>
        <v>-</v>
      </c>
      <c r="L1700" s="158" t="str">
        <f>IFERROR(IF(O1700&gt;0,I1700*O1700,"   -"),"   -")</f>
        <v xml:space="preserve">   -</v>
      </c>
      <c r="M1700" s="52"/>
      <c r="N1700" s="167"/>
      <c r="O1700" s="167"/>
      <c r="S1700" s="53"/>
    </row>
    <row r="1701" spans="1:19" hidden="1" x14ac:dyDescent="0.25">
      <c r="A1701" s="33" t="s">
        <v>154</v>
      </c>
      <c r="B1701" s="34">
        <f>VLOOKUP(D1701,nusedswatershed,4,FALSE)</f>
        <v>25</v>
      </c>
      <c r="C1701" s="35">
        <v>25</v>
      </c>
      <c r="D1701" s="36" t="s">
        <v>230</v>
      </c>
      <c r="E1701" s="36" t="s">
        <v>68</v>
      </c>
      <c r="F1701" s="21" t="s">
        <v>163</v>
      </c>
      <c r="G1701" s="22">
        <v>1959</v>
      </c>
      <c r="H1701" s="128">
        <v>25</v>
      </c>
      <c r="I1701" s="40">
        <v>25</v>
      </c>
      <c r="J1701" s="159" t="str">
        <f>IFERROR(IF(K1701&gt;0,I1701*K1701,"   -"),"   -")</f>
        <v xml:space="preserve">   -</v>
      </c>
      <c r="K1701" s="52" t="str">
        <f>_xlfn.IFNA(VLOOKUP(D1701&amp;"."&amp;G1701,PNIdata!$E$6:$L$264,2,FALSE),"-")</f>
        <v>-</v>
      </c>
      <c r="L1701" s="158" t="str">
        <f>IFERROR(IF(O1701&gt;0,I1701*O1701,"   -"),"   -")</f>
        <v xml:space="preserve">   -</v>
      </c>
      <c r="M1701" s="52"/>
      <c r="N1701" s="167"/>
      <c r="O1701" s="167"/>
      <c r="S1701" s="53"/>
    </row>
    <row r="1702" spans="1:19" hidden="1" x14ac:dyDescent="0.25">
      <c r="A1702" s="33" t="s">
        <v>154</v>
      </c>
      <c r="B1702" s="34">
        <f>VLOOKUP(D1702,nusedswatershed,4,FALSE)</f>
        <v>25</v>
      </c>
      <c r="C1702" s="35">
        <v>25</v>
      </c>
      <c r="D1702" s="36" t="s">
        <v>230</v>
      </c>
      <c r="E1702" s="36" t="s">
        <v>68</v>
      </c>
      <c r="F1702" s="21" t="s">
        <v>163</v>
      </c>
      <c r="G1702" s="22">
        <v>1958</v>
      </c>
      <c r="H1702" s="128">
        <v>25</v>
      </c>
      <c r="I1702" s="40">
        <v>25</v>
      </c>
      <c r="J1702" s="159" t="str">
        <f>IFERROR(IF(K1702&gt;0,I1702*K1702,"   -"),"   -")</f>
        <v xml:space="preserve">   -</v>
      </c>
      <c r="K1702" s="52" t="str">
        <f>_xlfn.IFNA(VLOOKUP(D1702&amp;"."&amp;G1702,PNIdata!$E$6:$L$264,2,FALSE),"-")</f>
        <v>-</v>
      </c>
      <c r="L1702" s="158" t="str">
        <f>IFERROR(IF(O1702&gt;0,I1702*O1702,"   -"),"   -")</f>
        <v xml:space="preserve">   -</v>
      </c>
      <c r="M1702" s="52"/>
      <c r="N1702" s="167"/>
      <c r="O1702" s="167"/>
      <c r="S1702" s="53"/>
    </row>
    <row r="1703" spans="1:19" hidden="1" x14ac:dyDescent="0.25">
      <c r="A1703" s="33" t="s">
        <v>154</v>
      </c>
      <c r="B1703" s="34">
        <f>VLOOKUP(D1703,nusedswatershed,4,FALSE)</f>
        <v>25</v>
      </c>
      <c r="C1703" s="35">
        <v>25</v>
      </c>
      <c r="D1703" s="36" t="s">
        <v>230</v>
      </c>
      <c r="E1703" s="36" t="s">
        <v>68</v>
      </c>
      <c r="F1703" s="21" t="s">
        <v>163</v>
      </c>
      <c r="G1703" s="22">
        <v>1957</v>
      </c>
      <c r="H1703" s="128">
        <v>25</v>
      </c>
      <c r="I1703" s="40">
        <v>25</v>
      </c>
      <c r="J1703" s="159" t="str">
        <f>IFERROR(IF(K1703&gt;0,I1703*K1703,"   -"),"   -")</f>
        <v xml:space="preserve">   -</v>
      </c>
      <c r="K1703" s="52" t="str">
        <f>_xlfn.IFNA(VLOOKUP(D1703&amp;"."&amp;G1703,PNIdata!$E$6:$L$264,2,FALSE),"-")</f>
        <v>-</v>
      </c>
      <c r="L1703" s="158" t="str">
        <f>IFERROR(IF(O1703&gt;0,I1703*O1703,"   -"),"   -")</f>
        <v xml:space="preserve">   -</v>
      </c>
      <c r="M1703" s="52"/>
      <c r="N1703" s="167"/>
      <c r="O1703" s="167"/>
      <c r="S1703" s="53"/>
    </row>
    <row r="1704" spans="1:19" hidden="1" x14ac:dyDescent="0.25">
      <c r="A1704" s="33" t="s">
        <v>154</v>
      </c>
      <c r="B1704" s="34">
        <f>VLOOKUP(D1704,nusedswatershed,4,FALSE)</f>
        <v>25</v>
      </c>
      <c r="C1704" s="35">
        <v>25</v>
      </c>
      <c r="D1704" s="36" t="s">
        <v>230</v>
      </c>
      <c r="E1704" s="36" t="s">
        <v>68</v>
      </c>
      <c r="F1704" s="21" t="s">
        <v>163</v>
      </c>
      <c r="G1704" s="22">
        <v>1956</v>
      </c>
      <c r="H1704" s="128">
        <v>25</v>
      </c>
      <c r="I1704" s="40">
        <v>25</v>
      </c>
      <c r="J1704" s="159" t="str">
        <f>IFERROR(IF(K1704&gt;0,I1704*K1704,"   -"),"   -")</f>
        <v xml:space="preserve">   -</v>
      </c>
      <c r="K1704" s="52" t="str">
        <f>_xlfn.IFNA(VLOOKUP(D1704&amp;"."&amp;G1704,PNIdata!$E$6:$L$264,2,FALSE),"-")</f>
        <v>-</v>
      </c>
      <c r="L1704" s="158" t="str">
        <f>IFERROR(IF(O1704&gt;0,I1704*O1704,"   -"),"   -")</f>
        <v xml:space="preserve">   -</v>
      </c>
      <c r="M1704" s="52"/>
      <c r="N1704" s="167"/>
      <c r="O1704" s="167"/>
      <c r="S1704" s="53"/>
    </row>
    <row r="1705" spans="1:19" hidden="1" x14ac:dyDescent="0.25">
      <c r="A1705" s="33" t="s">
        <v>154</v>
      </c>
      <c r="B1705" s="34">
        <f>VLOOKUP(D1705,nusedswatershed,4,FALSE)</f>
        <v>25</v>
      </c>
      <c r="C1705" s="35">
        <v>25</v>
      </c>
      <c r="D1705" s="36" t="s">
        <v>230</v>
      </c>
      <c r="E1705" s="36" t="s">
        <v>68</v>
      </c>
      <c r="F1705" s="21" t="s">
        <v>163</v>
      </c>
      <c r="G1705" s="22">
        <v>1955</v>
      </c>
      <c r="H1705" s="128">
        <v>200</v>
      </c>
      <c r="I1705" s="40">
        <v>200</v>
      </c>
      <c r="J1705" s="159" t="str">
        <f>IFERROR(IF(K1705&gt;0,I1705*K1705,"   -"),"   -")</f>
        <v xml:space="preserve">   -</v>
      </c>
      <c r="K1705" s="52" t="str">
        <f>_xlfn.IFNA(VLOOKUP(D1705&amp;"."&amp;G1705,PNIdata!$E$6:$L$264,2,FALSE),"-")</f>
        <v>-</v>
      </c>
      <c r="L1705" s="158" t="str">
        <f>IFERROR(IF(O1705&gt;0,I1705*O1705,"   -"),"   -")</f>
        <v xml:space="preserve">   -</v>
      </c>
      <c r="M1705" s="52"/>
      <c r="N1705" s="167"/>
      <c r="O1705" s="167"/>
      <c r="S1705" s="53"/>
    </row>
    <row r="1706" spans="1:19" hidden="1" x14ac:dyDescent="0.25">
      <c r="A1706" s="33" t="s">
        <v>154</v>
      </c>
      <c r="B1706" s="34">
        <f>VLOOKUP(D1706,nusedswatershed,4,FALSE)</f>
        <v>25</v>
      </c>
      <c r="C1706" s="35">
        <v>25</v>
      </c>
      <c r="D1706" s="36" t="s">
        <v>230</v>
      </c>
      <c r="E1706" s="36" t="s">
        <v>68</v>
      </c>
      <c r="F1706" s="21" t="s">
        <v>163</v>
      </c>
      <c r="G1706" s="22">
        <v>1954</v>
      </c>
      <c r="H1706" s="128">
        <v>250</v>
      </c>
      <c r="I1706" s="40">
        <v>250</v>
      </c>
      <c r="J1706" s="159" t="str">
        <f>IFERROR(IF(K1706&gt;0,I1706*K1706,"   -"),"   -")</f>
        <v xml:space="preserve">   -</v>
      </c>
      <c r="K1706" s="52" t="str">
        <f>_xlfn.IFNA(VLOOKUP(D1706&amp;"."&amp;G1706,PNIdata!$E$6:$L$264,2,FALSE),"-")</f>
        <v>-</v>
      </c>
      <c r="L1706" s="158" t="str">
        <f>IFERROR(IF(O1706&gt;0,I1706*O1706,"   -"),"   -")</f>
        <v xml:space="preserve">   -</v>
      </c>
      <c r="M1706" s="52"/>
      <c r="N1706" s="167"/>
      <c r="O1706" s="167"/>
      <c r="S1706" s="53"/>
    </row>
    <row r="1707" spans="1:19" hidden="1" x14ac:dyDescent="0.25">
      <c r="A1707" s="33" t="s">
        <v>154</v>
      </c>
      <c r="B1707" s="34">
        <f>VLOOKUP(D1707,nusedswatershed,4,FALSE)</f>
        <v>25</v>
      </c>
      <c r="C1707" s="35">
        <v>25</v>
      </c>
      <c r="D1707" s="36" t="s">
        <v>230</v>
      </c>
      <c r="E1707" s="36" t="s">
        <v>68</v>
      </c>
      <c r="F1707" s="21" t="s">
        <v>163</v>
      </c>
      <c r="G1707" s="22">
        <v>1953</v>
      </c>
      <c r="H1707" s="128">
        <v>200</v>
      </c>
      <c r="I1707" s="40">
        <v>200</v>
      </c>
      <c r="J1707" s="159" t="str">
        <f>IFERROR(IF(K1707&gt;0,I1707*K1707,"   -"),"   -")</f>
        <v xml:space="preserve">   -</v>
      </c>
      <c r="K1707" s="52" t="str">
        <f>_xlfn.IFNA(VLOOKUP(D1707&amp;"."&amp;G1707,PNIdata!$E$6:$L$264,2,FALSE),"-")</f>
        <v>-</v>
      </c>
      <c r="L1707" s="158" t="str">
        <f>IFERROR(IF(O1707&gt;0,I1707*O1707,"   -"),"   -")</f>
        <v xml:space="preserve">   -</v>
      </c>
      <c r="M1707" s="52"/>
      <c r="N1707" s="167"/>
      <c r="O1707" s="167"/>
      <c r="S1707" s="53"/>
    </row>
    <row r="1708" spans="1:19" x14ac:dyDescent="0.25">
      <c r="A1708" s="33" t="s">
        <v>109</v>
      </c>
      <c r="B1708" s="34" t="e">
        <f>VLOOKUP(D1708,nusedswatershed,4,FALSE)</f>
        <v>#N/A</v>
      </c>
      <c r="C1708" s="35">
        <v>20</v>
      </c>
      <c r="D1708" s="36" t="s">
        <v>92</v>
      </c>
      <c r="E1708" s="36" t="s">
        <v>186</v>
      </c>
      <c r="F1708" s="21" t="s">
        <v>163</v>
      </c>
      <c r="G1708" s="40">
        <v>2023</v>
      </c>
      <c r="H1708" s="128">
        <v>21</v>
      </c>
      <c r="I1708" s="40">
        <v>21</v>
      </c>
      <c r="J1708" s="159" t="str">
        <f>IFERROR(IF(K1708&gt;0,I1708*K1708,"   -"),"   -")</f>
        <v xml:space="preserve">   -</v>
      </c>
      <c r="K1708" s="52" t="str">
        <f>_xlfn.IFNA(VLOOKUP(D1708&amp;"."&amp;G1708,PNIdata!$E$6:$L$264,2,FALSE),"-")</f>
        <v>-</v>
      </c>
      <c r="L1708" s="158" t="str">
        <f>IFERROR(IF(O1708&gt;0,I1708*O1708,"   -"),"   -")</f>
        <v xml:space="preserve">   -</v>
      </c>
      <c r="M1708" s="52"/>
      <c r="N1708" s="167"/>
      <c r="O1708" s="167"/>
    </row>
    <row r="1709" spans="1:19" x14ac:dyDescent="0.25">
      <c r="A1709" s="33" t="s">
        <v>109</v>
      </c>
      <c r="B1709" s="34" t="e">
        <f>VLOOKUP(D1709,nusedswatershed,4,FALSE)</f>
        <v>#N/A</v>
      </c>
      <c r="C1709" s="35">
        <v>20</v>
      </c>
      <c r="D1709" s="36" t="s">
        <v>92</v>
      </c>
      <c r="E1709" s="36" t="s">
        <v>186</v>
      </c>
      <c r="F1709" s="21" t="s">
        <v>163</v>
      </c>
      <c r="G1709" s="40">
        <v>2022</v>
      </c>
      <c r="H1709" s="128">
        <v>1</v>
      </c>
      <c r="I1709" s="40">
        <v>1</v>
      </c>
      <c r="J1709" s="159" t="str">
        <f>IFERROR(IF(K1709&gt;0,I1709*K1709,"   -"),"   -")</f>
        <v xml:space="preserve">   -</v>
      </c>
      <c r="K1709" s="52" t="str">
        <f>_xlfn.IFNA(VLOOKUP(D1709&amp;"."&amp;G1709,PNIdata!$E$6:$L$264,2,FALSE),"-")</f>
        <v>-</v>
      </c>
      <c r="L1709" s="158" t="str">
        <f>IFERROR(IF(O1709&gt;0,I1709*O1709,"   -"),"   -")</f>
        <v xml:space="preserve">   -</v>
      </c>
      <c r="M1709" s="52"/>
      <c r="N1709" s="167"/>
      <c r="O1709" s="167"/>
    </row>
    <row r="1710" spans="1:19" x14ac:dyDescent="0.25">
      <c r="A1710" s="33" t="s">
        <v>109</v>
      </c>
      <c r="B1710" s="34" t="e">
        <f>VLOOKUP(D1710,nusedswatershed,4,FALSE)</f>
        <v>#N/A</v>
      </c>
      <c r="C1710" s="35">
        <v>20</v>
      </c>
      <c r="D1710" s="36" t="s">
        <v>92</v>
      </c>
      <c r="E1710" s="36" t="s">
        <v>186</v>
      </c>
      <c r="F1710" s="21" t="s">
        <v>163</v>
      </c>
      <c r="G1710" s="40">
        <v>2021</v>
      </c>
      <c r="H1710" s="128" t="s">
        <v>644</v>
      </c>
      <c r="I1710" s="40"/>
      <c r="J1710" s="159" t="str">
        <f>IFERROR(IF(K1710&gt;0,I1710*K1710,"   -"),"   -")</f>
        <v xml:space="preserve">   -</v>
      </c>
      <c r="K1710" s="52" t="str">
        <f>_xlfn.IFNA(VLOOKUP(D1710&amp;"."&amp;G1710,PNIdata!$E$6:$L$264,2,FALSE),"-")</f>
        <v>-</v>
      </c>
      <c r="L1710" s="158" t="str">
        <f>IFERROR(IF(O1710&gt;0,I1710*O1710,"   -"),"   -")</f>
        <v xml:space="preserve">   -</v>
      </c>
      <c r="M1710" s="52"/>
      <c r="N1710" s="167"/>
      <c r="O1710" s="167"/>
    </row>
    <row r="1711" spans="1:19" x14ac:dyDescent="0.25">
      <c r="A1711" s="33" t="s">
        <v>109</v>
      </c>
      <c r="B1711" s="34" t="e">
        <f>VLOOKUP(D1711,nusedswatershed,4,FALSE)</f>
        <v>#N/A</v>
      </c>
      <c r="C1711" s="35">
        <v>20</v>
      </c>
      <c r="D1711" s="36" t="s">
        <v>92</v>
      </c>
      <c r="E1711" s="36" t="s">
        <v>186</v>
      </c>
      <c r="F1711" s="21" t="s">
        <v>163</v>
      </c>
      <c r="G1711" s="40">
        <v>2020</v>
      </c>
      <c r="H1711" s="128">
        <v>20</v>
      </c>
      <c r="I1711" s="40">
        <v>20</v>
      </c>
      <c r="J1711" s="159" t="str">
        <f>IFERROR(IF(K1711&gt;0,I1711*K1711,"   -"),"   -")</f>
        <v xml:space="preserve">   -</v>
      </c>
      <c r="K1711" s="52" t="str">
        <f>_xlfn.IFNA(VLOOKUP(D1711&amp;"."&amp;G1711,PNIdata!$E$6:$L$264,2,FALSE),"-")</f>
        <v>-</v>
      </c>
      <c r="L1711" s="158" t="str">
        <f>IFERROR(IF(O1711&gt;0,I1711*O1711,"   -"),"   -")</f>
        <v xml:space="preserve">   -</v>
      </c>
      <c r="M1711" s="52"/>
      <c r="N1711" s="167"/>
      <c r="O1711" s="167"/>
    </row>
    <row r="1712" spans="1:19" x14ac:dyDescent="0.25">
      <c r="A1712" s="33" t="s">
        <v>109</v>
      </c>
      <c r="B1712" s="34" t="e">
        <f>VLOOKUP(D1712,nusedswatershed,4,FALSE)</f>
        <v>#N/A</v>
      </c>
      <c r="C1712" s="35">
        <v>20</v>
      </c>
      <c r="D1712" s="36" t="s">
        <v>92</v>
      </c>
      <c r="E1712" s="36" t="s">
        <v>186</v>
      </c>
      <c r="F1712" s="21" t="s">
        <v>163</v>
      </c>
      <c r="G1712" s="40">
        <v>2019</v>
      </c>
      <c r="H1712" s="128" t="s">
        <v>650</v>
      </c>
      <c r="I1712" s="40"/>
      <c r="J1712" s="159" t="str">
        <f>IFERROR(IF(K1712&gt;0,I1712*K1712,"   -"),"   -")</f>
        <v xml:space="preserve">   -</v>
      </c>
      <c r="K1712" s="52" t="str">
        <f>_xlfn.IFNA(VLOOKUP(D1712&amp;"."&amp;G1712,PNIdata!$E$6:$L$264,2,FALSE),"-")</f>
        <v>-</v>
      </c>
      <c r="L1712" s="158" t="str">
        <f>IFERROR(IF(O1712&gt;0,I1712*O1712,"   -"),"   -")</f>
        <v xml:space="preserve">   -</v>
      </c>
      <c r="M1712" s="52"/>
      <c r="N1712" s="167"/>
      <c r="O1712" s="167"/>
    </row>
    <row r="1713" spans="1:15" x14ac:dyDescent="0.25">
      <c r="A1713" s="33" t="s">
        <v>109</v>
      </c>
      <c r="B1713" s="34" t="e">
        <f>VLOOKUP(D1713,nusedswatershed,4,FALSE)</f>
        <v>#N/A</v>
      </c>
      <c r="C1713" s="35">
        <v>20</v>
      </c>
      <c r="D1713" s="36" t="s">
        <v>92</v>
      </c>
      <c r="E1713" s="36" t="s">
        <v>186</v>
      </c>
      <c r="F1713" s="21" t="s">
        <v>163</v>
      </c>
      <c r="G1713" s="40">
        <v>2018</v>
      </c>
      <c r="H1713" s="128">
        <v>9</v>
      </c>
      <c r="I1713" s="40">
        <v>9</v>
      </c>
      <c r="J1713" s="159" t="str">
        <f>IFERROR(IF(K1713&gt;0,I1713*K1713,"   -"),"   -")</f>
        <v xml:space="preserve">   -</v>
      </c>
      <c r="K1713" s="52" t="str">
        <f>_xlfn.IFNA(VLOOKUP(D1713&amp;"."&amp;G1713,PNIdata!$E$6:$L$264,2,FALSE),"-")</f>
        <v>-</v>
      </c>
      <c r="L1713" s="158" t="str">
        <f>IFERROR(IF(O1713&gt;0,I1713*O1713,"   -"),"   -")</f>
        <v xml:space="preserve">   -</v>
      </c>
      <c r="M1713" s="52"/>
      <c r="N1713" s="167"/>
      <c r="O1713" s="167"/>
    </row>
    <row r="1714" spans="1:15" x14ac:dyDescent="0.25">
      <c r="A1714" s="33" t="s">
        <v>109</v>
      </c>
      <c r="B1714" s="34" t="e">
        <f>VLOOKUP(D1714,nusedswatershed,4,FALSE)</f>
        <v>#N/A</v>
      </c>
      <c r="C1714" s="35">
        <v>20</v>
      </c>
      <c r="D1714" s="36" t="s">
        <v>92</v>
      </c>
      <c r="E1714" s="36" t="s">
        <v>186</v>
      </c>
      <c r="F1714" s="21" t="s">
        <v>163</v>
      </c>
      <c r="G1714" s="40">
        <v>2017</v>
      </c>
      <c r="H1714" s="128">
        <v>104</v>
      </c>
      <c r="I1714" s="40">
        <v>104</v>
      </c>
      <c r="J1714" s="159" t="str">
        <f>IFERROR(IF(K1714&gt;0,I1714*K1714,"   -"),"   -")</f>
        <v xml:space="preserve">   -</v>
      </c>
      <c r="K1714" s="52" t="str">
        <f>_xlfn.IFNA(VLOOKUP(D1714&amp;"."&amp;G1714,PNIdata!$E$6:$L$264,2,FALSE),"-")</f>
        <v>-</v>
      </c>
      <c r="L1714" s="158" t="str">
        <f>IFERROR(IF(O1714&gt;0,I1714*O1714,"   -"),"   -")</f>
        <v xml:space="preserve">   -</v>
      </c>
      <c r="M1714" s="52"/>
      <c r="N1714" s="167"/>
      <c r="O1714" s="167"/>
    </row>
    <row r="1715" spans="1:15" x14ac:dyDescent="0.25">
      <c r="A1715" s="33" t="s">
        <v>109</v>
      </c>
      <c r="B1715" s="34" t="e">
        <f>VLOOKUP(D1715,nusedswatershed,4,FALSE)</f>
        <v>#N/A</v>
      </c>
      <c r="C1715" s="35">
        <v>20</v>
      </c>
      <c r="D1715" s="36" t="s">
        <v>92</v>
      </c>
      <c r="E1715" s="36" t="s">
        <v>186</v>
      </c>
      <c r="F1715" s="21" t="s">
        <v>163</v>
      </c>
      <c r="G1715" s="40">
        <v>2016</v>
      </c>
      <c r="H1715" s="128">
        <v>3</v>
      </c>
      <c r="I1715" s="40">
        <v>3</v>
      </c>
      <c r="J1715" s="159" t="str">
        <f>IFERROR(IF(K1715&gt;0,I1715*K1715,"   -"),"   -")</f>
        <v xml:space="preserve">   -</v>
      </c>
      <c r="K1715" s="52" t="str">
        <f>_xlfn.IFNA(VLOOKUP(D1715&amp;"."&amp;G1715,PNIdata!$E$6:$L$264,2,FALSE),"-")</f>
        <v>-</v>
      </c>
      <c r="L1715" s="158" t="str">
        <f>IFERROR(IF(O1715&gt;0,I1715*O1715,"   -"),"   -")</f>
        <v xml:space="preserve">   -</v>
      </c>
      <c r="M1715" s="52"/>
      <c r="N1715" s="167"/>
      <c r="O1715" s="167"/>
    </row>
    <row r="1716" spans="1:15" x14ac:dyDescent="0.25">
      <c r="A1716" s="33" t="s">
        <v>109</v>
      </c>
      <c r="B1716" s="34" t="e">
        <f>VLOOKUP(D1716,nusedswatershed,4,FALSE)</f>
        <v>#N/A</v>
      </c>
      <c r="C1716" s="35">
        <v>20</v>
      </c>
      <c r="D1716" s="36" t="s">
        <v>92</v>
      </c>
      <c r="E1716" s="36" t="s">
        <v>186</v>
      </c>
      <c r="F1716" s="21" t="s">
        <v>163</v>
      </c>
      <c r="G1716" s="22">
        <v>2015</v>
      </c>
      <c r="H1716" s="128">
        <v>20</v>
      </c>
      <c r="I1716" s="40">
        <v>20</v>
      </c>
      <c r="J1716" s="159" t="str">
        <f>IFERROR(IF(K1716&gt;0,I1716*K1716,"   -"),"   -")</f>
        <v xml:space="preserve">   -</v>
      </c>
      <c r="K1716" s="52" t="str">
        <f>_xlfn.IFNA(VLOOKUP(D1716&amp;"."&amp;G1716,PNIdata!$E$6:$L$264,2,FALSE),"-")</f>
        <v>-</v>
      </c>
      <c r="L1716" s="158" t="str">
        <f>IFERROR(IF(O1716&gt;0,I1716*O1716,"   -"),"   -")</f>
        <v xml:space="preserve">   -</v>
      </c>
      <c r="M1716" s="52"/>
      <c r="N1716" s="167"/>
      <c r="O1716" s="167"/>
    </row>
    <row r="1717" spans="1:15" x14ac:dyDescent="0.25">
      <c r="A1717" s="33" t="s">
        <v>109</v>
      </c>
      <c r="B1717" s="34" t="e">
        <f>VLOOKUP(D1717,nusedswatershed,4,FALSE)</f>
        <v>#N/A</v>
      </c>
      <c r="C1717" s="35">
        <v>20</v>
      </c>
      <c r="D1717" s="36" t="s">
        <v>92</v>
      </c>
      <c r="E1717" s="36" t="s">
        <v>186</v>
      </c>
      <c r="F1717" s="21" t="s">
        <v>163</v>
      </c>
      <c r="G1717" s="22">
        <v>2014</v>
      </c>
      <c r="H1717" s="128" t="s">
        <v>650</v>
      </c>
      <c r="I1717" s="40"/>
      <c r="J1717" s="159" t="str">
        <f>IFERROR(IF(K1717&gt;0,I1717*K1717,"   -"),"   -")</f>
        <v xml:space="preserve">   -</v>
      </c>
      <c r="K1717" s="52" t="str">
        <f>_xlfn.IFNA(VLOOKUP(D1717&amp;"."&amp;G1717,PNIdata!$E$6:$L$264,2,FALSE),"-")</f>
        <v>-</v>
      </c>
      <c r="L1717" s="158" t="str">
        <f>IFERROR(IF(O1717&gt;0,I1717*O1717,"   -"),"   -")</f>
        <v xml:space="preserve">   -</v>
      </c>
      <c r="M1717" s="52"/>
      <c r="N1717" s="167"/>
      <c r="O1717" s="167"/>
    </row>
    <row r="1718" spans="1:15" x14ac:dyDescent="0.25">
      <c r="A1718" s="33" t="s">
        <v>109</v>
      </c>
      <c r="B1718" s="34" t="e">
        <f>VLOOKUP(D1718,nusedswatershed,4,FALSE)</f>
        <v>#N/A</v>
      </c>
      <c r="C1718" s="35">
        <v>20</v>
      </c>
      <c r="D1718" s="36" t="s">
        <v>92</v>
      </c>
      <c r="E1718" s="36" t="s">
        <v>186</v>
      </c>
      <c r="F1718" s="21" t="s">
        <v>163</v>
      </c>
      <c r="G1718">
        <v>2013</v>
      </c>
      <c r="H1718" s="128">
        <v>103</v>
      </c>
      <c r="I1718" s="40">
        <v>103</v>
      </c>
      <c r="J1718" s="159" t="str">
        <f>IFERROR(IF(K1718&gt;0,I1718*K1718,"   -"),"   -")</f>
        <v xml:space="preserve">   -</v>
      </c>
      <c r="K1718" s="52" t="str">
        <f>_xlfn.IFNA(VLOOKUP(D1718&amp;"."&amp;G1718,PNIdata!$E$6:$L$264,2,FALSE),"-")</f>
        <v>-</v>
      </c>
      <c r="L1718" s="158" t="str">
        <f>IFERROR(IF(O1718&gt;0,I1718*O1718,"   -"),"   -")</f>
        <v xml:space="preserve">   -</v>
      </c>
      <c r="M1718" s="52"/>
      <c r="N1718" s="167"/>
      <c r="O1718" s="167"/>
    </row>
    <row r="1719" spans="1:15" x14ac:dyDescent="0.25">
      <c r="A1719" s="33" t="s">
        <v>109</v>
      </c>
      <c r="B1719" s="34" t="e">
        <f>VLOOKUP(D1719,nusedswatershed,4,FALSE)</f>
        <v>#N/A</v>
      </c>
      <c r="C1719" s="35">
        <v>20</v>
      </c>
      <c r="D1719" s="36" t="s">
        <v>92</v>
      </c>
      <c r="E1719" s="36" t="s">
        <v>186</v>
      </c>
      <c r="F1719" s="21" t="s">
        <v>163</v>
      </c>
      <c r="G1719" s="22">
        <v>2012</v>
      </c>
      <c r="H1719" s="128">
        <v>44</v>
      </c>
      <c r="I1719" s="40">
        <v>44</v>
      </c>
      <c r="J1719" s="159" t="str">
        <f>IFERROR(IF(K1719&gt;0,I1719*K1719,"   -"),"   -")</f>
        <v xml:space="preserve">   -</v>
      </c>
      <c r="K1719" s="52" t="str">
        <f>_xlfn.IFNA(VLOOKUP(D1719&amp;"."&amp;G1719,PNIdata!$E$6:$L$264,2,FALSE),"-")</f>
        <v>-</v>
      </c>
      <c r="L1719" s="158" t="str">
        <f>IFERROR(IF(O1719&gt;0,I1719*O1719,"   -"),"   -")</f>
        <v xml:space="preserve">   -</v>
      </c>
      <c r="M1719" s="52"/>
      <c r="N1719" s="167"/>
      <c r="O1719" s="167"/>
    </row>
    <row r="1720" spans="1:15" x14ac:dyDescent="0.25">
      <c r="A1720" s="33" t="s">
        <v>109</v>
      </c>
      <c r="B1720" s="34" t="e">
        <f>VLOOKUP(D1720,nusedswatershed,4,FALSE)</f>
        <v>#N/A</v>
      </c>
      <c r="C1720" s="35">
        <v>20</v>
      </c>
      <c r="D1720" s="36" t="s">
        <v>92</v>
      </c>
      <c r="E1720" s="36" t="s">
        <v>186</v>
      </c>
      <c r="F1720" s="21" t="s">
        <v>163</v>
      </c>
      <c r="G1720" s="22">
        <v>2011</v>
      </c>
      <c r="H1720" s="128" t="s">
        <v>646</v>
      </c>
      <c r="I1720" s="40"/>
      <c r="J1720" s="159" t="str">
        <f>IFERROR(IF(K1720&gt;0,I1720*K1720,"   -"),"   -")</f>
        <v xml:space="preserve">   -</v>
      </c>
      <c r="K1720" s="52" t="str">
        <f>_xlfn.IFNA(VLOOKUP(D1720&amp;"."&amp;G1720,PNIdata!$E$6:$L$264,2,FALSE),"-")</f>
        <v>-</v>
      </c>
      <c r="L1720" s="158" t="str">
        <f>IFERROR(IF(O1720&gt;0,I1720*O1720,"   -"),"   -")</f>
        <v xml:space="preserve">   -</v>
      </c>
      <c r="M1720" s="52"/>
      <c r="N1720" s="167"/>
      <c r="O1720" s="167"/>
    </row>
    <row r="1721" spans="1:15" x14ac:dyDescent="0.25">
      <c r="A1721" s="33" t="s">
        <v>109</v>
      </c>
      <c r="B1721" s="34" t="e">
        <f>VLOOKUP(D1721,nusedswatershed,4,FALSE)</f>
        <v>#N/A</v>
      </c>
      <c r="C1721" s="35">
        <v>20</v>
      </c>
      <c r="D1721" s="36" t="s">
        <v>92</v>
      </c>
      <c r="E1721" s="36" t="s">
        <v>186</v>
      </c>
      <c r="F1721" s="21" t="s">
        <v>163</v>
      </c>
      <c r="G1721" s="22">
        <v>2010</v>
      </c>
      <c r="H1721" s="128" t="s">
        <v>646</v>
      </c>
      <c r="I1721" s="40"/>
      <c r="J1721" s="159" t="str">
        <f>IFERROR(IF(K1721&gt;0,I1721*K1721,"   -"),"   -")</f>
        <v xml:space="preserve">   -</v>
      </c>
      <c r="K1721" s="52" t="str">
        <f>_xlfn.IFNA(VLOOKUP(D1721&amp;"."&amp;G1721,PNIdata!$E$6:$L$264,2,FALSE),"-")</f>
        <v>-</v>
      </c>
      <c r="L1721" s="158" t="str">
        <f>IFERROR(IF(O1721&gt;0,I1721*O1721,"   -"),"   -")</f>
        <v xml:space="preserve">   -</v>
      </c>
      <c r="M1721" s="52"/>
      <c r="N1721" s="167"/>
      <c r="O1721" s="167"/>
    </row>
    <row r="1722" spans="1:15" x14ac:dyDescent="0.25">
      <c r="A1722" s="33" t="s">
        <v>109</v>
      </c>
      <c r="B1722" s="34" t="e">
        <f>VLOOKUP(D1722,nusedswatershed,4,FALSE)</f>
        <v>#N/A</v>
      </c>
      <c r="C1722" s="35">
        <v>20</v>
      </c>
      <c r="D1722" s="36" t="s">
        <v>92</v>
      </c>
      <c r="E1722" s="36" t="s">
        <v>186</v>
      </c>
      <c r="F1722" s="21" t="s">
        <v>163</v>
      </c>
      <c r="G1722" s="22">
        <v>2009</v>
      </c>
      <c r="H1722" s="128" t="s">
        <v>646</v>
      </c>
      <c r="I1722" s="40"/>
      <c r="J1722" s="159" t="str">
        <f>IFERROR(IF(K1722&gt;0,I1722*K1722,"   -"),"   -")</f>
        <v xml:space="preserve">   -</v>
      </c>
      <c r="K1722" s="52" t="str">
        <f>_xlfn.IFNA(VLOOKUP(D1722&amp;"."&amp;G1722,PNIdata!$E$6:$L$264,2,FALSE),"-")</f>
        <v>-</v>
      </c>
      <c r="L1722" s="158" t="str">
        <f>IFERROR(IF(O1722&gt;0,I1722*O1722,"   -"),"   -")</f>
        <v xml:space="preserve">   -</v>
      </c>
      <c r="M1722" s="52"/>
      <c r="N1722" s="167"/>
      <c r="O1722" s="167"/>
    </row>
    <row r="1723" spans="1:15" x14ac:dyDescent="0.25">
      <c r="A1723" s="33" t="s">
        <v>109</v>
      </c>
      <c r="B1723" s="34" t="e">
        <f>VLOOKUP(D1723,nusedswatershed,4,FALSE)</f>
        <v>#N/A</v>
      </c>
      <c r="C1723" s="35">
        <v>20</v>
      </c>
      <c r="D1723" s="36" t="s">
        <v>92</v>
      </c>
      <c r="E1723" s="36" t="s">
        <v>186</v>
      </c>
      <c r="F1723" s="21" t="s">
        <v>163</v>
      </c>
      <c r="G1723">
        <v>2008</v>
      </c>
      <c r="H1723" s="128" t="s">
        <v>646</v>
      </c>
      <c r="I1723" s="40"/>
      <c r="J1723" s="159" t="str">
        <f>IFERROR(IF(K1723&gt;0,I1723*K1723,"   -"),"   -")</f>
        <v xml:space="preserve">   -</v>
      </c>
      <c r="K1723" s="52" t="str">
        <f>_xlfn.IFNA(VLOOKUP(D1723&amp;"."&amp;G1723,PNIdata!$E$6:$L$264,2,FALSE),"-")</f>
        <v>-</v>
      </c>
      <c r="L1723" s="158" t="str">
        <f>IFERROR(IF(O1723&gt;0,I1723*O1723,"   -"),"   -")</f>
        <v xml:space="preserve">   -</v>
      </c>
      <c r="M1723" s="52"/>
      <c r="N1723" s="167"/>
      <c r="O1723" s="167"/>
    </row>
    <row r="1724" spans="1:15" x14ac:dyDescent="0.25">
      <c r="A1724" s="33" t="s">
        <v>109</v>
      </c>
      <c r="B1724" s="34" t="e">
        <f>VLOOKUP(D1724,nusedswatershed,4,FALSE)</f>
        <v>#N/A</v>
      </c>
      <c r="C1724" s="35">
        <v>20</v>
      </c>
      <c r="D1724" s="36" t="s">
        <v>92</v>
      </c>
      <c r="E1724" s="36" t="s">
        <v>186</v>
      </c>
      <c r="F1724" s="21" t="s">
        <v>163</v>
      </c>
      <c r="G1724">
        <v>2007</v>
      </c>
      <c r="H1724" s="128" t="s">
        <v>646</v>
      </c>
      <c r="I1724" s="40"/>
      <c r="J1724" s="159" t="str">
        <f>IFERROR(IF(K1724&gt;0,I1724*K1724,"   -"),"   -")</f>
        <v xml:space="preserve">   -</v>
      </c>
      <c r="K1724" s="52" t="str">
        <f>_xlfn.IFNA(VLOOKUP(D1724&amp;"."&amp;G1724,PNIdata!$E$6:$L$264,2,FALSE),"-")</f>
        <v>-</v>
      </c>
      <c r="L1724" s="158" t="str">
        <f>IFERROR(IF(O1724&gt;0,I1724*O1724,"   -"),"   -")</f>
        <v xml:space="preserve">   -</v>
      </c>
      <c r="M1724" s="52"/>
      <c r="N1724" s="167"/>
      <c r="O1724" s="167"/>
    </row>
    <row r="1725" spans="1:15" x14ac:dyDescent="0.25">
      <c r="A1725" s="33" t="s">
        <v>109</v>
      </c>
      <c r="B1725" s="34" t="e">
        <f>VLOOKUP(D1725,nusedswatershed,4,FALSE)</f>
        <v>#N/A</v>
      </c>
      <c r="C1725" s="35">
        <v>20</v>
      </c>
      <c r="D1725" s="36" t="s">
        <v>92</v>
      </c>
      <c r="E1725" s="36" t="s">
        <v>186</v>
      </c>
      <c r="F1725" s="21" t="s">
        <v>163</v>
      </c>
      <c r="G1725">
        <v>2006</v>
      </c>
      <c r="H1725" s="128" t="s">
        <v>646</v>
      </c>
      <c r="I1725" s="40"/>
      <c r="J1725" s="159" t="str">
        <f>IFERROR(IF(K1725&gt;0,I1725*K1725,"   -"),"   -")</f>
        <v xml:space="preserve">   -</v>
      </c>
      <c r="K1725" s="52" t="str">
        <f>_xlfn.IFNA(VLOOKUP(D1725&amp;"."&amp;G1725,PNIdata!$E$6:$L$264,2,FALSE),"-")</f>
        <v>-</v>
      </c>
      <c r="L1725" s="158" t="str">
        <f>IFERROR(IF(O1725&gt;0,I1725*O1725,"   -"),"   -")</f>
        <v xml:space="preserve">   -</v>
      </c>
      <c r="M1725" s="52"/>
      <c r="N1725" s="167"/>
      <c r="O1725" s="167"/>
    </row>
    <row r="1726" spans="1:15" x14ac:dyDescent="0.25">
      <c r="A1726" s="33" t="s">
        <v>109</v>
      </c>
      <c r="B1726" s="34" t="e">
        <f>VLOOKUP(D1726,nusedswatershed,4,FALSE)</f>
        <v>#N/A</v>
      </c>
      <c r="C1726" s="35">
        <v>20</v>
      </c>
      <c r="D1726" s="36" t="s">
        <v>92</v>
      </c>
      <c r="E1726" s="36" t="s">
        <v>186</v>
      </c>
      <c r="F1726" s="21" t="s">
        <v>163</v>
      </c>
      <c r="G1726">
        <v>2005</v>
      </c>
      <c r="H1726" s="128" t="s">
        <v>646</v>
      </c>
      <c r="I1726" s="40"/>
      <c r="J1726" s="159" t="str">
        <f>IFERROR(IF(K1726&gt;0,I1726*K1726,"   -"),"   -")</f>
        <v xml:space="preserve">   -</v>
      </c>
      <c r="K1726" s="52" t="str">
        <f>_xlfn.IFNA(VLOOKUP(D1726&amp;"."&amp;G1726,PNIdata!$E$6:$L$264,2,FALSE),"-")</f>
        <v>-</v>
      </c>
      <c r="L1726" s="158" t="str">
        <f>IFERROR(IF(O1726&gt;0,I1726*O1726,"   -"),"   -")</f>
        <v xml:space="preserve">   -</v>
      </c>
      <c r="M1726" s="52"/>
      <c r="N1726" s="167"/>
      <c r="O1726" s="167"/>
    </row>
    <row r="1727" spans="1:15" x14ac:dyDescent="0.25">
      <c r="A1727" s="33" t="s">
        <v>109</v>
      </c>
      <c r="B1727" s="34" t="e">
        <f>VLOOKUP(D1727,nusedswatershed,4,FALSE)</f>
        <v>#N/A</v>
      </c>
      <c r="C1727" s="35">
        <v>20</v>
      </c>
      <c r="D1727" s="36" t="s">
        <v>92</v>
      </c>
      <c r="E1727" s="36" t="s">
        <v>186</v>
      </c>
      <c r="F1727" s="21" t="s">
        <v>163</v>
      </c>
      <c r="G1727">
        <v>2004</v>
      </c>
      <c r="H1727" s="128" t="s">
        <v>646</v>
      </c>
      <c r="I1727" s="40"/>
      <c r="J1727" s="159" t="str">
        <f>IFERROR(IF(K1727&gt;0,I1727*K1727,"   -"),"   -")</f>
        <v xml:space="preserve">   -</v>
      </c>
      <c r="K1727" s="52" t="str">
        <f>_xlfn.IFNA(VLOOKUP(D1727&amp;"."&amp;G1727,PNIdata!$E$6:$L$264,2,FALSE),"-")</f>
        <v>-</v>
      </c>
      <c r="L1727" s="158" t="str">
        <f>IFERROR(IF(O1727&gt;0,I1727*O1727,"   -"),"   -")</f>
        <v xml:space="preserve">   -</v>
      </c>
      <c r="M1727" s="52"/>
      <c r="N1727" s="167"/>
      <c r="O1727" s="167"/>
    </row>
    <row r="1728" spans="1:15" x14ac:dyDescent="0.25">
      <c r="A1728" s="33" t="s">
        <v>109</v>
      </c>
      <c r="B1728" s="34" t="e">
        <f>VLOOKUP(D1728,nusedswatershed,4,FALSE)</f>
        <v>#N/A</v>
      </c>
      <c r="C1728" s="35">
        <v>20</v>
      </c>
      <c r="D1728" s="36" t="s">
        <v>92</v>
      </c>
      <c r="E1728" s="36" t="s">
        <v>186</v>
      </c>
      <c r="F1728" s="21" t="s">
        <v>163</v>
      </c>
      <c r="G1728">
        <v>2003</v>
      </c>
      <c r="H1728" s="128" t="s">
        <v>646</v>
      </c>
      <c r="I1728" s="40"/>
      <c r="J1728" s="159" t="str">
        <f>IFERROR(IF(K1728&gt;0,I1728*K1728,"   -"),"   -")</f>
        <v xml:space="preserve">   -</v>
      </c>
      <c r="K1728" s="52" t="str">
        <f>_xlfn.IFNA(VLOOKUP(D1728&amp;"."&amp;G1728,PNIdata!$E$6:$L$264,2,FALSE),"-")</f>
        <v>-</v>
      </c>
      <c r="L1728" s="158" t="str">
        <f>IFERROR(IF(O1728&gt;0,I1728*O1728,"   -"),"   -")</f>
        <v xml:space="preserve">   -</v>
      </c>
      <c r="M1728" s="52"/>
      <c r="N1728" s="167"/>
      <c r="O1728" s="167"/>
    </row>
    <row r="1729" spans="1:15" x14ac:dyDescent="0.25">
      <c r="A1729" s="33" t="s">
        <v>109</v>
      </c>
      <c r="B1729" s="34" t="e">
        <f>VLOOKUP(D1729,nusedswatershed,4,FALSE)</f>
        <v>#N/A</v>
      </c>
      <c r="C1729" s="35">
        <v>20</v>
      </c>
      <c r="D1729" s="36" t="s">
        <v>92</v>
      </c>
      <c r="E1729" s="36" t="s">
        <v>186</v>
      </c>
      <c r="F1729" s="21" t="s">
        <v>163</v>
      </c>
      <c r="G1729">
        <v>2002</v>
      </c>
      <c r="H1729" s="128" t="s">
        <v>646</v>
      </c>
      <c r="I1729" s="40"/>
      <c r="J1729" s="159" t="str">
        <f>IFERROR(IF(K1729&gt;0,I1729*K1729,"   -"),"   -")</f>
        <v xml:space="preserve">   -</v>
      </c>
      <c r="K1729" s="52" t="str">
        <f>_xlfn.IFNA(VLOOKUP(D1729&amp;"."&amp;G1729,PNIdata!$E$6:$L$264,2,FALSE),"-")</f>
        <v>-</v>
      </c>
      <c r="L1729" s="158" t="str">
        <f>IFERROR(IF(O1729&gt;0,I1729*O1729,"   -"),"   -")</f>
        <v xml:space="preserve">   -</v>
      </c>
      <c r="M1729" s="52"/>
      <c r="N1729" s="167"/>
      <c r="O1729" s="167"/>
    </row>
    <row r="1730" spans="1:15" x14ac:dyDescent="0.25">
      <c r="A1730" s="33" t="s">
        <v>109</v>
      </c>
      <c r="B1730" s="34" t="e">
        <f>VLOOKUP(D1730,nusedswatershed,4,FALSE)</f>
        <v>#N/A</v>
      </c>
      <c r="C1730" s="35">
        <v>20</v>
      </c>
      <c r="D1730" s="36" t="s">
        <v>92</v>
      </c>
      <c r="E1730" s="36" t="s">
        <v>186</v>
      </c>
      <c r="F1730" s="21" t="s">
        <v>163</v>
      </c>
      <c r="G1730">
        <v>2001</v>
      </c>
      <c r="H1730" s="128" t="s">
        <v>646</v>
      </c>
      <c r="I1730" s="40"/>
      <c r="J1730" s="159" t="str">
        <f>IFERROR(IF(K1730&gt;0,I1730*K1730,"   -"),"   -")</f>
        <v xml:space="preserve">   -</v>
      </c>
      <c r="K1730" s="52" t="str">
        <f>_xlfn.IFNA(VLOOKUP(D1730&amp;"."&amp;G1730,PNIdata!$E$6:$L$264,2,FALSE),"-")</f>
        <v>-</v>
      </c>
      <c r="L1730" s="158" t="str">
        <f>IFERROR(IF(O1730&gt;0,I1730*O1730,"   -"),"   -")</f>
        <v xml:space="preserve">   -</v>
      </c>
      <c r="M1730" s="52"/>
      <c r="N1730" s="167"/>
      <c r="O1730" s="167"/>
    </row>
    <row r="1731" spans="1:15" x14ac:dyDescent="0.25">
      <c r="A1731" s="33" t="s">
        <v>109</v>
      </c>
      <c r="B1731" s="34" t="e">
        <f>VLOOKUP(D1731,nusedswatershed,4,FALSE)</f>
        <v>#N/A</v>
      </c>
      <c r="C1731" s="35">
        <v>20</v>
      </c>
      <c r="D1731" s="36" t="s">
        <v>92</v>
      </c>
      <c r="E1731" s="36" t="s">
        <v>186</v>
      </c>
      <c r="F1731" s="21" t="s">
        <v>163</v>
      </c>
      <c r="G1731">
        <v>2000</v>
      </c>
      <c r="H1731" s="128" t="s">
        <v>646</v>
      </c>
      <c r="I1731" s="40"/>
      <c r="J1731" s="159" t="str">
        <f>IFERROR(IF(K1731&gt;0,I1731*K1731,"   -"),"   -")</f>
        <v xml:space="preserve">   -</v>
      </c>
      <c r="K1731" s="52" t="str">
        <f>_xlfn.IFNA(VLOOKUP(D1731&amp;"."&amp;G1731,PNIdata!$E$6:$L$264,2,FALSE),"-")</f>
        <v>-</v>
      </c>
      <c r="L1731" s="158" t="str">
        <f>IFERROR(IF(O1731&gt;0,I1731*O1731,"   -"),"   -")</f>
        <v xml:space="preserve">   -</v>
      </c>
      <c r="M1731" s="52"/>
      <c r="N1731" s="167"/>
      <c r="O1731" s="167"/>
    </row>
    <row r="1732" spans="1:15" x14ac:dyDescent="0.25">
      <c r="A1732" s="33" t="s">
        <v>109</v>
      </c>
      <c r="B1732" s="34" t="e">
        <f>VLOOKUP(D1732,nusedswatershed,4,FALSE)</f>
        <v>#N/A</v>
      </c>
      <c r="C1732" s="35">
        <v>20</v>
      </c>
      <c r="D1732" s="36" t="s">
        <v>92</v>
      </c>
      <c r="E1732" s="36" t="s">
        <v>186</v>
      </c>
      <c r="F1732" s="21" t="s">
        <v>163</v>
      </c>
      <c r="G1732">
        <v>1999</v>
      </c>
      <c r="H1732" s="128" t="s">
        <v>646</v>
      </c>
      <c r="I1732" s="40"/>
      <c r="J1732" s="159" t="str">
        <f>IFERROR(IF(K1732&gt;0,I1732*K1732,"   -"),"   -")</f>
        <v xml:space="preserve">   -</v>
      </c>
      <c r="K1732" s="52" t="str">
        <f>_xlfn.IFNA(VLOOKUP(D1732&amp;"."&amp;G1732,PNIdata!$E$6:$L$264,2,FALSE),"-")</f>
        <v>-</v>
      </c>
      <c r="L1732" s="158" t="str">
        <f>IFERROR(IF(O1732&gt;0,I1732*O1732,"   -"),"   -")</f>
        <v xml:space="preserve">   -</v>
      </c>
      <c r="M1732" s="52"/>
      <c r="N1732" s="167"/>
      <c r="O1732" s="167"/>
    </row>
    <row r="1733" spans="1:15" x14ac:dyDescent="0.25">
      <c r="A1733" s="33" t="s">
        <v>109</v>
      </c>
      <c r="B1733" s="34" t="e">
        <f>VLOOKUP(D1733,nusedswatershed,4,FALSE)</f>
        <v>#N/A</v>
      </c>
      <c r="C1733" s="35">
        <v>20</v>
      </c>
      <c r="D1733" s="36" t="s">
        <v>92</v>
      </c>
      <c r="E1733" s="36" t="s">
        <v>186</v>
      </c>
      <c r="F1733" s="21" t="s">
        <v>163</v>
      </c>
      <c r="G1733" s="22">
        <v>1998</v>
      </c>
      <c r="H1733" s="128" t="s">
        <v>646</v>
      </c>
      <c r="I1733" s="40"/>
      <c r="J1733" s="159" t="str">
        <f>IFERROR(IF(K1733&gt;0,I1733*K1733,"   -"),"   -")</f>
        <v xml:space="preserve">   -</v>
      </c>
      <c r="K1733" s="52" t="str">
        <f>_xlfn.IFNA(VLOOKUP(D1733&amp;"."&amp;G1733,PNIdata!$E$6:$L$264,2,FALSE),"-")</f>
        <v>-</v>
      </c>
      <c r="L1733" s="158" t="str">
        <f>IFERROR(IF(O1733&gt;0,I1733*O1733,"   -"),"   -")</f>
        <v xml:space="preserve">   -</v>
      </c>
      <c r="M1733" s="52"/>
      <c r="N1733" s="167"/>
      <c r="O1733" s="168"/>
    </row>
    <row r="1734" spans="1:15" x14ac:dyDescent="0.25">
      <c r="A1734" s="33" t="s">
        <v>109</v>
      </c>
      <c r="B1734" s="34" t="e">
        <f>VLOOKUP(D1734,nusedswatershed,4,FALSE)</f>
        <v>#N/A</v>
      </c>
      <c r="C1734" s="35">
        <v>20</v>
      </c>
      <c r="D1734" s="36" t="s">
        <v>92</v>
      </c>
      <c r="E1734" s="36" t="s">
        <v>186</v>
      </c>
      <c r="F1734" s="21" t="s">
        <v>163</v>
      </c>
      <c r="G1734" s="22">
        <v>1997</v>
      </c>
      <c r="H1734" s="128" t="s">
        <v>646</v>
      </c>
      <c r="I1734" s="40"/>
      <c r="J1734" s="159" t="str">
        <f>IFERROR(IF(K1734&gt;0,I1734*K1734,"   -"),"   -")</f>
        <v xml:space="preserve">   -</v>
      </c>
      <c r="K1734" s="52" t="str">
        <f>_xlfn.IFNA(VLOOKUP(D1734&amp;"."&amp;G1734,PNIdata!$E$6:$L$264,2,FALSE),"-")</f>
        <v>-</v>
      </c>
      <c r="L1734" s="158" t="str">
        <f>IFERROR(IF(O1734&gt;0,I1734*O1734,"   -"),"   -")</f>
        <v xml:space="preserve">   -</v>
      </c>
      <c r="M1734" s="52"/>
      <c r="N1734" s="167"/>
      <c r="O1734" s="167"/>
    </row>
    <row r="1735" spans="1:15" x14ac:dyDescent="0.25">
      <c r="A1735" s="33" t="s">
        <v>109</v>
      </c>
      <c r="B1735" s="34" t="e">
        <f>VLOOKUP(D1735,nusedswatershed,4,FALSE)</f>
        <v>#N/A</v>
      </c>
      <c r="C1735" s="35">
        <v>20</v>
      </c>
      <c r="D1735" s="36" t="s">
        <v>92</v>
      </c>
      <c r="E1735" s="36" t="s">
        <v>186</v>
      </c>
      <c r="F1735" s="21" t="s">
        <v>163</v>
      </c>
      <c r="G1735" s="22">
        <v>1996</v>
      </c>
      <c r="H1735" s="128" t="s">
        <v>646</v>
      </c>
      <c r="I1735" s="40"/>
      <c r="J1735" s="159" t="str">
        <f>IFERROR(IF(K1735&gt;0,I1735*K1735,"   -"),"   -")</f>
        <v xml:space="preserve">   -</v>
      </c>
      <c r="K1735" s="52" t="str">
        <f>_xlfn.IFNA(VLOOKUP(D1735&amp;"."&amp;G1735,PNIdata!$E$6:$L$264,2,FALSE),"-")</f>
        <v>-</v>
      </c>
      <c r="L1735" s="158" t="str">
        <f>IFERROR(IF(O1735&gt;0,I1735*O1735,"   -"),"   -")</f>
        <v xml:space="preserve">   -</v>
      </c>
      <c r="M1735" s="52"/>
      <c r="N1735" s="167"/>
      <c r="O1735" s="167"/>
    </row>
    <row r="1736" spans="1:15" x14ac:dyDescent="0.25">
      <c r="A1736" s="33" t="s">
        <v>109</v>
      </c>
      <c r="B1736" s="34" t="e">
        <f>VLOOKUP(D1736,nusedswatershed,4,FALSE)</f>
        <v>#N/A</v>
      </c>
      <c r="C1736" s="35">
        <v>20</v>
      </c>
      <c r="D1736" s="36" t="s">
        <v>92</v>
      </c>
      <c r="E1736" s="36" t="s">
        <v>186</v>
      </c>
      <c r="F1736" s="21" t="s">
        <v>163</v>
      </c>
      <c r="G1736" s="22">
        <v>1995</v>
      </c>
      <c r="H1736" s="128" t="s">
        <v>646</v>
      </c>
      <c r="I1736" s="40"/>
      <c r="J1736" s="159" t="str">
        <f>IFERROR(IF(K1736&gt;0,I1736*K1736,"   -"),"   -")</f>
        <v xml:space="preserve">   -</v>
      </c>
      <c r="K1736" s="52" t="str">
        <f>_xlfn.IFNA(VLOOKUP(D1736&amp;"."&amp;G1736,PNIdata!$E$6:$L$264,2,FALSE),"-")</f>
        <v>-</v>
      </c>
      <c r="L1736" s="158" t="str">
        <f>IFERROR(IF(O1736&gt;0,I1736*O1736,"   -"),"   -")</f>
        <v xml:space="preserve">   -</v>
      </c>
      <c r="M1736" s="52"/>
      <c r="N1736" s="167"/>
      <c r="O1736" s="167"/>
    </row>
    <row r="1737" spans="1:15" hidden="1" x14ac:dyDescent="0.25">
      <c r="A1737" s="33" t="s">
        <v>109</v>
      </c>
      <c r="B1737" s="34" t="e">
        <f>VLOOKUP(D1737,nusedswatershed,4,FALSE)</f>
        <v>#N/A</v>
      </c>
      <c r="C1737" s="35">
        <v>20</v>
      </c>
      <c r="D1737" s="36" t="s">
        <v>92</v>
      </c>
      <c r="E1737" s="36" t="s">
        <v>186</v>
      </c>
      <c r="F1737" s="21" t="s">
        <v>163</v>
      </c>
      <c r="G1737" s="22">
        <v>1994</v>
      </c>
      <c r="H1737" s="128" t="s">
        <v>646</v>
      </c>
      <c r="I1737" s="40"/>
      <c r="J1737" s="159" t="str">
        <f>IFERROR(IF(K1737&gt;0,I1737*K1737,"   -"),"   -")</f>
        <v xml:space="preserve">   -</v>
      </c>
      <c r="K1737" s="52" t="str">
        <f>_xlfn.IFNA(VLOOKUP(D1737&amp;"."&amp;G1737,PNIdata!$E$6:$L$264,2,FALSE),"-")</f>
        <v>-</v>
      </c>
      <c r="L1737" s="158" t="str">
        <f>IFERROR(IF(O1737&gt;0,I1737*O1737,"   -"),"   -")</f>
        <v xml:space="preserve">   -</v>
      </c>
      <c r="M1737" s="52"/>
      <c r="N1737" s="167"/>
      <c r="O1737" s="167"/>
    </row>
    <row r="1738" spans="1:15" hidden="1" x14ac:dyDescent="0.25">
      <c r="A1738" s="33" t="s">
        <v>109</v>
      </c>
      <c r="B1738" s="34" t="e">
        <f>VLOOKUP(D1738,nusedswatershed,4,FALSE)</f>
        <v>#N/A</v>
      </c>
      <c r="C1738" s="35">
        <v>20</v>
      </c>
      <c r="D1738" s="36" t="s">
        <v>92</v>
      </c>
      <c r="E1738" s="36" t="s">
        <v>186</v>
      </c>
      <c r="F1738" s="21" t="s">
        <v>163</v>
      </c>
      <c r="G1738" s="22">
        <v>1993</v>
      </c>
      <c r="H1738" s="128" t="s">
        <v>646</v>
      </c>
      <c r="I1738" s="40"/>
      <c r="J1738" s="159" t="str">
        <f>IFERROR(IF(K1738&gt;0,I1738*K1738,"   -"),"   -")</f>
        <v xml:space="preserve">   -</v>
      </c>
      <c r="K1738" s="52" t="str">
        <f>_xlfn.IFNA(VLOOKUP(D1738&amp;"."&amp;G1738,PNIdata!$E$6:$L$264,2,FALSE),"-")</f>
        <v>-</v>
      </c>
      <c r="L1738" s="158" t="str">
        <f>IFERROR(IF(O1738&gt;0,I1738*O1738,"   -"),"   -")</f>
        <v xml:space="preserve">   -</v>
      </c>
      <c r="M1738" s="52"/>
      <c r="N1738" s="167"/>
      <c r="O1738" s="167"/>
    </row>
    <row r="1739" spans="1:15" hidden="1" x14ac:dyDescent="0.25">
      <c r="A1739" s="33" t="s">
        <v>109</v>
      </c>
      <c r="B1739" s="34" t="e">
        <f>VLOOKUP(D1739,nusedswatershed,4,FALSE)</f>
        <v>#N/A</v>
      </c>
      <c r="C1739" s="35">
        <v>20</v>
      </c>
      <c r="D1739" s="36" t="s">
        <v>92</v>
      </c>
      <c r="E1739" s="36" t="s">
        <v>186</v>
      </c>
      <c r="F1739" s="21" t="s">
        <v>163</v>
      </c>
      <c r="G1739" s="22">
        <v>1992</v>
      </c>
      <c r="H1739" s="128" t="s">
        <v>646</v>
      </c>
      <c r="I1739" s="40"/>
      <c r="J1739" s="159" t="str">
        <f>IFERROR(IF(K1739&gt;0,I1739*K1739,"   -"),"   -")</f>
        <v xml:space="preserve">   -</v>
      </c>
      <c r="K1739" s="52" t="str">
        <f>_xlfn.IFNA(VLOOKUP(D1739&amp;"."&amp;G1739,PNIdata!$E$6:$L$264,2,FALSE),"-")</f>
        <v>-</v>
      </c>
      <c r="L1739" s="158" t="str">
        <f>IFERROR(IF(O1739&gt;0,I1739*O1739,"   -"),"   -")</f>
        <v xml:space="preserve">   -</v>
      </c>
      <c r="M1739" s="52"/>
      <c r="N1739" s="167"/>
      <c r="O1739" s="167"/>
    </row>
    <row r="1740" spans="1:15" hidden="1" x14ac:dyDescent="0.25">
      <c r="A1740" s="33" t="s">
        <v>109</v>
      </c>
      <c r="B1740" s="34" t="e">
        <f>VLOOKUP(D1740,nusedswatershed,4,FALSE)</f>
        <v>#N/A</v>
      </c>
      <c r="C1740" s="35">
        <v>20</v>
      </c>
      <c r="D1740" s="36" t="s">
        <v>92</v>
      </c>
      <c r="E1740" s="36" t="s">
        <v>186</v>
      </c>
      <c r="F1740" s="21" t="s">
        <v>163</v>
      </c>
      <c r="G1740" s="22">
        <v>1991</v>
      </c>
      <c r="H1740" s="128" t="s">
        <v>646</v>
      </c>
      <c r="I1740" s="40"/>
      <c r="J1740" s="159" t="str">
        <f>IFERROR(IF(K1740&gt;0,I1740*K1740,"   -"),"   -")</f>
        <v xml:space="preserve">   -</v>
      </c>
      <c r="K1740" s="52" t="str">
        <f>_xlfn.IFNA(VLOOKUP(D1740&amp;"."&amp;G1740,PNIdata!$E$6:$L$264,2,FALSE),"-")</f>
        <v>-</v>
      </c>
      <c r="L1740" s="158" t="str">
        <f>IFERROR(IF(O1740&gt;0,I1740*O1740,"   -"),"   -")</f>
        <v xml:space="preserve">   -</v>
      </c>
      <c r="M1740" s="52"/>
      <c r="N1740" s="167"/>
      <c r="O1740" s="167"/>
    </row>
    <row r="1741" spans="1:15" hidden="1" x14ac:dyDescent="0.25">
      <c r="A1741" s="33" t="s">
        <v>109</v>
      </c>
      <c r="B1741" s="34" t="e">
        <f>VLOOKUP(D1741,nusedswatershed,4,FALSE)</f>
        <v>#N/A</v>
      </c>
      <c r="C1741" s="35">
        <v>20</v>
      </c>
      <c r="D1741" s="36" t="s">
        <v>92</v>
      </c>
      <c r="E1741" s="36" t="s">
        <v>186</v>
      </c>
      <c r="F1741" s="21" t="s">
        <v>163</v>
      </c>
      <c r="G1741" s="22">
        <v>1990</v>
      </c>
      <c r="H1741" s="128" t="s">
        <v>646</v>
      </c>
      <c r="I1741" s="40"/>
      <c r="J1741" s="159" t="str">
        <f>IFERROR(IF(K1741&gt;0,I1741*K1741,"   -"),"   -")</f>
        <v xml:space="preserve">   -</v>
      </c>
      <c r="K1741" s="52" t="str">
        <f>_xlfn.IFNA(VLOOKUP(D1741&amp;"."&amp;G1741,PNIdata!$E$6:$L$264,2,FALSE),"-")</f>
        <v>-</v>
      </c>
      <c r="L1741" s="158" t="str">
        <f>IFERROR(IF(O1741&gt;0,I1741*O1741,"   -"),"   -")</f>
        <v xml:space="preserve">   -</v>
      </c>
      <c r="M1741" s="52"/>
      <c r="N1741" s="167"/>
      <c r="O1741" s="167"/>
    </row>
    <row r="1742" spans="1:15" hidden="1" x14ac:dyDescent="0.25">
      <c r="A1742" s="33" t="s">
        <v>109</v>
      </c>
      <c r="B1742" s="34" t="e">
        <f>VLOOKUP(D1742,nusedswatershed,4,FALSE)</f>
        <v>#N/A</v>
      </c>
      <c r="C1742" s="35">
        <v>20</v>
      </c>
      <c r="D1742" s="36" t="s">
        <v>92</v>
      </c>
      <c r="E1742" s="36" t="s">
        <v>186</v>
      </c>
      <c r="F1742" s="21" t="s">
        <v>163</v>
      </c>
      <c r="G1742" s="22">
        <v>1989</v>
      </c>
      <c r="H1742" s="128" t="s">
        <v>646</v>
      </c>
      <c r="I1742" s="40"/>
      <c r="J1742" s="159" t="str">
        <f>IFERROR(IF(K1742&gt;0,I1742*K1742,"   -"),"   -")</f>
        <v xml:space="preserve">   -</v>
      </c>
      <c r="K1742" s="52" t="str">
        <f>_xlfn.IFNA(VLOOKUP(D1742&amp;"."&amp;G1742,PNIdata!$E$6:$L$264,2,FALSE),"-")</f>
        <v>-</v>
      </c>
      <c r="L1742" s="158" t="str">
        <f>IFERROR(IF(O1742&gt;0,I1742*O1742,"   -"),"   -")</f>
        <v xml:space="preserve">   -</v>
      </c>
      <c r="M1742" s="52"/>
      <c r="N1742" s="167"/>
      <c r="O1742" s="167"/>
    </row>
    <row r="1743" spans="1:15" hidden="1" x14ac:dyDescent="0.25">
      <c r="A1743" s="33" t="s">
        <v>109</v>
      </c>
      <c r="B1743" s="34" t="e">
        <f>VLOOKUP(D1743,nusedswatershed,4,FALSE)</f>
        <v>#N/A</v>
      </c>
      <c r="C1743" s="35">
        <v>20</v>
      </c>
      <c r="D1743" s="36" t="s">
        <v>92</v>
      </c>
      <c r="E1743" s="36" t="s">
        <v>186</v>
      </c>
      <c r="F1743" s="21" t="s">
        <v>163</v>
      </c>
      <c r="G1743" s="22">
        <v>1988</v>
      </c>
      <c r="H1743" s="128" t="s">
        <v>646</v>
      </c>
      <c r="I1743" s="40"/>
      <c r="J1743" s="159" t="str">
        <f>IFERROR(IF(K1743&gt;0,I1743*K1743,"   -"),"   -")</f>
        <v xml:space="preserve">   -</v>
      </c>
      <c r="K1743" s="52" t="str">
        <f>_xlfn.IFNA(VLOOKUP(D1743&amp;"."&amp;G1743,PNIdata!$E$6:$L$264,2,FALSE),"-")</f>
        <v>-</v>
      </c>
      <c r="L1743" s="158" t="str">
        <f>IFERROR(IF(O1743&gt;0,I1743*O1743,"   -"),"   -")</f>
        <v xml:space="preserve">   -</v>
      </c>
      <c r="M1743" s="52"/>
      <c r="N1743" s="167"/>
      <c r="O1743" s="167"/>
    </row>
    <row r="1744" spans="1:15" hidden="1" x14ac:dyDescent="0.25">
      <c r="A1744" s="33" t="s">
        <v>109</v>
      </c>
      <c r="B1744" s="34" t="e">
        <f>VLOOKUP(D1744,nusedswatershed,4,FALSE)</f>
        <v>#N/A</v>
      </c>
      <c r="C1744" s="35">
        <v>20</v>
      </c>
      <c r="D1744" s="36" t="s">
        <v>92</v>
      </c>
      <c r="E1744" s="36" t="s">
        <v>186</v>
      </c>
      <c r="F1744" s="21" t="s">
        <v>163</v>
      </c>
      <c r="G1744" s="22">
        <v>1987</v>
      </c>
      <c r="H1744" s="128" t="s">
        <v>646</v>
      </c>
      <c r="I1744" s="40"/>
      <c r="J1744" s="159" t="str">
        <f>IFERROR(IF(K1744&gt;0,I1744*K1744,"   -"),"   -")</f>
        <v xml:space="preserve">   -</v>
      </c>
      <c r="K1744" s="52" t="str">
        <f>_xlfn.IFNA(VLOOKUP(D1744&amp;"."&amp;G1744,PNIdata!$E$6:$L$264,2,FALSE),"-")</f>
        <v>-</v>
      </c>
      <c r="L1744" s="158" t="str">
        <f>IFERROR(IF(O1744&gt;0,I1744*O1744,"   -"),"   -")</f>
        <v xml:space="preserve">   -</v>
      </c>
      <c r="M1744" s="52"/>
      <c r="N1744" s="167"/>
      <c r="O1744" s="167"/>
    </row>
    <row r="1745" spans="1:15" hidden="1" x14ac:dyDescent="0.25">
      <c r="A1745" s="33" t="s">
        <v>109</v>
      </c>
      <c r="B1745" s="34" t="e">
        <f>VLOOKUP(D1745,nusedswatershed,4,FALSE)</f>
        <v>#N/A</v>
      </c>
      <c r="C1745" s="35">
        <v>20</v>
      </c>
      <c r="D1745" s="36" t="s">
        <v>92</v>
      </c>
      <c r="E1745" s="36" t="s">
        <v>186</v>
      </c>
      <c r="F1745" s="21" t="s">
        <v>163</v>
      </c>
      <c r="G1745" s="22">
        <v>1986</v>
      </c>
      <c r="H1745" s="128" t="s">
        <v>646</v>
      </c>
      <c r="I1745" s="40"/>
      <c r="J1745" s="159" t="str">
        <f>IFERROR(IF(K1745&gt;0,I1745*K1745,"   -"),"   -")</f>
        <v xml:space="preserve">   -</v>
      </c>
      <c r="K1745" s="52" t="str">
        <f>_xlfn.IFNA(VLOOKUP(D1745&amp;"."&amp;G1745,PNIdata!$E$6:$L$264,2,FALSE),"-")</f>
        <v>-</v>
      </c>
      <c r="L1745" s="158" t="str">
        <f>IFERROR(IF(O1745&gt;0,I1745*O1745,"   -"),"   -")</f>
        <v xml:space="preserve">   -</v>
      </c>
      <c r="M1745" s="52"/>
      <c r="N1745" s="167"/>
      <c r="O1745" s="167"/>
    </row>
    <row r="1746" spans="1:15" hidden="1" x14ac:dyDescent="0.25">
      <c r="A1746" s="33" t="s">
        <v>109</v>
      </c>
      <c r="B1746" s="34" t="e">
        <f>VLOOKUP(D1746,nusedswatershed,4,FALSE)</f>
        <v>#N/A</v>
      </c>
      <c r="C1746" s="35">
        <v>20</v>
      </c>
      <c r="D1746" s="36" t="s">
        <v>92</v>
      </c>
      <c r="E1746" s="36" t="s">
        <v>186</v>
      </c>
      <c r="F1746" s="21" t="s">
        <v>163</v>
      </c>
      <c r="G1746" s="22">
        <v>1985</v>
      </c>
      <c r="H1746" s="128" t="s">
        <v>646</v>
      </c>
      <c r="I1746" s="40"/>
      <c r="J1746" s="159" t="str">
        <f>IFERROR(IF(K1746&gt;0,I1746*K1746,"   -"),"   -")</f>
        <v xml:space="preserve">   -</v>
      </c>
      <c r="K1746" s="52" t="str">
        <f>_xlfn.IFNA(VLOOKUP(D1746&amp;"."&amp;G1746,PNIdata!$E$6:$L$264,2,FALSE),"-")</f>
        <v>-</v>
      </c>
      <c r="L1746" s="158" t="str">
        <f>IFERROR(IF(O1746&gt;0,I1746*O1746,"   -"),"   -")</f>
        <v xml:space="preserve">   -</v>
      </c>
      <c r="M1746" s="52"/>
      <c r="N1746" s="167"/>
      <c r="O1746" s="167"/>
    </row>
    <row r="1747" spans="1:15" hidden="1" x14ac:dyDescent="0.25">
      <c r="A1747" s="33" t="s">
        <v>109</v>
      </c>
      <c r="B1747" s="34" t="e">
        <f>VLOOKUP(D1747,nusedswatershed,4,FALSE)</f>
        <v>#N/A</v>
      </c>
      <c r="C1747" s="35">
        <v>20</v>
      </c>
      <c r="D1747" s="36" t="s">
        <v>92</v>
      </c>
      <c r="E1747" s="36" t="s">
        <v>186</v>
      </c>
      <c r="F1747" s="21" t="s">
        <v>163</v>
      </c>
      <c r="G1747" s="22">
        <v>1984</v>
      </c>
      <c r="H1747" s="128" t="s">
        <v>646</v>
      </c>
      <c r="I1747" s="40"/>
      <c r="J1747" s="159" t="str">
        <f>IFERROR(IF(K1747&gt;0,I1747*K1747,"   -"),"   -")</f>
        <v xml:space="preserve">   -</v>
      </c>
      <c r="K1747" s="52" t="str">
        <f>_xlfn.IFNA(VLOOKUP(D1747&amp;"."&amp;G1747,PNIdata!$E$6:$L$264,2,FALSE),"-")</f>
        <v>-</v>
      </c>
      <c r="L1747" s="158" t="str">
        <f>IFERROR(IF(O1747&gt;0,I1747*O1747,"   -"),"   -")</f>
        <v xml:space="preserve">   -</v>
      </c>
      <c r="M1747" s="52"/>
      <c r="N1747" s="167"/>
      <c r="O1747" s="167"/>
    </row>
    <row r="1748" spans="1:15" hidden="1" x14ac:dyDescent="0.25">
      <c r="A1748" s="33" t="s">
        <v>109</v>
      </c>
      <c r="B1748" s="34" t="e">
        <f>VLOOKUP(D1748,nusedswatershed,4,FALSE)</f>
        <v>#N/A</v>
      </c>
      <c r="C1748" s="35">
        <v>20</v>
      </c>
      <c r="D1748" s="36" t="s">
        <v>92</v>
      </c>
      <c r="E1748" s="36" t="s">
        <v>186</v>
      </c>
      <c r="F1748" s="21" t="s">
        <v>163</v>
      </c>
      <c r="G1748" s="22">
        <v>1983</v>
      </c>
      <c r="H1748" s="128" t="s">
        <v>646</v>
      </c>
      <c r="I1748" s="40"/>
      <c r="J1748" s="159" t="str">
        <f>IFERROR(IF(K1748&gt;0,I1748*K1748,"   -"),"   -")</f>
        <v xml:space="preserve">   -</v>
      </c>
      <c r="K1748" s="52" t="str">
        <f>_xlfn.IFNA(VLOOKUP(D1748&amp;"."&amp;G1748,PNIdata!$E$6:$L$264,2,FALSE),"-")</f>
        <v>-</v>
      </c>
      <c r="L1748" s="158" t="str">
        <f>IFERROR(IF(O1748&gt;0,I1748*O1748,"   -"),"   -")</f>
        <v xml:space="preserve">   -</v>
      </c>
      <c r="M1748" s="52"/>
      <c r="N1748" s="167"/>
      <c r="O1748" s="167"/>
    </row>
    <row r="1749" spans="1:15" hidden="1" x14ac:dyDescent="0.25">
      <c r="A1749" s="33" t="s">
        <v>109</v>
      </c>
      <c r="B1749" s="34" t="e">
        <f>VLOOKUP(D1749,nusedswatershed,4,FALSE)</f>
        <v>#N/A</v>
      </c>
      <c r="C1749" s="35">
        <v>20</v>
      </c>
      <c r="D1749" s="36" t="s">
        <v>92</v>
      </c>
      <c r="E1749" s="36" t="s">
        <v>186</v>
      </c>
      <c r="F1749" s="21" t="s">
        <v>163</v>
      </c>
      <c r="G1749" s="22">
        <v>1982</v>
      </c>
      <c r="H1749" s="128" t="s">
        <v>646</v>
      </c>
      <c r="I1749" s="40"/>
      <c r="J1749" s="159" t="str">
        <f>IFERROR(IF(K1749&gt;0,I1749*K1749,"   -"),"   -")</f>
        <v xml:space="preserve">   -</v>
      </c>
      <c r="K1749" s="52" t="str">
        <f>_xlfn.IFNA(VLOOKUP(D1749&amp;"."&amp;G1749,PNIdata!$E$6:$L$264,2,FALSE),"-")</f>
        <v>-</v>
      </c>
      <c r="L1749" s="158" t="str">
        <f>IFERROR(IF(O1749&gt;0,I1749*O1749,"   -"),"   -")</f>
        <v xml:space="preserve">   -</v>
      </c>
      <c r="M1749" s="52"/>
      <c r="N1749" s="167"/>
      <c r="O1749" s="167"/>
    </row>
    <row r="1750" spans="1:15" hidden="1" x14ac:dyDescent="0.25">
      <c r="A1750" s="33" t="s">
        <v>109</v>
      </c>
      <c r="B1750" s="34" t="e">
        <f>VLOOKUP(D1750,nusedswatershed,4,FALSE)</f>
        <v>#N/A</v>
      </c>
      <c r="C1750" s="35">
        <v>20</v>
      </c>
      <c r="D1750" s="36" t="s">
        <v>92</v>
      </c>
      <c r="E1750" s="36" t="s">
        <v>186</v>
      </c>
      <c r="F1750" s="21" t="s">
        <v>163</v>
      </c>
      <c r="G1750" s="22">
        <v>1981</v>
      </c>
      <c r="H1750" s="128" t="s">
        <v>646</v>
      </c>
      <c r="I1750" s="40"/>
      <c r="J1750" s="159" t="str">
        <f>IFERROR(IF(K1750&gt;0,I1750*K1750,"   -"),"   -")</f>
        <v xml:space="preserve">   -</v>
      </c>
      <c r="K1750" s="52" t="str">
        <f>_xlfn.IFNA(VLOOKUP(D1750&amp;"."&amp;G1750,PNIdata!$E$6:$L$264,2,FALSE),"-")</f>
        <v>-</v>
      </c>
      <c r="L1750" s="158" t="str">
        <f>IFERROR(IF(O1750&gt;0,I1750*O1750,"   -"),"   -")</f>
        <v xml:space="preserve">   -</v>
      </c>
      <c r="M1750" s="52"/>
      <c r="N1750" s="167"/>
      <c r="O1750" s="167"/>
    </row>
    <row r="1751" spans="1:15" hidden="1" x14ac:dyDescent="0.25">
      <c r="A1751" s="33" t="s">
        <v>109</v>
      </c>
      <c r="B1751" s="34" t="e">
        <f>VLOOKUP(D1751,nusedswatershed,4,FALSE)</f>
        <v>#N/A</v>
      </c>
      <c r="C1751" s="35">
        <v>20</v>
      </c>
      <c r="D1751" s="36" t="s">
        <v>92</v>
      </c>
      <c r="E1751" s="36" t="s">
        <v>186</v>
      </c>
      <c r="F1751" s="21" t="s">
        <v>163</v>
      </c>
      <c r="G1751" s="22">
        <v>1980</v>
      </c>
      <c r="H1751" s="128" t="s">
        <v>646</v>
      </c>
      <c r="I1751" s="40"/>
      <c r="J1751" s="159" t="str">
        <f>IFERROR(IF(K1751&gt;0,I1751*K1751,"   -"),"   -")</f>
        <v xml:space="preserve">   -</v>
      </c>
      <c r="K1751" s="52" t="str">
        <f>_xlfn.IFNA(VLOOKUP(D1751&amp;"."&amp;G1751,PNIdata!$E$6:$L$264,2,FALSE),"-")</f>
        <v>-</v>
      </c>
      <c r="L1751" s="158" t="str">
        <f>IFERROR(IF(O1751&gt;0,I1751*O1751,"   -"),"   -")</f>
        <v xml:space="preserve">   -</v>
      </c>
      <c r="M1751" s="52"/>
      <c r="N1751" s="167"/>
      <c r="O1751" s="167"/>
    </row>
    <row r="1752" spans="1:15" hidden="1" x14ac:dyDescent="0.25">
      <c r="A1752" s="33" t="s">
        <v>109</v>
      </c>
      <c r="B1752" s="34" t="e">
        <f>VLOOKUP(D1752,nusedswatershed,4,FALSE)</f>
        <v>#N/A</v>
      </c>
      <c r="C1752" s="35">
        <v>20</v>
      </c>
      <c r="D1752" s="36" t="s">
        <v>92</v>
      </c>
      <c r="E1752" s="36" t="s">
        <v>186</v>
      </c>
      <c r="F1752" s="21" t="s">
        <v>163</v>
      </c>
      <c r="G1752" s="22">
        <v>1979</v>
      </c>
      <c r="H1752" s="128" t="s">
        <v>646</v>
      </c>
      <c r="I1752" s="40"/>
      <c r="J1752" s="159" t="str">
        <f>IFERROR(IF(K1752&gt;0,I1752*K1752,"   -"),"   -")</f>
        <v xml:space="preserve">   -</v>
      </c>
      <c r="K1752" s="52" t="str">
        <f>_xlfn.IFNA(VLOOKUP(D1752&amp;"."&amp;G1752,PNIdata!$E$6:$L$264,2,FALSE),"-")</f>
        <v>-</v>
      </c>
      <c r="L1752" s="158" t="str">
        <f>IFERROR(IF(O1752&gt;0,I1752*O1752,"   -"),"   -")</f>
        <v xml:space="preserve">   -</v>
      </c>
      <c r="M1752" s="52"/>
      <c r="N1752" s="167"/>
      <c r="O1752" s="167"/>
    </row>
    <row r="1753" spans="1:15" hidden="1" x14ac:dyDescent="0.25">
      <c r="A1753" s="33" t="s">
        <v>109</v>
      </c>
      <c r="B1753" s="34" t="e">
        <f>VLOOKUP(D1753,nusedswatershed,4,FALSE)</f>
        <v>#N/A</v>
      </c>
      <c r="C1753" s="35">
        <v>20</v>
      </c>
      <c r="D1753" s="36" t="s">
        <v>92</v>
      </c>
      <c r="E1753" s="36" t="s">
        <v>186</v>
      </c>
      <c r="F1753" s="21" t="s">
        <v>163</v>
      </c>
      <c r="G1753" s="22">
        <v>1978</v>
      </c>
      <c r="H1753" s="128" t="s">
        <v>646</v>
      </c>
      <c r="I1753" s="40"/>
      <c r="J1753" s="159" t="str">
        <f>IFERROR(IF(K1753&gt;0,I1753*K1753,"   -"),"   -")</f>
        <v xml:space="preserve">   -</v>
      </c>
      <c r="K1753" s="52" t="str">
        <f>_xlfn.IFNA(VLOOKUP(D1753&amp;"."&amp;G1753,PNIdata!$E$6:$L$264,2,FALSE),"-")</f>
        <v>-</v>
      </c>
      <c r="L1753" s="158" t="str">
        <f>IFERROR(IF(O1753&gt;0,I1753*O1753,"   -"),"   -")</f>
        <v xml:space="preserve">   -</v>
      </c>
      <c r="M1753" s="52"/>
      <c r="N1753" s="167"/>
      <c r="O1753" s="167"/>
    </row>
    <row r="1754" spans="1:15" hidden="1" x14ac:dyDescent="0.25">
      <c r="A1754" s="33" t="s">
        <v>109</v>
      </c>
      <c r="B1754" s="34" t="e">
        <f>VLOOKUP(D1754,nusedswatershed,4,FALSE)</f>
        <v>#N/A</v>
      </c>
      <c r="C1754" s="35">
        <v>20</v>
      </c>
      <c r="D1754" s="36" t="s">
        <v>92</v>
      </c>
      <c r="E1754" s="36" t="s">
        <v>186</v>
      </c>
      <c r="F1754" s="21" t="s">
        <v>163</v>
      </c>
      <c r="G1754" s="22">
        <v>1977</v>
      </c>
      <c r="H1754" s="128" t="s">
        <v>646</v>
      </c>
      <c r="I1754" s="40"/>
      <c r="J1754" s="159" t="str">
        <f>IFERROR(IF(K1754&gt;0,I1754*K1754,"   -"),"   -")</f>
        <v xml:space="preserve">   -</v>
      </c>
      <c r="K1754" s="52" t="str">
        <f>_xlfn.IFNA(VLOOKUP(D1754&amp;"."&amp;G1754,PNIdata!$E$6:$L$264,2,FALSE),"-")</f>
        <v>-</v>
      </c>
      <c r="L1754" s="158" t="str">
        <f>IFERROR(IF(O1754&gt;0,I1754*O1754,"   -"),"   -")</f>
        <v xml:space="preserve">   -</v>
      </c>
      <c r="M1754" s="52"/>
      <c r="N1754" s="167"/>
      <c r="O1754" s="167"/>
    </row>
    <row r="1755" spans="1:15" hidden="1" x14ac:dyDescent="0.25">
      <c r="A1755" s="33" t="s">
        <v>109</v>
      </c>
      <c r="B1755" s="34" t="e">
        <f>VLOOKUP(D1755,nusedswatershed,4,FALSE)</f>
        <v>#N/A</v>
      </c>
      <c r="C1755" s="35">
        <v>20</v>
      </c>
      <c r="D1755" s="36" t="s">
        <v>92</v>
      </c>
      <c r="E1755" s="36" t="s">
        <v>186</v>
      </c>
      <c r="F1755" s="21" t="s">
        <v>163</v>
      </c>
      <c r="G1755" s="22">
        <v>1976</v>
      </c>
      <c r="H1755" s="128" t="s">
        <v>646</v>
      </c>
      <c r="I1755" s="40"/>
      <c r="J1755" s="159" t="str">
        <f>IFERROR(IF(K1755&gt;0,I1755*K1755,"   -"),"   -")</f>
        <v xml:space="preserve">   -</v>
      </c>
      <c r="K1755" s="52" t="str">
        <f>_xlfn.IFNA(VLOOKUP(D1755&amp;"."&amp;G1755,PNIdata!$E$6:$L$264,2,FALSE),"-")</f>
        <v>-</v>
      </c>
      <c r="L1755" s="158" t="str">
        <f>IFERROR(IF(O1755&gt;0,I1755*O1755,"   -"),"   -")</f>
        <v xml:space="preserve">   -</v>
      </c>
      <c r="M1755" s="52"/>
      <c r="N1755" s="167"/>
      <c r="O1755" s="167"/>
    </row>
    <row r="1756" spans="1:15" hidden="1" x14ac:dyDescent="0.25">
      <c r="A1756" s="33" t="s">
        <v>109</v>
      </c>
      <c r="B1756" s="34" t="e">
        <f>VLOOKUP(D1756,nusedswatershed,4,FALSE)</f>
        <v>#N/A</v>
      </c>
      <c r="C1756" s="35">
        <v>20</v>
      </c>
      <c r="D1756" s="36" t="s">
        <v>92</v>
      </c>
      <c r="E1756" s="36" t="s">
        <v>186</v>
      </c>
      <c r="F1756" s="21" t="s">
        <v>163</v>
      </c>
      <c r="G1756" s="22">
        <v>1975</v>
      </c>
      <c r="H1756" s="128" t="s">
        <v>646</v>
      </c>
      <c r="I1756" s="40"/>
      <c r="J1756" s="159" t="str">
        <f>IFERROR(IF(K1756&gt;0,I1756*K1756,"   -"),"   -")</f>
        <v xml:space="preserve">   -</v>
      </c>
      <c r="K1756" s="52" t="str">
        <f>_xlfn.IFNA(VLOOKUP(D1756&amp;"."&amp;G1756,PNIdata!$E$6:$L$264,2,FALSE),"-")</f>
        <v>-</v>
      </c>
      <c r="L1756" s="158" t="str">
        <f>IFERROR(IF(O1756&gt;0,I1756*O1756,"   -"),"   -")</f>
        <v xml:space="preserve">   -</v>
      </c>
      <c r="M1756" s="52"/>
      <c r="N1756" s="167"/>
      <c r="O1756" s="167"/>
    </row>
    <row r="1757" spans="1:15" hidden="1" x14ac:dyDescent="0.25">
      <c r="A1757" s="33" t="s">
        <v>109</v>
      </c>
      <c r="B1757" s="34" t="e">
        <f>VLOOKUP(D1757,nusedswatershed,4,FALSE)</f>
        <v>#N/A</v>
      </c>
      <c r="C1757" s="35">
        <v>20</v>
      </c>
      <c r="D1757" s="36" t="s">
        <v>92</v>
      </c>
      <c r="E1757" s="36" t="s">
        <v>186</v>
      </c>
      <c r="F1757" s="21" t="s">
        <v>163</v>
      </c>
      <c r="G1757" s="22">
        <v>1974</v>
      </c>
      <c r="H1757" s="128" t="s">
        <v>646</v>
      </c>
      <c r="I1757" s="40"/>
      <c r="J1757" s="159" t="str">
        <f>IFERROR(IF(K1757&gt;0,I1757*K1757,"   -"),"   -")</f>
        <v xml:space="preserve">   -</v>
      </c>
      <c r="K1757" s="52" t="str">
        <f>_xlfn.IFNA(VLOOKUP(D1757&amp;"."&amp;G1757,PNIdata!$E$6:$L$264,2,FALSE),"-")</f>
        <v>-</v>
      </c>
      <c r="L1757" s="158" t="str">
        <f>IFERROR(IF(O1757&gt;0,I1757*O1757,"   -"),"   -")</f>
        <v xml:space="preserve">   -</v>
      </c>
      <c r="M1757" s="52"/>
      <c r="N1757" s="167"/>
      <c r="O1757" s="167"/>
    </row>
    <row r="1758" spans="1:15" hidden="1" x14ac:dyDescent="0.25">
      <c r="A1758" s="33" t="s">
        <v>109</v>
      </c>
      <c r="B1758" s="34" t="e">
        <f>VLOOKUP(D1758,nusedswatershed,4,FALSE)</f>
        <v>#N/A</v>
      </c>
      <c r="C1758" s="35">
        <v>20</v>
      </c>
      <c r="D1758" s="36" t="s">
        <v>92</v>
      </c>
      <c r="E1758" s="36" t="s">
        <v>186</v>
      </c>
      <c r="F1758" s="21" t="s">
        <v>163</v>
      </c>
      <c r="G1758" s="22">
        <v>1973</v>
      </c>
      <c r="H1758" s="128" t="s">
        <v>646</v>
      </c>
      <c r="I1758" s="40"/>
      <c r="J1758" s="159" t="str">
        <f>IFERROR(IF(K1758&gt;0,I1758*K1758,"   -"),"   -")</f>
        <v xml:space="preserve">   -</v>
      </c>
      <c r="K1758" s="52" t="str">
        <f>_xlfn.IFNA(VLOOKUP(D1758&amp;"."&amp;G1758,PNIdata!$E$6:$L$264,2,FALSE),"-")</f>
        <v>-</v>
      </c>
      <c r="L1758" s="158" t="str">
        <f>IFERROR(IF(O1758&gt;0,I1758*O1758,"   -"),"   -")</f>
        <v xml:space="preserve">   -</v>
      </c>
      <c r="M1758" s="52"/>
      <c r="N1758" s="167"/>
      <c r="O1758" s="167"/>
    </row>
    <row r="1759" spans="1:15" hidden="1" x14ac:dyDescent="0.25">
      <c r="A1759" s="33" t="s">
        <v>109</v>
      </c>
      <c r="B1759" s="34" t="e">
        <f>VLOOKUP(D1759,nusedswatershed,4,FALSE)</f>
        <v>#N/A</v>
      </c>
      <c r="C1759" s="35">
        <v>20</v>
      </c>
      <c r="D1759" s="36" t="s">
        <v>92</v>
      </c>
      <c r="E1759" s="36" t="s">
        <v>186</v>
      </c>
      <c r="F1759" s="21" t="s">
        <v>163</v>
      </c>
      <c r="G1759" s="22">
        <v>1972</v>
      </c>
      <c r="H1759" s="128" t="s">
        <v>646</v>
      </c>
      <c r="I1759" s="40"/>
      <c r="J1759" s="159" t="str">
        <f>IFERROR(IF(K1759&gt;0,I1759*K1759,"   -"),"   -")</f>
        <v xml:space="preserve">   -</v>
      </c>
      <c r="K1759" s="52" t="str">
        <f>_xlfn.IFNA(VLOOKUP(D1759&amp;"."&amp;G1759,PNIdata!$E$6:$L$264,2,FALSE),"-")</f>
        <v>-</v>
      </c>
      <c r="L1759" s="158" t="str">
        <f>IFERROR(IF(O1759&gt;0,I1759*O1759,"   -"),"   -")</f>
        <v xml:space="preserve">   -</v>
      </c>
      <c r="M1759" s="52"/>
      <c r="N1759" s="167"/>
      <c r="O1759" s="167"/>
    </row>
    <row r="1760" spans="1:15" hidden="1" x14ac:dyDescent="0.25">
      <c r="A1760" s="33" t="s">
        <v>109</v>
      </c>
      <c r="B1760" s="34" t="e">
        <f>VLOOKUP(D1760,nusedswatershed,4,FALSE)</f>
        <v>#N/A</v>
      </c>
      <c r="C1760" s="35">
        <v>20</v>
      </c>
      <c r="D1760" s="36" t="s">
        <v>92</v>
      </c>
      <c r="E1760" s="36" t="s">
        <v>186</v>
      </c>
      <c r="F1760" s="21" t="s">
        <v>163</v>
      </c>
      <c r="G1760" s="22">
        <v>1971</v>
      </c>
      <c r="H1760" s="128" t="s">
        <v>646</v>
      </c>
      <c r="I1760" s="40"/>
      <c r="J1760" s="159" t="str">
        <f>IFERROR(IF(K1760&gt;0,I1760*K1760,"   -"),"   -")</f>
        <v xml:space="preserve">   -</v>
      </c>
      <c r="K1760" s="52" t="str">
        <f>_xlfn.IFNA(VLOOKUP(D1760&amp;"."&amp;G1760,PNIdata!$E$6:$L$264,2,FALSE),"-")</f>
        <v>-</v>
      </c>
      <c r="L1760" s="158" t="str">
        <f>IFERROR(IF(O1760&gt;0,I1760*O1760,"   -"),"   -")</f>
        <v xml:space="preserve">   -</v>
      </c>
      <c r="M1760" s="52"/>
      <c r="N1760" s="167"/>
      <c r="O1760" s="167"/>
    </row>
    <row r="1761" spans="1:15" hidden="1" x14ac:dyDescent="0.25">
      <c r="A1761" s="33" t="s">
        <v>109</v>
      </c>
      <c r="B1761" s="34" t="e">
        <f>VLOOKUP(D1761,nusedswatershed,4,FALSE)</f>
        <v>#N/A</v>
      </c>
      <c r="C1761" s="35">
        <v>20</v>
      </c>
      <c r="D1761" s="36" t="s">
        <v>92</v>
      </c>
      <c r="E1761" s="36" t="s">
        <v>186</v>
      </c>
      <c r="F1761" s="21" t="s">
        <v>163</v>
      </c>
      <c r="G1761" s="22">
        <v>1970</v>
      </c>
      <c r="H1761" s="128" t="s">
        <v>646</v>
      </c>
      <c r="I1761" s="40"/>
      <c r="J1761" s="159" t="str">
        <f>IFERROR(IF(K1761&gt;0,I1761*K1761,"   -"),"   -")</f>
        <v xml:space="preserve">   -</v>
      </c>
      <c r="K1761" s="52" t="str">
        <f>_xlfn.IFNA(VLOOKUP(D1761&amp;"."&amp;G1761,PNIdata!$E$6:$L$264,2,FALSE),"-")</f>
        <v>-</v>
      </c>
      <c r="L1761" s="158" t="str">
        <f>IFERROR(IF(O1761&gt;0,I1761*O1761,"   -"),"   -")</f>
        <v xml:space="preserve">   -</v>
      </c>
      <c r="M1761" s="52"/>
      <c r="N1761" s="167"/>
      <c r="O1761" s="167"/>
    </row>
    <row r="1762" spans="1:15" hidden="1" x14ac:dyDescent="0.25">
      <c r="A1762" s="33" t="s">
        <v>109</v>
      </c>
      <c r="B1762" s="34" t="e">
        <f>VLOOKUP(D1762,nusedswatershed,4,FALSE)</f>
        <v>#N/A</v>
      </c>
      <c r="C1762" s="35">
        <v>20</v>
      </c>
      <c r="D1762" s="36" t="s">
        <v>92</v>
      </c>
      <c r="E1762" s="36" t="s">
        <v>186</v>
      </c>
      <c r="F1762" s="21" t="s">
        <v>163</v>
      </c>
      <c r="G1762" s="22">
        <v>1969</v>
      </c>
      <c r="H1762" s="128" t="s">
        <v>646</v>
      </c>
      <c r="I1762" s="40"/>
      <c r="J1762" s="159" t="str">
        <f>IFERROR(IF(K1762&gt;0,I1762*K1762,"   -"),"   -")</f>
        <v xml:space="preserve">   -</v>
      </c>
      <c r="K1762" s="52" t="str">
        <f>_xlfn.IFNA(VLOOKUP(D1762&amp;"."&amp;G1762,PNIdata!$E$6:$L$264,2,FALSE),"-")</f>
        <v>-</v>
      </c>
      <c r="L1762" s="158" t="str">
        <f>IFERROR(IF(O1762&gt;0,I1762*O1762,"   -"),"   -")</f>
        <v xml:space="preserve">   -</v>
      </c>
      <c r="M1762" s="52"/>
      <c r="N1762" s="167"/>
      <c r="O1762" s="167"/>
    </row>
    <row r="1763" spans="1:15" hidden="1" x14ac:dyDescent="0.25">
      <c r="A1763" s="33" t="s">
        <v>109</v>
      </c>
      <c r="B1763" s="34" t="e">
        <f>VLOOKUP(D1763,nusedswatershed,4,FALSE)</f>
        <v>#N/A</v>
      </c>
      <c r="C1763" s="35">
        <v>20</v>
      </c>
      <c r="D1763" s="36" t="s">
        <v>92</v>
      </c>
      <c r="E1763" s="36" t="s">
        <v>186</v>
      </c>
      <c r="F1763" s="21" t="s">
        <v>163</v>
      </c>
      <c r="G1763" s="22">
        <v>1968</v>
      </c>
      <c r="H1763" s="128" t="s">
        <v>646</v>
      </c>
      <c r="I1763" s="40"/>
      <c r="J1763" s="159" t="str">
        <f>IFERROR(IF(K1763&gt;0,I1763*K1763,"   -"),"   -")</f>
        <v xml:space="preserve">   -</v>
      </c>
      <c r="K1763" s="52" t="str">
        <f>_xlfn.IFNA(VLOOKUP(D1763&amp;"."&amp;G1763,PNIdata!$E$6:$L$264,2,FALSE),"-")</f>
        <v>-</v>
      </c>
      <c r="L1763" s="158" t="str">
        <f>IFERROR(IF(O1763&gt;0,I1763*O1763,"   -"),"   -")</f>
        <v xml:space="preserve">   -</v>
      </c>
      <c r="M1763" s="52"/>
      <c r="N1763" s="167"/>
      <c r="O1763" s="167"/>
    </row>
    <row r="1764" spans="1:15" hidden="1" x14ac:dyDescent="0.25">
      <c r="A1764" s="33" t="s">
        <v>109</v>
      </c>
      <c r="B1764" s="34" t="e">
        <f>VLOOKUP(D1764,nusedswatershed,4,FALSE)</f>
        <v>#N/A</v>
      </c>
      <c r="C1764" s="35">
        <v>20</v>
      </c>
      <c r="D1764" s="36" t="s">
        <v>92</v>
      </c>
      <c r="E1764" s="36" t="s">
        <v>186</v>
      </c>
      <c r="F1764" s="21" t="s">
        <v>163</v>
      </c>
      <c r="G1764" s="22">
        <v>1967</v>
      </c>
      <c r="H1764" s="128" t="s">
        <v>646</v>
      </c>
      <c r="I1764" s="40"/>
      <c r="J1764" s="159" t="str">
        <f>IFERROR(IF(K1764&gt;0,I1764*K1764,"   -"),"   -")</f>
        <v xml:space="preserve">   -</v>
      </c>
      <c r="K1764" s="52" t="str">
        <f>_xlfn.IFNA(VLOOKUP(D1764&amp;"."&amp;G1764,PNIdata!$E$6:$L$264,2,FALSE),"-")</f>
        <v>-</v>
      </c>
      <c r="L1764" s="158" t="str">
        <f>IFERROR(IF(O1764&gt;0,I1764*O1764,"   -"),"   -")</f>
        <v xml:space="preserve">   -</v>
      </c>
      <c r="M1764" s="52"/>
      <c r="N1764" s="167"/>
      <c r="O1764" s="167"/>
    </row>
    <row r="1765" spans="1:15" hidden="1" x14ac:dyDescent="0.25">
      <c r="A1765" s="33" t="s">
        <v>109</v>
      </c>
      <c r="B1765" s="34" t="e">
        <f>VLOOKUP(D1765,nusedswatershed,4,FALSE)</f>
        <v>#N/A</v>
      </c>
      <c r="C1765" s="35">
        <v>20</v>
      </c>
      <c r="D1765" s="36" t="s">
        <v>92</v>
      </c>
      <c r="E1765" s="36" t="s">
        <v>186</v>
      </c>
      <c r="F1765" s="21" t="s">
        <v>163</v>
      </c>
      <c r="G1765" s="22">
        <v>1966</v>
      </c>
      <c r="H1765" s="128" t="s">
        <v>646</v>
      </c>
      <c r="I1765" s="40"/>
      <c r="J1765" s="159" t="str">
        <f>IFERROR(IF(K1765&gt;0,I1765*K1765,"   -"),"   -")</f>
        <v xml:space="preserve">   -</v>
      </c>
      <c r="K1765" s="52" t="str">
        <f>_xlfn.IFNA(VLOOKUP(D1765&amp;"."&amp;G1765,PNIdata!$E$6:$L$264,2,FALSE),"-")</f>
        <v>-</v>
      </c>
      <c r="L1765" s="158" t="str">
        <f>IFERROR(IF(O1765&gt;0,I1765*O1765,"   -"),"   -")</f>
        <v xml:space="preserve">   -</v>
      </c>
      <c r="M1765" s="52"/>
      <c r="N1765" s="167"/>
      <c r="O1765" s="167"/>
    </row>
    <row r="1766" spans="1:15" hidden="1" x14ac:dyDescent="0.25">
      <c r="A1766" s="33" t="s">
        <v>109</v>
      </c>
      <c r="B1766" s="34" t="e">
        <f>VLOOKUP(D1766,nusedswatershed,4,FALSE)</f>
        <v>#N/A</v>
      </c>
      <c r="C1766" s="35">
        <v>20</v>
      </c>
      <c r="D1766" s="36" t="s">
        <v>92</v>
      </c>
      <c r="E1766" s="36" t="s">
        <v>186</v>
      </c>
      <c r="F1766" s="21" t="s">
        <v>163</v>
      </c>
      <c r="G1766" s="22">
        <v>1965</v>
      </c>
      <c r="H1766" s="128" t="s">
        <v>646</v>
      </c>
      <c r="I1766" s="40"/>
      <c r="J1766" s="159" t="str">
        <f>IFERROR(IF(K1766&gt;0,I1766*K1766,"   -"),"   -")</f>
        <v xml:space="preserve">   -</v>
      </c>
      <c r="K1766" s="52" t="str">
        <f>_xlfn.IFNA(VLOOKUP(D1766&amp;"."&amp;G1766,PNIdata!$E$6:$L$264,2,FALSE),"-")</f>
        <v>-</v>
      </c>
      <c r="L1766" s="158" t="str">
        <f>IFERROR(IF(O1766&gt;0,I1766*O1766,"   -"),"   -")</f>
        <v xml:space="preserve">   -</v>
      </c>
      <c r="M1766" s="52"/>
      <c r="N1766" s="167"/>
      <c r="O1766" s="167"/>
    </row>
    <row r="1767" spans="1:15" hidden="1" x14ac:dyDescent="0.25">
      <c r="A1767" s="33" t="s">
        <v>109</v>
      </c>
      <c r="B1767" s="34" t="e">
        <f>VLOOKUP(D1767,nusedswatershed,4,FALSE)</f>
        <v>#N/A</v>
      </c>
      <c r="C1767" s="35">
        <v>20</v>
      </c>
      <c r="D1767" s="36" t="s">
        <v>92</v>
      </c>
      <c r="E1767" s="36" t="s">
        <v>186</v>
      </c>
      <c r="F1767" s="21" t="s">
        <v>163</v>
      </c>
      <c r="G1767" s="22">
        <v>1964</v>
      </c>
      <c r="H1767" s="128" t="s">
        <v>646</v>
      </c>
      <c r="I1767" s="40"/>
      <c r="J1767" s="159" t="str">
        <f>IFERROR(IF(K1767&gt;0,I1767*K1767,"   -"),"   -")</f>
        <v xml:space="preserve">   -</v>
      </c>
      <c r="K1767" s="52" t="str">
        <f>_xlfn.IFNA(VLOOKUP(D1767&amp;"."&amp;G1767,PNIdata!$E$6:$L$264,2,FALSE),"-")</f>
        <v>-</v>
      </c>
      <c r="L1767" s="158" t="str">
        <f>IFERROR(IF(O1767&gt;0,I1767*O1767,"   -"),"   -")</f>
        <v xml:space="preserve">   -</v>
      </c>
      <c r="M1767" s="52"/>
      <c r="N1767" s="167"/>
      <c r="O1767" s="167"/>
    </row>
    <row r="1768" spans="1:15" hidden="1" x14ac:dyDescent="0.25">
      <c r="A1768" s="33" t="s">
        <v>109</v>
      </c>
      <c r="B1768" s="34" t="e">
        <f>VLOOKUP(D1768,nusedswatershed,4,FALSE)</f>
        <v>#N/A</v>
      </c>
      <c r="C1768" s="35">
        <v>20</v>
      </c>
      <c r="D1768" s="36" t="s">
        <v>92</v>
      </c>
      <c r="E1768" s="36" t="s">
        <v>186</v>
      </c>
      <c r="F1768" s="21" t="s">
        <v>163</v>
      </c>
      <c r="G1768" s="22">
        <v>1963</v>
      </c>
      <c r="H1768" s="128" t="s">
        <v>646</v>
      </c>
      <c r="I1768" s="40"/>
      <c r="J1768" s="159" t="str">
        <f>IFERROR(IF(K1768&gt;0,I1768*K1768,"   -"),"   -")</f>
        <v xml:space="preserve">   -</v>
      </c>
      <c r="K1768" s="52" t="str">
        <f>_xlfn.IFNA(VLOOKUP(D1768&amp;"."&amp;G1768,PNIdata!$E$6:$L$264,2,FALSE),"-")</f>
        <v>-</v>
      </c>
      <c r="L1768" s="158" t="str">
        <f>IFERROR(IF(O1768&gt;0,I1768*O1768,"   -"),"   -")</f>
        <v xml:space="preserve">   -</v>
      </c>
      <c r="M1768" s="52"/>
      <c r="N1768" s="167"/>
      <c r="O1768" s="167"/>
    </row>
    <row r="1769" spans="1:15" hidden="1" x14ac:dyDescent="0.25">
      <c r="A1769" s="33" t="s">
        <v>109</v>
      </c>
      <c r="B1769" s="34" t="e">
        <f>VLOOKUP(D1769,nusedswatershed,4,FALSE)</f>
        <v>#N/A</v>
      </c>
      <c r="C1769" s="35">
        <v>20</v>
      </c>
      <c r="D1769" s="36" t="s">
        <v>92</v>
      </c>
      <c r="E1769" s="36" t="s">
        <v>186</v>
      </c>
      <c r="F1769" s="21" t="s">
        <v>163</v>
      </c>
      <c r="G1769" s="22">
        <v>1962</v>
      </c>
      <c r="H1769" s="128" t="s">
        <v>646</v>
      </c>
      <c r="I1769" s="40"/>
      <c r="J1769" s="159" t="str">
        <f>IFERROR(IF(K1769&gt;0,I1769*K1769,"   -"),"   -")</f>
        <v xml:space="preserve">   -</v>
      </c>
      <c r="K1769" s="52" t="str">
        <f>_xlfn.IFNA(VLOOKUP(D1769&amp;"."&amp;G1769,PNIdata!$E$6:$L$264,2,FALSE),"-")</f>
        <v>-</v>
      </c>
      <c r="L1769" s="158" t="str">
        <f>IFERROR(IF(O1769&gt;0,I1769*O1769,"   -"),"   -")</f>
        <v xml:space="preserve">   -</v>
      </c>
      <c r="M1769" s="52"/>
      <c r="N1769" s="167"/>
      <c r="O1769" s="167"/>
    </row>
    <row r="1770" spans="1:15" hidden="1" x14ac:dyDescent="0.25">
      <c r="A1770" s="33" t="s">
        <v>109</v>
      </c>
      <c r="B1770" s="34" t="e">
        <f>VLOOKUP(D1770,nusedswatershed,4,FALSE)</f>
        <v>#N/A</v>
      </c>
      <c r="C1770" s="35">
        <v>20</v>
      </c>
      <c r="D1770" s="36" t="s">
        <v>92</v>
      </c>
      <c r="E1770" s="36" t="s">
        <v>186</v>
      </c>
      <c r="F1770" s="21" t="s">
        <v>163</v>
      </c>
      <c r="G1770" s="22">
        <v>1961</v>
      </c>
      <c r="H1770" s="128" t="s">
        <v>646</v>
      </c>
      <c r="I1770" s="40"/>
      <c r="J1770" s="159" t="str">
        <f>IFERROR(IF(K1770&gt;0,I1770*K1770,"   -"),"   -")</f>
        <v xml:space="preserve">   -</v>
      </c>
      <c r="K1770" s="52" t="str">
        <f>_xlfn.IFNA(VLOOKUP(D1770&amp;"."&amp;G1770,PNIdata!$E$6:$L$264,2,FALSE),"-")</f>
        <v>-</v>
      </c>
      <c r="L1770" s="158" t="str">
        <f>IFERROR(IF(O1770&gt;0,I1770*O1770,"   -"),"   -")</f>
        <v xml:space="preserve">   -</v>
      </c>
      <c r="M1770" s="52"/>
      <c r="N1770" s="167"/>
      <c r="O1770" s="167"/>
    </row>
    <row r="1771" spans="1:15" hidden="1" x14ac:dyDescent="0.25">
      <c r="A1771" s="33" t="s">
        <v>109</v>
      </c>
      <c r="B1771" s="34" t="e">
        <f>VLOOKUP(D1771,nusedswatershed,4,FALSE)</f>
        <v>#N/A</v>
      </c>
      <c r="C1771" s="35">
        <v>20</v>
      </c>
      <c r="D1771" s="36" t="s">
        <v>92</v>
      </c>
      <c r="E1771" s="36" t="s">
        <v>186</v>
      </c>
      <c r="F1771" s="21" t="s">
        <v>163</v>
      </c>
      <c r="G1771" s="22">
        <v>1960</v>
      </c>
      <c r="H1771" s="128" t="s">
        <v>646</v>
      </c>
      <c r="I1771" s="40"/>
      <c r="J1771" s="159" t="str">
        <f>IFERROR(IF(K1771&gt;0,I1771*K1771,"   -"),"   -")</f>
        <v xml:space="preserve">   -</v>
      </c>
      <c r="K1771" s="52" t="str">
        <f>_xlfn.IFNA(VLOOKUP(D1771&amp;"."&amp;G1771,PNIdata!$E$6:$L$264,2,FALSE),"-")</f>
        <v>-</v>
      </c>
      <c r="L1771" s="158" t="str">
        <f>IFERROR(IF(O1771&gt;0,I1771*O1771,"   -"),"   -")</f>
        <v xml:space="preserve">   -</v>
      </c>
      <c r="M1771" s="52"/>
      <c r="N1771" s="167"/>
      <c r="O1771" s="167"/>
    </row>
    <row r="1772" spans="1:15" hidden="1" x14ac:dyDescent="0.25">
      <c r="A1772" s="33" t="s">
        <v>109</v>
      </c>
      <c r="B1772" s="34" t="e">
        <f>VLOOKUP(D1772,nusedswatershed,4,FALSE)</f>
        <v>#N/A</v>
      </c>
      <c r="C1772" s="35">
        <v>20</v>
      </c>
      <c r="D1772" s="36" t="s">
        <v>92</v>
      </c>
      <c r="E1772" s="36" t="s">
        <v>186</v>
      </c>
      <c r="F1772" s="21" t="s">
        <v>163</v>
      </c>
      <c r="G1772" s="22">
        <v>1959</v>
      </c>
      <c r="H1772" s="128" t="s">
        <v>646</v>
      </c>
      <c r="I1772" s="40"/>
      <c r="J1772" s="159" t="str">
        <f>IFERROR(IF(K1772&gt;0,I1772*K1772,"   -"),"   -")</f>
        <v xml:space="preserve">   -</v>
      </c>
      <c r="K1772" s="52" t="str">
        <f>_xlfn.IFNA(VLOOKUP(D1772&amp;"."&amp;G1772,PNIdata!$E$6:$L$264,2,FALSE),"-")</f>
        <v>-</v>
      </c>
      <c r="L1772" s="158" t="str">
        <f>IFERROR(IF(O1772&gt;0,I1772*O1772,"   -"),"   -")</f>
        <v xml:space="preserve">   -</v>
      </c>
      <c r="M1772" s="52"/>
      <c r="N1772" s="167"/>
      <c r="O1772" s="167"/>
    </row>
    <row r="1773" spans="1:15" hidden="1" x14ac:dyDescent="0.25">
      <c r="A1773" s="33" t="s">
        <v>109</v>
      </c>
      <c r="B1773" s="34" t="e">
        <f>VLOOKUP(D1773,nusedswatershed,4,FALSE)</f>
        <v>#N/A</v>
      </c>
      <c r="C1773" s="35">
        <v>20</v>
      </c>
      <c r="D1773" s="36" t="s">
        <v>92</v>
      </c>
      <c r="E1773" s="36" t="s">
        <v>186</v>
      </c>
      <c r="F1773" s="21" t="s">
        <v>163</v>
      </c>
      <c r="G1773" s="22">
        <v>1958</v>
      </c>
      <c r="H1773" s="128" t="s">
        <v>646</v>
      </c>
      <c r="I1773" s="40"/>
      <c r="J1773" s="159" t="str">
        <f>IFERROR(IF(K1773&gt;0,I1773*K1773,"   -"),"   -")</f>
        <v xml:space="preserve">   -</v>
      </c>
      <c r="K1773" s="52" t="str">
        <f>_xlfn.IFNA(VLOOKUP(D1773&amp;"."&amp;G1773,PNIdata!$E$6:$L$264,2,FALSE),"-")</f>
        <v>-</v>
      </c>
      <c r="L1773" s="158" t="str">
        <f>IFERROR(IF(O1773&gt;0,I1773*O1773,"   -"),"   -")</f>
        <v xml:space="preserve">   -</v>
      </c>
      <c r="M1773" s="52"/>
      <c r="N1773" s="167"/>
      <c r="O1773" s="167"/>
    </row>
    <row r="1774" spans="1:15" hidden="1" x14ac:dyDescent="0.25">
      <c r="A1774" s="33" t="s">
        <v>109</v>
      </c>
      <c r="B1774" s="34" t="e">
        <f>VLOOKUP(D1774,nusedswatershed,4,FALSE)</f>
        <v>#N/A</v>
      </c>
      <c r="C1774" s="35">
        <v>20</v>
      </c>
      <c r="D1774" s="36" t="s">
        <v>92</v>
      </c>
      <c r="E1774" s="36" t="s">
        <v>186</v>
      </c>
      <c r="F1774" s="21" t="s">
        <v>163</v>
      </c>
      <c r="G1774" s="22">
        <v>1957</v>
      </c>
      <c r="H1774" s="128" t="s">
        <v>646</v>
      </c>
      <c r="I1774" s="40"/>
      <c r="J1774" s="159" t="str">
        <f>IFERROR(IF(K1774&gt;0,I1774*K1774,"   -"),"   -")</f>
        <v xml:space="preserve">   -</v>
      </c>
      <c r="K1774" s="52" t="str">
        <f>_xlfn.IFNA(VLOOKUP(D1774&amp;"."&amp;G1774,PNIdata!$E$6:$L$264,2,FALSE),"-")</f>
        <v>-</v>
      </c>
      <c r="L1774" s="158" t="str">
        <f>IFERROR(IF(O1774&gt;0,I1774*O1774,"   -"),"   -")</f>
        <v xml:space="preserve">   -</v>
      </c>
      <c r="M1774" s="52"/>
      <c r="N1774" s="167"/>
      <c r="O1774" s="167"/>
    </row>
    <row r="1775" spans="1:15" hidden="1" x14ac:dyDescent="0.25">
      <c r="A1775" s="33" t="s">
        <v>109</v>
      </c>
      <c r="B1775" s="34" t="e">
        <f>VLOOKUP(D1775,nusedswatershed,4,FALSE)</f>
        <v>#N/A</v>
      </c>
      <c r="C1775" s="35">
        <v>20</v>
      </c>
      <c r="D1775" s="36" t="s">
        <v>92</v>
      </c>
      <c r="E1775" s="36" t="s">
        <v>186</v>
      </c>
      <c r="F1775" s="21" t="s">
        <v>163</v>
      </c>
      <c r="G1775" s="22">
        <v>1956</v>
      </c>
      <c r="H1775" s="128" t="s">
        <v>646</v>
      </c>
      <c r="I1775" s="40"/>
      <c r="J1775" s="159" t="str">
        <f>IFERROR(IF(K1775&gt;0,I1775*K1775,"   -"),"   -")</f>
        <v xml:space="preserve">   -</v>
      </c>
      <c r="K1775" s="52" t="str">
        <f>_xlfn.IFNA(VLOOKUP(D1775&amp;"."&amp;G1775,PNIdata!$E$6:$L$264,2,FALSE),"-")</f>
        <v>-</v>
      </c>
      <c r="L1775" s="158" t="str">
        <f>IFERROR(IF(O1775&gt;0,I1775*O1775,"   -"),"   -")</f>
        <v xml:space="preserve">   -</v>
      </c>
      <c r="M1775" s="52"/>
      <c r="N1775" s="167"/>
      <c r="O1775" s="167"/>
    </row>
    <row r="1776" spans="1:15" hidden="1" x14ac:dyDescent="0.25">
      <c r="A1776" s="33" t="s">
        <v>109</v>
      </c>
      <c r="B1776" s="34" t="e">
        <f>VLOOKUP(D1776,nusedswatershed,4,FALSE)</f>
        <v>#N/A</v>
      </c>
      <c r="C1776" s="35">
        <v>20</v>
      </c>
      <c r="D1776" s="36" t="s">
        <v>92</v>
      </c>
      <c r="E1776" s="36" t="s">
        <v>186</v>
      </c>
      <c r="F1776" s="21" t="s">
        <v>163</v>
      </c>
      <c r="G1776" s="22">
        <v>1955</v>
      </c>
      <c r="H1776" s="128" t="s">
        <v>646</v>
      </c>
      <c r="I1776" s="40"/>
      <c r="J1776" s="159" t="str">
        <f>IFERROR(IF(K1776&gt;0,I1776*K1776,"   -"),"   -")</f>
        <v xml:space="preserve">   -</v>
      </c>
      <c r="K1776" s="52" t="str">
        <f>_xlfn.IFNA(VLOOKUP(D1776&amp;"."&amp;G1776,PNIdata!$E$6:$L$264,2,FALSE),"-")</f>
        <v>-</v>
      </c>
      <c r="L1776" s="158" t="str">
        <f>IFERROR(IF(O1776&gt;0,I1776*O1776,"   -"),"   -")</f>
        <v xml:space="preserve">   -</v>
      </c>
      <c r="M1776" s="52"/>
      <c r="N1776" s="167"/>
      <c r="O1776" s="167"/>
    </row>
    <row r="1777" spans="1:15" hidden="1" x14ac:dyDescent="0.25">
      <c r="A1777" s="33" t="s">
        <v>109</v>
      </c>
      <c r="B1777" s="34" t="e">
        <f>VLOOKUP(D1777,nusedswatershed,4,FALSE)</f>
        <v>#N/A</v>
      </c>
      <c r="C1777" s="35">
        <v>20</v>
      </c>
      <c r="D1777" s="36" t="s">
        <v>92</v>
      </c>
      <c r="E1777" s="36" t="s">
        <v>186</v>
      </c>
      <c r="F1777" s="21" t="s">
        <v>163</v>
      </c>
      <c r="G1777" s="22">
        <v>1954</v>
      </c>
      <c r="H1777" s="128" t="s">
        <v>646</v>
      </c>
      <c r="I1777" s="40"/>
      <c r="J1777" s="159" t="str">
        <f>IFERROR(IF(K1777&gt;0,I1777*K1777,"   -"),"   -")</f>
        <v xml:space="preserve">   -</v>
      </c>
      <c r="K1777" s="52" t="str">
        <f>_xlfn.IFNA(VLOOKUP(D1777&amp;"."&amp;G1777,PNIdata!$E$6:$L$264,2,FALSE),"-")</f>
        <v>-</v>
      </c>
      <c r="L1777" s="158" t="str">
        <f>IFERROR(IF(O1777&gt;0,I1777*O1777,"   -"),"   -")</f>
        <v xml:space="preserve">   -</v>
      </c>
      <c r="M1777" s="52"/>
      <c r="N1777" s="167"/>
      <c r="O1777" s="167"/>
    </row>
    <row r="1778" spans="1:15" hidden="1" x14ac:dyDescent="0.25">
      <c r="A1778" s="33" t="s">
        <v>109</v>
      </c>
      <c r="B1778" s="34" t="e">
        <f>VLOOKUP(D1778,nusedswatershed,4,FALSE)</f>
        <v>#N/A</v>
      </c>
      <c r="C1778" s="35">
        <v>20</v>
      </c>
      <c r="D1778" s="36" t="s">
        <v>92</v>
      </c>
      <c r="E1778" s="36" t="s">
        <v>186</v>
      </c>
      <c r="F1778" s="21" t="s">
        <v>163</v>
      </c>
      <c r="G1778" s="22">
        <v>1953</v>
      </c>
      <c r="H1778" s="128" t="s">
        <v>646</v>
      </c>
      <c r="I1778" s="40"/>
      <c r="J1778" s="159" t="str">
        <f>IFERROR(IF(K1778&gt;0,I1778*K1778,"   -"),"   -")</f>
        <v xml:space="preserve">   -</v>
      </c>
      <c r="K1778" s="52" t="str">
        <f>_xlfn.IFNA(VLOOKUP(D1778&amp;"."&amp;G1778,PNIdata!$E$6:$L$264,2,FALSE),"-")</f>
        <v>-</v>
      </c>
      <c r="L1778" s="158" t="str">
        <f>IFERROR(IF(O1778&gt;0,I1778*O1778,"   -"),"   -")</f>
        <v xml:space="preserve">   -</v>
      </c>
      <c r="M1778" s="52"/>
      <c r="N1778" s="167"/>
      <c r="O1778" s="167"/>
    </row>
    <row r="1779" spans="1:15" ht="25.5" x14ac:dyDescent="0.25">
      <c r="A1779" s="33" t="s">
        <v>154</v>
      </c>
      <c r="B1779" s="34">
        <f>VLOOKUP(D1779,nusedswatershed,4,FALSE)</f>
        <v>25</v>
      </c>
      <c r="C1779" s="35">
        <v>25</v>
      </c>
      <c r="D1779" s="36" t="s">
        <v>219</v>
      </c>
      <c r="E1779" s="36" t="s">
        <v>70</v>
      </c>
      <c r="F1779" s="21" t="s">
        <v>163</v>
      </c>
      <c r="G1779" s="40">
        <v>2023</v>
      </c>
      <c r="H1779" s="128" t="s">
        <v>646</v>
      </c>
      <c r="I1779" s="40"/>
      <c r="J1779" s="159" t="str">
        <f>IFERROR(IF(K1779&gt;0,I1779*K1779,"   -"),"   -")</f>
        <v xml:space="preserve">   -</v>
      </c>
      <c r="K1779" s="52" t="str">
        <f>_xlfn.IFNA(VLOOKUP(D1779&amp;"."&amp;G1779,PNIdata!$E$6:$L$264,2,FALSE),"-")</f>
        <v>-</v>
      </c>
      <c r="L1779" s="158" t="str">
        <f>IFERROR(IF(O1779&gt;0,I1779*O1779,"   -"),"   -")</f>
        <v xml:space="preserve">   -</v>
      </c>
      <c r="M1779" s="52"/>
      <c r="N1779" s="167"/>
      <c r="O1779" s="167"/>
    </row>
    <row r="1780" spans="1:15" ht="25.5" x14ac:dyDescent="0.25">
      <c r="A1780" s="33" t="s">
        <v>154</v>
      </c>
      <c r="B1780" s="34">
        <f>VLOOKUP(D1780,nusedswatershed,4,FALSE)</f>
        <v>25</v>
      </c>
      <c r="C1780" s="35">
        <v>25</v>
      </c>
      <c r="D1780" s="36" t="s">
        <v>219</v>
      </c>
      <c r="E1780" s="36" t="s">
        <v>70</v>
      </c>
      <c r="F1780" s="21" t="s">
        <v>163</v>
      </c>
      <c r="G1780" s="40">
        <v>2022</v>
      </c>
      <c r="H1780" s="128" t="s">
        <v>644</v>
      </c>
      <c r="I1780" s="40"/>
      <c r="J1780" s="159" t="str">
        <f>IFERROR(IF(K1780&gt;0,I1780*K1780,"   -"),"   -")</f>
        <v xml:space="preserve">   -</v>
      </c>
      <c r="K1780" s="52" t="str">
        <f>_xlfn.IFNA(VLOOKUP(D1780&amp;"."&amp;G1780,PNIdata!$E$6:$L$264,2,FALSE),"-")</f>
        <v>-</v>
      </c>
      <c r="L1780" s="158" t="str">
        <f>IFERROR(IF(O1780&gt;0,I1780*O1780,"   -"),"   -")</f>
        <v xml:space="preserve">   -</v>
      </c>
      <c r="M1780" s="52"/>
      <c r="N1780" s="167"/>
      <c r="O1780" s="167"/>
    </row>
    <row r="1781" spans="1:15" ht="25.5" x14ac:dyDescent="0.25">
      <c r="A1781" s="33" t="s">
        <v>154</v>
      </c>
      <c r="B1781" s="34">
        <f>VLOOKUP(D1781,nusedswatershed,4,FALSE)</f>
        <v>25</v>
      </c>
      <c r="C1781" s="35">
        <v>25</v>
      </c>
      <c r="D1781" s="36" t="s">
        <v>219</v>
      </c>
      <c r="E1781" s="36" t="s">
        <v>70</v>
      </c>
      <c r="F1781" s="21" t="s">
        <v>163</v>
      </c>
      <c r="G1781" s="40">
        <v>2021</v>
      </c>
      <c r="H1781" s="128" t="s">
        <v>644</v>
      </c>
      <c r="I1781" s="40"/>
      <c r="J1781" s="159" t="str">
        <f>IFERROR(IF(K1781&gt;0,I1781*K1781,"   -"),"   -")</f>
        <v xml:space="preserve">   -</v>
      </c>
      <c r="K1781" s="52" t="str">
        <f>_xlfn.IFNA(VLOOKUP(D1781&amp;"."&amp;G1781,PNIdata!$E$6:$L$264,2,FALSE),"-")</f>
        <v>-</v>
      </c>
      <c r="L1781" s="158" t="str">
        <f>IFERROR(IF(O1781&gt;0,I1781*O1781,"   -"),"   -")</f>
        <v xml:space="preserve">   -</v>
      </c>
      <c r="M1781" s="52"/>
      <c r="N1781" s="167"/>
      <c r="O1781" s="167"/>
    </row>
    <row r="1782" spans="1:15" ht="25.5" x14ac:dyDescent="0.25">
      <c r="A1782" s="33" t="s">
        <v>154</v>
      </c>
      <c r="B1782" s="34">
        <f>VLOOKUP(D1782,nusedswatershed,4,FALSE)</f>
        <v>25</v>
      </c>
      <c r="C1782" s="35">
        <v>25</v>
      </c>
      <c r="D1782" s="36" t="s">
        <v>219</v>
      </c>
      <c r="E1782" s="36" t="s">
        <v>70</v>
      </c>
      <c r="F1782" s="21" t="s">
        <v>163</v>
      </c>
      <c r="G1782" s="40">
        <v>2020</v>
      </c>
      <c r="H1782" s="128">
        <v>13</v>
      </c>
      <c r="I1782" s="40">
        <v>13</v>
      </c>
      <c r="J1782" s="159" t="str">
        <f>IFERROR(IF(K1782&gt;0,I1782*K1782,"   -"),"   -")</f>
        <v xml:space="preserve">   -</v>
      </c>
      <c r="K1782" s="52" t="str">
        <f>_xlfn.IFNA(VLOOKUP(D1782&amp;"."&amp;G1782,PNIdata!$E$6:$L$264,2,FALSE),"-")</f>
        <v>-</v>
      </c>
      <c r="L1782" s="158" t="str">
        <f>IFERROR(IF(O1782&gt;0,I1782*O1782,"   -"),"   -")</f>
        <v xml:space="preserve">   -</v>
      </c>
      <c r="M1782" s="52"/>
      <c r="N1782" s="167"/>
      <c r="O1782" s="167"/>
    </row>
    <row r="1783" spans="1:15" ht="25.5" x14ac:dyDescent="0.25">
      <c r="A1783" s="33" t="s">
        <v>154</v>
      </c>
      <c r="B1783" s="34">
        <f>VLOOKUP(D1783,nusedswatershed,4,FALSE)</f>
        <v>25</v>
      </c>
      <c r="C1783" s="35">
        <v>25</v>
      </c>
      <c r="D1783" s="36" t="s">
        <v>219</v>
      </c>
      <c r="E1783" s="36" t="s">
        <v>70</v>
      </c>
      <c r="F1783" s="21" t="s">
        <v>163</v>
      </c>
      <c r="G1783" s="40">
        <v>2019</v>
      </c>
      <c r="H1783" s="128">
        <v>47</v>
      </c>
      <c r="I1783" s="40">
        <v>47</v>
      </c>
      <c r="J1783" s="159" t="str">
        <f>IFERROR(IF(K1783&gt;0,I1783*K1783,"   -"),"   -")</f>
        <v xml:space="preserve">   -</v>
      </c>
      <c r="K1783" s="52" t="str">
        <f>_xlfn.IFNA(VLOOKUP(D1783&amp;"."&amp;G1783,PNIdata!$E$6:$L$264,2,FALSE),"-")</f>
        <v>-</v>
      </c>
      <c r="L1783" s="158" t="str">
        <f>IFERROR(IF(O1783&gt;0,I1783*O1783,"   -"),"   -")</f>
        <v xml:space="preserve">   -</v>
      </c>
      <c r="M1783" s="52"/>
      <c r="N1783" s="167"/>
      <c r="O1783" s="167"/>
    </row>
    <row r="1784" spans="1:15" ht="25.5" x14ac:dyDescent="0.25">
      <c r="A1784" s="33" t="s">
        <v>154</v>
      </c>
      <c r="B1784" s="34">
        <f>VLOOKUP(D1784,nusedswatershed,4,FALSE)</f>
        <v>25</v>
      </c>
      <c r="C1784" s="35">
        <v>25</v>
      </c>
      <c r="D1784" s="36" t="s">
        <v>219</v>
      </c>
      <c r="E1784" s="36" t="s">
        <v>70</v>
      </c>
      <c r="F1784" s="21" t="s">
        <v>163</v>
      </c>
      <c r="G1784" s="40">
        <v>2018</v>
      </c>
      <c r="H1784" s="128" t="s">
        <v>650</v>
      </c>
      <c r="I1784" s="40"/>
      <c r="J1784" s="159" t="str">
        <f>IFERROR(IF(K1784&gt;0,I1784*K1784,"   -"),"   -")</f>
        <v xml:space="preserve">   -</v>
      </c>
      <c r="K1784" s="52" t="str">
        <f>_xlfn.IFNA(VLOOKUP(D1784&amp;"."&amp;G1784,PNIdata!$E$6:$L$264,2,FALSE),"-")</f>
        <v>-</v>
      </c>
      <c r="L1784" s="158" t="str">
        <f>IFERROR(IF(O1784&gt;0,I1784*O1784,"   -"),"   -")</f>
        <v xml:space="preserve">   -</v>
      </c>
      <c r="M1784" s="52"/>
      <c r="N1784" s="167"/>
      <c r="O1784" s="167"/>
    </row>
    <row r="1785" spans="1:15" ht="25.5" x14ac:dyDescent="0.25">
      <c r="A1785" s="33" t="s">
        <v>154</v>
      </c>
      <c r="B1785" s="34">
        <f>VLOOKUP(D1785,nusedswatershed,4,FALSE)</f>
        <v>25</v>
      </c>
      <c r="C1785" s="35">
        <v>25</v>
      </c>
      <c r="D1785" s="36" t="s">
        <v>219</v>
      </c>
      <c r="E1785" s="36" t="s">
        <v>70</v>
      </c>
      <c r="F1785" s="21" t="s">
        <v>163</v>
      </c>
      <c r="G1785" s="40">
        <v>2017</v>
      </c>
      <c r="H1785" s="128">
        <v>11</v>
      </c>
      <c r="I1785" s="40">
        <v>11</v>
      </c>
      <c r="J1785" s="159" t="str">
        <f>IFERROR(IF(K1785&gt;0,I1785*K1785,"   -"),"   -")</f>
        <v xml:space="preserve">   -</v>
      </c>
      <c r="K1785" s="52" t="str">
        <f>_xlfn.IFNA(VLOOKUP(D1785&amp;"."&amp;G1785,PNIdata!$E$6:$L$264,2,FALSE),"-")</f>
        <v>-</v>
      </c>
      <c r="L1785" s="158" t="str">
        <f>IFERROR(IF(O1785&gt;0,I1785*O1785,"   -"),"   -")</f>
        <v xml:space="preserve">   -</v>
      </c>
      <c r="M1785" s="52"/>
      <c r="N1785" s="167"/>
      <c r="O1785" s="167"/>
    </row>
    <row r="1786" spans="1:15" ht="25.5" x14ac:dyDescent="0.25">
      <c r="A1786" s="33" t="s">
        <v>154</v>
      </c>
      <c r="B1786" s="34">
        <f>VLOOKUP(D1786,nusedswatershed,4,FALSE)</f>
        <v>25</v>
      </c>
      <c r="C1786" s="35">
        <v>25</v>
      </c>
      <c r="D1786" s="36" t="s">
        <v>219</v>
      </c>
      <c r="E1786" s="36" t="s">
        <v>70</v>
      </c>
      <c r="F1786" s="21" t="s">
        <v>163</v>
      </c>
      <c r="G1786" s="40">
        <v>2016</v>
      </c>
      <c r="H1786" s="128">
        <v>106</v>
      </c>
      <c r="I1786" s="40">
        <v>106</v>
      </c>
      <c r="J1786" s="159" t="str">
        <f>IFERROR(IF(K1786&gt;0,I1786*K1786,"   -"),"   -")</f>
        <v xml:space="preserve">   -</v>
      </c>
      <c r="K1786" s="52" t="str">
        <f>_xlfn.IFNA(VLOOKUP(D1786&amp;"."&amp;G1786,PNIdata!$E$6:$L$264,2,FALSE),"-")</f>
        <v>-</v>
      </c>
      <c r="L1786" s="158" t="str">
        <f>IFERROR(IF(O1786&gt;0,I1786*O1786,"   -"),"   -")</f>
        <v xml:space="preserve">   -</v>
      </c>
      <c r="M1786" s="52"/>
      <c r="N1786" s="167"/>
      <c r="O1786" s="167"/>
    </row>
    <row r="1787" spans="1:15" ht="25.5" x14ac:dyDescent="0.25">
      <c r="A1787" s="33" t="s">
        <v>154</v>
      </c>
      <c r="B1787" s="34">
        <f>VLOOKUP(D1787,nusedswatershed,4,FALSE)</f>
        <v>25</v>
      </c>
      <c r="C1787" s="35">
        <v>25</v>
      </c>
      <c r="D1787" s="36" t="s">
        <v>219</v>
      </c>
      <c r="E1787" s="36" t="s">
        <v>70</v>
      </c>
      <c r="F1787" s="21" t="s">
        <v>163</v>
      </c>
      <c r="G1787" s="22">
        <v>2015</v>
      </c>
      <c r="H1787" s="128">
        <v>10</v>
      </c>
      <c r="I1787" s="40">
        <v>10</v>
      </c>
      <c r="J1787" s="159" t="str">
        <f>IFERROR(IF(K1787&gt;0,I1787*K1787,"   -"),"   -")</f>
        <v xml:space="preserve">   -</v>
      </c>
      <c r="K1787" s="52" t="str">
        <f>_xlfn.IFNA(VLOOKUP(D1787&amp;"."&amp;G1787,PNIdata!$E$6:$L$264,2,FALSE),"-")</f>
        <v>-</v>
      </c>
      <c r="L1787" s="158" t="str">
        <f>IFERROR(IF(O1787&gt;0,I1787*O1787,"   -"),"   -")</f>
        <v xml:space="preserve">   -</v>
      </c>
      <c r="M1787" s="52"/>
      <c r="N1787" s="167"/>
      <c r="O1787" s="167"/>
    </row>
    <row r="1788" spans="1:15" ht="25.5" x14ac:dyDescent="0.25">
      <c r="A1788" s="33" t="s">
        <v>154</v>
      </c>
      <c r="B1788" s="34">
        <f>VLOOKUP(D1788,nusedswatershed,4,FALSE)</f>
        <v>25</v>
      </c>
      <c r="C1788" s="35">
        <v>25</v>
      </c>
      <c r="D1788" s="36" t="s">
        <v>219</v>
      </c>
      <c r="E1788" s="36" t="s">
        <v>70</v>
      </c>
      <c r="F1788" s="21" t="s">
        <v>163</v>
      </c>
      <c r="G1788" s="22">
        <v>2014</v>
      </c>
      <c r="H1788" s="128" t="s">
        <v>645</v>
      </c>
      <c r="I1788" s="40"/>
      <c r="J1788" s="159" t="str">
        <f>IFERROR(IF(K1788&gt;0,I1788*K1788,"   -"),"   -")</f>
        <v xml:space="preserve">   -</v>
      </c>
      <c r="K1788" s="52" t="str">
        <f>_xlfn.IFNA(VLOOKUP(D1788&amp;"."&amp;G1788,PNIdata!$E$6:$L$264,2,FALSE),"-")</f>
        <v>-</v>
      </c>
      <c r="L1788" s="158" t="str">
        <f>IFERROR(IF(O1788&gt;0,I1788*O1788,"   -"),"   -")</f>
        <v xml:space="preserve">   -</v>
      </c>
      <c r="M1788" s="52"/>
      <c r="N1788" s="167"/>
      <c r="O1788" s="167"/>
    </row>
    <row r="1789" spans="1:15" ht="25.5" x14ac:dyDescent="0.25">
      <c r="A1789" s="33" t="s">
        <v>154</v>
      </c>
      <c r="B1789" s="34">
        <f>VLOOKUP(D1789,nusedswatershed,4,FALSE)</f>
        <v>25</v>
      </c>
      <c r="C1789" s="35">
        <v>25</v>
      </c>
      <c r="D1789" s="36" t="s">
        <v>219</v>
      </c>
      <c r="E1789" s="36" t="s">
        <v>70</v>
      </c>
      <c r="F1789" s="21" t="s">
        <v>163</v>
      </c>
      <c r="G1789">
        <v>2013</v>
      </c>
      <c r="H1789" s="128">
        <v>14</v>
      </c>
      <c r="I1789" s="40">
        <v>14</v>
      </c>
      <c r="J1789" s="159" t="str">
        <f>IFERROR(IF(K1789&gt;0,I1789*K1789,"   -"),"   -")</f>
        <v xml:space="preserve">   -</v>
      </c>
      <c r="K1789" s="52" t="str">
        <f>_xlfn.IFNA(VLOOKUP(D1789&amp;"."&amp;G1789,PNIdata!$E$6:$L$264,2,FALSE),"-")</f>
        <v>-</v>
      </c>
      <c r="L1789" s="158" t="str">
        <f>IFERROR(IF(O1789&gt;0,I1789*O1789,"   -"),"   -")</f>
        <v xml:space="preserve">   -</v>
      </c>
      <c r="M1789" s="52"/>
      <c r="N1789" s="167"/>
      <c r="O1789" s="167"/>
    </row>
    <row r="1790" spans="1:15" ht="25.5" x14ac:dyDescent="0.25">
      <c r="A1790" s="33" t="s">
        <v>154</v>
      </c>
      <c r="B1790" s="34">
        <f>VLOOKUP(D1790,nusedswatershed,4,FALSE)</f>
        <v>25</v>
      </c>
      <c r="C1790" s="35">
        <v>25</v>
      </c>
      <c r="D1790" s="36" t="s">
        <v>219</v>
      </c>
      <c r="E1790" s="36" t="s">
        <v>70</v>
      </c>
      <c r="F1790" s="21" t="s">
        <v>163</v>
      </c>
      <c r="G1790" s="22">
        <v>2012</v>
      </c>
      <c r="H1790" s="128">
        <v>21</v>
      </c>
      <c r="I1790" s="40">
        <v>21</v>
      </c>
      <c r="J1790" s="159" t="str">
        <f>IFERROR(IF(K1790&gt;0,I1790*K1790,"   -"),"   -")</f>
        <v xml:space="preserve">   -</v>
      </c>
      <c r="K1790" s="52" t="str">
        <f>_xlfn.IFNA(VLOOKUP(D1790&amp;"."&amp;G1790,PNIdata!$E$6:$L$264,2,FALSE),"-")</f>
        <v>-</v>
      </c>
      <c r="L1790" s="158" t="str">
        <f>IFERROR(IF(O1790&gt;0,I1790*O1790,"   -"),"   -")</f>
        <v xml:space="preserve">   -</v>
      </c>
      <c r="M1790" s="52"/>
      <c r="N1790" s="167"/>
      <c r="O1790" s="167"/>
    </row>
    <row r="1791" spans="1:15" ht="25.5" x14ac:dyDescent="0.25">
      <c r="A1791" s="33" t="s">
        <v>154</v>
      </c>
      <c r="B1791" s="34">
        <f>VLOOKUP(D1791,nusedswatershed,4,FALSE)</f>
        <v>25</v>
      </c>
      <c r="C1791" s="35">
        <v>25</v>
      </c>
      <c r="D1791" s="36" t="s">
        <v>219</v>
      </c>
      <c r="E1791" s="36" t="s">
        <v>70</v>
      </c>
      <c r="F1791" s="21" t="s">
        <v>163</v>
      </c>
      <c r="G1791" s="22">
        <v>2011</v>
      </c>
      <c r="H1791" s="128">
        <v>46</v>
      </c>
      <c r="I1791" s="40">
        <v>46</v>
      </c>
      <c r="J1791" s="159" t="str">
        <f>IFERROR(IF(K1791&gt;0,I1791*K1791,"   -"),"   -")</f>
        <v xml:space="preserve">   -</v>
      </c>
      <c r="K1791" s="52" t="str">
        <f>_xlfn.IFNA(VLOOKUP(D1791&amp;"."&amp;G1791,PNIdata!$E$6:$L$264,2,FALSE),"-")</f>
        <v>-</v>
      </c>
      <c r="L1791" s="158" t="str">
        <f>IFERROR(IF(O1791&gt;0,I1791*O1791,"   -"),"   -")</f>
        <v xml:space="preserve">   -</v>
      </c>
      <c r="M1791" s="52"/>
      <c r="N1791" s="167"/>
      <c r="O1791" s="167"/>
    </row>
    <row r="1792" spans="1:15" ht="25.5" x14ac:dyDescent="0.25">
      <c r="A1792" s="33" t="s">
        <v>154</v>
      </c>
      <c r="B1792" s="34">
        <f>VLOOKUP(D1792,nusedswatershed,4,FALSE)</f>
        <v>25</v>
      </c>
      <c r="C1792" s="35">
        <v>25</v>
      </c>
      <c r="D1792" s="36" t="s">
        <v>219</v>
      </c>
      <c r="E1792" s="36" t="s">
        <v>70</v>
      </c>
      <c r="F1792" s="21" t="s">
        <v>163</v>
      </c>
      <c r="G1792" s="22">
        <v>2010</v>
      </c>
      <c r="H1792" s="128">
        <v>15</v>
      </c>
      <c r="I1792" s="40">
        <v>15</v>
      </c>
      <c r="J1792" s="159" t="str">
        <f>IFERROR(IF(K1792&gt;0,I1792*K1792,"   -"),"   -")</f>
        <v xml:space="preserve">   -</v>
      </c>
      <c r="K1792" s="52" t="str">
        <f>_xlfn.IFNA(VLOOKUP(D1792&amp;"."&amp;G1792,PNIdata!$E$6:$L$264,2,FALSE),"-")</f>
        <v>-</v>
      </c>
      <c r="L1792" s="158" t="str">
        <f>IFERROR(IF(O1792&gt;0,I1792*O1792,"   -"),"   -")</f>
        <v xml:space="preserve">   -</v>
      </c>
      <c r="M1792" s="52"/>
      <c r="N1792" s="167"/>
      <c r="O1792" s="167"/>
    </row>
    <row r="1793" spans="1:15" ht="25.5" x14ac:dyDescent="0.25">
      <c r="A1793" s="33" t="s">
        <v>154</v>
      </c>
      <c r="B1793" s="34">
        <f>VLOOKUP(D1793,nusedswatershed,4,FALSE)</f>
        <v>25</v>
      </c>
      <c r="C1793" s="35">
        <v>25</v>
      </c>
      <c r="D1793" s="36" t="s">
        <v>219</v>
      </c>
      <c r="E1793" s="36" t="s">
        <v>70</v>
      </c>
      <c r="F1793" s="21" t="s">
        <v>163</v>
      </c>
      <c r="G1793" s="22">
        <v>2009</v>
      </c>
      <c r="H1793" s="128">
        <v>35</v>
      </c>
      <c r="I1793" s="40">
        <v>35</v>
      </c>
      <c r="J1793" s="159" t="str">
        <f>IFERROR(IF(K1793&gt;0,I1793*K1793,"   -"),"   -")</f>
        <v xml:space="preserve">   -</v>
      </c>
      <c r="K1793" s="52" t="str">
        <f>_xlfn.IFNA(VLOOKUP(D1793&amp;"."&amp;G1793,PNIdata!$E$6:$L$264,2,FALSE),"-")</f>
        <v>-</v>
      </c>
      <c r="L1793" s="158" t="str">
        <f>IFERROR(IF(O1793&gt;0,I1793*O1793,"   -"),"   -")</f>
        <v xml:space="preserve">   -</v>
      </c>
      <c r="M1793" s="52"/>
      <c r="N1793" s="167"/>
      <c r="O1793" s="167"/>
    </row>
    <row r="1794" spans="1:15" ht="25.5" x14ac:dyDescent="0.25">
      <c r="A1794" s="33" t="s">
        <v>154</v>
      </c>
      <c r="B1794" s="34">
        <f>VLOOKUP(D1794,nusedswatershed,4,FALSE)</f>
        <v>25</v>
      </c>
      <c r="C1794" s="35">
        <v>25</v>
      </c>
      <c r="D1794" s="36" t="s">
        <v>219</v>
      </c>
      <c r="E1794" s="36" t="s">
        <v>70</v>
      </c>
      <c r="F1794" s="21" t="s">
        <v>163</v>
      </c>
      <c r="G1794">
        <v>2008</v>
      </c>
      <c r="H1794" s="128">
        <v>5</v>
      </c>
      <c r="I1794" s="40">
        <v>5</v>
      </c>
      <c r="J1794" s="159" t="str">
        <f>IFERROR(IF(K1794&gt;0,I1794*K1794,"   -"),"   -")</f>
        <v xml:space="preserve">   -</v>
      </c>
      <c r="K1794" s="52" t="str">
        <f>_xlfn.IFNA(VLOOKUP(D1794&amp;"."&amp;G1794,PNIdata!$E$6:$L$264,2,FALSE),"-")</f>
        <v>-</v>
      </c>
      <c r="L1794" s="158" t="str">
        <f>IFERROR(IF(O1794&gt;0,I1794*O1794,"   -"),"   -")</f>
        <v xml:space="preserve">   -</v>
      </c>
      <c r="M1794" s="52"/>
      <c r="N1794" s="167"/>
      <c r="O1794" s="167"/>
    </row>
    <row r="1795" spans="1:15" ht="25.5" x14ac:dyDescent="0.25">
      <c r="A1795" s="33" t="s">
        <v>154</v>
      </c>
      <c r="B1795" s="34">
        <f>VLOOKUP(D1795,nusedswatershed,4,FALSE)</f>
        <v>25</v>
      </c>
      <c r="C1795" s="35">
        <v>25</v>
      </c>
      <c r="D1795" s="36" t="s">
        <v>219</v>
      </c>
      <c r="E1795" s="36" t="s">
        <v>70</v>
      </c>
      <c r="F1795" s="21" t="s">
        <v>163</v>
      </c>
      <c r="G1795">
        <v>2007</v>
      </c>
      <c r="H1795" s="128">
        <v>7</v>
      </c>
      <c r="I1795" s="40">
        <v>7</v>
      </c>
      <c r="J1795" s="159" t="str">
        <f>IFERROR(IF(K1795&gt;0,I1795*K1795,"   -"),"   -")</f>
        <v xml:space="preserve">   -</v>
      </c>
      <c r="K1795" s="52" t="str">
        <f>_xlfn.IFNA(VLOOKUP(D1795&amp;"."&amp;G1795,PNIdata!$E$6:$L$264,2,FALSE),"-")</f>
        <v>-</v>
      </c>
      <c r="L1795" s="158" t="str">
        <f>IFERROR(IF(O1795&gt;0,I1795*O1795,"   -"),"   -")</f>
        <v xml:space="preserve">   -</v>
      </c>
      <c r="M1795" s="52"/>
      <c r="N1795" s="167"/>
      <c r="O1795" s="167"/>
    </row>
    <row r="1796" spans="1:15" ht="25.5" x14ac:dyDescent="0.25">
      <c r="A1796" s="33" t="s">
        <v>154</v>
      </c>
      <c r="B1796" s="34">
        <f>VLOOKUP(D1796,nusedswatershed,4,FALSE)</f>
        <v>25</v>
      </c>
      <c r="C1796" s="35">
        <v>25</v>
      </c>
      <c r="D1796" s="36" t="s">
        <v>219</v>
      </c>
      <c r="E1796" s="36" t="s">
        <v>70</v>
      </c>
      <c r="F1796" s="21" t="s">
        <v>163</v>
      </c>
      <c r="G1796">
        <v>2006</v>
      </c>
      <c r="H1796" s="128" t="s">
        <v>645</v>
      </c>
      <c r="I1796" s="40"/>
      <c r="J1796" s="159" t="str">
        <f>IFERROR(IF(K1796&gt;0,I1796*K1796,"   -"),"   -")</f>
        <v xml:space="preserve">   -</v>
      </c>
      <c r="K1796" s="52" t="str">
        <f>_xlfn.IFNA(VLOOKUP(D1796&amp;"."&amp;G1796,PNIdata!$E$6:$L$264,2,FALSE),"-")</f>
        <v>-</v>
      </c>
      <c r="L1796" s="158" t="str">
        <f>IFERROR(IF(O1796&gt;0,I1796*O1796,"   -"),"   -")</f>
        <v xml:space="preserve">   -</v>
      </c>
      <c r="M1796" s="52"/>
      <c r="N1796" s="167"/>
      <c r="O1796" s="167"/>
    </row>
    <row r="1797" spans="1:15" ht="25.5" x14ac:dyDescent="0.25">
      <c r="A1797" s="33" t="s">
        <v>154</v>
      </c>
      <c r="B1797" s="34">
        <f>VLOOKUP(D1797,nusedswatershed,4,FALSE)</f>
        <v>25</v>
      </c>
      <c r="C1797" s="35">
        <v>25</v>
      </c>
      <c r="D1797" s="36" t="s">
        <v>219</v>
      </c>
      <c r="E1797" s="36" t="s">
        <v>70</v>
      </c>
      <c r="F1797" s="21" t="s">
        <v>163</v>
      </c>
      <c r="G1797">
        <v>2005</v>
      </c>
      <c r="H1797" s="128">
        <v>26</v>
      </c>
      <c r="I1797" s="40">
        <v>26</v>
      </c>
      <c r="J1797" s="159" t="str">
        <f>IFERROR(IF(K1797&gt;0,I1797*K1797,"   -"),"   -")</f>
        <v xml:space="preserve">   -</v>
      </c>
      <c r="K1797" s="52" t="str">
        <f>_xlfn.IFNA(VLOOKUP(D1797&amp;"."&amp;G1797,PNIdata!$E$6:$L$264,2,FALSE),"-")</f>
        <v>-</v>
      </c>
      <c r="L1797" s="158" t="str">
        <f>IFERROR(IF(O1797&gt;0,I1797*O1797,"   -"),"   -")</f>
        <v xml:space="preserve">   -</v>
      </c>
      <c r="M1797" s="52"/>
      <c r="N1797" s="167"/>
      <c r="O1797" s="167"/>
    </row>
    <row r="1798" spans="1:15" ht="25.5" x14ac:dyDescent="0.25">
      <c r="A1798" s="33" t="s">
        <v>154</v>
      </c>
      <c r="B1798" s="34">
        <f>VLOOKUP(D1798,nusedswatershed,4,FALSE)</f>
        <v>25</v>
      </c>
      <c r="C1798" s="35">
        <v>25</v>
      </c>
      <c r="D1798" s="36" t="s">
        <v>219</v>
      </c>
      <c r="E1798" s="36" t="s">
        <v>70</v>
      </c>
      <c r="F1798" s="21" t="s">
        <v>163</v>
      </c>
      <c r="G1798">
        <v>2004</v>
      </c>
      <c r="H1798" s="128">
        <v>17</v>
      </c>
      <c r="I1798" s="40">
        <v>17</v>
      </c>
      <c r="J1798" s="159" t="str">
        <f>IFERROR(IF(K1798&gt;0,I1798*K1798,"   -"),"   -")</f>
        <v xml:space="preserve">   -</v>
      </c>
      <c r="K1798" s="52" t="str">
        <f>_xlfn.IFNA(VLOOKUP(D1798&amp;"."&amp;G1798,PNIdata!$E$6:$L$264,2,FALSE),"-")</f>
        <v>-</v>
      </c>
      <c r="L1798" s="158" t="str">
        <f>IFERROR(IF(O1798&gt;0,I1798*O1798,"   -"),"   -")</f>
        <v xml:space="preserve">   -</v>
      </c>
      <c r="M1798" s="52"/>
      <c r="N1798" s="167"/>
      <c r="O1798" s="167"/>
    </row>
    <row r="1799" spans="1:15" ht="25.5" x14ac:dyDescent="0.25">
      <c r="A1799" s="33" t="s">
        <v>154</v>
      </c>
      <c r="B1799" s="34">
        <f>VLOOKUP(D1799,nusedswatershed,4,FALSE)</f>
        <v>25</v>
      </c>
      <c r="C1799" s="35">
        <v>25</v>
      </c>
      <c r="D1799" s="36" t="s">
        <v>219</v>
      </c>
      <c r="E1799" s="36" t="s">
        <v>70</v>
      </c>
      <c r="F1799" s="21" t="s">
        <v>163</v>
      </c>
      <c r="G1799">
        <v>2003</v>
      </c>
      <c r="H1799" s="128">
        <v>8</v>
      </c>
      <c r="I1799" s="40">
        <v>8</v>
      </c>
      <c r="J1799" s="159" t="str">
        <f>IFERROR(IF(K1799&gt;0,I1799*K1799,"   -"),"   -")</f>
        <v xml:space="preserve">   -</v>
      </c>
      <c r="K1799" s="52" t="str">
        <f>_xlfn.IFNA(VLOOKUP(D1799&amp;"."&amp;G1799,PNIdata!$E$6:$L$264,2,FALSE),"-")</f>
        <v>-</v>
      </c>
      <c r="L1799" s="158" t="str">
        <f>IFERROR(IF(O1799&gt;0,I1799*O1799,"   -"),"   -")</f>
        <v xml:space="preserve">   -</v>
      </c>
      <c r="M1799" s="52"/>
      <c r="N1799" s="167"/>
      <c r="O1799" s="167"/>
    </row>
    <row r="1800" spans="1:15" ht="25.5" x14ac:dyDescent="0.25">
      <c r="A1800" s="33" t="s">
        <v>154</v>
      </c>
      <c r="B1800" s="34">
        <f>VLOOKUP(D1800,nusedswatershed,4,FALSE)</f>
        <v>25</v>
      </c>
      <c r="C1800" s="35">
        <v>25</v>
      </c>
      <c r="D1800" s="36" t="s">
        <v>219</v>
      </c>
      <c r="E1800" s="36" t="s">
        <v>70</v>
      </c>
      <c r="F1800" s="21" t="s">
        <v>163</v>
      </c>
      <c r="G1800">
        <v>2002</v>
      </c>
      <c r="H1800" s="128">
        <v>25</v>
      </c>
      <c r="I1800" s="40">
        <v>25</v>
      </c>
      <c r="J1800" s="159" t="str">
        <f>IFERROR(IF(K1800&gt;0,I1800*K1800,"   -"),"   -")</f>
        <v xml:space="preserve">   -</v>
      </c>
      <c r="K1800" s="52" t="str">
        <f>_xlfn.IFNA(VLOOKUP(D1800&amp;"."&amp;G1800,PNIdata!$E$6:$L$264,2,FALSE),"-")</f>
        <v>-</v>
      </c>
      <c r="L1800" s="158" t="str">
        <f>IFERROR(IF(O1800&gt;0,I1800*O1800,"   -"),"   -")</f>
        <v xml:space="preserve">   -</v>
      </c>
      <c r="M1800" s="52"/>
      <c r="N1800" s="167"/>
      <c r="O1800" s="167"/>
    </row>
    <row r="1801" spans="1:15" ht="25.5" x14ac:dyDescent="0.25">
      <c r="A1801" s="33" t="s">
        <v>154</v>
      </c>
      <c r="B1801" s="34">
        <f>VLOOKUP(D1801,nusedswatershed,4,FALSE)</f>
        <v>25</v>
      </c>
      <c r="C1801" s="35">
        <v>25</v>
      </c>
      <c r="D1801" s="36" t="s">
        <v>219</v>
      </c>
      <c r="E1801" s="36" t="s">
        <v>70</v>
      </c>
      <c r="F1801" s="21" t="s">
        <v>163</v>
      </c>
      <c r="G1801">
        <v>2001</v>
      </c>
      <c r="H1801" s="128">
        <v>15</v>
      </c>
      <c r="I1801" s="40">
        <v>15</v>
      </c>
      <c r="J1801" s="159" t="str">
        <f>IFERROR(IF(K1801&gt;0,I1801*K1801,"   -"),"   -")</f>
        <v xml:space="preserve">   -</v>
      </c>
      <c r="K1801" s="52" t="str">
        <f>_xlfn.IFNA(VLOOKUP(D1801&amp;"."&amp;G1801,PNIdata!$E$6:$L$264,2,FALSE),"-")</f>
        <v>-</v>
      </c>
      <c r="L1801" s="158" t="str">
        <f>IFERROR(IF(O1801&gt;0,I1801*O1801,"   -"),"   -")</f>
        <v xml:space="preserve">   -</v>
      </c>
      <c r="M1801" s="52"/>
      <c r="N1801" s="167"/>
      <c r="O1801" s="167"/>
    </row>
    <row r="1802" spans="1:15" ht="25.5" x14ac:dyDescent="0.25">
      <c r="A1802" s="33" t="s">
        <v>154</v>
      </c>
      <c r="B1802" s="34">
        <f>VLOOKUP(D1802,nusedswatershed,4,FALSE)</f>
        <v>25</v>
      </c>
      <c r="C1802" s="35">
        <v>25</v>
      </c>
      <c r="D1802" s="36" t="s">
        <v>219</v>
      </c>
      <c r="E1802" s="36" t="s">
        <v>70</v>
      </c>
      <c r="F1802" s="21" t="s">
        <v>163</v>
      </c>
      <c r="G1802">
        <v>2000</v>
      </c>
      <c r="H1802" s="128">
        <v>12</v>
      </c>
      <c r="I1802" s="40">
        <v>12</v>
      </c>
      <c r="J1802" s="159" t="str">
        <f>IFERROR(IF(K1802&gt;0,I1802*K1802,"   -"),"   -")</f>
        <v xml:space="preserve">   -</v>
      </c>
      <c r="K1802" s="52" t="str">
        <f>_xlfn.IFNA(VLOOKUP(D1802&amp;"."&amp;G1802,PNIdata!$E$6:$L$264,2,FALSE),"-")</f>
        <v>-</v>
      </c>
      <c r="L1802" s="158" t="str">
        <f>IFERROR(IF(O1802&gt;0,I1802*O1802,"   -"),"   -")</f>
        <v xml:space="preserve">   -</v>
      </c>
      <c r="M1802" s="52"/>
      <c r="N1802" s="167"/>
      <c r="O1802" s="167"/>
    </row>
    <row r="1803" spans="1:15" ht="25.5" x14ac:dyDescent="0.25">
      <c r="A1803" s="33" t="s">
        <v>154</v>
      </c>
      <c r="B1803" s="34">
        <f>VLOOKUP(D1803,nusedswatershed,4,FALSE)</f>
        <v>25</v>
      </c>
      <c r="C1803" s="35">
        <v>25</v>
      </c>
      <c r="D1803" s="36" t="s">
        <v>219</v>
      </c>
      <c r="E1803" s="36" t="s">
        <v>70</v>
      </c>
      <c r="F1803" s="21" t="s">
        <v>163</v>
      </c>
      <c r="G1803">
        <v>1999</v>
      </c>
      <c r="H1803" s="128">
        <v>30</v>
      </c>
      <c r="I1803" s="40">
        <v>30</v>
      </c>
      <c r="J1803" s="159" t="str">
        <f>IFERROR(IF(K1803&gt;0,I1803*K1803,"   -"),"   -")</f>
        <v xml:space="preserve">   -</v>
      </c>
      <c r="K1803" s="52" t="str">
        <f>_xlfn.IFNA(VLOOKUP(D1803&amp;"."&amp;G1803,PNIdata!$E$6:$L$264,2,FALSE),"-")</f>
        <v>-</v>
      </c>
      <c r="L1803" s="158" t="str">
        <f>IFERROR(IF(O1803&gt;0,I1803*O1803,"   -"),"   -")</f>
        <v xml:space="preserve">   -</v>
      </c>
      <c r="M1803" s="52"/>
      <c r="N1803" s="167"/>
      <c r="O1803" s="167"/>
    </row>
    <row r="1804" spans="1:15" ht="25.5" x14ac:dyDescent="0.25">
      <c r="A1804" s="33" t="s">
        <v>154</v>
      </c>
      <c r="B1804" s="34">
        <f>VLOOKUP(D1804,nusedswatershed,4,FALSE)</f>
        <v>25</v>
      </c>
      <c r="C1804" s="35">
        <v>25</v>
      </c>
      <c r="D1804" s="36" t="s">
        <v>219</v>
      </c>
      <c r="E1804" s="36" t="s">
        <v>70</v>
      </c>
      <c r="F1804" s="21" t="s">
        <v>163</v>
      </c>
      <c r="G1804" s="22">
        <v>1998</v>
      </c>
      <c r="H1804" s="128">
        <v>96</v>
      </c>
      <c r="I1804" s="40">
        <v>96</v>
      </c>
      <c r="J1804" s="159" t="str">
        <f>IFERROR(IF(K1804&gt;0,I1804*K1804,"   -"),"   -")</f>
        <v xml:space="preserve">   -</v>
      </c>
      <c r="K1804" s="52" t="str">
        <f>_xlfn.IFNA(VLOOKUP(D1804&amp;"."&amp;G1804,PNIdata!$E$6:$L$264,2,FALSE),"-")</f>
        <v>-</v>
      </c>
      <c r="L1804" s="158" t="str">
        <f>IFERROR(IF(O1804&gt;0,I1804*O1804,"   -"),"   -")</f>
        <v xml:space="preserve">   -</v>
      </c>
      <c r="M1804" s="52"/>
      <c r="N1804" s="167"/>
      <c r="O1804" s="168"/>
    </row>
    <row r="1805" spans="1:15" ht="25.5" x14ac:dyDescent="0.25">
      <c r="A1805" s="33" t="s">
        <v>154</v>
      </c>
      <c r="B1805" s="34">
        <f>VLOOKUP(D1805,nusedswatershed,4,FALSE)</f>
        <v>25</v>
      </c>
      <c r="C1805" s="35">
        <v>25</v>
      </c>
      <c r="D1805" s="36" t="s">
        <v>219</v>
      </c>
      <c r="E1805" s="36" t="s">
        <v>70</v>
      </c>
      <c r="F1805" s="21" t="s">
        <v>163</v>
      </c>
      <c r="G1805" s="22">
        <v>1997</v>
      </c>
      <c r="H1805" s="128" t="s">
        <v>645</v>
      </c>
      <c r="I1805" s="40"/>
      <c r="J1805" s="159" t="str">
        <f>IFERROR(IF(K1805&gt;0,I1805*K1805,"   -"),"   -")</f>
        <v xml:space="preserve">   -</v>
      </c>
      <c r="K1805" s="52" t="str">
        <f>_xlfn.IFNA(VLOOKUP(D1805&amp;"."&amp;G1805,PNIdata!$E$6:$L$264,2,FALSE),"-")</f>
        <v>-</v>
      </c>
      <c r="L1805" s="158" t="str">
        <f>IFERROR(IF(O1805&gt;0,I1805*O1805,"   -"),"   -")</f>
        <v xml:space="preserve">   -</v>
      </c>
      <c r="M1805" s="52"/>
      <c r="N1805" s="167"/>
      <c r="O1805" s="167"/>
    </row>
    <row r="1806" spans="1:15" ht="25.5" x14ac:dyDescent="0.25">
      <c r="A1806" s="33" t="s">
        <v>154</v>
      </c>
      <c r="B1806" s="34">
        <f>VLOOKUP(D1806,nusedswatershed,4,FALSE)</f>
        <v>25</v>
      </c>
      <c r="C1806" s="35">
        <v>25</v>
      </c>
      <c r="D1806" s="36" t="s">
        <v>219</v>
      </c>
      <c r="E1806" s="36" t="s">
        <v>70</v>
      </c>
      <c r="F1806" s="21" t="s">
        <v>163</v>
      </c>
      <c r="G1806" s="22">
        <v>1996</v>
      </c>
      <c r="H1806" s="128" t="s">
        <v>645</v>
      </c>
      <c r="I1806" s="40"/>
      <c r="J1806" s="159" t="str">
        <f>IFERROR(IF(K1806&gt;0,I1806*K1806,"   -"),"   -")</f>
        <v xml:space="preserve">   -</v>
      </c>
      <c r="K1806" s="52" t="str">
        <f>_xlfn.IFNA(VLOOKUP(D1806&amp;"."&amp;G1806,PNIdata!$E$6:$L$264,2,FALSE),"-")</f>
        <v>-</v>
      </c>
      <c r="L1806" s="158" t="str">
        <f>IFERROR(IF(O1806&gt;0,I1806*O1806,"   -"),"   -")</f>
        <v xml:space="preserve">   -</v>
      </c>
      <c r="M1806" s="52"/>
      <c r="N1806" s="167"/>
      <c r="O1806" s="167"/>
    </row>
    <row r="1807" spans="1:15" ht="25.5" x14ac:dyDescent="0.25">
      <c r="A1807" s="33" t="s">
        <v>154</v>
      </c>
      <c r="B1807" s="34">
        <f>VLOOKUP(D1807,nusedswatershed,4,FALSE)</f>
        <v>25</v>
      </c>
      <c r="C1807" s="35">
        <v>25</v>
      </c>
      <c r="D1807" s="36" t="s">
        <v>219</v>
      </c>
      <c r="E1807" s="36" t="s">
        <v>70</v>
      </c>
      <c r="F1807" s="21" t="s">
        <v>163</v>
      </c>
      <c r="G1807" s="22">
        <v>1995</v>
      </c>
      <c r="H1807" s="128" t="s">
        <v>644</v>
      </c>
      <c r="I1807" s="40"/>
      <c r="J1807" s="159" t="str">
        <f>IFERROR(IF(K1807&gt;0,I1807*K1807,"   -"),"   -")</f>
        <v xml:space="preserve">   -</v>
      </c>
      <c r="K1807" s="52" t="str">
        <f>_xlfn.IFNA(VLOOKUP(D1807&amp;"."&amp;G1807,PNIdata!$E$6:$L$264,2,FALSE),"-")</f>
        <v>-</v>
      </c>
      <c r="L1807" s="158" t="str">
        <f>IFERROR(IF(O1807&gt;0,I1807*O1807,"   -"),"   -")</f>
        <v xml:space="preserve">   -</v>
      </c>
      <c r="M1807" s="52"/>
      <c r="N1807" s="167"/>
      <c r="O1807" s="167"/>
    </row>
    <row r="1808" spans="1:15" ht="25.5" hidden="1" x14ac:dyDescent="0.25">
      <c r="A1808" s="33" t="s">
        <v>154</v>
      </c>
      <c r="B1808" s="34">
        <f>VLOOKUP(D1808,nusedswatershed,4,FALSE)</f>
        <v>25</v>
      </c>
      <c r="C1808" s="35">
        <v>25</v>
      </c>
      <c r="D1808" s="36" t="s">
        <v>219</v>
      </c>
      <c r="E1808" s="36" t="s">
        <v>70</v>
      </c>
      <c r="F1808" s="21" t="s">
        <v>163</v>
      </c>
      <c r="G1808" s="22">
        <v>1994</v>
      </c>
      <c r="H1808" s="128" t="s">
        <v>643</v>
      </c>
      <c r="I1808" s="40"/>
      <c r="J1808" s="159" t="str">
        <f>IFERROR(IF(K1808&gt;0,I1808*K1808,"   -"),"   -")</f>
        <v xml:space="preserve">   -</v>
      </c>
      <c r="K1808" s="52" t="str">
        <f>_xlfn.IFNA(VLOOKUP(D1808&amp;"."&amp;G1808,PNIdata!$E$6:$L$264,2,FALSE),"-")</f>
        <v>-</v>
      </c>
      <c r="L1808" s="158" t="str">
        <f>IFERROR(IF(O1808&gt;0,I1808*O1808,"   -"),"   -")</f>
        <v xml:space="preserve">   -</v>
      </c>
      <c r="M1808" s="52"/>
      <c r="N1808" s="167"/>
      <c r="O1808" s="167"/>
    </row>
    <row r="1809" spans="1:15" ht="25.5" hidden="1" x14ac:dyDescent="0.25">
      <c r="A1809" s="33" t="s">
        <v>154</v>
      </c>
      <c r="B1809" s="34">
        <f>VLOOKUP(D1809,nusedswatershed,4,FALSE)</f>
        <v>25</v>
      </c>
      <c r="C1809" s="35">
        <v>25</v>
      </c>
      <c r="D1809" s="36" t="s">
        <v>219</v>
      </c>
      <c r="E1809" s="36" t="s">
        <v>70</v>
      </c>
      <c r="F1809" s="21" t="s">
        <v>163</v>
      </c>
      <c r="G1809" s="22">
        <v>1993</v>
      </c>
      <c r="H1809" s="128" t="s">
        <v>645</v>
      </c>
      <c r="I1809" s="40"/>
      <c r="J1809" s="159" t="str">
        <f>IFERROR(IF(K1809&gt;0,I1809*K1809,"   -"),"   -")</f>
        <v xml:space="preserve">   -</v>
      </c>
      <c r="K1809" s="52" t="str">
        <f>_xlfn.IFNA(VLOOKUP(D1809&amp;"."&amp;G1809,PNIdata!$E$6:$L$264,2,FALSE),"-")</f>
        <v>-</v>
      </c>
      <c r="L1809" s="158" t="str">
        <f>IFERROR(IF(O1809&gt;0,I1809*O1809,"   -"),"   -")</f>
        <v xml:space="preserve">   -</v>
      </c>
      <c r="M1809" s="52"/>
      <c r="N1809" s="167"/>
      <c r="O1809" s="167"/>
    </row>
    <row r="1810" spans="1:15" ht="25.5" hidden="1" x14ac:dyDescent="0.25">
      <c r="A1810" s="33" t="s">
        <v>154</v>
      </c>
      <c r="B1810" s="34">
        <f>VLOOKUP(D1810,nusedswatershed,4,FALSE)</f>
        <v>25</v>
      </c>
      <c r="C1810" s="35">
        <v>25</v>
      </c>
      <c r="D1810" s="36" t="s">
        <v>219</v>
      </c>
      <c r="E1810" s="36" t="s">
        <v>70</v>
      </c>
      <c r="F1810" s="21" t="s">
        <v>163</v>
      </c>
      <c r="G1810" s="22">
        <v>1992</v>
      </c>
      <c r="H1810" s="128" t="s">
        <v>644</v>
      </c>
      <c r="I1810" s="40"/>
      <c r="J1810" s="159" t="str">
        <f>IFERROR(IF(K1810&gt;0,I1810*K1810,"   -"),"   -")</f>
        <v xml:space="preserve">   -</v>
      </c>
      <c r="K1810" s="52" t="str">
        <f>_xlfn.IFNA(VLOOKUP(D1810&amp;"."&amp;G1810,PNIdata!$E$6:$L$264,2,FALSE),"-")</f>
        <v>-</v>
      </c>
      <c r="L1810" s="158" t="str">
        <f>IFERROR(IF(O1810&gt;0,I1810*O1810,"   -"),"   -")</f>
        <v xml:space="preserve">   -</v>
      </c>
      <c r="M1810" s="52"/>
      <c r="N1810" s="167"/>
      <c r="O1810" s="167"/>
    </row>
    <row r="1811" spans="1:15" ht="25.5" hidden="1" x14ac:dyDescent="0.25">
      <c r="A1811" s="33" t="s">
        <v>154</v>
      </c>
      <c r="B1811" s="34">
        <f>VLOOKUP(D1811,nusedswatershed,4,FALSE)</f>
        <v>25</v>
      </c>
      <c r="C1811" s="35">
        <v>25</v>
      </c>
      <c r="D1811" s="36" t="s">
        <v>219</v>
      </c>
      <c r="E1811" s="36" t="s">
        <v>70</v>
      </c>
      <c r="F1811" s="21" t="s">
        <v>163</v>
      </c>
      <c r="G1811" s="22">
        <v>1991</v>
      </c>
      <c r="H1811" s="128" t="s">
        <v>645</v>
      </c>
      <c r="I1811" s="40"/>
      <c r="J1811" s="159" t="str">
        <f>IFERROR(IF(K1811&gt;0,I1811*K1811,"   -"),"   -")</f>
        <v xml:space="preserve">   -</v>
      </c>
      <c r="K1811" s="52" t="str">
        <f>_xlfn.IFNA(VLOOKUP(D1811&amp;"."&amp;G1811,PNIdata!$E$6:$L$264,2,FALSE),"-")</f>
        <v>-</v>
      </c>
      <c r="L1811" s="158" t="str">
        <f>IFERROR(IF(O1811&gt;0,I1811*O1811,"   -"),"   -")</f>
        <v xml:space="preserve">   -</v>
      </c>
      <c r="M1811" s="52"/>
      <c r="N1811" s="167"/>
      <c r="O1811" s="167"/>
    </row>
    <row r="1812" spans="1:15" ht="25.5" hidden="1" x14ac:dyDescent="0.25">
      <c r="A1812" s="33" t="s">
        <v>154</v>
      </c>
      <c r="B1812" s="34">
        <f>VLOOKUP(D1812,nusedswatershed,4,FALSE)</f>
        <v>25</v>
      </c>
      <c r="C1812" s="35">
        <v>25</v>
      </c>
      <c r="D1812" s="36" t="s">
        <v>219</v>
      </c>
      <c r="E1812" s="36" t="s">
        <v>70</v>
      </c>
      <c r="F1812" s="21" t="s">
        <v>163</v>
      </c>
      <c r="G1812" s="22">
        <v>1990</v>
      </c>
      <c r="H1812" s="128" t="s">
        <v>643</v>
      </c>
      <c r="I1812" s="40"/>
      <c r="J1812" s="159" t="str">
        <f>IFERROR(IF(K1812&gt;0,I1812*K1812,"   -"),"   -")</f>
        <v xml:space="preserve">   -</v>
      </c>
      <c r="K1812" s="52" t="str">
        <f>_xlfn.IFNA(VLOOKUP(D1812&amp;"."&amp;G1812,PNIdata!$E$6:$L$264,2,FALSE),"-")</f>
        <v>-</v>
      </c>
      <c r="L1812" s="158" t="str">
        <f>IFERROR(IF(O1812&gt;0,I1812*O1812,"   -"),"   -")</f>
        <v xml:space="preserve">   -</v>
      </c>
      <c r="M1812" s="52"/>
      <c r="N1812" s="167"/>
      <c r="O1812" s="167"/>
    </row>
    <row r="1813" spans="1:15" ht="25.5" hidden="1" x14ac:dyDescent="0.25">
      <c r="A1813" s="33" t="s">
        <v>154</v>
      </c>
      <c r="B1813" s="34">
        <f>VLOOKUP(D1813,nusedswatershed,4,FALSE)</f>
        <v>25</v>
      </c>
      <c r="C1813" s="35">
        <v>25</v>
      </c>
      <c r="D1813" s="36" t="s">
        <v>219</v>
      </c>
      <c r="E1813" s="36" t="s">
        <v>70</v>
      </c>
      <c r="F1813" s="21" t="s">
        <v>163</v>
      </c>
      <c r="G1813" s="22">
        <v>1989</v>
      </c>
      <c r="H1813" s="128" t="s">
        <v>643</v>
      </c>
      <c r="I1813" s="40"/>
      <c r="J1813" s="159" t="str">
        <f>IFERROR(IF(K1813&gt;0,I1813*K1813,"   -"),"   -")</f>
        <v xml:space="preserve">   -</v>
      </c>
      <c r="K1813" s="52" t="str">
        <f>_xlfn.IFNA(VLOOKUP(D1813&amp;"."&amp;G1813,PNIdata!$E$6:$L$264,2,FALSE),"-")</f>
        <v>-</v>
      </c>
      <c r="L1813" s="158" t="str">
        <f>IFERROR(IF(O1813&gt;0,I1813*O1813,"   -"),"   -")</f>
        <v xml:space="preserve">   -</v>
      </c>
      <c r="M1813" s="52"/>
      <c r="N1813" s="167"/>
      <c r="O1813" s="167"/>
    </row>
    <row r="1814" spans="1:15" ht="25.5" hidden="1" x14ac:dyDescent="0.25">
      <c r="A1814" s="33" t="s">
        <v>154</v>
      </c>
      <c r="B1814" s="34">
        <f>VLOOKUP(D1814,nusedswatershed,4,FALSE)</f>
        <v>25</v>
      </c>
      <c r="C1814" s="35">
        <v>25</v>
      </c>
      <c r="D1814" s="36" t="s">
        <v>219</v>
      </c>
      <c r="E1814" s="36" t="s">
        <v>70</v>
      </c>
      <c r="F1814" s="21" t="s">
        <v>163</v>
      </c>
      <c r="G1814" s="22">
        <v>1988</v>
      </c>
      <c r="H1814" s="128" t="s">
        <v>644</v>
      </c>
      <c r="I1814" s="40"/>
      <c r="J1814" s="159" t="str">
        <f>IFERROR(IF(K1814&gt;0,I1814*K1814,"   -"),"   -")</f>
        <v xml:space="preserve">   -</v>
      </c>
      <c r="K1814" s="52" t="str">
        <f>_xlfn.IFNA(VLOOKUP(D1814&amp;"."&amp;G1814,PNIdata!$E$6:$L$264,2,FALSE),"-")</f>
        <v>-</v>
      </c>
      <c r="L1814" s="158" t="str">
        <f>IFERROR(IF(O1814&gt;0,I1814*O1814,"   -"),"   -")</f>
        <v xml:space="preserve">   -</v>
      </c>
      <c r="M1814" s="52"/>
      <c r="N1814" s="167"/>
      <c r="O1814" s="167"/>
    </row>
    <row r="1815" spans="1:15" ht="25.5" hidden="1" x14ac:dyDescent="0.25">
      <c r="A1815" s="33" t="s">
        <v>154</v>
      </c>
      <c r="B1815" s="34">
        <f>VLOOKUP(D1815,nusedswatershed,4,FALSE)</f>
        <v>25</v>
      </c>
      <c r="C1815" s="35">
        <v>25</v>
      </c>
      <c r="D1815" s="36" t="s">
        <v>219</v>
      </c>
      <c r="E1815" s="36" t="s">
        <v>70</v>
      </c>
      <c r="F1815" s="21" t="s">
        <v>163</v>
      </c>
      <c r="G1815" s="22">
        <v>1987</v>
      </c>
      <c r="H1815" s="128" t="s">
        <v>643</v>
      </c>
      <c r="I1815" s="40"/>
      <c r="J1815" s="159" t="str">
        <f>IFERROR(IF(K1815&gt;0,I1815*K1815,"   -"),"   -")</f>
        <v xml:space="preserve">   -</v>
      </c>
      <c r="K1815" s="52" t="str">
        <f>_xlfn.IFNA(VLOOKUP(D1815&amp;"."&amp;G1815,PNIdata!$E$6:$L$264,2,FALSE),"-")</f>
        <v>-</v>
      </c>
      <c r="L1815" s="158" t="str">
        <f>IFERROR(IF(O1815&gt;0,I1815*O1815,"   -"),"   -")</f>
        <v xml:space="preserve">   -</v>
      </c>
      <c r="M1815" s="52"/>
      <c r="N1815" s="167"/>
      <c r="O1815" s="167"/>
    </row>
    <row r="1816" spans="1:15" ht="25.5" hidden="1" x14ac:dyDescent="0.25">
      <c r="A1816" s="33" t="s">
        <v>154</v>
      </c>
      <c r="B1816" s="34">
        <f>VLOOKUP(D1816,nusedswatershed,4,FALSE)</f>
        <v>25</v>
      </c>
      <c r="C1816" s="35">
        <v>25</v>
      </c>
      <c r="D1816" s="36" t="s">
        <v>219</v>
      </c>
      <c r="E1816" s="36" t="s">
        <v>70</v>
      </c>
      <c r="F1816" s="21" t="s">
        <v>163</v>
      </c>
      <c r="G1816" s="22">
        <v>1986</v>
      </c>
      <c r="H1816" s="128" t="s">
        <v>643</v>
      </c>
      <c r="I1816" s="40"/>
      <c r="J1816" s="159" t="str">
        <f>IFERROR(IF(K1816&gt;0,I1816*K1816,"   -"),"   -")</f>
        <v xml:space="preserve">   -</v>
      </c>
      <c r="K1816" s="52" t="str">
        <f>_xlfn.IFNA(VLOOKUP(D1816&amp;"."&amp;G1816,PNIdata!$E$6:$L$264,2,FALSE),"-")</f>
        <v>-</v>
      </c>
      <c r="L1816" s="158" t="str">
        <f>IFERROR(IF(O1816&gt;0,I1816*O1816,"   -"),"   -")</f>
        <v xml:space="preserve">   -</v>
      </c>
      <c r="M1816" s="52"/>
      <c r="N1816" s="167"/>
      <c r="O1816" s="167"/>
    </row>
    <row r="1817" spans="1:15" ht="25.5" hidden="1" x14ac:dyDescent="0.25">
      <c r="A1817" s="33" t="s">
        <v>154</v>
      </c>
      <c r="B1817" s="34">
        <f>VLOOKUP(D1817,nusedswatershed,4,FALSE)</f>
        <v>25</v>
      </c>
      <c r="C1817" s="35">
        <v>25</v>
      </c>
      <c r="D1817" s="36" t="s">
        <v>219</v>
      </c>
      <c r="E1817" s="36" t="s">
        <v>70</v>
      </c>
      <c r="F1817" s="21" t="s">
        <v>163</v>
      </c>
      <c r="G1817" s="22">
        <v>1985</v>
      </c>
      <c r="H1817" s="128" t="s">
        <v>645</v>
      </c>
      <c r="I1817" s="40"/>
      <c r="J1817" s="159" t="str">
        <f>IFERROR(IF(K1817&gt;0,I1817*K1817,"   -"),"   -")</f>
        <v xml:space="preserve">   -</v>
      </c>
      <c r="K1817" s="52" t="str">
        <f>_xlfn.IFNA(VLOOKUP(D1817&amp;"."&amp;G1817,PNIdata!$E$6:$L$264,2,FALSE),"-")</f>
        <v>-</v>
      </c>
      <c r="L1817" s="158" t="str">
        <f>IFERROR(IF(O1817&gt;0,I1817*O1817,"   -"),"   -")</f>
        <v xml:space="preserve">   -</v>
      </c>
      <c r="M1817" s="52"/>
      <c r="N1817" s="167"/>
      <c r="O1817" s="167"/>
    </row>
    <row r="1818" spans="1:15" ht="25.5" hidden="1" x14ac:dyDescent="0.25">
      <c r="A1818" s="33" t="s">
        <v>154</v>
      </c>
      <c r="B1818" s="34">
        <f>VLOOKUP(D1818,nusedswatershed,4,FALSE)</f>
        <v>25</v>
      </c>
      <c r="C1818" s="35">
        <v>25</v>
      </c>
      <c r="D1818" s="36" t="s">
        <v>219</v>
      </c>
      <c r="E1818" s="36" t="s">
        <v>70</v>
      </c>
      <c r="F1818" s="21" t="s">
        <v>163</v>
      </c>
      <c r="G1818" s="22">
        <v>1984</v>
      </c>
      <c r="H1818" s="128" t="s">
        <v>645</v>
      </c>
      <c r="I1818" s="40"/>
      <c r="J1818" s="159" t="str">
        <f>IFERROR(IF(K1818&gt;0,I1818*K1818,"   -"),"   -")</f>
        <v xml:space="preserve">   -</v>
      </c>
      <c r="K1818" s="52" t="str">
        <f>_xlfn.IFNA(VLOOKUP(D1818&amp;"."&amp;G1818,PNIdata!$E$6:$L$264,2,FALSE),"-")</f>
        <v>-</v>
      </c>
      <c r="L1818" s="158" t="str">
        <f>IFERROR(IF(O1818&gt;0,I1818*O1818,"   -"),"   -")</f>
        <v xml:space="preserve">   -</v>
      </c>
      <c r="M1818" s="52"/>
      <c r="N1818" s="167"/>
      <c r="O1818" s="167"/>
    </row>
    <row r="1819" spans="1:15" ht="25.5" hidden="1" x14ac:dyDescent="0.25">
      <c r="A1819" s="33" t="s">
        <v>154</v>
      </c>
      <c r="B1819" s="34">
        <f>VLOOKUP(D1819,nusedswatershed,4,FALSE)</f>
        <v>25</v>
      </c>
      <c r="C1819" s="35">
        <v>25</v>
      </c>
      <c r="D1819" s="36" t="s">
        <v>219</v>
      </c>
      <c r="E1819" s="36" t="s">
        <v>70</v>
      </c>
      <c r="F1819" s="21" t="s">
        <v>163</v>
      </c>
      <c r="G1819" s="22">
        <v>1983</v>
      </c>
      <c r="H1819" s="128" t="s">
        <v>643</v>
      </c>
      <c r="I1819" s="40"/>
      <c r="J1819" s="159" t="str">
        <f>IFERROR(IF(K1819&gt;0,I1819*K1819,"   -"),"   -")</f>
        <v xml:space="preserve">   -</v>
      </c>
      <c r="K1819" s="52" t="str">
        <f>_xlfn.IFNA(VLOOKUP(D1819&amp;"."&amp;G1819,PNIdata!$E$6:$L$264,2,FALSE),"-")</f>
        <v>-</v>
      </c>
      <c r="L1819" s="158" t="str">
        <f>IFERROR(IF(O1819&gt;0,I1819*O1819,"   -"),"   -")</f>
        <v xml:space="preserve">   -</v>
      </c>
      <c r="M1819" s="52"/>
      <c r="N1819" s="167"/>
      <c r="O1819" s="167"/>
    </row>
    <row r="1820" spans="1:15" ht="25.5" hidden="1" x14ac:dyDescent="0.25">
      <c r="A1820" s="33" t="s">
        <v>154</v>
      </c>
      <c r="B1820" s="34">
        <f>VLOOKUP(D1820,nusedswatershed,4,FALSE)</f>
        <v>25</v>
      </c>
      <c r="C1820" s="35">
        <v>25</v>
      </c>
      <c r="D1820" s="36" t="s">
        <v>219</v>
      </c>
      <c r="E1820" s="36" t="s">
        <v>70</v>
      </c>
      <c r="F1820" s="21" t="s">
        <v>163</v>
      </c>
      <c r="G1820" s="22">
        <v>1982</v>
      </c>
      <c r="H1820" s="128" t="s">
        <v>643</v>
      </c>
      <c r="I1820" s="40"/>
      <c r="J1820" s="159" t="str">
        <f>IFERROR(IF(K1820&gt;0,I1820*K1820,"   -"),"   -")</f>
        <v xml:space="preserve">   -</v>
      </c>
      <c r="K1820" s="52" t="str">
        <f>_xlfn.IFNA(VLOOKUP(D1820&amp;"."&amp;G1820,PNIdata!$E$6:$L$264,2,FALSE),"-")</f>
        <v>-</v>
      </c>
      <c r="L1820" s="158" t="str">
        <f>IFERROR(IF(O1820&gt;0,I1820*O1820,"   -"),"   -")</f>
        <v xml:space="preserve">   -</v>
      </c>
      <c r="M1820" s="52"/>
      <c r="N1820" s="167"/>
      <c r="O1820" s="167"/>
    </row>
    <row r="1821" spans="1:15" ht="25.5" hidden="1" x14ac:dyDescent="0.25">
      <c r="A1821" s="33" t="s">
        <v>154</v>
      </c>
      <c r="B1821" s="34">
        <f>VLOOKUP(D1821,nusedswatershed,4,FALSE)</f>
        <v>25</v>
      </c>
      <c r="C1821" s="35">
        <v>25</v>
      </c>
      <c r="D1821" s="36" t="s">
        <v>219</v>
      </c>
      <c r="E1821" s="36" t="s">
        <v>70</v>
      </c>
      <c r="F1821" s="21" t="s">
        <v>163</v>
      </c>
      <c r="G1821" s="22">
        <v>1981</v>
      </c>
      <c r="H1821" s="128" t="s">
        <v>643</v>
      </c>
      <c r="I1821" s="40"/>
      <c r="J1821" s="159" t="str">
        <f>IFERROR(IF(K1821&gt;0,I1821*K1821,"   -"),"   -")</f>
        <v xml:space="preserve">   -</v>
      </c>
      <c r="K1821" s="52" t="str">
        <f>_xlfn.IFNA(VLOOKUP(D1821&amp;"."&amp;G1821,PNIdata!$E$6:$L$264,2,FALSE),"-")</f>
        <v>-</v>
      </c>
      <c r="L1821" s="158" t="str">
        <f>IFERROR(IF(O1821&gt;0,I1821*O1821,"   -"),"   -")</f>
        <v xml:space="preserve">   -</v>
      </c>
      <c r="M1821" s="52"/>
      <c r="N1821" s="167"/>
      <c r="O1821" s="167"/>
    </row>
    <row r="1822" spans="1:15" ht="25.5" hidden="1" x14ac:dyDescent="0.25">
      <c r="A1822" s="33" t="s">
        <v>154</v>
      </c>
      <c r="B1822" s="34">
        <f>VLOOKUP(D1822,nusedswatershed,4,FALSE)</f>
        <v>25</v>
      </c>
      <c r="C1822" s="35">
        <v>25</v>
      </c>
      <c r="D1822" s="36" t="s">
        <v>219</v>
      </c>
      <c r="E1822" s="36" t="s">
        <v>70</v>
      </c>
      <c r="F1822" s="21" t="s">
        <v>163</v>
      </c>
      <c r="G1822" s="22">
        <v>1980</v>
      </c>
      <c r="H1822" s="128" t="s">
        <v>643</v>
      </c>
      <c r="I1822" s="40"/>
      <c r="J1822" s="159" t="str">
        <f>IFERROR(IF(K1822&gt;0,I1822*K1822,"   -"),"   -")</f>
        <v xml:space="preserve">   -</v>
      </c>
      <c r="K1822" s="52" t="str">
        <f>_xlfn.IFNA(VLOOKUP(D1822&amp;"."&amp;G1822,PNIdata!$E$6:$L$264,2,FALSE),"-")</f>
        <v>-</v>
      </c>
      <c r="L1822" s="158" t="str">
        <f>IFERROR(IF(O1822&gt;0,I1822*O1822,"   -"),"   -")</f>
        <v xml:space="preserve">   -</v>
      </c>
      <c r="M1822" s="52"/>
      <c r="N1822" s="167"/>
      <c r="O1822" s="167"/>
    </row>
    <row r="1823" spans="1:15" ht="25.5" hidden="1" x14ac:dyDescent="0.25">
      <c r="A1823" s="33" t="s">
        <v>154</v>
      </c>
      <c r="B1823" s="34">
        <f>VLOOKUP(D1823,nusedswatershed,4,FALSE)</f>
        <v>25</v>
      </c>
      <c r="C1823" s="35">
        <v>25</v>
      </c>
      <c r="D1823" s="36" t="s">
        <v>219</v>
      </c>
      <c r="E1823" s="36" t="s">
        <v>70</v>
      </c>
      <c r="F1823" s="21" t="s">
        <v>163</v>
      </c>
      <c r="G1823" s="22">
        <v>1979</v>
      </c>
      <c r="H1823" s="128">
        <v>15</v>
      </c>
      <c r="I1823" s="40">
        <v>15</v>
      </c>
      <c r="J1823" s="159" t="str">
        <f>IFERROR(IF(K1823&gt;0,I1823*K1823,"   -"),"   -")</f>
        <v xml:space="preserve">   -</v>
      </c>
      <c r="K1823" s="52" t="str">
        <f>_xlfn.IFNA(VLOOKUP(D1823&amp;"."&amp;G1823,PNIdata!$E$6:$L$264,2,FALSE),"-")</f>
        <v>-</v>
      </c>
      <c r="L1823" s="158" t="str">
        <f>IFERROR(IF(O1823&gt;0,I1823*O1823,"   -"),"   -")</f>
        <v xml:space="preserve">   -</v>
      </c>
      <c r="M1823" s="52"/>
      <c r="N1823" s="167"/>
      <c r="O1823" s="167"/>
    </row>
    <row r="1824" spans="1:15" ht="25.5" hidden="1" x14ac:dyDescent="0.25">
      <c r="A1824" s="33" t="s">
        <v>154</v>
      </c>
      <c r="B1824" s="34">
        <f>VLOOKUP(D1824,nusedswatershed,4,FALSE)</f>
        <v>25</v>
      </c>
      <c r="C1824" s="35">
        <v>25</v>
      </c>
      <c r="D1824" s="36" t="s">
        <v>219</v>
      </c>
      <c r="E1824" s="36" t="s">
        <v>70</v>
      </c>
      <c r="F1824" s="21" t="s">
        <v>163</v>
      </c>
      <c r="G1824" s="22">
        <v>1978</v>
      </c>
      <c r="H1824" s="128">
        <v>10</v>
      </c>
      <c r="I1824" s="40">
        <v>10</v>
      </c>
      <c r="J1824" s="159" t="str">
        <f>IFERROR(IF(K1824&gt;0,I1824*K1824,"   -"),"   -")</f>
        <v xml:space="preserve">   -</v>
      </c>
      <c r="K1824" s="52" t="str">
        <f>_xlfn.IFNA(VLOOKUP(D1824&amp;"."&amp;G1824,PNIdata!$E$6:$L$264,2,FALSE),"-")</f>
        <v>-</v>
      </c>
      <c r="L1824" s="158" t="str">
        <f>IFERROR(IF(O1824&gt;0,I1824*O1824,"   -"),"   -")</f>
        <v xml:space="preserve">   -</v>
      </c>
      <c r="M1824" s="52"/>
      <c r="N1824" s="167"/>
      <c r="O1824" s="167"/>
    </row>
    <row r="1825" spans="1:15" ht="25.5" hidden="1" x14ac:dyDescent="0.25">
      <c r="A1825" s="33" t="s">
        <v>154</v>
      </c>
      <c r="B1825" s="34">
        <f>VLOOKUP(D1825,nusedswatershed,4,FALSE)</f>
        <v>25</v>
      </c>
      <c r="C1825" s="35">
        <v>25</v>
      </c>
      <c r="D1825" s="36" t="s">
        <v>219</v>
      </c>
      <c r="E1825" s="36" t="s">
        <v>70</v>
      </c>
      <c r="F1825" s="21" t="s">
        <v>163</v>
      </c>
      <c r="G1825" s="22">
        <v>1977</v>
      </c>
      <c r="H1825" s="128">
        <v>10</v>
      </c>
      <c r="I1825" s="40">
        <v>10</v>
      </c>
      <c r="J1825" s="159" t="str">
        <f>IFERROR(IF(K1825&gt;0,I1825*K1825,"   -"),"   -")</f>
        <v xml:space="preserve">   -</v>
      </c>
      <c r="K1825" s="52" t="str">
        <f>_xlfn.IFNA(VLOOKUP(D1825&amp;"."&amp;G1825,PNIdata!$E$6:$L$264,2,FALSE),"-")</f>
        <v>-</v>
      </c>
      <c r="L1825" s="158" t="str">
        <f>IFERROR(IF(O1825&gt;0,I1825*O1825,"   -"),"   -")</f>
        <v xml:space="preserve">   -</v>
      </c>
      <c r="M1825" s="52"/>
      <c r="N1825" s="167"/>
      <c r="O1825" s="167"/>
    </row>
    <row r="1826" spans="1:15" ht="25.5" hidden="1" x14ac:dyDescent="0.25">
      <c r="A1826" s="33" t="s">
        <v>154</v>
      </c>
      <c r="B1826" s="34">
        <f>VLOOKUP(D1826,nusedswatershed,4,FALSE)</f>
        <v>25</v>
      </c>
      <c r="C1826" s="35">
        <v>25</v>
      </c>
      <c r="D1826" s="36" t="s">
        <v>219</v>
      </c>
      <c r="E1826" s="36" t="s">
        <v>70</v>
      </c>
      <c r="F1826" s="21" t="s">
        <v>163</v>
      </c>
      <c r="G1826" s="22">
        <v>1976</v>
      </c>
      <c r="H1826" s="128">
        <v>25</v>
      </c>
      <c r="I1826" s="40">
        <v>25</v>
      </c>
      <c r="J1826" s="159" t="str">
        <f>IFERROR(IF(K1826&gt;0,I1826*K1826,"   -"),"   -")</f>
        <v xml:space="preserve">   -</v>
      </c>
      <c r="K1826" s="52" t="str">
        <f>_xlfn.IFNA(VLOOKUP(D1826&amp;"."&amp;G1826,PNIdata!$E$6:$L$264,2,FALSE),"-")</f>
        <v>-</v>
      </c>
      <c r="L1826" s="158" t="str">
        <f>IFERROR(IF(O1826&gt;0,I1826*O1826,"   -"),"   -")</f>
        <v xml:space="preserve">   -</v>
      </c>
      <c r="M1826" s="52"/>
      <c r="N1826" s="167"/>
      <c r="O1826" s="167"/>
    </row>
    <row r="1827" spans="1:15" ht="25.5" hidden="1" x14ac:dyDescent="0.25">
      <c r="A1827" s="33" t="s">
        <v>154</v>
      </c>
      <c r="B1827" s="34">
        <f>VLOOKUP(D1827,nusedswatershed,4,FALSE)</f>
        <v>25</v>
      </c>
      <c r="C1827" s="35">
        <v>25</v>
      </c>
      <c r="D1827" s="36" t="s">
        <v>219</v>
      </c>
      <c r="E1827" s="36" t="s">
        <v>70</v>
      </c>
      <c r="F1827" s="21" t="s">
        <v>163</v>
      </c>
      <c r="G1827" s="22">
        <v>1975</v>
      </c>
      <c r="H1827" s="128">
        <v>25</v>
      </c>
      <c r="I1827" s="40">
        <v>25</v>
      </c>
      <c r="J1827" s="159" t="str">
        <f>IFERROR(IF(K1827&gt;0,I1827*K1827,"   -"),"   -")</f>
        <v xml:space="preserve">   -</v>
      </c>
      <c r="K1827" s="52" t="str">
        <f>_xlfn.IFNA(VLOOKUP(D1827&amp;"."&amp;G1827,PNIdata!$E$6:$L$264,2,FALSE),"-")</f>
        <v>-</v>
      </c>
      <c r="L1827" s="158" t="str">
        <f>IFERROR(IF(O1827&gt;0,I1827*O1827,"   -"),"   -")</f>
        <v xml:space="preserve">   -</v>
      </c>
      <c r="M1827" s="52"/>
      <c r="N1827" s="167"/>
      <c r="O1827" s="167"/>
    </row>
    <row r="1828" spans="1:15" ht="25.5" hidden="1" x14ac:dyDescent="0.25">
      <c r="A1828" s="33" t="s">
        <v>154</v>
      </c>
      <c r="B1828" s="34">
        <f>VLOOKUP(D1828,nusedswatershed,4,FALSE)</f>
        <v>25</v>
      </c>
      <c r="C1828" s="35">
        <v>25</v>
      </c>
      <c r="D1828" s="36" t="s">
        <v>219</v>
      </c>
      <c r="E1828" s="36" t="s">
        <v>70</v>
      </c>
      <c r="F1828" s="21" t="s">
        <v>163</v>
      </c>
      <c r="G1828" s="22">
        <v>1974</v>
      </c>
      <c r="H1828" s="128">
        <v>25</v>
      </c>
      <c r="I1828" s="40">
        <v>25</v>
      </c>
      <c r="J1828" s="159" t="str">
        <f>IFERROR(IF(K1828&gt;0,I1828*K1828,"   -"),"   -")</f>
        <v xml:space="preserve">   -</v>
      </c>
      <c r="K1828" s="52" t="str">
        <f>_xlfn.IFNA(VLOOKUP(D1828&amp;"."&amp;G1828,PNIdata!$E$6:$L$264,2,FALSE),"-")</f>
        <v>-</v>
      </c>
      <c r="L1828" s="158" t="str">
        <f>IFERROR(IF(O1828&gt;0,I1828*O1828,"   -"),"   -")</f>
        <v xml:space="preserve">   -</v>
      </c>
      <c r="M1828" s="52"/>
      <c r="N1828" s="167"/>
      <c r="O1828" s="167"/>
    </row>
    <row r="1829" spans="1:15" ht="25.5" hidden="1" x14ac:dyDescent="0.25">
      <c r="A1829" s="33" t="s">
        <v>154</v>
      </c>
      <c r="B1829" s="34">
        <f>VLOOKUP(D1829,nusedswatershed,4,FALSE)</f>
        <v>25</v>
      </c>
      <c r="C1829" s="35">
        <v>25</v>
      </c>
      <c r="D1829" s="36" t="s">
        <v>219</v>
      </c>
      <c r="E1829" s="36" t="s">
        <v>70</v>
      </c>
      <c r="F1829" s="21" t="s">
        <v>163</v>
      </c>
      <c r="G1829" s="22">
        <v>1973</v>
      </c>
      <c r="H1829" s="128">
        <v>25</v>
      </c>
      <c r="I1829" s="40">
        <v>25</v>
      </c>
      <c r="J1829" s="159" t="str">
        <f>IFERROR(IF(K1829&gt;0,I1829*K1829,"   -"),"   -")</f>
        <v xml:space="preserve">   -</v>
      </c>
      <c r="K1829" s="52" t="str">
        <f>_xlfn.IFNA(VLOOKUP(D1829&amp;"."&amp;G1829,PNIdata!$E$6:$L$264,2,FALSE),"-")</f>
        <v>-</v>
      </c>
      <c r="L1829" s="158" t="str">
        <f>IFERROR(IF(O1829&gt;0,I1829*O1829,"   -"),"   -")</f>
        <v xml:space="preserve">   -</v>
      </c>
      <c r="M1829" s="52"/>
      <c r="N1829" s="167"/>
      <c r="O1829" s="167"/>
    </row>
    <row r="1830" spans="1:15" ht="25.5" hidden="1" x14ac:dyDescent="0.25">
      <c r="A1830" s="33" t="s">
        <v>154</v>
      </c>
      <c r="B1830" s="34">
        <f>VLOOKUP(D1830,nusedswatershed,4,FALSE)</f>
        <v>25</v>
      </c>
      <c r="C1830" s="35">
        <v>25</v>
      </c>
      <c r="D1830" s="36" t="s">
        <v>219</v>
      </c>
      <c r="E1830" s="36" t="s">
        <v>70</v>
      </c>
      <c r="F1830" s="21" t="s">
        <v>163</v>
      </c>
      <c r="G1830" s="22">
        <v>1972</v>
      </c>
      <c r="H1830" s="128">
        <v>25</v>
      </c>
      <c r="I1830" s="40">
        <v>25</v>
      </c>
      <c r="J1830" s="159" t="str">
        <f>IFERROR(IF(K1830&gt;0,I1830*K1830,"   -"),"   -")</f>
        <v xml:space="preserve">   -</v>
      </c>
      <c r="K1830" s="52" t="str">
        <f>_xlfn.IFNA(VLOOKUP(D1830&amp;"."&amp;G1830,PNIdata!$E$6:$L$264,2,FALSE),"-")</f>
        <v>-</v>
      </c>
      <c r="L1830" s="158" t="str">
        <f>IFERROR(IF(O1830&gt;0,I1830*O1830,"   -"),"   -")</f>
        <v xml:space="preserve">   -</v>
      </c>
      <c r="M1830" s="52"/>
      <c r="N1830" s="167"/>
      <c r="O1830" s="167"/>
    </row>
    <row r="1831" spans="1:15" ht="25.5" hidden="1" x14ac:dyDescent="0.25">
      <c r="A1831" s="33" t="s">
        <v>154</v>
      </c>
      <c r="B1831" s="34">
        <f>VLOOKUP(D1831,nusedswatershed,4,FALSE)</f>
        <v>25</v>
      </c>
      <c r="C1831" s="35">
        <v>25</v>
      </c>
      <c r="D1831" s="36" t="s">
        <v>219</v>
      </c>
      <c r="E1831" s="36" t="s">
        <v>70</v>
      </c>
      <c r="F1831" s="21" t="s">
        <v>163</v>
      </c>
      <c r="G1831" s="22">
        <v>1971</v>
      </c>
      <c r="H1831" s="128">
        <v>25</v>
      </c>
      <c r="I1831" s="40">
        <v>25</v>
      </c>
      <c r="J1831" s="159" t="str">
        <f>IFERROR(IF(K1831&gt;0,I1831*K1831,"   -"),"   -")</f>
        <v xml:space="preserve">   -</v>
      </c>
      <c r="K1831" s="52" t="str">
        <f>_xlfn.IFNA(VLOOKUP(D1831&amp;"."&amp;G1831,PNIdata!$E$6:$L$264,2,FALSE),"-")</f>
        <v>-</v>
      </c>
      <c r="L1831" s="158" t="str">
        <f>IFERROR(IF(O1831&gt;0,I1831*O1831,"   -"),"   -")</f>
        <v xml:space="preserve">   -</v>
      </c>
      <c r="M1831" s="52"/>
      <c r="N1831" s="167"/>
      <c r="O1831" s="167"/>
    </row>
    <row r="1832" spans="1:15" ht="25.5" hidden="1" x14ac:dyDescent="0.25">
      <c r="A1832" s="33" t="s">
        <v>154</v>
      </c>
      <c r="B1832" s="34">
        <f>VLOOKUP(D1832,nusedswatershed,4,FALSE)</f>
        <v>25</v>
      </c>
      <c r="C1832" s="35">
        <v>25</v>
      </c>
      <c r="D1832" s="36" t="s">
        <v>219</v>
      </c>
      <c r="E1832" s="36" t="s">
        <v>70</v>
      </c>
      <c r="F1832" s="21" t="s">
        <v>163</v>
      </c>
      <c r="G1832" s="22">
        <v>1970</v>
      </c>
      <c r="H1832" s="128">
        <v>25</v>
      </c>
      <c r="I1832" s="40">
        <v>25</v>
      </c>
      <c r="J1832" s="159" t="str">
        <f>IFERROR(IF(K1832&gt;0,I1832*K1832,"   -"),"   -")</f>
        <v xml:space="preserve">   -</v>
      </c>
      <c r="K1832" s="52" t="str">
        <f>_xlfn.IFNA(VLOOKUP(D1832&amp;"."&amp;G1832,PNIdata!$E$6:$L$264,2,FALSE),"-")</f>
        <v>-</v>
      </c>
      <c r="L1832" s="158" t="str">
        <f>IFERROR(IF(O1832&gt;0,I1832*O1832,"   -"),"   -")</f>
        <v xml:space="preserve">   -</v>
      </c>
      <c r="M1832" s="52"/>
      <c r="N1832" s="167"/>
      <c r="O1832" s="167"/>
    </row>
    <row r="1833" spans="1:15" ht="25.5" hidden="1" x14ac:dyDescent="0.25">
      <c r="A1833" s="33" t="s">
        <v>154</v>
      </c>
      <c r="B1833" s="34">
        <f>VLOOKUP(D1833,nusedswatershed,4,FALSE)</f>
        <v>25</v>
      </c>
      <c r="C1833" s="35">
        <v>25</v>
      </c>
      <c r="D1833" s="36" t="s">
        <v>219</v>
      </c>
      <c r="E1833" s="36" t="s">
        <v>70</v>
      </c>
      <c r="F1833" s="21" t="s">
        <v>163</v>
      </c>
      <c r="G1833" s="22">
        <v>1969</v>
      </c>
      <c r="H1833" s="128">
        <v>25</v>
      </c>
      <c r="I1833" s="40">
        <v>25</v>
      </c>
      <c r="J1833" s="159" t="str">
        <f>IFERROR(IF(K1833&gt;0,I1833*K1833,"   -"),"   -")</f>
        <v xml:space="preserve">   -</v>
      </c>
      <c r="K1833" s="52" t="str">
        <f>_xlfn.IFNA(VLOOKUP(D1833&amp;"."&amp;G1833,PNIdata!$E$6:$L$264,2,FALSE),"-")</f>
        <v>-</v>
      </c>
      <c r="L1833" s="158" t="str">
        <f>IFERROR(IF(O1833&gt;0,I1833*O1833,"   -"),"   -")</f>
        <v xml:space="preserve">   -</v>
      </c>
      <c r="M1833" s="52"/>
      <c r="N1833" s="167"/>
      <c r="O1833" s="167"/>
    </row>
    <row r="1834" spans="1:15" ht="25.5" hidden="1" x14ac:dyDescent="0.25">
      <c r="A1834" s="33" t="s">
        <v>154</v>
      </c>
      <c r="B1834" s="34">
        <f>VLOOKUP(D1834,nusedswatershed,4,FALSE)</f>
        <v>25</v>
      </c>
      <c r="C1834" s="35">
        <v>25</v>
      </c>
      <c r="D1834" s="36" t="s">
        <v>219</v>
      </c>
      <c r="E1834" s="36" t="s">
        <v>70</v>
      </c>
      <c r="F1834" s="21" t="s">
        <v>163</v>
      </c>
      <c r="G1834" s="22">
        <v>1968</v>
      </c>
      <c r="H1834" s="128">
        <v>75</v>
      </c>
      <c r="I1834" s="40">
        <v>75</v>
      </c>
      <c r="J1834" s="159" t="str">
        <f>IFERROR(IF(K1834&gt;0,I1834*K1834,"   -"),"   -")</f>
        <v xml:space="preserve">   -</v>
      </c>
      <c r="K1834" s="52" t="str">
        <f>_xlfn.IFNA(VLOOKUP(D1834&amp;"."&amp;G1834,PNIdata!$E$6:$L$264,2,FALSE),"-")</f>
        <v>-</v>
      </c>
      <c r="L1834" s="158" t="str">
        <f>IFERROR(IF(O1834&gt;0,I1834*O1834,"   -"),"   -")</f>
        <v xml:space="preserve">   -</v>
      </c>
      <c r="M1834" s="52"/>
      <c r="N1834" s="167"/>
      <c r="O1834" s="167"/>
    </row>
    <row r="1835" spans="1:15" ht="25.5" hidden="1" x14ac:dyDescent="0.25">
      <c r="A1835" s="33" t="s">
        <v>154</v>
      </c>
      <c r="B1835" s="34">
        <f>VLOOKUP(D1835,nusedswatershed,4,FALSE)</f>
        <v>25</v>
      </c>
      <c r="C1835" s="35">
        <v>25</v>
      </c>
      <c r="D1835" s="36" t="s">
        <v>219</v>
      </c>
      <c r="E1835" s="36" t="s">
        <v>70</v>
      </c>
      <c r="F1835" s="21" t="s">
        <v>163</v>
      </c>
      <c r="G1835" s="22">
        <v>1967</v>
      </c>
      <c r="H1835" s="128">
        <v>75</v>
      </c>
      <c r="I1835" s="40">
        <v>75</v>
      </c>
      <c r="J1835" s="159" t="str">
        <f>IFERROR(IF(K1835&gt;0,I1835*K1835,"   -"),"   -")</f>
        <v xml:space="preserve">   -</v>
      </c>
      <c r="K1835" s="52" t="str">
        <f>_xlfn.IFNA(VLOOKUP(D1835&amp;"."&amp;G1835,PNIdata!$E$6:$L$264,2,FALSE),"-")</f>
        <v>-</v>
      </c>
      <c r="L1835" s="158" t="str">
        <f>IFERROR(IF(O1835&gt;0,I1835*O1835,"   -"),"   -")</f>
        <v xml:space="preserve">   -</v>
      </c>
      <c r="M1835" s="52"/>
      <c r="N1835" s="167"/>
      <c r="O1835" s="167"/>
    </row>
    <row r="1836" spans="1:15" ht="25.5" hidden="1" x14ac:dyDescent="0.25">
      <c r="A1836" s="33" t="s">
        <v>154</v>
      </c>
      <c r="B1836" s="34">
        <f>VLOOKUP(D1836,nusedswatershed,4,FALSE)</f>
        <v>25</v>
      </c>
      <c r="C1836" s="35">
        <v>25</v>
      </c>
      <c r="D1836" s="36" t="s">
        <v>219</v>
      </c>
      <c r="E1836" s="36" t="s">
        <v>70</v>
      </c>
      <c r="F1836" s="21" t="s">
        <v>163</v>
      </c>
      <c r="G1836" s="22">
        <v>1966</v>
      </c>
      <c r="H1836" s="128">
        <v>900</v>
      </c>
      <c r="I1836" s="40">
        <v>900</v>
      </c>
      <c r="J1836" s="159" t="str">
        <f>IFERROR(IF(K1836&gt;0,I1836*K1836,"   -"),"   -")</f>
        <v xml:space="preserve">   -</v>
      </c>
      <c r="K1836" s="52" t="str">
        <f>_xlfn.IFNA(VLOOKUP(D1836&amp;"."&amp;G1836,PNIdata!$E$6:$L$264,2,FALSE),"-")</f>
        <v>-</v>
      </c>
      <c r="L1836" s="158" t="str">
        <f>IFERROR(IF(O1836&gt;0,I1836*O1836,"   -"),"   -")</f>
        <v xml:space="preserve">   -</v>
      </c>
      <c r="M1836" s="52"/>
      <c r="N1836" s="167"/>
      <c r="O1836" s="167"/>
    </row>
    <row r="1837" spans="1:15" ht="25.5" hidden="1" x14ac:dyDescent="0.25">
      <c r="A1837" s="33" t="s">
        <v>154</v>
      </c>
      <c r="B1837" s="34">
        <f>VLOOKUP(D1837,nusedswatershed,4,FALSE)</f>
        <v>25</v>
      </c>
      <c r="C1837" s="35">
        <v>25</v>
      </c>
      <c r="D1837" s="36" t="s">
        <v>219</v>
      </c>
      <c r="E1837" s="36" t="s">
        <v>70</v>
      </c>
      <c r="F1837" s="21" t="s">
        <v>163</v>
      </c>
      <c r="G1837" s="22">
        <v>1965</v>
      </c>
      <c r="H1837" s="128">
        <v>200</v>
      </c>
      <c r="I1837" s="40">
        <v>200</v>
      </c>
      <c r="J1837" s="159" t="str">
        <f>IFERROR(IF(K1837&gt;0,I1837*K1837,"   -"),"   -")</f>
        <v xml:space="preserve">   -</v>
      </c>
      <c r="K1837" s="52" t="str">
        <f>_xlfn.IFNA(VLOOKUP(D1837&amp;"."&amp;G1837,PNIdata!$E$6:$L$264,2,FALSE),"-")</f>
        <v>-</v>
      </c>
      <c r="L1837" s="158" t="str">
        <f>IFERROR(IF(O1837&gt;0,I1837*O1837,"   -"),"   -")</f>
        <v xml:space="preserve">   -</v>
      </c>
      <c r="M1837" s="52"/>
      <c r="N1837" s="167"/>
      <c r="O1837" s="167"/>
    </row>
    <row r="1838" spans="1:15" ht="25.5" hidden="1" x14ac:dyDescent="0.25">
      <c r="A1838" s="33" t="s">
        <v>154</v>
      </c>
      <c r="B1838" s="34">
        <f>VLOOKUP(D1838,nusedswatershed,4,FALSE)</f>
        <v>25</v>
      </c>
      <c r="C1838" s="35">
        <v>25</v>
      </c>
      <c r="D1838" s="36" t="s">
        <v>219</v>
      </c>
      <c r="E1838" s="36" t="s">
        <v>70</v>
      </c>
      <c r="F1838" s="21" t="s">
        <v>163</v>
      </c>
      <c r="G1838" s="22">
        <v>1964</v>
      </c>
      <c r="H1838" s="128">
        <v>200</v>
      </c>
      <c r="I1838" s="40">
        <v>200</v>
      </c>
      <c r="J1838" s="159" t="str">
        <f>IFERROR(IF(K1838&gt;0,I1838*K1838,"   -"),"   -")</f>
        <v xml:space="preserve">   -</v>
      </c>
      <c r="K1838" s="52" t="str">
        <f>_xlfn.IFNA(VLOOKUP(D1838&amp;"."&amp;G1838,PNIdata!$E$6:$L$264,2,FALSE),"-")</f>
        <v>-</v>
      </c>
      <c r="L1838" s="158" t="str">
        <f>IFERROR(IF(O1838&gt;0,I1838*O1838,"   -"),"   -")</f>
        <v xml:space="preserve">   -</v>
      </c>
      <c r="M1838" s="52"/>
      <c r="N1838" s="167"/>
      <c r="O1838" s="167"/>
    </row>
    <row r="1839" spans="1:15" ht="25.5" hidden="1" x14ac:dyDescent="0.25">
      <c r="A1839" s="33" t="s">
        <v>154</v>
      </c>
      <c r="B1839" s="34">
        <f>VLOOKUP(D1839,nusedswatershed,4,FALSE)</f>
        <v>25</v>
      </c>
      <c r="C1839" s="35">
        <v>25</v>
      </c>
      <c r="D1839" s="36" t="s">
        <v>219</v>
      </c>
      <c r="E1839" s="36" t="s">
        <v>70</v>
      </c>
      <c r="F1839" s="21" t="s">
        <v>163</v>
      </c>
      <c r="G1839" s="22">
        <v>1963</v>
      </c>
      <c r="H1839" s="128">
        <v>100</v>
      </c>
      <c r="I1839" s="40">
        <v>100</v>
      </c>
      <c r="J1839" s="159" t="str">
        <f>IFERROR(IF(K1839&gt;0,I1839*K1839,"   -"),"   -")</f>
        <v xml:space="preserve">   -</v>
      </c>
      <c r="K1839" s="52" t="str">
        <f>_xlfn.IFNA(VLOOKUP(D1839&amp;"."&amp;G1839,PNIdata!$E$6:$L$264,2,FALSE),"-")</f>
        <v>-</v>
      </c>
      <c r="L1839" s="158" t="str">
        <f>IFERROR(IF(O1839&gt;0,I1839*O1839,"   -"),"   -")</f>
        <v xml:space="preserve">   -</v>
      </c>
      <c r="M1839" s="52"/>
      <c r="N1839" s="167"/>
      <c r="O1839" s="167"/>
    </row>
    <row r="1840" spans="1:15" ht="25.5" hidden="1" x14ac:dyDescent="0.25">
      <c r="A1840" s="33" t="s">
        <v>154</v>
      </c>
      <c r="B1840" s="34">
        <f>VLOOKUP(D1840,nusedswatershed,4,FALSE)</f>
        <v>25</v>
      </c>
      <c r="C1840" s="35">
        <v>25</v>
      </c>
      <c r="D1840" s="36" t="s">
        <v>219</v>
      </c>
      <c r="E1840" s="36" t="s">
        <v>70</v>
      </c>
      <c r="F1840" s="21" t="s">
        <v>163</v>
      </c>
      <c r="G1840" s="22">
        <v>1962</v>
      </c>
      <c r="H1840" s="128">
        <v>75</v>
      </c>
      <c r="I1840" s="40">
        <v>75</v>
      </c>
      <c r="J1840" s="159" t="str">
        <f>IFERROR(IF(K1840&gt;0,I1840*K1840,"   -"),"   -")</f>
        <v xml:space="preserve">   -</v>
      </c>
      <c r="K1840" s="52" t="str">
        <f>_xlfn.IFNA(VLOOKUP(D1840&amp;"."&amp;G1840,PNIdata!$E$6:$L$264,2,FALSE),"-")</f>
        <v>-</v>
      </c>
      <c r="L1840" s="158" t="str">
        <f>IFERROR(IF(O1840&gt;0,I1840*O1840,"   -"),"   -")</f>
        <v xml:space="preserve">   -</v>
      </c>
      <c r="M1840" s="52"/>
      <c r="N1840" s="167"/>
      <c r="O1840" s="167"/>
    </row>
    <row r="1841" spans="1:15" ht="25.5" hidden="1" x14ac:dyDescent="0.25">
      <c r="A1841" s="33" t="s">
        <v>154</v>
      </c>
      <c r="B1841" s="34">
        <f>VLOOKUP(D1841,nusedswatershed,4,FALSE)</f>
        <v>25</v>
      </c>
      <c r="C1841" s="35">
        <v>25</v>
      </c>
      <c r="D1841" s="36" t="s">
        <v>219</v>
      </c>
      <c r="E1841" s="36" t="s">
        <v>70</v>
      </c>
      <c r="F1841" s="21" t="s">
        <v>163</v>
      </c>
      <c r="G1841" s="22">
        <v>1961</v>
      </c>
      <c r="H1841" s="128">
        <v>75</v>
      </c>
      <c r="I1841" s="40">
        <v>75</v>
      </c>
      <c r="J1841" s="159" t="str">
        <f>IFERROR(IF(K1841&gt;0,I1841*K1841,"   -"),"   -")</f>
        <v xml:space="preserve">   -</v>
      </c>
      <c r="K1841" s="52" t="str">
        <f>_xlfn.IFNA(VLOOKUP(D1841&amp;"."&amp;G1841,PNIdata!$E$6:$L$264,2,FALSE),"-")</f>
        <v>-</v>
      </c>
      <c r="L1841" s="158" t="str">
        <f>IFERROR(IF(O1841&gt;0,I1841*O1841,"   -"),"   -")</f>
        <v xml:space="preserve">   -</v>
      </c>
      <c r="M1841" s="52"/>
      <c r="N1841" s="167"/>
      <c r="O1841" s="167"/>
    </row>
    <row r="1842" spans="1:15" ht="25.5" hidden="1" x14ac:dyDescent="0.25">
      <c r="A1842" s="33" t="s">
        <v>154</v>
      </c>
      <c r="B1842" s="34">
        <f>VLOOKUP(D1842,nusedswatershed,4,FALSE)</f>
        <v>25</v>
      </c>
      <c r="C1842" s="35">
        <v>25</v>
      </c>
      <c r="D1842" s="36" t="s">
        <v>219</v>
      </c>
      <c r="E1842" s="36" t="s">
        <v>70</v>
      </c>
      <c r="F1842" s="21" t="s">
        <v>163</v>
      </c>
      <c r="G1842" s="22">
        <v>1960</v>
      </c>
      <c r="H1842" s="128">
        <v>25</v>
      </c>
      <c r="I1842" s="40">
        <v>25</v>
      </c>
      <c r="J1842" s="159" t="str">
        <f>IFERROR(IF(K1842&gt;0,I1842*K1842,"   -"),"   -")</f>
        <v xml:space="preserve">   -</v>
      </c>
      <c r="K1842" s="52" t="str">
        <f>_xlfn.IFNA(VLOOKUP(D1842&amp;"."&amp;G1842,PNIdata!$E$6:$L$264,2,FALSE),"-")</f>
        <v>-</v>
      </c>
      <c r="L1842" s="158" t="str">
        <f>IFERROR(IF(O1842&gt;0,I1842*O1842,"   -"),"   -")</f>
        <v xml:space="preserve">   -</v>
      </c>
      <c r="M1842" s="52"/>
      <c r="N1842" s="167"/>
      <c r="O1842" s="167"/>
    </row>
    <row r="1843" spans="1:15" ht="25.5" hidden="1" x14ac:dyDescent="0.25">
      <c r="A1843" s="33" t="s">
        <v>154</v>
      </c>
      <c r="B1843" s="34">
        <f>VLOOKUP(D1843,nusedswatershed,4,FALSE)</f>
        <v>25</v>
      </c>
      <c r="C1843" s="35">
        <v>25</v>
      </c>
      <c r="D1843" s="36" t="s">
        <v>219</v>
      </c>
      <c r="E1843" s="36" t="s">
        <v>70</v>
      </c>
      <c r="F1843" s="21" t="s">
        <v>163</v>
      </c>
      <c r="G1843" s="22">
        <v>1959</v>
      </c>
      <c r="H1843" s="128">
        <v>25</v>
      </c>
      <c r="I1843" s="40">
        <v>25</v>
      </c>
      <c r="J1843" s="159" t="str">
        <f>IFERROR(IF(K1843&gt;0,I1843*K1843,"   -"),"   -")</f>
        <v xml:space="preserve">   -</v>
      </c>
      <c r="K1843" s="52" t="str">
        <f>_xlfn.IFNA(VLOOKUP(D1843&amp;"."&amp;G1843,PNIdata!$E$6:$L$264,2,FALSE),"-")</f>
        <v>-</v>
      </c>
      <c r="L1843" s="158" t="str">
        <f>IFERROR(IF(O1843&gt;0,I1843*O1843,"   -"),"   -")</f>
        <v xml:space="preserve">   -</v>
      </c>
      <c r="M1843" s="52"/>
      <c r="N1843" s="167"/>
      <c r="O1843" s="167"/>
    </row>
    <row r="1844" spans="1:15" ht="25.5" hidden="1" x14ac:dyDescent="0.25">
      <c r="A1844" s="33" t="s">
        <v>154</v>
      </c>
      <c r="B1844" s="34">
        <f>VLOOKUP(D1844,nusedswatershed,4,FALSE)</f>
        <v>25</v>
      </c>
      <c r="C1844" s="35">
        <v>25</v>
      </c>
      <c r="D1844" s="36" t="s">
        <v>219</v>
      </c>
      <c r="E1844" s="36" t="s">
        <v>70</v>
      </c>
      <c r="F1844" s="21" t="s">
        <v>163</v>
      </c>
      <c r="G1844" s="22">
        <v>1958</v>
      </c>
      <c r="H1844" s="128" t="s">
        <v>645</v>
      </c>
      <c r="I1844" s="40"/>
      <c r="J1844" s="159" t="str">
        <f>IFERROR(IF(K1844&gt;0,I1844*K1844,"   -"),"   -")</f>
        <v xml:space="preserve">   -</v>
      </c>
      <c r="K1844" s="52" t="str">
        <f>_xlfn.IFNA(VLOOKUP(D1844&amp;"."&amp;G1844,PNIdata!$E$6:$L$264,2,FALSE),"-")</f>
        <v>-</v>
      </c>
      <c r="L1844" s="158" t="str">
        <f>IFERROR(IF(O1844&gt;0,I1844*O1844,"   -"),"   -")</f>
        <v xml:space="preserve">   -</v>
      </c>
      <c r="M1844" s="52"/>
      <c r="N1844" s="167"/>
      <c r="O1844" s="167"/>
    </row>
    <row r="1845" spans="1:15" ht="25.5" hidden="1" x14ac:dyDescent="0.25">
      <c r="A1845" s="33" t="s">
        <v>154</v>
      </c>
      <c r="B1845" s="34">
        <f>VLOOKUP(D1845,nusedswatershed,4,FALSE)</f>
        <v>25</v>
      </c>
      <c r="C1845" s="35">
        <v>25</v>
      </c>
      <c r="D1845" s="36" t="s">
        <v>219</v>
      </c>
      <c r="E1845" s="36" t="s">
        <v>70</v>
      </c>
      <c r="F1845" s="21" t="s">
        <v>163</v>
      </c>
      <c r="G1845" s="22">
        <v>1957</v>
      </c>
      <c r="H1845" s="128" t="s">
        <v>645</v>
      </c>
      <c r="I1845" s="40"/>
      <c r="J1845" s="159" t="str">
        <f>IFERROR(IF(K1845&gt;0,I1845*K1845,"   -"),"   -")</f>
        <v xml:space="preserve">   -</v>
      </c>
      <c r="K1845" s="52" t="str">
        <f>_xlfn.IFNA(VLOOKUP(D1845&amp;"."&amp;G1845,PNIdata!$E$6:$L$264,2,FALSE),"-")</f>
        <v>-</v>
      </c>
      <c r="L1845" s="158" t="str">
        <f>IFERROR(IF(O1845&gt;0,I1845*O1845,"   -"),"   -")</f>
        <v xml:space="preserve">   -</v>
      </c>
      <c r="M1845" s="52"/>
      <c r="N1845" s="167"/>
      <c r="O1845" s="167"/>
    </row>
    <row r="1846" spans="1:15" ht="25.5" hidden="1" x14ac:dyDescent="0.25">
      <c r="A1846" s="33" t="s">
        <v>154</v>
      </c>
      <c r="B1846" s="34">
        <f>VLOOKUP(D1846,nusedswatershed,4,FALSE)</f>
        <v>25</v>
      </c>
      <c r="C1846" s="35">
        <v>25</v>
      </c>
      <c r="D1846" s="36" t="s">
        <v>219</v>
      </c>
      <c r="E1846" s="36" t="s">
        <v>70</v>
      </c>
      <c r="F1846" s="21" t="s">
        <v>163</v>
      </c>
      <c r="G1846" s="22">
        <v>1956</v>
      </c>
      <c r="H1846" s="128" t="s">
        <v>645</v>
      </c>
      <c r="I1846" s="40"/>
      <c r="J1846" s="159" t="str">
        <f>IFERROR(IF(K1846&gt;0,I1846*K1846,"   -"),"   -")</f>
        <v xml:space="preserve">   -</v>
      </c>
      <c r="K1846" s="52" t="str">
        <f>_xlfn.IFNA(VLOOKUP(D1846&amp;"."&amp;G1846,PNIdata!$E$6:$L$264,2,FALSE),"-")</f>
        <v>-</v>
      </c>
      <c r="L1846" s="158" t="str">
        <f>IFERROR(IF(O1846&gt;0,I1846*O1846,"   -"),"   -")</f>
        <v xml:space="preserve">   -</v>
      </c>
      <c r="M1846" s="52"/>
      <c r="N1846" s="167"/>
      <c r="O1846" s="167"/>
    </row>
    <row r="1847" spans="1:15" ht="25.5" hidden="1" x14ac:dyDescent="0.25">
      <c r="A1847" s="33" t="s">
        <v>154</v>
      </c>
      <c r="B1847" s="34">
        <f>VLOOKUP(D1847,nusedswatershed,4,FALSE)</f>
        <v>25</v>
      </c>
      <c r="C1847" s="35">
        <v>25</v>
      </c>
      <c r="D1847" s="36" t="s">
        <v>219</v>
      </c>
      <c r="E1847" s="36" t="s">
        <v>70</v>
      </c>
      <c r="F1847" s="21" t="s">
        <v>163</v>
      </c>
      <c r="G1847" s="22">
        <v>1955</v>
      </c>
      <c r="H1847" s="128">
        <v>25</v>
      </c>
      <c r="I1847" s="40">
        <v>25</v>
      </c>
      <c r="J1847" s="159" t="str">
        <f>IFERROR(IF(K1847&gt;0,I1847*K1847,"   -"),"   -")</f>
        <v xml:space="preserve">   -</v>
      </c>
      <c r="K1847" s="52" t="str">
        <f>_xlfn.IFNA(VLOOKUP(D1847&amp;"."&amp;G1847,PNIdata!$E$6:$L$264,2,FALSE),"-")</f>
        <v>-</v>
      </c>
      <c r="L1847" s="158" t="str">
        <f>IFERROR(IF(O1847&gt;0,I1847*O1847,"   -"),"   -")</f>
        <v xml:space="preserve">   -</v>
      </c>
      <c r="M1847" s="52"/>
      <c r="N1847" s="167"/>
      <c r="O1847" s="167"/>
    </row>
    <row r="1848" spans="1:15" ht="25.5" hidden="1" x14ac:dyDescent="0.25">
      <c r="A1848" s="33" t="s">
        <v>154</v>
      </c>
      <c r="B1848" s="34">
        <f>VLOOKUP(D1848,nusedswatershed,4,FALSE)</f>
        <v>25</v>
      </c>
      <c r="C1848" s="35">
        <v>25</v>
      </c>
      <c r="D1848" s="36" t="s">
        <v>219</v>
      </c>
      <c r="E1848" s="36" t="s">
        <v>70</v>
      </c>
      <c r="F1848" s="21" t="s">
        <v>163</v>
      </c>
      <c r="G1848" s="22">
        <v>1954</v>
      </c>
      <c r="H1848" s="128">
        <v>30</v>
      </c>
      <c r="I1848" s="40">
        <v>30</v>
      </c>
      <c r="J1848" s="159" t="str">
        <f>IFERROR(IF(K1848&gt;0,I1848*K1848,"   -"),"   -")</f>
        <v xml:space="preserve">   -</v>
      </c>
      <c r="K1848" s="52" t="str">
        <f>_xlfn.IFNA(VLOOKUP(D1848&amp;"."&amp;G1848,PNIdata!$E$6:$L$264,2,FALSE),"-")</f>
        <v>-</v>
      </c>
      <c r="L1848" s="158" t="str">
        <f>IFERROR(IF(O1848&gt;0,I1848*O1848,"   -"),"   -")</f>
        <v xml:space="preserve">   -</v>
      </c>
      <c r="M1848" s="52"/>
      <c r="N1848" s="167"/>
      <c r="O1848" s="167"/>
    </row>
    <row r="1849" spans="1:15" ht="25.5" hidden="1" x14ac:dyDescent="0.25">
      <c r="A1849" s="33" t="s">
        <v>154</v>
      </c>
      <c r="B1849" s="34">
        <f>VLOOKUP(D1849,nusedswatershed,4,FALSE)</f>
        <v>25</v>
      </c>
      <c r="C1849" s="35">
        <v>25</v>
      </c>
      <c r="D1849" s="36" t="s">
        <v>219</v>
      </c>
      <c r="E1849" s="36" t="s">
        <v>70</v>
      </c>
      <c r="F1849" s="21" t="s">
        <v>163</v>
      </c>
      <c r="G1849" s="22">
        <v>1953</v>
      </c>
      <c r="H1849" s="128">
        <v>75</v>
      </c>
      <c r="I1849" s="40">
        <v>75</v>
      </c>
      <c r="J1849" s="159" t="str">
        <f>IFERROR(IF(K1849&gt;0,I1849*K1849,"   -"),"   -")</f>
        <v xml:space="preserve">   -</v>
      </c>
      <c r="K1849" s="52" t="str">
        <f>_xlfn.IFNA(VLOOKUP(D1849&amp;"."&amp;G1849,PNIdata!$E$6:$L$264,2,FALSE),"-")</f>
        <v>-</v>
      </c>
      <c r="L1849" s="158" t="str">
        <f>IFERROR(IF(O1849&gt;0,I1849*O1849,"   -"),"   -")</f>
        <v xml:space="preserve">   -</v>
      </c>
      <c r="M1849" s="52"/>
      <c r="N1849" s="167"/>
      <c r="O1849" s="167"/>
    </row>
    <row r="1850" spans="1:15" x14ac:dyDescent="0.25">
      <c r="A1850" s="33" t="s">
        <v>154</v>
      </c>
      <c r="B1850" s="34">
        <f>VLOOKUP(D1850,nusedswatershed,4,FALSE)</f>
        <v>26</v>
      </c>
      <c r="C1850" s="35">
        <v>26</v>
      </c>
      <c r="D1850" s="36" t="s">
        <v>235</v>
      </c>
      <c r="E1850" s="36" t="s">
        <v>72</v>
      </c>
      <c r="F1850" s="21" t="s">
        <v>163</v>
      </c>
      <c r="G1850" s="40">
        <v>2023</v>
      </c>
      <c r="H1850" s="128">
        <v>87</v>
      </c>
      <c r="I1850" s="40">
        <v>87</v>
      </c>
      <c r="J1850" s="159" t="str">
        <f>IFERROR(IF(K1850&gt;0,I1850*K1850,"   -"),"   -")</f>
        <v xml:space="preserve">   -</v>
      </c>
      <c r="K1850" s="52" t="str">
        <f>_xlfn.IFNA(VLOOKUP(D1850&amp;"."&amp;G1850,PNIdata!$E$6:$L$264,2,FALSE),"-")</f>
        <v>-</v>
      </c>
      <c r="L1850" s="158" t="str">
        <f>IFERROR(IF(O1850&gt;0,I1850*O1850,"   -"),"   -")</f>
        <v xml:space="preserve">   -</v>
      </c>
      <c r="M1850" s="52"/>
      <c r="N1850" s="167"/>
      <c r="O1850" s="167"/>
    </row>
    <row r="1851" spans="1:15" x14ac:dyDescent="0.25">
      <c r="A1851" s="33" t="s">
        <v>154</v>
      </c>
      <c r="B1851" s="34">
        <f>VLOOKUP(D1851,nusedswatershed,4,FALSE)</f>
        <v>26</v>
      </c>
      <c r="C1851" s="35">
        <v>26</v>
      </c>
      <c r="D1851" s="36" t="s">
        <v>235</v>
      </c>
      <c r="E1851" s="36" t="s">
        <v>72</v>
      </c>
      <c r="F1851" s="21" t="s">
        <v>163</v>
      </c>
      <c r="G1851" s="40">
        <v>2022</v>
      </c>
      <c r="H1851" s="128">
        <v>26</v>
      </c>
      <c r="I1851" s="40">
        <v>26</v>
      </c>
      <c r="J1851" s="159" t="str">
        <f>IFERROR(IF(K1851&gt;0,I1851*K1851,"   -"),"   -")</f>
        <v xml:space="preserve">   -</v>
      </c>
      <c r="K1851" s="52" t="str">
        <f>_xlfn.IFNA(VLOOKUP(D1851&amp;"."&amp;G1851,PNIdata!$E$6:$L$264,2,FALSE),"-")</f>
        <v>-</v>
      </c>
      <c r="L1851" s="158" t="str">
        <f>IFERROR(IF(O1851&gt;0,I1851*O1851,"   -"),"   -")</f>
        <v xml:space="preserve">   -</v>
      </c>
      <c r="M1851" s="52"/>
      <c r="N1851" s="167"/>
      <c r="O1851" s="167"/>
    </row>
    <row r="1852" spans="1:15" x14ac:dyDescent="0.25">
      <c r="A1852" s="33" t="s">
        <v>154</v>
      </c>
      <c r="B1852" s="34">
        <f>VLOOKUP(D1852,nusedswatershed,4,FALSE)</f>
        <v>26</v>
      </c>
      <c r="C1852" s="35">
        <v>26</v>
      </c>
      <c r="D1852" s="36" t="s">
        <v>235</v>
      </c>
      <c r="E1852" s="36" t="s">
        <v>72</v>
      </c>
      <c r="F1852" s="21" t="s">
        <v>163</v>
      </c>
      <c r="G1852" s="40">
        <v>2021</v>
      </c>
      <c r="H1852" s="128">
        <v>24</v>
      </c>
      <c r="I1852" s="40">
        <v>24</v>
      </c>
      <c r="J1852" s="159" t="str">
        <f>IFERROR(IF(K1852&gt;0,I1852*K1852,"   -"),"   -")</f>
        <v xml:space="preserve">   -</v>
      </c>
      <c r="K1852" s="52" t="str">
        <f>_xlfn.IFNA(VLOOKUP(D1852&amp;"."&amp;G1852,PNIdata!$E$6:$L$264,2,FALSE),"-")</f>
        <v>-</v>
      </c>
      <c r="L1852" s="158" t="str">
        <f>IFERROR(IF(O1852&gt;0,I1852*O1852,"   -"),"   -")</f>
        <v xml:space="preserve">   -</v>
      </c>
      <c r="M1852" s="52"/>
      <c r="N1852" s="167"/>
      <c r="O1852" s="167"/>
    </row>
    <row r="1853" spans="1:15" x14ac:dyDescent="0.25">
      <c r="A1853" s="33" t="s">
        <v>154</v>
      </c>
      <c r="B1853" s="34">
        <f>VLOOKUP(D1853,nusedswatershed,4,FALSE)</f>
        <v>26</v>
      </c>
      <c r="C1853" s="35">
        <v>26</v>
      </c>
      <c r="D1853" s="36" t="s">
        <v>235</v>
      </c>
      <c r="E1853" s="36" t="s">
        <v>72</v>
      </c>
      <c r="F1853" s="21" t="s">
        <v>163</v>
      </c>
      <c r="G1853" s="40">
        <v>2020</v>
      </c>
      <c r="H1853" s="128">
        <v>16</v>
      </c>
      <c r="I1853" s="40">
        <v>16</v>
      </c>
      <c r="J1853" s="159" t="str">
        <f>IFERROR(IF(K1853&gt;0,I1853*K1853,"   -"),"   -")</f>
        <v xml:space="preserve">   -</v>
      </c>
      <c r="K1853" s="52" t="str">
        <f>_xlfn.IFNA(VLOOKUP(D1853&amp;"."&amp;G1853,PNIdata!$E$6:$L$264,2,FALSE),"-")</f>
        <v>-</v>
      </c>
      <c r="L1853" s="158" t="str">
        <f>IFERROR(IF(O1853&gt;0,I1853*O1853,"   -"),"   -")</f>
        <v xml:space="preserve">   -</v>
      </c>
      <c r="M1853" s="52"/>
      <c r="N1853" s="167"/>
      <c r="O1853" s="167"/>
    </row>
    <row r="1854" spans="1:15" x14ac:dyDescent="0.25">
      <c r="A1854" s="33" t="s">
        <v>154</v>
      </c>
      <c r="B1854" s="34">
        <f>VLOOKUP(D1854,nusedswatershed,4,FALSE)</f>
        <v>26</v>
      </c>
      <c r="C1854" s="35">
        <v>26</v>
      </c>
      <c r="D1854" s="36" t="s">
        <v>235</v>
      </c>
      <c r="E1854" s="36" t="s">
        <v>72</v>
      </c>
      <c r="F1854" s="21" t="s">
        <v>163</v>
      </c>
      <c r="G1854" s="40">
        <v>2019</v>
      </c>
      <c r="H1854" s="128">
        <v>7</v>
      </c>
      <c r="I1854" s="40">
        <v>7</v>
      </c>
      <c r="J1854" s="159" t="str">
        <f>IFERROR(IF(K1854&gt;0,I1854*K1854,"   -"),"   -")</f>
        <v xml:space="preserve">   -</v>
      </c>
      <c r="K1854" s="52" t="str">
        <f>_xlfn.IFNA(VLOOKUP(D1854&amp;"."&amp;G1854,PNIdata!$E$6:$L$264,2,FALSE),"-")</f>
        <v>-</v>
      </c>
      <c r="L1854" s="158" t="str">
        <f>IFERROR(IF(O1854&gt;0,I1854*O1854,"   -"),"   -")</f>
        <v xml:space="preserve">   -</v>
      </c>
      <c r="M1854" s="52"/>
      <c r="N1854" s="167"/>
      <c r="O1854" s="167"/>
    </row>
    <row r="1855" spans="1:15" x14ac:dyDescent="0.25">
      <c r="A1855" s="33" t="s">
        <v>154</v>
      </c>
      <c r="B1855" s="34">
        <f>VLOOKUP(D1855,nusedswatershed,4,FALSE)</f>
        <v>26</v>
      </c>
      <c r="C1855" s="35">
        <v>26</v>
      </c>
      <c r="D1855" s="36" t="s">
        <v>235</v>
      </c>
      <c r="E1855" s="36" t="s">
        <v>72</v>
      </c>
      <c r="F1855" s="21" t="s">
        <v>163</v>
      </c>
      <c r="G1855" s="40">
        <v>2018</v>
      </c>
      <c r="H1855" s="128">
        <v>64</v>
      </c>
      <c r="I1855" s="40">
        <v>64</v>
      </c>
      <c r="J1855" s="159" t="str">
        <f>IFERROR(IF(K1855&gt;0,I1855*K1855,"   -"),"   -")</f>
        <v xml:space="preserve">   -</v>
      </c>
      <c r="K1855" s="52" t="str">
        <f>_xlfn.IFNA(VLOOKUP(D1855&amp;"."&amp;G1855,PNIdata!$E$6:$L$264,2,FALSE),"-")</f>
        <v>-</v>
      </c>
      <c r="L1855" s="158" t="str">
        <f>IFERROR(IF(O1855&gt;0,I1855*O1855,"   -"),"   -")</f>
        <v xml:space="preserve">   -</v>
      </c>
      <c r="M1855" s="52"/>
      <c r="N1855" s="167"/>
      <c r="O1855" s="167"/>
    </row>
    <row r="1856" spans="1:15" x14ac:dyDescent="0.25">
      <c r="A1856" s="33" t="s">
        <v>154</v>
      </c>
      <c r="B1856" s="34">
        <f>VLOOKUP(D1856,nusedswatershed,4,FALSE)</f>
        <v>26</v>
      </c>
      <c r="C1856" s="35">
        <v>26</v>
      </c>
      <c r="D1856" s="36" t="s">
        <v>235</v>
      </c>
      <c r="E1856" s="36" t="s">
        <v>72</v>
      </c>
      <c r="F1856" s="21" t="s">
        <v>163</v>
      </c>
      <c r="G1856" s="40">
        <v>2017</v>
      </c>
      <c r="H1856" s="128">
        <v>14</v>
      </c>
      <c r="I1856" s="40">
        <v>14</v>
      </c>
      <c r="J1856" s="159" t="str">
        <f>IFERROR(IF(K1856&gt;0,I1856*K1856,"   -"),"   -")</f>
        <v xml:space="preserve">   -</v>
      </c>
      <c r="K1856" s="52" t="str">
        <f>_xlfn.IFNA(VLOOKUP(D1856&amp;"."&amp;G1856,PNIdata!$E$6:$L$264,2,FALSE),"-")</f>
        <v>-</v>
      </c>
      <c r="L1856" s="158" t="str">
        <f>IFERROR(IF(O1856&gt;0,I1856*O1856,"   -"),"   -")</f>
        <v xml:space="preserve">   -</v>
      </c>
      <c r="M1856" s="52"/>
      <c r="N1856" s="167"/>
      <c r="O1856" s="167"/>
    </row>
    <row r="1857" spans="1:15" x14ac:dyDescent="0.25">
      <c r="A1857" s="33" t="s">
        <v>154</v>
      </c>
      <c r="B1857" s="34">
        <f>VLOOKUP(D1857,nusedswatershed,4,FALSE)</f>
        <v>26</v>
      </c>
      <c r="C1857" s="35">
        <v>26</v>
      </c>
      <c r="D1857" s="36" t="s">
        <v>235</v>
      </c>
      <c r="E1857" s="36" t="s">
        <v>72</v>
      </c>
      <c r="F1857" s="21" t="s">
        <v>163</v>
      </c>
      <c r="G1857" s="40">
        <v>2016</v>
      </c>
      <c r="H1857" s="128">
        <v>13</v>
      </c>
      <c r="I1857" s="40">
        <v>13</v>
      </c>
      <c r="J1857" s="159" t="str">
        <f>IFERROR(IF(K1857&gt;0,I1857*K1857,"   -"),"   -")</f>
        <v xml:space="preserve">   -</v>
      </c>
      <c r="K1857" s="52" t="str">
        <f>_xlfn.IFNA(VLOOKUP(D1857&amp;"."&amp;G1857,PNIdata!$E$6:$L$264,2,FALSE),"-")</f>
        <v>-</v>
      </c>
      <c r="L1857" s="158" t="str">
        <f>IFERROR(IF(O1857&gt;0,I1857*O1857,"   -"),"   -")</f>
        <v xml:space="preserve">   -</v>
      </c>
      <c r="M1857" s="52"/>
      <c r="N1857" s="167"/>
      <c r="O1857" s="167"/>
    </row>
    <row r="1858" spans="1:15" x14ac:dyDescent="0.25">
      <c r="A1858" s="33" t="s">
        <v>154</v>
      </c>
      <c r="B1858" s="34">
        <f>VLOOKUP(D1858,nusedswatershed,4,FALSE)</f>
        <v>26</v>
      </c>
      <c r="C1858" s="35">
        <v>26</v>
      </c>
      <c r="D1858" s="36" t="s">
        <v>235</v>
      </c>
      <c r="E1858" s="36" t="s">
        <v>72</v>
      </c>
      <c r="F1858" s="21" t="s">
        <v>163</v>
      </c>
      <c r="G1858" s="22">
        <v>2015</v>
      </c>
      <c r="H1858" s="128">
        <v>17</v>
      </c>
      <c r="I1858" s="40">
        <v>17</v>
      </c>
      <c r="J1858" s="159" t="str">
        <f>IFERROR(IF(K1858&gt;0,I1858*K1858,"   -"),"   -")</f>
        <v xml:space="preserve">   -</v>
      </c>
      <c r="K1858" s="52" t="str">
        <f>_xlfn.IFNA(VLOOKUP(D1858&amp;"."&amp;G1858,PNIdata!$E$6:$L$264,2,FALSE),"-")</f>
        <v>-</v>
      </c>
      <c r="L1858" s="158" t="str">
        <f>IFERROR(IF(O1858&gt;0,I1858*O1858,"   -"),"   -")</f>
        <v xml:space="preserve">   -</v>
      </c>
      <c r="M1858" s="52"/>
      <c r="N1858" s="167"/>
      <c r="O1858" s="167"/>
    </row>
    <row r="1859" spans="1:15" x14ac:dyDescent="0.25">
      <c r="A1859" s="33" t="s">
        <v>154</v>
      </c>
      <c r="B1859" s="34">
        <f>VLOOKUP(D1859,nusedswatershed,4,FALSE)</f>
        <v>26</v>
      </c>
      <c r="C1859" s="35">
        <v>26</v>
      </c>
      <c r="D1859" s="36" t="s">
        <v>235</v>
      </c>
      <c r="E1859" s="36" t="s">
        <v>72</v>
      </c>
      <c r="F1859" s="21" t="s">
        <v>163</v>
      </c>
      <c r="G1859" s="22">
        <v>2014</v>
      </c>
      <c r="H1859" s="128">
        <v>7</v>
      </c>
      <c r="I1859" s="40">
        <v>7</v>
      </c>
      <c r="J1859" s="159" t="str">
        <f>IFERROR(IF(K1859&gt;0,I1859*K1859,"   -"),"   -")</f>
        <v xml:space="preserve">   -</v>
      </c>
      <c r="K1859" s="52" t="str">
        <f>_xlfn.IFNA(VLOOKUP(D1859&amp;"."&amp;G1859,PNIdata!$E$6:$L$264,2,FALSE),"-")</f>
        <v>-</v>
      </c>
      <c r="L1859" s="158" t="str">
        <f>IFERROR(IF(O1859&gt;0,I1859*O1859,"   -"),"   -")</f>
        <v xml:space="preserve">   -</v>
      </c>
      <c r="M1859" s="52"/>
      <c r="N1859" s="167"/>
      <c r="O1859" s="167"/>
    </row>
    <row r="1860" spans="1:15" x14ac:dyDescent="0.25">
      <c r="A1860" s="33" t="s">
        <v>154</v>
      </c>
      <c r="B1860" s="34">
        <f>VLOOKUP(D1860,nusedswatershed,4,FALSE)</f>
        <v>26</v>
      </c>
      <c r="C1860" s="35">
        <v>26</v>
      </c>
      <c r="D1860" s="36" t="s">
        <v>235</v>
      </c>
      <c r="E1860" s="36" t="s">
        <v>72</v>
      </c>
      <c r="F1860" s="21" t="s">
        <v>163</v>
      </c>
      <c r="G1860">
        <v>2013</v>
      </c>
      <c r="H1860" s="128">
        <v>13</v>
      </c>
      <c r="I1860" s="40">
        <v>13</v>
      </c>
      <c r="J1860" s="159" t="str">
        <f>IFERROR(IF(K1860&gt;0,I1860*K1860,"   -"),"   -")</f>
        <v xml:space="preserve">   -</v>
      </c>
      <c r="K1860" s="52" t="str">
        <f>_xlfn.IFNA(VLOOKUP(D1860&amp;"."&amp;G1860,PNIdata!$E$6:$L$264,2,FALSE),"-")</f>
        <v>-</v>
      </c>
      <c r="L1860" s="158" t="str">
        <f>IFERROR(IF(O1860&gt;0,I1860*O1860,"   -"),"   -")</f>
        <v xml:space="preserve">   -</v>
      </c>
      <c r="M1860" s="52"/>
      <c r="N1860" s="167"/>
      <c r="O1860" s="167"/>
    </row>
    <row r="1861" spans="1:15" x14ac:dyDescent="0.25">
      <c r="A1861" s="33" t="s">
        <v>154</v>
      </c>
      <c r="B1861" s="34">
        <f>VLOOKUP(D1861,nusedswatershed,4,FALSE)</f>
        <v>26</v>
      </c>
      <c r="C1861" s="35">
        <v>26</v>
      </c>
      <c r="D1861" s="36" t="s">
        <v>235</v>
      </c>
      <c r="E1861" s="36" t="s">
        <v>72</v>
      </c>
      <c r="F1861" s="21" t="s">
        <v>163</v>
      </c>
      <c r="G1861" s="22">
        <v>2012</v>
      </c>
      <c r="H1861" s="128">
        <v>41</v>
      </c>
      <c r="I1861" s="40">
        <v>41</v>
      </c>
      <c r="J1861" s="159" t="str">
        <f>IFERROR(IF(K1861&gt;0,I1861*K1861,"   -"),"   -")</f>
        <v xml:space="preserve">   -</v>
      </c>
      <c r="K1861" s="52" t="str">
        <f>_xlfn.IFNA(VLOOKUP(D1861&amp;"."&amp;G1861,PNIdata!$E$6:$L$264,2,FALSE),"-")</f>
        <v>-</v>
      </c>
      <c r="L1861" s="158" t="str">
        <f>IFERROR(IF(O1861&gt;0,I1861*O1861,"   -"),"   -")</f>
        <v xml:space="preserve">   -</v>
      </c>
      <c r="M1861" s="52"/>
      <c r="N1861" s="167"/>
      <c r="O1861" s="167"/>
    </row>
    <row r="1862" spans="1:15" x14ac:dyDescent="0.25">
      <c r="A1862" s="33" t="s">
        <v>154</v>
      </c>
      <c r="B1862" s="34">
        <f>VLOOKUP(D1862,nusedswatershed,4,FALSE)</f>
        <v>26</v>
      </c>
      <c r="C1862" s="35">
        <v>26</v>
      </c>
      <c r="D1862" s="36" t="s">
        <v>235</v>
      </c>
      <c r="E1862" s="36" t="s">
        <v>72</v>
      </c>
      <c r="F1862" s="21" t="s">
        <v>163</v>
      </c>
      <c r="G1862" s="22">
        <v>2011</v>
      </c>
      <c r="H1862" s="128">
        <v>20</v>
      </c>
      <c r="I1862" s="40">
        <v>20</v>
      </c>
      <c r="J1862" s="159" t="str">
        <f>IFERROR(IF(K1862&gt;0,I1862*K1862,"   -"),"   -")</f>
        <v xml:space="preserve">   -</v>
      </c>
      <c r="K1862" s="52" t="str">
        <f>_xlfn.IFNA(VLOOKUP(D1862&amp;"."&amp;G1862,PNIdata!$E$6:$L$264,2,FALSE),"-")</f>
        <v>-</v>
      </c>
      <c r="L1862" s="158" t="str">
        <f>IFERROR(IF(O1862&gt;0,I1862*O1862,"   -"),"   -")</f>
        <v xml:space="preserve">   -</v>
      </c>
      <c r="M1862" s="52"/>
      <c r="N1862" s="167"/>
      <c r="O1862" s="167"/>
    </row>
    <row r="1863" spans="1:15" x14ac:dyDescent="0.25">
      <c r="A1863" s="33" t="s">
        <v>154</v>
      </c>
      <c r="B1863" s="34">
        <f>VLOOKUP(D1863,nusedswatershed,4,FALSE)</f>
        <v>26</v>
      </c>
      <c r="C1863" s="35">
        <v>26</v>
      </c>
      <c r="D1863" s="36" t="s">
        <v>235</v>
      </c>
      <c r="E1863" s="36" t="s">
        <v>72</v>
      </c>
      <c r="F1863" s="21" t="s">
        <v>163</v>
      </c>
      <c r="G1863" s="22">
        <v>2010</v>
      </c>
      <c r="H1863" s="128" t="s">
        <v>644</v>
      </c>
      <c r="I1863" s="40"/>
      <c r="J1863" s="159" t="str">
        <f>IFERROR(IF(K1863&gt;0,I1863*K1863,"   -"),"   -")</f>
        <v xml:space="preserve">   -</v>
      </c>
      <c r="K1863" s="52" t="str">
        <f>_xlfn.IFNA(VLOOKUP(D1863&amp;"."&amp;G1863,PNIdata!$E$6:$L$264,2,FALSE),"-")</f>
        <v>-</v>
      </c>
      <c r="L1863" s="158" t="str">
        <f>IFERROR(IF(O1863&gt;0,I1863*O1863,"   -"),"   -")</f>
        <v xml:space="preserve">   -</v>
      </c>
      <c r="M1863" s="52"/>
      <c r="N1863" s="167"/>
      <c r="O1863" s="167"/>
    </row>
    <row r="1864" spans="1:15" x14ac:dyDescent="0.25">
      <c r="A1864" s="33" t="s">
        <v>154</v>
      </c>
      <c r="B1864" s="34">
        <f>VLOOKUP(D1864,nusedswatershed,4,FALSE)</f>
        <v>26</v>
      </c>
      <c r="C1864" s="35">
        <v>26</v>
      </c>
      <c r="D1864" s="36" t="s">
        <v>235</v>
      </c>
      <c r="E1864" s="36" t="s">
        <v>72</v>
      </c>
      <c r="F1864" s="21" t="s">
        <v>163</v>
      </c>
      <c r="G1864" s="22">
        <v>2009</v>
      </c>
      <c r="H1864" s="128" t="s">
        <v>644</v>
      </c>
      <c r="I1864" s="40"/>
      <c r="J1864" s="159" t="str">
        <f>IFERROR(IF(K1864&gt;0,I1864*K1864,"   -"),"   -")</f>
        <v xml:space="preserve">   -</v>
      </c>
      <c r="K1864" s="52" t="str">
        <f>_xlfn.IFNA(VLOOKUP(D1864&amp;"."&amp;G1864,PNIdata!$E$6:$L$264,2,FALSE),"-")</f>
        <v>-</v>
      </c>
      <c r="L1864" s="158" t="str">
        <f>IFERROR(IF(O1864&gt;0,I1864*O1864,"   -"),"   -")</f>
        <v xml:space="preserve">   -</v>
      </c>
      <c r="M1864" s="52"/>
      <c r="N1864" s="167"/>
      <c r="O1864" s="167"/>
    </row>
    <row r="1865" spans="1:15" x14ac:dyDescent="0.25">
      <c r="A1865" s="33" t="s">
        <v>154</v>
      </c>
      <c r="B1865" s="34">
        <f>VLOOKUP(D1865,nusedswatershed,4,FALSE)</f>
        <v>26</v>
      </c>
      <c r="C1865" s="35">
        <v>26</v>
      </c>
      <c r="D1865" s="36" t="s">
        <v>235</v>
      </c>
      <c r="E1865" s="36" t="s">
        <v>72</v>
      </c>
      <c r="F1865" s="21" t="s">
        <v>163</v>
      </c>
      <c r="G1865">
        <v>2008</v>
      </c>
      <c r="H1865" s="128" t="s">
        <v>644</v>
      </c>
      <c r="I1865" s="40"/>
      <c r="J1865" s="159" t="str">
        <f>IFERROR(IF(K1865&gt;0,I1865*K1865,"   -"),"   -")</f>
        <v xml:space="preserve">   -</v>
      </c>
      <c r="K1865" s="52" t="str">
        <f>_xlfn.IFNA(VLOOKUP(D1865&amp;"."&amp;G1865,PNIdata!$E$6:$L$264,2,FALSE),"-")</f>
        <v>-</v>
      </c>
      <c r="L1865" s="158" t="str">
        <f>IFERROR(IF(O1865&gt;0,I1865*O1865,"   -"),"   -")</f>
        <v xml:space="preserve">   -</v>
      </c>
      <c r="M1865" s="52"/>
      <c r="N1865" s="167"/>
      <c r="O1865" s="167"/>
    </row>
    <row r="1866" spans="1:15" x14ac:dyDescent="0.25">
      <c r="A1866" s="33" t="s">
        <v>154</v>
      </c>
      <c r="B1866" s="34">
        <f>VLOOKUP(D1866,nusedswatershed,4,FALSE)</f>
        <v>26</v>
      </c>
      <c r="C1866" s="35">
        <v>26</v>
      </c>
      <c r="D1866" s="36" t="s">
        <v>235</v>
      </c>
      <c r="E1866" s="36" t="s">
        <v>72</v>
      </c>
      <c r="F1866" s="21" t="s">
        <v>163</v>
      </c>
      <c r="G1866">
        <v>2007</v>
      </c>
      <c r="H1866" s="128" t="s">
        <v>644</v>
      </c>
      <c r="I1866" s="40"/>
      <c r="J1866" s="159" t="str">
        <f>IFERROR(IF(K1866&gt;0,I1866*K1866,"   -"),"   -")</f>
        <v xml:space="preserve">   -</v>
      </c>
      <c r="K1866" s="52" t="str">
        <f>_xlfn.IFNA(VLOOKUP(D1866&amp;"."&amp;G1866,PNIdata!$E$6:$L$264,2,FALSE),"-")</f>
        <v>-</v>
      </c>
      <c r="L1866" s="158" t="str">
        <f>IFERROR(IF(O1866&gt;0,I1866*O1866,"   -"),"   -")</f>
        <v xml:space="preserve">   -</v>
      </c>
      <c r="M1866" s="52"/>
      <c r="N1866" s="167"/>
      <c r="O1866" s="167"/>
    </row>
    <row r="1867" spans="1:15" x14ac:dyDescent="0.25">
      <c r="A1867" s="33" t="s">
        <v>154</v>
      </c>
      <c r="B1867" s="34">
        <f>VLOOKUP(D1867,nusedswatershed,4,FALSE)</f>
        <v>26</v>
      </c>
      <c r="C1867" s="35">
        <v>26</v>
      </c>
      <c r="D1867" s="36" t="s">
        <v>235</v>
      </c>
      <c r="E1867" s="36" t="s">
        <v>72</v>
      </c>
      <c r="F1867" s="21" t="s">
        <v>163</v>
      </c>
      <c r="G1867">
        <v>2006</v>
      </c>
      <c r="H1867" s="128" t="s">
        <v>644</v>
      </c>
      <c r="I1867" s="40"/>
      <c r="J1867" s="159" t="str">
        <f>IFERROR(IF(K1867&gt;0,I1867*K1867,"   -"),"   -")</f>
        <v xml:space="preserve">   -</v>
      </c>
      <c r="K1867" s="52" t="str">
        <f>_xlfn.IFNA(VLOOKUP(D1867&amp;"."&amp;G1867,PNIdata!$E$6:$L$264,2,FALSE),"-")</f>
        <v>-</v>
      </c>
      <c r="L1867" s="158" t="str">
        <f>IFERROR(IF(O1867&gt;0,I1867*O1867,"   -"),"   -")</f>
        <v xml:space="preserve">   -</v>
      </c>
      <c r="M1867" s="52"/>
      <c r="N1867" s="167"/>
      <c r="O1867" s="167"/>
    </row>
    <row r="1868" spans="1:15" x14ac:dyDescent="0.25">
      <c r="A1868" s="33" t="s">
        <v>154</v>
      </c>
      <c r="B1868" s="34">
        <f>VLOOKUP(D1868,nusedswatershed,4,FALSE)</f>
        <v>26</v>
      </c>
      <c r="C1868" s="35">
        <v>26</v>
      </c>
      <c r="D1868" s="36" t="s">
        <v>235</v>
      </c>
      <c r="E1868" s="36" t="s">
        <v>72</v>
      </c>
      <c r="F1868" s="21" t="s">
        <v>163</v>
      </c>
      <c r="G1868">
        <v>2005</v>
      </c>
      <c r="H1868" s="128" t="s">
        <v>644</v>
      </c>
      <c r="I1868" s="40"/>
      <c r="J1868" s="159" t="str">
        <f>IFERROR(IF(K1868&gt;0,I1868*K1868,"   -"),"   -")</f>
        <v xml:space="preserve">   -</v>
      </c>
      <c r="K1868" s="52" t="str">
        <f>_xlfn.IFNA(VLOOKUP(D1868&amp;"."&amp;G1868,PNIdata!$E$6:$L$264,2,FALSE),"-")</f>
        <v>-</v>
      </c>
      <c r="L1868" s="158" t="str">
        <f>IFERROR(IF(O1868&gt;0,I1868*O1868,"   -"),"   -")</f>
        <v xml:space="preserve">   -</v>
      </c>
      <c r="M1868" s="52"/>
      <c r="N1868" s="167"/>
      <c r="O1868" s="167"/>
    </row>
    <row r="1869" spans="1:15" x14ac:dyDescent="0.25">
      <c r="A1869" s="33" t="s">
        <v>154</v>
      </c>
      <c r="B1869" s="34">
        <f>VLOOKUP(D1869,nusedswatershed,4,FALSE)</f>
        <v>26</v>
      </c>
      <c r="C1869" s="35">
        <v>26</v>
      </c>
      <c r="D1869" s="36" t="s">
        <v>235</v>
      </c>
      <c r="E1869" s="36" t="s">
        <v>72</v>
      </c>
      <c r="F1869" s="21" t="s">
        <v>163</v>
      </c>
      <c r="G1869">
        <v>2004</v>
      </c>
      <c r="H1869" s="128" t="s">
        <v>644</v>
      </c>
      <c r="I1869" s="40"/>
      <c r="J1869" s="159" t="str">
        <f>IFERROR(IF(K1869&gt;0,I1869*K1869,"   -"),"   -")</f>
        <v xml:space="preserve">   -</v>
      </c>
      <c r="K1869" s="52" t="str">
        <f>_xlfn.IFNA(VLOOKUP(D1869&amp;"."&amp;G1869,PNIdata!$E$6:$L$264,2,FALSE),"-")</f>
        <v>-</v>
      </c>
      <c r="L1869" s="158" t="str">
        <f>IFERROR(IF(O1869&gt;0,I1869*O1869,"   -"),"   -")</f>
        <v xml:space="preserve">   -</v>
      </c>
      <c r="M1869" s="52"/>
      <c r="N1869" s="167"/>
      <c r="O1869" s="167"/>
    </row>
    <row r="1870" spans="1:15" x14ac:dyDescent="0.25">
      <c r="A1870" s="33" t="s">
        <v>154</v>
      </c>
      <c r="B1870" s="34">
        <f>VLOOKUP(D1870,nusedswatershed,4,FALSE)</f>
        <v>26</v>
      </c>
      <c r="C1870" s="35">
        <v>26</v>
      </c>
      <c r="D1870" s="36" t="s">
        <v>235</v>
      </c>
      <c r="E1870" s="36" t="s">
        <v>72</v>
      </c>
      <c r="F1870" s="21" t="s">
        <v>163</v>
      </c>
      <c r="G1870">
        <v>2003</v>
      </c>
      <c r="H1870" s="128">
        <v>15</v>
      </c>
      <c r="I1870" s="40">
        <v>15</v>
      </c>
      <c r="J1870" s="159" t="str">
        <f>IFERROR(IF(K1870&gt;0,I1870*K1870,"   -"),"   -")</f>
        <v xml:space="preserve">   -</v>
      </c>
      <c r="K1870" s="52" t="str">
        <f>_xlfn.IFNA(VLOOKUP(D1870&amp;"."&amp;G1870,PNIdata!$E$6:$L$264,2,FALSE),"-")</f>
        <v>-</v>
      </c>
      <c r="L1870" s="158" t="str">
        <f>IFERROR(IF(O1870&gt;0,I1870*O1870,"   -"),"   -")</f>
        <v xml:space="preserve">   -</v>
      </c>
      <c r="M1870" s="52"/>
      <c r="N1870" s="167"/>
      <c r="O1870" s="167"/>
    </row>
    <row r="1871" spans="1:15" x14ac:dyDescent="0.25">
      <c r="A1871" s="33" t="s">
        <v>154</v>
      </c>
      <c r="B1871" s="34">
        <f>VLOOKUP(D1871,nusedswatershed,4,FALSE)</f>
        <v>26</v>
      </c>
      <c r="C1871" s="35">
        <v>26</v>
      </c>
      <c r="D1871" s="36" t="s">
        <v>235</v>
      </c>
      <c r="E1871" s="36" t="s">
        <v>72</v>
      </c>
      <c r="F1871" s="21" t="s">
        <v>163</v>
      </c>
      <c r="G1871">
        <v>2002</v>
      </c>
      <c r="H1871" s="128">
        <v>6</v>
      </c>
      <c r="I1871" s="40">
        <v>6</v>
      </c>
      <c r="J1871" s="159" t="str">
        <f>IFERROR(IF(K1871&gt;0,I1871*K1871,"   -"),"   -")</f>
        <v xml:space="preserve">   -</v>
      </c>
      <c r="K1871" s="52" t="str">
        <f>_xlfn.IFNA(VLOOKUP(D1871&amp;"."&amp;G1871,PNIdata!$E$6:$L$264,2,FALSE),"-")</f>
        <v>-</v>
      </c>
      <c r="L1871" s="158" t="str">
        <f>IFERROR(IF(O1871&gt;0,I1871*O1871,"   -"),"   -")</f>
        <v xml:space="preserve">   -</v>
      </c>
      <c r="M1871" s="52"/>
      <c r="N1871" s="167"/>
      <c r="O1871" s="167"/>
    </row>
    <row r="1872" spans="1:15" x14ac:dyDescent="0.25">
      <c r="A1872" s="33" t="s">
        <v>154</v>
      </c>
      <c r="B1872" s="34">
        <f>VLOOKUP(D1872,nusedswatershed,4,FALSE)</f>
        <v>26</v>
      </c>
      <c r="C1872" s="35">
        <v>26</v>
      </c>
      <c r="D1872" s="36" t="s">
        <v>235</v>
      </c>
      <c r="E1872" s="36" t="s">
        <v>72</v>
      </c>
      <c r="F1872" s="21" t="s">
        <v>163</v>
      </c>
      <c r="G1872">
        <v>2001</v>
      </c>
      <c r="H1872" s="128">
        <v>1</v>
      </c>
      <c r="I1872" s="40">
        <v>1</v>
      </c>
      <c r="J1872" s="159" t="str">
        <f>IFERROR(IF(K1872&gt;0,I1872*K1872,"   -"),"   -")</f>
        <v xml:space="preserve">   -</v>
      </c>
      <c r="K1872" s="52" t="str">
        <f>_xlfn.IFNA(VLOOKUP(D1872&amp;"."&amp;G1872,PNIdata!$E$6:$L$264,2,FALSE),"-")</f>
        <v>-</v>
      </c>
      <c r="L1872" s="158" t="str">
        <f>IFERROR(IF(O1872&gt;0,I1872*O1872,"   -"),"   -")</f>
        <v xml:space="preserve">   -</v>
      </c>
      <c r="M1872" s="52"/>
      <c r="N1872" s="167"/>
      <c r="O1872" s="167"/>
    </row>
    <row r="1873" spans="1:15" x14ac:dyDescent="0.25">
      <c r="A1873" s="33" t="s">
        <v>154</v>
      </c>
      <c r="B1873" s="34">
        <f>VLOOKUP(D1873,nusedswatershed,4,FALSE)</f>
        <v>26</v>
      </c>
      <c r="C1873" s="35">
        <v>26</v>
      </c>
      <c r="D1873" s="36" t="s">
        <v>235</v>
      </c>
      <c r="E1873" s="36" t="s">
        <v>72</v>
      </c>
      <c r="F1873" s="21" t="s">
        <v>163</v>
      </c>
      <c r="G1873">
        <v>2000</v>
      </c>
      <c r="H1873" s="128" t="s">
        <v>650</v>
      </c>
      <c r="I1873" s="40"/>
      <c r="J1873" s="159" t="str">
        <f>IFERROR(IF(K1873&gt;0,I1873*K1873,"   -"),"   -")</f>
        <v xml:space="preserve">   -</v>
      </c>
      <c r="K1873" s="52" t="str">
        <f>_xlfn.IFNA(VLOOKUP(D1873&amp;"."&amp;G1873,PNIdata!$E$6:$L$264,2,FALSE),"-")</f>
        <v>-</v>
      </c>
      <c r="L1873" s="158" t="str">
        <f>IFERROR(IF(O1873&gt;0,I1873*O1873,"   -"),"   -")</f>
        <v xml:space="preserve">   -</v>
      </c>
      <c r="M1873" s="52"/>
      <c r="N1873" s="167"/>
      <c r="O1873" s="167"/>
    </row>
    <row r="1874" spans="1:15" x14ac:dyDescent="0.25">
      <c r="A1874" s="33" t="s">
        <v>154</v>
      </c>
      <c r="B1874" s="34">
        <f>VLOOKUP(D1874,nusedswatershed,4,FALSE)</f>
        <v>26</v>
      </c>
      <c r="C1874" s="35">
        <v>26</v>
      </c>
      <c r="D1874" s="36" t="s">
        <v>235</v>
      </c>
      <c r="E1874" s="36" t="s">
        <v>72</v>
      </c>
      <c r="F1874" s="21" t="s">
        <v>163</v>
      </c>
      <c r="G1874">
        <v>1999</v>
      </c>
      <c r="H1874" s="128" t="s">
        <v>650</v>
      </c>
      <c r="I1874" s="40"/>
      <c r="J1874" s="159" t="str">
        <f>IFERROR(IF(K1874&gt;0,I1874*K1874,"   -"),"   -")</f>
        <v xml:space="preserve">   -</v>
      </c>
      <c r="K1874" s="52" t="str">
        <f>_xlfn.IFNA(VLOOKUP(D1874&amp;"."&amp;G1874,PNIdata!$E$6:$L$264,2,FALSE),"-")</f>
        <v>-</v>
      </c>
      <c r="L1874" s="158" t="str">
        <f>IFERROR(IF(O1874&gt;0,I1874*O1874,"   -"),"   -")</f>
        <v xml:space="preserve">   -</v>
      </c>
      <c r="M1874" s="52"/>
      <c r="N1874" s="167"/>
      <c r="O1874" s="167"/>
    </row>
    <row r="1875" spans="1:15" x14ac:dyDescent="0.25">
      <c r="A1875" s="33" t="s">
        <v>154</v>
      </c>
      <c r="B1875" s="34">
        <f>VLOOKUP(D1875,nusedswatershed,4,FALSE)</f>
        <v>26</v>
      </c>
      <c r="C1875" s="35">
        <v>26</v>
      </c>
      <c r="D1875" s="36" t="s">
        <v>235</v>
      </c>
      <c r="E1875" s="36" t="s">
        <v>72</v>
      </c>
      <c r="F1875" s="21" t="s">
        <v>163</v>
      </c>
      <c r="G1875" s="22">
        <v>1998</v>
      </c>
      <c r="H1875" s="128" t="s">
        <v>644</v>
      </c>
      <c r="I1875" s="40"/>
      <c r="J1875" s="159" t="str">
        <f>IFERROR(IF(K1875&gt;0,I1875*K1875,"   -"),"   -")</f>
        <v xml:space="preserve">   -</v>
      </c>
      <c r="K1875" s="52" t="str">
        <f>_xlfn.IFNA(VLOOKUP(D1875&amp;"."&amp;G1875,PNIdata!$E$6:$L$264,2,FALSE),"-")</f>
        <v>-</v>
      </c>
      <c r="L1875" s="158" t="str">
        <f>IFERROR(IF(O1875&gt;0,I1875*O1875,"   -"),"   -")</f>
        <v xml:space="preserve">   -</v>
      </c>
      <c r="M1875" s="52"/>
      <c r="N1875" s="167"/>
      <c r="O1875" s="168"/>
    </row>
    <row r="1876" spans="1:15" x14ac:dyDescent="0.25">
      <c r="A1876" s="33" t="s">
        <v>154</v>
      </c>
      <c r="B1876" s="34">
        <f>VLOOKUP(D1876,nusedswatershed,4,FALSE)</f>
        <v>26</v>
      </c>
      <c r="C1876" s="35">
        <v>26</v>
      </c>
      <c r="D1876" s="36" t="s">
        <v>235</v>
      </c>
      <c r="E1876" s="36" t="s">
        <v>72</v>
      </c>
      <c r="F1876" s="21" t="s">
        <v>163</v>
      </c>
      <c r="G1876" s="22">
        <v>1997</v>
      </c>
      <c r="H1876" s="128" t="s">
        <v>644</v>
      </c>
      <c r="I1876" s="40"/>
      <c r="J1876" s="159" t="str">
        <f>IFERROR(IF(K1876&gt;0,I1876*K1876,"   -"),"   -")</f>
        <v xml:space="preserve">   -</v>
      </c>
      <c r="K1876" s="52" t="str">
        <f>_xlfn.IFNA(VLOOKUP(D1876&amp;"."&amp;G1876,PNIdata!$E$6:$L$264,2,FALSE),"-")</f>
        <v>-</v>
      </c>
      <c r="L1876" s="158" t="str">
        <f>IFERROR(IF(O1876&gt;0,I1876*O1876,"   -"),"   -")</f>
        <v xml:space="preserve">   -</v>
      </c>
      <c r="M1876" s="52"/>
      <c r="N1876" s="167"/>
      <c r="O1876" s="167"/>
    </row>
    <row r="1877" spans="1:15" x14ac:dyDescent="0.25">
      <c r="A1877" s="33" t="s">
        <v>154</v>
      </c>
      <c r="B1877" s="34">
        <f>VLOOKUP(D1877,nusedswatershed,4,FALSE)</f>
        <v>26</v>
      </c>
      <c r="C1877" s="35">
        <v>26</v>
      </c>
      <c r="D1877" s="36" t="s">
        <v>235</v>
      </c>
      <c r="E1877" s="36" t="s">
        <v>72</v>
      </c>
      <c r="F1877" s="21" t="s">
        <v>163</v>
      </c>
      <c r="G1877" s="22">
        <v>1996</v>
      </c>
      <c r="H1877" s="128">
        <v>59</v>
      </c>
      <c r="I1877" s="40">
        <v>59</v>
      </c>
      <c r="J1877" s="159" t="str">
        <f>IFERROR(IF(K1877&gt;0,I1877*K1877,"   -"),"   -")</f>
        <v xml:space="preserve">   -</v>
      </c>
      <c r="K1877" s="52" t="str">
        <f>_xlfn.IFNA(VLOOKUP(D1877&amp;"."&amp;G1877,PNIdata!$E$6:$L$264,2,FALSE),"-")</f>
        <v>-</v>
      </c>
      <c r="L1877" s="158" t="str">
        <f>IFERROR(IF(O1877&gt;0,I1877*O1877,"   -"),"   -")</f>
        <v xml:space="preserve">   -</v>
      </c>
      <c r="M1877" s="52"/>
      <c r="N1877" s="167"/>
      <c r="O1877" s="167"/>
    </row>
    <row r="1878" spans="1:15" x14ac:dyDescent="0.25">
      <c r="A1878" s="33" t="s">
        <v>154</v>
      </c>
      <c r="B1878" s="34">
        <f>VLOOKUP(D1878,nusedswatershed,4,FALSE)</f>
        <v>26</v>
      </c>
      <c r="C1878" s="35">
        <v>26</v>
      </c>
      <c r="D1878" s="36" t="s">
        <v>235</v>
      </c>
      <c r="E1878" s="36" t="s">
        <v>72</v>
      </c>
      <c r="F1878" s="21" t="s">
        <v>163</v>
      </c>
      <c r="G1878" s="22">
        <v>1995</v>
      </c>
      <c r="H1878" s="128">
        <v>3</v>
      </c>
      <c r="I1878" s="40">
        <v>3</v>
      </c>
      <c r="J1878" s="159" t="str">
        <f>IFERROR(IF(K1878&gt;0,I1878*K1878,"   -"),"   -")</f>
        <v xml:space="preserve">   -</v>
      </c>
      <c r="K1878" s="52" t="str">
        <f>_xlfn.IFNA(VLOOKUP(D1878&amp;"."&amp;G1878,PNIdata!$E$6:$L$264,2,FALSE),"-")</f>
        <v>-</v>
      </c>
      <c r="L1878" s="158" t="str">
        <f>IFERROR(IF(O1878&gt;0,I1878*O1878,"   -"),"   -")</f>
        <v xml:space="preserve">   -</v>
      </c>
      <c r="M1878" s="52"/>
      <c r="N1878" s="167"/>
      <c r="O1878" s="167"/>
    </row>
    <row r="1879" spans="1:15" hidden="1" x14ac:dyDescent="0.25">
      <c r="A1879" s="33" t="s">
        <v>154</v>
      </c>
      <c r="B1879" s="34">
        <f>VLOOKUP(D1879,nusedswatershed,4,FALSE)</f>
        <v>26</v>
      </c>
      <c r="C1879" s="35">
        <v>26</v>
      </c>
      <c r="D1879" s="36" t="s">
        <v>235</v>
      </c>
      <c r="E1879" s="36" t="s">
        <v>72</v>
      </c>
      <c r="F1879" s="21" t="s">
        <v>163</v>
      </c>
      <c r="G1879" s="22">
        <v>1994</v>
      </c>
      <c r="H1879" s="128" t="s">
        <v>643</v>
      </c>
      <c r="I1879" s="40"/>
      <c r="J1879" s="159" t="str">
        <f>IFERROR(IF(K1879&gt;0,I1879*K1879,"   -"),"   -")</f>
        <v xml:space="preserve">   -</v>
      </c>
      <c r="K1879" s="52" t="str">
        <f>_xlfn.IFNA(VLOOKUP(D1879&amp;"."&amp;G1879,PNIdata!$E$6:$L$264,2,FALSE),"-")</f>
        <v>-</v>
      </c>
      <c r="L1879" s="158" t="str">
        <f>IFERROR(IF(O1879&gt;0,I1879*O1879,"   -"),"   -")</f>
        <v xml:space="preserve">   -</v>
      </c>
      <c r="M1879" s="52"/>
      <c r="N1879" s="167"/>
      <c r="O1879" s="167"/>
    </row>
    <row r="1880" spans="1:15" hidden="1" x14ac:dyDescent="0.25">
      <c r="A1880" s="33" t="s">
        <v>154</v>
      </c>
      <c r="B1880" s="34">
        <f>VLOOKUP(D1880,nusedswatershed,4,FALSE)</f>
        <v>26</v>
      </c>
      <c r="C1880" s="35">
        <v>26</v>
      </c>
      <c r="D1880" s="36" t="s">
        <v>235</v>
      </c>
      <c r="E1880" s="36" t="s">
        <v>72</v>
      </c>
      <c r="F1880" s="21" t="s">
        <v>163</v>
      </c>
      <c r="G1880" s="22">
        <v>1993</v>
      </c>
      <c r="H1880" s="128" t="s">
        <v>645</v>
      </c>
      <c r="I1880" s="40"/>
      <c r="J1880" s="159" t="str">
        <f>IFERROR(IF(K1880&gt;0,I1880*K1880,"   -"),"   -")</f>
        <v xml:space="preserve">   -</v>
      </c>
      <c r="K1880" s="52" t="str">
        <f>_xlfn.IFNA(VLOOKUP(D1880&amp;"."&amp;G1880,PNIdata!$E$6:$L$264,2,FALSE),"-")</f>
        <v>-</v>
      </c>
      <c r="L1880" s="158" t="str">
        <f>IFERROR(IF(O1880&gt;0,I1880*O1880,"   -"),"   -")</f>
        <v xml:space="preserve">   -</v>
      </c>
      <c r="M1880" s="52"/>
      <c r="N1880" s="167"/>
      <c r="O1880" s="167"/>
    </row>
    <row r="1881" spans="1:15" hidden="1" x14ac:dyDescent="0.25">
      <c r="A1881" s="33" t="s">
        <v>154</v>
      </c>
      <c r="B1881" s="34">
        <f>VLOOKUP(D1881,nusedswatershed,4,FALSE)</f>
        <v>26</v>
      </c>
      <c r="C1881" s="35">
        <v>26</v>
      </c>
      <c r="D1881" s="36" t="s">
        <v>235</v>
      </c>
      <c r="E1881" s="36" t="s">
        <v>72</v>
      </c>
      <c r="F1881" s="21" t="s">
        <v>163</v>
      </c>
      <c r="G1881" s="22">
        <v>1992</v>
      </c>
      <c r="H1881" s="128">
        <v>12</v>
      </c>
      <c r="I1881" s="40">
        <v>12</v>
      </c>
      <c r="J1881" s="159" t="str">
        <f>IFERROR(IF(K1881&gt;0,I1881*K1881,"   -"),"   -")</f>
        <v xml:space="preserve">   -</v>
      </c>
      <c r="K1881" s="52" t="str">
        <f>_xlfn.IFNA(VLOOKUP(D1881&amp;"."&amp;G1881,PNIdata!$E$6:$L$264,2,FALSE),"-")</f>
        <v>-</v>
      </c>
      <c r="L1881" s="158" t="str">
        <f>IFERROR(IF(O1881&gt;0,I1881*O1881,"   -"),"   -")</f>
        <v xml:space="preserve">   -</v>
      </c>
      <c r="M1881" s="52"/>
      <c r="N1881" s="167"/>
      <c r="O1881" s="167"/>
    </row>
    <row r="1882" spans="1:15" hidden="1" x14ac:dyDescent="0.25">
      <c r="A1882" s="33" t="s">
        <v>154</v>
      </c>
      <c r="B1882" s="34">
        <f>VLOOKUP(D1882,nusedswatershed,4,FALSE)</f>
        <v>26</v>
      </c>
      <c r="C1882" s="35">
        <v>26</v>
      </c>
      <c r="D1882" s="36" t="s">
        <v>235</v>
      </c>
      <c r="E1882" s="36" t="s">
        <v>72</v>
      </c>
      <c r="F1882" s="21" t="s">
        <v>163</v>
      </c>
      <c r="G1882" s="22">
        <v>1991</v>
      </c>
      <c r="H1882" s="128">
        <v>40</v>
      </c>
      <c r="I1882" s="40">
        <v>40</v>
      </c>
      <c r="J1882" s="159" t="str">
        <f>IFERROR(IF(K1882&gt;0,I1882*K1882,"   -"),"   -")</f>
        <v xml:space="preserve">   -</v>
      </c>
      <c r="K1882" s="52" t="str">
        <f>_xlfn.IFNA(VLOOKUP(D1882&amp;"."&amp;G1882,PNIdata!$E$6:$L$264,2,FALSE),"-")</f>
        <v>-</v>
      </c>
      <c r="L1882" s="158" t="str">
        <f>IFERROR(IF(O1882&gt;0,I1882*O1882,"   -"),"   -")</f>
        <v xml:space="preserve">   -</v>
      </c>
      <c r="M1882" s="52"/>
      <c r="N1882" s="167"/>
      <c r="O1882" s="167"/>
    </row>
    <row r="1883" spans="1:15" hidden="1" x14ac:dyDescent="0.25">
      <c r="A1883" s="33" t="s">
        <v>154</v>
      </c>
      <c r="B1883" s="34">
        <f>VLOOKUP(D1883,nusedswatershed,4,FALSE)</f>
        <v>26</v>
      </c>
      <c r="C1883" s="35">
        <v>26</v>
      </c>
      <c r="D1883" s="36" t="s">
        <v>235</v>
      </c>
      <c r="E1883" s="36" t="s">
        <v>72</v>
      </c>
      <c r="F1883" s="21" t="s">
        <v>163</v>
      </c>
      <c r="G1883" s="22">
        <v>1990</v>
      </c>
      <c r="H1883" s="128" t="s">
        <v>645</v>
      </c>
      <c r="I1883" s="40"/>
      <c r="J1883" s="159" t="str">
        <f>IFERROR(IF(K1883&gt;0,I1883*K1883,"   -"),"   -")</f>
        <v xml:space="preserve">   -</v>
      </c>
      <c r="K1883" s="52" t="str">
        <f>_xlfn.IFNA(VLOOKUP(D1883&amp;"."&amp;G1883,PNIdata!$E$6:$L$264,2,FALSE),"-")</f>
        <v>-</v>
      </c>
      <c r="L1883" s="158" t="str">
        <f>IFERROR(IF(O1883&gt;0,I1883*O1883,"   -"),"   -")</f>
        <v xml:space="preserve">   -</v>
      </c>
      <c r="M1883" s="52"/>
      <c r="N1883" s="167"/>
      <c r="O1883" s="167"/>
    </row>
    <row r="1884" spans="1:15" hidden="1" x14ac:dyDescent="0.25">
      <c r="A1884" s="33" t="s">
        <v>154</v>
      </c>
      <c r="B1884" s="34">
        <f>VLOOKUP(D1884,nusedswatershed,4,FALSE)</f>
        <v>26</v>
      </c>
      <c r="C1884" s="35">
        <v>26</v>
      </c>
      <c r="D1884" s="36" t="s">
        <v>235</v>
      </c>
      <c r="E1884" s="36" t="s">
        <v>72</v>
      </c>
      <c r="F1884" s="21" t="s">
        <v>163</v>
      </c>
      <c r="G1884" s="22">
        <v>1989</v>
      </c>
      <c r="H1884" s="128" t="s">
        <v>645</v>
      </c>
      <c r="I1884" s="40"/>
      <c r="J1884" s="159" t="str">
        <f>IFERROR(IF(K1884&gt;0,I1884*K1884,"   -"),"   -")</f>
        <v xml:space="preserve">   -</v>
      </c>
      <c r="K1884" s="52" t="str">
        <f>_xlfn.IFNA(VLOOKUP(D1884&amp;"."&amp;G1884,PNIdata!$E$6:$L$264,2,FALSE),"-")</f>
        <v>-</v>
      </c>
      <c r="L1884" s="158" t="str">
        <f>IFERROR(IF(O1884&gt;0,I1884*O1884,"   -"),"   -")</f>
        <v xml:space="preserve">   -</v>
      </c>
      <c r="M1884" s="52"/>
      <c r="N1884" s="167"/>
      <c r="O1884" s="167"/>
    </row>
    <row r="1885" spans="1:15" hidden="1" x14ac:dyDescent="0.25">
      <c r="A1885" s="33" t="s">
        <v>154</v>
      </c>
      <c r="B1885" s="34">
        <f>VLOOKUP(D1885,nusedswatershed,4,FALSE)</f>
        <v>26</v>
      </c>
      <c r="C1885" s="35">
        <v>26</v>
      </c>
      <c r="D1885" s="36" t="s">
        <v>235</v>
      </c>
      <c r="E1885" s="36" t="s">
        <v>72</v>
      </c>
      <c r="F1885" s="21" t="s">
        <v>163</v>
      </c>
      <c r="G1885" s="22">
        <v>1988</v>
      </c>
      <c r="H1885" s="128" t="s">
        <v>644</v>
      </c>
      <c r="I1885" s="40"/>
      <c r="J1885" s="159" t="str">
        <f>IFERROR(IF(K1885&gt;0,I1885*K1885,"   -"),"   -")</f>
        <v xml:space="preserve">   -</v>
      </c>
      <c r="K1885" s="52" t="str">
        <f>_xlfn.IFNA(VLOOKUP(D1885&amp;"."&amp;G1885,PNIdata!$E$6:$L$264,2,FALSE),"-")</f>
        <v>-</v>
      </c>
      <c r="L1885" s="158" t="str">
        <f>IFERROR(IF(O1885&gt;0,I1885*O1885,"   -"),"   -")</f>
        <v xml:space="preserve">   -</v>
      </c>
      <c r="M1885" s="52"/>
      <c r="N1885" s="167"/>
      <c r="O1885" s="167"/>
    </row>
    <row r="1886" spans="1:15" hidden="1" x14ac:dyDescent="0.25">
      <c r="A1886" s="33" t="s">
        <v>154</v>
      </c>
      <c r="B1886" s="34">
        <f>VLOOKUP(D1886,nusedswatershed,4,FALSE)</f>
        <v>26</v>
      </c>
      <c r="C1886" s="35">
        <v>26</v>
      </c>
      <c r="D1886" s="36" t="s">
        <v>235</v>
      </c>
      <c r="E1886" s="36" t="s">
        <v>72</v>
      </c>
      <c r="F1886" s="21" t="s">
        <v>163</v>
      </c>
      <c r="G1886" s="22">
        <v>1987</v>
      </c>
      <c r="H1886" s="128" t="s">
        <v>643</v>
      </c>
      <c r="I1886" s="40"/>
      <c r="J1886" s="159" t="str">
        <f>IFERROR(IF(K1886&gt;0,I1886*K1886,"   -"),"   -")</f>
        <v xml:space="preserve">   -</v>
      </c>
      <c r="K1886" s="52" t="str">
        <f>_xlfn.IFNA(VLOOKUP(D1886&amp;"."&amp;G1886,PNIdata!$E$6:$L$264,2,FALSE),"-")</f>
        <v>-</v>
      </c>
      <c r="L1886" s="158" t="str">
        <f>IFERROR(IF(O1886&gt;0,I1886*O1886,"   -"),"   -")</f>
        <v xml:space="preserve">   -</v>
      </c>
      <c r="M1886" s="52"/>
      <c r="N1886" s="167"/>
      <c r="O1886" s="167"/>
    </row>
    <row r="1887" spans="1:15" hidden="1" x14ac:dyDescent="0.25">
      <c r="A1887" s="33" t="s">
        <v>154</v>
      </c>
      <c r="B1887" s="34">
        <f>VLOOKUP(D1887,nusedswatershed,4,FALSE)</f>
        <v>26</v>
      </c>
      <c r="C1887" s="35">
        <v>26</v>
      </c>
      <c r="D1887" s="36" t="s">
        <v>235</v>
      </c>
      <c r="E1887" s="36" t="s">
        <v>72</v>
      </c>
      <c r="F1887" s="21" t="s">
        <v>163</v>
      </c>
      <c r="G1887" s="22">
        <v>1986</v>
      </c>
      <c r="H1887" s="128" t="s">
        <v>643</v>
      </c>
      <c r="I1887" s="40"/>
      <c r="J1887" s="159" t="str">
        <f>IFERROR(IF(K1887&gt;0,I1887*K1887,"   -"),"   -")</f>
        <v xml:space="preserve">   -</v>
      </c>
      <c r="K1887" s="52" t="str">
        <f>_xlfn.IFNA(VLOOKUP(D1887&amp;"."&amp;G1887,PNIdata!$E$6:$L$264,2,FALSE),"-")</f>
        <v>-</v>
      </c>
      <c r="L1887" s="158" t="str">
        <f>IFERROR(IF(O1887&gt;0,I1887*O1887,"   -"),"   -")</f>
        <v xml:space="preserve">   -</v>
      </c>
      <c r="M1887" s="52"/>
      <c r="N1887" s="167"/>
      <c r="O1887" s="167"/>
    </row>
    <row r="1888" spans="1:15" hidden="1" x14ac:dyDescent="0.25">
      <c r="A1888" s="33" t="s">
        <v>154</v>
      </c>
      <c r="B1888" s="34">
        <f>VLOOKUP(D1888,nusedswatershed,4,FALSE)</f>
        <v>26</v>
      </c>
      <c r="C1888" s="35">
        <v>26</v>
      </c>
      <c r="D1888" s="36" t="s">
        <v>235</v>
      </c>
      <c r="E1888" s="36" t="s">
        <v>72</v>
      </c>
      <c r="F1888" s="21" t="s">
        <v>163</v>
      </c>
      <c r="G1888" s="22">
        <v>1985</v>
      </c>
      <c r="H1888" s="128">
        <v>50</v>
      </c>
      <c r="I1888" s="40">
        <v>50</v>
      </c>
      <c r="J1888" s="159" t="str">
        <f>IFERROR(IF(K1888&gt;0,I1888*K1888,"   -"),"   -")</f>
        <v xml:space="preserve">   -</v>
      </c>
      <c r="K1888" s="52" t="str">
        <f>_xlfn.IFNA(VLOOKUP(D1888&amp;"."&amp;G1888,PNIdata!$E$6:$L$264,2,FALSE),"-")</f>
        <v>-</v>
      </c>
      <c r="L1888" s="158" t="str">
        <f>IFERROR(IF(O1888&gt;0,I1888*O1888,"   -"),"   -")</f>
        <v xml:space="preserve">   -</v>
      </c>
      <c r="M1888" s="52"/>
      <c r="N1888" s="167"/>
      <c r="O1888" s="167"/>
    </row>
    <row r="1889" spans="1:15" hidden="1" x14ac:dyDescent="0.25">
      <c r="A1889" s="33" t="s">
        <v>154</v>
      </c>
      <c r="B1889" s="34">
        <f>VLOOKUP(D1889,nusedswatershed,4,FALSE)</f>
        <v>26</v>
      </c>
      <c r="C1889" s="35">
        <v>26</v>
      </c>
      <c r="D1889" s="36" t="s">
        <v>235</v>
      </c>
      <c r="E1889" s="36" t="s">
        <v>72</v>
      </c>
      <c r="F1889" s="21" t="s">
        <v>163</v>
      </c>
      <c r="G1889" s="22">
        <v>1984</v>
      </c>
      <c r="H1889" s="128" t="s">
        <v>645</v>
      </c>
      <c r="I1889" s="40"/>
      <c r="J1889" s="159" t="str">
        <f>IFERROR(IF(K1889&gt;0,I1889*K1889,"   -"),"   -")</f>
        <v xml:space="preserve">   -</v>
      </c>
      <c r="K1889" s="52" t="str">
        <f>_xlfn.IFNA(VLOOKUP(D1889&amp;"."&amp;G1889,PNIdata!$E$6:$L$264,2,FALSE),"-")</f>
        <v>-</v>
      </c>
      <c r="L1889" s="158" t="str">
        <f>IFERROR(IF(O1889&gt;0,I1889*O1889,"   -"),"   -")</f>
        <v xml:space="preserve">   -</v>
      </c>
      <c r="M1889" s="52"/>
      <c r="N1889" s="167"/>
      <c r="O1889" s="167"/>
    </row>
    <row r="1890" spans="1:15" hidden="1" x14ac:dyDescent="0.25">
      <c r="A1890" s="33" t="s">
        <v>154</v>
      </c>
      <c r="B1890" s="34">
        <f>VLOOKUP(D1890,nusedswatershed,4,FALSE)</f>
        <v>26</v>
      </c>
      <c r="C1890" s="35">
        <v>26</v>
      </c>
      <c r="D1890" s="36" t="s">
        <v>235</v>
      </c>
      <c r="E1890" s="36" t="s">
        <v>72</v>
      </c>
      <c r="F1890" s="21" t="s">
        <v>163</v>
      </c>
      <c r="G1890" s="22">
        <v>1983</v>
      </c>
      <c r="H1890" s="128" t="s">
        <v>643</v>
      </c>
      <c r="I1890" s="40"/>
      <c r="J1890" s="159" t="str">
        <f>IFERROR(IF(K1890&gt;0,I1890*K1890,"   -"),"   -")</f>
        <v xml:space="preserve">   -</v>
      </c>
      <c r="K1890" s="52" t="str">
        <f>_xlfn.IFNA(VLOOKUP(D1890&amp;"."&amp;G1890,PNIdata!$E$6:$L$264,2,FALSE),"-")</f>
        <v>-</v>
      </c>
      <c r="L1890" s="158" t="str">
        <f>IFERROR(IF(O1890&gt;0,I1890*O1890,"   -"),"   -")</f>
        <v xml:space="preserve">   -</v>
      </c>
      <c r="M1890" s="52"/>
      <c r="N1890" s="167"/>
      <c r="O1890" s="167"/>
    </row>
    <row r="1891" spans="1:15" hidden="1" x14ac:dyDescent="0.25">
      <c r="A1891" s="33" t="s">
        <v>154</v>
      </c>
      <c r="B1891" s="34">
        <f>VLOOKUP(D1891,nusedswatershed,4,FALSE)</f>
        <v>26</v>
      </c>
      <c r="C1891" s="35">
        <v>26</v>
      </c>
      <c r="D1891" s="36" t="s">
        <v>235</v>
      </c>
      <c r="E1891" s="36" t="s">
        <v>72</v>
      </c>
      <c r="F1891" s="21" t="s">
        <v>163</v>
      </c>
      <c r="G1891" s="22">
        <v>1982</v>
      </c>
      <c r="H1891" s="128" t="s">
        <v>643</v>
      </c>
      <c r="I1891" s="40"/>
      <c r="J1891" s="159" t="str">
        <f>IFERROR(IF(K1891&gt;0,I1891*K1891,"   -"),"   -")</f>
        <v xml:space="preserve">   -</v>
      </c>
      <c r="K1891" s="52" t="str">
        <f>_xlfn.IFNA(VLOOKUP(D1891&amp;"."&amp;G1891,PNIdata!$E$6:$L$264,2,FALSE),"-")</f>
        <v>-</v>
      </c>
      <c r="L1891" s="158" t="str">
        <f>IFERROR(IF(O1891&gt;0,I1891*O1891,"   -"),"   -")</f>
        <v xml:space="preserve">   -</v>
      </c>
      <c r="M1891" s="52"/>
      <c r="N1891" s="167"/>
      <c r="O1891" s="167"/>
    </row>
    <row r="1892" spans="1:15" hidden="1" x14ac:dyDescent="0.25">
      <c r="A1892" s="33" t="s">
        <v>154</v>
      </c>
      <c r="B1892" s="34">
        <f>VLOOKUP(D1892,nusedswatershed,4,FALSE)</f>
        <v>26</v>
      </c>
      <c r="C1892" s="35">
        <v>26</v>
      </c>
      <c r="D1892" s="36" t="s">
        <v>235</v>
      </c>
      <c r="E1892" s="36" t="s">
        <v>72</v>
      </c>
      <c r="F1892" s="21" t="s">
        <v>163</v>
      </c>
      <c r="G1892" s="22">
        <v>1981</v>
      </c>
      <c r="H1892" s="128">
        <v>50</v>
      </c>
      <c r="I1892" s="40">
        <v>50</v>
      </c>
      <c r="J1892" s="159" t="str">
        <f>IFERROR(IF(K1892&gt;0,I1892*K1892,"   -"),"   -")</f>
        <v xml:space="preserve">   -</v>
      </c>
      <c r="K1892" s="52" t="str">
        <f>_xlfn.IFNA(VLOOKUP(D1892&amp;"."&amp;G1892,PNIdata!$E$6:$L$264,2,FALSE),"-")</f>
        <v>-</v>
      </c>
      <c r="L1892" s="158" t="str">
        <f>IFERROR(IF(O1892&gt;0,I1892*O1892,"   -"),"   -")</f>
        <v xml:space="preserve">   -</v>
      </c>
      <c r="M1892" s="52"/>
      <c r="N1892" s="167"/>
      <c r="O1892" s="167"/>
    </row>
    <row r="1893" spans="1:15" hidden="1" x14ac:dyDescent="0.25">
      <c r="A1893" s="33" t="s">
        <v>154</v>
      </c>
      <c r="B1893" s="34">
        <f>VLOOKUP(D1893,nusedswatershed,4,FALSE)</f>
        <v>26</v>
      </c>
      <c r="C1893" s="35">
        <v>26</v>
      </c>
      <c r="D1893" s="36" t="s">
        <v>235</v>
      </c>
      <c r="E1893" s="36" t="s">
        <v>72</v>
      </c>
      <c r="F1893" s="21" t="s">
        <v>163</v>
      </c>
      <c r="G1893" s="22">
        <v>1980</v>
      </c>
      <c r="H1893" s="128" t="s">
        <v>643</v>
      </c>
      <c r="I1893" s="40"/>
      <c r="J1893" s="159" t="str">
        <f>IFERROR(IF(K1893&gt;0,I1893*K1893,"   -"),"   -")</f>
        <v xml:space="preserve">   -</v>
      </c>
      <c r="K1893" s="52" t="str">
        <f>_xlfn.IFNA(VLOOKUP(D1893&amp;"."&amp;G1893,PNIdata!$E$6:$L$264,2,FALSE),"-")</f>
        <v>-</v>
      </c>
      <c r="L1893" s="158" t="str">
        <f>IFERROR(IF(O1893&gt;0,I1893*O1893,"   -"),"   -")</f>
        <v xml:space="preserve">   -</v>
      </c>
      <c r="M1893" s="52"/>
      <c r="N1893" s="167"/>
      <c r="O1893" s="167"/>
    </row>
    <row r="1894" spans="1:15" hidden="1" x14ac:dyDescent="0.25">
      <c r="A1894" s="33" t="s">
        <v>154</v>
      </c>
      <c r="B1894" s="34">
        <f>VLOOKUP(D1894,nusedswatershed,4,FALSE)</f>
        <v>26</v>
      </c>
      <c r="C1894" s="35">
        <v>26</v>
      </c>
      <c r="D1894" s="36" t="s">
        <v>235</v>
      </c>
      <c r="E1894" s="36" t="s">
        <v>72</v>
      </c>
      <c r="F1894" s="21" t="s">
        <v>163</v>
      </c>
      <c r="G1894" s="22">
        <v>1979</v>
      </c>
      <c r="H1894" s="128">
        <v>10</v>
      </c>
      <c r="I1894" s="40">
        <v>10</v>
      </c>
      <c r="J1894" s="159" t="str">
        <f>IFERROR(IF(K1894&gt;0,I1894*K1894,"   -"),"   -")</f>
        <v xml:space="preserve">   -</v>
      </c>
      <c r="K1894" s="52" t="str">
        <f>_xlfn.IFNA(VLOOKUP(D1894&amp;"."&amp;G1894,PNIdata!$E$6:$L$264,2,FALSE),"-")</f>
        <v>-</v>
      </c>
      <c r="L1894" s="158" t="str">
        <f>IFERROR(IF(O1894&gt;0,I1894*O1894,"   -"),"   -")</f>
        <v xml:space="preserve">   -</v>
      </c>
      <c r="M1894" s="52"/>
      <c r="N1894" s="167"/>
      <c r="O1894" s="167"/>
    </row>
    <row r="1895" spans="1:15" hidden="1" x14ac:dyDescent="0.25">
      <c r="A1895" s="33" t="s">
        <v>154</v>
      </c>
      <c r="B1895" s="34">
        <f>VLOOKUP(D1895,nusedswatershed,4,FALSE)</f>
        <v>26</v>
      </c>
      <c r="C1895" s="35">
        <v>26</v>
      </c>
      <c r="D1895" s="36" t="s">
        <v>235</v>
      </c>
      <c r="E1895" s="36" t="s">
        <v>72</v>
      </c>
      <c r="F1895" s="21" t="s">
        <v>163</v>
      </c>
      <c r="G1895" s="22">
        <v>1978</v>
      </c>
      <c r="H1895" s="128" t="s">
        <v>645</v>
      </c>
      <c r="I1895" s="40"/>
      <c r="J1895" s="159" t="str">
        <f>IFERROR(IF(K1895&gt;0,I1895*K1895,"   -"),"   -")</f>
        <v xml:space="preserve">   -</v>
      </c>
      <c r="K1895" s="52" t="str">
        <f>_xlfn.IFNA(VLOOKUP(D1895&amp;"."&amp;G1895,PNIdata!$E$6:$L$264,2,FALSE),"-")</f>
        <v>-</v>
      </c>
      <c r="L1895" s="158" t="str">
        <f>IFERROR(IF(O1895&gt;0,I1895*O1895,"   -"),"   -")</f>
        <v xml:space="preserve">   -</v>
      </c>
      <c r="M1895" s="52"/>
      <c r="N1895" s="167"/>
      <c r="O1895" s="167"/>
    </row>
    <row r="1896" spans="1:15" hidden="1" x14ac:dyDescent="0.25">
      <c r="A1896" s="33" t="s">
        <v>154</v>
      </c>
      <c r="B1896" s="34">
        <f>VLOOKUP(D1896,nusedswatershed,4,FALSE)</f>
        <v>26</v>
      </c>
      <c r="C1896" s="35">
        <v>26</v>
      </c>
      <c r="D1896" s="36" t="s">
        <v>235</v>
      </c>
      <c r="E1896" s="36" t="s">
        <v>72</v>
      </c>
      <c r="F1896" s="21" t="s">
        <v>163</v>
      </c>
      <c r="G1896" s="22">
        <v>1977</v>
      </c>
      <c r="H1896" s="128" t="s">
        <v>643</v>
      </c>
      <c r="I1896" s="40"/>
      <c r="J1896" s="159" t="str">
        <f>IFERROR(IF(K1896&gt;0,I1896*K1896,"   -"),"   -")</f>
        <v xml:space="preserve">   -</v>
      </c>
      <c r="K1896" s="52" t="str">
        <f>_xlfn.IFNA(VLOOKUP(D1896&amp;"."&amp;G1896,PNIdata!$E$6:$L$264,2,FALSE),"-")</f>
        <v>-</v>
      </c>
      <c r="L1896" s="158" t="str">
        <f>IFERROR(IF(O1896&gt;0,I1896*O1896,"   -"),"   -")</f>
        <v xml:space="preserve">   -</v>
      </c>
      <c r="M1896" s="52"/>
      <c r="N1896" s="167"/>
      <c r="O1896" s="167"/>
    </row>
    <row r="1897" spans="1:15" hidden="1" x14ac:dyDescent="0.25">
      <c r="A1897" s="33" t="s">
        <v>154</v>
      </c>
      <c r="B1897" s="34">
        <f>VLOOKUP(D1897,nusedswatershed,4,FALSE)</f>
        <v>26</v>
      </c>
      <c r="C1897" s="35">
        <v>26</v>
      </c>
      <c r="D1897" s="36" t="s">
        <v>235</v>
      </c>
      <c r="E1897" s="36" t="s">
        <v>72</v>
      </c>
      <c r="F1897" s="21" t="s">
        <v>163</v>
      </c>
      <c r="G1897" s="22">
        <v>1976</v>
      </c>
      <c r="H1897" s="128" t="s">
        <v>643</v>
      </c>
      <c r="I1897" s="40"/>
      <c r="J1897" s="159" t="str">
        <f>IFERROR(IF(K1897&gt;0,I1897*K1897,"   -"),"   -")</f>
        <v xml:space="preserve">   -</v>
      </c>
      <c r="K1897" s="52" t="str">
        <f>_xlfn.IFNA(VLOOKUP(D1897&amp;"."&amp;G1897,PNIdata!$E$6:$L$264,2,FALSE),"-")</f>
        <v>-</v>
      </c>
      <c r="L1897" s="158" t="str">
        <f>IFERROR(IF(O1897&gt;0,I1897*O1897,"   -"),"   -")</f>
        <v xml:space="preserve">   -</v>
      </c>
      <c r="M1897" s="52"/>
      <c r="N1897" s="167"/>
      <c r="O1897" s="167"/>
    </row>
    <row r="1898" spans="1:15" hidden="1" x14ac:dyDescent="0.25">
      <c r="A1898" s="33" t="s">
        <v>154</v>
      </c>
      <c r="B1898" s="34">
        <f>VLOOKUP(D1898,nusedswatershed,4,FALSE)</f>
        <v>26</v>
      </c>
      <c r="C1898" s="35">
        <v>26</v>
      </c>
      <c r="D1898" s="36" t="s">
        <v>235</v>
      </c>
      <c r="E1898" s="36" t="s">
        <v>72</v>
      </c>
      <c r="F1898" s="21" t="s">
        <v>163</v>
      </c>
      <c r="G1898" s="22">
        <v>1975</v>
      </c>
      <c r="H1898" s="128">
        <v>200</v>
      </c>
      <c r="I1898" s="40">
        <v>200</v>
      </c>
      <c r="J1898" s="159" t="str">
        <f>IFERROR(IF(K1898&gt;0,I1898*K1898,"   -"),"   -")</f>
        <v xml:space="preserve">   -</v>
      </c>
      <c r="K1898" s="52" t="str">
        <f>_xlfn.IFNA(VLOOKUP(D1898&amp;"."&amp;G1898,PNIdata!$E$6:$L$264,2,FALSE),"-")</f>
        <v>-</v>
      </c>
      <c r="L1898" s="158" t="str">
        <f>IFERROR(IF(O1898&gt;0,I1898*O1898,"   -"),"   -")</f>
        <v xml:space="preserve">   -</v>
      </c>
      <c r="M1898" s="52"/>
      <c r="N1898" s="167"/>
      <c r="O1898" s="167"/>
    </row>
    <row r="1899" spans="1:15" hidden="1" x14ac:dyDescent="0.25">
      <c r="A1899" s="33" t="s">
        <v>154</v>
      </c>
      <c r="B1899" s="34">
        <f>VLOOKUP(D1899,nusedswatershed,4,FALSE)</f>
        <v>26</v>
      </c>
      <c r="C1899" s="35">
        <v>26</v>
      </c>
      <c r="D1899" s="36" t="s">
        <v>235</v>
      </c>
      <c r="E1899" s="36" t="s">
        <v>72</v>
      </c>
      <c r="F1899" s="21" t="s">
        <v>163</v>
      </c>
      <c r="G1899" s="22">
        <v>1974</v>
      </c>
      <c r="H1899" s="128">
        <v>25</v>
      </c>
      <c r="I1899" s="40">
        <v>25</v>
      </c>
      <c r="J1899" s="159" t="str">
        <f>IFERROR(IF(K1899&gt;0,I1899*K1899,"   -"),"   -")</f>
        <v xml:space="preserve">   -</v>
      </c>
      <c r="K1899" s="52" t="str">
        <f>_xlfn.IFNA(VLOOKUP(D1899&amp;"."&amp;G1899,PNIdata!$E$6:$L$264,2,FALSE),"-")</f>
        <v>-</v>
      </c>
      <c r="L1899" s="158" t="str">
        <f>IFERROR(IF(O1899&gt;0,I1899*O1899,"   -"),"   -")</f>
        <v xml:space="preserve">   -</v>
      </c>
      <c r="M1899" s="52"/>
      <c r="N1899" s="167"/>
      <c r="O1899" s="167"/>
    </row>
    <row r="1900" spans="1:15" hidden="1" x14ac:dyDescent="0.25">
      <c r="A1900" s="33" t="s">
        <v>154</v>
      </c>
      <c r="B1900" s="34">
        <f>VLOOKUP(D1900,nusedswatershed,4,FALSE)</f>
        <v>26</v>
      </c>
      <c r="C1900" s="35">
        <v>26</v>
      </c>
      <c r="D1900" s="36" t="s">
        <v>235</v>
      </c>
      <c r="E1900" s="36" t="s">
        <v>72</v>
      </c>
      <c r="F1900" s="21" t="s">
        <v>163</v>
      </c>
      <c r="G1900" s="22">
        <v>1973</v>
      </c>
      <c r="H1900" s="128" t="s">
        <v>643</v>
      </c>
      <c r="I1900" s="40"/>
      <c r="J1900" s="159" t="str">
        <f>IFERROR(IF(K1900&gt;0,I1900*K1900,"   -"),"   -")</f>
        <v xml:space="preserve">   -</v>
      </c>
      <c r="K1900" s="52" t="str">
        <f>_xlfn.IFNA(VLOOKUP(D1900&amp;"."&amp;G1900,PNIdata!$E$6:$L$264,2,FALSE),"-")</f>
        <v>-</v>
      </c>
      <c r="L1900" s="158" t="str">
        <f>IFERROR(IF(O1900&gt;0,I1900*O1900,"   -"),"   -")</f>
        <v xml:space="preserve">   -</v>
      </c>
      <c r="M1900" s="52"/>
      <c r="N1900" s="167"/>
      <c r="O1900" s="167"/>
    </row>
    <row r="1901" spans="1:15" hidden="1" x14ac:dyDescent="0.25">
      <c r="A1901" s="33" t="s">
        <v>154</v>
      </c>
      <c r="B1901" s="34">
        <f>VLOOKUP(D1901,nusedswatershed,4,FALSE)</f>
        <v>26</v>
      </c>
      <c r="C1901" s="35">
        <v>26</v>
      </c>
      <c r="D1901" s="36" t="s">
        <v>235</v>
      </c>
      <c r="E1901" s="36" t="s">
        <v>72</v>
      </c>
      <c r="F1901" s="21" t="s">
        <v>163</v>
      </c>
      <c r="G1901" s="22">
        <v>1972</v>
      </c>
      <c r="H1901" s="128">
        <v>75</v>
      </c>
      <c r="I1901" s="40">
        <v>75</v>
      </c>
      <c r="J1901" s="159" t="str">
        <f>IFERROR(IF(K1901&gt;0,I1901*K1901,"   -"),"   -")</f>
        <v xml:space="preserve">   -</v>
      </c>
      <c r="K1901" s="52" t="str">
        <f>_xlfn.IFNA(VLOOKUP(D1901&amp;"."&amp;G1901,PNIdata!$E$6:$L$264,2,FALSE),"-")</f>
        <v>-</v>
      </c>
      <c r="L1901" s="158" t="str">
        <f>IFERROR(IF(O1901&gt;0,I1901*O1901,"   -"),"   -")</f>
        <v xml:space="preserve">   -</v>
      </c>
      <c r="M1901" s="52"/>
      <c r="N1901" s="167"/>
      <c r="O1901" s="167"/>
    </row>
    <row r="1902" spans="1:15" hidden="1" x14ac:dyDescent="0.25">
      <c r="A1902" s="33" t="s">
        <v>154</v>
      </c>
      <c r="B1902" s="34">
        <f>VLOOKUP(D1902,nusedswatershed,4,FALSE)</f>
        <v>26</v>
      </c>
      <c r="C1902" s="35">
        <v>26</v>
      </c>
      <c r="D1902" s="36" t="s">
        <v>235</v>
      </c>
      <c r="E1902" s="36" t="s">
        <v>72</v>
      </c>
      <c r="F1902" s="21" t="s">
        <v>163</v>
      </c>
      <c r="G1902" s="22">
        <v>1971</v>
      </c>
      <c r="H1902" s="128">
        <v>25</v>
      </c>
      <c r="I1902" s="40">
        <v>25</v>
      </c>
      <c r="J1902" s="159" t="str">
        <f>IFERROR(IF(K1902&gt;0,I1902*K1902,"   -"),"   -")</f>
        <v xml:space="preserve">   -</v>
      </c>
      <c r="K1902" s="52" t="str">
        <f>_xlfn.IFNA(VLOOKUP(D1902&amp;"."&amp;G1902,PNIdata!$E$6:$L$264,2,FALSE),"-")</f>
        <v>-</v>
      </c>
      <c r="L1902" s="158" t="str">
        <f>IFERROR(IF(O1902&gt;0,I1902*O1902,"   -"),"   -")</f>
        <v xml:space="preserve">   -</v>
      </c>
      <c r="M1902" s="52"/>
      <c r="N1902" s="167"/>
      <c r="O1902" s="167"/>
    </row>
    <row r="1903" spans="1:15" hidden="1" x14ac:dyDescent="0.25">
      <c r="A1903" s="33" t="s">
        <v>154</v>
      </c>
      <c r="B1903" s="34">
        <f>VLOOKUP(D1903,nusedswatershed,4,FALSE)</f>
        <v>26</v>
      </c>
      <c r="C1903" s="35">
        <v>26</v>
      </c>
      <c r="D1903" s="36" t="s">
        <v>235</v>
      </c>
      <c r="E1903" s="36" t="s">
        <v>72</v>
      </c>
      <c r="F1903" s="21" t="s">
        <v>163</v>
      </c>
      <c r="G1903" s="22">
        <v>1970</v>
      </c>
      <c r="H1903" s="128">
        <v>400</v>
      </c>
      <c r="I1903" s="40">
        <v>400</v>
      </c>
      <c r="J1903" s="159" t="str">
        <f>IFERROR(IF(K1903&gt;0,I1903*K1903,"   -"),"   -")</f>
        <v xml:space="preserve">   -</v>
      </c>
      <c r="K1903" s="52" t="str">
        <f>_xlfn.IFNA(VLOOKUP(D1903&amp;"."&amp;G1903,PNIdata!$E$6:$L$264,2,FALSE),"-")</f>
        <v>-</v>
      </c>
      <c r="L1903" s="158" t="str">
        <f>IFERROR(IF(O1903&gt;0,I1903*O1903,"   -"),"   -")</f>
        <v xml:space="preserve">   -</v>
      </c>
      <c r="M1903" s="52"/>
      <c r="N1903" s="167"/>
      <c r="O1903" s="167"/>
    </row>
    <row r="1904" spans="1:15" hidden="1" x14ac:dyDescent="0.25">
      <c r="A1904" s="33" t="s">
        <v>154</v>
      </c>
      <c r="B1904" s="34">
        <f>VLOOKUP(D1904,nusedswatershed,4,FALSE)</f>
        <v>26</v>
      </c>
      <c r="C1904" s="35">
        <v>26</v>
      </c>
      <c r="D1904" s="36" t="s">
        <v>235</v>
      </c>
      <c r="E1904" s="36" t="s">
        <v>72</v>
      </c>
      <c r="F1904" s="21" t="s">
        <v>163</v>
      </c>
      <c r="G1904" s="22">
        <v>1969</v>
      </c>
      <c r="H1904" s="128">
        <v>200</v>
      </c>
      <c r="I1904" s="40">
        <v>200</v>
      </c>
      <c r="J1904" s="159" t="str">
        <f>IFERROR(IF(K1904&gt;0,I1904*K1904,"   -"),"   -")</f>
        <v xml:space="preserve">   -</v>
      </c>
      <c r="K1904" s="52" t="str">
        <f>_xlfn.IFNA(VLOOKUP(D1904&amp;"."&amp;G1904,PNIdata!$E$6:$L$264,2,FALSE),"-")</f>
        <v>-</v>
      </c>
      <c r="L1904" s="158" t="str">
        <f>IFERROR(IF(O1904&gt;0,I1904*O1904,"   -"),"   -")</f>
        <v xml:space="preserve">   -</v>
      </c>
      <c r="M1904" s="52"/>
      <c r="N1904" s="167"/>
      <c r="O1904" s="167"/>
    </row>
    <row r="1905" spans="1:15" hidden="1" x14ac:dyDescent="0.25">
      <c r="A1905" s="33" t="s">
        <v>154</v>
      </c>
      <c r="B1905" s="34">
        <f>VLOOKUP(D1905,nusedswatershed,4,FALSE)</f>
        <v>26</v>
      </c>
      <c r="C1905" s="35">
        <v>26</v>
      </c>
      <c r="D1905" s="36" t="s">
        <v>235</v>
      </c>
      <c r="E1905" s="36" t="s">
        <v>72</v>
      </c>
      <c r="F1905" s="21" t="s">
        <v>163</v>
      </c>
      <c r="G1905" s="22">
        <v>1968</v>
      </c>
      <c r="H1905" s="128">
        <v>400</v>
      </c>
      <c r="I1905" s="40">
        <v>400</v>
      </c>
      <c r="J1905" s="159" t="str">
        <f>IFERROR(IF(K1905&gt;0,I1905*K1905,"   -"),"   -")</f>
        <v xml:space="preserve">   -</v>
      </c>
      <c r="K1905" s="52" t="str">
        <f>_xlfn.IFNA(VLOOKUP(D1905&amp;"."&amp;G1905,PNIdata!$E$6:$L$264,2,FALSE),"-")</f>
        <v>-</v>
      </c>
      <c r="L1905" s="158" t="str">
        <f>IFERROR(IF(O1905&gt;0,I1905*O1905,"   -"),"   -")</f>
        <v xml:space="preserve">   -</v>
      </c>
      <c r="M1905" s="52"/>
      <c r="N1905" s="167"/>
      <c r="O1905" s="167"/>
    </row>
    <row r="1906" spans="1:15" hidden="1" x14ac:dyDescent="0.25">
      <c r="A1906" s="33" t="s">
        <v>154</v>
      </c>
      <c r="B1906" s="34">
        <f>VLOOKUP(D1906,nusedswatershed,4,FALSE)</f>
        <v>26</v>
      </c>
      <c r="C1906" s="35">
        <v>26</v>
      </c>
      <c r="D1906" s="36" t="s">
        <v>235</v>
      </c>
      <c r="E1906" s="36" t="s">
        <v>72</v>
      </c>
      <c r="F1906" s="21" t="s">
        <v>163</v>
      </c>
      <c r="G1906" s="22">
        <v>1967</v>
      </c>
      <c r="H1906" s="128">
        <v>25</v>
      </c>
      <c r="I1906" s="40">
        <v>25</v>
      </c>
      <c r="J1906" s="159" t="str">
        <f>IFERROR(IF(K1906&gt;0,I1906*K1906,"   -"),"   -")</f>
        <v xml:space="preserve">   -</v>
      </c>
      <c r="K1906" s="52" t="str">
        <f>_xlfn.IFNA(VLOOKUP(D1906&amp;"."&amp;G1906,PNIdata!$E$6:$L$264,2,FALSE),"-")</f>
        <v>-</v>
      </c>
      <c r="L1906" s="158" t="str">
        <f>IFERROR(IF(O1906&gt;0,I1906*O1906,"   -"),"   -")</f>
        <v xml:space="preserve">   -</v>
      </c>
      <c r="M1906" s="52"/>
      <c r="N1906" s="167"/>
      <c r="O1906" s="167"/>
    </row>
    <row r="1907" spans="1:15" hidden="1" x14ac:dyDescent="0.25">
      <c r="A1907" s="33" t="s">
        <v>154</v>
      </c>
      <c r="B1907" s="34">
        <f>VLOOKUP(D1907,nusedswatershed,4,FALSE)</f>
        <v>26</v>
      </c>
      <c r="C1907" s="35">
        <v>26</v>
      </c>
      <c r="D1907" s="36" t="s">
        <v>235</v>
      </c>
      <c r="E1907" s="36" t="s">
        <v>72</v>
      </c>
      <c r="F1907" s="21" t="s">
        <v>163</v>
      </c>
      <c r="G1907" s="22">
        <v>1966</v>
      </c>
      <c r="H1907" s="128">
        <v>75</v>
      </c>
      <c r="I1907" s="40">
        <v>75</v>
      </c>
      <c r="J1907" s="159" t="str">
        <f>IFERROR(IF(K1907&gt;0,I1907*K1907,"   -"),"   -")</f>
        <v xml:space="preserve">   -</v>
      </c>
      <c r="K1907" s="52" t="str">
        <f>_xlfn.IFNA(VLOOKUP(D1907&amp;"."&amp;G1907,PNIdata!$E$6:$L$264,2,FALSE),"-")</f>
        <v>-</v>
      </c>
      <c r="L1907" s="158" t="str">
        <f>IFERROR(IF(O1907&gt;0,I1907*O1907,"   -"),"   -")</f>
        <v xml:space="preserve">   -</v>
      </c>
      <c r="M1907" s="52"/>
      <c r="N1907" s="167"/>
      <c r="O1907" s="167"/>
    </row>
    <row r="1908" spans="1:15" hidden="1" x14ac:dyDescent="0.25">
      <c r="A1908" s="33" t="s">
        <v>154</v>
      </c>
      <c r="B1908" s="34">
        <f>VLOOKUP(D1908,nusedswatershed,4,FALSE)</f>
        <v>26</v>
      </c>
      <c r="C1908" s="35">
        <v>26</v>
      </c>
      <c r="D1908" s="36" t="s">
        <v>235</v>
      </c>
      <c r="E1908" s="36" t="s">
        <v>72</v>
      </c>
      <c r="F1908" s="21" t="s">
        <v>163</v>
      </c>
      <c r="G1908" s="22">
        <v>1965</v>
      </c>
      <c r="H1908" s="128" t="s">
        <v>643</v>
      </c>
      <c r="I1908" s="40"/>
      <c r="J1908" s="159" t="str">
        <f>IFERROR(IF(K1908&gt;0,I1908*K1908,"   -"),"   -")</f>
        <v xml:space="preserve">   -</v>
      </c>
      <c r="K1908" s="52" t="str">
        <f>_xlfn.IFNA(VLOOKUP(D1908&amp;"."&amp;G1908,PNIdata!$E$6:$L$264,2,FALSE),"-")</f>
        <v>-</v>
      </c>
      <c r="L1908" s="158" t="str">
        <f>IFERROR(IF(O1908&gt;0,I1908*O1908,"   -"),"   -")</f>
        <v xml:space="preserve">   -</v>
      </c>
      <c r="M1908" s="52"/>
      <c r="N1908" s="167"/>
      <c r="O1908" s="167"/>
    </row>
    <row r="1909" spans="1:15" hidden="1" x14ac:dyDescent="0.25">
      <c r="A1909" s="33" t="s">
        <v>154</v>
      </c>
      <c r="B1909" s="34">
        <f>VLOOKUP(D1909,nusedswatershed,4,FALSE)</f>
        <v>26</v>
      </c>
      <c r="C1909" s="35">
        <v>26</v>
      </c>
      <c r="D1909" s="36" t="s">
        <v>235</v>
      </c>
      <c r="E1909" s="36" t="s">
        <v>72</v>
      </c>
      <c r="F1909" s="21" t="s">
        <v>163</v>
      </c>
      <c r="G1909" s="22">
        <v>1964</v>
      </c>
      <c r="H1909" s="128" t="s">
        <v>645</v>
      </c>
      <c r="I1909" s="40"/>
      <c r="J1909" s="159" t="str">
        <f>IFERROR(IF(K1909&gt;0,I1909*K1909,"   -"),"   -")</f>
        <v xml:space="preserve">   -</v>
      </c>
      <c r="K1909" s="52" t="str">
        <f>_xlfn.IFNA(VLOOKUP(D1909&amp;"."&amp;G1909,PNIdata!$E$6:$L$264,2,FALSE),"-")</f>
        <v>-</v>
      </c>
      <c r="L1909" s="158" t="str">
        <f>IFERROR(IF(O1909&gt;0,I1909*O1909,"   -"),"   -")</f>
        <v xml:space="preserve">   -</v>
      </c>
      <c r="M1909" s="52"/>
      <c r="N1909" s="167"/>
      <c r="O1909" s="167"/>
    </row>
    <row r="1910" spans="1:15" hidden="1" x14ac:dyDescent="0.25">
      <c r="A1910" s="33" t="s">
        <v>154</v>
      </c>
      <c r="B1910" s="34">
        <f>VLOOKUP(D1910,nusedswatershed,4,FALSE)</f>
        <v>26</v>
      </c>
      <c r="C1910" s="35">
        <v>26</v>
      </c>
      <c r="D1910" s="36" t="s">
        <v>235</v>
      </c>
      <c r="E1910" s="36" t="s">
        <v>72</v>
      </c>
      <c r="F1910" s="21" t="s">
        <v>163</v>
      </c>
      <c r="G1910" s="22">
        <v>1963</v>
      </c>
      <c r="H1910" s="128" t="s">
        <v>645</v>
      </c>
      <c r="I1910" s="40"/>
      <c r="J1910" s="159" t="str">
        <f>IFERROR(IF(K1910&gt;0,I1910*K1910,"   -"),"   -")</f>
        <v xml:space="preserve">   -</v>
      </c>
      <c r="K1910" s="52" t="str">
        <f>_xlfn.IFNA(VLOOKUP(D1910&amp;"."&amp;G1910,PNIdata!$E$6:$L$264,2,FALSE),"-")</f>
        <v>-</v>
      </c>
      <c r="L1910" s="158" t="str">
        <f>IFERROR(IF(O1910&gt;0,I1910*O1910,"   -"),"   -")</f>
        <v xml:space="preserve">   -</v>
      </c>
      <c r="M1910" s="52"/>
      <c r="N1910" s="167"/>
      <c r="O1910" s="167"/>
    </row>
    <row r="1911" spans="1:15" hidden="1" x14ac:dyDescent="0.25">
      <c r="A1911" s="33" t="s">
        <v>154</v>
      </c>
      <c r="B1911" s="34">
        <f>VLOOKUP(D1911,nusedswatershed,4,FALSE)</f>
        <v>26</v>
      </c>
      <c r="C1911" s="35">
        <v>26</v>
      </c>
      <c r="D1911" s="36" t="s">
        <v>235</v>
      </c>
      <c r="E1911" s="36" t="s">
        <v>72</v>
      </c>
      <c r="F1911" s="21" t="s">
        <v>163</v>
      </c>
      <c r="G1911" s="22">
        <v>1962</v>
      </c>
      <c r="H1911" s="128">
        <v>200</v>
      </c>
      <c r="I1911" s="40">
        <v>200</v>
      </c>
      <c r="J1911" s="159" t="str">
        <f>IFERROR(IF(K1911&gt;0,I1911*K1911,"   -"),"   -")</f>
        <v xml:space="preserve">   -</v>
      </c>
      <c r="K1911" s="52" t="str">
        <f>_xlfn.IFNA(VLOOKUP(D1911&amp;"."&amp;G1911,PNIdata!$E$6:$L$264,2,FALSE),"-")</f>
        <v>-</v>
      </c>
      <c r="L1911" s="158" t="str">
        <f>IFERROR(IF(O1911&gt;0,I1911*O1911,"   -"),"   -")</f>
        <v xml:space="preserve">   -</v>
      </c>
      <c r="M1911" s="52"/>
      <c r="N1911" s="167"/>
      <c r="O1911" s="167"/>
    </row>
    <row r="1912" spans="1:15" hidden="1" x14ac:dyDescent="0.25">
      <c r="A1912" s="33" t="s">
        <v>154</v>
      </c>
      <c r="B1912" s="34">
        <f>VLOOKUP(D1912,nusedswatershed,4,FALSE)</f>
        <v>26</v>
      </c>
      <c r="C1912" s="35">
        <v>26</v>
      </c>
      <c r="D1912" s="36" t="s">
        <v>235</v>
      </c>
      <c r="E1912" s="36" t="s">
        <v>72</v>
      </c>
      <c r="F1912" s="21" t="s">
        <v>163</v>
      </c>
      <c r="G1912" s="22">
        <v>1961</v>
      </c>
      <c r="H1912" s="128">
        <v>25</v>
      </c>
      <c r="I1912" s="40">
        <v>25</v>
      </c>
      <c r="J1912" s="159" t="str">
        <f>IFERROR(IF(K1912&gt;0,I1912*K1912,"   -"),"   -")</f>
        <v xml:space="preserve">   -</v>
      </c>
      <c r="K1912" s="52" t="str">
        <f>_xlfn.IFNA(VLOOKUP(D1912&amp;"."&amp;G1912,PNIdata!$E$6:$L$264,2,FALSE),"-")</f>
        <v>-</v>
      </c>
      <c r="L1912" s="158" t="str">
        <f>IFERROR(IF(O1912&gt;0,I1912*O1912,"   -"),"   -")</f>
        <v xml:space="preserve">   -</v>
      </c>
      <c r="M1912" s="52"/>
      <c r="N1912" s="167"/>
      <c r="O1912" s="167"/>
    </row>
    <row r="1913" spans="1:15" hidden="1" x14ac:dyDescent="0.25">
      <c r="A1913" s="33" t="s">
        <v>154</v>
      </c>
      <c r="B1913" s="34">
        <f>VLOOKUP(D1913,nusedswatershed,4,FALSE)</f>
        <v>26</v>
      </c>
      <c r="C1913" s="35">
        <v>26</v>
      </c>
      <c r="D1913" s="36" t="s">
        <v>235</v>
      </c>
      <c r="E1913" s="36" t="s">
        <v>72</v>
      </c>
      <c r="F1913" s="21" t="s">
        <v>163</v>
      </c>
      <c r="G1913" s="22">
        <v>1960</v>
      </c>
      <c r="H1913" s="128" t="s">
        <v>645</v>
      </c>
      <c r="I1913" s="40"/>
      <c r="J1913" s="159" t="str">
        <f>IFERROR(IF(K1913&gt;0,I1913*K1913,"   -"),"   -")</f>
        <v xml:space="preserve">   -</v>
      </c>
      <c r="K1913" s="52" t="str">
        <f>_xlfn.IFNA(VLOOKUP(D1913&amp;"."&amp;G1913,PNIdata!$E$6:$L$264,2,FALSE),"-")</f>
        <v>-</v>
      </c>
      <c r="L1913" s="158" t="str">
        <f>IFERROR(IF(O1913&gt;0,I1913*O1913,"   -"),"   -")</f>
        <v xml:space="preserve">   -</v>
      </c>
      <c r="M1913" s="52"/>
      <c r="N1913" s="167"/>
      <c r="O1913" s="167"/>
    </row>
    <row r="1914" spans="1:15" hidden="1" x14ac:dyDescent="0.25">
      <c r="A1914" s="33" t="s">
        <v>154</v>
      </c>
      <c r="B1914" s="34">
        <f>VLOOKUP(D1914,nusedswatershed,4,FALSE)</f>
        <v>26</v>
      </c>
      <c r="C1914" s="35">
        <v>26</v>
      </c>
      <c r="D1914" s="36" t="s">
        <v>235</v>
      </c>
      <c r="E1914" s="36" t="s">
        <v>72</v>
      </c>
      <c r="F1914" s="21" t="s">
        <v>163</v>
      </c>
      <c r="G1914" s="22">
        <v>1959</v>
      </c>
      <c r="H1914" s="128" t="s">
        <v>645</v>
      </c>
      <c r="I1914" s="40"/>
      <c r="J1914" s="159" t="str">
        <f>IFERROR(IF(K1914&gt;0,I1914*K1914,"   -"),"   -")</f>
        <v xml:space="preserve">   -</v>
      </c>
      <c r="K1914" s="52" t="str">
        <f>_xlfn.IFNA(VLOOKUP(D1914&amp;"."&amp;G1914,PNIdata!$E$6:$L$264,2,FALSE),"-")</f>
        <v>-</v>
      </c>
      <c r="L1914" s="158" t="str">
        <f>IFERROR(IF(O1914&gt;0,I1914*O1914,"   -"),"   -")</f>
        <v xml:space="preserve">   -</v>
      </c>
      <c r="M1914" s="52"/>
      <c r="N1914" s="167"/>
      <c r="O1914" s="167"/>
    </row>
    <row r="1915" spans="1:15" hidden="1" x14ac:dyDescent="0.25">
      <c r="A1915" s="33" t="s">
        <v>154</v>
      </c>
      <c r="B1915" s="34">
        <f>VLOOKUP(D1915,nusedswatershed,4,FALSE)</f>
        <v>26</v>
      </c>
      <c r="C1915" s="35">
        <v>26</v>
      </c>
      <c r="D1915" s="36" t="s">
        <v>235</v>
      </c>
      <c r="E1915" s="36" t="s">
        <v>72</v>
      </c>
      <c r="F1915" s="21" t="s">
        <v>163</v>
      </c>
      <c r="G1915" s="22">
        <v>1958</v>
      </c>
      <c r="H1915" s="128">
        <v>200</v>
      </c>
      <c r="I1915" s="40">
        <v>200</v>
      </c>
      <c r="J1915" s="159" t="str">
        <f>IFERROR(IF(K1915&gt;0,I1915*K1915,"   -"),"   -")</f>
        <v xml:space="preserve">   -</v>
      </c>
      <c r="K1915" s="52" t="str">
        <f>_xlfn.IFNA(VLOOKUP(D1915&amp;"."&amp;G1915,PNIdata!$E$6:$L$264,2,FALSE),"-")</f>
        <v>-</v>
      </c>
      <c r="L1915" s="158" t="str">
        <f>IFERROR(IF(O1915&gt;0,I1915*O1915,"   -"),"   -")</f>
        <v xml:space="preserve">   -</v>
      </c>
      <c r="M1915" s="52"/>
      <c r="N1915" s="167"/>
      <c r="O1915" s="167"/>
    </row>
    <row r="1916" spans="1:15" hidden="1" x14ac:dyDescent="0.25">
      <c r="A1916" s="33" t="s">
        <v>154</v>
      </c>
      <c r="B1916" s="34">
        <f>VLOOKUP(D1916,nusedswatershed,4,FALSE)</f>
        <v>26</v>
      </c>
      <c r="C1916" s="35">
        <v>26</v>
      </c>
      <c r="D1916" s="36" t="s">
        <v>235</v>
      </c>
      <c r="E1916" s="36" t="s">
        <v>72</v>
      </c>
      <c r="F1916" s="21" t="s">
        <v>163</v>
      </c>
      <c r="G1916" s="22">
        <v>1957</v>
      </c>
      <c r="H1916" s="128">
        <v>25</v>
      </c>
      <c r="I1916" s="40">
        <v>25</v>
      </c>
      <c r="J1916" s="159" t="str">
        <f>IFERROR(IF(K1916&gt;0,I1916*K1916,"   -"),"   -")</f>
        <v xml:space="preserve">   -</v>
      </c>
      <c r="K1916" s="52" t="str">
        <f>_xlfn.IFNA(VLOOKUP(D1916&amp;"."&amp;G1916,PNIdata!$E$6:$L$264,2,FALSE),"-")</f>
        <v>-</v>
      </c>
      <c r="L1916" s="158" t="str">
        <f>IFERROR(IF(O1916&gt;0,I1916*O1916,"   -"),"   -")</f>
        <v xml:space="preserve">   -</v>
      </c>
      <c r="M1916" s="52"/>
      <c r="N1916" s="167"/>
      <c r="O1916" s="167"/>
    </row>
    <row r="1917" spans="1:15" hidden="1" x14ac:dyDescent="0.25">
      <c r="A1917" s="33" t="s">
        <v>154</v>
      </c>
      <c r="B1917" s="34">
        <f>VLOOKUP(D1917,nusedswatershed,4,FALSE)</f>
        <v>26</v>
      </c>
      <c r="C1917" s="35">
        <v>26</v>
      </c>
      <c r="D1917" s="36" t="s">
        <v>235</v>
      </c>
      <c r="E1917" s="36" t="s">
        <v>72</v>
      </c>
      <c r="F1917" s="21" t="s">
        <v>163</v>
      </c>
      <c r="G1917" s="22">
        <v>1956</v>
      </c>
      <c r="H1917" s="128">
        <v>400</v>
      </c>
      <c r="I1917" s="40">
        <v>400</v>
      </c>
      <c r="J1917" s="159" t="str">
        <f>IFERROR(IF(K1917&gt;0,I1917*K1917,"   -"),"   -")</f>
        <v xml:space="preserve">   -</v>
      </c>
      <c r="K1917" s="52" t="str">
        <f>_xlfn.IFNA(VLOOKUP(D1917&amp;"."&amp;G1917,PNIdata!$E$6:$L$264,2,FALSE),"-")</f>
        <v>-</v>
      </c>
      <c r="L1917" s="158" t="str">
        <f>IFERROR(IF(O1917&gt;0,I1917*O1917,"   -"),"   -")</f>
        <v xml:space="preserve">   -</v>
      </c>
      <c r="M1917" s="52"/>
      <c r="N1917" s="167"/>
      <c r="O1917" s="167"/>
    </row>
    <row r="1918" spans="1:15" hidden="1" x14ac:dyDescent="0.25">
      <c r="A1918" s="33" t="s">
        <v>154</v>
      </c>
      <c r="B1918" s="34">
        <f>VLOOKUP(D1918,nusedswatershed,4,FALSE)</f>
        <v>26</v>
      </c>
      <c r="C1918" s="35">
        <v>26</v>
      </c>
      <c r="D1918" s="36" t="s">
        <v>235</v>
      </c>
      <c r="E1918" s="36" t="s">
        <v>72</v>
      </c>
      <c r="F1918" s="21" t="s">
        <v>163</v>
      </c>
      <c r="G1918" s="22">
        <v>1955</v>
      </c>
      <c r="H1918" s="128">
        <v>75</v>
      </c>
      <c r="I1918" s="40">
        <v>75</v>
      </c>
      <c r="J1918" s="159" t="str">
        <f>IFERROR(IF(K1918&gt;0,I1918*K1918,"   -"),"   -")</f>
        <v xml:space="preserve">   -</v>
      </c>
      <c r="K1918" s="52" t="str">
        <f>_xlfn.IFNA(VLOOKUP(D1918&amp;"."&amp;G1918,PNIdata!$E$6:$L$264,2,FALSE),"-")</f>
        <v>-</v>
      </c>
      <c r="L1918" s="158" t="str">
        <f>IFERROR(IF(O1918&gt;0,I1918*O1918,"   -"),"   -")</f>
        <v xml:space="preserve">   -</v>
      </c>
      <c r="M1918" s="52"/>
      <c r="N1918" s="167"/>
      <c r="O1918" s="167"/>
    </row>
    <row r="1919" spans="1:15" hidden="1" x14ac:dyDescent="0.25">
      <c r="A1919" s="33" t="s">
        <v>154</v>
      </c>
      <c r="B1919" s="34">
        <f>VLOOKUP(D1919,nusedswatershed,4,FALSE)</f>
        <v>26</v>
      </c>
      <c r="C1919" s="35">
        <v>26</v>
      </c>
      <c r="D1919" s="36" t="s">
        <v>235</v>
      </c>
      <c r="E1919" s="36" t="s">
        <v>72</v>
      </c>
      <c r="F1919" s="21" t="s">
        <v>163</v>
      </c>
      <c r="G1919" s="22">
        <v>1954</v>
      </c>
      <c r="H1919" s="128">
        <v>25</v>
      </c>
      <c r="I1919" s="40">
        <v>25</v>
      </c>
      <c r="J1919" s="159" t="str">
        <f>IFERROR(IF(K1919&gt;0,I1919*K1919,"   -"),"   -")</f>
        <v xml:space="preserve">   -</v>
      </c>
      <c r="K1919" s="52" t="str">
        <f>_xlfn.IFNA(VLOOKUP(D1919&amp;"."&amp;G1919,PNIdata!$E$6:$L$264,2,FALSE),"-")</f>
        <v>-</v>
      </c>
      <c r="L1919" s="158" t="str">
        <f>IFERROR(IF(O1919&gt;0,I1919*O1919,"   -"),"   -")</f>
        <v xml:space="preserve">   -</v>
      </c>
      <c r="M1919" s="52"/>
      <c r="N1919" s="167"/>
      <c r="O1919" s="167"/>
    </row>
    <row r="1920" spans="1:15" hidden="1" x14ac:dyDescent="0.25">
      <c r="A1920" s="33" t="s">
        <v>154</v>
      </c>
      <c r="B1920" s="34">
        <f>VLOOKUP(D1920,nusedswatershed,4,FALSE)</f>
        <v>26</v>
      </c>
      <c r="C1920" s="35">
        <v>26</v>
      </c>
      <c r="D1920" s="36" t="s">
        <v>235</v>
      </c>
      <c r="E1920" s="36" t="s">
        <v>72</v>
      </c>
      <c r="F1920" s="21" t="s">
        <v>163</v>
      </c>
      <c r="G1920" s="22">
        <v>1953</v>
      </c>
      <c r="H1920" s="128" t="s">
        <v>643</v>
      </c>
      <c r="I1920" s="40"/>
      <c r="J1920" s="159" t="str">
        <f>IFERROR(IF(K1920&gt;0,I1920*K1920,"   -"),"   -")</f>
        <v xml:space="preserve">   -</v>
      </c>
      <c r="K1920" s="52" t="str">
        <f>_xlfn.IFNA(VLOOKUP(D1920&amp;"."&amp;G1920,PNIdata!$E$6:$L$264,2,FALSE),"-")</f>
        <v>-</v>
      </c>
      <c r="L1920" s="158" t="str">
        <f>IFERROR(IF(O1920&gt;0,I1920*O1920,"   -"),"   -")</f>
        <v xml:space="preserve">   -</v>
      </c>
      <c r="M1920" s="52"/>
      <c r="N1920" s="167"/>
      <c r="O1920" s="167"/>
    </row>
    <row r="1921" spans="1:19" x14ac:dyDescent="0.25">
      <c r="A1921" s="33" t="s">
        <v>158</v>
      </c>
      <c r="B1921" s="34">
        <f>VLOOKUP(D1921,nusedswatershed,4,FALSE)</f>
        <v>27</v>
      </c>
      <c r="C1921" s="35">
        <v>27</v>
      </c>
      <c r="D1921" s="36" t="s">
        <v>242</v>
      </c>
      <c r="E1921" s="36" t="s">
        <v>73</v>
      </c>
      <c r="F1921" s="21" t="s">
        <v>163</v>
      </c>
      <c r="G1921" s="40">
        <v>2016</v>
      </c>
      <c r="H1921" s="128">
        <v>1606</v>
      </c>
      <c r="I1921" s="40">
        <v>1606</v>
      </c>
      <c r="J1921" s="153">
        <f>K1921*I1921</f>
        <v>1194.6391599999999</v>
      </c>
      <c r="K1921" s="52">
        <f>_xlfn.IFNA(VLOOKUP(D1921&amp;"."&amp;G1921,PNIdata!$E$6:$L$264,2,FALSE),"-")</f>
        <v>0.74385999999999997</v>
      </c>
      <c r="L1921" s="158" t="str">
        <f>IFERROR(IF(O1921&gt;0,I1921*O1921,"   -"),"   -")</f>
        <v xml:space="preserve">   -</v>
      </c>
      <c r="M1921" s="52"/>
      <c r="N1921" s="167"/>
      <c r="O1921" s="167"/>
      <c r="S1921" s="53">
        <v>669222</v>
      </c>
    </row>
    <row r="1922" spans="1:19" x14ac:dyDescent="0.25">
      <c r="A1922" s="33" t="s">
        <v>158</v>
      </c>
      <c r="B1922" s="34">
        <f>VLOOKUP(D1922,nusedswatershed,4,FALSE)</f>
        <v>27</v>
      </c>
      <c r="C1922" s="35">
        <v>27</v>
      </c>
      <c r="D1922" s="36" t="s">
        <v>242</v>
      </c>
      <c r="E1922" s="36" t="s">
        <v>73</v>
      </c>
      <c r="F1922" s="21" t="s">
        <v>163</v>
      </c>
      <c r="G1922" s="22">
        <v>2009</v>
      </c>
      <c r="H1922" s="128">
        <v>3440</v>
      </c>
      <c r="I1922" s="40">
        <v>3440</v>
      </c>
      <c r="J1922" s="153">
        <f>K1922*I1922</f>
        <v>2808.1648800000003</v>
      </c>
      <c r="K1922" s="52">
        <f>_xlfn.IFNA(VLOOKUP(D1922&amp;"."&amp;G1922,PNIdata!$E$6:$L$264,2,FALSE),"-")</f>
        <v>0.81632700000000002</v>
      </c>
      <c r="L1922" s="158" t="str">
        <f>IFERROR(IF(O1922&gt;0,I1922*O1922,"   -"),"   -")</f>
        <v xml:space="preserve">   -</v>
      </c>
      <c r="M1922" s="52"/>
      <c r="N1922" s="167"/>
      <c r="O1922" s="167"/>
      <c r="S1922" s="53">
        <v>633202</v>
      </c>
    </row>
    <row r="1923" spans="1:19" x14ac:dyDescent="0.25">
      <c r="A1923" s="33" t="s">
        <v>158</v>
      </c>
      <c r="B1923" s="34">
        <f>VLOOKUP(D1923,nusedswatershed,4,FALSE)</f>
        <v>27</v>
      </c>
      <c r="C1923" s="35">
        <v>27</v>
      </c>
      <c r="D1923" s="36" t="s">
        <v>242</v>
      </c>
      <c r="E1923" s="36" t="s">
        <v>73</v>
      </c>
      <c r="F1923" s="21" t="s">
        <v>163</v>
      </c>
      <c r="G1923" s="22">
        <v>2012</v>
      </c>
      <c r="H1923" s="128">
        <v>2364</v>
      </c>
      <c r="I1923" s="40">
        <v>2364</v>
      </c>
      <c r="J1923" s="153">
        <f>K1923*I1923</f>
        <v>2150.852304</v>
      </c>
      <c r="K1923" s="52">
        <f>_xlfn.IFNA(VLOOKUP(D1923&amp;"."&amp;G1923,PNIdata!$E$6:$L$264,2,FALSE),"-")</f>
        <v>0.90983599999999998</v>
      </c>
      <c r="L1923" s="158" t="str">
        <f>IFERROR(IF(O1923&gt;0,I1923*O1923,"   -"),"   -")</f>
        <v xml:space="preserve">   -</v>
      </c>
      <c r="M1923" s="52"/>
      <c r="N1923" s="167"/>
      <c r="O1923" s="167"/>
      <c r="S1923" s="53">
        <v>601651</v>
      </c>
    </row>
    <row r="1924" spans="1:19" x14ac:dyDescent="0.25">
      <c r="A1924" s="33" t="s">
        <v>158</v>
      </c>
      <c r="B1924" s="34">
        <f>VLOOKUP(D1924,nusedswatershed,4,FALSE)</f>
        <v>27</v>
      </c>
      <c r="C1924" s="35">
        <v>27</v>
      </c>
      <c r="D1924" s="36" t="s">
        <v>242</v>
      </c>
      <c r="E1924" s="36" t="s">
        <v>73</v>
      </c>
      <c r="F1924" s="21" t="s">
        <v>163</v>
      </c>
      <c r="G1924">
        <v>2008</v>
      </c>
      <c r="H1924" s="128">
        <v>2298</v>
      </c>
      <c r="I1924" s="40">
        <v>2298</v>
      </c>
      <c r="J1924" s="153">
        <f>K1924*I1924</f>
        <v>2273.6825640000002</v>
      </c>
      <c r="K1924" s="52">
        <f>_xlfn.IFNA(VLOOKUP(D1924&amp;"."&amp;G1924,PNIdata!$E$6:$L$264,2,FALSE),"-")</f>
        <v>0.98941800000000002</v>
      </c>
      <c r="L1924" s="158" t="str">
        <f>IFERROR(IF(O1924&gt;0,I1924*O1924,"   -"),"   -")</f>
        <v xml:space="preserve">   -</v>
      </c>
      <c r="M1924" s="52"/>
      <c r="N1924" s="167"/>
      <c r="O1924" s="167"/>
      <c r="S1924" s="53">
        <v>461902</v>
      </c>
    </row>
    <row r="1925" spans="1:19" x14ac:dyDescent="0.25">
      <c r="A1925" s="33" t="s">
        <v>158</v>
      </c>
      <c r="B1925" s="34">
        <f>VLOOKUP(D1925,nusedswatershed,4,FALSE)</f>
        <v>27</v>
      </c>
      <c r="C1925" s="35">
        <v>27</v>
      </c>
      <c r="D1925" s="36" t="s">
        <v>242</v>
      </c>
      <c r="E1925" s="36" t="s">
        <v>73</v>
      </c>
      <c r="F1925" s="21" t="s">
        <v>163</v>
      </c>
      <c r="G1925" s="40">
        <v>2019</v>
      </c>
      <c r="H1925" s="128">
        <v>4623</v>
      </c>
      <c r="I1925" s="40">
        <v>4623</v>
      </c>
      <c r="J1925" s="153">
        <f>K1925*I1925</f>
        <v>4600.666287</v>
      </c>
      <c r="K1925" s="52">
        <f>_xlfn.IFNA(VLOOKUP(D1925&amp;"."&amp;G1925,PNIdata!$E$6:$L$264,2,FALSE),"-")</f>
        <v>0.99516899999999997</v>
      </c>
      <c r="L1925" s="158" t="str">
        <f>IFERROR(IF(O1925&gt;0,I1925*O1925,"   -"),"   -")</f>
        <v xml:space="preserve">   -</v>
      </c>
      <c r="M1925" s="52"/>
      <c r="N1925" s="167"/>
      <c r="O1925" s="167"/>
      <c r="S1925" s="53">
        <v>487388</v>
      </c>
    </row>
    <row r="1926" spans="1:19" x14ac:dyDescent="0.25">
      <c r="A1926" s="33" t="s">
        <v>158</v>
      </c>
      <c r="B1926" s="34">
        <f>VLOOKUP(D1926,nusedswatershed,4,FALSE)</f>
        <v>27</v>
      </c>
      <c r="C1926" s="35">
        <v>27</v>
      </c>
      <c r="D1926" s="36" t="s">
        <v>242</v>
      </c>
      <c r="E1926" s="36" t="s">
        <v>73</v>
      </c>
      <c r="F1926" s="21" t="s">
        <v>163</v>
      </c>
      <c r="G1926" s="22">
        <v>2015</v>
      </c>
      <c r="H1926" s="128">
        <v>6516</v>
      </c>
      <c r="I1926" s="40">
        <v>6516</v>
      </c>
      <c r="J1926" s="153">
        <f>K1926*I1926</f>
        <v>6516</v>
      </c>
      <c r="K1926" s="52">
        <f>_xlfn.IFNA(VLOOKUP(D1926&amp;"."&amp;G1926,PNIdata!$E$6:$L$264,2,FALSE),"-")</f>
        <v>1</v>
      </c>
      <c r="L1926" s="158" t="str">
        <f>IFERROR(IF(O1926&gt;0,I1926*O1926,"   -"),"   -")</f>
        <v xml:space="preserve">   -</v>
      </c>
      <c r="M1926" s="52"/>
      <c r="N1926" s="167"/>
      <c r="O1926" s="167"/>
      <c r="S1926" s="53"/>
    </row>
    <row r="1927" spans="1:19" x14ac:dyDescent="0.25">
      <c r="A1927" s="33" t="s">
        <v>158</v>
      </c>
      <c r="B1927" s="34">
        <f>VLOOKUP(D1927,nusedswatershed,4,FALSE)</f>
        <v>27</v>
      </c>
      <c r="C1927" s="35">
        <v>27</v>
      </c>
      <c r="D1927" s="36" t="s">
        <v>242</v>
      </c>
      <c r="E1927" s="36" t="s">
        <v>73</v>
      </c>
      <c r="F1927" s="21" t="s">
        <v>163</v>
      </c>
      <c r="G1927">
        <v>2013</v>
      </c>
      <c r="H1927" s="128">
        <v>2081</v>
      </c>
      <c r="I1927" s="40">
        <v>2081</v>
      </c>
      <c r="J1927" s="153">
        <f>K1927*I1927</f>
        <v>2081</v>
      </c>
      <c r="K1927" s="52">
        <f>_xlfn.IFNA(VLOOKUP(D1927&amp;"."&amp;G1927,PNIdata!$E$6:$L$264,2,FALSE),"-")</f>
        <v>1</v>
      </c>
      <c r="L1927" s="158" t="str">
        <f>IFERROR(IF(O1927&gt;0,I1927*O1927,"   -"),"   -")</f>
        <v xml:space="preserve">   -</v>
      </c>
      <c r="M1927" s="52"/>
      <c r="N1927" s="167"/>
      <c r="O1927" s="167"/>
      <c r="S1927" s="53"/>
    </row>
    <row r="1928" spans="1:19" x14ac:dyDescent="0.25">
      <c r="A1928" s="33" t="s">
        <v>158</v>
      </c>
      <c r="B1928" s="34">
        <f>VLOOKUP(D1928,nusedswatershed,4,FALSE)</f>
        <v>27</v>
      </c>
      <c r="C1928" s="35">
        <v>27</v>
      </c>
      <c r="D1928" s="36" t="s">
        <v>242</v>
      </c>
      <c r="E1928" s="36" t="s">
        <v>73</v>
      </c>
      <c r="F1928" s="21" t="s">
        <v>163</v>
      </c>
      <c r="G1928">
        <v>2006</v>
      </c>
      <c r="H1928" s="128">
        <v>3071</v>
      </c>
      <c r="I1928" s="40">
        <v>3071</v>
      </c>
      <c r="J1928" s="153">
        <f>K1928*I1928</f>
        <v>3071</v>
      </c>
      <c r="K1928" s="52">
        <f>_xlfn.IFNA(VLOOKUP(D1928&amp;"."&amp;G1928,PNIdata!$E$6:$L$264,2,FALSE),"-")</f>
        <v>1</v>
      </c>
      <c r="L1928" s="158" t="str">
        <f>IFERROR(IF(O1928&gt;0,I1928*O1928,"   -"),"   -")</f>
        <v xml:space="preserve">   -</v>
      </c>
      <c r="M1928" s="52"/>
      <c r="N1928" s="167"/>
      <c r="O1928" s="167"/>
      <c r="S1928" s="53">
        <v>453515</v>
      </c>
    </row>
    <row r="1929" spans="1:19" x14ac:dyDescent="0.25">
      <c r="A1929" s="33" t="s">
        <v>158</v>
      </c>
      <c r="B1929" s="34">
        <f>VLOOKUP(D1929,nusedswatershed,4,FALSE)</f>
        <v>27</v>
      </c>
      <c r="C1929" s="35">
        <v>27</v>
      </c>
      <c r="D1929" s="36" t="s">
        <v>242</v>
      </c>
      <c r="E1929" s="36" t="s">
        <v>73</v>
      </c>
      <c r="F1929" s="21" t="s">
        <v>163</v>
      </c>
      <c r="G1929">
        <v>2005</v>
      </c>
      <c r="H1929" s="128">
        <v>2337</v>
      </c>
      <c r="I1929" s="40">
        <v>2337</v>
      </c>
      <c r="J1929" s="153">
        <f>K1929*I1929</f>
        <v>2337</v>
      </c>
      <c r="K1929" s="52">
        <f>_xlfn.IFNA(VLOOKUP(D1929&amp;"."&amp;G1929,PNIdata!$E$6:$L$264,2,FALSE),"-")</f>
        <v>1</v>
      </c>
      <c r="L1929" s="158" t="str">
        <f>IFERROR(IF(O1929&gt;0,I1929*O1929,"   -"),"   -")</f>
        <v xml:space="preserve">   -</v>
      </c>
      <c r="M1929" s="52"/>
      <c r="N1929" s="167"/>
      <c r="O1929" s="167"/>
      <c r="S1929" s="53">
        <v>30547</v>
      </c>
    </row>
    <row r="1930" spans="1:19" x14ac:dyDescent="0.25">
      <c r="A1930" s="33" t="s">
        <v>158</v>
      </c>
      <c r="B1930" s="34">
        <f>VLOOKUP(D1930,nusedswatershed,4,FALSE)</f>
        <v>27</v>
      </c>
      <c r="C1930" s="35">
        <v>27</v>
      </c>
      <c r="D1930" s="36" t="s">
        <v>242</v>
      </c>
      <c r="E1930" s="36" t="s">
        <v>73</v>
      </c>
      <c r="F1930" s="21" t="s">
        <v>163</v>
      </c>
      <c r="G1930" s="40">
        <v>2023</v>
      </c>
      <c r="H1930" s="128">
        <v>5357</v>
      </c>
      <c r="I1930" s="40">
        <v>5357</v>
      </c>
      <c r="J1930" s="159" t="str">
        <f>IFERROR(IF(K1930&gt;0,I1930*K1930,"   -"),"   -")</f>
        <v xml:space="preserve">   -</v>
      </c>
      <c r="K1930" s="52" t="str">
        <f>_xlfn.IFNA(VLOOKUP(D1930&amp;"."&amp;G1930,PNIdata!$E$6:$L$264,2,FALSE),"-")</f>
        <v>-</v>
      </c>
      <c r="L1930" s="158" t="str">
        <f>IFERROR(IF(O1930&gt;0,I1930*O1930,"   -"),"   -")</f>
        <v xml:space="preserve">   -</v>
      </c>
      <c r="M1930" s="52"/>
      <c r="N1930" s="167"/>
      <c r="O1930" s="167"/>
      <c r="S1930" s="53"/>
    </row>
    <row r="1931" spans="1:19" x14ac:dyDescent="0.25">
      <c r="A1931" s="33" t="s">
        <v>158</v>
      </c>
      <c r="B1931" s="34">
        <f>VLOOKUP(D1931,nusedswatershed,4,FALSE)</f>
        <v>27</v>
      </c>
      <c r="C1931" s="35">
        <v>27</v>
      </c>
      <c r="D1931" s="36" t="s">
        <v>242</v>
      </c>
      <c r="E1931" s="36" t="s">
        <v>73</v>
      </c>
      <c r="F1931" s="21" t="s">
        <v>163</v>
      </c>
      <c r="G1931" s="40">
        <v>2022</v>
      </c>
      <c r="H1931" s="128">
        <v>2032</v>
      </c>
      <c r="I1931" s="40">
        <v>2032</v>
      </c>
      <c r="J1931" s="159" t="str">
        <f>IFERROR(IF(K1931&gt;0,I1931*K1931,"   -"),"   -")</f>
        <v xml:space="preserve">   -</v>
      </c>
      <c r="K1931" s="52" t="str">
        <f>_xlfn.IFNA(VLOOKUP(D1931&amp;"."&amp;G1931,PNIdata!$E$6:$L$264,2,FALSE),"-")</f>
        <v>-</v>
      </c>
      <c r="L1931" s="158" t="str">
        <f>IFERROR(IF(O1931&gt;0,I1931*O1931,"   -"),"   -")</f>
        <v xml:space="preserve">   -</v>
      </c>
      <c r="M1931" s="52"/>
      <c r="N1931" s="167"/>
      <c r="O1931" s="167"/>
      <c r="S1931" s="53"/>
    </row>
    <row r="1932" spans="1:19" x14ac:dyDescent="0.25">
      <c r="A1932" s="33" t="s">
        <v>158</v>
      </c>
      <c r="B1932" s="34">
        <f>VLOOKUP(D1932,nusedswatershed,4,FALSE)</f>
        <v>27</v>
      </c>
      <c r="C1932" s="35">
        <v>27</v>
      </c>
      <c r="D1932" s="36" t="s">
        <v>242</v>
      </c>
      <c r="E1932" s="36" t="s">
        <v>73</v>
      </c>
      <c r="F1932" s="21" t="s">
        <v>163</v>
      </c>
      <c r="G1932" s="40">
        <v>2021</v>
      </c>
      <c r="H1932" s="128">
        <v>1857</v>
      </c>
      <c r="I1932" s="40">
        <v>1857</v>
      </c>
      <c r="J1932" s="159" t="str">
        <f>IFERROR(IF(K1932&gt;0,I1932*K1932,"   -"),"   -")</f>
        <v xml:space="preserve">   -</v>
      </c>
      <c r="K1932" s="52" t="str">
        <f>_xlfn.IFNA(VLOOKUP(D1932&amp;"."&amp;G1932,PNIdata!$E$6:$L$264,2,FALSE),"-")</f>
        <v>-</v>
      </c>
      <c r="L1932" s="158" t="str">
        <f>IFERROR(IF(O1932&gt;0,I1932*O1932,"   -"),"   -")</f>
        <v xml:space="preserve">   -</v>
      </c>
      <c r="M1932" s="52"/>
      <c r="N1932" s="167"/>
      <c r="O1932" s="167"/>
      <c r="S1932" s="53"/>
    </row>
    <row r="1933" spans="1:19" x14ac:dyDescent="0.25">
      <c r="A1933" s="33" t="s">
        <v>158</v>
      </c>
      <c r="B1933" s="34">
        <f>VLOOKUP(D1933,nusedswatershed,4,FALSE)</f>
        <v>27</v>
      </c>
      <c r="C1933" s="35">
        <v>27</v>
      </c>
      <c r="D1933" s="36" t="s">
        <v>242</v>
      </c>
      <c r="E1933" s="36" t="s">
        <v>73</v>
      </c>
      <c r="F1933" s="21" t="s">
        <v>163</v>
      </c>
      <c r="G1933" s="40">
        <v>2020</v>
      </c>
      <c r="H1933" s="128">
        <v>2165</v>
      </c>
      <c r="I1933" s="40">
        <v>2165</v>
      </c>
      <c r="J1933" s="159" t="str">
        <f>IFERROR(IF(K1933&gt;0,I1933*K1933,"   -"),"   -")</f>
        <v xml:space="preserve">   -</v>
      </c>
      <c r="K1933" s="52" t="str">
        <f>_xlfn.IFNA(VLOOKUP(D1933&amp;"."&amp;G1933,PNIdata!$E$6:$L$264,2,FALSE),"-")</f>
        <v>-</v>
      </c>
      <c r="L1933" s="158" t="str">
        <f>IFERROR(IF(O1933&gt;0,I1933*O1933,"   -"),"   -")</f>
        <v xml:space="preserve">   -</v>
      </c>
      <c r="M1933" s="52"/>
      <c r="N1933" s="167"/>
      <c r="O1933" s="167"/>
      <c r="S1933" s="53"/>
    </row>
    <row r="1934" spans="1:19" x14ac:dyDescent="0.25">
      <c r="A1934" s="33" t="s">
        <v>158</v>
      </c>
      <c r="B1934" s="34">
        <f>VLOOKUP(D1934,nusedswatershed,4,FALSE)</f>
        <v>27</v>
      </c>
      <c r="C1934" s="35">
        <v>27</v>
      </c>
      <c r="D1934" s="36" t="s">
        <v>242</v>
      </c>
      <c r="E1934" s="36" t="s">
        <v>73</v>
      </c>
      <c r="F1934" s="21" t="s">
        <v>163</v>
      </c>
      <c r="G1934" s="40">
        <v>2018</v>
      </c>
      <c r="H1934" s="128">
        <v>723</v>
      </c>
      <c r="I1934" s="40">
        <v>723</v>
      </c>
      <c r="J1934" s="159" t="str">
        <f>IFERROR(IF(K1934&gt;0,I1934*K1934,"   -"),"   -")</f>
        <v xml:space="preserve">   -</v>
      </c>
      <c r="K1934" s="52" t="str">
        <f>_xlfn.IFNA(VLOOKUP(D1934&amp;"."&amp;G1934,PNIdata!$E$6:$L$264,2,FALSE),"-")</f>
        <v>-</v>
      </c>
      <c r="L1934" s="158" t="str">
        <f>IFERROR(IF(O1934&gt;0,I1934*O1934,"   -"),"   -")</f>
        <v xml:space="preserve">   -</v>
      </c>
      <c r="M1934" s="52"/>
      <c r="N1934" s="167"/>
      <c r="O1934" s="167"/>
      <c r="S1934" s="53"/>
    </row>
    <row r="1935" spans="1:19" x14ac:dyDescent="0.25">
      <c r="A1935" s="33" t="s">
        <v>158</v>
      </c>
      <c r="B1935" s="34">
        <f>VLOOKUP(D1935,nusedswatershed,4,FALSE)</f>
        <v>27</v>
      </c>
      <c r="C1935" s="35">
        <v>27</v>
      </c>
      <c r="D1935" s="36" t="s">
        <v>242</v>
      </c>
      <c r="E1935" s="36" t="s">
        <v>73</v>
      </c>
      <c r="F1935" s="21" t="s">
        <v>163</v>
      </c>
      <c r="G1935" s="40">
        <v>2017</v>
      </c>
      <c r="H1935" s="128">
        <v>5078</v>
      </c>
      <c r="I1935" s="40">
        <v>5078</v>
      </c>
      <c r="J1935" s="159" t="str">
        <f>IFERROR(IF(K1935&gt;0,I1935*K1935,"   -"),"   -")</f>
        <v xml:space="preserve">   -</v>
      </c>
      <c r="K1935" s="52" t="str">
        <f>_xlfn.IFNA(VLOOKUP(D1935&amp;"."&amp;G1935,PNIdata!$E$6:$L$264,2,FALSE),"-")</f>
        <v>-</v>
      </c>
      <c r="L1935" s="158" t="str">
        <f>IFERROR(IF(O1935&gt;0,I1935*O1935,"   -"),"   -")</f>
        <v xml:space="preserve">   -</v>
      </c>
      <c r="M1935" s="52"/>
      <c r="N1935" s="167"/>
      <c r="O1935" s="167"/>
      <c r="S1935" s="53">
        <v>813598</v>
      </c>
    </row>
    <row r="1936" spans="1:19" x14ac:dyDescent="0.25">
      <c r="A1936" s="33" t="s">
        <v>158</v>
      </c>
      <c r="B1936" s="34">
        <f>VLOOKUP(D1936,nusedswatershed,4,FALSE)</f>
        <v>27</v>
      </c>
      <c r="C1936" s="35">
        <v>27</v>
      </c>
      <c r="D1936" s="36" t="s">
        <v>242</v>
      </c>
      <c r="E1936" s="36" t="s">
        <v>73</v>
      </c>
      <c r="F1936" s="21" t="s">
        <v>163</v>
      </c>
      <c r="G1936" s="22">
        <v>2014</v>
      </c>
      <c r="H1936" s="128">
        <v>1185</v>
      </c>
      <c r="I1936" s="40">
        <v>1185</v>
      </c>
      <c r="J1936" s="159" t="str">
        <f>IFERROR(IF(K1936&gt;0,I1936*K1936,"   -"),"   -")</f>
        <v xml:space="preserve">   -</v>
      </c>
      <c r="K1936" s="52" t="str">
        <f>_xlfn.IFNA(VLOOKUP(D1936&amp;"."&amp;G1936,PNIdata!$E$6:$L$264,2,FALSE),"-")</f>
        <v>-</v>
      </c>
      <c r="L1936" s="158" t="str">
        <f>IFERROR(IF(O1936&gt;0,I1936*O1936,"   -"),"   -")</f>
        <v xml:space="preserve">   -</v>
      </c>
      <c r="M1936" s="52"/>
      <c r="N1936" s="167"/>
      <c r="O1936" s="167"/>
      <c r="S1936" s="53"/>
    </row>
    <row r="1937" spans="1:19" x14ac:dyDescent="0.25">
      <c r="A1937" s="33" t="s">
        <v>158</v>
      </c>
      <c r="B1937" s="34">
        <f>VLOOKUP(D1937,nusedswatershed,4,FALSE)</f>
        <v>27</v>
      </c>
      <c r="C1937" s="35">
        <v>27</v>
      </c>
      <c r="D1937" s="36" t="s">
        <v>242</v>
      </c>
      <c r="E1937" s="36" t="s">
        <v>73</v>
      </c>
      <c r="F1937" s="21" t="s">
        <v>163</v>
      </c>
      <c r="G1937" s="22">
        <v>2011</v>
      </c>
      <c r="H1937" s="128">
        <v>3905</v>
      </c>
      <c r="I1937" s="40">
        <v>3905</v>
      </c>
      <c r="J1937" s="159" t="str">
        <f>IFERROR(IF(K1937&gt;0,I1937*K1937,"   -"),"   -")</f>
        <v xml:space="preserve">   -</v>
      </c>
      <c r="K1937" s="52" t="str">
        <f>_xlfn.IFNA(VLOOKUP(D1937&amp;"."&amp;G1937,PNIdata!$E$6:$L$264,2,FALSE),"-")</f>
        <v>-</v>
      </c>
      <c r="L1937" s="158" t="str">
        <f>IFERROR(IF(O1937&gt;0,I1937*O1937,"   -"),"   -")</f>
        <v xml:space="preserve">   -</v>
      </c>
      <c r="M1937" s="52"/>
      <c r="N1937" s="167"/>
      <c r="O1937" s="167"/>
      <c r="S1937" s="53"/>
    </row>
    <row r="1938" spans="1:19" x14ac:dyDescent="0.25">
      <c r="A1938" s="33" t="s">
        <v>158</v>
      </c>
      <c r="B1938" s="34">
        <f>VLOOKUP(D1938,nusedswatershed,4,FALSE)</f>
        <v>27</v>
      </c>
      <c r="C1938" s="35">
        <v>27</v>
      </c>
      <c r="D1938" s="36" t="s">
        <v>242</v>
      </c>
      <c r="E1938" s="36" t="s">
        <v>73</v>
      </c>
      <c r="F1938" s="21" t="s">
        <v>163</v>
      </c>
      <c r="G1938" s="22">
        <v>2010</v>
      </c>
      <c r="H1938" s="128">
        <v>3560</v>
      </c>
      <c r="I1938" s="40">
        <v>3560</v>
      </c>
      <c r="J1938" s="159" t="str">
        <f>IFERROR(IF(K1938&gt;0,I1938*K1938,"   -"),"   -")</f>
        <v xml:space="preserve">   -</v>
      </c>
      <c r="K1938" s="52" t="str">
        <f>_xlfn.IFNA(VLOOKUP(D1938&amp;"."&amp;G1938,PNIdata!$E$6:$L$264,2,FALSE),"-")</f>
        <v>-</v>
      </c>
      <c r="L1938" s="158" t="str">
        <f>IFERROR(IF(O1938&gt;0,I1938*O1938,"   -"),"   -")</f>
        <v xml:space="preserve">   -</v>
      </c>
      <c r="M1938" s="52"/>
      <c r="N1938" s="167"/>
      <c r="O1938" s="167"/>
      <c r="S1938" s="53"/>
    </row>
    <row r="1939" spans="1:19" x14ac:dyDescent="0.25">
      <c r="A1939" s="33" t="s">
        <v>158</v>
      </c>
      <c r="B1939" s="34">
        <f>VLOOKUP(D1939,nusedswatershed,4,FALSE)</f>
        <v>27</v>
      </c>
      <c r="C1939" s="35">
        <v>27</v>
      </c>
      <c r="D1939" s="36" t="s">
        <v>242</v>
      </c>
      <c r="E1939" s="36" t="s">
        <v>73</v>
      </c>
      <c r="F1939" s="21" t="s">
        <v>163</v>
      </c>
      <c r="G1939">
        <v>2007</v>
      </c>
      <c r="H1939" s="128">
        <v>2764</v>
      </c>
      <c r="I1939" s="40">
        <v>2764</v>
      </c>
      <c r="J1939" s="159" t="str">
        <f>IFERROR(IF(K1939&gt;0,I1939*K1939,"   -"),"   -")</f>
        <v xml:space="preserve">   -</v>
      </c>
      <c r="K1939" s="52" t="str">
        <f>_xlfn.IFNA(VLOOKUP(D1939&amp;"."&amp;G1939,PNIdata!$E$6:$L$264,2,FALSE),"-")</f>
        <v>-</v>
      </c>
      <c r="L1939" s="158" t="str">
        <f>IFERROR(IF(O1939&gt;0,I1939*O1939,"   -"),"   -")</f>
        <v xml:space="preserve">   -</v>
      </c>
      <c r="M1939" s="52"/>
      <c r="N1939" s="167"/>
      <c r="O1939" s="167"/>
      <c r="S1939" s="53"/>
    </row>
    <row r="1940" spans="1:19" x14ac:dyDescent="0.25">
      <c r="A1940" s="33" t="s">
        <v>158</v>
      </c>
      <c r="B1940" s="34">
        <f>VLOOKUP(D1940,nusedswatershed,4,FALSE)</f>
        <v>27</v>
      </c>
      <c r="C1940" s="35">
        <v>27</v>
      </c>
      <c r="D1940" s="36" t="s">
        <v>242</v>
      </c>
      <c r="E1940" s="36" t="s">
        <v>73</v>
      </c>
      <c r="F1940" s="21" t="s">
        <v>163</v>
      </c>
      <c r="G1940">
        <v>2004</v>
      </c>
      <c r="H1940" s="128">
        <v>3658</v>
      </c>
      <c r="I1940" s="40">
        <v>3658</v>
      </c>
      <c r="J1940" s="159" t="str">
        <f>IFERROR(IF(K1940&gt;0,I1940*K1940,"   -"),"   -")</f>
        <v xml:space="preserve">   -</v>
      </c>
      <c r="K1940" s="52" t="str">
        <f>_xlfn.IFNA(VLOOKUP(D1940&amp;"."&amp;G1940,PNIdata!$E$6:$L$264,2,FALSE),"-")</f>
        <v>-</v>
      </c>
      <c r="L1940" s="158" t="str">
        <f>IFERROR(IF(O1940&gt;0,I1940*O1940,"   -"),"   -")</f>
        <v xml:space="preserve">   -</v>
      </c>
      <c r="M1940" s="52"/>
      <c r="N1940" s="167"/>
      <c r="O1940" s="167"/>
      <c r="S1940" s="53"/>
    </row>
    <row r="1941" spans="1:19" x14ac:dyDescent="0.25">
      <c r="A1941" s="33" t="s">
        <v>158</v>
      </c>
      <c r="B1941" s="34">
        <f>VLOOKUP(D1941,nusedswatershed,4,FALSE)</f>
        <v>27</v>
      </c>
      <c r="C1941" s="35">
        <v>27</v>
      </c>
      <c r="D1941" s="36" t="s">
        <v>242</v>
      </c>
      <c r="E1941" s="36" t="s">
        <v>73</v>
      </c>
      <c r="F1941" s="21" t="s">
        <v>163</v>
      </c>
      <c r="G1941">
        <v>2003</v>
      </c>
      <c r="H1941" s="128">
        <v>1554</v>
      </c>
      <c r="I1941" s="40">
        <v>1554</v>
      </c>
      <c r="J1941" s="159" t="str">
        <f>IFERROR(IF(K1941&gt;0,I1941*K1941,"   -"),"   -")</f>
        <v xml:space="preserve">   -</v>
      </c>
      <c r="K1941" s="52" t="str">
        <f>_xlfn.IFNA(VLOOKUP(D1941&amp;"."&amp;G1941,PNIdata!$E$6:$L$264,2,FALSE),"-")</f>
        <v>-</v>
      </c>
      <c r="L1941" s="158" t="str">
        <f>IFERROR(IF(O1941&gt;0,I1941*O1941,"   -"),"   -")</f>
        <v xml:space="preserve">   -</v>
      </c>
      <c r="M1941" s="52"/>
      <c r="N1941" s="167"/>
      <c r="O1941" s="167"/>
      <c r="S1941" s="53">
        <v>212525</v>
      </c>
    </row>
    <row r="1942" spans="1:19" x14ac:dyDescent="0.25">
      <c r="A1942" s="33" t="s">
        <v>158</v>
      </c>
      <c r="B1942" s="34">
        <f>VLOOKUP(D1942,nusedswatershed,4,FALSE)</f>
        <v>27</v>
      </c>
      <c r="C1942" s="35">
        <v>27</v>
      </c>
      <c r="D1942" s="36" t="s">
        <v>242</v>
      </c>
      <c r="E1942" s="36" t="s">
        <v>73</v>
      </c>
      <c r="F1942" s="21" t="s">
        <v>163</v>
      </c>
      <c r="G1942">
        <v>2002</v>
      </c>
      <c r="H1942" s="128">
        <v>1958</v>
      </c>
      <c r="I1942" s="40">
        <v>1958</v>
      </c>
      <c r="J1942" s="159" t="str">
        <f>IFERROR(IF(K1942&gt;0,I1942*K1942,"   -"),"   -")</f>
        <v xml:space="preserve">   -</v>
      </c>
      <c r="K1942" s="52" t="str">
        <f>_xlfn.IFNA(VLOOKUP(D1942&amp;"."&amp;G1942,PNIdata!$E$6:$L$264,2,FALSE),"-")</f>
        <v>-</v>
      </c>
      <c r="L1942" s="158" t="str">
        <f>IFERROR(IF(O1942&gt;0,I1942*O1942,"   -"),"   -")</f>
        <v xml:space="preserve">   -</v>
      </c>
      <c r="M1942" s="52"/>
      <c r="N1942" s="167"/>
      <c r="O1942" s="167"/>
      <c r="S1942" s="53">
        <v>634241</v>
      </c>
    </row>
    <row r="1943" spans="1:19" x14ac:dyDescent="0.25">
      <c r="A1943" s="33" t="s">
        <v>158</v>
      </c>
      <c r="B1943" s="34">
        <f>VLOOKUP(D1943,nusedswatershed,4,FALSE)</f>
        <v>27</v>
      </c>
      <c r="C1943" s="35">
        <v>27</v>
      </c>
      <c r="D1943" s="36" t="s">
        <v>242</v>
      </c>
      <c r="E1943" s="36" t="s">
        <v>73</v>
      </c>
      <c r="F1943" s="21" t="s">
        <v>163</v>
      </c>
      <c r="G1943">
        <v>2001</v>
      </c>
      <c r="H1943" s="128">
        <v>1450</v>
      </c>
      <c r="I1943" s="40">
        <v>1450</v>
      </c>
      <c r="J1943" s="159" t="str">
        <f>IFERROR(IF(K1943&gt;0,I1943*K1943,"   -"),"   -")</f>
        <v xml:space="preserve">   -</v>
      </c>
      <c r="K1943" s="52" t="str">
        <f>_xlfn.IFNA(VLOOKUP(D1943&amp;"."&amp;G1943,PNIdata!$E$6:$L$264,2,FALSE),"-")</f>
        <v>-</v>
      </c>
      <c r="L1943" s="158" t="str">
        <f>IFERROR(IF(O1943&gt;0,I1943*O1943,"   -"),"   -")</f>
        <v xml:space="preserve">   -</v>
      </c>
      <c r="M1943" s="52"/>
      <c r="N1943" s="167"/>
      <c r="O1943" s="167"/>
      <c r="S1943" s="53">
        <v>996072</v>
      </c>
    </row>
    <row r="1944" spans="1:19" x14ac:dyDescent="0.25">
      <c r="A1944" s="33" t="s">
        <v>158</v>
      </c>
      <c r="B1944" s="34">
        <f>VLOOKUP(D1944,nusedswatershed,4,FALSE)</f>
        <v>27</v>
      </c>
      <c r="C1944" s="35">
        <v>27</v>
      </c>
      <c r="D1944" s="36" t="s">
        <v>242</v>
      </c>
      <c r="E1944" s="36" t="s">
        <v>73</v>
      </c>
      <c r="F1944" s="21" t="s">
        <v>163</v>
      </c>
      <c r="G1944">
        <v>2000</v>
      </c>
      <c r="H1944" s="128">
        <v>2282</v>
      </c>
      <c r="I1944" s="40">
        <v>2282</v>
      </c>
      <c r="J1944" s="159" t="str">
        <f>IFERROR(IF(K1944&gt;0,I1944*K1944,"   -"),"   -")</f>
        <v xml:space="preserve">   -</v>
      </c>
      <c r="K1944" s="52" t="str">
        <f>_xlfn.IFNA(VLOOKUP(D1944&amp;"."&amp;G1944,PNIdata!$E$6:$L$264,2,FALSE),"-")</f>
        <v>-</v>
      </c>
      <c r="L1944" s="158" t="str">
        <f>IFERROR(IF(O1944&gt;0,I1944*O1944,"   -"),"   -")</f>
        <v xml:space="preserve">   -</v>
      </c>
      <c r="M1944" s="52"/>
      <c r="N1944" s="167"/>
      <c r="O1944" s="167"/>
      <c r="S1944" s="53">
        <v>773569</v>
      </c>
    </row>
    <row r="1945" spans="1:19" x14ac:dyDescent="0.25">
      <c r="A1945" s="33" t="s">
        <v>158</v>
      </c>
      <c r="B1945" s="34">
        <f>VLOOKUP(D1945,nusedswatershed,4,FALSE)</f>
        <v>27</v>
      </c>
      <c r="C1945" s="35">
        <v>27</v>
      </c>
      <c r="D1945" s="36" t="s">
        <v>242</v>
      </c>
      <c r="E1945" s="36" t="s">
        <v>73</v>
      </c>
      <c r="F1945" s="21" t="s">
        <v>163</v>
      </c>
      <c r="G1945">
        <v>1999</v>
      </c>
      <c r="H1945" s="128">
        <v>3985</v>
      </c>
      <c r="I1945" s="40">
        <v>3985</v>
      </c>
      <c r="J1945" s="159" t="str">
        <f>IFERROR(IF(K1945&gt;0,I1945*K1945,"   -"),"   -")</f>
        <v xml:space="preserve">   -</v>
      </c>
      <c r="K1945" s="52" t="str">
        <f>_xlfn.IFNA(VLOOKUP(D1945&amp;"."&amp;G1945,PNIdata!$E$6:$L$264,2,FALSE),"-")</f>
        <v>-</v>
      </c>
      <c r="L1945" s="158" t="str">
        <f>IFERROR(IF(O1945&gt;0,I1945*O1945,"   -"),"   -")</f>
        <v xml:space="preserve">   -</v>
      </c>
      <c r="M1945" s="52"/>
      <c r="N1945" s="167"/>
      <c r="O1945" s="167"/>
      <c r="S1945" s="53">
        <v>490081</v>
      </c>
    </row>
    <row r="1946" spans="1:19" x14ac:dyDescent="0.25">
      <c r="A1946" s="33" t="s">
        <v>158</v>
      </c>
      <c r="B1946" s="34">
        <f>VLOOKUP(D1946,nusedswatershed,4,FALSE)</f>
        <v>27</v>
      </c>
      <c r="C1946" s="35">
        <v>27</v>
      </c>
      <c r="D1946" s="36" t="s">
        <v>242</v>
      </c>
      <c r="E1946" s="36" t="s">
        <v>73</v>
      </c>
      <c r="F1946" s="21" t="s">
        <v>163</v>
      </c>
      <c r="G1946" s="22">
        <v>1998</v>
      </c>
      <c r="H1946" s="128">
        <v>4821</v>
      </c>
      <c r="I1946" s="40">
        <v>4821</v>
      </c>
      <c r="J1946" s="159" t="str">
        <f>IFERROR(IF(K1946&gt;0,I1946*K1946,"   -"),"   -")</f>
        <v xml:space="preserve">   -</v>
      </c>
      <c r="K1946" s="52" t="str">
        <f>_xlfn.IFNA(VLOOKUP(D1946&amp;"."&amp;G1946,PNIdata!$E$6:$L$264,2,FALSE),"-")</f>
        <v>-</v>
      </c>
      <c r="L1946" s="158" t="str">
        <f>IFERROR(IF(O1946&gt;0,I1946*O1946,"   -"),"   -")</f>
        <v xml:space="preserve">   -</v>
      </c>
      <c r="M1946" s="52"/>
      <c r="N1946" s="167"/>
      <c r="O1946" s="168"/>
      <c r="S1946" s="53">
        <v>756551</v>
      </c>
    </row>
    <row r="1947" spans="1:19" x14ac:dyDescent="0.25">
      <c r="A1947" s="33" t="s">
        <v>158</v>
      </c>
      <c r="B1947" s="34">
        <f>VLOOKUP(D1947,nusedswatershed,4,FALSE)</f>
        <v>27</v>
      </c>
      <c r="C1947" s="35">
        <v>27</v>
      </c>
      <c r="D1947" s="36" t="s">
        <v>242</v>
      </c>
      <c r="E1947" s="36" t="s">
        <v>73</v>
      </c>
      <c r="F1947" s="21" t="s">
        <v>163</v>
      </c>
      <c r="G1947" s="22">
        <v>1997</v>
      </c>
      <c r="H1947" s="128">
        <v>2424</v>
      </c>
      <c r="I1947" s="40">
        <v>2424</v>
      </c>
      <c r="J1947" s="159" t="str">
        <f>IFERROR(IF(K1947&gt;0,I1947*K1947,"   -"),"   -")</f>
        <v xml:space="preserve">   -</v>
      </c>
      <c r="K1947" s="52" t="str">
        <f>_xlfn.IFNA(VLOOKUP(D1947&amp;"."&amp;G1947,PNIdata!$E$6:$L$264,2,FALSE),"-")</f>
        <v>-</v>
      </c>
      <c r="L1947" s="158" t="str">
        <f>IFERROR(IF(O1947&gt;0,I1947*O1947,"   -"),"   -")</f>
        <v xml:space="preserve">   -</v>
      </c>
      <c r="M1947" s="52"/>
      <c r="N1947" s="167"/>
      <c r="O1947" s="167"/>
      <c r="S1947" s="53">
        <v>201379</v>
      </c>
    </row>
    <row r="1948" spans="1:19" x14ac:dyDescent="0.25">
      <c r="A1948" s="33" t="s">
        <v>158</v>
      </c>
      <c r="B1948" s="34">
        <f>VLOOKUP(D1948,nusedswatershed,4,FALSE)</f>
        <v>27</v>
      </c>
      <c r="C1948" s="35">
        <v>27</v>
      </c>
      <c r="D1948" s="36" t="s">
        <v>242</v>
      </c>
      <c r="E1948" s="36" t="s">
        <v>73</v>
      </c>
      <c r="F1948" s="21" t="s">
        <v>163</v>
      </c>
      <c r="G1948" s="22">
        <v>1996</v>
      </c>
      <c r="H1948" s="128">
        <v>3655</v>
      </c>
      <c r="I1948" s="40">
        <v>3655</v>
      </c>
      <c r="J1948" s="159" t="str">
        <f>IFERROR(IF(K1948&gt;0,I1948*K1948,"   -"),"   -")</f>
        <v xml:space="preserve">   -</v>
      </c>
      <c r="K1948" s="52" t="str">
        <f>_xlfn.IFNA(VLOOKUP(D1948&amp;"."&amp;G1948,PNIdata!$E$6:$L$264,2,FALSE),"-")</f>
        <v>-</v>
      </c>
      <c r="L1948" s="158" t="str">
        <f>IFERROR(IF(O1948&gt;0,I1948*O1948,"   -"),"   -")</f>
        <v xml:space="preserve">   -</v>
      </c>
      <c r="M1948" s="52"/>
      <c r="N1948" s="167"/>
      <c r="O1948" s="167"/>
      <c r="S1948" s="53">
        <v>469388</v>
      </c>
    </row>
    <row r="1949" spans="1:19" x14ac:dyDescent="0.25">
      <c r="A1949" s="33" t="s">
        <v>158</v>
      </c>
      <c r="B1949" s="34">
        <f>VLOOKUP(D1949,nusedswatershed,4,FALSE)</f>
        <v>27</v>
      </c>
      <c r="C1949" s="35">
        <v>27</v>
      </c>
      <c r="D1949" s="36" t="s">
        <v>242</v>
      </c>
      <c r="E1949" s="36" t="s">
        <v>73</v>
      </c>
      <c r="F1949" s="21" t="s">
        <v>163</v>
      </c>
      <c r="G1949" s="22">
        <v>1995</v>
      </c>
      <c r="H1949" s="128">
        <v>1386</v>
      </c>
      <c r="I1949" s="40">
        <v>1386</v>
      </c>
      <c r="J1949" s="159" t="str">
        <f>IFERROR(IF(K1949&gt;0,I1949*K1949,"   -"),"   -")</f>
        <v xml:space="preserve">   -</v>
      </c>
      <c r="K1949" s="52" t="str">
        <f>_xlfn.IFNA(VLOOKUP(D1949&amp;"."&amp;G1949,PNIdata!$E$6:$L$264,2,FALSE),"-")</f>
        <v>-</v>
      </c>
      <c r="L1949" s="158" t="str">
        <f>IFERROR(IF(O1949&gt;0,I1949*O1949,"   -"),"   -")</f>
        <v xml:space="preserve">   -</v>
      </c>
      <c r="M1949" s="52"/>
      <c r="N1949" s="167"/>
      <c r="O1949" s="167"/>
      <c r="S1949" s="53">
        <v>127194</v>
      </c>
    </row>
    <row r="1950" spans="1:19" hidden="1" x14ac:dyDescent="0.25">
      <c r="A1950" s="33" t="s">
        <v>158</v>
      </c>
      <c r="B1950" s="34">
        <f>VLOOKUP(D1950,nusedswatershed,4,FALSE)</f>
        <v>27</v>
      </c>
      <c r="C1950" s="35">
        <v>27</v>
      </c>
      <c r="D1950" s="36" t="s">
        <v>242</v>
      </c>
      <c r="E1950" s="36" t="s">
        <v>73</v>
      </c>
      <c r="F1950" s="21" t="s">
        <v>163</v>
      </c>
      <c r="G1950" s="22">
        <v>1994</v>
      </c>
      <c r="H1950" s="128">
        <v>650</v>
      </c>
      <c r="I1950" s="40">
        <v>650</v>
      </c>
      <c r="J1950" s="159" t="str">
        <f>IFERROR(IF(K1950&gt;0,I1950*K1950,"   -"),"   -")</f>
        <v xml:space="preserve">   -</v>
      </c>
      <c r="K1950" s="52" t="str">
        <f>_xlfn.IFNA(VLOOKUP(D1950&amp;"."&amp;G1950,PNIdata!$E$6:$L$264,2,FALSE),"-")</f>
        <v>-</v>
      </c>
      <c r="L1950" s="158" t="str">
        <f>IFERROR(IF(O1950&gt;0,I1950*O1950,"   -"),"   -")</f>
        <v xml:space="preserve">   -</v>
      </c>
      <c r="M1950" s="52"/>
      <c r="N1950" s="167"/>
      <c r="O1950" s="167"/>
      <c r="S1950" s="53">
        <v>294471</v>
      </c>
    </row>
    <row r="1951" spans="1:19" hidden="1" x14ac:dyDescent="0.25">
      <c r="A1951" s="33" t="s">
        <v>158</v>
      </c>
      <c r="B1951" s="34">
        <f>VLOOKUP(D1951,nusedswatershed,4,FALSE)</f>
        <v>27</v>
      </c>
      <c r="C1951" s="35">
        <v>27</v>
      </c>
      <c r="D1951" s="36" t="s">
        <v>242</v>
      </c>
      <c r="E1951" s="36" t="s">
        <v>73</v>
      </c>
      <c r="F1951" s="21" t="s">
        <v>163</v>
      </c>
      <c r="G1951" s="22">
        <v>1993</v>
      </c>
      <c r="H1951" s="128">
        <v>2000</v>
      </c>
      <c r="I1951" s="40">
        <v>2000</v>
      </c>
      <c r="J1951" s="159" t="str">
        <f>IFERROR(IF(K1951&gt;0,I1951*K1951,"   -"),"   -")</f>
        <v xml:space="preserve">   -</v>
      </c>
      <c r="K1951" s="52" t="str">
        <f>_xlfn.IFNA(VLOOKUP(D1951&amp;"."&amp;G1951,PNIdata!$E$6:$L$264,2,FALSE),"-")</f>
        <v>-</v>
      </c>
      <c r="L1951" s="158" t="str">
        <f>IFERROR(IF(O1951&gt;0,I1951*O1951,"   -"),"   -")</f>
        <v xml:space="preserve">   -</v>
      </c>
      <c r="M1951" s="52"/>
      <c r="N1951" s="167"/>
      <c r="O1951" s="167"/>
      <c r="S1951" s="53">
        <v>647996</v>
      </c>
    </row>
    <row r="1952" spans="1:19" hidden="1" x14ac:dyDescent="0.25">
      <c r="A1952" s="33" t="s">
        <v>158</v>
      </c>
      <c r="B1952" s="34">
        <f>VLOOKUP(D1952,nusedswatershed,4,FALSE)</f>
        <v>27</v>
      </c>
      <c r="C1952" s="35">
        <v>27</v>
      </c>
      <c r="D1952" s="36" t="s">
        <v>242</v>
      </c>
      <c r="E1952" s="36" t="s">
        <v>73</v>
      </c>
      <c r="F1952" s="21" t="s">
        <v>163</v>
      </c>
      <c r="G1952" s="22">
        <v>1992</v>
      </c>
      <c r="H1952" s="128">
        <v>800</v>
      </c>
      <c r="I1952" s="40">
        <v>800</v>
      </c>
      <c r="J1952" s="159" t="str">
        <f>IFERROR(IF(K1952&gt;0,I1952*K1952,"   -"),"   -")</f>
        <v xml:space="preserve">   -</v>
      </c>
      <c r="K1952" s="52" t="str">
        <f>_xlfn.IFNA(VLOOKUP(D1952&amp;"."&amp;G1952,PNIdata!$E$6:$L$264,2,FALSE),"-")</f>
        <v>-</v>
      </c>
      <c r="L1952" s="158" t="str">
        <f>IFERROR(IF(O1952&gt;0,I1952*O1952,"   -"),"   -")</f>
        <v xml:space="preserve">   -</v>
      </c>
      <c r="M1952" s="52"/>
      <c r="N1952" s="167"/>
      <c r="O1952" s="167"/>
      <c r="S1952" s="53">
        <v>60309</v>
      </c>
    </row>
    <row r="1953" spans="1:19" hidden="1" x14ac:dyDescent="0.25">
      <c r="A1953" s="33" t="s">
        <v>158</v>
      </c>
      <c r="B1953" s="34">
        <f>VLOOKUP(D1953,nusedswatershed,4,FALSE)</f>
        <v>27</v>
      </c>
      <c r="C1953" s="35">
        <v>27</v>
      </c>
      <c r="D1953" s="36" t="s">
        <v>242</v>
      </c>
      <c r="E1953" s="36" t="s">
        <v>73</v>
      </c>
      <c r="F1953" s="21" t="s">
        <v>163</v>
      </c>
      <c r="G1953" s="22">
        <v>1991</v>
      </c>
      <c r="H1953" s="128">
        <v>710</v>
      </c>
      <c r="I1953" s="40">
        <v>710</v>
      </c>
      <c r="J1953" s="159" t="str">
        <f>IFERROR(IF(K1953&gt;0,I1953*K1953,"   -"),"   -")</f>
        <v xml:space="preserve">   -</v>
      </c>
      <c r="K1953" s="52" t="str">
        <f>_xlfn.IFNA(VLOOKUP(D1953&amp;"."&amp;G1953,PNIdata!$E$6:$L$264,2,FALSE),"-")</f>
        <v>-</v>
      </c>
      <c r="L1953" s="158" t="str">
        <f>IFERROR(IF(O1953&gt;0,I1953*O1953,"   -"),"   -")</f>
        <v xml:space="preserve">   -</v>
      </c>
      <c r="M1953" s="52"/>
      <c r="N1953" s="167"/>
      <c r="O1953" s="167"/>
      <c r="S1953" s="53">
        <v>312210</v>
      </c>
    </row>
    <row r="1954" spans="1:19" hidden="1" x14ac:dyDescent="0.25">
      <c r="A1954" s="33" t="s">
        <v>158</v>
      </c>
      <c r="B1954" s="34">
        <f>VLOOKUP(D1954,nusedswatershed,4,FALSE)</f>
        <v>27</v>
      </c>
      <c r="C1954" s="35">
        <v>27</v>
      </c>
      <c r="D1954" s="36" t="s">
        <v>242</v>
      </c>
      <c r="E1954" s="36" t="s">
        <v>73</v>
      </c>
      <c r="F1954" s="21" t="s">
        <v>163</v>
      </c>
      <c r="G1954" s="22">
        <v>1990</v>
      </c>
      <c r="H1954" s="128">
        <v>1973</v>
      </c>
      <c r="I1954" s="40">
        <v>1973</v>
      </c>
      <c r="J1954" s="159" t="str">
        <f>IFERROR(IF(K1954&gt;0,I1954*K1954,"   -"),"   -")</f>
        <v xml:space="preserve">   -</v>
      </c>
      <c r="K1954" s="52" t="str">
        <f>_xlfn.IFNA(VLOOKUP(D1954&amp;"."&amp;G1954,PNIdata!$E$6:$L$264,2,FALSE),"-")</f>
        <v>-</v>
      </c>
      <c r="L1954" s="158" t="str">
        <f>IFERROR(IF(O1954&gt;0,I1954*O1954,"   -"),"   -")</f>
        <v xml:space="preserve">   -</v>
      </c>
      <c r="M1954" s="52"/>
      <c r="N1954" s="167"/>
      <c r="O1954" s="167"/>
      <c r="S1954" s="53">
        <v>49755</v>
      </c>
    </row>
    <row r="1955" spans="1:19" hidden="1" x14ac:dyDescent="0.25">
      <c r="A1955" s="33" t="s">
        <v>158</v>
      </c>
      <c r="B1955" s="34">
        <f>VLOOKUP(D1955,nusedswatershed,4,FALSE)</f>
        <v>27</v>
      </c>
      <c r="C1955" s="35">
        <v>27</v>
      </c>
      <c r="D1955" s="36" t="s">
        <v>242</v>
      </c>
      <c r="E1955" s="36" t="s">
        <v>73</v>
      </c>
      <c r="F1955" s="21" t="s">
        <v>163</v>
      </c>
      <c r="G1955" s="22">
        <v>1989</v>
      </c>
      <c r="H1955" s="128">
        <v>4181</v>
      </c>
      <c r="I1955" s="40">
        <v>4181</v>
      </c>
      <c r="J1955" s="159" t="str">
        <f>IFERROR(IF(K1955&gt;0,I1955*K1955,"   -"),"   -")</f>
        <v xml:space="preserve">   -</v>
      </c>
      <c r="K1955" s="52" t="str">
        <f>_xlfn.IFNA(VLOOKUP(D1955&amp;"."&amp;G1955,PNIdata!$E$6:$L$264,2,FALSE),"-")</f>
        <v>-</v>
      </c>
      <c r="L1955" s="158" t="str">
        <f>IFERROR(IF(O1955&gt;0,I1955*O1955,"   -"),"   -")</f>
        <v xml:space="preserve">   -</v>
      </c>
      <c r="M1955" s="52"/>
      <c r="N1955" s="167"/>
      <c r="O1955" s="167"/>
      <c r="S1955" s="53">
        <v>629804</v>
      </c>
    </row>
    <row r="1956" spans="1:19" hidden="1" x14ac:dyDescent="0.25">
      <c r="A1956" s="33" t="s">
        <v>158</v>
      </c>
      <c r="B1956" s="34">
        <f>VLOOKUP(D1956,nusedswatershed,4,FALSE)</f>
        <v>27</v>
      </c>
      <c r="C1956" s="35">
        <v>27</v>
      </c>
      <c r="D1956" s="36" t="s">
        <v>242</v>
      </c>
      <c r="E1956" s="36" t="s">
        <v>73</v>
      </c>
      <c r="F1956" s="21" t="s">
        <v>163</v>
      </c>
      <c r="G1956" s="22">
        <v>1988</v>
      </c>
      <c r="H1956" s="128">
        <v>3275</v>
      </c>
      <c r="I1956" s="40">
        <v>3275</v>
      </c>
      <c r="J1956" s="159" t="str">
        <f>IFERROR(IF(K1956&gt;0,I1956*K1956,"   -"),"   -")</f>
        <v xml:space="preserve">   -</v>
      </c>
      <c r="K1956" s="52" t="str">
        <f>_xlfn.IFNA(VLOOKUP(D1956&amp;"."&amp;G1956,PNIdata!$E$6:$L$264,2,FALSE),"-")</f>
        <v>-</v>
      </c>
      <c r="L1956" s="158" t="str">
        <f>IFERROR(IF(O1956&gt;0,I1956*O1956,"   -"),"   -")</f>
        <v xml:space="preserve">   -</v>
      </c>
      <c r="M1956" s="52"/>
      <c r="N1956" s="167"/>
      <c r="O1956" s="167"/>
      <c r="S1956" s="53">
        <v>99562</v>
      </c>
    </row>
    <row r="1957" spans="1:19" hidden="1" x14ac:dyDescent="0.25">
      <c r="A1957" s="33" t="s">
        <v>158</v>
      </c>
      <c r="B1957" s="34">
        <f>VLOOKUP(D1957,nusedswatershed,4,FALSE)</f>
        <v>27</v>
      </c>
      <c r="C1957" s="35">
        <v>27</v>
      </c>
      <c r="D1957" s="36" t="s">
        <v>242</v>
      </c>
      <c r="E1957" s="36" t="s">
        <v>73</v>
      </c>
      <c r="F1957" s="21" t="s">
        <v>163</v>
      </c>
      <c r="G1957" s="22">
        <v>1987</v>
      </c>
      <c r="H1957" s="128">
        <v>1750</v>
      </c>
      <c r="I1957" s="40">
        <v>1750</v>
      </c>
      <c r="J1957" s="159" t="str">
        <f>IFERROR(IF(K1957&gt;0,I1957*K1957,"   -"),"   -")</f>
        <v xml:space="preserve">   -</v>
      </c>
      <c r="K1957" s="52" t="str">
        <f>_xlfn.IFNA(VLOOKUP(D1957&amp;"."&amp;G1957,PNIdata!$E$6:$L$264,2,FALSE),"-")</f>
        <v>-</v>
      </c>
      <c r="L1957" s="158" t="str">
        <f>IFERROR(IF(O1957&gt;0,I1957*O1957,"   -"),"   -")</f>
        <v xml:space="preserve">   -</v>
      </c>
      <c r="M1957" s="52"/>
      <c r="N1957" s="167"/>
      <c r="O1957" s="167"/>
      <c r="S1957" s="53">
        <v>351789</v>
      </c>
    </row>
    <row r="1958" spans="1:19" hidden="1" x14ac:dyDescent="0.25">
      <c r="A1958" s="33" t="s">
        <v>158</v>
      </c>
      <c r="B1958" s="34">
        <f>VLOOKUP(D1958,nusedswatershed,4,FALSE)</f>
        <v>27</v>
      </c>
      <c r="C1958" s="35">
        <v>27</v>
      </c>
      <c r="D1958" s="36" t="s">
        <v>242</v>
      </c>
      <c r="E1958" s="36" t="s">
        <v>73</v>
      </c>
      <c r="F1958" s="21" t="s">
        <v>163</v>
      </c>
      <c r="G1958" s="22">
        <v>1986</v>
      </c>
      <c r="H1958" s="128">
        <v>1100</v>
      </c>
      <c r="I1958" s="40">
        <v>1100</v>
      </c>
      <c r="J1958" s="159" t="str">
        <f>IFERROR(IF(K1958&gt;0,I1958*K1958,"   -"),"   -")</f>
        <v xml:space="preserve">   -</v>
      </c>
      <c r="K1958" s="52" t="str">
        <f>_xlfn.IFNA(VLOOKUP(D1958&amp;"."&amp;G1958,PNIdata!$E$6:$L$264,2,FALSE),"-")</f>
        <v>-</v>
      </c>
      <c r="L1958" s="158" t="str">
        <f>IFERROR(IF(O1958&gt;0,I1958*O1958,"   -"),"   -")</f>
        <v xml:space="preserve">   -</v>
      </c>
      <c r="M1958" s="52"/>
      <c r="N1958" s="167"/>
      <c r="O1958" s="167"/>
      <c r="S1958" s="53">
        <v>308580</v>
      </c>
    </row>
    <row r="1959" spans="1:19" hidden="1" x14ac:dyDescent="0.25">
      <c r="A1959" s="33" t="s">
        <v>158</v>
      </c>
      <c r="B1959" s="34">
        <f>VLOOKUP(D1959,nusedswatershed,4,FALSE)</f>
        <v>27</v>
      </c>
      <c r="C1959" s="35">
        <v>27</v>
      </c>
      <c r="D1959" s="36" t="s">
        <v>242</v>
      </c>
      <c r="E1959" s="36" t="s">
        <v>73</v>
      </c>
      <c r="F1959" s="21" t="s">
        <v>163</v>
      </c>
      <c r="G1959" s="22">
        <v>1985</v>
      </c>
      <c r="H1959" s="128">
        <v>1250</v>
      </c>
      <c r="I1959" s="40">
        <v>1250</v>
      </c>
      <c r="J1959" s="159" t="str">
        <f>IFERROR(IF(K1959&gt;0,I1959*K1959,"   -"),"   -")</f>
        <v xml:space="preserve">   -</v>
      </c>
      <c r="K1959" s="52" t="str">
        <f>_xlfn.IFNA(VLOOKUP(D1959&amp;"."&amp;G1959,PNIdata!$E$6:$L$264,2,FALSE),"-")</f>
        <v>-</v>
      </c>
      <c r="L1959" s="158" t="str">
        <f>IFERROR(IF(O1959&gt;0,I1959*O1959,"   -"),"   -")</f>
        <v xml:space="preserve">   -</v>
      </c>
      <c r="M1959" s="52"/>
      <c r="N1959" s="167"/>
      <c r="O1959" s="167"/>
      <c r="S1959" s="53">
        <v>318296</v>
      </c>
    </row>
    <row r="1960" spans="1:19" hidden="1" x14ac:dyDescent="0.25">
      <c r="A1960" s="33" t="s">
        <v>158</v>
      </c>
      <c r="B1960" s="34">
        <f>VLOOKUP(D1960,nusedswatershed,4,FALSE)</f>
        <v>27</v>
      </c>
      <c r="C1960" s="35">
        <v>27</v>
      </c>
      <c r="D1960" s="36" t="s">
        <v>242</v>
      </c>
      <c r="E1960" s="36" t="s">
        <v>73</v>
      </c>
      <c r="F1960" s="21" t="s">
        <v>163</v>
      </c>
      <c r="G1960" s="22">
        <v>1984</v>
      </c>
      <c r="H1960" s="128">
        <v>600</v>
      </c>
      <c r="I1960" s="40">
        <v>600</v>
      </c>
      <c r="J1960" s="159" t="str">
        <f>IFERROR(IF(K1960&gt;0,I1960*K1960,"   -"),"   -")</f>
        <v xml:space="preserve">   -</v>
      </c>
      <c r="K1960" s="52" t="str">
        <f>_xlfn.IFNA(VLOOKUP(D1960&amp;"."&amp;G1960,PNIdata!$E$6:$L$264,2,FALSE),"-")</f>
        <v>-</v>
      </c>
      <c r="L1960" s="158" t="str">
        <f>IFERROR(IF(O1960&gt;0,I1960*O1960,"   -"),"   -")</f>
        <v xml:space="preserve">   -</v>
      </c>
      <c r="M1960" s="52"/>
      <c r="N1960" s="167"/>
      <c r="O1960" s="167"/>
      <c r="S1960" s="53">
        <v>171436</v>
      </c>
    </row>
    <row r="1961" spans="1:19" hidden="1" x14ac:dyDescent="0.25">
      <c r="A1961" s="33" t="s">
        <v>158</v>
      </c>
      <c r="B1961" s="34">
        <f>VLOOKUP(D1961,nusedswatershed,4,FALSE)</f>
        <v>27</v>
      </c>
      <c r="C1961" s="35">
        <v>27</v>
      </c>
      <c r="D1961" s="36" t="s">
        <v>242</v>
      </c>
      <c r="E1961" s="36" t="s">
        <v>73</v>
      </c>
      <c r="F1961" s="21" t="s">
        <v>163</v>
      </c>
      <c r="G1961" s="22">
        <v>1983</v>
      </c>
      <c r="H1961" s="128">
        <v>1000</v>
      </c>
      <c r="I1961" s="40">
        <v>1000</v>
      </c>
      <c r="J1961" s="159" t="str">
        <f>IFERROR(IF(K1961&gt;0,I1961*K1961,"   -"),"   -")</f>
        <v xml:space="preserve">   -</v>
      </c>
      <c r="K1961" s="52" t="str">
        <f>_xlfn.IFNA(VLOOKUP(D1961&amp;"."&amp;G1961,PNIdata!$E$6:$L$264,2,FALSE),"-")</f>
        <v>-</v>
      </c>
      <c r="L1961" s="158" t="str">
        <f>IFERROR(IF(O1961&gt;0,I1961*O1961,"   -"),"   -")</f>
        <v xml:space="preserve">   -</v>
      </c>
      <c r="M1961" s="52"/>
      <c r="N1961" s="167"/>
      <c r="O1961" s="167"/>
      <c r="S1961" s="53">
        <v>242035</v>
      </c>
    </row>
    <row r="1962" spans="1:19" hidden="1" x14ac:dyDescent="0.25">
      <c r="A1962" s="33" t="s">
        <v>158</v>
      </c>
      <c r="B1962" s="34">
        <f>VLOOKUP(D1962,nusedswatershed,4,FALSE)</f>
        <v>27</v>
      </c>
      <c r="C1962" s="35">
        <v>27</v>
      </c>
      <c r="D1962" s="36" t="s">
        <v>242</v>
      </c>
      <c r="E1962" s="36" t="s">
        <v>73</v>
      </c>
      <c r="F1962" s="21" t="s">
        <v>163</v>
      </c>
      <c r="G1962" s="22">
        <v>1982</v>
      </c>
      <c r="H1962" s="128">
        <v>5000</v>
      </c>
      <c r="I1962" s="40">
        <v>5000</v>
      </c>
      <c r="J1962" s="159" t="str">
        <f>IFERROR(IF(K1962&gt;0,I1962*K1962,"   -"),"   -")</f>
        <v xml:space="preserve">   -</v>
      </c>
      <c r="K1962" s="52" t="str">
        <f>_xlfn.IFNA(VLOOKUP(D1962&amp;"."&amp;G1962,PNIdata!$E$6:$L$264,2,FALSE),"-")</f>
        <v>-</v>
      </c>
      <c r="L1962" s="158" t="str">
        <f>IFERROR(IF(O1962&gt;0,I1962*O1962,"   -"),"   -")</f>
        <v xml:space="preserve">   -</v>
      </c>
      <c r="M1962" s="52"/>
      <c r="N1962" s="167"/>
      <c r="O1962" s="167"/>
      <c r="S1962" s="53">
        <v>200000</v>
      </c>
    </row>
    <row r="1963" spans="1:19" hidden="1" x14ac:dyDescent="0.25">
      <c r="A1963" s="33" t="s">
        <v>158</v>
      </c>
      <c r="B1963" s="34">
        <f>VLOOKUP(D1963,nusedswatershed,4,FALSE)</f>
        <v>27</v>
      </c>
      <c r="C1963" s="35">
        <v>27</v>
      </c>
      <c r="D1963" s="36" t="s">
        <v>242</v>
      </c>
      <c r="E1963" s="36" t="s">
        <v>73</v>
      </c>
      <c r="F1963" s="21" t="s">
        <v>163</v>
      </c>
      <c r="G1963" s="22">
        <v>1981</v>
      </c>
      <c r="H1963" s="128">
        <v>3000</v>
      </c>
      <c r="I1963" s="40">
        <v>3000</v>
      </c>
      <c r="J1963" s="159" t="str">
        <f>IFERROR(IF(K1963&gt;0,I1963*K1963,"   -"),"   -")</f>
        <v xml:space="preserve">   -</v>
      </c>
      <c r="K1963" s="52" t="str">
        <f>_xlfn.IFNA(VLOOKUP(D1963&amp;"."&amp;G1963,PNIdata!$E$6:$L$264,2,FALSE),"-")</f>
        <v>-</v>
      </c>
      <c r="L1963" s="158" t="str">
        <f>IFERROR(IF(O1963&gt;0,I1963*O1963,"   -"),"   -")</f>
        <v xml:space="preserve">   -</v>
      </c>
      <c r="M1963" s="52"/>
      <c r="N1963" s="167"/>
      <c r="O1963" s="167"/>
      <c r="S1963" s="53"/>
    </row>
    <row r="1964" spans="1:19" hidden="1" x14ac:dyDescent="0.25">
      <c r="A1964" s="33" t="s">
        <v>158</v>
      </c>
      <c r="B1964" s="34">
        <f>VLOOKUP(D1964,nusedswatershed,4,FALSE)</f>
        <v>27</v>
      </c>
      <c r="C1964" s="35">
        <v>27</v>
      </c>
      <c r="D1964" s="36" t="s">
        <v>242</v>
      </c>
      <c r="E1964" s="36" t="s">
        <v>73</v>
      </c>
      <c r="F1964" s="21" t="s">
        <v>163</v>
      </c>
      <c r="G1964" s="22">
        <v>1980</v>
      </c>
      <c r="H1964" s="128">
        <v>5000</v>
      </c>
      <c r="I1964" s="40">
        <v>5000</v>
      </c>
      <c r="J1964" s="159" t="str">
        <f>IFERROR(IF(K1964&gt;0,I1964*K1964,"   -"),"   -")</f>
        <v xml:space="preserve">   -</v>
      </c>
      <c r="K1964" s="52" t="str">
        <f>_xlfn.IFNA(VLOOKUP(D1964&amp;"."&amp;G1964,PNIdata!$E$6:$L$264,2,FALSE),"-")</f>
        <v>-</v>
      </c>
      <c r="L1964" s="158" t="str">
        <f>IFERROR(IF(O1964&gt;0,I1964*O1964,"   -"),"   -")</f>
        <v xml:space="preserve">   -</v>
      </c>
      <c r="M1964" s="52"/>
      <c r="N1964" s="167"/>
      <c r="O1964" s="167"/>
      <c r="S1964" s="53"/>
    </row>
    <row r="1965" spans="1:19" hidden="1" x14ac:dyDescent="0.25">
      <c r="A1965" s="33" t="s">
        <v>158</v>
      </c>
      <c r="B1965" s="34">
        <f>VLOOKUP(D1965,nusedswatershed,4,FALSE)</f>
        <v>27</v>
      </c>
      <c r="C1965" s="35">
        <v>27</v>
      </c>
      <c r="D1965" s="36" t="s">
        <v>242</v>
      </c>
      <c r="E1965" s="36" t="s">
        <v>73</v>
      </c>
      <c r="F1965" s="21" t="s">
        <v>163</v>
      </c>
      <c r="G1965" s="22">
        <v>1979</v>
      </c>
      <c r="H1965" s="128">
        <v>750</v>
      </c>
      <c r="I1965" s="40">
        <v>750</v>
      </c>
      <c r="J1965" s="159" t="str">
        <f>IFERROR(IF(K1965&gt;0,I1965*K1965,"   -"),"   -")</f>
        <v xml:space="preserve">   -</v>
      </c>
      <c r="K1965" s="52" t="str">
        <f>_xlfn.IFNA(VLOOKUP(D1965&amp;"."&amp;G1965,PNIdata!$E$6:$L$264,2,FALSE),"-")</f>
        <v>-</v>
      </c>
      <c r="L1965" s="158" t="str">
        <f>IFERROR(IF(O1965&gt;0,I1965*O1965,"   -"),"   -")</f>
        <v xml:space="preserve">   -</v>
      </c>
      <c r="M1965" s="52"/>
      <c r="N1965" s="167"/>
      <c r="O1965" s="167"/>
      <c r="S1965" s="53"/>
    </row>
    <row r="1966" spans="1:19" hidden="1" x14ac:dyDescent="0.25">
      <c r="A1966" s="33" t="s">
        <v>158</v>
      </c>
      <c r="B1966" s="34">
        <f>VLOOKUP(D1966,nusedswatershed,4,FALSE)</f>
        <v>27</v>
      </c>
      <c r="C1966" s="35">
        <v>27</v>
      </c>
      <c r="D1966" s="36" t="s">
        <v>242</v>
      </c>
      <c r="E1966" s="36" t="s">
        <v>73</v>
      </c>
      <c r="F1966" s="21" t="s">
        <v>163</v>
      </c>
      <c r="G1966" s="22">
        <v>1978</v>
      </c>
      <c r="H1966" s="128">
        <v>1500</v>
      </c>
      <c r="I1966" s="40">
        <v>1500</v>
      </c>
      <c r="J1966" s="159" t="str">
        <f>IFERROR(IF(K1966&gt;0,I1966*K1966,"   -"),"   -")</f>
        <v xml:space="preserve">   -</v>
      </c>
      <c r="K1966" s="52" t="str">
        <f>_xlfn.IFNA(VLOOKUP(D1966&amp;"."&amp;G1966,PNIdata!$E$6:$L$264,2,FALSE),"-")</f>
        <v>-</v>
      </c>
      <c r="L1966" s="158" t="str">
        <f>IFERROR(IF(O1966&gt;0,I1966*O1966,"   -"),"   -")</f>
        <v xml:space="preserve">   -</v>
      </c>
      <c r="M1966" s="52"/>
      <c r="N1966" s="167"/>
      <c r="O1966" s="167"/>
      <c r="S1966" s="53"/>
    </row>
    <row r="1967" spans="1:19" hidden="1" x14ac:dyDescent="0.25">
      <c r="A1967" s="33" t="s">
        <v>158</v>
      </c>
      <c r="B1967" s="34">
        <f>VLOOKUP(D1967,nusedswatershed,4,FALSE)</f>
        <v>27</v>
      </c>
      <c r="C1967" s="35">
        <v>27</v>
      </c>
      <c r="D1967" s="36" t="s">
        <v>242</v>
      </c>
      <c r="E1967" s="36" t="s">
        <v>73</v>
      </c>
      <c r="F1967" s="21" t="s">
        <v>163</v>
      </c>
      <c r="G1967" s="22">
        <v>1977</v>
      </c>
      <c r="H1967" s="128">
        <v>950</v>
      </c>
      <c r="I1967" s="40">
        <v>950</v>
      </c>
      <c r="J1967" s="159" t="str">
        <f>IFERROR(IF(K1967&gt;0,I1967*K1967,"   -"),"   -")</f>
        <v xml:space="preserve">   -</v>
      </c>
      <c r="K1967" s="52" t="str">
        <f>_xlfn.IFNA(VLOOKUP(D1967&amp;"."&amp;G1967,PNIdata!$E$6:$L$264,2,FALSE),"-")</f>
        <v>-</v>
      </c>
      <c r="L1967" s="158" t="str">
        <f>IFERROR(IF(O1967&gt;0,I1967*O1967,"   -"),"   -")</f>
        <v xml:space="preserve">   -</v>
      </c>
      <c r="M1967" s="52"/>
      <c r="N1967" s="167"/>
      <c r="O1967" s="167"/>
      <c r="S1967" s="53"/>
    </row>
    <row r="1968" spans="1:19" hidden="1" x14ac:dyDescent="0.25">
      <c r="A1968" s="33" t="s">
        <v>158</v>
      </c>
      <c r="B1968" s="34">
        <f>VLOOKUP(D1968,nusedswatershed,4,FALSE)</f>
        <v>27</v>
      </c>
      <c r="C1968" s="35">
        <v>27</v>
      </c>
      <c r="D1968" s="36" t="s">
        <v>242</v>
      </c>
      <c r="E1968" s="36" t="s">
        <v>73</v>
      </c>
      <c r="F1968" s="21" t="s">
        <v>163</v>
      </c>
      <c r="G1968" s="22">
        <v>1976</v>
      </c>
      <c r="H1968" s="128">
        <v>400</v>
      </c>
      <c r="I1968" s="40">
        <v>400</v>
      </c>
      <c r="J1968" s="159" t="str">
        <f>IFERROR(IF(K1968&gt;0,I1968*K1968,"   -"),"   -")</f>
        <v xml:space="preserve">   -</v>
      </c>
      <c r="K1968" s="52" t="str">
        <f>_xlfn.IFNA(VLOOKUP(D1968&amp;"."&amp;G1968,PNIdata!$E$6:$L$264,2,FALSE),"-")</f>
        <v>-</v>
      </c>
      <c r="L1968" s="158" t="str">
        <f>IFERROR(IF(O1968&gt;0,I1968*O1968,"   -"),"   -")</f>
        <v xml:space="preserve">   -</v>
      </c>
      <c r="M1968" s="52"/>
      <c r="N1968" s="167"/>
      <c r="O1968" s="167"/>
      <c r="S1968" s="53"/>
    </row>
    <row r="1969" spans="1:19" hidden="1" x14ac:dyDescent="0.25">
      <c r="A1969" s="33" t="s">
        <v>158</v>
      </c>
      <c r="B1969" s="34">
        <f>VLOOKUP(D1969,nusedswatershed,4,FALSE)</f>
        <v>27</v>
      </c>
      <c r="C1969" s="35">
        <v>27</v>
      </c>
      <c r="D1969" s="36" t="s">
        <v>242</v>
      </c>
      <c r="E1969" s="36" t="s">
        <v>73</v>
      </c>
      <c r="F1969" s="21" t="s">
        <v>163</v>
      </c>
      <c r="G1969" s="22">
        <v>1975</v>
      </c>
      <c r="H1969" s="128">
        <v>400</v>
      </c>
      <c r="I1969" s="40">
        <v>400</v>
      </c>
      <c r="J1969" s="159" t="str">
        <f>IFERROR(IF(K1969&gt;0,I1969*K1969,"   -"),"   -")</f>
        <v xml:space="preserve">   -</v>
      </c>
      <c r="K1969" s="52" t="str">
        <f>_xlfn.IFNA(VLOOKUP(D1969&amp;"."&amp;G1969,PNIdata!$E$6:$L$264,2,FALSE),"-")</f>
        <v>-</v>
      </c>
      <c r="L1969" s="158" t="str">
        <f>IFERROR(IF(O1969&gt;0,I1969*O1969,"   -"),"   -")</f>
        <v xml:space="preserve">   -</v>
      </c>
      <c r="M1969" s="52"/>
      <c r="N1969" s="167"/>
      <c r="O1969" s="167"/>
      <c r="S1969" s="53"/>
    </row>
    <row r="1970" spans="1:19" hidden="1" x14ac:dyDescent="0.25">
      <c r="A1970" s="33" t="s">
        <v>158</v>
      </c>
      <c r="B1970" s="34">
        <f>VLOOKUP(D1970,nusedswatershed,4,FALSE)</f>
        <v>27</v>
      </c>
      <c r="C1970" s="35">
        <v>27</v>
      </c>
      <c r="D1970" s="36" t="s">
        <v>242</v>
      </c>
      <c r="E1970" s="36" t="s">
        <v>73</v>
      </c>
      <c r="F1970" s="21" t="s">
        <v>163</v>
      </c>
      <c r="G1970" s="22">
        <v>1974</v>
      </c>
      <c r="H1970" s="128">
        <v>400</v>
      </c>
      <c r="I1970" s="40">
        <v>400</v>
      </c>
      <c r="J1970" s="159" t="str">
        <f>IFERROR(IF(K1970&gt;0,I1970*K1970,"   -"),"   -")</f>
        <v xml:space="preserve">   -</v>
      </c>
      <c r="K1970" s="52" t="str">
        <f>_xlfn.IFNA(VLOOKUP(D1970&amp;"."&amp;G1970,PNIdata!$E$6:$L$264,2,FALSE),"-")</f>
        <v>-</v>
      </c>
      <c r="L1970" s="158" t="str">
        <f>IFERROR(IF(O1970&gt;0,I1970*O1970,"   -"),"   -")</f>
        <v xml:space="preserve">   -</v>
      </c>
      <c r="M1970" s="52"/>
      <c r="N1970" s="167"/>
      <c r="O1970" s="167"/>
      <c r="S1970" s="53"/>
    </row>
    <row r="1971" spans="1:19" hidden="1" x14ac:dyDescent="0.25">
      <c r="A1971" s="33" t="s">
        <v>158</v>
      </c>
      <c r="B1971" s="34">
        <f>VLOOKUP(D1971,nusedswatershed,4,FALSE)</f>
        <v>27</v>
      </c>
      <c r="C1971" s="35">
        <v>27</v>
      </c>
      <c r="D1971" s="36" t="s">
        <v>242</v>
      </c>
      <c r="E1971" s="36" t="s">
        <v>73</v>
      </c>
      <c r="F1971" s="21" t="s">
        <v>163</v>
      </c>
      <c r="G1971" s="22">
        <v>1973</v>
      </c>
      <c r="H1971" s="128">
        <v>200</v>
      </c>
      <c r="I1971" s="40">
        <v>200</v>
      </c>
      <c r="J1971" s="159" t="str">
        <f>IFERROR(IF(K1971&gt;0,I1971*K1971,"   -"),"   -")</f>
        <v xml:space="preserve">   -</v>
      </c>
      <c r="K1971" s="52" t="str">
        <f>_xlfn.IFNA(VLOOKUP(D1971&amp;"."&amp;G1971,PNIdata!$E$6:$L$264,2,FALSE),"-")</f>
        <v>-</v>
      </c>
      <c r="L1971" s="158" t="str">
        <f>IFERROR(IF(O1971&gt;0,I1971*O1971,"   -"),"   -")</f>
        <v xml:space="preserve">   -</v>
      </c>
      <c r="M1971" s="52"/>
      <c r="N1971" s="167"/>
      <c r="O1971" s="167"/>
      <c r="S1971" s="53"/>
    </row>
    <row r="1972" spans="1:19" hidden="1" x14ac:dyDescent="0.25">
      <c r="A1972" s="33" t="s">
        <v>158</v>
      </c>
      <c r="B1972" s="34">
        <f>VLOOKUP(D1972,nusedswatershed,4,FALSE)</f>
        <v>27</v>
      </c>
      <c r="C1972" s="35">
        <v>27</v>
      </c>
      <c r="D1972" s="36" t="s">
        <v>242</v>
      </c>
      <c r="E1972" s="36" t="s">
        <v>73</v>
      </c>
      <c r="F1972" s="21" t="s">
        <v>163</v>
      </c>
      <c r="G1972" s="22">
        <v>1972</v>
      </c>
      <c r="H1972" s="128">
        <v>600</v>
      </c>
      <c r="I1972" s="40">
        <v>600</v>
      </c>
      <c r="J1972" s="159" t="str">
        <f>IFERROR(IF(K1972&gt;0,I1972*K1972,"   -"),"   -")</f>
        <v xml:space="preserve">   -</v>
      </c>
      <c r="K1972" s="52" t="str">
        <f>_xlfn.IFNA(VLOOKUP(D1972&amp;"."&amp;G1972,PNIdata!$E$6:$L$264,2,FALSE),"-")</f>
        <v>-</v>
      </c>
      <c r="L1972" s="158" t="str">
        <f>IFERROR(IF(O1972&gt;0,I1972*O1972,"   -"),"   -")</f>
        <v xml:space="preserve">   -</v>
      </c>
      <c r="M1972" s="52"/>
      <c r="N1972" s="167"/>
      <c r="O1972" s="167"/>
      <c r="S1972" s="53"/>
    </row>
    <row r="1973" spans="1:19" hidden="1" x14ac:dyDescent="0.25">
      <c r="A1973" s="33" t="s">
        <v>158</v>
      </c>
      <c r="B1973" s="34">
        <f>VLOOKUP(D1973,nusedswatershed,4,FALSE)</f>
        <v>27</v>
      </c>
      <c r="C1973" s="35">
        <v>27</v>
      </c>
      <c r="D1973" s="36" t="s">
        <v>242</v>
      </c>
      <c r="E1973" s="36" t="s">
        <v>73</v>
      </c>
      <c r="F1973" s="21" t="s">
        <v>163</v>
      </c>
      <c r="G1973" s="22">
        <v>1971</v>
      </c>
      <c r="H1973" s="128">
        <v>600</v>
      </c>
      <c r="I1973" s="40">
        <v>600</v>
      </c>
      <c r="J1973" s="159" t="str">
        <f>IFERROR(IF(K1973&gt;0,I1973*K1973,"   -"),"   -")</f>
        <v xml:space="preserve">   -</v>
      </c>
      <c r="K1973" s="52" t="str">
        <f>_xlfn.IFNA(VLOOKUP(D1973&amp;"."&amp;G1973,PNIdata!$E$6:$L$264,2,FALSE),"-")</f>
        <v>-</v>
      </c>
      <c r="L1973" s="158" t="str">
        <f>IFERROR(IF(O1973&gt;0,I1973*O1973,"   -"),"   -")</f>
        <v xml:space="preserve">   -</v>
      </c>
      <c r="M1973" s="52"/>
      <c r="N1973" s="167"/>
      <c r="O1973" s="167"/>
      <c r="S1973" s="53"/>
    </row>
    <row r="1974" spans="1:19" hidden="1" x14ac:dyDescent="0.25">
      <c r="A1974" s="33" t="s">
        <v>158</v>
      </c>
      <c r="B1974" s="34">
        <f>VLOOKUP(D1974,nusedswatershed,4,FALSE)</f>
        <v>27</v>
      </c>
      <c r="C1974" s="35">
        <v>27</v>
      </c>
      <c r="D1974" s="36" t="s">
        <v>242</v>
      </c>
      <c r="E1974" s="36" t="s">
        <v>73</v>
      </c>
      <c r="F1974" s="21" t="s">
        <v>163</v>
      </c>
      <c r="G1974" s="22">
        <v>1970</v>
      </c>
      <c r="H1974" s="128">
        <v>400</v>
      </c>
      <c r="I1974" s="40">
        <v>400</v>
      </c>
      <c r="J1974" s="159" t="str">
        <f>IFERROR(IF(K1974&gt;0,I1974*K1974,"   -"),"   -")</f>
        <v xml:space="preserve">   -</v>
      </c>
      <c r="K1974" s="52" t="str">
        <f>_xlfn.IFNA(VLOOKUP(D1974&amp;"."&amp;G1974,PNIdata!$E$6:$L$264,2,FALSE),"-")</f>
        <v>-</v>
      </c>
      <c r="L1974" s="158" t="str">
        <f>IFERROR(IF(O1974&gt;0,I1974*O1974,"   -"),"   -")</f>
        <v xml:space="preserve">   -</v>
      </c>
      <c r="M1974" s="52"/>
      <c r="N1974" s="167"/>
      <c r="O1974" s="167"/>
      <c r="S1974" s="53"/>
    </row>
    <row r="1975" spans="1:19" hidden="1" x14ac:dyDescent="0.25">
      <c r="A1975" s="33" t="s">
        <v>158</v>
      </c>
      <c r="B1975" s="34">
        <f>VLOOKUP(D1975,nusedswatershed,4,FALSE)</f>
        <v>27</v>
      </c>
      <c r="C1975" s="35">
        <v>27</v>
      </c>
      <c r="D1975" s="36" t="s">
        <v>242</v>
      </c>
      <c r="E1975" s="36" t="s">
        <v>73</v>
      </c>
      <c r="F1975" s="21" t="s">
        <v>163</v>
      </c>
      <c r="G1975" s="22">
        <v>1969</v>
      </c>
      <c r="H1975" s="128">
        <v>200</v>
      </c>
      <c r="I1975" s="40">
        <v>200</v>
      </c>
      <c r="J1975" s="159" t="str">
        <f>IFERROR(IF(K1975&gt;0,I1975*K1975,"   -"),"   -")</f>
        <v xml:space="preserve">   -</v>
      </c>
      <c r="K1975" s="52" t="str">
        <f>_xlfn.IFNA(VLOOKUP(D1975&amp;"."&amp;G1975,PNIdata!$E$6:$L$264,2,FALSE),"-")</f>
        <v>-</v>
      </c>
      <c r="L1975" s="158" t="str">
        <f>IFERROR(IF(O1975&gt;0,I1975*O1975,"   -"),"   -")</f>
        <v xml:space="preserve">   -</v>
      </c>
      <c r="M1975" s="52"/>
      <c r="N1975" s="167"/>
      <c r="O1975" s="167"/>
      <c r="S1975" s="53"/>
    </row>
    <row r="1976" spans="1:19" hidden="1" x14ac:dyDescent="0.25">
      <c r="A1976" s="33" t="s">
        <v>158</v>
      </c>
      <c r="B1976" s="34">
        <f>VLOOKUP(D1976,nusedswatershed,4,FALSE)</f>
        <v>27</v>
      </c>
      <c r="C1976" s="35">
        <v>27</v>
      </c>
      <c r="D1976" s="36" t="s">
        <v>242</v>
      </c>
      <c r="E1976" s="36" t="s">
        <v>73</v>
      </c>
      <c r="F1976" s="21" t="s">
        <v>163</v>
      </c>
      <c r="G1976" s="22">
        <v>1968</v>
      </c>
      <c r="H1976" s="128">
        <v>200</v>
      </c>
      <c r="I1976" s="40">
        <v>200</v>
      </c>
      <c r="J1976" s="159" t="str">
        <f>IFERROR(IF(K1976&gt;0,I1976*K1976,"   -"),"   -")</f>
        <v xml:space="preserve">   -</v>
      </c>
      <c r="K1976" s="52" t="str">
        <f>_xlfn.IFNA(VLOOKUP(D1976&amp;"."&amp;G1976,PNIdata!$E$6:$L$264,2,FALSE),"-")</f>
        <v>-</v>
      </c>
      <c r="L1976" s="158" t="str">
        <f>IFERROR(IF(O1976&gt;0,I1976*O1976,"   -"),"   -")</f>
        <v xml:space="preserve">   -</v>
      </c>
      <c r="M1976" s="52"/>
      <c r="N1976" s="167"/>
      <c r="O1976" s="167"/>
      <c r="S1976" s="53"/>
    </row>
    <row r="1977" spans="1:19" hidden="1" x14ac:dyDescent="0.25">
      <c r="A1977" s="33" t="s">
        <v>158</v>
      </c>
      <c r="B1977" s="34">
        <f>VLOOKUP(D1977,nusedswatershed,4,FALSE)</f>
        <v>27</v>
      </c>
      <c r="C1977" s="35">
        <v>27</v>
      </c>
      <c r="D1977" s="36" t="s">
        <v>242</v>
      </c>
      <c r="E1977" s="36" t="s">
        <v>73</v>
      </c>
      <c r="F1977" s="21" t="s">
        <v>163</v>
      </c>
      <c r="G1977" s="22">
        <v>1967</v>
      </c>
      <c r="H1977" s="128">
        <v>200</v>
      </c>
      <c r="I1977" s="40">
        <v>200</v>
      </c>
      <c r="J1977" s="159" t="str">
        <f>IFERROR(IF(K1977&gt;0,I1977*K1977,"   -"),"   -")</f>
        <v xml:space="preserve">   -</v>
      </c>
      <c r="K1977" s="52" t="str">
        <f>_xlfn.IFNA(VLOOKUP(D1977&amp;"."&amp;G1977,PNIdata!$E$6:$L$264,2,FALSE),"-")</f>
        <v>-</v>
      </c>
      <c r="L1977" s="158" t="str">
        <f>IFERROR(IF(O1977&gt;0,I1977*O1977,"   -"),"   -")</f>
        <v xml:space="preserve">   -</v>
      </c>
      <c r="M1977" s="52"/>
      <c r="N1977" s="167"/>
      <c r="O1977" s="167"/>
      <c r="S1977" s="53"/>
    </row>
    <row r="1978" spans="1:19" hidden="1" x14ac:dyDescent="0.25">
      <c r="A1978" s="33" t="s">
        <v>158</v>
      </c>
      <c r="B1978" s="34">
        <f>VLOOKUP(D1978,nusedswatershed,4,FALSE)</f>
        <v>27</v>
      </c>
      <c r="C1978" s="35">
        <v>27</v>
      </c>
      <c r="D1978" s="36" t="s">
        <v>242</v>
      </c>
      <c r="E1978" s="36" t="s">
        <v>73</v>
      </c>
      <c r="F1978" s="21" t="s">
        <v>163</v>
      </c>
      <c r="G1978" s="22">
        <v>1966</v>
      </c>
      <c r="H1978" s="128">
        <v>200</v>
      </c>
      <c r="I1978" s="40">
        <v>200</v>
      </c>
      <c r="J1978" s="159" t="str">
        <f>IFERROR(IF(K1978&gt;0,I1978*K1978,"   -"),"   -")</f>
        <v xml:space="preserve">   -</v>
      </c>
      <c r="K1978" s="52" t="str">
        <f>_xlfn.IFNA(VLOOKUP(D1978&amp;"."&amp;G1978,PNIdata!$E$6:$L$264,2,FALSE),"-")</f>
        <v>-</v>
      </c>
      <c r="L1978" s="158" t="str">
        <f>IFERROR(IF(O1978&gt;0,I1978*O1978,"   -"),"   -")</f>
        <v xml:space="preserve">   -</v>
      </c>
      <c r="M1978" s="52"/>
      <c r="N1978" s="167"/>
      <c r="O1978" s="167"/>
      <c r="S1978" s="53"/>
    </row>
    <row r="1979" spans="1:19" hidden="1" x14ac:dyDescent="0.25">
      <c r="A1979" s="33" t="s">
        <v>158</v>
      </c>
      <c r="B1979" s="34">
        <f>VLOOKUP(D1979,nusedswatershed,4,FALSE)</f>
        <v>27</v>
      </c>
      <c r="C1979" s="35">
        <v>27</v>
      </c>
      <c r="D1979" s="36" t="s">
        <v>242</v>
      </c>
      <c r="E1979" s="36" t="s">
        <v>73</v>
      </c>
      <c r="F1979" s="21" t="s">
        <v>163</v>
      </c>
      <c r="G1979" s="22">
        <v>1965</v>
      </c>
      <c r="H1979" s="128">
        <v>200</v>
      </c>
      <c r="I1979" s="40">
        <v>200</v>
      </c>
      <c r="J1979" s="159" t="str">
        <f>IFERROR(IF(K1979&gt;0,I1979*K1979,"   -"),"   -")</f>
        <v xml:space="preserve">   -</v>
      </c>
      <c r="K1979" s="52" t="str">
        <f>_xlfn.IFNA(VLOOKUP(D1979&amp;"."&amp;G1979,PNIdata!$E$6:$L$264,2,FALSE),"-")</f>
        <v>-</v>
      </c>
      <c r="L1979" s="158" t="str">
        <f>IFERROR(IF(O1979&gt;0,I1979*O1979,"   -"),"   -")</f>
        <v xml:space="preserve">   -</v>
      </c>
      <c r="M1979" s="52"/>
      <c r="N1979" s="167"/>
      <c r="O1979" s="167"/>
      <c r="S1979" s="53"/>
    </row>
    <row r="1980" spans="1:19" hidden="1" x14ac:dyDescent="0.25">
      <c r="A1980" s="33" t="s">
        <v>158</v>
      </c>
      <c r="B1980" s="34">
        <f>VLOOKUP(D1980,nusedswatershed,4,FALSE)</f>
        <v>27</v>
      </c>
      <c r="C1980" s="35">
        <v>27</v>
      </c>
      <c r="D1980" s="36" t="s">
        <v>242</v>
      </c>
      <c r="E1980" s="36" t="s">
        <v>73</v>
      </c>
      <c r="F1980" s="21" t="s">
        <v>163</v>
      </c>
      <c r="G1980" s="22">
        <v>1964</v>
      </c>
      <c r="H1980" s="128">
        <v>3000</v>
      </c>
      <c r="I1980" s="40">
        <v>3000</v>
      </c>
      <c r="J1980" s="159" t="str">
        <f>IFERROR(IF(K1980&gt;0,I1980*K1980,"   -"),"   -")</f>
        <v xml:space="preserve">   -</v>
      </c>
      <c r="K1980" s="52" t="str">
        <f>_xlfn.IFNA(VLOOKUP(D1980&amp;"."&amp;G1980,PNIdata!$E$6:$L$264,2,FALSE),"-")</f>
        <v>-</v>
      </c>
      <c r="L1980" s="158" t="str">
        <f>IFERROR(IF(O1980&gt;0,I1980*O1980,"   -"),"   -")</f>
        <v xml:space="preserve">   -</v>
      </c>
      <c r="M1980" s="52"/>
      <c r="N1980" s="167"/>
      <c r="O1980" s="167"/>
      <c r="S1980" s="53"/>
    </row>
    <row r="1981" spans="1:19" hidden="1" x14ac:dyDescent="0.25">
      <c r="A1981" s="33" t="s">
        <v>158</v>
      </c>
      <c r="B1981" s="34">
        <f>VLOOKUP(D1981,nusedswatershed,4,FALSE)</f>
        <v>27</v>
      </c>
      <c r="C1981" s="35">
        <v>27</v>
      </c>
      <c r="D1981" s="36" t="s">
        <v>242</v>
      </c>
      <c r="E1981" s="36" t="s">
        <v>73</v>
      </c>
      <c r="F1981" s="21" t="s">
        <v>163</v>
      </c>
      <c r="G1981" s="22">
        <v>1963</v>
      </c>
      <c r="H1981" s="128">
        <v>400</v>
      </c>
      <c r="I1981" s="40">
        <v>400</v>
      </c>
      <c r="J1981" s="159" t="str">
        <f>IFERROR(IF(K1981&gt;0,I1981*K1981,"   -"),"   -")</f>
        <v xml:space="preserve">   -</v>
      </c>
      <c r="K1981" s="52" t="str">
        <f>_xlfn.IFNA(VLOOKUP(D1981&amp;"."&amp;G1981,PNIdata!$E$6:$L$264,2,FALSE),"-")</f>
        <v>-</v>
      </c>
      <c r="L1981" s="158" t="str">
        <f>IFERROR(IF(O1981&gt;0,I1981*O1981,"   -"),"   -")</f>
        <v xml:space="preserve">   -</v>
      </c>
      <c r="M1981" s="52"/>
      <c r="N1981" s="167"/>
      <c r="O1981" s="167"/>
      <c r="S1981" s="53"/>
    </row>
    <row r="1982" spans="1:19" hidden="1" x14ac:dyDescent="0.25">
      <c r="A1982" s="33" t="s">
        <v>158</v>
      </c>
      <c r="B1982" s="34">
        <f>VLOOKUP(D1982,nusedswatershed,4,FALSE)</f>
        <v>27</v>
      </c>
      <c r="C1982" s="35">
        <v>27</v>
      </c>
      <c r="D1982" s="36" t="s">
        <v>242</v>
      </c>
      <c r="E1982" s="36" t="s">
        <v>73</v>
      </c>
      <c r="F1982" s="21" t="s">
        <v>163</v>
      </c>
      <c r="G1982" s="22">
        <v>1962</v>
      </c>
      <c r="H1982" s="128">
        <v>1500</v>
      </c>
      <c r="I1982" s="40">
        <v>1500</v>
      </c>
      <c r="J1982" s="159" t="str">
        <f>IFERROR(IF(K1982&gt;0,I1982*K1982,"   -"),"   -")</f>
        <v xml:space="preserve">   -</v>
      </c>
      <c r="K1982" s="52" t="str">
        <f>_xlfn.IFNA(VLOOKUP(D1982&amp;"."&amp;G1982,PNIdata!$E$6:$L$264,2,FALSE),"-")</f>
        <v>-</v>
      </c>
      <c r="L1982" s="158" t="str">
        <f>IFERROR(IF(O1982&gt;0,I1982*O1982,"   -"),"   -")</f>
        <v xml:space="preserve">   -</v>
      </c>
      <c r="M1982" s="52"/>
      <c r="N1982" s="167"/>
      <c r="O1982" s="167"/>
      <c r="S1982" s="53"/>
    </row>
    <row r="1983" spans="1:19" hidden="1" x14ac:dyDescent="0.25">
      <c r="A1983" s="33" t="s">
        <v>158</v>
      </c>
      <c r="B1983" s="34">
        <f>VLOOKUP(D1983,nusedswatershed,4,FALSE)</f>
        <v>27</v>
      </c>
      <c r="C1983" s="35">
        <v>27</v>
      </c>
      <c r="D1983" s="36" t="s">
        <v>242</v>
      </c>
      <c r="E1983" s="36" t="s">
        <v>73</v>
      </c>
      <c r="F1983" s="21" t="s">
        <v>163</v>
      </c>
      <c r="G1983" s="22">
        <v>1961</v>
      </c>
      <c r="H1983" s="128">
        <v>200</v>
      </c>
      <c r="I1983" s="40">
        <v>200</v>
      </c>
      <c r="J1983" s="159" t="str">
        <f>IFERROR(IF(K1983&gt;0,I1983*K1983,"   -"),"   -")</f>
        <v xml:space="preserve">   -</v>
      </c>
      <c r="K1983" s="52" t="str">
        <f>_xlfn.IFNA(VLOOKUP(D1983&amp;"."&amp;G1983,PNIdata!$E$6:$L$264,2,FALSE),"-")</f>
        <v>-</v>
      </c>
      <c r="L1983" s="158" t="str">
        <f>IFERROR(IF(O1983&gt;0,I1983*O1983,"   -"),"   -")</f>
        <v xml:space="preserve">   -</v>
      </c>
      <c r="M1983" s="52"/>
      <c r="N1983" s="167"/>
      <c r="O1983" s="167"/>
      <c r="S1983" s="53"/>
    </row>
    <row r="1984" spans="1:19" hidden="1" x14ac:dyDescent="0.25">
      <c r="A1984" s="33" t="s">
        <v>158</v>
      </c>
      <c r="B1984" s="34">
        <f>VLOOKUP(D1984,nusedswatershed,4,FALSE)</f>
        <v>27</v>
      </c>
      <c r="C1984" s="35">
        <v>27</v>
      </c>
      <c r="D1984" s="36" t="s">
        <v>242</v>
      </c>
      <c r="E1984" s="36" t="s">
        <v>73</v>
      </c>
      <c r="F1984" s="21" t="s">
        <v>163</v>
      </c>
      <c r="G1984" s="22">
        <v>1960</v>
      </c>
      <c r="H1984" s="128">
        <v>40</v>
      </c>
      <c r="I1984" s="40">
        <v>40</v>
      </c>
      <c r="J1984" s="159" t="str">
        <f>IFERROR(IF(K1984&gt;0,I1984*K1984,"   -"),"   -")</f>
        <v xml:space="preserve">   -</v>
      </c>
      <c r="K1984" s="52" t="str">
        <f>_xlfn.IFNA(VLOOKUP(D1984&amp;"."&amp;G1984,PNIdata!$E$6:$L$264,2,FALSE),"-")</f>
        <v>-</v>
      </c>
      <c r="L1984" s="158" t="str">
        <f>IFERROR(IF(O1984&gt;0,I1984*O1984,"   -"),"   -")</f>
        <v xml:space="preserve">   -</v>
      </c>
      <c r="M1984" s="52"/>
      <c r="N1984" s="167"/>
      <c r="O1984" s="167"/>
      <c r="S1984" s="53"/>
    </row>
    <row r="1985" spans="1:19" hidden="1" x14ac:dyDescent="0.25">
      <c r="A1985" s="33" t="s">
        <v>158</v>
      </c>
      <c r="B1985" s="34">
        <f>VLOOKUP(D1985,nusedswatershed,4,FALSE)</f>
        <v>27</v>
      </c>
      <c r="C1985" s="35">
        <v>27</v>
      </c>
      <c r="D1985" s="36" t="s">
        <v>242</v>
      </c>
      <c r="E1985" s="36" t="s">
        <v>73</v>
      </c>
      <c r="F1985" s="21" t="s">
        <v>163</v>
      </c>
      <c r="G1985" s="22">
        <v>1959</v>
      </c>
      <c r="H1985" s="128">
        <v>250</v>
      </c>
      <c r="I1985" s="40">
        <v>250</v>
      </c>
      <c r="J1985" s="159" t="str">
        <f>IFERROR(IF(K1985&gt;0,I1985*K1985,"   -"),"   -")</f>
        <v xml:space="preserve">   -</v>
      </c>
      <c r="K1985" s="52" t="str">
        <f>_xlfn.IFNA(VLOOKUP(D1985&amp;"."&amp;G1985,PNIdata!$E$6:$L$264,2,FALSE),"-")</f>
        <v>-</v>
      </c>
      <c r="L1985" s="158" t="str">
        <f>IFERROR(IF(O1985&gt;0,I1985*O1985,"   -"),"   -")</f>
        <v xml:space="preserve">   -</v>
      </c>
      <c r="M1985" s="52"/>
      <c r="N1985" s="167"/>
      <c r="O1985" s="167"/>
      <c r="S1985" s="53"/>
    </row>
    <row r="1986" spans="1:19" hidden="1" x14ac:dyDescent="0.25">
      <c r="A1986" s="33" t="s">
        <v>158</v>
      </c>
      <c r="B1986" s="34">
        <f>VLOOKUP(D1986,nusedswatershed,4,FALSE)</f>
        <v>27</v>
      </c>
      <c r="C1986" s="35">
        <v>27</v>
      </c>
      <c r="D1986" s="36" t="s">
        <v>242</v>
      </c>
      <c r="E1986" s="36" t="s">
        <v>73</v>
      </c>
      <c r="F1986" s="21" t="s">
        <v>163</v>
      </c>
      <c r="G1986" s="22">
        <v>1958</v>
      </c>
      <c r="H1986" s="128">
        <v>100</v>
      </c>
      <c r="I1986" s="40">
        <v>100</v>
      </c>
      <c r="J1986" s="159" t="str">
        <f>IFERROR(IF(K1986&gt;0,I1986*K1986,"   -"),"   -")</f>
        <v xml:space="preserve">   -</v>
      </c>
      <c r="K1986" s="52" t="str">
        <f>_xlfn.IFNA(VLOOKUP(D1986&amp;"."&amp;G1986,PNIdata!$E$6:$L$264,2,FALSE),"-")</f>
        <v>-</v>
      </c>
      <c r="L1986" s="158" t="str">
        <f>IFERROR(IF(O1986&gt;0,I1986*O1986,"   -"),"   -")</f>
        <v xml:space="preserve">   -</v>
      </c>
      <c r="M1986" s="52"/>
      <c r="N1986" s="167"/>
      <c r="O1986" s="167"/>
      <c r="S1986" s="53"/>
    </row>
    <row r="1987" spans="1:19" hidden="1" x14ac:dyDescent="0.25">
      <c r="A1987" s="33" t="s">
        <v>158</v>
      </c>
      <c r="B1987" s="34">
        <f>VLOOKUP(D1987,nusedswatershed,4,FALSE)</f>
        <v>27</v>
      </c>
      <c r="C1987" s="35">
        <v>27</v>
      </c>
      <c r="D1987" s="36" t="s">
        <v>242</v>
      </c>
      <c r="E1987" s="36" t="s">
        <v>73</v>
      </c>
      <c r="F1987" s="21" t="s">
        <v>163</v>
      </c>
      <c r="G1987" s="22">
        <v>1957</v>
      </c>
      <c r="H1987" s="128">
        <v>3500</v>
      </c>
      <c r="I1987" s="40">
        <v>3500</v>
      </c>
      <c r="J1987" s="159" t="str">
        <f>IFERROR(IF(K1987&gt;0,I1987*K1987,"   -"),"   -")</f>
        <v xml:space="preserve">   -</v>
      </c>
      <c r="K1987" s="52" t="str">
        <f>_xlfn.IFNA(VLOOKUP(D1987&amp;"."&amp;G1987,PNIdata!$E$6:$L$264,2,FALSE),"-")</f>
        <v>-</v>
      </c>
      <c r="L1987" s="158" t="str">
        <f>IFERROR(IF(O1987&gt;0,I1987*O1987,"   -"),"   -")</f>
        <v xml:space="preserve">   -</v>
      </c>
      <c r="M1987" s="52"/>
      <c r="N1987" s="167"/>
      <c r="O1987" s="167"/>
      <c r="S1987" s="53"/>
    </row>
    <row r="1988" spans="1:19" hidden="1" x14ac:dyDescent="0.25">
      <c r="A1988" s="33" t="s">
        <v>158</v>
      </c>
      <c r="B1988" s="34">
        <f>VLOOKUP(D1988,nusedswatershed,4,FALSE)</f>
        <v>27</v>
      </c>
      <c r="C1988" s="35">
        <v>27</v>
      </c>
      <c r="D1988" s="36" t="s">
        <v>242</v>
      </c>
      <c r="E1988" s="36" t="s">
        <v>73</v>
      </c>
      <c r="F1988" s="21" t="s">
        <v>163</v>
      </c>
      <c r="G1988" s="22">
        <v>1956</v>
      </c>
      <c r="H1988" s="128">
        <v>5000</v>
      </c>
      <c r="I1988" s="40">
        <v>5000</v>
      </c>
      <c r="J1988" s="159" t="str">
        <f>IFERROR(IF(K1988&gt;0,I1988*K1988,"   -"),"   -")</f>
        <v xml:space="preserve">   -</v>
      </c>
      <c r="K1988" s="52" t="str">
        <f>_xlfn.IFNA(VLOOKUP(D1988&amp;"."&amp;G1988,PNIdata!$E$6:$L$264,2,FALSE),"-")</f>
        <v>-</v>
      </c>
      <c r="L1988" s="158" t="str">
        <f>IFERROR(IF(O1988&gt;0,I1988*O1988,"   -"),"   -")</f>
        <v xml:space="preserve">   -</v>
      </c>
      <c r="M1988" s="52"/>
      <c r="N1988" s="167"/>
      <c r="O1988" s="167"/>
      <c r="S1988" s="53"/>
    </row>
    <row r="1989" spans="1:19" hidden="1" x14ac:dyDescent="0.25">
      <c r="A1989" s="33" t="s">
        <v>158</v>
      </c>
      <c r="B1989" s="34">
        <f>VLOOKUP(D1989,nusedswatershed,4,FALSE)</f>
        <v>27</v>
      </c>
      <c r="C1989" s="35">
        <v>27</v>
      </c>
      <c r="D1989" s="36" t="s">
        <v>242</v>
      </c>
      <c r="E1989" s="36" t="s">
        <v>73</v>
      </c>
      <c r="F1989" s="21" t="s">
        <v>163</v>
      </c>
      <c r="G1989" s="22">
        <v>1955</v>
      </c>
      <c r="H1989" s="128">
        <v>2000</v>
      </c>
      <c r="I1989" s="40">
        <v>2000</v>
      </c>
      <c r="J1989" s="159" t="str">
        <f>IFERROR(IF(K1989&gt;0,I1989*K1989,"   -"),"   -")</f>
        <v xml:space="preserve">   -</v>
      </c>
      <c r="K1989" s="52" t="str">
        <f>_xlfn.IFNA(VLOOKUP(D1989&amp;"."&amp;G1989,PNIdata!$E$6:$L$264,2,FALSE),"-")</f>
        <v>-</v>
      </c>
      <c r="L1989" s="158" t="str">
        <f>IFERROR(IF(O1989&gt;0,I1989*O1989,"   -"),"   -")</f>
        <v xml:space="preserve">   -</v>
      </c>
      <c r="M1989" s="52"/>
      <c r="N1989" s="167"/>
      <c r="O1989" s="167"/>
      <c r="S1989" s="53"/>
    </row>
    <row r="1990" spans="1:19" hidden="1" x14ac:dyDescent="0.25">
      <c r="A1990" s="33" t="s">
        <v>158</v>
      </c>
      <c r="B1990" s="34">
        <f>VLOOKUP(D1990,nusedswatershed,4,FALSE)</f>
        <v>27</v>
      </c>
      <c r="C1990" s="35">
        <v>27</v>
      </c>
      <c r="D1990" s="36" t="s">
        <v>242</v>
      </c>
      <c r="E1990" s="36" t="s">
        <v>73</v>
      </c>
      <c r="F1990" s="21" t="s">
        <v>163</v>
      </c>
      <c r="G1990" s="22">
        <v>1954</v>
      </c>
      <c r="H1990" s="128">
        <v>7500</v>
      </c>
      <c r="I1990" s="40">
        <v>7500</v>
      </c>
      <c r="J1990" s="159" t="str">
        <f>IFERROR(IF(K1990&gt;0,I1990*K1990,"   -"),"   -")</f>
        <v xml:space="preserve">   -</v>
      </c>
      <c r="K1990" s="52" t="str">
        <f>_xlfn.IFNA(VLOOKUP(D1990&amp;"."&amp;G1990,PNIdata!$E$6:$L$264,2,FALSE),"-")</f>
        <v>-</v>
      </c>
      <c r="L1990" s="158" t="str">
        <f>IFERROR(IF(O1990&gt;0,I1990*O1990,"   -"),"   -")</f>
        <v xml:space="preserve">   -</v>
      </c>
      <c r="M1990" s="52"/>
      <c r="N1990" s="167"/>
      <c r="O1990" s="167"/>
      <c r="S1990" s="53"/>
    </row>
    <row r="1991" spans="1:19" hidden="1" x14ac:dyDescent="0.25">
      <c r="A1991" s="33" t="s">
        <v>158</v>
      </c>
      <c r="B1991" s="34">
        <f>VLOOKUP(D1991,nusedswatershed,4,FALSE)</f>
        <v>27</v>
      </c>
      <c r="C1991" s="35">
        <v>27</v>
      </c>
      <c r="D1991" s="36" t="s">
        <v>242</v>
      </c>
      <c r="E1991" s="36" t="s">
        <v>73</v>
      </c>
      <c r="F1991" s="21" t="s">
        <v>163</v>
      </c>
      <c r="G1991" s="22">
        <v>1953</v>
      </c>
      <c r="H1991" s="128" t="s">
        <v>644</v>
      </c>
      <c r="I1991" s="40"/>
      <c r="J1991" s="159" t="str">
        <f>IFERROR(IF(K1991&gt;0,I1991*K1991,"   -"),"   -")</f>
        <v xml:space="preserve">   -</v>
      </c>
      <c r="K1991" s="52" t="str">
        <f>_xlfn.IFNA(VLOOKUP(D1991&amp;"."&amp;G1991,PNIdata!$E$6:$L$264,2,FALSE),"-")</f>
        <v>-</v>
      </c>
      <c r="L1991" s="158" t="str">
        <f>IFERROR(IF(O1991&gt;0,I1991*O1991,"   -"),"   -")</f>
        <v xml:space="preserve">   -</v>
      </c>
      <c r="M1991" s="52"/>
      <c r="N1991" s="167"/>
      <c r="O1991" s="167"/>
      <c r="S1991" s="53"/>
    </row>
    <row r="1992" spans="1:19" x14ac:dyDescent="0.25">
      <c r="A1992" s="33" t="s">
        <v>154</v>
      </c>
      <c r="B1992" s="34">
        <f>VLOOKUP(D1992,nusedswatershed,4,FALSE)</f>
        <v>26</v>
      </c>
      <c r="C1992" s="35">
        <v>26</v>
      </c>
      <c r="D1992" s="36" t="s">
        <v>236</v>
      </c>
      <c r="E1992" s="36" t="s">
        <v>76</v>
      </c>
      <c r="F1992" s="21" t="s">
        <v>163</v>
      </c>
      <c r="G1992" s="40">
        <v>2023</v>
      </c>
      <c r="H1992" s="128" t="s">
        <v>646</v>
      </c>
      <c r="I1992" s="40"/>
      <c r="J1992" s="159" t="str">
        <f>IFERROR(IF(K1992&gt;0,I1992*K1992,"   -"),"   -")</f>
        <v xml:space="preserve">   -</v>
      </c>
      <c r="K1992" s="52" t="str">
        <f>_xlfn.IFNA(VLOOKUP(D1992&amp;"."&amp;G1992,PNIdata!$E$6:$L$264,2,FALSE),"-")</f>
        <v>-</v>
      </c>
      <c r="L1992" s="158" t="str">
        <f>IFERROR(IF(O1992&gt;0,I1992*O1992,"   -"),"   -")</f>
        <v xml:space="preserve">   -</v>
      </c>
      <c r="M1992" s="52"/>
      <c r="N1992" s="167"/>
      <c r="O1992" s="167"/>
    </row>
    <row r="1993" spans="1:19" x14ac:dyDescent="0.25">
      <c r="A1993" s="33" t="s">
        <v>154</v>
      </c>
      <c r="B1993" s="34">
        <f>VLOOKUP(D1993,nusedswatershed,4,FALSE)</f>
        <v>26</v>
      </c>
      <c r="C1993" s="35">
        <v>26</v>
      </c>
      <c r="D1993" s="36" t="s">
        <v>236</v>
      </c>
      <c r="E1993" s="36" t="s">
        <v>76</v>
      </c>
      <c r="F1993" s="21" t="s">
        <v>163</v>
      </c>
      <c r="G1993" s="40">
        <v>2022</v>
      </c>
      <c r="H1993" s="128" t="s">
        <v>644</v>
      </c>
      <c r="I1993" s="40"/>
      <c r="J1993" s="159" t="str">
        <f>IFERROR(IF(K1993&gt;0,I1993*K1993,"   -"),"   -")</f>
        <v xml:space="preserve">   -</v>
      </c>
      <c r="K1993" s="52" t="str">
        <f>_xlfn.IFNA(VLOOKUP(D1993&amp;"."&amp;G1993,PNIdata!$E$6:$L$264,2,FALSE),"-")</f>
        <v>-</v>
      </c>
      <c r="L1993" s="158" t="str">
        <f>IFERROR(IF(O1993&gt;0,I1993*O1993,"   -"),"   -")</f>
        <v xml:space="preserve">   -</v>
      </c>
      <c r="M1993" s="52"/>
      <c r="N1993" s="167"/>
      <c r="O1993" s="167"/>
    </row>
    <row r="1994" spans="1:19" x14ac:dyDescent="0.25">
      <c r="A1994" s="33" t="s">
        <v>154</v>
      </c>
      <c r="B1994" s="34">
        <f>VLOOKUP(D1994,nusedswatershed,4,FALSE)</f>
        <v>26</v>
      </c>
      <c r="C1994" s="35">
        <v>26</v>
      </c>
      <c r="D1994" s="36" t="s">
        <v>236</v>
      </c>
      <c r="E1994" s="36" t="s">
        <v>76</v>
      </c>
      <c r="F1994" s="21" t="s">
        <v>163</v>
      </c>
      <c r="G1994" s="40">
        <v>2021</v>
      </c>
      <c r="H1994" s="128" t="s">
        <v>646</v>
      </c>
      <c r="I1994" s="40"/>
      <c r="J1994" s="159" t="str">
        <f>IFERROR(IF(K1994&gt;0,I1994*K1994,"   -"),"   -")</f>
        <v xml:space="preserve">   -</v>
      </c>
      <c r="K1994" s="52" t="str">
        <f>_xlfn.IFNA(VLOOKUP(D1994&amp;"."&amp;G1994,PNIdata!$E$6:$L$264,2,FALSE),"-")</f>
        <v>-</v>
      </c>
      <c r="L1994" s="158" t="str">
        <f>IFERROR(IF(O1994&gt;0,I1994*O1994,"   -"),"   -")</f>
        <v xml:space="preserve">   -</v>
      </c>
      <c r="M1994" s="52"/>
      <c r="N1994" s="167"/>
      <c r="O1994" s="167"/>
    </row>
    <row r="1995" spans="1:19" x14ac:dyDescent="0.25">
      <c r="A1995" s="33" t="s">
        <v>154</v>
      </c>
      <c r="B1995" s="34">
        <f>VLOOKUP(D1995,nusedswatershed,4,FALSE)</f>
        <v>26</v>
      </c>
      <c r="C1995" s="35">
        <v>26</v>
      </c>
      <c r="D1995" s="36" t="s">
        <v>236</v>
      </c>
      <c r="E1995" s="36" t="s">
        <v>76</v>
      </c>
      <c r="F1995" s="21" t="s">
        <v>163</v>
      </c>
      <c r="G1995" s="40">
        <v>2020</v>
      </c>
      <c r="H1995" s="128" t="s">
        <v>646</v>
      </c>
      <c r="I1995" s="40"/>
      <c r="J1995" s="159" t="str">
        <f>IFERROR(IF(K1995&gt;0,I1995*K1995,"   -"),"   -")</f>
        <v xml:space="preserve">   -</v>
      </c>
      <c r="K1995" s="52" t="str">
        <f>_xlfn.IFNA(VLOOKUP(D1995&amp;"."&amp;G1995,PNIdata!$E$6:$L$264,2,FALSE),"-")</f>
        <v>-</v>
      </c>
      <c r="L1995" s="158" t="str">
        <f>IFERROR(IF(O1995&gt;0,I1995*O1995,"   -"),"   -")</f>
        <v xml:space="preserve">   -</v>
      </c>
      <c r="M1995" s="52"/>
      <c r="N1995" s="167"/>
      <c r="O1995" s="167"/>
    </row>
    <row r="1996" spans="1:19" x14ac:dyDescent="0.25">
      <c r="A1996" s="33" t="s">
        <v>154</v>
      </c>
      <c r="B1996" s="34">
        <f>VLOOKUP(D1996,nusedswatershed,4,FALSE)</f>
        <v>26</v>
      </c>
      <c r="C1996" s="35">
        <v>26</v>
      </c>
      <c r="D1996" s="36" t="s">
        <v>236</v>
      </c>
      <c r="E1996" s="36" t="s">
        <v>76</v>
      </c>
      <c r="F1996" s="21" t="s">
        <v>163</v>
      </c>
      <c r="G1996" s="40">
        <v>2019</v>
      </c>
      <c r="H1996" s="128" t="s">
        <v>644</v>
      </c>
      <c r="I1996" s="40"/>
      <c r="J1996" s="159" t="str">
        <f>IFERROR(IF(K1996&gt;0,I1996*K1996,"   -"),"   -")</f>
        <v xml:space="preserve">   -</v>
      </c>
      <c r="K1996" s="52" t="str">
        <f>_xlfn.IFNA(VLOOKUP(D1996&amp;"."&amp;G1996,PNIdata!$E$6:$L$264,2,FALSE),"-")</f>
        <v>-</v>
      </c>
      <c r="L1996" s="158" t="str">
        <f>IFERROR(IF(O1996&gt;0,I1996*O1996,"   -"),"   -")</f>
        <v xml:space="preserve">   -</v>
      </c>
      <c r="M1996" s="52"/>
      <c r="N1996" s="167"/>
      <c r="O1996" s="167"/>
    </row>
    <row r="1997" spans="1:19" x14ac:dyDescent="0.25">
      <c r="A1997" s="33" t="s">
        <v>154</v>
      </c>
      <c r="B1997" s="34">
        <f>VLOOKUP(D1997,nusedswatershed,4,FALSE)</f>
        <v>26</v>
      </c>
      <c r="C1997" s="35">
        <v>26</v>
      </c>
      <c r="D1997" s="36" t="s">
        <v>236</v>
      </c>
      <c r="E1997" s="36" t="s">
        <v>76</v>
      </c>
      <c r="F1997" s="21" t="s">
        <v>163</v>
      </c>
      <c r="G1997" s="40">
        <v>2018</v>
      </c>
      <c r="H1997" s="128" t="s">
        <v>644</v>
      </c>
      <c r="I1997" s="40"/>
      <c r="J1997" s="159" t="str">
        <f>IFERROR(IF(K1997&gt;0,I1997*K1997,"   -"),"   -")</f>
        <v xml:space="preserve">   -</v>
      </c>
      <c r="K1997" s="52" t="str">
        <f>_xlfn.IFNA(VLOOKUP(D1997&amp;"."&amp;G1997,PNIdata!$E$6:$L$264,2,FALSE),"-")</f>
        <v>-</v>
      </c>
      <c r="L1997" s="158" t="str">
        <f>IFERROR(IF(O1997&gt;0,I1997*O1997,"   -"),"   -")</f>
        <v xml:space="preserve">   -</v>
      </c>
      <c r="M1997" s="52"/>
      <c r="N1997" s="167"/>
      <c r="O1997" s="167"/>
    </row>
    <row r="1998" spans="1:19" x14ac:dyDescent="0.25">
      <c r="A1998" s="33" t="s">
        <v>154</v>
      </c>
      <c r="B1998" s="34">
        <f>VLOOKUP(D1998,nusedswatershed,4,FALSE)</f>
        <v>26</v>
      </c>
      <c r="C1998" s="35">
        <v>26</v>
      </c>
      <c r="D1998" s="36" t="s">
        <v>236</v>
      </c>
      <c r="E1998" s="36" t="s">
        <v>76</v>
      </c>
      <c r="F1998" s="21" t="s">
        <v>163</v>
      </c>
      <c r="G1998" s="40">
        <v>2017</v>
      </c>
      <c r="H1998" s="128" t="s">
        <v>644</v>
      </c>
      <c r="I1998" s="40"/>
      <c r="J1998" s="159" t="str">
        <f>IFERROR(IF(K1998&gt;0,I1998*K1998,"   -"),"   -")</f>
        <v xml:space="preserve">   -</v>
      </c>
      <c r="K1998" s="52" t="str">
        <f>_xlfn.IFNA(VLOOKUP(D1998&amp;"."&amp;G1998,PNIdata!$E$6:$L$264,2,FALSE),"-")</f>
        <v>-</v>
      </c>
      <c r="L1998" s="158" t="str">
        <f>IFERROR(IF(O1998&gt;0,I1998*O1998,"   -"),"   -")</f>
        <v xml:space="preserve">   -</v>
      </c>
      <c r="M1998" s="52"/>
      <c r="N1998" s="167"/>
      <c r="O1998" s="167"/>
    </row>
    <row r="1999" spans="1:19" x14ac:dyDescent="0.25">
      <c r="A1999" s="33" t="s">
        <v>154</v>
      </c>
      <c r="B1999" s="34">
        <f>VLOOKUP(D1999,nusedswatershed,4,FALSE)</f>
        <v>26</v>
      </c>
      <c r="C1999" s="35">
        <v>26</v>
      </c>
      <c r="D1999" s="36" t="s">
        <v>236</v>
      </c>
      <c r="E1999" s="36" t="s">
        <v>76</v>
      </c>
      <c r="F1999" s="21" t="s">
        <v>163</v>
      </c>
      <c r="G1999" s="40">
        <v>2016</v>
      </c>
      <c r="H1999" s="128" t="s">
        <v>644</v>
      </c>
      <c r="I1999" s="40"/>
      <c r="J1999" s="159" t="str">
        <f>IFERROR(IF(K1999&gt;0,I1999*K1999,"   -"),"   -")</f>
        <v xml:space="preserve">   -</v>
      </c>
      <c r="K1999" s="52" t="str">
        <f>_xlfn.IFNA(VLOOKUP(D1999&amp;"."&amp;G1999,PNIdata!$E$6:$L$264,2,FALSE),"-")</f>
        <v>-</v>
      </c>
      <c r="L1999" s="158" t="str">
        <f>IFERROR(IF(O1999&gt;0,I1999*O1999,"   -"),"   -")</f>
        <v xml:space="preserve">   -</v>
      </c>
      <c r="M1999" s="52"/>
      <c r="N1999" s="167"/>
      <c r="O1999" s="167"/>
    </row>
    <row r="2000" spans="1:19" x14ac:dyDescent="0.25">
      <c r="A2000" s="33" t="s">
        <v>154</v>
      </c>
      <c r="B2000" s="34">
        <f>VLOOKUP(D2000,nusedswatershed,4,FALSE)</f>
        <v>26</v>
      </c>
      <c r="C2000" s="35">
        <v>26</v>
      </c>
      <c r="D2000" s="36" t="s">
        <v>236</v>
      </c>
      <c r="E2000" s="36" t="s">
        <v>76</v>
      </c>
      <c r="F2000" s="21" t="s">
        <v>163</v>
      </c>
      <c r="G2000" s="22">
        <v>2015</v>
      </c>
      <c r="H2000" s="128" t="s">
        <v>644</v>
      </c>
      <c r="I2000" s="40"/>
      <c r="J2000" s="159" t="str">
        <f>IFERROR(IF(K2000&gt;0,I2000*K2000,"   -"),"   -")</f>
        <v xml:space="preserve">   -</v>
      </c>
      <c r="K2000" s="52" t="str">
        <f>_xlfn.IFNA(VLOOKUP(D2000&amp;"."&amp;G2000,PNIdata!$E$6:$L$264,2,FALSE),"-")</f>
        <v>-</v>
      </c>
      <c r="L2000" s="158" t="str">
        <f>IFERROR(IF(O2000&gt;0,I2000*O2000,"   -"),"   -")</f>
        <v xml:space="preserve">   -</v>
      </c>
      <c r="M2000" s="52"/>
      <c r="N2000" s="167"/>
      <c r="O2000" s="167"/>
    </row>
    <row r="2001" spans="1:15" x14ac:dyDescent="0.25">
      <c r="A2001" s="33" t="s">
        <v>154</v>
      </c>
      <c r="B2001" s="34">
        <f>VLOOKUP(D2001,nusedswatershed,4,FALSE)</f>
        <v>26</v>
      </c>
      <c r="C2001" s="35">
        <v>26</v>
      </c>
      <c r="D2001" s="36" t="s">
        <v>236</v>
      </c>
      <c r="E2001" s="36" t="s">
        <v>76</v>
      </c>
      <c r="F2001" s="21" t="s">
        <v>163</v>
      </c>
      <c r="G2001" s="22">
        <v>2014</v>
      </c>
      <c r="H2001" s="128" t="s">
        <v>644</v>
      </c>
      <c r="I2001" s="40"/>
      <c r="J2001" s="159" t="str">
        <f>IFERROR(IF(K2001&gt;0,I2001*K2001,"   -"),"   -")</f>
        <v xml:space="preserve">   -</v>
      </c>
      <c r="K2001" s="52" t="str">
        <f>_xlfn.IFNA(VLOOKUP(D2001&amp;"."&amp;G2001,PNIdata!$E$6:$L$264,2,FALSE),"-")</f>
        <v>-</v>
      </c>
      <c r="L2001" s="158" t="str">
        <f>IFERROR(IF(O2001&gt;0,I2001*O2001,"   -"),"   -")</f>
        <v xml:space="preserve">   -</v>
      </c>
      <c r="M2001" s="52"/>
      <c r="N2001" s="167"/>
      <c r="O2001" s="167"/>
    </row>
    <row r="2002" spans="1:15" x14ac:dyDescent="0.25">
      <c r="A2002" s="33" t="s">
        <v>154</v>
      </c>
      <c r="B2002" s="34">
        <f>VLOOKUP(D2002,nusedswatershed,4,FALSE)</f>
        <v>26</v>
      </c>
      <c r="C2002" s="35">
        <v>26</v>
      </c>
      <c r="D2002" s="36" t="s">
        <v>236</v>
      </c>
      <c r="E2002" s="36" t="s">
        <v>76</v>
      </c>
      <c r="F2002" s="21" t="s">
        <v>163</v>
      </c>
      <c r="G2002">
        <v>2013</v>
      </c>
      <c r="H2002" s="128" t="s">
        <v>644</v>
      </c>
      <c r="I2002" s="40"/>
      <c r="J2002" s="159" t="str">
        <f>IFERROR(IF(K2002&gt;0,I2002*K2002,"   -"),"   -")</f>
        <v xml:space="preserve">   -</v>
      </c>
      <c r="K2002" s="52" t="str">
        <f>_xlfn.IFNA(VLOOKUP(D2002&amp;"."&amp;G2002,PNIdata!$E$6:$L$264,2,FALSE),"-")</f>
        <v>-</v>
      </c>
      <c r="L2002" s="158" t="str">
        <f>IFERROR(IF(O2002&gt;0,I2002*O2002,"   -"),"   -")</f>
        <v xml:space="preserve">   -</v>
      </c>
      <c r="M2002" s="52"/>
      <c r="N2002" s="167"/>
      <c r="O2002" s="167"/>
    </row>
    <row r="2003" spans="1:15" x14ac:dyDescent="0.25">
      <c r="A2003" s="33" t="s">
        <v>154</v>
      </c>
      <c r="B2003" s="34">
        <f>VLOOKUP(D2003,nusedswatershed,4,FALSE)</f>
        <v>26</v>
      </c>
      <c r="C2003" s="35">
        <v>26</v>
      </c>
      <c r="D2003" s="36" t="s">
        <v>236</v>
      </c>
      <c r="E2003" s="36" t="s">
        <v>76</v>
      </c>
      <c r="F2003" s="21" t="s">
        <v>163</v>
      </c>
      <c r="G2003" s="22">
        <v>2012</v>
      </c>
      <c r="H2003" s="128" t="s">
        <v>644</v>
      </c>
      <c r="I2003" s="40"/>
      <c r="J2003" s="159" t="str">
        <f>IFERROR(IF(K2003&gt;0,I2003*K2003,"   -"),"   -")</f>
        <v xml:space="preserve">   -</v>
      </c>
      <c r="K2003" s="52" t="str">
        <f>_xlfn.IFNA(VLOOKUP(D2003&amp;"."&amp;G2003,PNIdata!$E$6:$L$264,2,FALSE),"-")</f>
        <v>-</v>
      </c>
      <c r="L2003" s="158" t="str">
        <f>IFERROR(IF(O2003&gt;0,I2003*O2003,"   -"),"   -")</f>
        <v xml:space="preserve">   -</v>
      </c>
      <c r="M2003" s="52"/>
      <c r="N2003" s="167"/>
      <c r="O2003" s="167"/>
    </row>
    <row r="2004" spans="1:15" x14ac:dyDescent="0.25">
      <c r="A2004" s="33" t="s">
        <v>154</v>
      </c>
      <c r="B2004" s="34">
        <f>VLOOKUP(D2004,nusedswatershed,4,FALSE)</f>
        <v>26</v>
      </c>
      <c r="C2004" s="35">
        <v>26</v>
      </c>
      <c r="D2004" s="36" t="s">
        <v>236</v>
      </c>
      <c r="E2004" s="36" t="s">
        <v>76</v>
      </c>
      <c r="F2004" s="21" t="s">
        <v>163</v>
      </c>
      <c r="G2004" s="22">
        <v>2011</v>
      </c>
      <c r="H2004" s="128" t="s">
        <v>644</v>
      </c>
      <c r="I2004" s="40"/>
      <c r="J2004" s="159" t="str">
        <f>IFERROR(IF(K2004&gt;0,I2004*K2004,"   -"),"   -")</f>
        <v xml:space="preserve">   -</v>
      </c>
      <c r="K2004" s="52" t="str">
        <f>_xlfn.IFNA(VLOOKUP(D2004&amp;"."&amp;G2004,PNIdata!$E$6:$L$264,2,FALSE),"-")</f>
        <v>-</v>
      </c>
      <c r="L2004" s="158" t="str">
        <f>IFERROR(IF(O2004&gt;0,I2004*O2004,"   -"),"   -")</f>
        <v xml:space="preserve">   -</v>
      </c>
      <c r="M2004" s="52"/>
      <c r="N2004" s="167"/>
      <c r="O2004" s="167"/>
    </row>
    <row r="2005" spans="1:15" x14ac:dyDescent="0.25">
      <c r="A2005" s="33" t="s">
        <v>154</v>
      </c>
      <c r="B2005" s="34">
        <f>VLOOKUP(D2005,nusedswatershed,4,FALSE)</f>
        <v>26</v>
      </c>
      <c r="C2005" s="35">
        <v>26</v>
      </c>
      <c r="D2005" s="36" t="s">
        <v>236</v>
      </c>
      <c r="E2005" s="36" t="s">
        <v>76</v>
      </c>
      <c r="F2005" s="21" t="s">
        <v>163</v>
      </c>
      <c r="G2005" s="22">
        <v>2010</v>
      </c>
      <c r="H2005" s="128" t="s">
        <v>644</v>
      </c>
      <c r="I2005" s="40"/>
      <c r="J2005" s="159" t="str">
        <f>IFERROR(IF(K2005&gt;0,I2005*K2005,"   -"),"   -")</f>
        <v xml:space="preserve">   -</v>
      </c>
      <c r="K2005" s="52" t="str">
        <f>_xlfn.IFNA(VLOOKUP(D2005&amp;"."&amp;G2005,PNIdata!$E$6:$L$264,2,FALSE),"-")</f>
        <v>-</v>
      </c>
      <c r="L2005" s="158" t="str">
        <f>IFERROR(IF(O2005&gt;0,I2005*O2005,"   -"),"   -")</f>
        <v xml:space="preserve">   -</v>
      </c>
      <c r="M2005" s="52"/>
      <c r="N2005" s="167"/>
      <c r="O2005" s="167"/>
    </row>
    <row r="2006" spans="1:15" x14ac:dyDescent="0.25">
      <c r="A2006" s="33" t="s">
        <v>154</v>
      </c>
      <c r="B2006" s="34">
        <f>VLOOKUP(D2006,nusedswatershed,4,FALSE)</f>
        <v>26</v>
      </c>
      <c r="C2006" s="35">
        <v>26</v>
      </c>
      <c r="D2006" s="36" t="s">
        <v>236</v>
      </c>
      <c r="E2006" s="36" t="s">
        <v>76</v>
      </c>
      <c r="F2006" s="21" t="s">
        <v>163</v>
      </c>
      <c r="G2006" s="22">
        <v>2009</v>
      </c>
      <c r="H2006" s="128" t="s">
        <v>644</v>
      </c>
      <c r="I2006" s="40"/>
      <c r="J2006" s="159" t="str">
        <f>IFERROR(IF(K2006&gt;0,I2006*K2006,"   -"),"   -")</f>
        <v xml:space="preserve">   -</v>
      </c>
      <c r="K2006" s="52" t="str">
        <f>_xlfn.IFNA(VLOOKUP(D2006&amp;"."&amp;G2006,PNIdata!$E$6:$L$264,2,FALSE),"-")</f>
        <v>-</v>
      </c>
      <c r="L2006" s="158" t="str">
        <f>IFERROR(IF(O2006&gt;0,I2006*O2006,"   -"),"   -")</f>
        <v xml:space="preserve">   -</v>
      </c>
      <c r="M2006" s="52"/>
      <c r="N2006" s="167"/>
      <c r="O2006" s="167"/>
    </row>
    <row r="2007" spans="1:15" x14ac:dyDescent="0.25">
      <c r="A2007" s="33" t="s">
        <v>154</v>
      </c>
      <c r="B2007" s="34">
        <f>VLOOKUP(D2007,nusedswatershed,4,FALSE)</f>
        <v>26</v>
      </c>
      <c r="C2007" s="35">
        <v>26</v>
      </c>
      <c r="D2007" s="36" t="s">
        <v>236</v>
      </c>
      <c r="E2007" s="36" t="s">
        <v>76</v>
      </c>
      <c r="F2007" s="21" t="s">
        <v>163</v>
      </c>
      <c r="G2007">
        <v>2008</v>
      </c>
      <c r="H2007" s="128" t="s">
        <v>644</v>
      </c>
      <c r="I2007" s="40"/>
      <c r="J2007" s="159" t="str">
        <f>IFERROR(IF(K2007&gt;0,I2007*K2007,"   -"),"   -")</f>
        <v xml:space="preserve">   -</v>
      </c>
      <c r="K2007" s="52" t="str">
        <f>_xlfn.IFNA(VLOOKUP(D2007&amp;"."&amp;G2007,PNIdata!$E$6:$L$264,2,FALSE),"-")</f>
        <v>-</v>
      </c>
      <c r="L2007" s="158" t="str">
        <f>IFERROR(IF(O2007&gt;0,I2007*O2007,"   -"),"   -")</f>
        <v xml:space="preserve">   -</v>
      </c>
      <c r="M2007" s="52"/>
      <c r="N2007" s="167"/>
      <c r="O2007" s="167"/>
    </row>
    <row r="2008" spans="1:15" x14ac:dyDescent="0.25">
      <c r="A2008" s="33" t="s">
        <v>154</v>
      </c>
      <c r="B2008" s="34">
        <f>VLOOKUP(D2008,nusedswatershed,4,FALSE)</f>
        <v>26</v>
      </c>
      <c r="C2008" s="35">
        <v>26</v>
      </c>
      <c r="D2008" s="36" t="s">
        <v>236</v>
      </c>
      <c r="E2008" s="36" t="s">
        <v>76</v>
      </c>
      <c r="F2008" s="21" t="s">
        <v>163</v>
      </c>
      <c r="G2008">
        <v>2007</v>
      </c>
      <c r="H2008" s="128" t="s">
        <v>644</v>
      </c>
      <c r="I2008" s="40"/>
      <c r="J2008" s="159" t="str">
        <f>IFERROR(IF(K2008&gt;0,I2008*K2008,"   -"),"   -")</f>
        <v xml:space="preserve">   -</v>
      </c>
      <c r="K2008" s="52" t="str">
        <f>_xlfn.IFNA(VLOOKUP(D2008&amp;"."&amp;G2008,PNIdata!$E$6:$L$264,2,FALSE),"-")</f>
        <v>-</v>
      </c>
      <c r="L2008" s="158" t="str">
        <f>IFERROR(IF(O2008&gt;0,I2008*O2008,"   -"),"   -")</f>
        <v xml:space="preserve">   -</v>
      </c>
      <c r="M2008" s="52"/>
      <c r="N2008" s="167"/>
      <c r="O2008" s="167"/>
    </row>
    <row r="2009" spans="1:15" x14ac:dyDescent="0.25">
      <c r="A2009" s="33" t="s">
        <v>154</v>
      </c>
      <c r="B2009" s="34">
        <f>VLOOKUP(D2009,nusedswatershed,4,FALSE)</f>
        <v>26</v>
      </c>
      <c r="C2009" s="35">
        <v>26</v>
      </c>
      <c r="D2009" s="36" t="s">
        <v>236</v>
      </c>
      <c r="E2009" s="36" t="s">
        <v>76</v>
      </c>
      <c r="F2009" s="21" t="s">
        <v>163</v>
      </c>
      <c r="G2009">
        <v>2006</v>
      </c>
      <c r="H2009" s="128" t="s">
        <v>644</v>
      </c>
      <c r="I2009" s="40"/>
      <c r="J2009" s="159" t="str">
        <f>IFERROR(IF(K2009&gt;0,I2009*K2009,"   -"),"   -")</f>
        <v xml:space="preserve">   -</v>
      </c>
      <c r="K2009" s="52" t="str">
        <f>_xlfn.IFNA(VLOOKUP(D2009&amp;"."&amp;G2009,PNIdata!$E$6:$L$264,2,FALSE),"-")</f>
        <v>-</v>
      </c>
      <c r="L2009" s="158" t="str">
        <f>IFERROR(IF(O2009&gt;0,I2009*O2009,"   -"),"   -")</f>
        <v xml:space="preserve">   -</v>
      </c>
      <c r="M2009" s="52"/>
      <c r="N2009" s="167"/>
      <c r="O2009" s="167"/>
    </row>
    <row r="2010" spans="1:15" x14ac:dyDescent="0.25">
      <c r="A2010" s="33" t="s">
        <v>154</v>
      </c>
      <c r="B2010" s="34">
        <f>VLOOKUP(D2010,nusedswatershed,4,FALSE)</f>
        <v>26</v>
      </c>
      <c r="C2010" s="35">
        <v>26</v>
      </c>
      <c r="D2010" s="36" t="s">
        <v>236</v>
      </c>
      <c r="E2010" s="36" t="s">
        <v>76</v>
      </c>
      <c r="F2010" s="21" t="s">
        <v>163</v>
      </c>
      <c r="G2010">
        <v>2005</v>
      </c>
      <c r="H2010" s="128" t="s">
        <v>644</v>
      </c>
      <c r="I2010" s="40"/>
      <c r="J2010" s="159" t="str">
        <f>IFERROR(IF(K2010&gt;0,I2010*K2010,"   -"),"   -")</f>
        <v xml:space="preserve">   -</v>
      </c>
      <c r="K2010" s="52" t="str">
        <f>_xlfn.IFNA(VLOOKUP(D2010&amp;"."&amp;G2010,PNIdata!$E$6:$L$264,2,FALSE),"-")</f>
        <v>-</v>
      </c>
      <c r="L2010" s="158" t="str">
        <f>IFERROR(IF(O2010&gt;0,I2010*O2010,"   -"),"   -")</f>
        <v xml:space="preserve">   -</v>
      </c>
      <c r="M2010" s="52"/>
      <c r="N2010" s="167"/>
      <c r="O2010" s="167"/>
    </row>
    <row r="2011" spans="1:15" x14ac:dyDescent="0.25">
      <c r="A2011" s="33" t="s">
        <v>154</v>
      </c>
      <c r="B2011" s="34">
        <f>VLOOKUP(D2011,nusedswatershed,4,FALSE)</f>
        <v>26</v>
      </c>
      <c r="C2011" s="35">
        <v>26</v>
      </c>
      <c r="D2011" s="36" t="s">
        <v>236</v>
      </c>
      <c r="E2011" s="36" t="s">
        <v>76</v>
      </c>
      <c r="F2011" s="21" t="s">
        <v>163</v>
      </c>
      <c r="G2011">
        <v>2004</v>
      </c>
      <c r="H2011" s="128" t="s">
        <v>644</v>
      </c>
      <c r="I2011" s="40"/>
      <c r="J2011" s="159" t="str">
        <f>IFERROR(IF(K2011&gt;0,I2011*K2011,"   -"),"   -")</f>
        <v xml:space="preserve">   -</v>
      </c>
      <c r="K2011" s="52" t="str">
        <f>_xlfn.IFNA(VLOOKUP(D2011&amp;"."&amp;G2011,PNIdata!$E$6:$L$264,2,FALSE),"-")</f>
        <v>-</v>
      </c>
      <c r="L2011" s="158" t="str">
        <f>IFERROR(IF(O2011&gt;0,I2011*O2011,"   -"),"   -")</f>
        <v xml:space="preserve">   -</v>
      </c>
      <c r="M2011" s="52"/>
      <c r="N2011" s="167"/>
      <c r="O2011" s="167"/>
    </row>
    <row r="2012" spans="1:15" x14ac:dyDescent="0.25">
      <c r="A2012" s="33" t="s">
        <v>154</v>
      </c>
      <c r="B2012" s="34">
        <f>VLOOKUP(D2012,nusedswatershed,4,FALSE)</f>
        <v>26</v>
      </c>
      <c r="C2012" s="35">
        <v>26</v>
      </c>
      <c r="D2012" s="36" t="s">
        <v>236</v>
      </c>
      <c r="E2012" s="36" t="s">
        <v>76</v>
      </c>
      <c r="F2012" s="21" t="s">
        <v>163</v>
      </c>
      <c r="G2012">
        <v>2003</v>
      </c>
      <c r="H2012" s="128" t="s">
        <v>644</v>
      </c>
      <c r="I2012" s="40"/>
      <c r="J2012" s="159" t="str">
        <f>IFERROR(IF(K2012&gt;0,I2012*K2012,"   -"),"   -")</f>
        <v xml:space="preserve">   -</v>
      </c>
      <c r="K2012" s="52" t="str">
        <f>_xlfn.IFNA(VLOOKUP(D2012&amp;"."&amp;G2012,PNIdata!$E$6:$L$264,2,FALSE),"-")</f>
        <v>-</v>
      </c>
      <c r="L2012" s="158" t="str">
        <f>IFERROR(IF(O2012&gt;0,I2012*O2012,"   -"),"   -")</f>
        <v xml:space="preserve">   -</v>
      </c>
      <c r="M2012" s="52"/>
      <c r="N2012" s="167"/>
      <c r="O2012" s="167"/>
    </row>
    <row r="2013" spans="1:15" x14ac:dyDescent="0.25">
      <c r="A2013" s="33" t="s">
        <v>154</v>
      </c>
      <c r="B2013" s="34">
        <f>VLOOKUP(D2013,nusedswatershed,4,FALSE)</f>
        <v>26</v>
      </c>
      <c r="C2013" s="35">
        <v>26</v>
      </c>
      <c r="D2013" s="36" t="s">
        <v>236</v>
      </c>
      <c r="E2013" s="36" t="s">
        <v>76</v>
      </c>
      <c r="F2013" s="21" t="s">
        <v>163</v>
      </c>
      <c r="G2013">
        <v>2002</v>
      </c>
      <c r="H2013" s="128" t="s">
        <v>644</v>
      </c>
      <c r="I2013" s="40"/>
      <c r="J2013" s="159" t="str">
        <f>IFERROR(IF(K2013&gt;0,I2013*K2013,"   -"),"   -")</f>
        <v xml:space="preserve">   -</v>
      </c>
      <c r="K2013" s="52" t="str">
        <f>_xlfn.IFNA(VLOOKUP(D2013&amp;"."&amp;G2013,PNIdata!$E$6:$L$264,2,FALSE),"-")</f>
        <v>-</v>
      </c>
      <c r="L2013" s="158" t="str">
        <f>IFERROR(IF(O2013&gt;0,I2013*O2013,"   -"),"   -")</f>
        <v xml:space="preserve">   -</v>
      </c>
      <c r="M2013" s="52"/>
      <c r="N2013" s="167"/>
      <c r="O2013" s="167"/>
    </row>
    <row r="2014" spans="1:15" x14ac:dyDescent="0.25">
      <c r="A2014" s="33" t="s">
        <v>154</v>
      </c>
      <c r="B2014" s="34">
        <f>VLOOKUP(D2014,nusedswatershed,4,FALSE)</f>
        <v>26</v>
      </c>
      <c r="C2014" s="35">
        <v>26</v>
      </c>
      <c r="D2014" s="36" t="s">
        <v>236</v>
      </c>
      <c r="E2014" s="36" t="s">
        <v>76</v>
      </c>
      <c r="F2014" s="21" t="s">
        <v>163</v>
      </c>
      <c r="G2014">
        <v>2001</v>
      </c>
      <c r="H2014" s="128" t="s">
        <v>644</v>
      </c>
      <c r="I2014" s="40"/>
      <c r="J2014" s="159" t="str">
        <f>IFERROR(IF(K2014&gt;0,I2014*K2014,"   -"),"   -")</f>
        <v xml:space="preserve">   -</v>
      </c>
      <c r="K2014" s="52" t="str">
        <f>_xlfn.IFNA(VLOOKUP(D2014&amp;"."&amp;G2014,PNIdata!$E$6:$L$264,2,FALSE),"-")</f>
        <v>-</v>
      </c>
      <c r="L2014" s="158" t="str">
        <f>IFERROR(IF(O2014&gt;0,I2014*O2014,"   -"),"   -")</f>
        <v xml:space="preserve">   -</v>
      </c>
      <c r="M2014" s="52"/>
      <c r="N2014" s="167"/>
      <c r="O2014" s="167"/>
    </row>
    <row r="2015" spans="1:15" x14ac:dyDescent="0.25">
      <c r="A2015" s="33" t="s">
        <v>154</v>
      </c>
      <c r="B2015" s="34">
        <f>VLOOKUP(D2015,nusedswatershed,4,FALSE)</f>
        <v>26</v>
      </c>
      <c r="C2015" s="35">
        <v>26</v>
      </c>
      <c r="D2015" s="36" t="s">
        <v>236</v>
      </c>
      <c r="E2015" s="36" t="s">
        <v>76</v>
      </c>
      <c r="F2015" s="21" t="s">
        <v>163</v>
      </c>
      <c r="G2015">
        <v>2000</v>
      </c>
      <c r="H2015" s="128" t="s">
        <v>644</v>
      </c>
      <c r="I2015" s="40"/>
      <c r="J2015" s="159" t="str">
        <f>IFERROR(IF(K2015&gt;0,I2015*K2015,"   -"),"   -")</f>
        <v xml:space="preserve">   -</v>
      </c>
      <c r="K2015" s="52" t="str">
        <f>_xlfn.IFNA(VLOOKUP(D2015&amp;"."&amp;G2015,PNIdata!$E$6:$L$264,2,FALSE),"-")</f>
        <v>-</v>
      </c>
      <c r="L2015" s="158" t="str">
        <f>IFERROR(IF(O2015&gt;0,I2015*O2015,"   -"),"   -")</f>
        <v xml:space="preserve">   -</v>
      </c>
      <c r="M2015" s="52"/>
      <c r="N2015" s="167"/>
      <c r="O2015" s="167"/>
    </row>
    <row r="2016" spans="1:15" x14ac:dyDescent="0.25">
      <c r="A2016" s="33" t="s">
        <v>154</v>
      </c>
      <c r="B2016" s="34">
        <f>VLOOKUP(D2016,nusedswatershed,4,FALSE)</f>
        <v>26</v>
      </c>
      <c r="C2016" s="35">
        <v>26</v>
      </c>
      <c r="D2016" s="36" t="s">
        <v>236</v>
      </c>
      <c r="E2016" s="36" t="s">
        <v>76</v>
      </c>
      <c r="F2016" s="21" t="s">
        <v>163</v>
      </c>
      <c r="G2016">
        <v>1999</v>
      </c>
      <c r="H2016" s="128" t="s">
        <v>644</v>
      </c>
      <c r="I2016" s="40"/>
      <c r="J2016" s="159" t="str">
        <f>IFERROR(IF(K2016&gt;0,I2016*K2016,"   -"),"   -")</f>
        <v xml:space="preserve">   -</v>
      </c>
      <c r="K2016" s="52" t="str">
        <f>_xlfn.IFNA(VLOOKUP(D2016&amp;"."&amp;G2016,PNIdata!$E$6:$L$264,2,FALSE),"-")</f>
        <v>-</v>
      </c>
      <c r="L2016" s="158" t="str">
        <f>IFERROR(IF(O2016&gt;0,I2016*O2016,"   -"),"   -")</f>
        <v xml:space="preserve">   -</v>
      </c>
      <c r="M2016" s="52"/>
      <c r="N2016" s="167"/>
      <c r="O2016" s="167"/>
    </row>
    <row r="2017" spans="1:15" x14ac:dyDescent="0.25">
      <c r="A2017" s="33" t="s">
        <v>154</v>
      </c>
      <c r="B2017" s="34">
        <f>VLOOKUP(D2017,nusedswatershed,4,FALSE)</f>
        <v>26</v>
      </c>
      <c r="C2017" s="35">
        <v>26</v>
      </c>
      <c r="D2017" s="36" t="s">
        <v>236</v>
      </c>
      <c r="E2017" s="36" t="s">
        <v>76</v>
      </c>
      <c r="F2017" s="21" t="s">
        <v>163</v>
      </c>
      <c r="G2017" s="22">
        <v>1998</v>
      </c>
      <c r="H2017" s="128" t="s">
        <v>644</v>
      </c>
      <c r="I2017" s="40"/>
      <c r="J2017" s="159" t="str">
        <f>IFERROR(IF(K2017&gt;0,I2017*K2017,"   -"),"   -")</f>
        <v xml:space="preserve">   -</v>
      </c>
      <c r="K2017" s="52" t="str">
        <f>_xlfn.IFNA(VLOOKUP(D2017&amp;"."&amp;G2017,PNIdata!$E$6:$L$264,2,FALSE),"-")</f>
        <v>-</v>
      </c>
      <c r="L2017" s="158" t="str">
        <f>IFERROR(IF(O2017&gt;0,I2017*O2017,"   -"),"   -")</f>
        <v xml:space="preserve">   -</v>
      </c>
      <c r="M2017" s="52"/>
      <c r="N2017" s="167"/>
      <c r="O2017" s="168"/>
    </row>
    <row r="2018" spans="1:15" x14ac:dyDescent="0.25">
      <c r="A2018" s="33" t="s">
        <v>154</v>
      </c>
      <c r="B2018" s="34">
        <f>VLOOKUP(D2018,nusedswatershed,4,FALSE)</f>
        <v>26</v>
      </c>
      <c r="C2018" s="35">
        <v>26</v>
      </c>
      <c r="D2018" s="36" t="s">
        <v>236</v>
      </c>
      <c r="E2018" s="36" t="s">
        <v>76</v>
      </c>
      <c r="F2018" s="21" t="s">
        <v>163</v>
      </c>
      <c r="G2018" s="22">
        <v>1997</v>
      </c>
      <c r="H2018" s="128" t="s">
        <v>644</v>
      </c>
      <c r="I2018" s="40"/>
      <c r="J2018" s="159" t="str">
        <f>IFERROR(IF(K2018&gt;0,I2018*K2018,"   -"),"   -")</f>
        <v xml:space="preserve">   -</v>
      </c>
      <c r="K2018" s="52" t="str">
        <f>_xlfn.IFNA(VLOOKUP(D2018&amp;"."&amp;G2018,PNIdata!$E$6:$L$264,2,FALSE),"-")</f>
        <v>-</v>
      </c>
      <c r="L2018" s="158" t="str">
        <f>IFERROR(IF(O2018&gt;0,I2018*O2018,"   -"),"   -")</f>
        <v xml:space="preserve">   -</v>
      </c>
      <c r="M2018" s="52"/>
      <c r="N2018" s="167"/>
      <c r="O2018" s="167"/>
    </row>
    <row r="2019" spans="1:15" x14ac:dyDescent="0.25">
      <c r="A2019" s="33" t="s">
        <v>154</v>
      </c>
      <c r="B2019" s="34">
        <f>VLOOKUP(D2019,nusedswatershed,4,FALSE)</f>
        <v>26</v>
      </c>
      <c r="C2019" s="35">
        <v>26</v>
      </c>
      <c r="D2019" s="36" t="s">
        <v>236</v>
      </c>
      <c r="E2019" s="36" t="s">
        <v>76</v>
      </c>
      <c r="F2019" s="21" t="s">
        <v>163</v>
      </c>
      <c r="G2019" s="22">
        <v>1996</v>
      </c>
      <c r="H2019" s="128">
        <v>10</v>
      </c>
      <c r="I2019" s="40">
        <v>10</v>
      </c>
      <c r="J2019" s="159" t="str">
        <f>IFERROR(IF(K2019&gt;0,I2019*K2019,"   -"),"   -")</f>
        <v xml:space="preserve">   -</v>
      </c>
      <c r="K2019" s="52" t="str">
        <f>_xlfn.IFNA(VLOOKUP(D2019&amp;"."&amp;G2019,PNIdata!$E$6:$L$264,2,FALSE),"-")</f>
        <v>-</v>
      </c>
      <c r="L2019" s="158" t="str">
        <f>IFERROR(IF(O2019&gt;0,I2019*O2019,"   -"),"   -")</f>
        <v xml:space="preserve">   -</v>
      </c>
      <c r="M2019" s="52"/>
      <c r="N2019" s="167"/>
      <c r="O2019" s="167"/>
    </row>
    <row r="2020" spans="1:15" x14ac:dyDescent="0.25">
      <c r="A2020" s="33" t="s">
        <v>154</v>
      </c>
      <c r="B2020" s="34">
        <f>VLOOKUP(D2020,nusedswatershed,4,FALSE)</f>
        <v>26</v>
      </c>
      <c r="C2020" s="35">
        <v>26</v>
      </c>
      <c r="D2020" s="36" t="s">
        <v>236</v>
      </c>
      <c r="E2020" s="36" t="s">
        <v>76</v>
      </c>
      <c r="F2020" s="21" t="s">
        <v>163</v>
      </c>
      <c r="G2020" s="22">
        <v>1995</v>
      </c>
      <c r="H2020" s="128" t="s">
        <v>650</v>
      </c>
      <c r="I2020" s="40"/>
      <c r="J2020" s="159" t="str">
        <f>IFERROR(IF(K2020&gt;0,I2020*K2020,"   -"),"   -")</f>
        <v xml:space="preserve">   -</v>
      </c>
      <c r="K2020" s="52" t="str">
        <f>_xlfn.IFNA(VLOOKUP(D2020&amp;"."&amp;G2020,PNIdata!$E$6:$L$264,2,FALSE),"-")</f>
        <v>-</v>
      </c>
      <c r="L2020" s="158" t="str">
        <f>IFERROR(IF(O2020&gt;0,I2020*O2020,"   -"),"   -")</f>
        <v xml:space="preserve">   -</v>
      </c>
      <c r="M2020" s="52"/>
      <c r="N2020" s="167"/>
      <c r="O2020" s="167"/>
    </row>
    <row r="2021" spans="1:15" hidden="1" x14ac:dyDescent="0.25">
      <c r="A2021" s="33" t="s">
        <v>154</v>
      </c>
      <c r="B2021" s="34">
        <f>VLOOKUP(D2021,nusedswatershed,4,FALSE)</f>
        <v>26</v>
      </c>
      <c r="C2021" s="35">
        <v>26</v>
      </c>
      <c r="D2021" s="36" t="s">
        <v>236</v>
      </c>
      <c r="E2021" s="36" t="s">
        <v>76</v>
      </c>
      <c r="F2021" s="21" t="s">
        <v>163</v>
      </c>
      <c r="G2021" s="22">
        <v>1994</v>
      </c>
      <c r="H2021" s="128" t="s">
        <v>644</v>
      </c>
      <c r="I2021" s="40"/>
      <c r="J2021" s="159" t="str">
        <f>IFERROR(IF(K2021&gt;0,I2021*K2021,"   -"),"   -")</f>
        <v xml:space="preserve">   -</v>
      </c>
      <c r="K2021" s="52" t="str">
        <f>_xlfn.IFNA(VLOOKUP(D2021&amp;"."&amp;G2021,PNIdata!$E$6:$L$264,2,FALSE),"-")</f>
        <v>-</v>
      </c>
      <c r="L2021" s="158" t="str">
        <f>IFERROR(IF(O2021&gt;0,I2021*O2021,"   -"),"   -")</f>
        <v xml:space="preserve">   -</v>
      </c>
      <c r="M2021" s="52"/>
      <c r="N2021" s="167"/>
      <c r="O2021" s="167"/>
    </row>
    <row r="2022" spans="1:15" hidden="1" x14ac:dyDescent="0.25">
      <c r="A2022" s="33" t="s">
        <v>154</v>
      </c>
      <c r="B2022" s="34">
        <f>VLOOKUP(D2022,nusedswatershed,4,FALSE)</f>
        <v>26</v>
      </c>
      <c r="C2022" s="35">
        <v>26</v>
      </c>
      <c r="D2022" s="36" t="s">
        <v>236</v>
      </c>
      <c r="E2022" s="36" t="s">
        <v>76</v>
      </c>
      <c r="F2022" s="21" t="s">
        <v>163</v>
      </c>
      <c r="G2022" s="22">
        <v>1993</v>
      </c>
      <c r="H2022" s="128" t="s">
        <v>644</v>
      </c>
      <c r="I2022" s="40"/>
      <c r="J2022" s="159" t="str">
        <f>IFERROR(IF(K2022&gt;0,I2022*K2022,"   -"),"   -")</f>
        <v xml:space="preserve">   -</v>
      </c>
      <c r="K2022" s="52" t="str">
        <f>_xlfn.IFNA(VLOOKUP(D2022&amp;"."&amp;G2022,PNIdata!$E$6:$L$264,2,FALSE),"-")</f>
        <v>-</v>
      </c>
      <c r="L2022" s="158" t="str">
        <f>IFERROR(IF(O2022&gt;0,I2022*O2022,"   -"),"   -")</f>
        <v xml:space="preserve">   -</v>
      </c>
      <c r="M2022" s="52"/>
      <c r="N2022" s="167"/>
      <c r="O2022" s="167"/>
    </row>
    <row r="2023" spans="1:15" hidden="1" x14ac:dyDescent="0.25">
      <c r="A2023" s="33" t="s">
        <v>154</v>
      </c>
      <c r="B2023" s="34">
        <f>VLOOKUP(D2023,nusedswatershed,4,FALSE)</f>
        <v>26</v>
      </c>
      <c r="C2023" s="35">
        <v>26</v>
      </c>
      <c r="D2023" s="36" t="s">
        <v>236</v>
      </c>
      <c r="E2023" s="36" t="s">
        <v>76</v>
      </c>
      <c r="F2023" s="21" t="s">
        <v>163</v>
      </c>
      <c r="G2023" s="22">
        <v>1992</v>
      </c>
      <c r="H2023" s="128" t="s">
        <v>646</v>
      </c>
      <c r="I2023" s="40"/>
      <c r="J2023" s="159" t="str">
        <f>IFERROR(IF(K2023&gt;0,I2023*K2023,"   -"),"   -")</f>
        <v xml:space="preserve">   -</v>
      </c>
      <c r="K2023" s="52" t="str">
        <f>_xlfn.IFNA(VLOOKUP(D2023&amp;"."&amp;G2023,PNIdata!$E$6:$L$264,2,FALSE),"-")</f>
        <v>-</v>
      </c>
      <c r="L2023" s="158" t="str">
        <f>IFERROR(IF(O2023&gt;0,I2023*O2023,"   -"),"   -")</f>
        <v xml:space="preserve">   -</v>
      </c>
      <c r="M2023" s="52"/>
      <c r="N2023" s="167"/>
      <c r="O2023" s="167"/>
    </row>
    <row r="2024" spans="1:15" hidden="1" x14ac:dyDescent="0.25">
      <c r="A2024" s="33" t="s">
        <v>154</v>
      </c>
      <c r="B2024" s="34">
        <f>VLOOKUP(D2024,nusedswatershed,4,FALSE)</f>
        <v>26</v>
      </c>
      <c r="C2024" s="35">
        <v>26</v>
      </c>
      <c r="D2024" s="36" t="s">
        <v>236</v>
      </c>
      <c r="E2024" s="36" t="s">
        <v>76</v>
      </c>
      <c r="F2024" s="21" t="s">
        <v>163</v>
      </c>
      <c r="G2024" s="22">
        <v>1991</v>
      </c>
      <c r="H2024" s="128" t="s">
        <v>645</v>
      </c>
      <c r="I2024" s="40"/>
      <c r="J2024" s="159" t="str">
        <f>IFERROR(IF(K2024&gt;0,I2024*K2024,"   -"),"   -")</f>
        <v xml:space="preserve">   -</v>
      </c>
      <c r="K2024" s="52" t="str">
        <f>_xlfn.IFNA(VLOOKUP(D2024&amp;"."&amp;G2024,PNIdata!$E$6:$L$264,2,FALSE),"-")</f>
        <v>-</v>
      </c>
      <c r="L2024" s="158" t="str">
        <f>IFERROR(IF(O2024&gt;0,I2024*O2024,"   -"),"   -")</f>
        <v xml:space="preserve">   -</v>
      </c>
      <c r="M2024" s="52"/>
      <c r="N2024" s="167"/>
      <c r="O2024" s="167"/>
    </row>
    <row r="2025" spans="1:15" hidden="1" x14ac:dyDescent="0.25">
      <c r="A2025" s="33" t="s">
        <v>154</v>
      </c>
      <c r="B2025" s="34">
        <f>VLOOKUP(D2025,nusedswatershed,4,FALSE)</f>
        <v>26</v>
      </c>
      <c r="C2025" s="35">
        <v>26</v>
      </c>
      <c r="D2025" s="36" t="s">
        <v>236</v>
      </c>
      <c r="E2025" s="36" t="s">
        <v>76</v>
      </c>
      <c r="F2025" s="21" t="s">
        <v>163</v>
      </c>
      <c r="G2025" s="22">
        <v>1990</v>
      </c>
      <c r="H2025" s="128" t="s">
        <v>644</v>
      </c>
      <c r="I2025" s="40"/>
      <c r="J2025" s="159" t="str">
        <f>IFERROR(IF(K2025&gt;0,I2025*K2025,"   -"),"   -")</f>
        <v xml:space="preserve">   -</v>
      </c>
      <c r="K2025" s="52" t="str">
        <f>_xlfn.IFNA(VLOOKUP(D2025&amp;"."&amp;G2025,PNIdata!$E$6:$L$264,2,FALSE),"-")</f>
        <v>-</v>
      </c>
      <c r="L2025" s="158" t="str">
        <f>IFERROR(IF(O2025&gt;0,I2025*O2025,"   -"),"   -")</f>
        <v xml:space="preserve">   -</v>
      </c>
      <c r="M2025" s="52"/>
      <c r="N2025" s="167"/>
      <c r="O2025" s="167"/>
    </row>
    <row r="2026" spans="1:15" hidden="1" x14ac:dyDescent="0.25">
      <c r="A2026" s="33" t="s">
        <v>154</v>
      </c>
      <c r="B2026" s="34">
        <f>VLOOKUP(D2026,nusedswatershed,4,FALSE)</f>
        <v>26</v>
      </c>
      <c r="C2026" s="35">
        <v>26</v>
      </c>
      <c r="D2026" s="36" t="s">
        <v>236</v>
      </c>
      <c r="E2026" s="36" t="s">
        <v>76</v>
      </c>
      <c r="F2026" s="21" t="s">
        <v>163</v>
      </c>
      <c r="G2026" s="22">
        <v>1989</v>
      </c>
      <c r="H2026" s="128" t="s">
        <v>646</v>
      </c>
      <c r="I2026" s="40"/>
      <c r="J2026" s="159" t="str">
        <f>IFERROR(IF(K2026&gt;0,I2026*K2026,"   -"),"   -")</f>
        <v xml:space="preserve">   -</v>
      </c>
      <c r="K2026" s="52" t="str">
        <f>_xlfn.IFNA(VLOOKUP(D2026&amp;"."&amp;G2026,PNIdata!$E$6:$L$264,2,FALSE),"-")</f>
        <v>-</v>
      </c>
      <c r="L2026" s="158" t="str">
        <f>IFERROR(IF(O2026&gt;0,I2026*O2026,"   -"),"   -")</f>
        <v xml:space="preserve">   -</v>
      </c>
      <c r="M2026" s="52"/>
      <c r="N2026" s="167"/>
      <c r="O2026" s="167"/>
    </row>
    <row r="2027" spans="1:15" hidden="1" x14ac:dyDescent="0.25">
      <c r="A2027" s="33" t="s">
        <v>154</v>
      </c>
      <c r="B2027" s="34">
        <f>VLOOKUP(D2027,nusedswatershed,4,FALSE)</f>
        <v>26</v>
      </c>
      <c r="C2027" s="35">
        <v>26</v>
      </c>
      <c r="D2027" s="36" t="s">
        <v>236</v>
      </c>
      <c r="E2027" s="36" t="s">
        <v>76</v>
      </c>
      <c r="F2027" s="21" t="s">
        <v>163</v>
      </c>
      <c r="G2027" s="22">
        <v>1988</v>
      </c>
      <c r="H2027" s="128" t="s">
        <v>644</v>
      </c>
      <c r="I2027" s="40"/>
      <c r="J2027" s="159" t="str">
        <f>IFERROR(IF(K2027&gt;0,I2027*K2027,"   -"),"   -")</f>
        <v xml:space="preserve">   -</v>
      </c>
      <c r="K2027" s="52" t="str">
        <f>_xlfn.IFNA(VLOOKUP(D2027&amp;"."&amp;G2027,PNIdata!$E$6:$L$264,2,FALSE),"-")</f>
        <v>-</v>
      </c>
      <c r="L2027" s="158" t="str">
        <f>IFERROR(IF(O2027&gt;0,I2027*O2027,"   -"),"   -")</f>
        <v xml:space="preserve">   -</v>
      </c>
      <c r="M2027" s="52"/>
      <c r="N2027" s="167"/>
      <c r="O2027" s="167"/>
    </row>
    <row r="2028" spans="1:15" hidden="1" x14ac:dyDescent="0.25">
      <c r="A2028" s="33" t="s">
        <v>154</v>
      </c>
      <c r="B2028" s="34">
        <f>VLOOKUP(D2028,nusedswatershed,4,FALSE)</f>
        <v>26</v>
      </c>
      <c r="C2028" s="35">
        <v>26</v>
      </c>
      <c r="D2028" s="36" t="s">
        <v>236</v>
      </c>
      <c r="E2028" s="36" t="s">
        <v>76</v>
      </c>
      <c r="F2028" s="21" t="s">
        <v>163</v>
      </c>
      <c r="G2028" s="22">
        <v>1987</v>
      </c>
      <c r="H2028" s="128" t="s">
        <v>646</v>
      </c>
      <c r="I2028" s="40"/>
      <c r="J2028" s="159" t="str">
        <f>IFERROR(IF(K2028&gt;0,I2028*K2028,"   -"),"   -")</f>
        <v xml:space="preserve">   -</v>
      </c>
      <c r="K2028" s="52" t="str">
        <f>_xlfn.IFNA(VLOOKUP(D2028&amp;"."&amp;G2028,PNIdata!$E$6:$L$264,2,FALSE),"-")</f>
        <v>-</v>
      </c>
      <c r="L2028" s="158" t="str">
        <f>IFERROR(IF(O2028&gt;0,I2028*O2028,"   -"),"   -")</f>
        <v xml:space="preserve">   -</v>
      </c>
      <c r="M2028" s="52"/>
      <c r="N2028" s="167"/>
      <c r="O2028" s="167"/>
    </row>
    <row r="2029" spans="1:15" hidden="1" x14ac:dyDescent="0.25">
      <c r="A2029" s="33" t="s">
        <v>154</v>
      </c>
      <c r="B2029" s="34">
        <f>VLOOKUP(D2029,nusedswatershed,4,FALSE)</f>
        <v>26</v>
      </c>
      <c r="C2029" s="35">
        <v>26</v>
      </c>
      <c r="D2029" s="36" t="s">
        <v>236</v>
      </c>
      <c r="E2029" s="36" t="s">
        <v>76</v>
      </c>
      <c r="F2029" s="21" t="s">
        <v>163</v>
      </c>
      <c r="G2029" s="22">
        <v>1986</v>
      </c>
      <c r="H2029" s="128" t="s">
        <v>644</v>
      </c>
      <c r="I2029" s="40"/>
      <c r="J2029" s="159" t="str">
        <f>IFERROR(IF(K2029&gt;0,I2029*K2029,"   -"),"   -")</f>
        <v xml:space="preserve">   -</v>
      </c>
      <c r="K2029" s="52" t="str">
        <f>_xlfn.IFNA(VLOOKUP(D2029&amp;"."&amp;G2029,PNIdata!$E$6:$L$264,2,FALSE),"-")</f>
        <v>-</v>
      </c>
      <c r="L2029" s="158" t="str">
        <f>IFERROR(IF(O2029&gt;0,I2029*O2029,"   -"),"   -")</f>
        <v xml:space="preserve">   -</v>
      </c>
      <c r="M2029" s="52"/>
      <c r="N2029" s="167"/>
      <c r="O2029" s="167"/>
    </row>
    <row r="2030" spans="1:15" hidden="1" x14ac:dyDescent="0.25">
      <c r="A2030" s="33" t="s">
        <v>154</v>
      </c>
      <c r="B2030" s="34">
        <f>VLOOKUP(D2030,nusedswatershed,4,FALSE)</f>
        <v>26</v>
      </c>
      <c r="C2030" s="35">
        <v>26</v>
      </c>
      <c r="D2030" s="36" t="s">
        <v>236</v>
      </c>
      <c r="E2030" s="36" t="s">
        <v>76</v>
      </c>
      <c r="F2030" s="21" t="s">
        <v>163</v>
      </c>
      <c r="G2030" s="22">
        <v>1985</v>
      </c>
      <c r="H2030" s="128" t="s">
        <v>646</v>
      </c>
      <c r="I2030" s="40"/>
      <c r="J2030" s="159" t="str">
        <f>IFERROR(IF(K2030&gt;0,I2030*K2030,"   -"),"   -")</f>
        <v xml:space="preserve">   -</v>
      </c>
      <c r="K2030" s="52" t="str">
        <f>_xlfn.IFNA(VLOOKUP(D2030&amp;"."&amp;G2030,PNIdata!$E$6:$L$264,2,FALSE),"-")</f>
        <v>-</v>
      </c>
      <c r="L2030" s="158" t="str">
        <f>IFERROR(IF(O2030&gt;0,I2030*O2030,"   -"),"   -")</f>
        <v xml:space="preserve">   -</v>
      </c>
      <c r="M2030" s="52"/>
      <c r="N2030" s="167"/>
      <c r="O2030" s="167"/>
    </row>
    <row r="2031" spans="1:15" hidden="1" x14ac:dyDescent="0.25">
      <c r="A2031" s="33" t="s">
        <v>154</v>
      </c>
      <c r="B2031" s="34">
        <f>VLOOKUP(D2031,nusedswatershed,4,FALSE)</f>
        <v>26</v>
      </c>
      <c r="C2031" s="35">
        <v>26</v>
      </c>
      <c r="D2031" s="36" t="s">
        <v>236</v>
      </c>
      <c r="E2031" s="36" t="s">
        <v>76</v>
      </c>
      <c r="F2031" s="21" t="s">
        <v>163</v>
      </c>
      <c r="G2031" s="22">
        <v>1984</v>
      </c>
      <c r="H2031" s="128" t="s">
        <v>645</v>
      </c>
      <c r="I2031" s="40"/>
      <c r="J2031" s="159" t="str">
        <f>IFERROR(IF(K2031&gt;0,I2031*K2031,"   -"),"   -")</f>
        <v xml:space="preserve">   -</v>
      </c>
      <c r="K2031" s="52" t="str">
        <f>_xlfn.IFNA(VLOOKUP(D2031&amp;"."&amp;G2031,PNIdata!$E$6:$L$264,2,FALSE),"-")</f>
        <v>-</v>
      </c>
      <c r="L2031" s="158" t="str">
        <f>IFERROR(IF(O2031&gt;0,I2031*O2031,"   -"),"   -")</f>
        <v xml:space="preserve">   -</v>
      </c>
      <c r="M2031" s="52"/>
      <c r="N2031" s="167"/>
      <c r="O2031" s="167"/>
    </row>
    <row r="2032" spans="1:15" hidden="1" x14ac:dyDescent="0.25">
      <c r="A2032" s="33" t="s">
        <v>154</v>
      </c>
      <c r="B2032" s="34">
        <f>VLOOKUP(D2032,nusedswatershed,4,FALSE)</f>
        <v>26</v>
      </c>
      <c r="C2032" s="35">
        <v>26</v>
      </c>
      <c r="D2032" s="36" t="s">
        <v>236</v>
      </c>
      <c r="E2032" s="36" t="s">
        <v>76</v>
      </c>
      <c r="F2032" s="21" t="s">
        <v>163</v>
      </c>
      <c r="G2032" s="22">
        <v>1983</v>
      </c>
      <c r="H2032" s="128" t="s">
        <v>644</v>
      </c>
      <c r="I2032" s="40"/>
      <c r="J2032" s="159" t="str">
        <f>IFERROR(IF(K2032&gt;0,I2032*K2032,"   -"),"   -")</f>
        <v xml:space="preserve">   -</v>
      </c>
      <c r="K2032" s="52" t="str">
        <f>_xlfn.IFNA(VLOOKUP(D2032&amp;"."&amp;G2032,PNIdata!$E$6:$L$264,2,FALSE),"-")</f>
        <v>-</v>
      </c>
      <c r="L2032" s="158" t="str">
        <f>IFERROR(IF(O2032&gt;0,I2032*O2032,"   -"),"   -")</f>
        <v xml:space="preserve">   -</v>
      </c>
      <c r="M2032" s="52"/>
      <c r="N2032" s="167"/>
      <c r="O2032" s="167"/>
    </row>
    <row r="2033" spans="1:15" hidden="1" x14ac:dyDescent="0.25">
      <c r="A2033" s="33" t="s">
        <v>154</v>
      </c>
      <c r="B2033" s="34">
        <f>VLOOKUP(D2033,nusedswatershed,4,FALSE)</f>
        <v>26</v>
      </c>
      <c r="C2033" s="35">
        <v>26</v>
      </c>
      <c r="D2033" s="36" t="s">
        <v>236</v>
      </c>
      <c r="E2033" s="36" t="s">
        <v>76</v>
      </c>
      <c r="F2033" s="21" t="s">
        <v>163</v>
      </c>
      <c r="G2033" s="22">
        <v>1982</v>
      </c>
      <c r="H2033" s="128" t="s">
        <v>644</v>
      </c>
      <c r="I2033" s="40"/>
      <c r="J2033" s="159" t="str">
        <f>IFERROR(IF(K2033&gt;0,I2033*K2033,"   -"),"   -")</f>
        <v xml:space="preserve">   -</v>
      </c>
      <c r="K2033" s="52" t="str">
        <f>_xlfn.IFNA(VLOOKUP(D2033&amp;"."&amp;G2033,PNIdata!$E$6:$L$264,2,FALSE),"-")</f>
        <v>-</v>
      </c>
      <c r="L2033" s="158" t="str">
        <f>IFERROR(IF(O2033&gt;0,I2033*O2033,"   -"),"   -")</f>
        <v xml:space="preserve">   -</v>
      </c>
      <c r="M2033" s="52"/>
      <c r="N2033" s="167"/>
      <c r="O2033" s="167"/>
    </row>
    <row r="2034" spans="1:15" hidden="1" x14ac:dyDescent="0.25">
      <c r="A2034" s="33" t="s">
        <v>154</v>
      </c>
      <c r="B2034" s="34">
        <f>VLOOKUP(D2034,nusedswatershed,4,FALSE)</f>
        <v>26</v>
      </c>
      <c r="C2034" s="35">
        <v>26</v>
      </c>
      <c r="D2034" s="36" t="s">
        <v>236</v>
      </c>
      <c r="E2034" s="36" t="s">
        <v>76</v>
      </c>
      <c r="F2034" s="21" t="s">
        <v>163</v>
      </c>
      <c r="G2034" s="22">
        <v>1981</v>
      </c>
      <c r="H2034" s="128" t="s">
        <v>646</v>
      </c>
      <c r="I2034" s="40"/>
      <c r="J2034" s="159" t="str">
        <f>IFERROR(IF(K2034&gt;0,I2034*K2034,"   -"),"   -")</f>
        <v xml:space="preserve">   -</v>
      </c>
      <c r="K2034" s="52" t="str">
        <f>_xlfn.IFNA(VLOOKUP(D2034&amp;"."&amp;G2034,PNIdata!$E$6:$L$264,2,FALSE),"-")</f>
        <v>-</v>
      </c>
      <c r="L2034" s="158" t="str">
        <f>IFERROR(IF(O2034&gt;0,I2034*O2034,"   -"),"   -")</f>
        <v xml:space="preserve">   -</v>
      </c>
      <c r="M2034" s="52"/>
      <c r="N2034" s="167"/>
      <c r="O2034" s="167"/>
    </row>
    <row r="2035" spans="1:15" hidden="1" x14ac:dyDescent="0.25">
      <c r="A2035" s="33" t="s">
        <v>154</v>
      </c>
      <c r="B2035" s="34">
        <f>VLOOKUP(D2035,nusedswatershed,4,FALSE)</f>
        <v>26</v>
      </c>
      <c r="C2035" s="35">
        <v>26</v>
      </c>
      <c r="D2035" s="36" t="s">
        <v>236</v>
      </c>
      <c r="E2035" s="36" t="s">
        <v>76</v>
      </c>
      <c r="F2035" s="21" t="s">
        <v>163</v>
      </c>
      <c r="G2035" s="22">
        <v>1980</v>
      </c>
      <c r="H2035" s="128" t="s">
        <v>646</v>
      </c>
      <c r="I2035" s="40"/>
      <c r="J2035" s="159" t="str">
        <f>IFERROR(IF(K2035&gt;0,I2035*K2035,"   -"),"   -")</f>
        <v xml:space="preserve">   -</v>
      </c>
      <c r="K2035" s="52" t="str">
        <f>_xlfn.IFNA(VLOOKUP(D2035&amp;"."&amp;G2035,PNIdata!$E$6:$L$264,2,FALSE),"-")</f>
        <v>-</v>
      </c>
      <c r="L2035" s="158" t="str">
        <f>IFERROR(IF(O2035&gt;0,I2035*O2035,"   -"),"   -")</f>
        <v xml:space="preserve">   -</v>
      </c>
      <c r="M2035" s="52"/>
      <c r="N2035" s="167"/>
      <c r="O2035" s="167"/>
    </row>
    <row r="2036" spans="1:15" hidden="1" x14ac:dyDescent="0.25">
      <c r="A2036" s="33" t="s">
        <v>154</v>
      </c>
      <c r="B2036" s="34">
        <f>VLOOKUP(D2036,nusedswatershed,4,FALSE)</f>
        <v>26</v>
      </c>
      <c r="C2036" s="35">
        <v>26</v>
      </c>
      <c r="D2036" s="36" t="s">
        <v>236</v>
      </c>
      <c r="E2036" s="36" t="s">
        <v>76</v>
      </c>
      <c r="F2036" s="21" t="s">
        <v>163</v>
      </c>
      <c r="G2036" s="22">
        <v>1979</v>
      </c>
      <c r="H2036" s="128">
        <v>3</v>
      </c>
      <c r="I2036" s="40">
        <v>3</v>
      </c>
      <c r="J2036" s="159" t="str">
        <f>IFERROR(IF(K2036&gt;0,I2036*K2036,"   -"),"   -")</f>
        <v xml:space="preserve">   -</v>
      </c>
      <c r="K2036" s="52" t="str">
        <f>_xlfn.IFNA(VLOOKUP(D2036&amp;"."&amp;G2036,PNIdata!$E$6:$L$264,2,FALSE),"-")</f>
        <v>-</v>
      </c>
      <c r="L2036" s="158" t="str">
        <f>IFERROR(IF(O2036&gt;0,I2036*O2036,"   -"),"   -")</f>
        <v xml:space="preserve">   -</v>
      </c>
      <c r="M2036" s="52"/>
      <c r="N2036" s="167"/>
      <c r="O2036" s="167"/>
    </row>
    <row r="2037" spans="1:15" hidden="1" x14ac:dyDescent="0.25">
      <c r="A2037" s="33" t="s">
        <v>154</v>
      </c>
      <c r="B2037" s="34">
        <f>VLOOKUP(D2037,nusedswatershed,4,FALSE)</f>
        <v>26</v>
      </c>
      <c r="C2037" s="35">
        <v>26</v>
      </c>
      <c r="D2037" s="36" t="s">
        <v>236</v>
      </c>
      <c r="E2037" s="36" t="s">
        <v>76</v>
      </c>
      <c r="F2037" s="21" t="s">
        <v>163</v>
      </c>
      <c r="G2037" s="22">
        <v>1978</v>
      </c>
      <c r="H2037" s="128" t="s">
        <v>645</v>
      </c>
      <c r="I2037" s="40"/>
      <c r="J2037" s="159" t="str">
        <f>IFERROR(IF(K2037&gt;0,I2037*K2037,"   -"),"   -")</f>
        <v xml:space="preserve">   -</v>
      </c>
      <c r="K2037" s="52" t="str">
        <f>_xlfn.IFNA(VLOOKUP(D2037&amp;"."&amp;G2037,PNIdata!$E$6:$L$264,2,FALSE),"-")</f>
        <v>-</v>
      </c>
      <c r="L2037" s="158" t="str">
        <f>IFERROR(IF(O2037&gt;0,I2037*O2037,"   -"),"   -")</f>
        <v xml:space="preserve">   -</v>
      </c>
      <c r="M2037" s="52"/>
      <c r="N2037" s="167"/>
      <c r="O2037" s="167"/>
    </row>
    <row r="2038" spans="1:15" hidden="1" x14ac:dyDescent="0.25">
      <c r="A2038" s="33" t="s">
        <v>154</v>
      </c>
      <c r="B2038" s="34">
        <f>VLOOKUP(D2038,nusedswatershed,4,FALSE)</f>
        <v>26</v>
      </c>
      <c r="C2038" s="35">
        <v>26</v>
      </c>
      <c r="D2038" s="36" t="s">
        <v>236</v>
      </c>
      <c r="E2038" s="36" t="s">
        <v>76</v>
      </c>
      <c r="F2038" s="21" t="s">
        <v>163</v>
      </c>
      <c r="G2038" s="22">
        <v>1977</v>
      </c>
      <c r="H2038" s="128" t="s">
        <v>646</v>
      </c>
      <c r="I2038" s="40"/>
      <c r="J2038" s="159" t="str">
        <f>IFERROR(IF(K2038&gt;0,I2038*K2038,"   -"),"   -")</f>
        <v xml:space="preserve">   -</v>
      </c>
      <c r="K2038" s="52" t="str">
        <f>_xlfn.IFNA(VLOOKUP(D2038&amp;"."&amp;G2038,PNIdata!$E$6:$L$264,2,FALSE),"-")</f>
        <v>-</v>
      </c>
      <c r="L2038" s="158" t="str">
        <f>IFERROR(IF(O2038&gt;0,I2038*O2038,"   -"),"   -")</f>
        <v xml:space="preserve">   -</v>
      </c>
      <c r="M2038" s="52"/>
      <c r="N2038" s="167"/>
      <c r="O2038" s="167"/>
    </row>
    <row r="2039" spans="1:15" hidden="1" x14ac:dyDescent="0.25">
      <c r="A2039" s="33" t="s">
        <v>154</v>
      </c>
      <c r="B2039" s="34">
        <f>VLOOKUP(D2039,nusedswatershed,4,FALSE)</f>
        <v>26</v>
      </c>
      <c r="C2039" s="35">
        <v>26</v>
      </c>
      <c r="D2039" s="36" t="s">
        <v>236</v>
      </c>
      <c r="E2039" s="36" t="s">
        <v>76</v>
      </c>
      <c r="F2039" s="21" t="s">
        <v>163</v>
      </c>
      <c r="G2039" s="22">
        <v>1976</v>
      </c>
      <c r="H2039" s="128" t="s">
        <v>646</v>
      </c>
      <c r="I2039" s="40"/>
      <c r="J2039" s="159" t="str">
        <f>IFERROR(IF(K2039&gt;0,I2039*K2039,"   -"),"   -")</f>
        <v xml:space="preserve">   -</v>
      </c>
      <c r="K2039" s="52" t="str">
        <f>_xlfn.IFNA(VLOOKUP(D2039&amp;"."&amp;G2039,PNIdata!$E$6:$L$264,2,FALSE),"-")</f>
        <v>-</v>
      </c>
      <c r="L2039" s="158" t="str">
        <f>IFERROR(IF(O2039&gt;0,I2039*O2039,"   -"),"   -")</f>
        <v xml:space="preserve">   -</v>
      </c>
      <c r="M2039" s="52"/>
      <c r="N2039" s="167"/>
      <c r="O2039" s="167"/>
    </row>
    <row r="2040" spans="1:15" hidden="1" x14ac:dyDescent="0.25">
      <c r="A2040" s="33" t="s">
        <v>154</v>
      </c>
      <c r="B2040" s="34">
        <f>VLOOKUP(D2040,nusedswatershed,4,FALSE)</f>
        <v>26</v>
      </c>
      <c r="C2040" s="35">
        <v>26</v>
      </c>
      <c r="D2040" s="36" t="s">
        <v>236</v>
      </c>
      <c r="E2040" s="36" t="s">
        <v>76</v>
      </c>
      <c r="F2040" s="21" t="s">
        <v>163</v>
      </c>
      <c r="G2040" s="22">
        <v>1975</v>
      </c>
      <c r="H2040" s="128">
        <v>25</v>
      </c>
      <c r="I2040" s="40">
        <v>25</v>
      </c>
      <c r="J2040" s="159" t="str">
        <f>IFERROR(IF(K2040&gt;0,I2040*K2040,"   -"),"   -")</f>
        <v xml:space="preserve">   -</v>
      </c>
      <c r="K2040" s="52" t="str">
        <f>_xlfn.IFNA(VLOOKUP(D2040&amp;"."&amp;G2040,PNIdata!$E$6:$L$264,2,FALSE),"-")</f>
        <v>-</v>
      </c>
      <c r="L2040" s="158" t="str">
        <f>IFERROR(IF(O2040&gt;0,I2040*O2040,"   -"),"   -")</f>
        <v xml:space="preserve">   -</v>
      </c>
      <c r="M2040" s="52"/>
      <c r="N2040" s="167"/>
      <c r="O2040" s="167"/>
    </row>
    <row r="2041" spans="1:15" hidden="1" x14ac:dyDescent="0.25">
      <c r="A2041" s="33" t="s">
        <v>154</v>
      </c>
      <c r="B2041" s="34">
        <f>VLOOKUP(D2041,nusedswatershed,4,FALSE)</f>
        <v>26</v>
      </c>
      <c r="C2041" s="35">
        <v>26</v>
      </c>
      <c r="D2041" s="36" t="s">
        <v>236</v>
      </c>
      <c r="E2041" s="36" t="s">
        <v>76</v>
      </c>
      <c r="F2041" s="21" t="s">
        <v>163</v>
      </c>
      <c r="G2041" s="22">
        <v>1974</v>
      </c>
      <c r="H2041" s="128" t="s">
        <v>646</v>
      </c>
      <c r="I2041" s="40"/>
      <c r="J2041" s="159" t="str">
        <f>IFERROR(IF(K2041&gt;0,I2041*K2041,"   -"),"   -")</f>
        <v xml:space="preserve">   -</v>
      </c>
      <c r="K2041" s="52" t="str">
        <f>_xlfn.IFNA(VLOOKUP(D2041&amp;"."&amp;G2041,PNIdata!$E$6:$L$264,2,FALSE),"-")</f>
        <v>-</v>
      </c>
      <c r="L2041" s="158" t="str">
        <f>IFERROR(IF(O2041&gt;0,I2041*O2041,"   -"),"   -")</f>
        <v xml:space="preserve">   -</v>
      </c>
      <c r="M2041" s="52"/>
      <c r="N2041" s="167"/>
      <c r="O2041" s="167"/>
    </row>
    <row r="2042" spans="1:15" hidden="1" x14ac:dyDescent="0.25">
      <c r="A2042" s="33" t="s">
        <v>154</v>
      </c>
      <c r="B2042" s="34">
        <f>VLOOKUP(D2042,nusedswatershed,4,FALSE)</f>
        <v>26</v>
      </c>
      <c r="C2042" s="35">
        <v>26</v>
      </c>
      <c r="D2042" s="36" t="s">
        <v>236</v>
      </c>
      <c r="E2042" s="36" t="s">
        <v>76</v>
      </c>
      <c r="F2042" s="21" t="s">
        <v>163</v>
      </c>
      <c r="G2042" s="22">
        <v>1973</v>
      </c>
      <c r="H2042" s="128">
        <v>25</v>
      </c>
      <c r="I2042" s="40">
        <v>25</v>
      </c>
      <c r="J2042" s="159" t="str">
        <f>IFERROR(IF(K2042&gt;0,I2042*K2042,"   -"),"   -")</f>
        <v xml:space="preserve">   -</v>
      </c>
      <c r="K2042" s="52" t="str">
        <f>_xlfn.IFNA(VLOOKUP(D2042&amp;"."&amp;G2042,PNIdata!$E$6:$L$264,2,FALSE),"-")</f>
        <v>-</v>
      </c>
      <c r="L2042" s="158" t="str">
        <f>IFERROR(IF(O2042&gt;0,I2042*O2042,"   -"),"   -")</f>
        <v xml:space="preserve">   -</v>
      </c>
      <c r="M2042" s="52"/>
      <c r="N2042" s="167"/>
      <c r="O2042" s="167"/>
    </row>
    <row r="2043" spans="1:15" hidden="1" x14ac:dyDescent="0.25">
      <c r="A2043" s="33" t="s">
        <v>154</v>
      </c>
      <c r="B2043" s="34">
        <f>VLOOKUP(D2043,nusedswatershed,4,FALSE)</f>
        <v>26</v>
      </c>
      <c r="C2043" s="35">
        <v>26</v>
      </c>
      <c r="D2043" s="36" t="s">
        <v>236</v>
      </c>
      <c r="E2043" s="36" t="s">
        <v>76</v>
      </c>
      <c r="F2043" s="21" t="s">
        <v>163</v>
      </c>
      <c r="G2043" s="22">
        <v>1972</v>
      </c>
      <c r="H2043" s="128">
        <v>25</v>
      </c>
      <c r="I2043" s="40">
        <v>25</v>
      </c>
      <c r="J2043" s="159" t="str">
        <f>IFERROR(IF(K2043&gt;0,I2043*K2043,"   -"),"   -")</f>
        <v xml:space="preserve">   -</v>
      </c>
      <c r="K2043" s="52" t="str">
        <f>_xlfn.IFNA(VLOOKUP(D2043&amp;"."&amp;G2043,PNIdata!$E$6:$L$264,2,FALSE),"-")</f>
        <v>-</v>
      </c>
      <c r="L2043" s="158" t="str">
        <f>IFERROR(IF(O2043&gt;0,I2043*O2043,"   -"),"   -")</f>
        <v xml:space="preserve">   -</v>
      </c>
      <c r="M2043" s="52"/>
      <c r="N2043" s="167"/>
      <c r="O2043" s="167"/>
    </row>
    <row r="2044" spans="1:15" hidden="1" x14ac:dyDescent="0.25">
      <c r="A2044" s="33" t="s">
        <v>154</v>
      </c>
      <c r="B2044" s="34">
        <f>VLOOKUP(D2044,nusedswatershed,4,FALSE)</f>
        <v>26</v>
      </c>
      <c r="C2044" s="35">
        <v>26</v>
      </c>
      <c r="D2044" s="36" t="s">
        <v>236</v>
      </c>
      <c r="E2044" s="36" t="s">
        <v>76</v>
      </c>
      <c r="F2044" s="21" t="s">
        <v>163</v>
      </c>
      <c r="G2044" s="22">
        <v>1971</v>
      </c>
      <c r="H2044" s="128" t="s">
        <v>646</v>
      </c>
      <c r="I2044" s="40"/>
      <c r="J2044" s="159" t="str">
        <f>IFERROR(IF(K2044&gt;0,I2044*K2044,"   -"),"   -")</f>
        <v xml:space="preserve">   -</v>
      </c>
      <c r="K2044" s="52" t="str">
        <f>_xlfn.IFNA(VLOOKUP(D2044&amp;"."&amp;G2044,PNIdata!$E$6:$L$264,2,FALSE),"-")</f>
        <v>-</v>
      </c>
      <c r="L2044" s="158" t="str">
        <f>IFERROR(IF(O2044&gt;0,I2044*O2044,"   -"),"   -")</f>
        <v xml:space="preserve">   -</v>
      </c>
      <c r="M2044" s="52"/>
      <c r="N2044" s="167"/>
      <c r="O2044" s="167"/>
    </row>
    <row r="2045" spans="1:15" hidden="1" x14ac:dyDescent="0.25">
      <c r="A2045" s="33" t="s">
        <v>154</v>
      </c>
      <c r="B2045" s="34">
        <f>VLOOKUP(D2045,nusedswatershed,4,FALSE)</f>
        <v>26</v>
      </c>
      <c r="C2045" s="35">
        <v>26</v>
      </c>
      <c r="D2045" s="36" t="s">
        <v>236</v>
      </c>
      <c r="E2045" s="36" t="s">
        <v>76</v>
      </c>
      <c r="F2045" s="21" t="s">
        <v>163</v>
      </c>
      <c r="G2045" s="22">
        <v>1970</v>
      </c>
      <c r="H2045" s="128">
        <v>25</v>
      </c>
      <c r="I2045" s="40">
        <v>25</v>
      </c>
      <c r="J2045" s="159" t="str">
        <f>IFERROR(IF(K2045&gt;0,I2045*K2045,"   -"),"   -")</f>
        <v xml:space="preserve">   -</v>
      </c>
      <c r="K2045" s="52" t="str">
        <f>_xlfn.IFNA(VLOOKUP(D2045&amp;"."&amp;G2045,PNIdata!$E$6:$L$264,2,FALSE),"-")</f>
        <v>-</v>
      </c>
      <c r="L2045" s="158" t="str">
        <f>IFERROR(IF(O2045&gt;0,I2045*O2045,"   -"),"   -")</f>
        <v xml:space="preserve">   -</v>
      </c>
      <c r="M2045" s="52"/>
      <c r="N2045" s="167"/>
      <c r="O2045" s="167"/>
    </row>
    <row r="2046" spans="1:15" hidden="1" x14ac:dyDescent="0.25">
      <c r="A2046" s="33" t="s">
        <v>154</v>
      </c>
      <c r="B2046" s="34">
        <f>VLOOKUP(D2046,nusedswatershed,4,FALSE)</f>
        <v>26</v>
      </c>
      <c r="C2046" s="35">
        <v>26</v>
      </c>
      <c r="D2046" s="36" t="s">
        <v>236</v>
      </c>
      <c r="E2046" s="36" t="s">
        <v>76</v>
      </c>
      <c r="F2046" s="21" t="s">
        <v>163</v>
      </c>
      <c r="G2046" s="22">
        <v>1969</v>
      </c>
      <c r="H2046" s="128" t="s">
        <v>646</v>
      </c>
      <c r="I2046" s="40"/>
      <c r="J2046" s="159" t="str">
        <f>IFERROR(IF(K2046&gt;0,I2046*K2046,"   -"),"   -")</f>
        <v xml:space="preserve">   -</v>
      </c>
      <c r="K2046" s="52" t="str">
        <f>_xlfn.IFNA(VLOOKUP(D2046&amp;"."&amp;G2046,PNIdata!$E$6:$L$264,2,FALSE),"-")</f>
        <v>-</v>
      </c>
      <c r="L2046" s="158" t="str">
        <f>IFERROR(IF(O2046&gt;0,I2046*O2046,"   -"),"   -")</f>
        <v xml:space="preserve">   -</v>
      </c>
      <c r="M2046" s="52"/>
      <c r="N2046" s="167"/>
      <c r="O2046" s="167"/>
    </row>
    <row r="2047" spans="1:15" hidden="1" x14ac:dyDescent="0.25">
      <c r="A2047" s="33" t="s">
        <v>154</v>
      </c>
      <c r="B2047" s="34">
        <f>VLOOKUP(D2047,nusedswatershed,4,FALSE)</f>
        <v>26</v>
      </c>
      <c r="C2047" s="35">
        <v>26</v>
      </c>
      <c r="D2047" s="36" t="s">
        <v>236</v>
      </c>
      <c r="E2047" s="36" t="s">
        <v>76</v>
      </c>
      <c r="F2047" s="21" t="s">
        <v>163</v>
      </c>
      <c r="G2047" s="22">
        <v>1968</v>
      </c>
      <c r="H2047" s="128" t="s">
        <v>646</v>
      </c>
      <c r="I2047" s="40"/>
      <c r="J2047" s="159" t="str">
        <f>IFERROR(IF(K2047&gt;0,I2047*K2047,"   -"),"   -")</f>
        <v xml:space="preserve">   -</v>
      </c>
      <c r="K2047" s="52" t="str">
        <f>_xlfn.IFNA(VLOOKUP(D2047&amp;"."&amp;G2047,PNIdata!$E$6:$L$264,2,FALSE),"-")</f>
        <v>-</v>
      </c>
      <c r="L2047" s="158" t="str">
        <f>IFERROR(IF(O2047&gt;0,I2047*O2047,"   -"),"   -")</f>
        <v xml:space="preserve">   -</v>
      </c>
      <c r="M2047" s="52"/>
      <c r="N2047" s="167"/>
      <c r="O2047" s="167"/>
    </row>
    <row r="2048" spans="1:15" hidden="1" x14ac:dyDescent="0.25">
      <c r="A2048" s="33" t="s">
        <v>154</v>
      </c>
      <c r="B2048" s="34">
        <f>VLOOKUP(D2048,nusedswatershed,4,FALSE)</f>
        <v>26</v>
      </c>
      <c r="C2048" s="35">
        <v>26</v>
      </c>
      <c r="D2048" s="36" t="s">
        <v>236</v>
      </c>
      <c r="E2048" s="36" t="s">
        <v>76</v>
      </c>
      <c r="F2048" s="21" t="s">
        <v>163</v>
      </c>
      <c r="G2048" s="22">
        <v>1967</v>
      </c>
      <c r="H2048" s="128" t="s">
        <v>646</v>
      </c>
      <c r="I2048" s="40"/>
      <c r="J2048" s="159" t="str">
        <f>IFERROR(IF(K2048&gt;0,I2048*K2048,"   -"),"   -")</f>
        <v xml:space="preserve">   -</v>
      </c>
      <c r="K2048" s="52" t="str">
        <f>_xlfn.IFNA(VLOOKUP(D2048&amp;"."&amp;G2048,PNIdata!$E$6:$L$264,2,FALSE),"-")</f>
        <v>-</v>
      </c>
      <c r="L2048" s="158" t="str">
        <f>IFERROR(IF(O2048&gt;0,I2048*O2048,"   -"),"   -")</f>
        <v xml:space="preserve">   -</v>
      </c>
      <c r="M2048" s="52"/>
      <c r="N2048" s="167"/>
      <c r="O2048" s="167"/>
    </row>
    <row r="2049" spans="1:15" hidden="1" x14ac:dyDescent="0.25">
      <c r="A2049" s="33" t="s">
        <v>154</v>
      </c>
      <c r="B2049" s="34">
        <f>VLOOKUP(D2049,nusedswatershed,4,FALSE)</f>
        <v>26</v>
      </c>
      <c r="C2049" s="35">
        <v>26</v>
      </c>
      <c r="D2049" s="36" t="s">
        <v>236</v>
      </c>
      <c r="E2049" s="36" t="s">
        <v>76</v>
      </c>
      <c r="F2049" s="21" t="s">
        <v>163</v>
      </c>
      <c r="G2049" s="22">
        <v>1966</v>
      </c>
      <c r="H2049" s="128" t="s">
        <v>645</v>
      </c>
      <c r="I2049" s="40"/>
      <c r="J2049" s="159" t="str">
        <f>IFERROR(IF(K2049&gt;0,I2049*K2049,"   -"),"   -")</f>
        <v xml:space="preserve">   -</v>
      </c>
      <c r="K2049" s="52" t="str">
        <f>_xlfn.IFNA(VLOOKUP(D2049&amp;"."&amp;G2049,PNIdata!$E$6:$L$264,2,FALSE),"-")</f>
        <v>-</v>
      </c>
      <c r="L2049" s="158" t="str">
        <f>IFERROR(IF(O2049&gt;0,I2049*O2049,"   -"),"   -")</f>
        <v xml:space="preserve">   -</v>
      </c>
      <c r="M2049" s="52"/>
      <c r="N2049" s="167"/>
      <c r="O2049" s="167"/>
    </row>
    <row r="2050" spans="1:15" hidden="1" x14ac:dyDescent="0.25">
      <c r="A2050" s="33" t="s">
        <v>154</v>
      </c>
      <c r="B2050" s="34">
        <f>VLOOKUP(D2050,nusedswatershed,4,FALSE)</f>
        <v>26</v>
      </c>
      <c r="C2050" s="35">
        <v>26</v>
      </c>
      <c r="D2050" s="36" t="s">
        <v>236</v>
      </c>
      <c r="E2050" s="36" t="s">
        <v>76</v>
      </c>
      <c r="F2050" s="21" t="s">
        <v>163</v>
      </c>
      <c r="G2050" s="22">
        <v>1965</v>
      </c>
      <c r="H2050" s="128">
        <v>25</v>
      </c>
      <c r="I2050" s="40">
        <v>25</v>
      </c>
      <c r="J2050" s="159" t="str">
        <f>IFERROR(IF(K2050&gt;0,I2050*K2050,"   -"),"   -")</f>
        <v xml:space="preserve">   -</v>
      </c>
      <c r="K2050" s="52" t="str">
        <f>_xlfn.IFNA(VLOOKUP(D2050&amp;"."&amp;G2050,PNIdata!$E$6:$L$264,2,FALSE),"-")</f>
        <v>-</v>
      </c>
      <c r="L2050" s="158" t="str">
        <f>IFERROR(IF(O2050&gt;0,I2050*O2050,"   -"),"   -")</f>
        <v xml:space="preserve">   -</v>
      </c>
      <c r="M2050" s="52"/>
      <c r="N2050" s="167"/>
      <c r="O2050" s="167"/>
    </row>
    <row r="2051" spans="1:15" hidden="1" x14ac:dyDescent="0.25">
      <c r="A2051" s="33" t="s">
        <v>154</v>
      </c>
      <c r="B2051" s="34">
        <f>VLOOKUP(D2051,nusedswatershed,4,FALSE)</f>
        <v>26</v>
      </c>
      <c r="C2051" s="35">
        <v>26</v>
      </c>
      <c r="D2051" s="36" t="s">
        <v>236</v>
      </c>
      <c r="E2051" s="36" t="s">
        <v>76</v>
      </c>
      <c r="F2051" s="21" t="s">
        <v>163</v>
      </c>
      <c r="G2051" s="22">
        <v>1964</v>
      </c>
      <c r="H2051" s="128" t="s">
        <v>646</v>
      </c>
      <c r="I2051" s="40"/>
      <c r="J2051" s="159" t="str">
        <f>IFERROR(IF(K2051&gt;0,I2051*K2051,"   -"),"   -")</f>
        <v xml:space="preserve">   -</v>
      </c>
      <c r="K2051" s="52" t="str">
        <f>_xlfn.IFNA(VLOOKUP(D2051&amp;"."&amp;G2051,PNIdata!$E$6:$L$264,2,FALSE),"-")</f>
        <v>-</v>
      </c>
      <c r="L2051" s="158" t="str">
        <f>IFERROR(IF(O2051&gt;0,I2051*O2051,"   -"),"   -")</f>
        <v xml:space="preserve">   -</v>
      </c>
      <c r="M2051" s="52"/>
      <c r="N2051" s="167"/>
      <c r="O2051" s="167"/>
    </row>
    <row r="2052" spans="1:15" hidden="1" x14ac:dyDescent="0.25">
      <c r="A2052" s="33" t="s">
        <v>154</v>
      </c>
      <c r="B2052" s="34">
        <f>VLOOKUP(D2052,nusedswatershed,4,FALSE)</f>
        <v>26</v>
      </c>
      <c r="C2052" s="35">
        <v>26</v>
      </c>
      <c r="D2052" s="36" t="s">
        <v>236</v>
      </c>
      <c r="E2052" s="36" t="s">
        <v>76</v>
      </c>
      <c r="F2052" s="21" t="s">
        <v>163</v>
      </c>
      <c r="G2052" s="22">
        <v>1963</v>
      </c>
      <c r="H2052" s="128" t="s">
        <v>646</v>
      </c>
      <c r="I2052" s="40"/>
      <c r="J2052" s="159" t="str">
        <f>IFERROR(IF(K2052&gt;0,I2052*K2052,"   -"),"   -")</f>
        <v xml:space="preserve">   -</v>
      </c>
      <c r="K2052" s="52" t="str">
        <f>_xlfn.IFNA(VLOOKUP(D2052&amp;"."&amp;G2052,PNIdata!$E$6:$L$264,2,FALSE),"-")</f>
        <v>-</v>
      </c>
      <c r="L2052" s="158" t="str">
        <f>IFERROR(IF(O2052&gt;0,I2052*O2052,"   -"),"   -")</f>
        <v xml:space="preserve">   -</v>
      </c>
      <c r="M2052" s="52"/>
      <c r="N2052" s="167"/>
      <c r="O2052" s="167"/>
    </row>
    <row r="2053" spans="1:15" hidden="1" x14ac:dyDescent="0.25">
      <c r="A2053" s="33" t="s">
        <v>154</v>
      </c>
      <c r="B2053" s="34">
        <f>VLOOKUP(D2053,nusedswatershed,4,FALSE)</f>
        <v>26</v>
      </c>
      <c r="C2053" s="35">
        <v>26</v>
      </c>
      <c r="D2053" s="36" t="s">
        <v>236</v>
      </c>
      <c r="E2053" s="36" t="s">
        <v>76</v>
      </c>
      <c r="F2053" s="21" t="s">
        <v>163</v>
      </c>
      <c r="G2053" s="22">
        <v>1962</v>
      </c>
      <c r="H2053" s="128">
        <v>25</v>
      </c>
      <c r="I2053" s="40">
        <v>25</v>
      </c>
      <c r="J2053" s="159" t="str">
        <f>IFERROR(IF(K2053&gt;0,I2053*K2053,"   -"),"   -")</f>
        <v xml:space="preserve">   -</v>
      </c>
      <c r="K2053" s="52" t="str">
        <f>_xlfn.IFNA(VLOOKUP(D2053&amp;"."&amp;G2053,PNIdata!$E$6:$L$264,2,FALSE),"-")</f>
        <v>-</v>
      </c>
      <c r="L2053" s="158" t="str">
        <f>IFERROR(IF(O2053&gt;0,I2053*O2053,"   -"),"   -")</f>
        <v xml:space="preserve">   -</v>
      </c>
      <c r="M2053" s="52"/>
      <c r="N2053" s="167"/>
      <c r="O2053" s="167"/>
    </row>
    <row r="2054" spans="1:15" hidden="1" x14ac:dyDescent="0.25">
      <c r="A2054" s="33" t="s">
        <v>154</v>
      </c>
      <c r="B2054" s="34">
        <f>VLOOKUP(D2054,nusedswatershed,4,FALSE)</f>
        <v>26</v>
      </c>
      <c r="C2054" s="35">
        <v>26</v>
      </c>
      <c r="D2054" s="36" t="s">
        <v>236</v>
      </c>
      <c r="E2054" s="36" t="s">
        <v>76</v>
      </c>
      <c r="F2054" s="21" t="s">
        <v>163</v>
      </c>
      <c r="G2054" s="22">
        <v>1961</v>
      </c>
      <c r="H2054" s="128" t="s">
        <v>645</v>
      </c>
      <c r="I2054" s="40"/>
      <c r="J2054" s="159" t="str">
        <f>IFERROR(IF(K2054&gt;0,I2054*K2054,"   -"),"   -")</f>
        <v xml:space="preserve">   -</v>
      </c>
      <c r="K2054" s="52" t="str">
        <f>_xlfn.IFNA(VLOOKUP(D2054&amp;"."&amp;G2054,PNIdata!$E$6:$L$264,2,FALSE),"-")</f>
        <v>-</v>
      </c>
      <c r="L2054" s="158" t="str">
        <f>IFERROR(IF(O2054&gt;0,I2054*O2054,"   -"),"   -")</f>
        <v xml:space="preserve">   -</v>
      </c>
      <c r="M2054" s="52"/>
      <c r="N2054" s="167"/>
      <c r="O2054" s="167"/>
    </row>
    <row r="2055" spans="1:15" hidden="1" x14ac:dyDescent="0.25">
      <c r="A2055" s="33" t="s">
        <v>154</v>
      </c>
      <c r="B2055" s="34">
        <f>VLOOKUP(D2055,nusedswatershed,4,FALSE)</f>
        <v>26</v>
      </c>
      <c r="C2055" s="35">
        <v>26</v>
      </c>
      <c r="D2055" s="36" t="s">
        <v>236</v>
      </c>
      <c r="E2055" s="36" t="s">
        <v>76</v>
      </c>
      <c r="F2055" s="21" t="s">
        <v>163</v>
      </c>
      <c r="G2055" s="22">
        <v>1960</v>
      </c>
      <c r="H2055" s="128" t="s">
        <v>645</v>
      </c>
      <c r="I2055" s="40"/>
      <c r="J2055" s="159" t="str">
        <f>IFERROR(IF(K2055&gt;0,I2055*K2055,"   -"),"   -")</f>
        <v xml:space="preserve">   -</v>
      </c>
      <c r="K2055" s="52" t="str">
        <f>_xlfn.IFNA(VLOOKUP(D2055&amp;"."&amp;G2055,PNIdata!$E$6:$L$264,2,FALSE),"-")</f>
        <v>-</v>
      </c>
      <c r="L2055" s="158" t="str">
        <f>IFERROR(IF(O2055&gt;0,I2055*O2055,"   -"),"   -")</f>
        <v xml:space="preserve">   -</v>
      </c>
      <c r="M2055" s="52"/>
      <c r="N2055" s="167"/>
      <c r="O2055" s="167"/>
    </row>
    <row r="2056" spans="1:15" hidden="1" x14ac:dyDescent="0.25">
      <c r="A2056" s="33" t="s">
        <v>154</v>
      </c>
      <c r="B2056" s="34">
        <f>VLOOKUP(D2056,nusedswatershed,4,FALSE)</f>
        <v>26</v>
      </c>
      <c r="C2056" s="35">
        <v>26</v>
      </c>
      <c r="D2056" s="36" t="s">
        <v>236</v>
      </c>
      <c r="E2056" s="36" t="s">
        <v>76</v>
      </c>
      <c r="F2056" s="21" t="s">
        <v>163</v>
      </c>
      <c r="G2056" s="22">
        <v>1959</v>
      </c>
      <c r="H2056" s="128">
        <v>25</v>
      </c>
      <c r="I2056" s="40">
        <v>25</v>
      </c>
      <c r="J2056" s="159" t="str">
        <f>IFERROR(IF(K2056&gt;0,I2056*K2056,"   -"),"   -")</f>
        <v xml:space="preserve">   -</v>
      </c>
      <c r="K2056" s="52" t="str">
        <f>_xlfn.IFNA(VLOOKUP(D2056&amp;"."&amp;G2056,PNIdata!$E$6:$L$264,2,FALSE),"-")</f>
        <v>-</v>
      </c>
      <c r="L2056" s="158" t="str">
        <f>IFERROR(IF(O2056&gt;0,I2056*O2056,"   -"),"   -")</f>
        <v xml:space="preserve">   -</v>
      </c>
      <c r="M2056" s="52"/>
      <c r="N2056" s="167"/>
      <c r="O2056" s="167"/>
    </row>
    <row r="2057" spans="1:15" hidden="1" x14ac:dyDescent="0.25">
      <c r="A2057" s="33" t="s">
        <v>154</v>
      </c>
      <c r="B2057" s="34">
        <f>VLOOKUP(D2057,nusedswatershed,4,FALSE)</f>
        <v>26</v>
      </c>
      <c r="C2057" s="35">
        <v>26</v>
      </c>
      <c r="D2057" s="36" t="s">
        <v>236</v>
      </c>
      <c r="E2057" s="36" t="s">
        <v>76</v>
      </c>
      <c r="F2057" s="21" t="s">
        <v>163</v>
      </c>
      <c r="G2057" s="22">
        <v>1958</v>
      </c>
      <c r="H2057" s="128">
        <v>75</v>
      </c>
      <c r="I2057" s="40">
        <v>75</v>
      </c>
      <c r="J2057" s="159" t="str">
        <f>IFERROR(IF(K2057&gt;0,I2057*K2057,"   -"),"   -")</f>
        <v xml:space="preserve">   -</v>
      </c>
      <c r="K2057" s="52" t="str">
        <f>_xlfn.IFNA(VLOOKUP(D2057&amp;"."&amp;G2057,PNIdata!$E$6:$L$264,2,FALSE),"-")</f>
        <v>-</v>
      </c>
      <c r="L2057" s="158" t="str">
        <f>IFERROR(IF(O2057&gt;0,I2057*O2057,"   -"),"   -")</f>
        <v xml:space="preserve">   -</v>
      </c>
      <c r="M2057" s="52"/>
      <c r="N2057" s="167"/>
      <c r="O2057" s="167"/>
    </row>
    <row r="2058" spans="1:15" hidden="1" x14ac:dyDescent="0.25">
      <c r="A2058" s="33" t="s">
        <v>154</v>
      </c>
      <c r="B2058" s="34">
        <f>VLOOKUP(D2058,nusedswatershed,4,FALSE)</f>
        <v>26</v>
      </c>
      <c r="C2058" s="35">
        <v>26</v>
      </c>
      <c r="D2058" s="36" t="s">
        <v>236</v>
      </c>
      <c r="E2058" s="36" t="s">
        <v>76</v>
      </c>
      <c r="F2058" s="21" t="s">
        <v>163</v>
      </c>
      <c r="G2058" s="22">
        <v>1957</v>
      </c>
      <c r="H2058" s="128">
        <v>25</v>
      </c>
      <c r="I2058" s="40">
        <v>25</v>
      </c>
      <c r="J2058" s="159" t="str">
        <f>IFERROR(IF(K2058&gt;0,I2058*K2058,"   -"),"   -")</f>
        <v xml:space="preserve">   -</v>
      </c>
      <c r="K2058" s="52" t="str">
        <f>_xlfn.IFNA(VLOOKUP(D2058&amp;"."&amp;G2058,PNIdata!$E$6:$L$264,2,FALSE),"-")</f>
        <v>-</v>
      </c>
      <c r="L2058" s="158" t="str">
        <f>IFERROR(IF(O2058&gt;0,I2058*O2058,"   -"),"   -")</f>
        <v xml:space="preserve">   -</v>
      </c>
      <c r="M2058" s="52"/>
      <c r="N2058" s="167"/>
      <c r="O2058" s="167"/>
    </row>
    <row r="2059" spans="1:15" hidden="1" x14ac:dyDescent="0.25">
      <c r="A2059" s="33" t="s">
        <v>154</v>
      </c>
      <c r="B2059" s="34">
        <f>VLOOKUP(D2059,nusedswatershed,4,FALSE)</f>
        <v>26</v>
      </c>
      <c r="C2059" s="35">
        <v>26</v>
      </c>
      <c r="D2059" s="36" t="s">
        <v>236</v>
      </c>
      <c r="E2059" s="36" t="s">
        <v>76</v>
      </c>
      <c r="F2059" s="21" t="s">
        <v>163</v>
      </c>
      <c r="G2059" s="22">
        <v>1956</v>
      </c>
      <c r="H2059" s="128">
        <v>25</v>
      </c>
      <c r="I2059" s="40">
        <v>25</v>
      </c>
      <c r="J2059" s="159" t="str">
        <f>IFERROR(IF(K2059&gt;0,I2059*K2059,"   -"),"   -")</f>
        <v xml:space="preserve">   -</v>
      </c>
      <c r="K2059" s="52" t="str">
        <f>_xlfn.IFNA(VLOOKUP(D2059&amp;"."&amp;G2059,PNIdata!$E$6:$L$264,2,FALSE),"-")</f>
        <v>-</v>
      </c>
      <c r="L2059" s="158" t="str">
        <f>IFERROR(IF(O2059&gt;0,I2059*O2059,"   -"),"   -")</f>
        <v xml:space="preserve">   -</v>
      </c>
      <c r="M2059" s="52"/>
      <c r="N2059" s="167"/>
      <c r="O2059" s="167"/>
    </row>
    <row r="2060" spans="1:15" hidden="1" x14ac:dyDescent="0.25">
      <c r="A2060" s="33" t="s">
        <v>154</v>
      </c>
      <c r="B2060" s="34">
        <f>VLOOKUP(D2060,nusedswatershed,4,FALSE)</f>
        <v>26</v>
      </c>
      <c r="C2060" s="35">
        <v>26</v>
      </c>
      <c r="D2060" s="36" t="s">
        <v>236</v>
      </c>
      <c r="E2060" s="36" t="s">
        <v>76</v>
      </c>
      <c r="F2060" s="21" t="s">
        <v>163</v>
      </c>
      <c r="G2060" s="22">
        <v>1955</v>
      </c>
      <c r="H2060" s="128">
        <v>25</v>
      </c>
      <c r="I2060" s="40">
        <v>25</v>
      </c>
      <c r="J2060" s="159" t="str">
        <f>IFERROR(IF(K2060&gt;0,I2060*K2060,"   -"),"   -")</f>
        <v xml:space="preserve">   -</v>
      </c>
      <c r="K2060" s="52" t="str">
        <f>_xlfn.IFNA(VLOOKUP(D2060&amp;"."&amp;G2060,PNIdata!$E$6:$L$264,2,FALSE),"-")</f>
        <v>-</v>
      </c>
      <c r="L2060" s="158" t="str">
        <f>IFERROR(IF(O2060&gt;0,I2060*O2060,"   -"),"   -")</f>
        <v xml:space="preserve">   -</v>
      </c>
      <c r="M2060" s="52"/>
      <c r="N2060" s="167"/>
      <c r="O2060" s="167"/>
    </row>
    <row r="2061" spans="1:15" hidden="1" x14ac:dyDescent="0.25">
      <c r="A2061" s="33" t="s">
        <v>154</v>
      </c>
      <c r="B2061" s="34">
        <f>VLOOKUP(D2061,nusedswatershed,4,FALSE)</f>
        <v>26</v>
      </c>
      <c r="C2061" s="35">
        <v>26</v>
      </c>
      <c r="D2061" s="36" t="s">
        <v>236</v>
      </c>
      <c r="E2061" s="36" t="s">
        <v>76</v>
      </c>
      <c r="F2061" s="21" t="s">
        <v>163</v>
      </c>
      <c r="G2061" s="22">
        <v>1954</v>
      </c>
      <c r="H2061" s="128">
        <v>25</v>
      </c>
      <c r="I2061" s="40">
        <v>25</v>
      </c>
      <c r="J2061" s="159" t="str">
        <f>IFERROR(IF(K2061&gt;0,I2061*K2061,"   -"),"   -")</f>
        <v xml:space="preserve">   -</v>
      </c>
      <c r="K2061" s="52" t="str">
        <f>_xlfn.IFNA(VLOOKUP(D2061&amp;"."&amp;G2061,PNIdata!$E$6:$L$264,2,FALSE),"-")</f>
        <v>-</v>
      </c>
      <c r="L2061" s="158" t="str">
        <f>IFERROR(IF(O2061&gt;0,I2061*O2061,"   -"),"   -")</f>
        <v xml:space="preserve">   -</v>
      </c>
      <c r="M2061" s="52"/>
      <c r="N2061" s="167"/>
      <c r="O2061" s="167"/>
    </row>
    <row r="2062" spans="1:15" hidden="1" x14ac:dyDescent="0.25">
      <c r="A2062" s="33" t="s">
        <v>154</v>
      </c>
      <c r="B2062" s="34">
        <f>VLOOKUP(D2062,nusedswatershed,4,FALSE)</f>
        <v>26</v>
      </c>
      <c r="C2062" s="35">
        <v>26</v>
      </c>
      <c r="D2062" s="36" t="s">
        <v>236</v>
      </c>
      <c r="E2062" s="36" t="s">
        <v>76</v>
      </c>
      <c r="F2062" s="21" t="s">
        <v>163</v>
      </c>
      <c r="G2062" s="22">
        <v>1953</v>
      </c>
      <c r="H2062" s="128">
        <v>400</v>
      </c>
      <c r="I2062" s="40">
        <v>400</v>
      </c>
      <c r="J2062" s="159" t="str">
        <f>IFERROR(IF(K2062&gt;0,I2062*K2062,"   -"),"   -")</f>
        <v xml:space="preserve">   -</v>
      </c>
      <c r="K2062" s="52" t="str">
        <f>_xlfn.IFNA(VLOOKUP(D2062&amp;"."&amp;G2062,PNIdata!$E$6:$L$264,2,FALSE),"-")</f>
        <v>-</v>
      </c>
      <c r="L2062" s="158" t="str">
        <f>IFERROR(IF(O2062&gt;0,I2062*O2062,"   -"),"   -")</f>
        <v xml:space="preserve">   -</v>
      </c>
      <c r="M2062" s="52"/>
      <c r="N2062" s="167"/>
      <c r="O2062" s="167"/>
    </row>
    <row r="2063" spans="1:15" x14ac:dyDescent="0.25">
      <c r="A2063" s="33" t="s">
        <v>109</v>
      </c>
      <c r="B2063" s="34">
        <f>VLOOKUP(D2063,nusedswatershed,4,FALSE)</f>
        <v>24</v>
      </c>
      <c r="C2063" s="35">
        <v>24</v>
      </c>
      <c r="D2063" s="36" t="s">
        <v>212</v>
      </c>
      <c r="E2063" s="36" t="s">
        <v>78</v>
      </c>
      <c r="F2063" s="21" t="s">
        <v>163</v>
      </c>
      <c r="G2063" s="22">
        <v>2015</v>
      </c>
      <c r="H2063" s="128">
        <v>49</v>
      </c>
      <c r="I2063" s="40">
        <v>49</v>
      </c>
      <c r="J2063" s="153">
        <f>K2063*I2063</f>
        <v>16.333317000000001</v>
      </c>
      <c r="K2063" s="52">
        <f>_xlfn.IFNA(VLOOKUP(D2063&amp;"."&amp;G2063,PNIdata!$E$6:$L$264,2,FALSE),"-")</f>
        <v>0.33333299999999999</v>
      </c>
      <c r="L2063" s="158" t="str">
        <f>IFERROR(IF(O2063&gt;0,I2063*O2063,"   -"),"   -")</f>
        <v xml:space="preserve">   -</v>
      </c>
      <c r="M2063" s="52"/>
      <c r="N2063" s="167"/>
      <c r="O2063" s="167"/>
    </row>
    <row r="2064" spans="1:15" x14ac:dyDescent="0.25">
      <c r="A2064" s="33" t="s">
        <v>109</v>
      </c>
      <c r="B2064" s="34">
        <f>VLOOKUP(D2064,nusedswatershed,4,FALSE)</f>
        <v>24</v>
      </c>
      <c r="C2064" s="35">
        <v>24</v>
      </c>
      <c r="D2064" s="36" t="s">
        <v>212</v>
      </c>
      <c r="E2064" s="36" t="s">
        <v>78</v>
      </c>
      <c r="F2064" s="21" t="s">
        <v>163</v>
      </c>
      <c r="G2064" s="40">
        <v>2017</v>
      </c>
      <c r="H2064" s="128">
        <v>61</v>
      </c>
      <c r="I2064" s="40">
        <v>61</v>
      </c>
      <c r="J2064" s="153">
        <f>K2064*I2064</f>
        <v>30.5</v>
      </c>
      <c r="K2064" s="52">
        <f>_xlfn.IFNA(VLOOKUP(D2064&amp;"."&amp;G2064,PNIdata!$E$6:$L$264,2,FALSE),"-")</f>
        <v>0.5</v>
      </c>
      <c r="L2064" s="158" t="str">
        <f>IFERROR(IF(O2064&gt;0,I2064*O2064,"   -"),"   -")</f>
        <v xml:space="preserve">   -</v>
      </c>
      <c r="M2064" s="52"/>
      <c r="N2064" s="167"/>
      <c r="O2064" s="167"/>
    </row>
    <row r="2065" spans="1:15" x14ac:dyDescent="0.25">
      <c r="A2065" s="33" t="s">
        <v>109</v>
      </c>
      <c r="B2065" s="34">
        <f>VLOOKUP(D2065,nusedswatershed,4,FALSE)</f>
        <v>24</v>
      </c>
      <c r="C2065" s="35">
        <v>24</v>
      </c>
      <c r="D2065" s="36" t="s">
        <v>212</v>
      </c>
      <c r="E2065" s="36" t="s">
        <v>78</v>
      </c>
      <c r="F2065" s="21" t="s">
        <v>163</v>
      </c>
      <c r="G2065" s="40">
        <v>2023</v>
      </c>
      <c r="H2065" s="128">
        <v>71</v>
      </c>
      <c r="I2065" s="40">
        <v>71</v>
      </c>
      <c r="J2065" s="159" t="str">
        <f>IFERROR(IF(K2065&gt;0,I2065*K2065,"   -"),"   -")</f>
        <v xml:space="preserve">   -</v>
      </c>
      <c r="K2065" s="52" t="str">
        <f>_xlfn.IFNA(VLOOKUP(D2065&amp;"."&amp;G2065,PNIdata!$E$6:$L$264,2,FALSE),"-")</f>
        <v>-</v>
      </c>
      <c r="L2065" s="158" t="str">
        <f>IFERROR(IF(O2065&gt;0,I2065*O2065,"   -"),"   -")</f>
        <v xml:space="preserve">   -</v>
      </c>
      <c r="M2065" s="52"/>
      <c r="N2065" s="167"/>
      <c r="O2065" s="167"/>
    </row>
    <row r="2066" spans="1:15" x14ac:dyDescent="0.25">
      <c r="A2066" s="33" t="s">
        <v>109</v>
      </c>
      <c r="B2066" s="34">
        <f>VLOOKUP(D2066,nusedswatershed,4,FALSE)</f>
        <v>24</v>
      </c>
      <c r="C2066" s="35">
        <v>24</v>
      </c>
      <c r="D2066" s="36" t="s">
        <v>212</v>
      </c>
      <c r="E2066" s="36" t="s">
        <v>78</v>
      </c>
      <c r="F2066" s="21" t="s">
        <v>163</v>
      </c>
      <c r="G2066" s="40">
        <v>2022</v>
      </c>
      <c r="H2066" s="128">
        <v>87</v>
      </c>
      <c r="I2066" s="40">
        <v>87</v>
      </c>
      <c r="J2066" s="159" t="str">
        <f>IFERROR(IF(K2066&gt;0,I2066*K2066,"   -"),"   -")</f>
        <v xml:space="preserve">   -</v>
      </c>
      <c r="K2066" s="52" t="str">
        <f>_xlfn.IFNA(VLOOKUP(D2066&amp;"."&amp;G2066,PNIdata!$E$6:$L$264,2,FALSE),"-")</f>
        <v>-</v>
      </c>
      <c r="L2066" s="158" t="str">
        <f>IFERROR(IF(O2066&gt;0,I2066*O2066,"   -"),"   -")</f>
        <v xml:space="preserve">   -</v>
      </c>
      <c r="M2066" s="52"/>
      <c r="N2066" s="167"/>
      <c r="O2066" s="167"/>
    </row>
    <row r="2067" spans="1:15" x14ac:dyDescent="0.25">
      <c r="A2067" s="33" t="s">
        <v>109</v>
      </c>
      <c r="B2067" s="34">
        <f>VLOOKUP(D2067,nusedswatershed,4,FALSE)</f>
        <v>24</v>
      </c>
      <c r="C2067" s="35">
        <v>24</v>
      </c>
      <c r="D2067" s="36" t="s">
        <v>212</v>
      </c>
      <c r="E2067" s="36" t="s">
        <v>78</v>
      </c>
      <c r="F2067" s="21" t="s">
        <v>163</v>
      </c>
      <c r="G2067" s="40">
        <v>2021</v>
      </c>
      <c r="H2067" s="128">
        <v>23</v>
      </c>
      <c r="I2067" s="40">
        <v>23</v>
      </c>
      <c r="J2067" s="159" t="str">
        <f>IFERROR(IF(K2067&gt;0,I2067*K2067,"   -"),"   -")</f>
        <v xml:space="preserve">   -</v>
      </c>
      <c r="K2067" s="52" t="str">
        <f>_xlfn.IFNA(VLOOKUP(D2067&amp;"."&amp;G2067,PNIdata!$E$6:$L$264,2,FALSE),"-")</f>
        <v>-</v>
      </c>
      <c r="L2067" s="158" t="str">
        <f>IFERROR(IF(O2067&gt;0,I2067*O2067,"   -"),"   -")</f>
        <v xml:space="preserve">   -</v>
      </c>
      <c r="M2067" s="52"/>
      <c r="N2067" s="167"/>
      <c r="O2067" s="167"/>
    </row>
    <row r="2068" spans="1:15" x14ac:dyDescent="0.25">
      <c r="A2068" s="33" t="s">
        <v>109</v>
      </c>
      <c r="B2068" s="34">
        <f>VLOOKUP(D2068,nusedswatershed,4,FALSE)</f>
        <v>24</v>
      </c>
      <c r="C2068" s="35">
        <v>24</v>
      </c>
      <c r="D2068" s="36" t="s">
        <v>212</v>
      </c>
      <c r="E2068" s="36" t="s">
        <v>78</v>
      </c>
      <c r="F2068" s="21" t="s">
        <v>163</v>
      </c>
      <c r="G2068" s="40">
        <v>2020</v>
      </c>
      <c r="H2068" s="128">
        <v>14</v>
      </c>
      <c r="I2068" s="40">
        <v>14</v>
      </c>
      <c r="J2068" s="159" t="str">
        <f>IFERROR(IF(K2068&gt;0,I2068*K2068,"   -"),"   -")</f>
        <v xml:space="preserve">   -</v>
      </c>
      <c r="K2068" s="52" t="str">
        <f>_xlfn.IFNA(VLOOKUP(D2068&amp;"."&amp;G2068,PNIdata!$E$6:$L$264,2,FALSE),"-")</f>
        <v>-</v>
      </c>
      <c r="L2068" s="158" t="str">
        <f>IFERROR(IF(O2068&gt;0,I2068*O2068,"   -"),"   -")</f>
        <v xml:space="preserve">   -</v>
      </c>
      <c r="M2068" s="52"/>
      <c r="N2068" s="167"/>
      <c r="O2068" s="167"/>
    </row>
    <row r="2069" spans="1:15" x14ac:dyDescent="0.25">
      <c r="A2069" s="33" t="s">
        <v>109</v>
      </c>
      <c r="B2069" s="34">
        <f>VLOOKUP(D2069,nusedswatershed,4,FALSE)</f>
        <v>24</v>
      </c>
      <c r="C2069" s="35">
        <v>24</v>
      </c>
      <c r="D2069" s="36" t="s">
        <v>212</v>
      </c>
      <c r="E2069" s="36" t="s">
        <v>78</v>
      </c>
      <c r="F2069" s="21" t="s">
        <v>163</v>
      </c>
      <c r="G2069" s="40">
        <v>2019</v>
      </c>
      <c r="H2069" s="128">
        <v>14</v>
      </c>
      <c r="I2069" s="40">
        <v>14</v>
      </c>
      <c r="J2069" s="159" t="str">
        <f>IFERROR(IF(K2069&gt;0,I2069*K2069,"   -"),"   -")</f>
        <v xml:space="preserve">   -</v>
      </c>
      <c r="K2069" s="52" t="str">
        <f>_xlfn.IFNA(VLOOKUP(D2069&amp;"."&amp;G2069,PNIdata!$E$6:$L$264,2,FALSE),"-")</f>
        <v>-</v>
      </c>
      <c r="L2069" s="158" t="str">
        <f>IFERROR(IF(O2069&gt;0,I2069*O2069,"   -"),"   -")</f>
        <v xml:space="preserve">   -</v>
      </c>
      <c r="M2069" s="52"/>
      <c r="N2069" s="167"/>
      <c r="O2069" s="167"/>
    </row>
    <row r="2070" spans="1:15" x14ac:dyDescent="0.25">
      <c r="A2070" s="33" t="s">
        <v>109</v>
      </c>
      <c r="B2070" s="34">
        <f>VLOOKUP(D2070,nusedswatershed,4,FALSE)</f>
        <v>24</v>
      </c>
      <c r="C2070" s="35">
        <v>24</v>
      </c>
      <c r="D2070" s="36" t="s">
        <v>212</v>
      </c>
      <c r="E2070" s="36" t="s">
        <v>78</v>
      </c>
      <c r="F2070" s="21" t="s">
        <v>163</v>
      </c>
      <c r="G2070" s="40">
        <v>2018</v>
      </c>
      <c r="H2070" s="128">
        <v>7</v>
      </c>
      <c r="I2070" s="40">
        <v>7</v>
      </c>
      <c r="J2070" s="159" t="str">
        <f>IFERROR(IF(K2070&gt;0,I2070*K2070,"   -"),"   -")</f>
        <v xml:space="preserve">   -</v>
      </c>
      <c r="K2070" s="52" t="str">
        <f>_xlfn.IFNA(VLOOKUP(D2070&amp;"."&amp;G2070,PNIdata!$E$6:$L$264,2,FALSE),"-")</f>
        <v>-</v>
      </c>
      <c r="L2070" s="158" t="str">
        <f>IFERROR(IF(O2070&gt;0,I2070*O2070,"   -"),"   -")</f>
        <v xml:space="preserve">   -</v>
      </c>
      <c r="M2070" s="52"/>
      <c r="N2070" s="167"/>
      <c r="O2070" s="167"/>
    </row>
    <row r="2071" spans="1:15" x14ac:dyDescent="0.25">
      <c r="A2071" s="33" t="s">
        <v>109</v>
      </c>
      <c r="B2071" s="34">
        <f>VLOOKUP(D2071,nusedswatershed,4,FALSE)</f>
        <v>24</v>
      </c>
      <c r="C2071" s="35">
        <v>24</v>
      </c>
      <c r="D2071" s="36" t="s">
        <v>212</v>
      </c>
      <c r="E2071" s="36" t="s">
        <v>78</v>
      </c>
      <c r="F2071" s="21" t="s">
        <v>163</v>
      </c>
      <c r="G2071" s="40">
        <v>2016</v>
      </c>
      <c r="H2071" s="128">
        <v>17</v>
      </c>
      <c r="I2071" s="40">
        <v>17</v>
      </c>
      <c r="J2071" s="159" t="str">
        <f>IFERROR(IF(K2071&gt;0,I2071*K2071,"   -"),"   -")</f>
        <v xml:space="preserve">   -</v>
      </c>
      <c r="K2071" s="52" t="str">
        <f>_xlfn.IFNA(VLOOKUP(D2071&amp;"."&amp;G2071,PNIdata!$E$6:$L$264,2,FALSE),"-")</f>
        <v>-</v>
      </c>
      <c r="L2071" s="158" t="str">
        <f>IFERROR(IF(O2071&gt;0,I2071*O2071,"   -"),"   -")</f>
        <v xml:space="preserve">   -</v>
      </c>
      <c r="M2071" s="52"/>
      <c r="N2071" s="167"/>
      <c r="O2071" s="167"/>
    </row>
    <row r="2072" spans="1:15" x14ac:dyDescent="0.25">
      <c r="A2072" s="33" t="s">
        <v>109</v>
      </c>
      <c r="B2072" s="34">
        <f>VLOOKUP(D2072,nusedswatershed,4,FALSE)</f>
        <v>24</v>
      </c>
      <c r="C2072" s="35">
        <v>24</v>
      </c>
      <c r="D2072" s="36" t="s">
        <v>212</v>
      </c>
      <c r="E2072" s="36" t="s">
        <v>78</v>
      </c>
      <c r="F2072" s="21" t="s">
        <v>163</v>
      </c>
      <c r="G2072" s="22">
        <v>2014</v>
      </c>
      <c r="H2072" s="128">
        <v>37</v>
      </c>
      <c r="I2072" s="40">
        <v>37</v>
      </c>
      <c r="J2072" s="159" t="str">
        <f>IFERROR(IF(K2072&gt;0,I2072*K2072,"   -"),"   -")</f>
        <v xml:space="preserve">   -</v>
      </c>
      <c r="K2072" s="52" t="str">
        <f>_xlfn.IFNA(VLOOKUP(D2072&amp;"."&amp;G2072,PNIdata!$E$6:$L$264,2,FALSE),"-")</f>
        <v>-</v>
      </c>
      <c r="L2072" s="158" t="str">
        <f>IFERROR(IF(O2072&gt;0,I2072*O2072,"   -"),"   -")</f>
        <v xml:space="preserve">   -</v>
      </c>
      <c r="M2072" s="52"/>
      <c r="N2072" s="167"/>
      <c r="O2072" s="167"/>
    </row>
    <row r="2073" spans="1:15" x14ac:dyDescent="0.25">
      <c r="A2073" s="33" t="s">
        <v>109</v>
      </c>
      <c r="B2073" s="34">
        <f>VLOOKUP(D2073,nusedswatershed,4,FALSE)</f>
        <v>24</v>
      </c>
      <c r="C2073" s="35">
        <v>24</v>
      </c>
      <c r="D2073" s="36" t="s">
        <v>212</v>
      </c>
      <c r="E2073" s="36" t="s">
        <v>78</v>
      </c>
      <c r="F2073" s="21" t="s">
        <v>163</v>
      </c>
      <c r="G2073">
        <v>2013</v>
      </c>
      <c r="H2073" s="128">
        <v>73</v>
      </c>
      <c r="I2073" s="40">
        <v>73</v>
      </c>
      <c r="J2073" s="159" t="str">
        <f>IFERROR(IF(K2073&gt;0,I2073*K2073,"   -"),"   -")</f>
        <v xml:space="preserve">   -</v>
      </c>
      <c r="K2073" s="52" t="str">
        <f>_xlfn.IFNA(VLOOKUP(D2073&amp;"."&amp;G2073,PNIdata!$E$6:$L$264,2,FALSE),"-")</f>
        <v>-</v>
      </c>
      <c r="L2073" s="158" t="str">
        <f>IFERROR(IF(O2073&gt;0,I2073*O2073,"   -"),"   -")</f>
        <v xml:space="preserve">   -</v>
      </c>
      <c r="M2073" s="52"/>
      <c r="N2073" s="167"/>
      <c r="O2073" s="167"/>
    </row>
    <row r="2074" spans="1:15" x14ac:dyDescent="0.25">
      <c r="A2074" s="33" t="s">
        <v>109</v>
      </c>
      <c r="B2074" s="34">
        <f>VLOOKUP(D2074,nusedswatershed,4,FALSE)</f>
        <v>24</v>
      </c>
      <c r="C2074" s="35">
        <v>24</v>
      </c>
      <c r="D2074" s="36" t="s">
        <v>212</v>
      </c>
      <c r="E2074" s="36" t="s">
        <v>78</v>
      </c>
      <c r="F2074" s="21" t="s">
        <v>163</v>
      </c>
      <c r="G2074" s="22">
        <v>2012</v>
      </c>
      <c r="H2074" s="128">
        <v>80</v>
      </c>
      <c r="I2074" s="40">
        <v>80</v>
      </c>
      <c r="J2074" s="159" t="str">
        <f>IFERROR(IF(K2074&gt;0,I2074*K2074,"   -"),"   -")</f>
        <v xml:space="preserve">   -</v>
      </c>
      <c r="K2074" s="52" t="str">
        <f>_xlfn.IFNA(VLOOKUP(D2074&amp;"."&amp;G2074,PNIdata!$E$6:$L$264,2,FALSE),"-")</f>
        <v>-</v>
      </c>
      <c r="L2074" s="158" t="str">
        <f>IFERROR(IF(O2074&gt;0,I2074*O2074,"   -"),"   -")</f>
        <v xml:space="preserve">   -</v>
      </c>
      <c r="M2074" s="52"/>
      <c r="N2074" s="167"/>
      <c r="O2074" s="167"/>
    </row>
    <row r="2075" spans="1:15" x14ac:dyDescent="0.25">
      <c r="A2075" s="33" t="s">
        <v>109</v>
      </c>
      <c r="B2075" s="34">
        <f>VLOOKUP(D2075,nusedswatershed,4,FALSE)</f>
        <v>24</v>
      </c>
      <c r="C2075" s="35">
        <v>24</v>
      </c>
      <c r="D2075" s="36" t="s">
        <v>212</v>
      </c>
      <c r="E2075" s="36" t="s">
        <v>78</v>
      </c>
      <c r="F2075" s="21" t="s">
        <v>163</v>
      </c>
      <c r="G2075" s="22">
        <v>2011</v>
      </c>
      <c r="H2075" s="128">
        <v>48</v>
      </c>
      <c r="I2075" s="40">
        <v>48</v>
      </c>
      <c r="J2075" s="159" t="str">
        <f>IFERROR(IF(K2075&gt;0,I2075*K2075,"   -"),"   -")</f>
        <v xml:space="preserve">   -</v>
      </c>
      <c r="K2075" s="52" t="str">
        <f>_xlfn.IFNA(VLOOKUP(D2075&amp;"."&amp;G2075,PNIdata!$E$6:$L$264,2,FALSE),"-")</f>
        <v>-</v>
      </c>
      <c r="L2075" s="158" t="str">
        <f>IFERROR(IF(O2075&gt;0,I2075*O2075,"   -"),"   -")</f>
        <v xml:space="preserve">   -</v>
      </c>
      <c r="M2075" s="52"/>
      <c r="N2075" s="167"/>
      <c r="O2075" s="167"/>
    </row>
    <row r="2076" spans="1:15" x14ac:dyDescent="0.25">
      <c r="A2076" s="33" t="s">
        <v>109</v>
      </c>
      <c r="B2076" s="34">
        <f>VLOOKUP(D2076,nusedswatershed,4,FALSE)</f>
        <v>24</v>
      </c>
      <c r="C2076" s="35">
        <v>24</v>
      </c>
      <c r="D2076" s="36" t="s">
        <v>212</v>
      </c>
      <c r="E2076" s="36" t="s">
        <v>78</v>
      </c>
      <c r="F2076" s="21" t="s">
        <v>163</v>
      </c>
      <c r="G2076" s="22">
        <v>2010</v>
      </c>
      <c r="H2076" s="128">
        <v>9</v>
      </c>
      <c r="I2076" s="40">
        <v>9</v>
      </c>
      <c r="J2076" s="159" t="str">
        <f>IFERROR(IF(K2076&gt;0,I2076*K2076,"   -"),"   -")</f>
        <v xml:space="preserve">   -</v>
      </c>
      <c r="K2076" s="52" t="str">
        <f>_xlfn.IFNA(VLOOKUP(D2076&amp;"."&amp;G2076,PNIdata!$E$6:$L$264,2,FALSE),"-")</f>
        <v>-</v>
      </c>
      <c r="L2076" s="158" t="str">
        <f>IFERROR(IF(O2076&gt;0,I2076*O2076,"   -"),"   -")</f>
        <v xml:space="preserve">   -</v>
      </c>
      <c r="M2076" s="52"/>
      <c r="N2076" s="167"/>
      <c r="O2076" s="167"/>
    </row>
    <row r="2077" spans="1:15" x14ac:dyDescent="0.25">
      <c r="A2077" s="33" t="s">
        <v>109</v>
      </c>
      <c r="B2077" s="34">
        <f>VLOOKUP(D2077,nusedswatershed,4,FALSE)</f>
        <v>24</v>
      </c>
      <c r="C2077" s="35">
        <v>24</v>
      </c>
      <c r="D2077" s="36" t="s">
        <v>212</v>
      </c>
      <c r="E2077" s="36" t="s">
        <v>78</v>
      </c>
      <c r="F2077" s="21" t="s">
        <v>163</v>
      </c>
      <c r="G2077" s="22">
        <v>2009</v>
      </c>
      <c r="H2077" s="128">
        <v>15</v>
      </c>
      <c r="I2077" s="40">
        <v>15</v>
      </c>
      <c r="J2077" s="159" t="str">
        <f>IFERROR(IF(K2077&gt;0,I2077*K2077,"   -"),"   -")</f>
        <v xml:space="preserve">   -</v>
      </c>
      <c r="K2077" s="52" t="str">
        <f>_xlfn.IFNA(VLOOKUP(D2077&amp;"."&amp;G2077,PNIdata!$E$6:$L$264,2,FALSE),"-")</f>
        <v>-</v>
      </c>
      <c r="L2077" s="158" t="str">
        <f>IFERROR(IF(O2077&gt;0,I2077*O2077,"   -"),"   -")</f>
        <v xml:space="preserve">   -</v>
      </c>
      <c r="M2077" s="52"/>
      <c r="N2077" s="167"/>
      <c r="O2077" s="167"/>
    </row>
    <row r="2078" spans="1:15" x14ac:dyDescent="0.25">
      <c r="A2078" s="33" t="s">
        <v>109</v>
      </c>
      <c r="B2078" s="34">
        <f>VLOOKUP(D2078,nusedswatershed,4,FALSE)</f>
        <v>24</v>
      </c>
      <c r="C2078" s="35">
        <v>24</v>
      </c>
      <c r="D2078" s="36" t="s">
        <v>212</v>
      </c>
      <c r="E2078" s="36" t="s">
        <v>78</v>
      </c>
      <c r="F2078" s="21" t="s">
        <v>163</v>
      </c>
      <c r="G2078">
        <v>2008</v>
      </c>
      <c r="H2078" s="128">
        <v>24</v>
      </c>
      <c r="I2078" s="40">
        <v>24</v>
      </c>
      <c r="J2078" s="159" t="str">
        <f>IFERROR(IF(K2078&gt;0,I2078*K2078,"   -"),"   -")</f>
        <v xml:space="preserve">   -</v>
      </c>
      <c r="K2078" s="52" t="str">
        <f>_xlfn.IFNA(VLOOKUP(D2078&amp;"."&amp;G2078,PNIdata!$E$6:$L$264,2,FALSE),"-")</f>
        <v>-</v>
      </c>
      <c r="L2078" s="158" t="str">
        <f>IFERROR(IF(O2078&gt;0,I2078*O2078,"   -"),"   -")</f>
        <v xml:space="preserve">   -</v>
      </c>
      <c r="M2078" s="52"/>
      <c r="N2078" s="167"/>
      <c r="O2078" s="167"/>
    </row>
    <row r="2079" spans="1:15" x14ac:dyDescent="0.25">
      <c r="A2079" s="33" t="s">
        <v>109</v>
      </c>
      <c r="B2079" s="34">
        <f>VLOOKUP(D2079,nusedswatershed,4,FALSE)</f>
        <v>24</v>
      </c>
      <c r="C2079" s="35">
        <v>24</v>
      </c>
      <c r="D2079" s="36" t="s">
        <v>212</v>
      </c>
      <c r="E2079" s="36" t="s">
        <v>78</v>
      </c>
      <c r="F2079" s="21" t="s">
        <v>163</v>
      </c>
      <c r="G2079">
        <v>2007</v>
      </c>
      <c r="H2079" s="128">
        <v>13</v>
      </c>
      <c r="I2079" s="40">
        <v>13</v>
      </c>
      <c r="J2079" s="159" t="str">
        <f>IFERROR(IF(K2079&gt;0,I2079*K2079,"   -"),"   -")</f>
        <v xml:space="preserve">   -</v>
      </c>
      <c r="K2079" s="52" t="str">
        <f>_xlfn.IFNA(VLOOKUP(D2079&amp;"."&amp;G2079,PNIdata!$E$6:$L$264,2,FALSE),"-")</f>
        <v>-</v>
      </c>
      <c r="L2079" s="158" t="str">
        <f>IFERROR(IF(O2079&gt;0,I2079*O2079,"   -"),"   -")</f>
        <v xml:space="preserve">   -</v>
      </c>
      <c r="M2079" s="52"/>
      <c r="N2079" s="167"/>
      <c r="O2079" s="167"/>
    </row>
    <row r="2080" spans="1:15" x14ac:dyDescent="0.25">
      <c r="A2080" s="33" t="s">
        <v>109</v>
      </c>
      <c r="B2080" s="34">
        <f>VLOOKUP(D2080,nusedswatershed,4,FALSE)</f>
        <v>24</v>
      </c>
      <c r="C2080" s="35">
        <v>24</v>
      </c>
      <c r="D2080" s="36" t="s">
        <v>212</v>
      </c>
      <c r="E2080" s="36" t="s">
        <v>78</v>
      </c>
      <c r="F2080" s="21" t="s">
        <v>163</v>
      </c>
      <c r="G2080">
        <v>2006</v>
      </c>
      <c r="H2080" s="128">
        <v>117</v>
      </c>
      <c r="I2080" s="40">
        <v>117</v>
      </c>
      <c r="J2080" s="159" t="str">
        <f>IFERROR(IF(K2080&gt;0,I2080*K2080,"   -"),"   -")</f>
        <v xml:space="preserve">   -</v>
      </c>
      <c r="K2080" s="52" t="str">
        <f>_xlfn.IFNA(VLOOKUP(D2080&amp;"."&amp;G2080,PNIdata!$E$6:$L$264,2,FALSE),"-")</f>
        <v>-</v>
      </c>
      <c r="L2080" s="158" t="str">
        <f>IFERROR(IF(O2080&gt;0,I2080*O2080,"   -"),"   -")</f>
        <v xml:space="preserve">   -</v>
      </c>
      <c r="M2080" s="52"/>
      <c r="N2080" s="167"/>
      <c r="O2080" s="167"/>
    </row>
    <row r="2081" spans="1:15" x14ac:dyDescent="0.25">
      <c r="A2081" s="33" t="s">
        <v>109</v>
      </c>
      <c r="B2081" s="34">
        <f>VLOOKUP(D2081,nusedswatershed,4,FALSE)</f>
        <v>24</v>
      </c>
      <c r="C2081" s="35">
        <v>24</v>
      </c>
      <c r="D2081" s="36" t="s">
        <v>212</v>
      </c>
      <c r="E2081" s="36" t="s">
        <v>78</v>
      </c>
      <c r="F2081" s="21" t="s">
        <v>163</v>
      </c>
      <c r="G2081">
        <v>2005</v>
      </c>
      <c r="H2081" s="128">
        <v>36</v>
      </c>
      <c r="I2081" s="40">
        <v>36</v>
      </c>
      <c r="J2081" s="159" t="str">
        <f>IFERROR(IF(K2081&gt;0,I2081*K2081,"   -"),"   -")</f>
        <v xml:space="preserve">   -</v>
      </c>
      <c r="K2081" s="52" t="str">
        <f>_xlfn.IFNA(VLOOKUP(D2081&amp;"."&amp;G2081,PNIdata!$E$6:$L$264,2,FALSE),"-")</f>
        <v>-</v>
      </c>
      <c r="L2081" s="158" t="str">
        <f>IFERROR(IF(O2081&gt;0,I2081*O2081,"   -"),"   -")</f>
        <v xml:space="preserve">   -</v>
      </c>
      <c r="M2081" s="52"/>
      <c r="N2081" s="167"/>
      <c r="O2081" s="167"/>
    </row>
    <row r="2082" spans="1:15" x14ac:dyDescent="0.25">
      <c r="A2082" s="33" t="s">
        <v>109</v>
      </c>
      <c r="B2082" s="34">
        <f>VLOOKUP(D2082,nusedswatershed,4,FALSE)</f>
        <v>24</v>
      </c>
      <c r="C2082" s="35">
        <v>24</v>
      </c>
      <c r="D2082" s="36" t="s">
        <v>212</v>
      </c>
      <c r="E2082" s="36" t="s">
        <v>78</v>
      </c>
      <c r="F2082" s="21" t="s">
        <v>163</v>
      </c>
      <c r="G2082">
        <v>2004</v>
      </c>
      <c r="H2082" s="128">
        <v>72</v>
      </c>
      <c r="I2082" s="40">
        <v>72</v>
      </c>
      <c r="J2082" s="159" t="str">
        <f>IFERROR(IF(K2082&gt;0,I2082*K2082,"   -"),"   -")</f>
        <v xml:space="preserve">   -</v>
      </c>
      <c r="K2082" s="52" t="str">
        <f>_xlfn.IFNA(VLOOKUP(D2082&amp;"."&amp;G2082,PNIdata!$E$6:$L$264,2,FALSE),"-")</f>
        <v>-</v>
      </c>
      <c r="L2082" s="158" t="str">
        <f>IFERROR(IF(O2082&gt;0,I2082*O2082,"   -"),"   -")</f>
        <v xml:space="preserve">   -</v>
      </c>
      <c r="M2082" s="52"/>
      <c r="N2082" s="167"/>
      <c r="O2082" s="167"/>
    </row>
    <row r="2083" spans="1:15" x14ac:dyDescent="0.25">
      <c r="A2083" s="33" t="s">
        <v>109</v>
      </c>
      <c r="B2083" s="34">
        <f>VLOOKUP(D2083,nusedswatershed,4,FALSE)</f>
        <v>24</v>
      </c>
      <c r="C2083" s="35">
        <v>24</v>
      </c>
      <c r="D2083" s="36" t="s">
        <v>212</v>
      </c>
      <c r="E2083" s="36" t="s">
        <v>78</v>
      </c>
      <c r="F2083" s="21" t="s">
        <v>163</v>
      </c>
      <c r="G2083">
        <v>2003</v>
      </c>
      <c r="H2083" s="128">
        <v>28</v>
      </c>
      <c r="I2083" s="40">
        <v>28</v>
      </c>
      <c r="J2083" s="159" t="str">
        <f>IFERROR(IF(K2083&gt;0,I2083*K2083,"   -"),"   -")</f>
        <v xml:space="preserve">   -</v>
      </c>
      <c r="K2083" s="52" t="str">
        <f>_xlfn.IFNA(VLOOKUP(D2083&amp;"."&amp;G2083,PNIdata!$E$6:$L$264,2,FALSE),"-")</f>
        <v>-</v>
      </c>
      <c r="L2083" s="158" t="str">
        <f>IFERROR(IF(O2083&gt;0,I2083*O2083,"   -"),"   -")</f>
        <v xml:space="preserve">   -</v>
      </c>
      <c r="M2083" s="52"/>
      <c r="N2083" s="167"/>
      <c r="O2083" s="167"/>
    </row>
    <row r="2084" spans="1:15" x14ac:dyDescent="0.25">
      <c r="A2084" s="33" t="s">
        <v>109</v>
      </c>
      <c r="B2084" s="34">
        <f>VLOOKUP(D2084,nusedswatershed,4,FALSE)</f>
        <v>24</v>
      </c>
      <c r="C2084" s="35">
        <v>24</v>
      </c>
      <c r="D2084" s="36" t="s">
        <v>212</v>
      </c>
      <c r="E2084" s="36" t="s">
        <v>78</v>
      </c>
      <c r="F2084" s="21" t="s">
        <v>163</v>
      </c>
      <c r="G2084">
        <v>2002</v>
      </c>
      <c r="H2084" s="128">
        <v>23</v>
      </c>
      <c r="I2084" s="40">
        <v>23</v>
      </c>
      <c r="J2084" s="159" t="str">
        <f>IFERROR(IF(K2084&gt;0,I2084*K2084,"   -"),"   -")</f>
        <v xml:space="preserve">   -</v>
      </c>
      <c r="K2084" s="52" t="str">
        <f>_xlfn.IFNA(VLOOKUP(D2084&amp;"."&amp;G2084,PNIdata!$E$6:$L$264,2,FALSE),"-")</f>
        <v>-</v>
      </c>
      <c r="L2084" s="158" t="str">
        <f>IFERROR(IF(O2084&gt;0,I2084*O2084,"   -"),"   -")</f>
        <v xml:space="preserve">   -</v>
      </c>
      <c r="M2084" s="52"/>
      <c r="N2084" s="167"/>
      <c r="O2084" s="167"/>
    </row>
    <row r="2085" spans="1:15" x14ac:dyDescent="0.25">
      <c r="A2085" s="33" t="s">
        <v>109</v>
      </c>
      <c r="B2085" s="34">
        <f>VLOOKUP(D2085,nusedswatershed,4,FALSE)</f>
        <v>24</v>
      </c>
      <c r="C2085" s="35">
        <v>24</v>
      </c>
      <c r="D2085" s="36" t="s">
        <v>212</v>
      </c>
      <c r="E2085" s="36" t="s">
        <v>78</v>
      </c>
      <c r="F2085" s="21" t="s">
        <v>163</v>
      </c>
      <c r="G2085">
        <v>2001</v>
      </c>
      <c r="H2085" s="128" t="s">
        <v>650</v>
      </c>
      <c r="I2085" s="40"/>
      <c r="J2085" s="159" t="str">
        <f>IFERROR(IF(K2085&gt;0,I2085*K2085,"   -"),"   -")</f>
        <v xml:space="preserve">   -</v>
      </c>
      <c r="K2085" s="52" t="str">
        <f>_xlfn.IFNA(VLOOKUP(D2085&amp;"."&amp;G2085,PNIdata!$E$6:$L$264,2,FALSE),"-")</f>
        <v>-</v>
      </c>
      <c r="L2085" s="158" t="str">
        <f>IFERROR(IF(O2085&gt;0,I2085*O2085,"   -"),"   -")</f>
        <v xml:space="preserve">   -</v>
      </c>
      <c r="M2085" s="52"/>
      <c r="N2085" s="167"/>
      <c r="O2085" s="167"/>
    </row>
    <row r="2086" spans="1:15" x14ac:dyDescent="0.25">
      <c r="A2086" s="33" t="s">
        <v>109</v>
      </c>
      <c r="B2086" s="34">
        <f>VLOOKUP(D2086,nusedswatershed,4,FALSE)</f>
        <v>24</v>
      </c>
      <c r="C2086" s="35">
        <v>24</v>
      </c>
      <c r="D2086" s="36" t="s">
        <v>212</v>
      </c>
      <c r="E2086" s="36" t="s">
        <v>78</v>
      </c>
      <c r="F2086" s="21" t="s">
        <v>163</v>
      </c>
      <c r="G2086">
        <v>2000</v>
      </c>
      <c r="H2086" s="128">
        <v>160</v>
      </c>
      <c r="I2086" s="40">
        <v>160</v>
      </c>
      <c r="J2086" s="159" t="str">
        <f>IFERROR(IF(K2086&gt;0,I2086*K2086,"   -"),"   -")</f>
        <v xml:space="preserve">   -</v>
      </c>
      <c r="K2086" s="52" t="str">
        <f>_xlfn.IFNA(VLOOKUP(D2086&amp;"."&amp;G2086,PNIdata!$E$6:$L$264,2,FALSE),"-")</f>
        <v>-</v>
      </c>
      <c r="L2086" s="158" t="str">
        <f>IFERROR(IF(O2086&gt;0,I2086*O2086,"   -"),"   -")</f>
        <v xml:space="preserve">   -</v>
      </c>
      <c r="M2086" s="52"/>
      <c r="N2086" s="167"/>
      <c r="O2086" s="167"/>
    </row>
    <row r="2087" spans="1:15" x14ac:dyDescent="0.25">
      <c r="A2087" s="33" t="s">
        <v>109</v>
      </c>
      <c r="B2087" s="34">
        <f>VLOOKUP(D2087,nusedswatershed,4,FALSE)</f>
        <v>24</v>
      </c>
      <c r="C2087" s="35">
        <v>24</v>
      </c>
      <c r="D2087" s="36" t="s">
        <v>212</v>
      </c>
      <c r="E2087" s="36" t="s">
        <v>78</v>
      </c>
      <c r="F2087" s="21" t="s">
        <v>163</v>
      </c>
      <c r="G2087">
        <v>1999</v>
      </c>
      <c r="H2087" s="128">
        <v>234</v>
      </c>
      <c r="I2087" s="40">
        <v>234</v>
      </c>
      <c r="J2087" s="159" t="str">
        <f>IFERROR(IF(K2087&gt;0,I2087*K2087,"   -"),"   -")</f>
        <v xml:space="preserve">   -</v>
      </c>
      <c r="K2087" s="52" t="str">
        <f>_xlfn.IFNA(VLOOKUP(D2087&amp;"."&amp;G2087,PNIdata!$E$6:$L$264,2,FALSE),"-")</f>
        <v>-</v>
      </c>
      <c r="L2087" s="158" t="str">
        <f>IFERROR(IF(O2087&gt;0,I2087*O2087,"   -"),"   -")</f>
        <v xml:space="preserve">   -</v>
      </c>
      <c r="M2087" s="52"/>
      <c r="N2087" s="167"/>
      <c r="O2087" s="167"/>
    </row>
    <row r="2088" spans="1:15" x14ac:dyDescent="0.25">
      <c r="A2088" s="33" t="s">
        <v>109</v>
      </c>
      <c r="B2088" s="34">
        <f>VLOOKUP(D2088,nusedswatershed,4,FALSE)</f>
        <v>24</v>
      </c>
      <c r="C2088" s="35">
        <v>24</v>
      </c>
      <c r="D2088" s="36" t="s">
        <v>212</v>
      </c>
      <c r="E2088" s="36" t="s">
        <v>78</v>
      </c>
      <c r="F2088" s="21" t="s">
        <v>163</v>
      </c>
      <c r="G2088" s="22">
        <v>1998</v>
      </c>
      <c r="H2088" s="128">
        <v>370</v>
      </c>
      <c r="I2088" s="40">
        <v>370</v>
      </c>
      <c r="J2088" s="159" t="str">
        <f>IFERROR(IF(K2088&gt;0,I2088*K2088,"   -"),"   -")</f>
        <v xml:space="preserve">   -</v>
      </c>
      <c r="K2088" s="52" t="str">
        <f>_xlfn.IFNA(VLOOKUP(D2088&amp;"."&amp;G2088,PNIdata!$E$6:$L$264,2,FALSE),"-")</f>
        <v>-</v>
      </c>
      <c r="L2088" s="158" t="str">
        <f>IFERROR(IF(O2088&gt;0,I2088*O2088,"   -"),"   -")</f>
        <v xml:space="preserve">   -</v>
      </c>
      <c r="M2088" s="52"/>
      <c r="N2088" s="167"/>
      <c r="O2088" s="168"/>
    </row>
    <row r="2089" spans="1:15" x14ac:dyDescent="0.25">
      <c r="A2089" s="33" t="s">
        <v>109</v>
      </c>
      <c r="B2089" s="34">
        <f>VLOOKUP(D2089,nusedswatershed,4,FALSE)</f>
        <v>24</v>
      </c>
      <c r="C2089" s="35">
        <v>24</v>
      </c>
      <c r="D2089" s="36" t="s">
        <v>212</v>
      </c>
      <c r="E2089" s="36" t="s">
        <v>78</v>
      </c>
      <c r="F2089" s="21" t="s">
        <v>163</v>
      </c>
      <c r="G2089" s="22">
        <v>1997</v>
      </c>
      <c r="H2089" s="128">
        <v>266</v>
      </c>
      <c r="I2089" s="40">
        <v>266</v>
      </c>
      <c r="J2089" s="159" t="str">
        <f>IFERROR(IF(K2089&gt;0,I2089*K2089,"   -"),"   -")</f>
        <v xml:space="preserve">   -</v>
      </c>
      <c r="K2089" s="52" t="str">
        <f>_xlfn.IFNA(VLOOKUP(D2089&amp;"."&amp;G2089,PNIdata!$E$6:$L$264,2,FALSE),"-")</f>
        <v>-</v>
      </c>
      <c r="L2089" s="158" t="str">
        <f>IFERROR(IF(O2089&gt;0,I2089*O2089,"   -"),"   -")</f>
        <v xml:space="preserve">   -</v>
      </c>
      <c r="M2089" s="52"/>
      <c r="N2089" s="167"/>
      <c r="O2089" s="167"/>
    </row>
    <row r="2090" spans="1:15" x14ac:dyDescent="0.25">
      <c r="A2090" s="33" t="s">
        <v>109</v>
      </c>
      <c r="B2090" s="34">
        <f>VLOOKUP(D2090,nusedswatershed,4,FALSE)</f>
        <v>24</v>
      </c>
      <c r="C2090" s="35">
        <v>24</v>
      </c>
      <c r="D2090" s="36" t="s">
        <v>212</v>
      </c>
      <c r="E2090" s="36" t="s">
        <v>78</v>
      </c>
      <c r="F2090" s="21" t="s">
        <v>163</v>
      </c>
      <c r="G2090" s="22">
        <v>1996</v>
      </c>
      <c r="H2090" s="128">
        <v>164</v>
      </c>
      <c r="I2090" s="40">
        <v>164</v>
      </c>
      <c r="J2090" s="159" t="str">
        <f>IFERROR(IF(K2090&gt;0,I2090*K2090,"   -"),"   -")</f>
        <v xml:space="preserve">   -</v>
      </c>
      <c r="K2090" s="52" t="str">
        <f>_xlfn.IFNA(VLOOKUP(D2090&amp;"."&amp;G2090,PNIdata!$E$6:$L$264,2,FALSE),"-")</f>
        <v>-</v>
      </c>
      <c r="L2090" s="158" t="str">
        <f>IFERROR(IF(O2090&gt;0,I2090*O2090,"   -"),"   -")</f>
        <v xml:space="preserve">   -</v>
      </c>
      <c r="M2090" s="52"/>
      <c r="N2090" s="167"/>
      <c r="O2090" s="167"/>
    </row>
    <row r="2091" spans="1:15" x14ac:dyDescent="0.25">
      <c r="A2091" s="33" t="s">
        <v>109</v>
      </c>
      <c r="B2091" s="34">
        <f>VLOOKUP(D2091,nusedswatershed,4,FALSE)</f>
        <v>24</v>
      </c>
      <c r="C2091" s="35">
        <v>24</v>
      </c>
      <c r="D2091" s="36" t="s">
        <v>212</v>
      </c>
      <c r="E2091" s="36" t="s">
        <v>78</v>
      </c>
      <c r="F2091" s="21" t="s">
        <v>163</v>
      </c>
      <c r="G2091" s="22">
        <v>1995</v>
      </c>
      <c r="H2091" s="128">
        <v>323</v>
      </c>
      <c r="I2091" s="40">
        <v>323</v>
      </c>
      <c r="J2091" s="159" t="str">
        <f>IFERROR(IF(K2091&gt;0,I2091*K2091,"   -"),"   -")</f>
        <v xml:space="preserve">   -</v>
      </c>
      <c r="K2091" s="52" t="str">
        <f>_xlfn.IFNA(VLOOKUP(D2091&amp;"."&amp;G2091,PNIdata!$E$6:$L$264,2,FALSE),"-")</f>
        <v>-</v>
      </c>
      <c r="L2091" s="158" t="str">
        <f>IFERROR(IF(O2091&gt;0,I2091*O2091,"   -"),"   -")</f>
        <v xml:space="preserve">   -</v>
      </c>
      <c r="M2091" s="52"/>
      <c r="N2091" s="167"/>
      <c r="O2091" s="167"/>
    </row>
    <row r="2092" spans="1:15" hidden="1" x14ac:dyDescent="0.25">
      <c r="A2092" s="33" t="s">
        <v>109</v>
      </c>
      <c r="B2092" s="34">
        <f>VLOOKUP(D2092,nusedswatershed,4,FALSE)</f>
        <v>24</v>
      </c>
      <c r="C2092" s="35">
        <v>24</v>
      </c>
      <c r="D2092" s="36" t="s">
        <v>212</v>
      </c>
      <c r="E2092" s="36" t="s">
        <v>78</v>
      </c>
      <c r="F2092" s="21" t="s">
        <v>163</v>
      </c>
      <c r="G2092" s="22">
        <v>1994</v>
      </c>
      <c r="H2092" s="128">
        <v>841</v>
      </c>
      <c r="I2092" s="40">
        <v>841</v>
      </c>
      <c r="J2092" s="159" t="str">
        <f>IFERROR(IF(K2092&gt;0,I2092*K2092,"   -"),"   -")</f>
        <v xml:space="preserve">   -</v>
      </c>
      <c r="K2092" s="52" t="str">
        <f>_xlfn.IFNA(VLOOKUP(D2092&amp;"."&amp;G2092,PNIdata!$E$6:$L$264,2,FALSE),"-")</f>
        <v>-</v>
      </c>
      <c r="L2092" s="158" t="str">
        <f>IFERROR(IF(O2092&gt;0,I2092*O2092,"   -"),"   -")</f>
        <v xml:space="preserve">   -</v>
      </c>
      <c r="M2092" s="52"/>
      <c r="N2092" s="167"/>
      <c r="O2092" s="167"/>
    </row>
    <row r="2093" spans="1:15" hidden="1" x14ac:dyDescent="0.25">
      <c r="A2093" s="33" t="s">
        <v>109</v>
      </c>
      <c r="B2093" s="34">
        <f>VLOOKUP(D2093,nusedswatershed,4,FALSE)</f>
        <v>24</v>
      </c>
      <c r="C2093" s="35">
        <v>24</v>
      </c>
      <c r="D2093" s="36" t="s">
        <v>212</v>
      </c>
      <c r="E2093" s="36" t="s">
        <v>78</v>
      </c>
      <c r="F2093" s="21" t="s">
        <v>163</v>
      </c>
      <c r="G2093" s="22">
        <v>1993</v>
      </c>
      <c r="H2093" s="128">
        <v>436</v>
      </c>
      <c r="I2093" s="40">
        <v>436</v>
      </c>
      <c r="J2093" s="159" t="str">
        <f>IFERROR(IF(K2093&gt;0,I2093*K2093,"   -"),"   -")</f>
        <v xml:space="preserve">   -</v>
      </c>
      <c r="K2093" s="52" t="str">
        <f>_xlfn.IFNA(VLOOKUP(D2093&amp;"."&amp;G2093,PNIdata!$E$6:$L$264,2,FALSE),"-")</f>
        <v>-</v>
      </c>
      <c r="L2093" s="158" t="str">
        <f>IFERROR(IF(O2093&gt;0,I2093*O2093,"   -"),"   -")</f>
        <v xml:space="preserve">   -</v>
      </c>
      <c r="M2093" s="52"/>
      <c r="N2093" s="167"/>
      <c r="O2093" s="167"/>
    </row>
    <row r="2094" spans="1:15" hidden="1" x14ac:dyDescent="0.25">
      <c r="A2094" s="33" t="s">
        <v>109</v>
      </c>
      <c r="B2094" s="34">
        <f>VLOOKUP(D2094,nusedswatershed,4,FALSE)</f>
        <v>24</v>
      </c>
      <c r="C2094" s="35">
        <v>24</v>
      </c>
      <c r="D2094" s="36" t="s">
        <v>212</v>
      </c>
      <c r="E2094" s="36" t="s">
        <v>78</v>
      </c>
      <c r="F2094" s="21" t="s">
        <v>163</v>
      </c>
      <c r="G2094" s="22">
        <v>1992</v>
      </c>
      <c r="H2094" s="128">
        <v>150</v>
      </c>
      <c r="I2094" s="40">
        <v>150</v>
      </c>
      <c r="J2094" s="159" t="str">
        <f>IFERROR(IF(K2094&gt;0,I2094*K2094,"   -"),"   -")</f>
        <v xml:space="preserve">   -</v>
      </c>
      <c r="K2094" s="52" t="str">
        <f>_xlfn.IFNA(VLOOKUP(D2094&amp;"."&amp;G2094,PNIdata!$E$6:$L$264,2,FALSE),"-")</f>
        <v>-</v>
      </c>
      <c r="L2094" s="158" t="str">
        <f>IFERROR(IF(O2094&gt;0,I2094*O2094,"   -"),"   -")</f>
        <v xml:space="preserve">   -</v>
      </c>
      <c r="M2094" s="52"/>
      <c r="N2094" s="167"/>
      <c r="O2094" s="167"/>
    </row>
    <row r="2095" spans="1:15" hidden="1" x14ac:dyDescent="0.25">
      <c r="A2095" s="33" t="s">
        <v>109</v>
      </c>
      <c r="B2095" s="34">
        <f>VLOOKUP(D2095,nusedswatershed,4,FALSE)</f>
        <v>24</v>
      </c>
      <c r="C2095" s="35">
        <v>24</v>
      </c>
      <c r="D2095" s="36" t="s">
        <v>212</v>
      </c>
      <c r="E2095" s="36" t="s">
        <v>78</v>
      </c>
      <c r="F2095" s="21" t="s">
        <v>163</v>
      </c>
      <c r="G2095" s="22">
        <v>1991</v>
      </c>
      <c r="H2095" s="128">
        <v>10</v>
      </c>
      <c r="I2095" s="40">
        <v>10</v>
      </c>
      <c r="J2095" s="159" t="str">
        <f>IFERROR(IF(K2095&gt;0,I2095*K2095,"   -"),"   -")</f>
        <v xml:space="preserve">   -</v>
      </c>
      <c r="K2095" s="52" t="str">
        <f>_xlfn.IFNA(VLOOKUP(D2095&amp;"."&amp;G2095,PNIdata!$E$6:$L$264,2,FALSE),"-")</f>
        <v>-</v>
      </c>
      <c r="L2095" s="158" t="str">
        <f>IFERROR(IF(O2095&gt;0,I2095*O2095,"   -"),"   -")</f>
        <v xml:space="preserve">   -</v>
      </c>
      <c r="M2095" s="52"/>
      <c r="N2095" s="167"/>
      <c r="O2095" s="167"/>
    </row>
    <row r="2096" spans="1:15" hidden="1" x14ac:dyDescent="0.25">
      <c r="A2096" s="33" t="s">
        <v>109</v>
      </c>
      <c r="B2096" s="34">
        <f>VLOOKUP(D2096,nusedswatershed,4,FALSE)</f>
        <v>24</v>
      </c>
      <c r="C2096" s="35">
        <v>24</v>
      </c>
      <c r="D2096" s="36" t="s">
        <v>212</v>
      </c>
      <c r="E2096" s="36" t="s">
        <v>78</v>
      </c>
      <c r="F2096" s="21" t="s">
        <v>163</v>
      </c>
      <c r="G2096" s="22">
        <v>1990</v>
      </c>
      <c r="H2096" s="128" t="s">
        <v>643</v>
      </c>
      <c r="I2096" s="40"/>
      <c r="J2096" s="159" t="str">
        <f>IFERROR(IF(K2096&gt;0,I2096*K2096,"   -"),"   -")</f>
        <v xml:space="preserve">   -</v>
      </c>
      <c r="K2096" s="52" t="str">
        <f>_xlfn.IFNA(VLOOKUP(D2096&amp;"."&amp;G2096,PNIdata!$E$6:$L$264,2,FALSE),"-")</f>
        <v>-</v>
      </c>
      <c r="L2096" s="158" t="str">
        <f>IFERROR(IF(O2096&gt;0,I2096*O2096,"   -"),"   -")</f>
        <v xml:space="preserve">   -</v>
      </c>
      <c r="M2096" s="52"/>
      <c r="N2096" s="167"/>
      <c r="O2096" s="167"/>
    </row>
    <row r="2097" spans="1:15" hidden="1" x14ac:dyDescent="0.25">
      <c r="A2097" s="33" t="s">
        <v>109</v>
      </c>
      <c r="B2097" s="34">
        <f>VLOOKUP(D2097,nusedswatershed,4,FALSE)</f>
        <v>24</v>
      </c>
      <c r="C2097" s="35">
        <v>24</v>
      </c>
      <c r="D2097" s="36" t="s">
        <v>212</v>
      </c>
      <c r="E2097" s="36" t="s">
        <v>78</v>
      </c>
      <c r="F2097" s="21" t="s">
        <v>163</v>
      </c>
      <c r="G2097" s="22">
        <v>1989</v>
      </c>
      <c r="H2097" s="128">
        <v>26</v>
      </c>
      <c r="I2097" s="40">
        <v>26</v>
      </c>
      <c r="J2097" s="159" t="str">
        <f>IFERROR(IF(K2097&gt;0,I2097*K2097,"   -"),"   -")</f>
        <v xml:space="preserve">   -</v>
      </c>
      <c r="K2097" s="52" t="str">
        <f>_xlfn.IFNA(VLOOKUP(D2097&amp;"."&amp;G2097,PNIdata!$E$6:$L$264,2,FALSE),"-")</f>
        <v>-</v>
      </c>
      <c r="L2097" s="158" t="str">
        <f>IFERROR(IF(O2097&gt;0,I2097*O2097,"   -"),"   -")</f>
        <v xml:space="preserve">   -</v>
      </c>
      <c r="M2097" s="52"/>
      <c r="N2097" s="167"/>
      <c r="O2097" s="167"/>
    </row>
    <row r="2098" spans="1:15" hidden="1" x14ac:dyDescent="0.25">
      <c r="A2098" s="33" t="s">
        <v>109</v>
      </c>
      <c r="B2098" s="34">
        <f>VLOOKUP(D2098,nusedswatershed,4,FALSE)</f>
        <v>24</v>
      </c>
      <c r="C2098" s="35">
        <v>24</v>
      </c>
      <c r="D2098" s="36" t="s">
        <v>212</v>
      </c>
      <c r="E2098" s="36" t="s">
        <v>78</v>
      </c>
      <c r="F2098" s="21" t="s">
        <v>163</v>
      </c>
      <c r="G2098" s="22">
        <v>1988</v>
      </c>
      <c r="H2098" s="128">
        <v>30</v>
      </c>
      <c r="I2098" s="40">
        <v>30</v>
      </c>
      <c r="J2098" s="159" t="str">
        <f>IFERROR(IF(K2098&gt;0,I2098*K2098,"   -"),"   -")</f>
        <v xml:space="preserve">   -</v>
      </c>
      <c r="K2098" s="52" t="str">
        <f>_xlfn.IFNA(VLOOKUP(D2098&amp;"."&amp;G2098,PNIdata!$E$6:$L$264,2,FALSE),"-")</f>
        <v>-</v>
      </c>
      <c r="L2098" s="158" t="str">
        <f>IFERROR(IF(O2098&gt;0,I2098*O2098,"   -"),"   -")</f>
        <v xml:space="preserve">   -</v>
      </c>
      <c r="M2098" s="52"/>
      <c r="N2098" s="167"/>
      <c r="O2098" s="167"/>
    </row>
    <row r="2099" spans="1:15" hidden="1" x14ac:dyDescent="0.25">
      <c r="A2099" s="33" t="s">
        <v>109</v>
      </c>
      <c r="B2099" s="34">
        <f>VLOOKUP(D2099,nusedswatershed,4,FALSE)</f>
        <v>24</v>
      </c>
      <c r="C2099" s="35">
        <v>24</v>
      </c>
      <c r="D2099" s="36" t="s">
        <v>212</v>
      </c>
      <c r="E2099" s="36" t="s">
        <v>78</v>
      </c>
      <c r="F2099" s="21" t="s">
        <v>163</v>
      </c>
      <c r="G2099" s="22">
        <v>1987</v>
      </c>
      <c r="H2099" s="128">
        <v>25</v>
      </c>
      <c r="I2099" s="40">
        <v>25</v>
      </c>
      <c r="J2099" s="159" t="str">
        <f>IFERROR(IF(K2099&gt;0,I2099*K2099,"   -"),"   -")</f>
        <v xml:space="preserve">   -</v>
      </c>
      <c r="K2099" s="52" t="str">
        <f>_xlfn.IFNA(VLOOKUP(D2099&amp;"."&amp;G2099,PNIdata!$E$6:$L$264,2,FALSE),"-")</f>
        <v>-</v>
      </c>
      <c r="L2099" s="158" t="str">
        <f>IFERROR(IF(O2099&gt;0,I2099*O2099,"   -"),"   -")</f>
        <v xml:space="preserve">   -</v>
      </c>
      <c r="M2099" s="52"/>
      <c r="N2099" s="167"/>
      <c r="O2099" s="167"/>
    </row>
    <row r="2100" spans="1:15" hidden="1" x14ac:dyDescent="0.25">
      <c r="A2100" s="33" t="s">
        <v>109</v>
      </c>
      <c r="B2100" s="34">
        <f>VLOOKUP(D2100,nusedswatershed,4,FALSE)</f>
        <v>24</v>
      </c>
      <c r="C2100" s="35">
        <v>24</v>
      </c>
      <c r="D2100" s="36" t="s">
        <v>212</v>
      </c>
      <c r="E2100" s="36" t="s">
        <v>78</v>
      </c>
      <c r="F2100" s="21" t="s">
        <v>163</v>
      </c>
      <c r="G2100" s="22">
        <v>1986</v>
      </c>
      <c r="H2100" s="128">
        <v>30</v>
      </c>
      <c r="I2100" s="40">
        <v>30</v>
      </c>
      <c r="J2100" s="159" t="str">
        <f>IFERROR(IF(K2100&gt;0,I2100*K2100,"   -"),"   -")</f>
        <v xml:space="preserve">   -</v>
      </c>
      <c r="K2100" s="52" t="str">
        <f>_xlfn.IFNA(VLOOKUP(D2100&amp;"."&amp;G2100,PNIdata!$E$6:$L$264,2,FALSE),"-")</f>
        <v>-</v>
      </c>
      <c r="L2100" s="158" t="str">
        <f>IFERROR(IF(O2100&gt;0,I2100*O2100,"   -"),"   -")</f>
        <v xml:space="preserve">   -</v>
      </c>
      <c r="M2100" s="52"/>
      <c r="N2100" s="167"/>
      <c r="O2100" s="167"/>
    </row>
    <row r="2101" spans="1:15" hidden="1" x14ac:dyDescent="0.25">
      <c r="A2101" s="33" t="s">
        <v>109</v>
      </c>
      <c r="B2101" s="34">
        <f>VLOOKUP(D2101,nusedswatershed,4,FALSE)</f>
        <v>24</v>
      </c>
      <c r="C2101" s="35">
        <v>24</v>
      </c>
      <c r="D2101" s="36" t="s">
        <v>212</v>
      </c>
      <c r="E2101" s="36" t="s">
        <v>78</v>
      </c>
      <c r="F2101" s="21" t="s">
        <v>163</v>
      </c>
      <c r="G2101" s="22">
        <v>1985</v>
      </c>
      <c r="H2101" s="128" t="s">
        <v>645</v>
      </c>
      <c r="I2101" s="40"/>
      <c r="J2101" s="159" t="str">
        <f>IFERROR(IF(K2101&gt;0,I2101*K2101,"   -"),"   -")</f>
        <v xml:space="preserve">   -</v>
      </c>
      <c r="K2101" s="52" t="str">
        <f>_xlfn.IFNA(VLOOKUP(D2101&amp;"."&amp;G2101,PNIdata!$E$6:$L$264,2,FALSE),"-")</f>
        <v>-</v>
      </c>
      <c r="L2101" s="158" t="str">
        <f>IFERROR(IF(O2101&gt;0,I2101*O2101,"   -"),"   -")</f>
        <v xml:space="preserve">   -</v>
      </c>
      <c r="M2101" s="52"/>
      <c r="N2101" s="167"/>
      <c r="O2101" s="167"/>
    </row>
    <row r="2102" spans="1:15" hidden="1" x14ac:dyDescent="0.25">
      <c r="A2102" s="33" t="s">
        <v>109</v>
      </c>
      <c r="B2102" s="34">
        <f>VLOOKUP(D2102,nusedswatershed,4,FALSE)</f>
        <v>24</v>
      </c>
      <c r="C2102" s="35">
        <v>24</v>
      </c>
      <c r="D2102" s="36" t="s">
        <v>212</v>
      </c>
      <c r="E2102" s="36" t="s">
        <v>78</v>
      </c>
      <c r="F2102" s="21" t="s">
        <v>163</v>
      </c>
      <c r="G2102" s="22">
        <v>1984</v>
      </c>
      <c r="H2102" s="128" t="s">
        <v>643</v>
      </c>
      <c r="I2102" s="40"/>
      <c r="J2102" s="159" t="str">
        <f>IFERROR(IF(K2102&gt;0,I2102*K2102,"   -"),"   -")</f>
        <v xml:space="preserve">   -</v>
      </c>
      <c r="K2102" s="52" t="str">
        <f>_xlfn.IFNA(VLOOKUP(D2102&amp;"."&amp;G2102,PNIdata!$E$6:$L$264,2,FALSE),"-")</f>
        <v>-</v>
      </c>
      <c r="L2102" s="158" t="str">
        <f>IFERROR(IF(O2102&gt;0,I2102*O2102,"   -"),"   -")</f>
        <v xml:space="preserve">   -</v>
      </c>
      <c r="M2102" s="52"/>
      <c r="N2102" s="167"/>
      <c r="O2102" s="167"/>
    </row>
    <row r="2103" spans="1:15" hidden="1" x14ac:dyDescent="0.25">
      <c r="A2103" s="33" t="s">
        <v>109</v>
      </c>
      <c r="B2103" s="34">
        <f>VLOOKUP(D2103,nusedswatershed,4,FALSE)</f>
        <v>24</v>
      </c>
      <c r="C2103" s="35">
        <v>24</v>
      </c>
      <c r="D2103" s="36" t="s">
        <v>212</v>
      </c>
      <c r="E2103" s="36" t="s">
        <v>78</v>
      </c>
      <c r="F2103" s="21" t="s">
        <v>163</v>
      </c>
      <c r="G2103" s="22">
        <v>1983</v>
      </c>
      <c r="H2103" s="128" t="s">
        <v>643</v>
      </c>
      <c r="I2103" s="40"/>
      <c r="J2103" s="159" t="str">
        <f>IFERROR(IF(K2103&gt;0,I2103*K2103,"   -"),"   -")</f>
        <v xml:space="preserve">   -</v>
      </c>
      <c r="K2103" s="52" t="str">
        <f>_xlfn.IFNA(VLOOKUP(D2103&amp;"."&amp;G2103,PNIdata!$E$6:$L$264,2,FALSE),"-")</f>
        <v>-</v>
      </c>
      <c r="L2103" s="158" t="str">
        <f>IFERROR(IF(O2103&gt;0,I2103*O2103,"   -"),"   -")</f>
        <v xml:space="preserve">   -</v>
      </c>
      <c r="M2103" s="52"/>
      <c r="N2103" s="167"/>
      <c r="O2103" s="167"/>
    </row>
    <row r="2104" spans="1:15" hidden="1" x14ac:dyDescent="0.25">
      <c r="A2104" s="33" t="s">
        <v>109</v>
      </c>
      <c r="B2104" s="34">
        <f>VLOOKUP(D2104,nusedswatershed,4,FALSE)</f>
        <v>24</v>
      </c>
      <c r="C2104" s="35">
        <v>24</v>
      </c>
      <c r="D2104" s="36" t="s">
        <v>212</v>
      </c>
      <c r="E2104" s="36" t="s">
        <v>78</v>
      </c>
      <c r="F2104" s="21" t="s">
        <v>163</v>
      </c>
      <c r="G2104" s="22">
        <v>1982</v>
      </c>
      <c r="H2104" s="128">
        <v>100</v>
      </c>
      <c r="I2104" s="40">
        <v>100</v>
      </c>
      <c r="J2104" s="159" t="str">
        <f>IFERROR(IF(K2104&gt;0,I2104*K2104,"   -"),"   -")</f>
        <v xml:space="preserve">   -</v>
      </c>
      <c r="K2104" s="52" t="str">
        <f>_xlfn.IFNA(VLOOKUP(D2104&amp;"."&amp;G2104,PNIdata!$E$6:$L$264,2,FALSE),"-")</f>
        <v>-</v>
      </c>
      <c r="L2104" s="158" t="str">
        <f>IFERROR(IF(O2104&gt;0,I2104*O2104,"   -"),"   -")</f>
        <v xml:space="preserve">   -</v>
      </c>
      <c r="M2104" s="52"/>
      <c r="N2104" s="167"/>
      <c r="O2104" s="167"/>
    </row>
    <row r="2105" spans="1:15" hidden="1" x14ac:dyDescent="0.25">
      <c r="A2105" s="33" t="s">
        <v>109</v>
      </c>
      <c r="B2105" s="34">
        <f>VLOOKUP(D2105,nusedswatershed,4,FALSE)</f>
        <v>24</v>
      </c>
      <c r="C2105" s="35">
        <v>24</v>
      </c>
      <c r="D2105" s="36" t="s">
        <v>212</v>
      </c>
      <c r="E2105" s="36" t="s">
        <v>78</v>
      </c>
      <c r="F2105" s="21" t="s">
        <v>163</v>
      </c>
      <c r="G2105" s="22">
        <v>1981</v>
      </c>
      <c r="H2105" s="128">
        <v>150</v>
      </c>
      <c r="I2105" s="40">
        <v>150</v>
      </c>
      <c r="J2105" s="159" t="str">
        <f>IFERROR(IF(K2105&gt;0,I2105*K2105,"   -"),"   -")</f>
        <v xml:space="preserve">   -</v>
      </c>
      <c r="K2105" s="52" t="str">
        <f>_xlfn.IFNA(VLOOKUP(D2105&amp;"."&amp;G2105,PNIdata!$E$6:$L$264,2,FALSE),"-")</f>
        <v>-</v>
      </c>
      <c r="L2105" s="158" t="str">
        <f>IFERROR(IF(O2105&gt;0,I2105*O2105,"   -"),"   -")</f>
        <v xml:space="preserve">   -</v>
      </c>
      <c r="M2105" s="52"/>
      <c r="N2105" s="167"/>
      <c r="O2105" s="167"/>
    </row>
    <row r="2106" spans="1:15" hidden="1" x14ac:dyDescent="0.25">
      <c r="A2106" s="33" t="s">
        <v>109</v>
      </c>
      <c r="B2106" s="34">
        <f>VLOOKUP(D2106,nusedswatershed,4,FALSE)</f>
        <v>24</v>
      </c>
      <c r="C2106" s="35">
        <v>24</v>
      </c>
      <c r="D2106" s="36" t="s">
        <v>212</v>
      </c>
      <c r="E2106" s="36" t="s">
        <v>78</v>
      </c>
      <c r="F2106" s="21" t="s">
        <v>163</v>
      </c>
      <c r="G2106" s="22">
        <v>1980</v>
      </c>
      <c r="H2106" s="128">
        <v>160</v>
      </c>
      <c r="I2106" s="40">
        <v>160</v>
      </c>
      <c r="J2106" s="159" t="str">
        <f>IFERROR(IF(K2106&gt;0,I2106*K2106,"   -"),"   -")</f>
        <v xml:space="preserve">   -</v>
      </c>
      <c r="K2106" s="52" t="str">
        <f>_xlfn.IFNA(VLOOKUP(D2106&amp;"."&amp;G2106,PNIdata!$E$6:$L$264,2,FALSE),"-")</f>
        <v>-</v>
      </c>
      <c r="L2106" s="158" t="str">
        <f>IFERROR(IF(O2106&gt;0,I2106*O2106,"   -"),"   -")</f>
        <v xml:space="preserve">   -</v>
      </c>
      <c r="M2106" s="52"/>
      <c r="N2106" s="167"/>
      <c r="O2106" s="167"/>
    </row>
    <row r="2107" spans="1:15" hidden="1" x14ac:dyDescent="0.25">
      <c r="A2107" s="33" t="s">
        <v>109</v>
      </c>
      <c r="B2107" s="34">
        <f>VLOOKUP(D2107,nusedswatershed,4,FALSE)</f>
        <v>24</v>
      </c>
      <c r="C2107" s="35">
        <v>24</v>
      </c>
      <c r="D2107" s="36" t="s">
        <v>212</v>
      </c>
      <c r="E2107" s="36" t="s">
        <v>78</v>
      </c>
      <c r="F2107" s="21" t="s">
        <v>163</v>
      </c>
      <c r="G2107" s="22">
        <v>1979</v>
      </c>
      <c r="H2107" s="128">
        <v>50</v>
      </c>
      <c r="I2107" s="40">
        <v>50</v>
      </c>
      <c r="J2107" s="159" t="str">
        <f>IFERROR(IF(K2107&gt;0,I2107*K2107,"   -"),"   -")</f>
        <v xml:space="preserve">   -</v>
      </c>
      <c r="K2107" s="52" t="str">
        <f>_xlfn.IFNA(VLOOKUP(D2107&amp;"."&amp;G2107,PNIdata!$E$6:$L$264,2,FALSE),"-")</f>
        <v>-</v>
      </c>
      <c r="L2107" s="158" t="str">
        <f>IFERROR(IF(O2107&gt;0,I2107*O2107,"   -"),"   -")</f>
        <v xml:space="preserve">   -</v>
      </c>
      <c r="M2107" s="52"/>
      <c r="N2107" s="167"/>
      <c r="O2107" s="167"/>
    </row>
    <row r="2108" spans="1:15" hidden="1" x14ac:dyDescent="0.25">
      <c r="A2108" s="33" t="s">
        <v>109</v>
      </c>
      <c r="B2108" s="34">
        <f>VLOOKUP(D2108,nusedswatershed,4,FALSE)</f>
        <v>24</v>
      </c>
      <c r="C2108" s="35">
        <v>24</v>
      </c>
      <c r="D2108" s="36" t="s">
        <v>212</v>
      </c>
      <c r="E2108" s="36" t="s">
        <v>78</v>
      </c>
      <c r="F2108" s="21" t="s">
        <v>163</v>
      </c>
      <c r="G2108" s="22">
        <v>1978</v>
      </c>
      <c r="H2108" s="128">
        <v>6</v>
      </c>
      <c r="I2108" s="40">
        <v>6</v>
      </c>
      <c r="J2108" s="159" t="str">
        <f>IFERROR(IF(K2108&gt;0,I2108*K2108,"   -"),"   -")</f>
        <v xml:space="preserve">   -</v>
      </c>
      <c r="K2108" s="52" t="str">
        <f>_xlfn.IFNA(VLOOKUP(D2108&amp;"."&amp;G2108,PNIdata!$E$6:$L$264,2,FALSE),"-")</f>
        <v>-</v>
      </c>
      <c r="L2108" s="158" t="str">
        <f>IFERROR(IF(O2108&gt;0,I2108*O2108,"   -"),"   -")</f>
        <v xml:space="preserve">   -</v>
      </c>
      <c r="M2108" s="52"/>
      <c r="N2108" s="167"/>
      <c r="O2108" s="167"/>
    </row>
    <row r="2109" spans="1:15" hidden="1" x14ac:dyDescent="0.25">
      <c r="A2109" s="33" t="s">
        <v>109</v>
      </c>
      <c r="B2109" s="34">
        <f>VLOOKUP(D2109,nusedswatershed,4,FALSE)</f>
        <v>24</v>
      </c>
      <c r="C2109" s="35">
        <v>24</v>
      </c>
      <c r="D2109" s="36" t="s">
        <v>212</v>
      </c>
      <c r="E2109" s="36" t="s">
        <v>78</v>
      </c>
      <c r="F2109" s="21" t="s">
        <v>163</v>
      </c>
      <c r="G2109" s="22">
        <v>1977</v>
      </c>
      <c r="H2109" s="128">
        <v>50</v>
      </c>
      <c r="I2109" s="40">
        <v>50</v>
      </c>
      <c r="J2109" s="159" t="str">
        <f>IFERROR(IF(K2109&gt;0,I2109*K2109,"   -"),"   -")</f>
        <v xml:space="preserve">   -</v>
      </c>
      <c r="K2109" s="52" t="str">
        <f>_xlfn.IFNA(VLOOKUP(D2109&amp;"."&amp;G2109,PNIdata!$E$6:$L$264,2,FALSE),"-")</f>
        <v>-</v>
      </c>
      <c r="L2109" s="158" t="str">
        <f>IFERROR(IF(O2109&gt;0,I2109*O2109,"   -"),"   -")</f>
        <v xml:space="preserve">   -</v>
      </c>
      <c r="M2109" s="52"/>
      <c r="N2109" s="167"/>
      <c r="O2109" s="167"/>
    </row>
    <row r="2110" spans="1:15" hidden="1" x14ac:dyDescent="0.25">
      <c r="A2110" s="33" t="s">
        <v>109</v>
      </c>
      <c r="B2110" s="34">
        <f>VLOOKUP(D2110,nusedswatershed,4,FALSE)</f>
        <v>24</v>
      </c>
      <c r="C2110" s="35">
        <v>24</v>
      </c>
      <c r="D2110" s="36" t="s">
        <v>212</v>
      </c>
      <c r="E2110" s="36" t="s">
        <v>78</v>
      </c>
      <c r="F2110" s="21" t="s">
        <v>163</v>
      </c>
      <c r="G2110" s="22">
        <v>1976</v>
      </c>
      <c r="H2110" s="128">
        <v>50</v>
      </c>
      <c r="I2110" s="40">
        <v>50</v>
      </c>
      <c r="J2110" s="159" t="str">
        <f>IFERROR(IF(K2110&gt;0,I2110*K2110,"   -"),"   -")</f>
        <v xml:space="preserve">   -</v>
      </c>
      <c r="K2110" s="52" t="str">
        <f>_xlfn.IFNA(VLOOKUP(D2110&amp;"."&amp;G2110,PNIdata!$E$6:$L$264,2,FALSE),"-")</f>
        <v>-</v>
      </c>
      <c r="L2110" s="158" t="str">
        <f>IFERROR(IF(O2110&gt;0,I2110*O2110,"   -"),"   -")</f>
        <v xml:space="preserve">   -</v>
      </c>
      <c r="M2110" s="52"/>
      <c r="N2110" s="167"/>
      <c r="O2110" s="167"/>
    </row>
    <row r="2111" spans="1:15" hidden="1" x14ac:dyDescent="0.25">
      <c r="A2111" s="33" t="s">
        <v>109</v>
      </c>
      <c r="B2111" s="34">
        <f>VLOOKUP(D2111,nusedswatershed,4,FALSE)</f>
        <v>24</v>
      </c>
      <c r="C2111" s="35">
        <v>24</v>
      </c>
      <c r="D2111" s="36" t="s">
        <v>212</v>
      </c>
      <c r="E2111" s="36" t="s">
        <v>78</v>
      </c>
      <c r="F2111" s="21" t="s">
        <v>163</v>
      </c>
      <c r="G2111" s="22">
        <v>1975</v>
      </c>
      <c r="H2111" s="128">
        <v>25</v>
      </c>
      <c r="I2111" s="40">
        <v>25</v>
      </c>
      <c r="J2111" s="159" t="str">
        <f>IFERROR(IF(K2111&gt;0,I2111*K2111,"   -"),"   -")</f>
        <v xml:space="preserve">   -</v>
      </c>
      <c r="K2111" s="52" t="str">
        <f>_xlfn.IFNA(VLOOKUP(D2111&amp;"."&amp;G2111,PNIdata!$E$6:$L$264,2,FALSE),"-")</f>
        <v>-</v>
      </c>
      <c r="L2111" s="158" t="str">
        <f>IFERROR(IF(O2111&gt;0,I2111*O2111,"   -"),"   -")</f>
        <v xml:space="preserve">   -</v>
      </c>
      <c r="M2111" s="52"/>
      <c r="N2111" s="167"/>
      <c r="O2111" s="167"/>
    </row>
    <row r="2112" spans="1:15" hidden="1" x14ac:dyDescent="0.25">
      <c r="A2112" s="33" t="s">
        <v>109</v>
      </c>
      <c r="B2112" s="34">
        <f>VLOOKUP(D2112,nusedswatershed,4,FALSE)</f>
        <v>24</v>
      </c>
      <c r="C2112" s="35">
        <v>24</v>
      </c>
      <c r="D2112" s="36" t="s">
        <v>212</v>
      </c>
      <c r="E2112" s="36" t="s">
        <v>78</v>
      </c>
      <c r="F2112" s="21" t="s">
        <v>163</v>
      </c>
      <c r="G2112" s="22">
        <v>1974</v>
      </c>
      <c r="H2112" s="128">
        <v>75</v>
      </c>
      <c r="I2112" s="40">
        <v>75</v>
      </c>
      <c r="J2112" s="159" t="str">
        <f>IFERROR(IF(K2112&gt;0,I2112*K2112,"   -"),"   -")</f>
        <v xml:space="preserve">   -</v>
      </c>
      <c r="K2112" s="52" t="str">
        <f>_xlfn.IFNA(VLOOKUP(D2112&amp;"."&amp;G2112,PNIdata!$E$6:$L$264,2,FALSE),"-")</f>
        <v>-</v>
      </c>
      <c r="L2112" s="158" t="str">
        <f>IFERROR(IF(O2112&gt;0,I2112*O2112,"   -"),"   -")</f>
        <v xml:space="preserve">   -</v>
      </c>
      <c r="M2112" s="52"/>
      <c r="N2112" s="167"/>
      <c r="O2112" s="167"/>
    </row>
    <row r="2113" spans="1:15" hidden="1" x14ac:dyDescent="0.25">
      <c r="A2113" s="33" t="s">
        <v>109</v>
      </c>
      <c r="B2113" s="34">
        <f>VLOOKUP(D2113,nusedswatershed,4,FALSE)</f>
        <v>24</v>
      </c>
      <c r="C2113" s="35">
        <v>24</v>
      </c>
      <c r="D2113" s="36" t="s">
        <v>212</v>
      </c>
      <c r="E2113" s="36" t="s">
        <v>78</v>
      </c>
      <c r="F2113" s="21" t="s">
        <v>163</v>
      </c>
      <c r="G2113" s="22">
        <v>1973</v>
      </c>
      <c r="H2113" s="128">
        <v>75</v>
      </c>
      <c r="I2113" s="40">
        <v>75</v>
      </c>
      <c r="J2113" s="159" t="str">
        <f>IFERROR(IF(K2113&gt;0,I2113*K2113,"   -"),"   -")</f>
        <v xml:space="preserve">   -</v>
      </c>
      <c r="K2113" s="52" t="str">
        <f>_xlfn.IFNA(VLOOKUP(D2113&amp;"."&amp;G2113,PNIdata!$E$6:$L$264,2,FALSE),"-")</f>
        <v>-</v>
      </c>
      <c r="L2113" s="158" t="str">
        <f>IFERROR(IF(O2113&gt;0,I2113*O2113,"   -"),"   -")</f>
        <v xml:space="preserve">   -</v>
      </c>
      <c r="M2113" s="52"/>
      <c r="N2113" s="167"/>
      <c r="O2113" s="167"/>
    </row>
    <row r="2114" spans="1:15" hidden="1" x14ac:dyDescent="0.25">
      <c r="A2114" s="33" t="s">
        <v>109</v>
      </c>
      <c r="B2114" s="34">
        <f>VLOOKUP(D2114,nusedswatershed,4,FALSE)</f>
        <v>24</v>
      </c>
      <c r="C2114" s="35">
        <v>24</v>
      </c>
      <c r="D2114" s="36" t="s">
        <v>212</v>
      </c>
      <c r="E2114" s="36" t="s">
        <v>78</v>
      </c>
      <c r="F2114" s="21" t="s">
        <v>163</v>
      </c>
      <c r="G2114" s="22">
        <v>1972</v>
      </c>
      <c r="H2114" s="128">
        <v>25</v>
      </c>
      <c r="I2114" s="40">
        <v>25</v>
      </c>
      <c r="J2114" s="159" t="str">
        <f>IFERROR(IF(K2114&gt;0,I2114*K2114,"   -"),"   -")</f>
        <v xml:space="preserve">   -</v>
      </c>
      <c r="K2114" s="52" t="str">
        <f>_xlfn.IFNA(VLOOKUP(D2114&amp;"."&amp;G2114,PNIdata!$E$6:$L$264,2,FALSE),"-")</f>
        <v>-</v>
      </c>
      <c r="L2114" s="158" t="str">
        <f>IFERROR(IF(O2114&gt;0,I2114*O2114,"   -"),"   -")</f>
        <v xml:space="preserve">   -</v>
      </c>
      <c r="M2114" s="52"/>
      <c r="N2114" s="167"/>
      <c r="O2114" s="167"/>
    </row>
    <row r="2115" spans="1:15" hidden="1" x14ac:dyDescent="0.25">
      <c r="A2115" s="33" t="s">
        <v>109</v>
      </c>
      <c r="B2115" s="34">
        <f>VLOOKUP(D2115,nusedswatershed,4,FALSE)</f>
        <v>24</v>
      </c>
      <c r="C2115" s="35">
        <v>24</v>
      </c>
      <c r="D2115" s="36" t="s">
        <v>212</v>
      </c>
      <c r="E2115" s="36" t="s">
        <v>78</v>
      </c>
      <c r="F2115" s="21" t="s">
        <v>163</v>
      </c>
      <c r="G2115" s="22">
        <v>1971</v>
      </c>
      <c r="H2115" s="128">
        <v>75</v>
      </c>
      <c r="I2115" s="40">
        <v>75</v>
      </c>
      <c r="J2115" s="159" t="str">
        <f>IFERROR(IF(K2115&gt;0,I2115*K2115,"   -"),"   -")</f>
        <v xml:space="preserve">   -</v>
      </c>
      <c r="K2115" s="52" t="str">
        <f>_xlfn.IFNA(VLOOKUP(D2115&amp;"."&amp;G2115,PNIdata!$E$6:$L$264,2,FALSE),"-")</f>
        <v>-</v>
      </c>
      <c r="L2115" s="158" t="str">
        <f>IFERROR(IF(O2115&gt;0,I2115*O2115,"   -"),"   -")</f>
        <v xml:space="preserve">   -</v>
      </c>
      <c r="M2115" s="52"/>
      <c r="N2115" s="167"/>
      <c r="O2115" s="167"/>
    </row>
    <row r="2116" spans="1:15" hidden="1" x14ac:dyDescent="0.25">
      <c r="A2116" s="33" t="s">
        <v>109</v>
      </c>
      <c r="B2116" s="34">
        <f>VLOOKUP(D2116,nusedswatershed,4,FALSE)</f>
        <v>24</v>
      </c>
      <c r="C2116" s="35">
        <v>24</v>
      </c>
      <c r="D2116" s="36" t="s">
        <v>212</v>
      </c>
      <c r="E2116" s="36" t="s">
        <v>78</v>
      </c>
      <c r="F2116" s="21" t="s">
        <v>163</v>
      </c>
      <c r="G2116" s="22">
        <v>1970</v>
      </c>
      <c r="H2116" s="128">
        <v>25</v>
      </c>
      <c r="I2116" s="40">
        <v>25</v>
      </c>
      <c r="J2116" s="159" t="str">
        <f>IFERROR(IF(K2116&gt;0,I2116*K2116,"   -"),"   -")</f>
        <v xml:space="preserve">   -</v>
      </c>
      <c r="K2116" s="52" t="str">
        <f>_xlfn.IFNA(VLOOKUP(D2116&amp;"."&amp;G2116,PNIdata!$E$6:$L$264,2,FALSE),"-")</f>
        <v>-</v>
      </c>
      <c r="L2116" s="158" t="str">
        <f>IFERROR(IF(O2116&gt;0,I2116*O2116,"   -"),"   -")</f>
        <v xml:space="preserve">   -</v>
      </c>
      <c r="M2116" s="52"/>
      <c r="N2116" s="167"/>
      <c r="O2116" s="167"/>
    </row>
    <row r="2117" spans="1:15" hidden="1" x14ac:dyDescent="0.25">
      <c r="A2117" s="33" t="s">
        <v>109</v>
      </c>
      <c r="B2117" s="34">
        <f>VLOOKUP(D2117,nusedswatershed,4,FALSE)</f>
        <v>24</v>
      </c>
      <c r="C2117" s="35">
        <v>24</v>
      </c>
      <c r="D2117" s="36" t="s">
        <v>212</v>
      </c>
      <c r="E2117" s="36" t="s">
        <v>78</v>
      </c>
      <c r="F2117" s="21" t="s">
        <v>163</v>
      </c>
      <c r="G2117" s="22">
        <v>1969</v>
      </c>
      <c r="H2117" s="128">
        <v>25</v>
      </c>
      <c r="I2117" s="40">
        <v>25</v>
      </c>
      <c r="J2117" s="159" t="str">
        <f>IFERROR(IF(K2117&gt;0,I2117*K2117,"   -"),"   -")</f>
        <v xml:space="preserve">   -</v>
      </c>
      <c r="K2117" s="52" t="str">
        <f>_xlfn.IFNA(VLOOKUP(D2117&amp;"."&amp;G2117,PNIdata!$E$6:$L$264,2,FALSE),"-")</f>
        <v>-</v>
      </c>
      <c r="L2117" s="158" t="str">
        <f>IFERROR(IF(O2117&gt;0,I2117*O2117,"   -"),"   -")</f>
        <v xml:space="preserve">   -</v>
      </c>
      <c r="M2117" s="52"/>
      <c r="N2117" s="167"/>
      <c r="O2117" s="167"/>
    </row>
    <row r="2118" spans="1:15" hidden="1" x14ac:dyDescent="0.25">
      <c r="A2118" s="33" t="s">
        <v>109</v>
      </c>
      <c r="B2118" s="34">
        <f>VLOOKUP(D2118,nusedswatershed,4,FALSE)</f>
        <v>24</v>
      </c>
      <c r="C2118" s="35">
        <v>24</v>
      </c>
      <c r="D2118" s="36" t="s">
        <v>212</v>
      </c>
      <c r="E2118" s="36" t="s">
        <v>78</v>
      </c>
      <c r="F2118" s="21" t="s">
        <v>163</v>
      </c>
      <c r="G2118" s="22">
        <v>1968</v>
      </c>
      <c r="H2118" s="128">
        <v>10</v>
      </c>
      <c r="I2118" s="40">
        <v>10</v>
      </c>
      <c r="J2118" s="159" t="str">
        <f>IFERROR(IF(K2118&gt;0,I2118*K2118,"   -"),"   -")</f>
        <v xml:space="preserve">   -</v>
      </c>
      <c r="K2118" s="52" t="str">
        <f>_xlfn.IFNA(VLOOKUP(D2118&amp;"."&amp;G2118,PNIdata!$E$6:$L$264,2,FALSE),"-")</f>
        <v>-</v>
      </c>
      <c r="L2118" s="158" t="str">
        <f>IFERROR(IF(O2118&gt;0,I2118*O2118,"   -"),"   -")</f>
        <v xml:space="preserve">   -</v>
      </c>
      <c r="M2118" s="52"/>
      <c r="N2118" s="167"/>
      <c r="O2118" s="167"/>
    </row>
    <row r="2119" spans="1:15" hidden="1" x14ac:dyDescent="0.25">
      <c r="A2119" s="33" t="s">
        <v>109</v>
      </c>
      <c r="B2119" s="34">
        <f>VLOOKUP(D2119,nusedswatershed,4,FALSE)</f>
        <v>24</v>
      </c>
      <c r="C2119" s="35">
        <v>24</v>
      </c>
      <c r="D2119" s="36" t="s">
        <v>212</v>
      </c>
      <c r="E2119" s="36" t="s">
        <v>78</v>
      </c>
      <c r="F2119" s="21" t="s">
        <v>163</v>
      </c>
      <c r="G2119" s="22">
        <v>1967</v>
      </c>
      <c r="H2119" s="128">
        <v>25</v>
      </c>
      <c r="I2119" s="40">
        <v>25</v>
      </c>
      <c r="J2119" s="159" t="str">
        <f>IFERROR(IF(K2119&gt;0,I2119*K2119,"   -"),"   -")</f>
        <v xml:space="preserve">   -</v>
      </c>
      <c r="K2119" s="52" t="str">
        <f>_xlfn.IFNA(VLOOKUP(D2119&amp;"."&amp;G2119,PNIdata!$E$6:$L$264,2,FALSE),"-")</f>
        <v>-</v>
      </c>
      <c r="L2119" s="158" t="str">
        <f>IFERROR(IF(O2119&gt;0,I2119*O2119,"   -"),"   -")</f>
        <v xml:space="preserve">   -</v>
      </c>
      <c r="M2119" s="52"/>
      <c r="N2119" s="167"/>
      <c r="O2119" s="167"/>
    </row>
    <row r="2120" spans="1:15" hidden="1" x14ac:dyDescent="0.25">
      <c r="A2120" s="33" t="s">
        <v>109</v>
      </c>
      <c r="B2120" s="34">
        <f>VLOOKUP(D2120,nusedswatershed,4,FALSE)</f>
        <v>24</v>
      </c>
      <c r="C2120" s="35">
        <v>24</v>
      </c>
      <c r="D2120" s="36" t="s">
        <v>212</v>
      </c>
      <c r="E2120" s="36" t="s">
        <v>78</v>
      </c>
      <c r="F2120" s="21" t="s">
        <v>163</v>
      </c>
      <c r="G2120" s="22">
        <v>1966</v>
      </c>
      <c r="H2120" s="128">
        <v>200</v>
      </c>
      <c r="I2120" s="40">
        <v>200</v>
      </c>
      <c r="J2120" s="159" t="str">
        <f>IFERROR(IF(K2120&gt;0,I2120*K2120,"   -"),"   -")</f>
        <v xml:space="preserve">   -</v>
      </c>
      <c r="K2120" s="52" t="str">
        <f>_xlfn.IFNA(VLOOKUP(D2120&amp;"."&amp;G2120,PNIdata!$E$6:$L$264,2,FALSE),"-")</f>
        <v>-</v>
      </c>
      <c r="L2120" s="158" t="str">
        <f>IFERROR(IF(O2120&gt;0,I2120*O2120,"   -"),"   -")</f>
        <v xml:space="preserve">   -</v>
      </c>
      <c r="M2120" s="52"/>
      <c r="N2120" s="167"/>
      <c r="O2120" s="167"/>
    </row>
    <row r="2121" spans="1:15" hidden="1" x14ac:dyDescent="0.25">
      <c r="A2121" s="33" t="s">
        <v>109</v>
      </c>
      <c r="B2121" s="34">
        <f>VLOOKUP(D2121,nusedswatershed,4,FALSE)</f>
        <v>24</v>
      </c>
      <c r="C2121" s="35">
        <v>24</v>
      </c>
      <c r="D2121" s="36" t="s">
        <v>212</v>
      </c>
      <c r="E2121" s="36" t="s">
        <v>78</v>
      </c>
      <c r="F2121" s="21" t="s">
        <v>163</v>
      </c>
      <c r="G2121" s="22">
        <v>1965</v>
      </c>
      <c r="H2121" s="128">
        <v>50</v>
      </c>
      <c r="I2121" s="40">
        <v>50</v>
      </c>
      <c r="J2121" s="159" t="str">
        <f>IFERROR(IF(K2121&gt;0,I2121*K2121,"   -"),"   -")</f>
        <v xml:space="preserve">   -</v>
      </c>
      <c r="K2121" s="52" t="str">
        <f>_xlfn.IFNA(VLOOKUP(D2121&amp;"."&amp;G2121,PNIdata!$E$6:$L$264,2,FALSE),"-")</f>
        <v>-</v>
      </c>
      <c r="L2121" s="158" t="str">
        <f>IFERROR(IF(O2121&gt;0,I2121*O2121,"   -"),"   -")</f>
        <v xml:space="preserve">   -</v>
      </c>
      <c r="M2121" s="52"/>
      <c r="N2121" s="167"/>
      <c r="O2121" s="167"/>
    </row>
    <row r="2122" spans="1:15" hidden="1" x14ac:dyDescent="0.25">
      <c r="A2122" s="33" t="s">
        <v>109</v>
      </c>
      <c r="B2122" s="34">
        <f>VLOOKUP(D2122,nusedswatershed,4,FALSE)</f>
        <v>24</v>
      </c>
      <c r="C2122" s="35">
        <v>24</v>
      </c>
      <c r="D2122" s="36" t="s">
        <v>212</v>
      </c>
      <c r="E2122" s="36" t="s">
        <v>78</v>
      </c>
      <c r="F2122" s="21" t="s">
        <v>163</v>
      </c>
      <c r="G2122" s="22">
        <v>1964</v>
      </c>
      <c r="H2122" s="128">
        <v>300</v>
      </c>
      <c r="I2122" s="40">
        <v>300</v>
      </c>
      <c r="J2122" s="159" t="str">
        <f>IFERROR(IF(K2122&gt;0,I2122*K2122,"   -"),"   -")</f>
        <v xml:space="preserve">   -</v>
      </c>
      <c r="K2122" s="52" t="str">
        <f>_xlfn.IFNA(VLOOKUP(D2122&amp;"."&amp;G2122,PNIdata!$E$6:$L$264,2,FALSE),"-")</f>
        <v>-</v>
      </c>
      <c r="L2122" s="158" t="str">
        <f>IFERROR(IF(O2122&gt;0,I2122*O2122,"   -"),"   -")</f>
        <v xml:space="preserve">   -</v>
      </c>
      <c r="M2122" s="52"/>
      <c r="N2122" s="167"/>
      <c r="O2122" s="167"/>
    </row>
    <row r="2123" spans="1:15" hidden="1" x14ac:dyDescent="0.25">
      <c r="A2123" s="33" t="s">
        <v>109</v>
      </c>
      <c r="B2123" s="34">
        <f>VLOOKUP(D2123,nusedswatershed,4,FALSE)</f>
        <v>24</v>
      </c>
      <c r="C2123" s="35">
        <v>24</v>
      </c>
      <c r="D2123" s="36" t="s">
        <v>212</v>
      </c>
      <c r="E2123" s="36" t="s">
        <v>78</v>
      </c>
      <c r="F2123" s="21" t="s">
        <v>163</v>
      </c>
      <c r="G2123" s="22">
        <v>1963</v>
      </c>
      <c r="H2123" s="128">
        <v>50</v>
      </c>
      <c r="I2123" s="40">
        <v>50</v>
      </c>
      <c r="J2123" s="159" t="str">
        <f>IFERROR(IF(K2123&gt;0,I2123*K2123,"   -"),"   -")</f>
        <v xml:space="preserve">   -</v>
      </c>
      <c r="K2123" s="52" t="str">
        <f>_xlfn.IFNA(VLOOKUP(D2123&amp;"."&amp;G2123,PNIdata!$E$6:$L$264,2,FALSE),"-")</f>
        <v>-</v>
      </c>
      <c r="L2123" s="158" t="str">
        <f>IFERROR(IF(O2123&gt;0,I2123*O2123,"   -"),"   -")</f>
        <v xml:space="preserve">   -</v>
      </c>
      <c r="M2123" s="52"/>
      <c r="N2123" s="167"/>
      <c r="O2123" s="167"/>
    </row>
    <row r="2124" spans="1:15" hidden="1" x14ac:dyDescent="0.25">
      <c r="A2124" s="33" t="s">
        <v>109</v>
      </c>
      <c r="B2124" s="34">
        <f>VLOOKUP(D2124,nusedswatershed,4,FALSE)</f>
        <v>24</v>
      </c>
      <c r="C2124" s="35">
        <v>24</v>
      </c>
      <c r="D2124" s="36" t="s">
        <v>212</v>
      </c>
      <c r="E2124" s="36" t="s">
        <v>78</v>
      </c>
      <c r="F2124" s="21" t="s">
        <v>163</v>
      </c>
      <c r="G2124" s="22">
        <v>1962</v>
      </c>
      <c r="H2124" s="128">
        <v>750</v>
      </c>
      <c r="I2124" s="40">
        <v>750</v>
      </c>
      <c r="J2124" s="159" t="str">
        <f>IFERROR(IF(K2124&gt;0,I2124*K2124,"   -"),"   -")</f>
        <v xml:space="preserve">   -</v>
      </c>
      <c r="K2124" s="52" t="str">
        <f>_xlfn.IFNA(VLOOKUP(D2124&amp;"."&amp;G2124,PNIdata!$E$6:$L$264,2,FALSE),"-")</f>
        <v>-</v>
      </c>
      <c r="L2124" s="158" t="str">
        <f>IFERROR(IF(O2124&gt;0,I2124*O2124,"   -"),"   -")</f>
        <v xml:space="preserve">   -</v>
      </c>
      <c r="M2124" s="52"/>
      <c r="N2124" s="167"/>
      <c r="O2124" s="167"/>
    </row>
    <row r="2125" spans="1:15" hidden="1" x14ac:dyDescent="0.25">
      <c r="A2125" s="33" t="s">
        <v>109</v>
      </c>
      <c r="B2125" s="34">
        <f>VLOOKUP(D2125,nusedswatershed,4,FALSE)</f>
        <v>24</v>
      </c>
      <c r="C2125" s="35">
        <v>24</v>
      </c>
      <c r="D2125" s="36" t="s">
        <v>212</v>
      </c>
      <c r="E2125" s="36" t="s">
        <v>78</v>
      </c>
      <c r="F2125" s="21" t="s">
        <v>163</v>
      </c>
      <c r="G2125" s="22">
        <v>1961</v>
      </c>
      <c r="H2125" s="128">
        <v>750</v>
      </c>
      <c r="I2125" s="40">
        <v>750</v>
      </c>
      <c r="J2125" s="159" t="str">
        <f>IFERROR(IF(K2125&gt;0,I2125*K2125,"   -"),"   -")</f>
        <v xml:space="preserve">   -</v>
      </c>
      <c r="K2125" s="52" t="str">
        <f>_xlfn.IFNA(VLOOKUP(D2125&amp;"."&amp;G2125,PNIdata!$E$6:$L$264,2,FALSE),"-")</f>
        <v>-</v>
      </c>
      <c r="L2125" s="158" t="str">
        <f>IFERROR(IF(O2125&gt;0,I2125*O2125,"   -"),"   -")</f>
        <v xml:space="preserve">   -</v>
      </c>
      <c r="M2125" s="52"/>
      <c r="N2125" s="167"/>
      <c r="O2125" s="167"/>
    </row>
    <row r="2126" spans="1:15" hidden="1" x14ac:dyDescent="0.25">
      <c r="A2126" s="33" t="s">
        <v>109</v>
      </c>
      <c r="B2126" s="34">
        <f>VLOOKUP(D2126,nusedswatershed,4,FALSE)</f>
        <v>24</v>
      </c>
      <c r="C2126" s="35">
        <v>24</v>
      </c>
      <c r="D2126" s="36" t="s">
        <v>212</v>
      </c>
      <c r="E2126" s="36" t="s">
        <v>78</v>
      </c>
      <c r="F2126" s="21" t="s">
        <v>163</v>
      </c>
      <c r="G2126" s="22">
        <v>1960</v>
      </c>
      <c r="H2126" s="128">
        <v>750</v>
      </c>
      <c r="I2126" s="40">
        <v>750</v>
      </c>
      <c r="J2126" s="159" t="str">
        <f>IFERROR(IF(K2126&gt;0,I2126*K2126,"   -"),"   -")</f>
        <v xml:space="preserve">   -</v>
      </c>
      <c r="K2126" s="52" t="str">
        <f>_xlfn.IFNA(VLOOKUP(D2126&amp;"."&amp;G2126,PNIdata!$E$6:$L$264,2,FALSE),"-")</f>
        <v>-</v>
      </c>
      <c r="L2126" s="158" t="str">
        <f>IFERROR(IF(O2126&gt;0,I2126*O2126,"   -"),"   -")</f>
        <v xml:space="preserve">   -</v>
      </c>
      <c r="M2126" s="52"/>
      <c r="N2126" s="167"/>
      <c r="O2126" s="167"/>
    </row>
    <row r="2127" spans="1:15" hidden="1" x14ac:dyDescent="0.25">
      <c r="A2127" s="33" t="s">
        <v>109</v>
      </c>
      <c r="B2127" s="34">
        <f>VLOOKUP(D2127,nusedswatershed,4,FALSE)</f>
        <v>24</v>
      </c>
      <c r="C2127" s="35">
        <v>24</v>
      </c>
      <c r="D2127" s="36" t="s">
        <v>212</v>
      </c>
      <c r="E2127" s="36" t="s">
        <v>78</v>
      </c>
      <c r="F2127" s="21" t="s">
        <v>163</v>
      </c>
      <c r="G2127" s="22">
        <v>1959</v>
      </c>
      <c r="H2127" s="128">
        <v>1500</v>
      </c>
      <c r="I2127" s="40">
        <v>1500</v>
      </c>
      <c r="J2127" s="159" t="str">
        <f>IFERROR(IF(K2127&gt;0,I2127*K2127,"   -"),"   -")</f>
        <v xml:space="preserve">   -</v>
      </c>
      <c r="K2127" s="52" t="str">
        <f>_xlfn.IFNA(VLOOKUP(D2127&amp;"."&amp;G2127,PNIdata!$E$6:$L$264,2,FALSE),"-")</f>
        <v>-</v>
      </c>
      <c r="L2127" s="158" t="str">
        <f>IFERROR(IF(O2127&gt;0,I2127*O2127,"   -"),"   -")</f>
        <v xml:space="preserve">   -</v>
      </c>
      <c r="M2127" s="52"/>
      <c r="N2127" s="167"/>
      <c r="O2127" s="167"/>
    </row>
    <row r="2128" spans="1:15" hidden="1" x14ac:dyDescent="0.25">
      <c r="A2128" s="33" t="s">
        <v>109</v>
      </c>
      <c r="B2128" s="34">
        <f>VLOOKUP(D2128,nusedswatershed,4,FALSE)</f>
        <v>24</v>
      </c>
      <c r="C2128" s="35">
        <v>24</v>
      </c>
      <c r="D2128" s="36" t="s">
        <v>212</v>
      </c>
      <c r="E2128" s="36" t="s">
        <v>78</v>
      </c>
      <c r="F2128" s="21" t="s">
        <v>163</v>
      </c>
      <c r="G2128" s="22">
        <v>1958</v>
      </c>
      <c r="H2128" s="128">
        <v>750</v>
      </c>
      <c r="I2128" s="40">
        <v>750</v>
      </c>
      <c r="J2128" s="159" t="str">
        <f>IFERROR(IF(K2128&gt;0,I2128*K2128,"   -"),"   -")</f>
        <v xml:space="preserve">   -</v>
      </c>
      <c r="K2128" s="52" t="str">
        <f>_xlfn.IFNA(VLOOKUP(D2128&amp;"."&amp;G2128,PNIdata!$E$6:$L$264,2,FALSE),"-")</f>
        <v>-</v>
      </c>
      <c r="L2128" s="158" t="str">
        <f>IFERROR(IF(O2128&gt;0,I2128*O2128,"   -"),"   -")</f>
        <v xml:space="preserve">   -</v>
      </c>
      <c r="M2128" s="52"/>
      <c r="N2128" s="167"/>
      <c r="O2128" s="167"/>
    </row>
    <row r="2129" spans="1:15" hidden="1" x14ac:dyDescent="0.25">
      <c r="A2129" s="33" t="s">
        <v>109</v>
      </c>
      <c r="B2129" s="34">
        <f>VLOOKUP(D2129,nusedswatershed,4,FALSE)</f>
        <v>24</v>
      </c>
      <c r="C2129" s="35">
        <v>24</v>
      </c>
      <c r="D2129" s="36" t="s">
        <v>212</v>
      </c>
      <c r="E2129" s="36" t="s">
        <v>78</v>
      </c>
      <c r="F2129" s="21" t="s">
        <v>163</v>
      </c>
      <c r="G2129" s="22">
        <v>1957</v>
      </c>
      <c r="H2129" s="128">
        <v>1500</v>
      </c>
      <c r="I2129" s="40">
        <v>1500</v>
      </c>
      <c r="J2129" s="159" t="str">
        <f>IFERROR(IF(K2129&gt;0,I2129*K2129,"   -"),"   -")</f>
        <v xml:space="preserve">   -</v>
      </c>
      <c r="K2129" s="52" t="str">
        <f>_xlfn.IFNA(VLOOKUP(D2129&amp;"."&amp;G2129,PNIdata!$E$6:$L$264,2,FALSE),"-")</f>
        <v>-</v>
      </c>
      <c r="L2129" s="158" t="str">
        <f>IFERROR(IF(O2129&gt;0,I2129*O2129,"   -"),"   -")</f>
        <v xml:space="preserve">   -</v>
      </c>
      <c r="M2129" s="52"/>
      <c r="N2129" s="167"/>
      <c r="O2129" s="167"/>
    </row>
    <row r="2130" spans="1:15" hidden="1" x14ac:dyDescent="0.25">
      <c r="A2130" s="33" t="s">
        <v>109</v>
      </c>
      <c r="B2130" s="34">
        <f>VLOOKUP(D2130,nusedswatershed,4,FALSE)</f>
        <v>24</v>
      </c>
      <c r="C2130" s="35">
        <v>24</v>
      </c>
      <c r="D2130" s="36" t="s">
        <v>212</v>
      </c>
      <c r="E2130" s="36" t="s">
        <v>78</v>
      </c>
      <c r="F2130" s="21" t="s">
        <v>163</v>
      </c>
      <c r="G2130" s="22">
        <v>1956</v>
      </c>
      <c r="H2130" s="128">
        <v>1500</v>
      </c>
      <c r="I2130" s="40">
        <v>1500</v>
      </c>
      <c r="J2130" s="159" t="str">
        <f>IFERROR(IF(K2130&gt;0,I2130*K2130,"   -"),"   -")</f>
        <v xml:space="preserve">   -</v>
      </c>
      <c r="K2130" s="52" t="str">
        <f>_xlfn.IFNA(VLOOKUP(D2130&amp;"."&amp;G2130,PNIdata!$E$6:$L$264,2,FALSE),"-")</f>
        <v>-</v>
      </c>
      <c r="L2130" s="158" t="str">
        <f>IFERROR(IF(O2130&gt;0,I2130*O2130,"   -"),"   -")</f>
        <v xml:space="preserve">   -</v>
      </c>
      <c r="M2130" s="52"/>
      <c r="N2130" s="167"/>
      <c r="O2130" s="167"/>
    </row>
    <row r="2131" spans="1:15" hidden="1" x14ac:dyDescent="0.25">
      <c r="A2131" s="33" t="s">
        <v>109</v>
      </c>
      <c r="B2131" s="34">
        <f>VLOOKUP(D2131,nusedswatershed,4,FALSE)</f>
        <v>24</v>
      </c>
      <c r="C2131" s="35">
        <v>24</v>
      </c>
      <c r="D2131" s="36" t="s">
        <v>212</v>
      </c>
      <c r="E2131" s="36" t="s">
        <v>78</v>
      </c>
      <c r="F2131" s="21" t="s">
        <v>163</v>
      </c>
      <c r="G2131" s="22">
        <v>1955</v>
      </c>
      <c r="H2131" s="128">
        <v>1500</v>
      </c>
      <c r="I2131" s="40">
        <v>1500</v>
      </c>
      <c r="J2131" s="159" t="str">
        <f>IFERROR(IF(K2131&gt;0,I2131*K2131,"   -"),"   -")</f>
        <v xml:space="preserve">   -</v>
      </c>
      <c r="K2131" s="52" t="str">
        <f>_xlfn.IFNA(VLOOKUP(D2131&amp;"."&amp;G2131,PNIdata!$E$6:$L$264,2,FALSE),"-")</f>
        <v>-</v>
      </c>
      <c r="L2131" s="158" t="str">
        <f>IFERROR(IF(O2131&gt;0,I2131*O2131,"   -"),"   -")</f>
        <v xml:space="preserve">   -</v>
      </c>
      <c r="M2131" s="52"/>
      <c r="N2131" s="167"/>
      <c r="O2131" s="167"/>
    </row>
    <row r="2132" spans="1:15" hidden="1" x14ac:dyDescent="0.25">
      <c r="A2132" s="33" t="s">
        <v>109</v>
      </c>
      <c r="B2132" s="34">
        <f>VLOOKUP(D2132,nusedswatershed,4,FALSE)</f>
        <v>24</v>
      </c>
      <c r="C2132" s="35">
        <v>24</v>
      </c>
      <c r="D2132" s="36" t="s">
        <v>212</v>
      </c>
      <c r="E2132" s="36" t="s">
        <v>78</v>
      </c>
      <c r="F2132" s="21" t="s">
        <v>163</v>
      </c>
      <c r="G2132" s="22">
        <v>1954</v>
      </c>
      <c r="H2132" s="128">
        <v>750</v>
      </c>
      <c r="I2132" s="40">
        <v>750</v>
      </c>
      <c r="J2132" s="159" t="str">
        <f>IFERROR(IF(K2132&gt;0,I2132*K2132,"   -"),"   -")</f>
        <v xml:space="preserve">   -</v>
      </c>
      <c r="K2132" s="52" t="str">
        <f>_xlfn.IFNA(VLOOKUP(D2132&amp;"."&amp;G2132,PNIdata!$E$6:$L$264,2,FALSE),"-")</f>
        <v>-</v>
      </c>
      <c r="L2132" s="158" t="str">
        <f>IFERROR(IF(O2132&gt;0,I2132*O2132,"   -"),"   -")</f>
        <v xml:space="preserve">   -</v>
      </c>
      <c r="M2132" s="52"/>
      <c r="N2132" s="167"/>
      <c r="O2132" s="167"/>
    </row>
    <row r="2133" spans="1:15" hidden="1" x14ac:dyDescent="0.25">
      <c r="A2133" s="33" t="s">
        <v>109</v>
      </c>
      <c r="B2133" s="34">
        <f>VLOOKUP(D2133,nusedswatershed,4,FALSE)</f>
        <v>24</v>
      </c>
      <c r="C2133" s="35">
        <v>24</v>
      </c>
      <c r="D2133" s="36" t="s">
        <v>212</v>
      </c>
      <c r="E2133" s="36" t="s">
        <v>78</v>
      </c>
      <c r="F2133" s="21" t="s">
        <v>163</v>
      </c>
      <c r="G2133" s="22">
        <v>1953</v>
      </c>
      <c r="H2133" s="128">
        <v>1500</v>
      </c>
      <c r="I2133" s="40">
        <v>1500</v>
      </c>
      <c r="J2133" s="159" t="str">
        <f>IFERROR(IF(K2133&gt;0,I2133*K2133,"   -"),"   -")</f>
        <v xml:space="preserve">   -</v>
      </c>
      <c r="K2133" s="52" t="str">
        <f>_xlfn.IFNA(VLOOKUP(D2133&amp;"."&amp;G2133,PNIdata!$E$6:$L$264,2,FALSE),"-")</f>
        <v>-</v>
      </c>
      <c r="L2133" s="158" t="str">
        <f>IFERROR(IF(O2133&gt;0,I2133*O2133,"   -"),"   -")</f>
        <v xml:space="preserve">   -</v>
      </c>
      <c r="M2133" s="52"/>
      <c r="N2133" s="167"/>
      <c r="O2133" s="167"/>
    </row>
    <row r="2134" spans="1:15" x14ac:dyDescent="0.25">
      <c r="A2134" s="33" t="s">
        <v>109</v>
      </c>
      <c r="B2134" s="34">
        <f>VLOOKUP(D2134,nusedswatershed,4,FALSE)</f>
        <v>23</v>
      </c>
      <c r="C2134" s="35">
        <v>23</v>
      </c>
      <c r="D2134" s="36" t="s">
        <v>196</v>
      </c>
      <c r="E2134" s="36" t="s">
        <v>80</v>
      </c>
      <c r="F2134" s="21" t="s">
        <v>163</v>
      </c>
      <c r="G2134" s="40">
        <v>2023</v>
      </c>
      <c r="H2134" s="128" t="s">
        <v>646</v>
      </c>
      <c r="I2134" s="40"/>
      <c r="J2134" s="159" t="str">
        <f>IFERROR(IF(K2134&gt;0,I2134*K2134,"   -"),"   -")</f>
        <v xml:space="preserve">   -</v>
      </c>
      <c r="K2134" s="52" t="str">
        <f>_xlfn.IFNA(VLOOKUP(D2134&amp;"."&amp;G2134,PNIdata!$E$6:$L$264,2,FALSE),"-")</f>
        <v>-</v>
      </c>
      <c r="L2134" s="158" t="str">
        <f>IFERROR(IF(O2134&gt;0,I2134*O2134,"   -"),"   -")</f>
        <v xml:space="preserve">   -</v>
      </c>
      <c r="M2134" s="52"/>
      <c r="N2134" s="167"/>
      <c r="O2134" s="167"/>
    </row>
    <row r="2135" spans="1:15" x14ac:dyDescent="0.25">
      <c r="A2135" s="33" t="s">
        <v>109</v>
      </c>
      <c r="B2135" s="34">
        <f>VLOOKUP(D2135,nusedswatershed,4,FALSE)</f>
        <v>23</v>
      </c>
      <c r="C2135" s="35">
        <v>23</v>
      </c>
      <c r="D2135" s="36" t="s">
        <v>196</v>
      </c>
      <c r="E2135" s="36" t="s">
        <v>80</v>
      </c>
      <c r="F2135" s="21" t="s">
        <v>163</v>
      </c>
      <c r="G2135" s="40">
        <v>2022</v>
      </c>
      <c r="H2135" s="128" t="s">
        <v>644</v>
      </c>
      <c r="I2135" s="40"/>
      <c r="J2135" s="159" t="str">
        <f>IFERROR(IF(K2135&gt;0,I2135*K2135,"   -"),"   -")</f>
        <v xml:space="preserve">   -</v>
      </c>
      <c r="K2135" s="52" t="str">
        <f>_xlfn.IFNA(VLOOKUP(D2135&amp;"."&amp;G2135,PNIdata!$E$6:$L$264,2,FALSE),"-")</f>
        <v>-</v>
      </c>
      <c r="L2135" s="158" t="str">
        <f>IFERROR(IF(O2135&gt;0,I2135*O2135,"   -"),"   -")</f>
        <v xml:space="preserve">   -</v>
      </c>
      <c r="M2135" s="52"/>
      <c r="N2135" s="167"/>
      <c r="O2135" s="167"/>
    </row>
    <row r="2136" spans="1:15" x14ac:dyDescent="0.25">
      <c r="A2136" s="33" t="s">
        <v>109</v>
      </c>
      <c r="B2136" s="34">
        <f>VLOOKUP(D2136,nusedswatershed,4,FALSE)</f>
        <v>23</v>
      </c>
      <c r="C2136" s="35">
        <v>23</v>
      </c>
      <c r="D2136" s="36" t="s">
        <v>196</v>
      </c>
      <c r="E2136" s="36" t="s">
        <v>80</v>
      </c>
      <c r="F2136" s="21" t="s">
        <v>163</v>
      </c>
      <c r="G2136" s="40">
        <v>2021</v>
      </c>
      <c r="H2136" s="128" t="s">
        <v>644</v>
      </c>
      <c r="I2136" s="40"/>
      <c r="J2136" s="159" t="str">
        <f>IFERROR(IF(K2136&gt;0,I2136*K2136,"   -"),"   -")</f>
        <v xml:space="preserve">   -</v>
      </c>
      <c r="K2136" s="52" t="str">
        <f>_xlfn.IFNA(VLOOKUP(D2136&amp;"."&amp;G2136,PNIdata!$E$6:$L$264,2,FALSE),"-")</f>
        <v>-</v>
      </c>
      <c r="L2136" s="158" t="str">
        <f>IFERROR(IF(O2136&gt;0,I2136*O2136,"   -"),"   -")</f>
        <v xml:space="preserve">   -</v>
      </c>
      <c r="M2136" s="52"/>
      <c r="N2136" s="167"/>
      <c r="O2136" s="167"/>
    </row>
    <row r="2137" spans="1:15" x14ac:dyDescent="0.25">
      <c r="A2137" s="33" t="s">
        <v>109</v>
      </c>
      <c r="B2137" s="34">
        <f>VLOOKUP(D2137,nusedswatershed,4,FALSE)</f>
        <v>23</v>
      </c>
      <c r="C2137" s="35">
        <v>23</v>
      </c>
      <c r="D2137" s="36" t="s">
        <v>196</v>
      </c>
      <c r="E2137" s="36" t="s">
        <v>80</v>
      </c>
      <c r="F2137" s="21" t="s">
        <v>163</v>
      </c>
      <c r="G2137" s="40">
        <v>2020</v>
      </c>
      <c r="H2137" s="128" t="s">
        <v>644</v>
      </c>
      <c r="I2137" s="40"/>
      <c r="J2137" s="159" t="str">
        <f>IFERROR(IF(K2137&gt;0,I2137*K2137,"   -"),"   -")</f>
        <v xml:space="preserve">   -</v>
      </c>
      <c r="K2137" s="52" t="str">
        <f>_xlfn.IFNA(VLOOKUP(D2137&amp;"."&amp;G2137,PNIdata!$E$6:$L$264,2,FALSE),"-")</f>
        <v>-</v>
      </c>
      <c r="L2137" s="158" t="str">
        <f>IFERROR(IF(O2137&gt;0,I2137*O2137,"   -"),"   -")</f>
        <v xml:space="preserve">   -</v>
      </c>
      <c r="M2137" s="52"/>
      <c r="N2137" s="167"/>
      <c r="O2137" s="167"/>
    </row>
    <row r="2138" spans="1:15" x14ac:dyDescent="0.25">
      <c r="A2138" s="33" t="s">
        <v>109</v>
      </c>
      <c r="B2138" s="34">
        <f>VLOOKUP(D2138,nusedswatershed,4,FALSE)</f>
        <v>23</v>
      </c>
      <c r="C2138" s="35">
        <v>23</v>
      </c>
      <c r="D2138" s="36" t="s">
        <v>196</v>
      </c>
      <c r="E2138" s="36" t="s">
        <v>80</v>
      </c>
      <c r="F2138" s="21" t="s">
        <v>163</v>
      </c>
      <c r="G2138" s="40">
        <v>2019</v>
      </c>
      <c r="H2138" s="128" t="s">
        <v>644</v>
      </c>
      <c r="I2138" s="40"/>
      <c r="J2138" s="159" t="str">
        <f>IFERROR(IF(K2138&gt;0,I2138*K2138,"   -"),"   -")</f>
        <v xml:space="preserve">   -</v>
      </c>
      <c r="K2138" s="52" t="str">
        <f>_xlfn.IFNA(VLOOKUP(D2138&amp;"."&amp;G2138,PNIdata!$E$6:$L$264,2,FALSE),"-")</f>
        <v>-</v>
      </c>
      <c r="L2138" s="158" t="str">
        <f>IFERROR(IF(O2138&gt;0,I2138*O2138,"   -"),"   -")</f>
        <v xml:space="preserve">   -</v>
      </c>
      <c r="M2138" s="52"/>
      <c r="N2138" s="167"/>
      <c r="O2138" s="167"/>
    </row>
    <row r="2139" spans="1:15" x14ac:dyDescent="0.25">
      <c r="A2139" s="33" t="s">
        <v>109</v>
      </c>
      <c r="B2139" s="34">
        <f>VLOOKUP(D2139,nusedswatershed,4,FALSE)</f>
        <v>23</v>
      </c>
      <c r="C2139" s="35">
        <v>23</v>
      </c>
      <c r="D2139" s="36" t="s">
        <v>196</v>
      </c>
      <c r="E2139" s="36" t="s">
        <v>80</v>
      </c>
      <c r="F2139" s="21" t="s">
        <v>163</v>
      </c>
      <c r="G2139" s="40">
        <v>2018</v>
      </c>
      <c r="H2139" s="128" t="s">
        <v>644</v>
      </c>
      <c r="I2139" s="40"/>
      <c r="J2139" s="159" t="str">
        <f>IFERROR(IF(K2139&gt;0,I2139*K2139,"   -"),"   -")</f>
        <v xml:space="preserve">   -</v>
      </c>
      <c r="K2139" s="52" t="str">
        <f>_xlfn.IFNA(VLOOKUP(D2139&amp;"."&amp;G2139,PNIdata!$E$6:$L$264,2,FALSE),"-")</f>
        <v>-</v>
      </c>
      <c r="L2139" s="158" t="str">
        <f>IFERROR(IF(O2139&gt;0,I2139*O2139,"   -"),"   -")</f>
        <v xml:space="preserve">   -</v>
      </c>
      <c r="M2139" s="52"/>
      <c r="N2139" s="167"/>
      <c r="O2139" s="167"/>
    </row>
    <row r="2140" spans="1:15" x14ac:dyDescent="0.25">
      <c r="A2140" s="33" t="s">
        <v>109</v>
      </c>
      <c r="B2140" s="34">
        <f>VLOOKUP(D2140,nusedswatershed,4,FALSE)</f>
        <v>23</v>
      </c>
      <c r="C2140" s="35">
        <v>23</v>
      </c>
      <c r="D2140" s="36" t="s">
        <v>196</v>
      </c>
      <c r="E2140" s="36" t="s">
        <v>80</v>
      </c>
      <c r="F2140" s="21" t="s">
        <v>163</v>
      </c>
      <c r="G2140" s="40">
        <v>2017</v>
      </c>
      <c r="H2140" s="128" t="s">
        <v>644</v>
      </c>
      <c r="I2140" s="40"/>
      <c r="J2140" s="159" t="str">
        <f>IFERROR(IF(K2140&gt;0,I2140*K2140,"   -"),"   -")</f>
        <v xml:space="preserve">   -</v>
      </c>
      <c r="K2140" s="52" t="str">
        <f>_xlfn.IFNA(VLOOKUP(D2140&amp;"."&amp;G2140,PNIdata!$E$6:$L$264,2,FALSE),"-")</f>
        <v>-</v>
      </c>
      <c r="L2140" s="158" t="str">
        <f>IFERROR(IF(O2140&gt;0,I2140*O2140,"   -"),"   -")</f>
        <v xml:space="preserve">   -</v>
      </c>
      <c r="M2140" s="52"/>
      <c r="N2140" s="167"/>
      <c r="O2140" s="167"/>
    </row>
    <row r="2141" spans="1:15" x14ac:dyDescent="0.25">
      <c r="A2141" s="33" t="s">
        <v>109</v>
      </c>
      <c r="B2141" s="34">
        <f>VLOOKUP(D2141,nusedswatershed,4,FALSE)</f>
        <v>23</v>
      </c>
      <c r="C2141" s="35">
        <v>23</v>
      </c>
      <c r="D2141" s="36" t="s">
        <v>196</v>
      </c>
      <c r="E2141" s="36" t="s">
        <v>80</v>
      </c>
      <c r="F2141" s="21" t="s">
        <v>163</v>
      </c>
      <c r="G2141" s="40">
        <v>2016</v>
      </c>
      <c r="H2141" s="128" t="s">
        <v>644</v>
      </c>
      <c r="I2141" s="40"/>
      <c r="J2141" s="159" t="str">
        <f>IFERROR(IF(K2141&gt;0,I2141*K2141,"   -"),"   -")</f>
        <v xml:space="preserve">   -</v>
      </c>
      <c r="K2141" s="52" t="str">
        <f>_xlfn.IFNA(VLOOKUP(D2141&amp;"."&amp;G2141,PNIdata!$E$6:$L$264,2,FALSE),"-")</f>
        <v>-</v>
      </c>
      <c r="L2141" s="158" t="str">
        <f>IFERROR(IF(O2141&gt;0,I2141*O2141,"   -"),"   -")</f>
        <v xml:space="preserve">   -</v>
      </c>
      <c r="M2141" s="52"/>
      <c r="N2141" s="167"/>
      <c r="O2141" s="167"/>
    </row>
    <row r="2142" spans="1:15" x14ac:dyDescent="0.25">
      <c r="A2142" s="33" t="s">
        <v>109</v>
      </c>
      <c r="B2142" s="34">
        <f>VLOOKUP(D2142,nusedswatershed,4,FALSE)</f>
        <v>23</v>
      </c>
      <c r="C2142" s="35">
        <v>23</v>
      </c>
      <c r="D2142" s="36" t="s">
        <v>196</v>
      </c>
      <c r="E2142" s="36" t="s">
        <v>80</v>
      </c>
      <c r="F2142" s="21" t="s">
        <v>163</v>
      </c>
      <c r="G2142" s="22">
        <v>2015</v>
      </c>
      <c r="H2142" s="128" t="s">
        <v>644</v>
      </c>
      <c r="I2142" s="40"/>
      <c r="J2142" s="159" t="str">
        <f>IFERROR(IF(K2142&gt;0,I2142*K2142,"   -"),"   -")</f>
        <v xml:space="preserve">   -</v>
      </c>
      <c r="K2142" s="52" t="str">
        <f>_xlfn.IFNA(VLOOKUP(D2142&amp;"."&amp;G2142,PNIdata!$E$6:$L$264,2,FALSE),"-")</f>
        <v>-</v>
      </c>
      <c r="L2142" s="158" t="str">
        <f>IFERROR(IF(O2142&gt;0,I2142*O2142,"   -"),"   -")</f>
        <v xml:space="preserve">   -</v>
      </c>
      <c r="M2142" s="52"/>
      <c r="N2142" s="167"/>
      <c r="O2142" s="167"/>
    </row>
    <row r="2143" spans="1:15" x14ac:dyDescent="0.25">
      <c r="A2143" s="33" t="s">
        <v>109</v>
      </c>
      <c r="B2143" s="34">
        <f>VLOOKUP(D2143,nusedswatershed,4,FALSE)</f>
        <v>23</v>
      </c>
      <c r="C2143" s="35">
        <v>23</v>
      </c>
      <c r="D2143" s="36" t="s">
        <v>196</v>
      </c>
      <c r="E2143" s="36" t="s">
        <v>80</v>
      </c>
      <c r="F2143" s="21" t="s">
        <v>163</v>
      </c>
      <c r="G2143" s="22">
        <v>2014</v>
      </c>
      <c r="H2143" s="128" t="s">
        <v>644</v>
      </c>
      <c r="I2143" s="40"/>
      <c r="J2143" s="159" t="str">
        <f>IFERROR(IF(K2143&gt;0,I2143*K2143,"   -"),"   -")</f>
        <v xml:space="preserve">   -</v>
      </c>
      <c r="K2143" s="52" t="str">
        <f>_xlfn.IFNA(VLOOKUP(D2143&amp;"."&amp;G2143,PNIdata!$E$6:$L$264,2,FALSE),"-")</f>
        <v>-</v>
      </c>
      <c r="L2143" s="158" t="str">
        <f>IFERROR(IF(O2143&gt;0,I2143*O2143,"   -"),"   -")</f>
        <v xml:space="preserve">   -</v>
      </c>
      <c r="M2143" s="52"/>
      <c r="N2143" s="167"/>
      <c r="O2143" s="167"/>
    </row>
    <row r="2144" spans="1:15" x14ac:dyDescent="0.25">
      <c r="A2144" s="33" t="s">
        <v>109</v>
      </c>
      <c r="B2144" s="34">
        <f>VLOOKUP(D2144,nusedswatershed,4,FALSE)</f>
        <v>23</v>
      </c>
      <c r="C2144" s="35">
        <v>23</v>
      </c>
      <c r="D2144" s="36" t="s">
        <v>196</v>
      </c>
      <c r="E2144" s="36" t="s">
        <v>80</v>
      </c>
      <c r="F2144" s="21" t="s">
        <v>163</v>
      </c>
      <c r="G2144">
        <v>2013</v>
      </c>
      <c r="H2144" s="128">
        <v>25</v>
      </c>
      <c r="I2144" s="40">
        <v>25</v>
      </c>
      <c r="J2144" s="159" t="str">
        <f>IFERROR(IF(K2144&gt;0,I2144*K2144,"   -"),"   -")</f>
        <v xml:space="preserve">   -</v>
      </c>
      <c r="K2144" s="52" t="str">
        <f>_xlfn.IFNA(VLOOKUP(D2144&amp;"."&amp;G2144,PNIdata!$E$6:$L$264,2,FALSE),"-")</f>
        <v>-</v>
      </c>
      <c r="L2144" s="158" t="str">
        <f>IFERROR(IF(O2144&gt;0,I2144*O2144,"   -"),"   -")</f>
        <v xml:space="preserve">   -</v>
      </c>
      <c r="M2144" s="52"/>
      <c r="N2144" s="167"/>
      <c r="O2144" s="167"/>
    </row>
    <row r="2145" spans="1:15" x14ac:dyDescent="0.25">
      <c r="A2145" s="33" t="s">
        <v>109</v>
      </c>
      <c r="B2145" s="34">
        <f>VLOOKUP(D2145,nusedswatershed,4,FALSE)</f>
        <v>23</v>
      </c>
      <c r="C2145" s="35">
        <v>23</v>
      </c>
      <c r="D2145" s="36" t="s">
        <v>196</v>
      </c>
      <c r="E2145" s="36" t="s">
        <v>80</v>
      </c>
      <c r="F2145" s="21" t="s">
        <v>163</v>
      </c>
      <c r="G2145" s="22">
        <v>2012</v>
      </c>
      <c r="H2145" s="128" t="s">
        <v>644</v>
      </c>
      <c r="I2145" s="40"/>
      <c r="J2145" s="159" t="str">
        <f>IFERROR(IF(K2145&gt;0,I2145*K2145,"   -"),"   -")</f>
        <v xml:space="preserve">   -</v>
      </c>
      <c r="K2145" s="52" t="str">
        <f>_xlfn.IFNA(VLOOKUP(D2145&amp;"."&amp;G2145,PNIdata!$E$6:$L$264,2,FALSE),"-")</f>
        <v>-</v>
      </c>
      <c r="L2145" s="158" t="str">
        <f>IFERROR(IF(O2145&gt;0,I2145*O2145,"   -"),"   -")</f>
        <v xml:space="preserve">   -</v>
      </c>
      <c r="M2145" s="52"/>
      <c r="N2145" s="167"/>
      <c r="O2145" s="167"/>
    </row>
    <row r="2146" spans="1:15" x14ac:dyDescent="0.25">
      <c r="A2146" s="33" t="s">
        <v>109</v>
      </c>
      <c r="B2146" s="34">
        <f>VLOOKUP(D2146,nusedswatershed,4,FALSE)</f>
        <v>23</v>
      </c>
      <c r="C2146" s="35">
        <v>23</v>
      </c>
      <c r="D2146" s="36" t="s">
        <v>196</v>
      </c>
      <c r="E2146" s="36" t="s">
        <v>80</v>
      </c>
      <c r="F2146" s="21" t="s">
        <v>163</v>
      </c>
      <c r="G2146" s="22">
        <v>2011</v>
      </c>
      <c r="H2146" s="128" t="s">
        <v>644</v>
      </c>
      <c r="I2146" s="40"/>
      <c r="J2146" s="159" t="str">
        <f>IFERROR(IF(K2146&gt;0,I2146*K2146,"   -"),"   -")</f>
        <v xml:space="preserve">   -</v>
      </c>
      <c r="K2146" s="52" t="str">
        <f>_xlfn.IFNA(VLOOKUP(D2146&amp;"."&amp;G2146,PNIdata!$E$6:$L$264,2,FALSE),"-")</f>
        <v>-</v>
      </c>
      <c r="L2146" s="158" t="str">
        <f>IFERROR(IF(O2146&gt;0,I2146*O2146,"   -"),"   -")</f>
        <v xml:space="preserve">   -</v>
      </c>
      <c r="M2146" s="52"/>
      <c r="N2146" s="167"/>
      <c r="O2146" s="167"/>
    </row>
    <row r="2147" spans="1:15" x14ac:dyDescent="0.25">
      <c r="A2147" s="33" t="s">
        <v>109</v>
      </c>
      <c r="B2147" s="34">
        <f>VLOOKUP(D2147,nusedswatershed,4,FALSE)</f>
        <v>23</v>
      </c>
      <c r="C2147" s="35">
        <v>23</v>
      </c>
      <c r="D2147" s="36" t="s">
        <v>196</v>
      </c>
      <c r="E2147" s="36" t="s">
        <v>80</v>
      </c>
      <c r="F2147" s="21" t="s">
        <v>163</v>
      </c>
      <c r="G2147" s="22">
        <v>2010</v>
      </c>
      <c r="H2147" s="128" t="s">
        <v>644</v>
      </c>
      <c r="I2147" s="40"/>
      <c r="J2147" s="159" t="str">
        <f>IFERROR(IF(K2147&gt;0,I2147*K2147,"   -"),"   -")</f>
        <v xml:space="preserve">   -</v>
      </c>
      <c r="K2147" s="52" t="str">
        <f>_xlfn.IFNA(VLOOKUP(D2147&amp;"."&amp;G2147,PNIdata!$E$6:$L$264,2,FALSE),"-")</f>
        <v>-</v>
      </c>
      <c r="L2147" s="158" t="str">
        <f>IFERROR(IF(O2147&gt;0,I2147*O2147,"   -"),"   -")</f>
        <v xml:space="preserve">   -</v>
      </c>
      <c r="M2147" s="52"/>
      <c r="N2147" s="167"/>
      <c r="O2147" s="167"/>
    </row>
    <row r="2148" spans="1:15" x14ac:dyDescent="0.25">
      <c r="A2148" s="33" t="s">
        <v>109</v>
      </c>
      <c r="B2148" s="34">
        <f>VLOOKUP(D2148,nusedswatershed,4,FALSE)</f>
        <v>23</v>
      </c>
      <c r="C2148" s="35">
        <v>23</v>
      </c>
      <c r="D2148" s="36" t="s">
        <v>196</v>
      </c>
      <c r="E2148" s="36" t="s">
        <v>80</v>
      </c>
      <c r="F2148" s="21" t="s">
        <v>163</v>
      </c>
      <c r="G2148" s="22">
        <v>2009</v>
      </c>
      <c r="H2148" s="128" t="s">
        <v>644</v>
      </c>
      <c r="I2148" s="40"/>
      <c r="J2148" s="159" t="str">
        <f>IFERROR(IF(K2148&gt;0,I2148*K2148,"   -"),"   -")</f>
        <v xml:space="preserve">   -</v>
      </c>
      <c r="K2148" s="52" t="str">
        <f>_xlfn.IFNA(VLOOKUP(D2148&amp;"."&amp;G2148,PNIdata!$E$6:$L$264,2,FALSE),"-")</f>
        <v>-</v>
      </c>
      <c r="L2148" s="158" t="str">
        <f>IFERROR(IF(O2148&gt;0,I2148*O2148,"   -"),"   -")</f>
        <v xml:space="preserve">   -</v>
      </c>
      <c r="M2148" s="52"/>
      <c r="N2148" s="167"/>
      <c r="O2148" s="167"/>
    </row>
    <row r="2149" spans="1:15" x14ac:dyDescent="0.25">
      <c r="A2149" s="33" t="s">
        <v>109</v>
      </c>
      <c r="B2149" s="34">
        <f>VLOOKUP(D2149,nusedswatershed,4,FALSE)</f>
        <v>23</v>
      </c>
      <c r="C2149" s="35">
        <v>23</v>
      </c>
      <c r="D2149" s="36" t="s">
        <v>196</v>
      </c>
      <c r="E2149" s="36" t="s">
        <v>80</v>
      </c>
      <c r="F2149" s="21" t="s">
        <v>163</v>
      </c>
      <c r="G2149">
        <v>2008</v>
      </c>
      <c r="H2149" s="128" t="s">
        <v>644</v>
      </c>
      <c r="I2149" s="40"/>
      <c r="J2149" s="159" t="str">
        <f>IFERROR(IF(K2149&gt;0,I2149*K2149,"   -"),"   -")</f>
        <v xml:space="preserve">   -</v>
      </c>
      <c r="K2149" s="52" t="str">
        <f>_xlfn.IFNA(VLOOKUP(D2149&amp;"."&amp;G2149,PNIdata!$E$6:$L$264,2,FALSE),"-")</f>
        <v>-</v>
      </c>
      <c r="L2149" s="158" t="str">
        <f>IFERROR(IF(O2149&gt;0,I2149*O2149,"   -"),"   -")</f>
        <v xml:space="preserve">   -</v>
      </c>
      <c r="M2149" s="52"/>
      <c r="N2149" s="167"/>
      <c r="O2149" s="167"/>
    </row>
    <row r="2150" spans="1:15" x14ac:dyDescent="0.25">
      <c r="A2150" s="33" t="s">
        <v>109</v>
      </c>
      <c r="B2150" s="34">
        <f>VLOOKUP(D2150,nusedswatershed,4,FALSE)</f>
        <v>23</v>
      </c>
      <c r="C2150" s="35">
        <v>23</v>
      </c>
      <c r="D2150" s="36" t="s">
        <v>196</v>
      </c>
      <c r="E2150" s="36" t="s">
        <v>80</v>
      </c>
      <c r="F2150" s="21" t="s">
        <v>163</v>
      </c>
      <c r="G2150">
        <v>2007</v>
      </c>
      <c r="H2150" s="128">
        <v>35</v>
      </c>
      <c r="I2150" s="40">
        <v>35</v>
      </c>
      <c r="J2150" s="159" t="str">
        <f>IFERROR(IF(K2150&gt;0,I2150*K2150,"   -"),"   -")</f>
        <v xml:space="preserve">   -</v>
      </c>
      <c r="K2150" s="52" t="str">
        <f>_xlfn.IFNA(VLOOKUP(D2150&amp;"."&amp;G2150,PNIdata!$E$6:$L$264,2,FALSE),"-")</f>
        <v>-</v>
      </c>
      <c r="L2150" s="158" t="str">
        <f>IFERROR(IF(O2150&gt;0,I2150*O2150,"   -"),"   -")</f>
        <v xml:space="preserve">   -</v>
      </c>
      <c r="M2150" s="52"/>
      <c r="N2150" s="167"/>
      <c r="O2150" s="167"/>
    </row>
    <row r="2151" spans="1:15" x14ac:dyDescent="0.25">
      <c r="A2151" s="33" t="s">
        <v>109</v>
      </c>
      <c r="B2151" s="34">
        <f>VLOOKUP(D2151,nusedswatershed,4,FALSE)</f>
        <v>23</v>
      </c>
      <c r="C2151" s="35">
        <v>23</v>
      </c>
      <c r="D2151" s="36" t="s">
        <v>196</v>
      </c>
      <c r="E2151" s="36" t="s">
        <v>80</v>
      </c>
      <c r="F2151" s="21" t="s">
        <v>163</v>
      </c>
      <c r="G2151">
        <v>2006</v>
      </c>
      <c r="H2151" s="128">
        <v>24</v>
      </c>
      <c r="I2151" s="40">
        <v>24</v>
      </c>
      <c r="J2151" s="159" t="str">
        <f>IFERROR(IF(K2151&gt;0,I2151*K2151,"   -"),"   -")</f>
        <v xml:space="preserve">   -</v>
      </c>
      <c r="K2151" s="52" t="str">
        <f>_xlfn.IFNA(VLOOKUP(D2151&amp;"."&amp;G2151,PNIdata!$E$6:$L$264,2,FALSE),"-")</f>
        <v>-</v>
      </c>
      <c r="L2151" s="158" t="str">
        <f>IFERROR(IF(O2151&gt;0,I2151*O2151,"   -"),"   -")</f>
        <v xml:space="preserve">   -</v>
      </c>
      <c r="M2151" s="52"/>
      <c r="N2151" s="167"/>
      <c r="O2151" s="167"/>
    </row>
    <row r="2152" spans="1:15" x14ac:dyDescent="0.25">
      <c r="A2152" s="33" t="s">
        <v>109</v>
      </c>
      <c r="B2152" s="34">
        <f>VLOOKUP(D2152,nusedswatershed,4,FALSE)</f>
        <v>23</v>
      </c>
      <c r="C2152" s="35">
        <v>23</v>
      </c>
      <c r="D2152" s="36" t="s">
        <v>196</v>
      </c>
      <c r="E2152" s="36" t="s">
        <v>80</v>
      </c>
      <c r="F2152" s="21" t="s">
        <v>163</v>
      </c>
      <c r="G2152">
        <v>2005</v>
      </c>
      <c r="H2152" s="128">
        <v>54</v>
      </c>
      <c r="I2152" s="40">
        <v>54</v>
      </c>
      <c r="J2152" s="159" t="str">
        <f>IFERROR(IF(K2152&gt;0,I2152*K2152,"   -"),"   -")</f>
        <v xml:space="preserve">   -</v>
      </c>
      <c r="K2152" s="52" t="str">
        <f>_xlfn.IFNA(VLOOKUP(D2152&amp;"."&amp;G2152,PNIdata!$E$6:$L$264,2,FALSE),"-")</f>
        <v>-</v>
      </c>
      <c r="L2152" s="158" t="str">
        <f>IFERROR(IF(O2152&gt;0,I2152*O2152,"   -"),"   -")</f>
        <v xml:space="preserve">   -</v>
      </c>
      <c r="M2152" s="52"/>
      <c r="N2152" s="167"/>
      <c r="O2152" s="167"/>
    </row>
    <row r="2153" spans="1:15" x14ac:dyDescent="0.25">
      <c r="A2153" s="33" t="s">
        <v>109</v>
      </c>
      <c r="B2153" s="34">
        <f>VLOOKUP(D2153,nusedswatershed,4,FALSE)</f>
        <v>23</v>
      </c>
      <c r="C2153" s="35">
        <v>23</v>
      </c>
      <c r="D2153" s="36" t="s">
        <v>196</v>
      </c>
      <c r="E2153" s="36" t="s">
        <v>80</v>
      </c>
      <c r="F2153" s="21" t="s">
        <v>163</v>
      </c>
      <c r="G2153">
        <v>2004</v>
      </c>
      <c r="H2153" s="128">
        <v>55</v>
      </c>
      <c r="I2153" s="40">
        <v>55</v>
      </c>
      <c r="J2153" s="159" t="str">
        <f>IFERROR(IF(K2153&gt;0,I2153*K2153,"   -"),"   -")</f>
        <v xml:space="preserve">   -</v>
      </c>
      <c r="K2153" s="52" t="str">
        <f>_xlfn.IFNA(VLOOKUP(D2153&amp;"."&amp;G2153,PNIdata!$E$6:$L$264,2,FALSE),"-")</f>
        <v>-</v>
      </c>
      <c r="L2153" s="158" t="str">
        <f>IFERROR(IF(O2153&gt;0,I2153*O2153,"   -"),"   -")</f>
        <v xml:space="preserve">   -</v>
      </c>
      <c r="M2153" s="52"/>
      <c r="N2153" s="167"/>
      <c r="O2153" s="167"/>
    </row>
    <row r="2154" spans="1:15" x14ac:dyDescent="0.25">
      <c r="A2154" s="33" t="s">
        <v>109</v>
      </c>
      <c r="B2154" s="34">
        <f>VLOOKUP(D2154,nusedswatershed,4,FALSE)</f>
        <v>23</v>
      </c>
      <c r="C2154" s="35">
        <v>23</v>
      </c>
      <c r="D2154" s="36" t="s">
        <v>196</v>
      </c>
      <c r="E2154" s="36" t="s">
        <v>80</v>
      </c>
      <c r="F2154" s="21" t="s">
        <v>163</v>
      </c>
      <c r="G2154">
        <v>2003</v>
      </c>
      <c r="H2154" s="128" t="s">
        <v>644</v>
      </c>
      <c r="I2154" s="40"/>
      <c r="J2154" s="159" t="str">
        <f>IFERROR(IF(K2154&gt;0,I2154*K2154,"   -"),"   -")</f>
        <v xml:space="preserve">   -</v>
      </c>
      <c r="K2154" s="52" t="str">
        <f>_xlfn.IFNA(VLOOKUP(D2154&amp;"."&amp;G2154,PNIdata!$E$6:$L$264,2,FALSE),"-")</f>
        <v>-</v>
      </c>
      <c r="L2154" s="158" t="str">
        <f>IFERROR(IF(O2154&gt;0,I2154*O2154,"   -"),"   -")</f>
        <v xml:space="preserve">   -</v>
      </c>
      <c r="M2154" s="52"/>
      <c r="N2154" s="167"/>
      <c r="O2154" s="167"/>
    </row>
    <row r="2155" spans="1:15" x14ac:dyDescent="0.25">
      <c r="A2155" s="33" t="s">
        <v>109</v>
      </c>
      <c r="B2155" s="34">
        <f>VLOOKUP(D2155,nusedswatershed,4,FALSE)</f>
        <v>23</v>
      </c>
      <c r="C2155" s="35">
        <v>23</v>
      </c>
      <c r="D2155" s="36" t="s">
        <v>196</v>
      </c>
      <c r="E2155" s="36" t="s">
        <v>80</v>
      </c>
      <c r="F2155" s="21" t="s">
        <v>163</v>
      </c>
      <c r="G2155">
        <v>2002</v>
      </c>
      <c r="H2155" s="128">
        <v>135</v>
      </c>
      <c r="I2155" s="40">
        <v>135</v>
      </c>
      <c r="J2155" s="159" t="str">
        <f>IFERROR(IF(K2155&gt;0,I2155*K2155,"   -"),"   -")</f>
        <v xml:space="preserve">   -</v>
      </c>
      <c r="K2155" s="52" t="str">
        <f>_xlfn.IFNA(VLOOKUP(D2155&amp;"."&amp;G2155,PNIdata!$E$6:$L$264,2,FALSE),"-")</f>
        <v>-</v>
      </c>
      <c r="L2155" s="158" t="str">
        <f>IFERROR(IF(O2155&gt;0,I2155*O2155,"   -"),"   -")</f>
        <v xml:space="preserve">   -</v>
      </c>
      <c r="M2155" s="52"/>
      <c r="N2155" s="167"/>
      <c r="O2155" s="167"/>
    </row>
    <row r="2156" spans="1:15" x14ac:dyDescent="0.25">
      <c r="A2156" s="33" t="s">
        <v>109</v>
      </c>
      <c r="B2156" s="34">
        <f>VLOOKUP(D2156,nusedswatershed,4,FALSE)</f>
        <v>23</v>
      </c>
      <c r="C2156" s="35">
        <v>23</v>
      </c>
      <c r="D2156" s="36" t="s">
        <v>196</v>
      </c>
      <c r="E2156" s="36" t="s">
        <v>80</v>
      </c>
      <c r="F2156" s="21" t="s">
        <v>163</v>
      </c>
      <c r="G2156">
        <v>2001</v>
      </c>
      <c r="H2156" s="128">
        <v>120</v>
      </c>
      <c r="I2156" s="40">
        <v>120</v>
      </c>
      <c r="J2156" s="159" t="str">
        <f>IFERROR(IF(K2156&gt;0,I2156*K2156,"   -"),"   -")</f>
        <v xml:space="preserve">   -</v>
      </c>
      <c r="K2156" s="52" t="str">
        <f>_xlfn.IFNA(VLOOKUP(D2156&amp;"."&amp;G2156,PNIdata!$E$6:$L$264,2,FALSE),"-")</f>
        <v>-</v>
      </c>
      <c r="L2156" s="158" t="str">
        <f>IFERROR(IF(O2156&gt;0,I2156*O2156,"   -"),"   -")</f>
        <v xml:space="preserve">   -</v>
      </c>
      <c r="M2156" s="52"/>
      <c r="N2156" s="167"/>
      <c r="O2156" s="167"/>
    </row>
    <row r="2157" spans="1:15" x14ac:dyDescent="0.25">
      <c r="A2157" s="33" t="s">
        <v>109</v>
      </c>
      <c r="B2157" s="34">
        <f>VLOOKUP(D2157,nusedswatershed,4,FALSE)</f>
        <v>23</v>
      </c>
      <c r="C2157" s="35">
        <v>23</v>
      </c>
      <c r="D2157" s="36" t="s">
        <v>196</v>
      </c>
      <c r="E2157" s="36" t="s">
        <v>80</v>
      </c>
      <c r="F2157" s="21" t="s">
        <v>163</v>
      </c>
      <c r="G2157">
        <v>2000</v>
      </c>
      <c r="H2157" s="128">
        <v>40</v>
      </c>
      <c r="I2157" s="40">
        <v>40</v>
      </c>
      <c r="J2157" s="159" t="str">
        <f>IFERROR(IF(K2157&gt;0,I2157*K2157,"   -"),"   -")</f>
        <v xml:space="preserve">   -</v>
      </c>
      <c r="K2157" s="52" t="str">
        <f>_xlfn.IFNA(VLOOKUP(D2157&amp;"."&amp;G2157,PNIdata!$E$6:$L$264,2,FALSE),"-")</f>
        <v>-</v>
      </c>
      <c r="L2157" s="158" t="str">
        <f>IFERROR(IF(O2157&gt;0,I2157*O2157,"   -"),"   -")</f>
        <v xml:space="preserve">   -</v>
      </c>
      <c r="M2157" s="52"/>
      <c r="N2157" s="167"/>
      <c r="O2157" s="167"/>
    </row>
    <row r="2158" spans="1:15" x14ac:dyDescent="0.25">
      <c r="A2158" s="33" t="s">
        <v>109</v>
      </c>
      <c r="B2158" s="34">
        <f>VLOOKUP(D2158,nusedswatershed,4,FALSE)</f>
        <v>23</v>
      </c>
      <c r="C2158" s="35">
        <v>23</v>
      </c>
      <c r="D2158" s="36" t="s">
        <v>196</v>
      </c>
      <c r="E2158" s="36" t="s">
        <v>80</v>
      </c>
      <c r="F2158" s="21" t="s">
        <v>163</v>
      </c>
      <c r="G2158">
        <v>1999</v>
      </c>
      <c r="H2158" s="128">
        <v>16</v>
      </c>
      <c r="I2158" s="40">
        <v>16</v>
      </c>
      <c r="J2158" s="159" t="str">
        <f>IFERROR(IF(K2158&gt;0,I2158*K2158,"   -"),"   -")</f>
        <v xml:space="preserve">   -</v>
      </c>
      <c r="K2158" s="52" t="str">
        <f>_xlfn.IFNA(VLOOKUP(D2158&amp;"."&amp;G2158,PNIdata!$E$6:$L$264,2,FALSE),"-")</f>
        <v>-</v>
      </c>
      <c r="L2158" s="158" t="str">
        <f>IFERROR(IF(O2158&gt;0,I2158*O2158,"   -"),"   -")</f>
        <v xml:space="preserve">   -</v>
      </c>
      <c r="M2158" s="52"/>
      <c r="N2158" s="167"/>
      <c r="O2158" s="167"/>
    </row>
    <row r="2159" spans="1:15" x14ac:dyDescent="0.25">
      <c r="A2159" s="33" t="s">
        <v>109</v>
      </c>
      <c r="B2159" s="34">
        <f>VLOOKUP(D2159,nusedswatershed,4,FALSE)</f>
        <v>23</v>
      </c>
      <c r="C2159" s="35">
        <v>23</v>
      </c>
      <c r="D2159" s="36" t="s">
        <v>196</v>
      </c>
      <c r="E2159" s="36" t="s">
        <v>80</v>
      </c>
      <c r="F2159" s="21" t="s">
        <v>163</v>
      </c>
      <c r="G2159" s="22">
        <v>1998</v>
      </c>
      <c r="H2159" s="128">
        <v>125</v>
      </c>
      <c r="I2159" s="40">
        <v>125</v>
      </c>
      <c r="J2159" s="159" t="str">
        <f>IFERROR(IF(K2159&gt;0,I2159*K2159,"   -"),"   -")</f>
        <v xml:space="preserve">   -</v>
      </c>
      <c r="K2159" s="52" t="str">
        <f>_xlfn.IFNA(VLOOKUP(D2159&amp;"."&amp;G2159,PNIdata!$E$6:$L$264,2,FALSE),"-")</f>
        <v>-</v>
      </c>
      <c r="L2159" s="158" t="str">
        <f>IFERROR(IF(O2159&gt;0,I2159*O2159,"   -"),"   -")</f>
        <v xml:space="preserve">   -</v>
      </c>
      <c r="M2159" s="52"/>
      <c r="N2159" s="167"/>
      <c r="O2159" s="168"/>
    </row>
    <row r="2160" spans="1:15" x14ac:dyDescent="0.25">
      <c r="A2160" s="33" t="s">
        <v>109</v>
      </c>
      <c r="B2160" s="34">
        <f>VLOOKUP(D2160,nusedswatershed,4,FALSE)</f>
        <v>23</v>
      </c>
      <c r="C2160" s="35">
        <v>23</v>
      </c>
      <c r="D2160" s="36" t="s">
        <v>196</v>
      </c>
      <c r="E2160" s="36" t="s">
        <v>80</v>
      </c>
      <c r="F2160" s="21" t="s">
        <v>163</v>
      </c>
      <c r="G2160" s="22">
        <v>1997</v>
      </c>
      <c r="H2160" s="128">
        <v>60</v>
      </c>
      <c r="I2160" s="40">
        <v>60</v>
      </c>
      <c r="J2160" s="159" t="str">
        <f>IFERROR(IF(K2160&gt;0,I2160*K2160,"   -"),"   -")</f>
        <v xml:space="preserve">   -</v>
      </c>
      <c r="K2160" s="52" t="str">
        <f>_xlfn.IFNA(VLOOKUP(D2160&amp;"."&amp;G2160,PNIdata!$E$6:$L$264,2,FALSE),"-")</f>
        <v>-</v>
      </c>
      <c r="L2160" s="158" t="str">
        <f>IFERROR(IF(O2160&gt;0,I2160*O2160,"   -"),"   -")</f>
        <v xml:space="preserve">   -</v>
      </c>
      <c r="M2160" s="52"/>
      <c r="N2160" s="167"/>
      <c r="O2160" s="167"/>
    </row>
    <row r="2161" spans="1:15" x14ac:dyDescent="0.25">
      <c r="A2161" s="33" t="s">
        <v>109</v>
      </c>
      <c r="B2161" s="34">
        <f>VLOOKUP(D2161,nusedswatershed,4,FALSE)</f>
        <v>23</v>
      </c>
      <c r="C2161" s="35">
        <v>23</v>
      </c>
      <c r="D2161" s="36" t="s">
        <v>196</v>
      </c>
      <c r="E2161" s="36" t="s">
        <v>80</v>
      </c>
      <c r="F2161" s="21" t="s">
        <v>163</v>
      </c>
      <c r="G2161" s="22">
        <v>1996</v>
      </c>
      <c r="H2161" s="128">
        <v>20</v>
      </c>
      <c r="I2161" s="40">
        <v>20</v>
      </c>
      <c r="J2161" s="159" t="str">
        <f>IFERROR(IF(K2161&gt;0,I2161*K2161,"   -"),"   -")</f>
        <v xml:space="preserve">   -</v>
      </c>
      <c r="K2161" s="52" t="str">
        <f>_xlfn.IFNA(VLOOKUP(D2161&amp;"."&amp;G2161,PNIdata!$E$6:$L$264,2,FALSE),"-")</f>
        <v>-</v>
      </c>
      <c r="L2161" s="158" t="str">
        <f>IFERROR(IF(O2161&gt;0,I2161*O2161,"   -"),"   -")</f>
        <v xml:space="preserve">   -</v>
      </c>
      <c r="M2161" s="52"/>
      <c r="N2161" s="167"/>
      <c r="O2161" s="167"/>
    </row>
    <row r="2162" spans="1:15" x14ac:dyDescent="0.25">
      <c r="A2162" s="33" t="s">
        <v>109</v>
      </c>
      <c r="B2162" s="34">
        <f>VLOOKUP(D2162,nusedswatershed,4,FALSE)</f>
        <v>23</v>
      </c>
      <c r="C2162" s="35">
        <v>23</v>
      </c>
      <c r="D2162" s="36" t="s">
        <v>196</v>
      </c>
      <c r="E2162" s="36" t="s">
        <v>80</v>
      </c>
      <c r="F2162" s="21" t="s">
        <v>163</v>
      </c>
      <c r="G2162" s="22">
        <v>1995</v>
      </c>
      <c r="H2162" s="128">
        <v>1</v>
      </c>
      <c r="I2162" s="40">
        <v>1</v>
      </c>
      <c r="J2162" s="159" t="str">
        <f>IFERROR(IF(K2162&gt;0,I2162*K2162,"   -"),"   -")</f>
        <v xml:space="preserve">   -</v>
      </c>
      <c r="K2162" s="52" t="str">
        <f>_xlfn.IFNA(VLOOKUP(D2162&amp;"."&amp;G2162,PNIdata!$E$6:$L$264,2,FALSE),"-")</f>
        <v>-</v>
      </c>
      <c r="L2162" s="158" t="str">
        <f>IFERROR(IF(O2162&gt;0,I2162*O2162,"   -"),"   -")</f>
        <v xml:space="preserve">   -</v>
      </c>
      <c r="M2162" s="52"/>
      <c r="N2162" s="167"/>
      <c r="O2162" s="167"/>
    </row>
    <row r="2163" spans="1:15" hidden="1" x14ac:dyDescent="0.25">
      <c r="A2163" s="33" t="s">
        <v>109</v>
      </c>
      <c r="B2163" s="34">
        <f>VLOOKUP(D2163,nusedswatershed,4,FALSE)</f>
        <v>23</v>
      </c>
      <c r="C2163" s="35">
        <v>23</v>
      </c>
      <c r="D2163" s="36" t="s">
        <v>196</v>
      </c>
      <c r="E2163" s="36" t="s">
        <v>80</v>
      </c>
      <c r="F2163" s="21" t="s">
        <v>163</v>
      </c>
      <c r="G2163" s="22">
        <v>1994</v>
      </c>
      <c r="H2163" s="128">
        <v>4</v>
      </c>
      <c r="I2163" s="40">
        <v>4</v>
      </c>
      <c r="J2163" s="159" t="str">
        <f>IFERROR(IF(K2163&gt;0,I2163*K2163,"   -"),"   -")</f>
        <v xml:space="preserve">   -</v>
      </c>
      <c r="K2163" s="52" t="str">
        <f>_xlfn.IFNA(VLOOKUP(D2163&amp;"."&amp;G2163,PNIdata!$E$6:$L$264,2,FALSE),"-")</f>
        <v>-</v>
      </c>
      <c r="L2163" s="158" t="str">
        <f>IFERROR(IF(O2163&gt;0,I2163*O2163,"   -"),"   -")</f>
        <v xml:space="preserve">   -</v>
      </c>
      <c r="M2163" s="52"/>
      <c r="N2163" s="167"/>
      <c r="O2163" s="167"/>
    </row>
    <row r="2164" spans="1:15" hidden="1" x14ac:dyDescent="0.25">
      <c r="A2164" s="33" t="s">
        <v>109</v>
      </c>
      <c r="B2164" s="34">
        <f>VLOOKUP(D2164,nusedswatershed,4,FALSE)</f>
        <v>23</v>
      </c>
      <c r="C2164" s="35">
        <v>23</v>
      </c>
      <c r="D2164" s="36" t="s">
        <v>196</v>
      </c>
      <c r="E2164" s="36" t="s">
        <v>80</v>
      </c>
      <c r="F2164" s="21" t="s">
        <v>163</v>
      </c>
      <c r="G2164" s="22">
        <v>1993</v>
      </c>
      <c r="H2164" s="128" t="s">
        <v>650</v>
      </c>
      <c r="I2164" s="40"/>
      <c r="J2164" s="159" t="str">
        <f>IFERROR(IF(K2164&gt;0,I2164*K2164,"   -"),"   -")</f>
        <v xml:space="preserve">   -</v>
      </c>
      <c r="K2164" s="52" t="str">
        <f>_xlfn.IFNA(VLOOKUP(D2164&amp;"."&amp;G2164,PNIdata!$E$6:$L$264,2,FALSE),"-")</f>
        <v>-</v>
      </c>
      <c r="L2164" s="158" t="str">
        <f>IFERROR(IF(O2164&gt;0,I2164*O2164,"   -"),"   -")</f>
        <v xml:space="preserve">   -</v>
      </c>
      <c r="M2164" s="52"/>
      <c r="N2164" s="167"/>
      <c r="O2164" s="167"/>
    </row>
    <row r="2165" spans="1:15" hidden="1" x14ac:dyDescent="0.25">
      <c r="A2165" s="33" t="s">
        <v>109</v>
      </c>
      <c r="B2165" s="34">
        <f>VLOOKUP(D2165,nusedswatershed,4,FALSE)</f>
        <v>23</v>
      </c>
      <c r="C2165" s="35">
        <v>23</v>
      </c>
      <c r="D2165" s="36" t="s">
        <v>196</v>
      </c>
      <c r="E2165" s="36" t="s">
        <v>80</v>
      </c>
      <c r="F2165" s="21" t="s">
        <v>163</v>
      </c>
      <c r="G2165" s="22">
        <v>1992</v>
      </c>
      <c r="H2165" s="128">
        <v>30</v>
      </c>
      <c r="I2165" s="40">
        <v>30</v>
      </c>
      <c r="J2165" s="159" t="str">
        <f>IFERROR(IF(K2165&gt;0,I2165*K2165,"   -"),"   -")</f>
        <v xml:space="preserve">   -</v>
      </c>
      <c r="K2165" s="52" t="str">
        <f>_xlfn.IFNA(VLOOKUP(D2165&amp;"."&amp;G2165,PNIdata!$E$6:$L$264,2,FALSE),"-")</f>
        <v>-</v>
      </c>
      <c r="L2165" s="158" t="str">
        <f>IFERROR(IF(O2165&gt;0,I2165*O2165,"   -"),"   -")</f>
        <v xml:space="preserve">   -</v>
      </c>
      <c r="M2165" s="52"/>
      <c r="N2165" s="167"/>
      <c r="O2165" s="167"/>
    </row>
    <row r="2166" spans="1:15" hidden="1" x14ac:dyDescent="0.25">
      <c r="A2166" s="33" t="s">
        <v>109</v>
      </c>
      <c r="B2166" s="34">
        <f>VLOOKUP(D2166,nusedswatershed,4,FALSE)</f>
        <v>23</v>
      </c>
      <c r="C2166" s="35">
        <v>23</v>
      </c>
      <c r="D2166" s="36" t="s">
        <v>196</v>
      </c>
      <c r="E2166" s="36" t="s">
        <v>80</v>
      </c>
      <c r="F2166" s="21" t="s">
        <v>163</v>
      </c>
      <c r="G2166" s="22">
        <v>1991</v>
      </c>
      <c r="H2166" s="128">
        <v>30</v>
      </c>
      <c r="I2166" s="40">
        <v>30</v>
      </c>
      <c r="J2166" s="159" t="str">
        <f>IFERROR(IF(K2166&gt;0,I2166*K2166,"   -"),"   -")</f>
        <v xml:space="preserve">   -</v>
      </c>
      <c r="K2166" s="52" t="str">
        <f>_xlfn.IFNA(VLOOKUP(D2166&amp;"."&amp;G2166,PNIdata!$E$6:$L$264,2,FALSE),"-")</f>
        <v>-</v>
      </c>
      <c r="L2166" s="158" t="str">
        <f>IFERROR(IF(O2166&gt;0,I2166*O2166,"   -"),"   -")</f>
        <v xml:space="preserve">   -</v>
      </c>
      <c r="M2166" s="52"/>
      <c r="N2166" s="167"/>
      <c r="O2166" s="167"/>
    </row>
    <row r="2167" spans="1:15" hidden="1" x14ac:dyDescent="0.25">
      <c r="A2167" s="33" t="s">
        <v>109</v>
      </c>
      <c r="B2167" s="34">
        <f>VLOOKUP(D2167,nusedswatershed,4,FALSE)</f>
        <v>23</v>
      </c>
      <c r="C2167" s="35">
        <v>23</v>
      </c>
      <c r="D2167" s="36" t="s">
        <v>196</v>
      </c>
      <c r="E2167" s="36" t="s">
        <v>80</v>
      </c>
      <c r="F2167" s="21" t="s">
        <v>163</v>
      </c>
      <c r="G2167" s="22">
        <v>1990</v>
      </c>
      <c r="H2167" s="128">
        <v>5</v>
      </c>
      <c r="I2167" s="40">
        <v>5</v>
      </c>
      <c r="J2167" s="159" t="str">
        <f>IFERROR(IF(K2167&gt;0,I2167*K2167,"   -"),"   -")</f>
        <v xml:space="preserve">   -</v>
      </c>
      <c r="K2167" s="52" t="str">
        <f>_xlfn.IFNA(VLOOKUP(D2167&amp;"."&amp;G2167,PNIdata!$E$6:$L$264,2,FALSE),"-")</f>
        <v>-</v>
      </c>
      <c r="L2167" s="158" t="str">
        <f>IFERROR(IF(O2167&gt;0,I2167*O2167,"   -"),"   -")</f>
        <v xml:space="preserve">   -</v>
      </c>
      <c r="M2167" s="52"/>
      <c r="N2167" s="167"/>
      <c r="O2167" s="167"/>
    </row>
    <row r="2168" spans="1:15" hidden="1" x14ac:dyDescent="0.25">
      <c r="A2168" s="33" t="s">
        <v>109</v>
      </c>
      <c r="B2168" s="34">
        <f>VLOOKUP(D2168,nusedswatershed,4,FALSE)</f>
        <v>23</v>
      </c>
      <c r="C2168" s="35">
        <v>23</v>
      </c>
      <c r="D2168" s="36" t="s">
        <v>196</v>
      </c>
      <c r="E2168" s="36" t="s">
        <v>80</v>
      </c>
      <c r="F2168" s="21" t="s">
        <v>163</v>
      </c>
      <c r="G2168" s="22">
        <v>1989</v>
      </c>
      <c r="H2168" s="128" t="s">
        <v>643</v>
      </c>
      <c r="I2168" s="40"/>
      <c r="J2168" s="159" t="str">
        <f>IFERROR(IF(K2168&gt;0,I2168*K2168,"   -"),"   -")</f>
        <v xml:space="preserve">   -</v>
      </c>
      <c r="K2168" s="52" t="str">
        <f>_xlfn.IFNA(VLOOKUP(D2168&amp;"."&amp;G2168,PNIdata!$E$6:$L$264,2,FALSE),"-")</f>
        <v>-</v>
      </c>
      <c r="L2168" s="158" t="str">
        <f>IFERROR(IF(O2168&gt;0,I2168*O2168,"   -"),"   -")</f>
        <v xml:space="preserve">   -</v>
      </c>
      <c r="M2168" s="52"/>
      <c r="N2168" s="167"/>
      <c r="O2168" s="167"/>
    </row>
    <row r="2169" spans="1:15" hidden="1" x14ac:dyDescent="0.25">
      <c r="A2169" s="33" t="s">
        <v>109</v>
      </c>
      <c r="B2169" s="34">
        <f>VLOOKUP(D2169,nusedswatershed,4,FALSE)</f>
        <v>23</v>
      </c>
      <c r="C2169" s="35">
        <v>23</v>
      </c>
      <c r="D2169" s="36" t="s">
        <v>196</v>
      </c>
      <c r="E2169" s="36" t="s">
        <v>80</v>
      </c>
      <c r="F2169" s="21" t="s">
        <v>163</v>
      </c>
      <c r="G2169" s="22">
        <v>1988</v>
      </c>
      <c r="H2169" s="128" t="s">
        <v>643</v>
      </c>
      <c r="I2169" s="40"/>
      <c r="J2169" s="159" t="str">
        <f>IFERROR(IF(K2169&gt;0,I2169*K2169,"   -"),"   -")</f>
        <v xml:space="preserve">   -</v>
      </c>
      <c r="K2169" s="52" t="str">
        <f>_xlfn.IFNA(VLOOKUP(D2169&amp;"."&amp;G2169,PNIdata!$E$6:$L$264,2,FALSE),"-")</f>
        <v>-</v>
      </c>
      <c r="L2169" s="158" t="str">
        <f>IFERROR(IF(O2169&gt;0,I2169*O2169,"   -"),"   -")</f>
        <v xml:space="preserve">   -</v>
      </c>
      <c r="M2169" s="52"/>
      <c r="N2169" s="167"/>
      <c r="O2169" s="167"/>
    </row>
    <row r="2170" spans="1:15" hidden="1" x14ac:dyDescent="0.25">
      <c r="A2170" s="33" t="s">
        <v>109</v>
      </c>
      <c r="B2170" s="34">
        <f>VLOOKUP(D2170,nusedswatershed,4,FALSE)</f>
        <v>23</v>
      </c>
      <c r="C2170" s="35">
        <v>23</v>
      </c>
      <c r="D2170" s="36" t="s">
        <v>196</v>
      </c>
      <c r="E2170" s="36" t="s">
        <v>80</v>
      </c>
      <c r="F2170" s="21" t="s">
        <v>163</v>
      </c>
      <c r="G2170" s="22">
        <v>1987</v>
      </c>
      <c r="H2170" s="128" t="s">
        <v>644</v>
      </c>
      <c r="I2170" s="40"/>
      <c r="J2170" s="159" t="str">
        <f>IFERROR(IF(K2170&gt;0,I2170*K2170,"   -"),"   -")</f>
        <v xml:space="preserve">   -</v>
      </c>
      <c r="K2170" s="52" t="str">
        <f>_xlfn.IFNA(VLOOKUP(D2170&amp;"."&amp;G2170,PNIdata!$E$6:$L$264,2,FALSE),"-")</f>
        <v>-</v>
      </c>
      <c r="L2170" s="158" t="str">
        <f>IFERROR(IF(O2170&gt;0,I2170*O2170,"   -"),"   -")</f>
        <v xml:space="preserve">   -</v>
      </c>
      <c r="M2170" s="52"/>
      <c r="N2170" s="167"/>
      <c r="O2170" s="167"/>
    </row>
    <row r="2171" spans="1:15" hidden="1" x14ac:dyDescent="0.25">
      <c r="A2171" s="33" t="s">
        <v>109</v>
      </c>
      <c r="B2171" s="34">
        <f>VLOOKUP(D2171,nusedswatershed,4,FALSE)</f>
        <v>23</v>
      </c>
      <c r="C2171" s="35">
        <v>23</v>
      </c>
      <c r="D2171" s="36" t="s">
        <v>196</v>
      </c>
      <c r="E2171" s="36" t="s">
        <v>80</v>
      </c>
      <c r="F2171" s="21" t="s">
        <v>163</v>
      </c>
      <c r="G2171" s="22">
        <v>1986</v>
      </c>
      <c r="H2171" s="128" t="s">
        <v>644</v>
      </c>
      <c r="I2171" s="40"/>
      <c r="J2171" s="159" t="str">
        <f>IFERROR(IF(K2171&gt;0,I2171*K2171,"   -"),"   -")</f>
        <v xml:space="preserve">   -</v>
      </c>
      <c r="K2171" s="52" t="str">
        <f>_xlfn.IFNA(VLOOKUP(D2171&amp;"."&amp;G2171,PNIdata!$E$6:$L$264,2,FALSE),"-")</f>
        <v>-</v>
      </c>
      <c r="L2171" s="158" t="str">
        <f>IFERROR(IF(O2171&gt;0,I2171*O2171,"   -"),"   -")</f>
        <v xml:space="preserve">   -</v>
      </c>
      <c r="M2171" s="52"/>
      <c r="N2171" s="167"/>
      <c r="O2171" s="167"/>
    </row>
    <row r="2172" spans="1:15" hidden="1" x14ac:dyDescent="0.25">
      <c r="A2172" s="33" t="s">
        <v>109</v>
      </c>
      <c r="B2172" s="34">
        <f>VLOOKUP(D2172,nusedswatershed,4,FALSE)</f>
        <v>23</v>
      </c>
      <c r="C2172" s="35">
        <v>23</v>
      </c>
      <c r="D2172" s="36" t="s">
        <v>196</v>
      </c>
      <c r="E2172" s="36" t="s">
        <v>80</v>
      </c>
      <c r="F2172" s="21" t="s">
        <v>163</v>
      </c>
      <c r="G2172" s="22">
        <v>1985</v>
      </c>
      <c r="H2172" s="128">
        <v>2</v>
      </c>
      <c r="I2172" s="40">
        <v>2</v>
      </c>
      <c r="J2172" s="159" t="str">
        <f>IFERROR(IF(K2172&gt;0,I2172*K2172,"   -"),"   -")</f>
        <v xml:space="preserve">   -</v>
      </c>
      <c r="K2172" s="52" t="str">
        <f>_xlfn.IFNA(VLOOKUP(D2172&amp;"."&amp;G2172,PNIdata!$E$6:$L$264,2,FALSE),"-")</f>
        <v>-</v>
      </c>
      <c r="L2172" s="158" t="str">
        <f>IFERROR(IF(O2172&gt;0,I2172*O2172,"   -"),"   -")</f>
        <v xml:space="preserve">   -</v>
      </c>
      <c r="M2172" s="52"/>
      <c r="N2172" s="167"/>
      <c r="O2172" s="167"/>
    </row>
    <row r="2173" spans="1:15" hidden="1" x14ac:dyDescent="0.25">
      <c r="A2173" s="33" t="s">
        <v>109</v>
      </c>
      <c r="B2173" s="34">
        <f>VLOOKUP(D2173,nusedswatershed,4,FALSE)</f>
        <v>23</v>
      </c>
      <c r="C2173" s="35">
        <v>23</v>
      </c>
      <c r="D2173" s="36" t="s">
        <v>196</v>
      </c>
      <c r="E2173" s="36" t="s">
        <v>80</v>
      </c>
      <c r="F2173" s="21" t="s">
        <v>163</v>
      </c>
      <c r="G2173" s="22">
        <v>1984</v>
      </c>
      <c r="H2173" s="128" t="s">
        <v>643</v>
      </c>
      <c r="I2173" s="40"/>
      <c r="J2173" s="159" t="str">
        <f>IFERROR(IF(K2173&gt;0,I2173*K2173,"   -"),"   -")</f>
        <v xml:space="preserve">   -</v>
      </c>
      <c r="K2173" s="52" t="str">
        <f>_xlfn.IFNA(VLOOKUP(D2173&amp;"."&amp;G2173,PNIdata!$E$6:$L$264,2,FALSE),"-")</f>
        <v>-</v>
      </c>
      <c r="L2173" s="158" t="str">
        <f>IFERROR(IF(O2173&gt;0,I2173*O2173,"   -"),"   -")</f>
        <v xml:space="preserve">   -</v>
      </c>
      <c r="M2173" s="52"/>
      <c r="N2173" s="167"/>
      <c r="O2173" s="167"/>
    </row>
    <row r="2174" spans="1:15" hidden="1" x14ac:dyDescent="0.25">
      <c r="A2174" s="33" t="s">
        <v>109</v>
      </c>
      <c r="B2174" s="34">
        <f>VLOOKUP(D2174,nusedswatershed,4,FALSE)</f>
        <v>23</v>
      </c>
      <c r="C2174" s="35">
        <v>23</v>
      </c>
      <c r="D2174" s="36" t="s">
        <v>196</v>
      </c>
      <c r="E2174" s="36" t="s">
        <v>80</v>
      </c>
      <c r="F2174" s="21" t="s">
        <v>163</v>
      </c>
      <c r="G2174" s="22">
        <v>1983</v>
      </c>
      <c r="H2174" s="128" t="s">
        <v>644</v>
      </c>
      <c r="I2174" s="40"/>
      <c r="J2174" s="159" t="str">
        <f>IFERROR(IF(K2174&gt;0,I2174*K2174,"   -"),"   -")</f>
        <v xml:space="preserve">   -</v>
      </c>
      <c r="K2174" s="52" t="str">
        <f>_xlfn.IFNA(VLOOKUP(D2174&amp;"."&amp;G2174,PNIdata!$E$6:$L$264,2,FALSE),"-")</f>
        <v>-</v>
      </c>
      <c r="L2174" s="158" t="str">
        <f>IFERROR(IF(O2174&gt;0,I2174*O2174,"   -"),"   -")</f>
        <v xml:space="preserve">   -</v>
      </c>
      <c r="M2174" s="52"/>
      <c r="N2174" s="167"/>
      <c r="O2174" s="167"/>
    </row>
    <row r="2175" spans="1:15" hidden="1" x14ac:dyDescent="0.25">
      <c r="A2175" s="33" t="s">
        <v>109</v>
      </c>
      <c r="B2175" s="34">
        <f>VLOOKUP(D2175,nusedswatershed,4,FALSE)</f>
        <v>23</v>
      </c>
      <c r="C2175" s="35">
        <v>23</v>
      </c>
      <c r="D2175" s="36" t="s">
        <v>196</v>
      </c>
      <c r="E2175" s="36" t="s">
        <v>80</v>
      </c>
      <c r="F2175" s="21" t="s">
        <v>163</v>
      </c>
      <c r="G2175" s="22">
        <v>1982</v>
      </c>
      <c r="H2175" s="128" t="s">
        <v>643</v>
      </c>
      <c r="I2175" s="40"/>
      <c r="J2175" s="159" t="str">
        <f>IFERROR(IF(K2175&gt;0,I2175*K2175,"   -"),"   -")</f>
        <v xml:space="preserve">   -</v>
      </c>
      <c r="K2175" s="52" t="str">
        <f>_xlfn.IFNA(VLOOKUP(D2175&amp;"."&amp;G2175,PNIdata!$E$6:$L$264,2,FALSE),"-")</f>
        <v>-</v>
      </c>
      <c r="L2175" s="158" t="str">
        <f>IFERROR(IF(O2175&gt;0,I2175*O2175,"   -"),"   -")</f>
        <v xml:space="preserve">   -</v>
      </c>
      <c r="M2175" s="52"/>
      <c r="N2175" s="167"/>
      <c r="O2175" s="167"/>
    </row>
    <row r="2176" spans="1:15" hidden="1" x14ac:dyDescent="0.25">
      <c r="A2176" s="33" t="s">
        <v>109</v>
      </c>
      <c r="B2176" s="34">
        <f>VLOOKUP(D2176,nusedswatershed,4,FALSE)</f>
        <v>23</v>
      </c>
      <c r="C2176" s="35">
        <v>23</v>
      </c>
      <c r="D2176" s="36" t="s">
        <v>196</v>
      </c>
      <c r="E2176" s="36" t="s">
        <v>80</v>
      </c>
      <c r="F2176" s="21" t="s">
        <v>163</v>
      </c>
      <c r="G2176" s="22">
        <v>1981</v>
      </c>
      <c r="H2176" s="128" t="s">
        <v>644</v>
      </c>
      <c r="I2176" s="40"/>
      <c r="J2176" s="159" t="str">
        <f>IFERROR(IF(K2176&gt;0,I2176*K2176,"   -"),"   -")</f>
        <v xml:space="preserve">   -</v>
      </c>
      <c r="K2176" s="52" t="str">
        <f>_xlfn.IFNA(VLOOKUP(D2176&amp;"."&amp;G2176,PNIdata!$E$6:$L$264,2,FALSE),"-")</f>
        <v>-</v>
      </c>
      <c r="L2176" s="158" t="str">
        <f>IFERROR(IF(O2176&gt;0,I2176*O2176,"   -"),"   -")</f>
        <v xml:space="preserve">   -</v>
      </c>
      <c r="M2176" s="52"/>
      <c r="N2176" s="167"/>
      <c r="O2176" s="167"/>
    </row>
    <row r="2177" spans="1:15" hidden="1" x14ac:dyDescent="0.25">
      <c r="A2177" s="33" t="s">
        <v>109</v>
      </c>
      <c r="B2177" s="34">
        <f>VLOOKUP(D2177,nusedswatershed,4,FALSE)</f>
        <v>23</v>
      </c>
      <c r="C2177" s="35">
        <v>23</v>
      </c>
      <c r="D2177" s="36" t="s">
        <v>196</v>
      </c>
      <c r="E2177" s="36" t="s">
        <v>80</v>
      </c>
      <c r="F2177" s="21" t="s">
        <v>163</v>
      </c>
      <c r="G2177" s="22">
        <v>1980</v>
      </c>
      <c r="H2177" s="128" t="s">
        <v>644</v>
      </c>
      <c r="I2177" s="40"/>
      <c r="J2177" s="159" t="str">
        <f>IFERROR(IF(K2177&gt;0,I2177*K2177,"   -"),"   -")</f>
        <v xml:space="preserve">   -</v>
      </c>
      <c r="K2177" s="52" t="str">
        <f>_xlfn.IFNA(VLOOKUP(D2177&amp;"."&amp;G2177,PNIdata!$E$6:$L$264,2,FALSE),"-")</f>
        <v>-</v>
      </c>
      <c r="L2177" s="158" t="str">
        <f>IFERROR(IF(O2177&gt;0,I2177*O2177,"   -"),"   -")</f>
        <v xml:space="preserve">   -</v>
      </c>
      <c r="M2177" s="52"/>
      <c r="N2177" s="167"/>
      <c r="O2177" s="167"/>
    </row>
    <row r="2178" spans="1:15" hidden="1" x14ac:dyDescent="0.25">
      <c r="A2178" s="33" t="s">
        <v>109</v>
      </c>
      <c r="B2178" s="34">
        <f>VLOOKUP(D2178,nusedswatershed,4,FALSE)</f>
        <v>23</v>
      </c>
      <c r="C2178" s="35">
        <v>23</v>
      </c>
      <c r="D2178" s="36" t="s">
        <v>196</v>
      </c>
      <c r="E2178" s="36" t="s">
        <v>80</v>
      </c>
      <c r="F2178" s="21" t="s">
        <v>163</v>
      </c>
      <c r="G2178" s="22">
        <v>1979</v>
      </c>
      <c r="H2178" s="128" t="s">
        <v>643</v>
      </c>
      <c r="I2178" s="40"/>
      <c r="J2178" s="159" t="str">
        <f>IFERROR(IF(K2178&gt;0,I2178*K2178,"   -"),"   -")</f>
        <v xml:space="preserve">   -</v>
      </c>
      <c r="K2178" s="52" t="str">
        <f>_xlfn.IFNA(VLOOKUP(D2178&amp;"."&amp;G2178,PNIdata!$E$6:$L$264,2,FALSE),"-")</f>
        <v>-</v>
      </c>
      <c r="L2178" s="158" t="str">
        <f>IFERROR(IF(O2178&gt;0,I2178*O2178,"   -"),"   -")</f>
        <v xml:space="preserve">   -</v>
      </c>
      <c r="M2178" s="52"/>
      <c r="N2178" s="167"/>
      <c r="O2178" s="167"/>
    </row>
    <row r="2179" spans="1:15" hidden="1" x14ac:dyDescent="0.25">
      <c r="A2179" s="33" t="s">
        <v>109</v>
      </c>
      <c r="B2179" s="34">
        <f>VLOOKUP(D2179,nusedswatershed,4,FALSE)</f>
        <v>23</v>
      </c>
      <c r="C2179" s="35">
        <v>23</v>
      </c>
      <c r="D2179" s="36" t="s">
        <v>196</v>
      </c>
      <c r="E2179" s="36" t="s">
        <v>80</v>
      </c>
      <c r="F2179" s="21" t="s">
        <v>163</v>
      </c>
      <c r="G2179" s="22">
        <v>1978</v>
      </c>
      <c r="H2179" s="128" t="s">
        <v>643</v>
      </c>
      <c r="I2179" s="40"/>
      <c r="J2179" s="159" t="str">
        <f>IFERROR(IF(K2179&gt;0,I2179*K2179,"   -"),"   -")</f>
        <v xml:space="preserve">   -</v>
      </c>
      <c r="K2179" s="52" t="str">
        <f>_xlfn.IFNA(VLOOKUP(D2179&amp;"."&amp;G2179,PNIdata!$E$6:$L$264,2,FALSE),"-")</f>
        <v>-</v>
      </c>
      <c r="L2179" s="158" t="str">
        <f>IFERROR(IF(O2179&gt;0,I2179*O2179,"   -"),"   -")</f>
        <v xml:space="preserve">   -</v>
      </c>
      <c r="M2179" s="52"/>
      <c r="N2179" s="167"/>
      <c r="O2179" s="167"/>
    </row>
    <row r="2180" spans="1:15" hidden="1" x14ac:dyDescent="0.25">
      <c r="A2180" s="33" t="s">
        <v>109</v>
      </c>
      <c r="B2180" s="34">
        <f>VLOOKUP(D2180,nusedswatershed,4,FALSE)</f>
        <v>23</v>
      </c>
      <c r="C2180" s="35">
        <v>23</v>
      </c>
      <c r="D2180" s="36" t="s">
        <v>196</v>
      </c>
      <c r="E2180" s="36" t="s">
        <v>80</v>
      </c>
      <c r="F2180" s="21" t="s">
        <v>163</v>
      </c>
      <c r="G2180" s="22">
        <v>1977</v>
      </c>
      <c r="H2180" s="128" t="s">
        <v>643</v>
      </c>
      <c r="I2180" s="40"/>
      <c r="J2180" s="159" t="str">
        <f>IFERROR(IF(K2180&gt;0,I2180*K2180,"   -"),"   -")</f>
        <v xml:space="preserve">   -</v>
      </c>
      <c r="K2180" s="52" t="str">
        <f>_xlfn.IFNA(VLOOKUP(D2180&amp;"."&amp;G2180,PNIdata!$E$6:$L$264,2,FALSE),"-")</f>
        <v>-</v>
      </c>
      <c r="L2180" s="158" t="str">
        <f>IFERROR(IF(O2180&gt;0,I2180*O2180,"   -"),"   -")</f>
        <v xml:space="preserve">   -</v>
      </c>
      <c r="M2180" s="52"/>
      <c r="N2180" s="167"/>
      <c r="O2180" s="167"/>
    </row>
    <row r="2181" spans="1:15" hidden="1" x14ac:dyDescent="0.25">
      <c r="A2181" s="33" t="s">
        <v>109</v>
      </c>
      <c r="B2181" s="34">
        <f>VLOOKUP(D2181,nusedswatershed,4,FALSE)</f>
        <v>23</v>
      </c>
      <c r="C2181" s="35">
        <v>23</v>
      </c>
      <c r="D2181" s="36" t="s">
        <v>196</v>
      </c>
      <c r="E2181" s="36" t="s">
        <v>80</v>
      </c>
      <c r="F2181" s="21" t="s">
        <v>163</v>
      </c>
      <c r="G2181" s="22">
        <v>1976</v>
      </c>
      <c r="H2181" s="128" t="s">
        <v>643</v>
      </c>
      <c r="I2181" s="40"/>
      <c r="J2181" s="159" t="str">
        <f>IFERROR(IF(K2181&gt;0,I2181*K2181,"   -"),"   -")</f>
        <v xml:space="preserve">   -</v>
      </c>
      <c r="K2181" s="52" t="str">
        <f>_xlfn.IFNA(VLOOKUP(D2181&amp;"."&amp;G2181,PNIdata!$E$6:$L$264,2,FALSE),"-")</f>
        <v>-</v>
      </c>
      <c r="L2181" s="158" t="str">
        <f>IFERROR(IF(O2181&gt;0,I2181*O2181,"   -"),"   -")</f>
        <v xml:space="preserve">   -</v>
      </c>
      <c r="M2181" s="52"/>
      <c r="N2181" s="167"/>
      <c r="O2181" s="167"/>
    </row>
    <row r="2182" spans="1:15" hidden="1" x14ac:dyDescent="0.25">
      <c r="A2182" s="33" t="s">
        <v>109</v>
      </c>
      <c r="B2182" s="34">
        <f>VLOOKUP(D2182,nusedswatershed,4,FALSE)</f>
        <v>23</v>
      </c>
      <c r="C2182" s="35">
        <v>23</v>
      </c>
      <c r="D2182" s="36" t="s">
        <v>196</v>
      </c>
      <c r="E2182" s="36" t="s">
        <v>80</v>
      </c>
      <c r="F2182" s="21" t="s">
        <v>163</v>
      </c>
      <c r="G2182" s="22">
        <v>1975</v>
      </c>
      <c r="H2182" s="128" t="s">
        <v>643</v>
      </c>
      <c r="I2182" s="40"/>
      <c r="J2182" s="159" t="str">
        <f>IFERROR(IF(K2182&gt;0,I2182*K2182,"   -"),"   -")</f>
        <v xml:space="preserve">   -</v>
      </c>
      <c r="K2182" s="52" t="str">
        <f>_xlfn.IFNA(VLOOKUP(D2182&amp;"."&amp;G2182,PNIdata!$E$6:$L$264,2,FALSE),"-")</f>
        <v>-</v>
      </c>
      <c r="L2182" s="158" t="str">
        <f>IFERROR(IF(O2182&gt;0,I2182*O2182,"   -"),"   -")</f>
        <v xml:space="preserve">   -</v>
      </c>
      <c r="M2182" s="52"/>
      <c r="N2182" s="167"/>
      <c r="O2182" s="167"/>
    </row>
    <row r="2183" spans="1:15" hidden="1" x14ac:dyDescent="0.25">
      <c r="A2183" s="33" t="s">
        <v>109</v>
      </c>
      <c r="B2183" s="34">
        <f>VLOOKUP(D2183,nusedswatershed,4,FALSE)</f>
        <v>23</v>
      </c>
      <c r="C2183" s="35">
        <v>23</v>
      </c>
      <c r="D2183" s="36" t="s">
        <v>196</v>
      </c>
      <c r="E2183" s="36" t="s">
        <v>80</v>
      </c>
      <c r="F2183" s="21" t="s">
        <v>163</v>
      </c>
      <c r="G2183" s="22">
        <v>1974</v>
      </c>
      <c r="H2183" s="128" t="s">
        <v>643</v>
      </c>
      <c r="I2183" s="40"/>
      <c r="J2183" s="159" t="str">
        <f>IFERROR(IF(K2183&gt;0,I2183*K2183,"   -"),"   -")</f>
        <v xml:space="preserve">   -</v>
      </c>
      <c r="K2183" s="52" t="str">
        <f>_xlfn.IFNA(VLOOKUP(D2183&amp;"."&amp;G2183,PNIdata!$E$6:$L$264,2,FALSE),"-")</f>
        <v>-</v>
      </c>
      <c r="L2183" s="158" t="str">
        <f>IFERROR(IF(O2183&gt;0,I2183*O2183,"   -"),"   -")</f>
        <v xml:space="preserve">   -</v>
      </c>
      <c r="M2183" s="52"/>
      <c r="N2183" s="167"/>
      <c r="O2183" s="167"/>
    </row>
    <row r="2184" spans="1:15" hidden="1" x14ac:dyDescent="0.25">
      <c r="A2184" s="33" t="s">
        <v>109</v>
      </c>
      <c r="B2184" s="34">
        <f>VLOOKUP(D2184,nusedswatershed,4,FALSE)</f>
        <v>23</v>
      </c>
      <c r="C2184" s="35">
        <v>23</v>
      </c>
      <c r="D2184" s="36" t="s">
        <v>196</v>
      </c>
      <c r="E2184" s="36" t="s">
        <v>80</v>
      </c>
      <c r="F2184" s="21" t="s">
        <v>163</v>
      </c>
      <c r="G2184" s="22">
        <v>1973</v>
      </c>
      <c r="H2184" s="128" t="s">
        <v>643</v>
      </c>
      <c r="I2184" s="40"/>
      <c r="J2184" s="159" t="str">
        <f>IFERROR(IF(K2184&gt;0,I2184*K2184,"   -"),"   -")</f>
        <v xml:space="preserve">   -</v>
      </c>
      <c r="K2184" s="52" t="str">
        <f>_xlfn.IFNA(VLOOKUP(D2184&amp;"."&amp;G2184,PNIdata!$E$6:$L$264,2,FALSE),"-")</f>
        <v>-</v>
      </c>
      <c r="L2184" s="158" t="str">
        <f>IFERROR(IF(O2184&gt;0,I2184*O2184,"   -"),"   -")</f>
        <v xml:space="preserve">   -</v>
      </c>
      <c r="M2184" s="52"/>
      <c r="N2184" s="167"/>
      <c r="O2184" s="167"/>
    </row>
    <row r="2185" spans="1:15" hidden="1" x14ac:dyDescent="0.25">
      <c r="A2185" s="33" t="s">
        <v>109</v>
      </c>
      <c r="B2185" s="34">
        <f>VLOOKUP(D2185,nusedswatershed,4,FALSE)</f>
        <v>23</v>
      </c>
      <c r="C2185" s="35">
        <v>23</v>
      </c>
      <c r="D2185" s="36" t="s">
        <v>196</v>
      </c>
      <c r="E2185" s="36" t="s">
        <v>80</v>
      </c>
      <c r="F2185" s="21" t="s">
        <v>163</v>
      </c>
      <c r="G2185" s="22">
        <v>1972</v>
      </c>
      <c r="H2185" s="128" t="s">
        <v>643</v>
      </c>
      <c r="I2185" s="40"/>
      <c r="J2185" s="159" t="str">
        <f>IFERROR(IF(K2185&gt;0,I2185*K2185,"   -"),"   -")</f>
        <v xml:space="preserve">   -</v>
      </c>
      <c r="K2185" s="52" t="str">
        <f>_xlfn.IFNA(VLOOKUP(D2185&amp;"."&amp;G2185,PNIdata!$E$6:$L$264,2,FALSE),"-")</f>
        <v>-</v>
      </c>
      <c r="L2185" s="158" t="str">
        <f>IFERROR(IF(O2185&gt;0,I2185*O2185,"   -"),"   -")</f>
        <v xml:space="preserve">   -</v>
      </c>
      <c r="M2185" s="52"/>
      <c r="N2185" s="167"/>
      <c r="O2185" s="167"/>
    </row>
    <row r="2186" spans="1:15" hidden="1" x14ac:dyDescent="0.25">
      <c r="A2186" s="33" t="s">
        <v>109</v>
      </c>
      <c r="B2186" s="34">
        <f>VLOOKUP(D2186,nusedswatershed,4,FALSE)</f>
        <v>23</v>
      </c>
      <c r="C2186" s="35">
        <v>23</v>
      </c>
      <c r="D2186" s="36" t="s">
        <v>196</v>
      </c>
      <c r="E2186" s="36" t="s">
        <v>80</v>
      </c>
      <c r="F2186" s="21" t="s">
        <v>163</v>
      </c>
      <c r="G2186" s="22">
        <v>1971</v>
      </c>
      <c r="H2186" s="128" t="s">
        <v>643</v>
      </c>
      <c r="I2186" s="40"/>
      <c r="J2186" s="159" t="str">
        <f>IFERROR(IF(K2186&gt;0,I2186*K2186,"   -"),"   -")</f>
        <v xml:space="preserve">   -</v>
      </c>
      <c r="K2186" s="52" t="str">
        <f>_xlfn.IFNA(VLOOKUP(D2186&amp;"."&amp;G2186,PNIdata!$E$6:$L$264,2,FALSE),"-")</f>
        <v>-</v>
      </c>
      <c r="L2186" s="158" t="str">
        <f>IFERROR(IF(O2186&gt;0,I2186*O2186,"   -"),"   -")</f>
        <v xml:space="preserve">   -</v>
      </c>
      <c r="M2186" s="52"/>
      <c r="N2186" s="167"/>
      <c r="O2186" s="167"/>
    </row>
    <row r="2187" spans="1:15" hidden="1" x14ac:dyDescent="0.25">
      <c r="A2187" s="33" t="s">
        <v>109</v>
      </c>
      <c r="B2187" s="34">
        <f>VLOOKUP(D2187,nusedswatershed,4,FALSE)</f>
        <v>23</v>
      </c>
      <c r="C2187" s="35">
        <v>23</v>
      </c>
      <c r="D2187" s="36" t="s">
        <v>196</v>
      </c>
      <c r="E2187" s="36" t="s">
        <v>80</v>
      </c>
      <c r="F2187" s="21" t="s">
        <v>163</v>
      </c>
      <c r="G2187" s="22">
        <v>1970</v>
      </c>
      <c r="H2187" s="128" t="s">
        <v>643</v>
      </c>
      <c r="I2187" s="40"/>
      <c r="J2187" s="159" t="str">
        <f>IFERROR(IF(K2187&gt;0,I2187*K2187,"   -"),"   -")</f>
        <v xml:space="preserve">   -</v>
      </c>
      <c r="K2187" s="52" t="str">
        <f>_xlfn.IFNA(VLOOKUP(D2187&amp;"."&amp;G2187,PNIdata!$E$6:$L$264,2,FALSE),"-")</f>
        <v>-</v>
      </c>
      <c r="L2187" s="158" t="str">
        <f>IFERROR(IF(O2187&gt;0,I2187*O2187,"   -"),"   -")</f>
        <v xml:space="preserve">   -</v>
      </c>
      <c r="M2187" s="52"/>
      <c r="N2187" s="167"/>
      <c r="O2187" s="167"/>
    </row>
    <row r="2188" spans="1:15" hidden="1" x14ac:dyDescent="0.25">
      <c r="A2188" s="33" t="s">
        <v>109</v>
      </c>
      <c r="B2188" s="34">
        <f>VLOOKUP(D2188,nusedswatershed,4,FALSE)</f>
        <v>23</v>
      </c>
      <c r="C2188" s="35">
        <v>23</v>
      </c>
      <c r="D2188" s="36" t="s">
        <v>196</v>
      </c>
      <c r="E2188" s="36" t="s">
        <v>80</v>
      </c>
      <c r="F2188" s="21" t="s">
        <v>163</v>
      </c>
      <c r="G2188" s="22">
        <v>1969</v>
      </c>
      <c r="H2188" s="128" t="s">
        <v>643</v>
      </c>
      <c r="I2188" s="40"/>
      <c r="J2188" s="159" t="str">
        <f>IFERROR(IF(K2188&gt;0,I2188*K2188,"   -"),"   -")</f>
        <v xml:space="preserve">   -</v>
      </c>
      <c r="K2188" s="52" t="str">
        <f>_xlfn.IFNA(VLOOKUP(D2188&amp;"."&amp;G2188,PNIdata!$E$6:$L$264,2,FALSE),"-")</f>
        <v>-</v>
      </c>
      <c r="L2188" s="158" t="str">
        <f>IFERROR(IF(O2188&gt;0,I2188*O2188,"   -"),"   -")</f>
        <v xml:space="preserve">   -</v>
      </c>
      <c r="M2188" s="52"/>
      <c r="N2188" s="167"/>
      <c r="O2188" s="167"/>
    </row>
    <row r="2189" spans="1:15" hidden="1" x14ac:dyDescent="0.25">
      <c r="A2189" s="33" t="s">
        <v>109</v>
      </c>
      <c r="B2189" s="34">
        <f>VLOOKUP(D2189,nusedswatershed,4,FALSE)</f>
        <v>23</v>
      </c>
      <c r="C2189" s="35">
        <v>23</v>
      </c>
      <c r="D2189" s="36" t="s">
        <v>196</v>
      </c>
      <c r="E2189" s="36" t="s">
        <v>80</v>
      </c>
      <c r="F2189" s="21" t="s">
        <v>163</v>
      </c>
      <c r="G2189" s="22">
        <v>1968</v>
      </c>
      <c r="H2189" s="128" t="s">
        <v>643</v>
      </c>
      <c r="I2189" s="40"/>
      <c r="J2189" s="159" t="str">
        <f>IFERROR(IF(K2189&gt;0,I2189*K2189,"   -"),"   -")</f>
        <v xml:space="preserve">   -</v>
      </c>
      <c r="K2189" s="52" t="str">
        <f>_xlfn.IFNA(VLOOKUP(D2189&amp;"."&amp;G2189,PNIdata!$E$6:$L$264,2,FALSE),"-")</f>
        <v>-</v>
      </c>
      <c r="L2189" s="158" t="str">
        <f>IFERROR(IF(O2189&gt;0,I2189*O2189,"   -"),"   -")</f>
        <v xml:space="preserve">   -</v>
      </c>
      <c r="M2189" s="52"/>
      <c r="N2189" s="167"/>
      <c r="O2189" s="167"/>
    </row>
    <row r="2190" spans="1:15" hidden="1" x14ac:dyDescent="0.25">
      <c r="A2190" s="33" t="s">
        <v>109</v>
      </c>
      <c r="B2190" s="34">
        <f>VLOOKUP(D2190,nusedswatershed,4,FALSE)</f>
        <v>23</v>
      </c>
      <c r="C2190" s="35">
        <v>23</v>
      </c>
      <c r="D2190" s="36" t="s">
        <v>196</v>
      </c>
      <c r="E2190" s="36" t="s">
        <v>80</v>
      </c>
      <c r="F2190" s="21" t="s">
        <v>163</v>
      </c>
      <c r="G2190" s="22">
        <v>1967</v>
      </c>
      <c r="H2190" s="128" t="s">
        <v>643</v>
      </c>
      <c r="I2190" s="40"/>
      <c r="J2190" s="159" t="str">
        <f>IFERROR(IF(K2190&gt;0,I2190*K2190,"   -"),"   -")</f>
        <v xml:space="preserve">   -</v>
      </c>
      <c r="K2190" s="52" t="str">
        <f>_xlfn.IFNA(VLOOKUP(D2190&amp;"."&amp;G2190,PNIdata!$E$6:$L$264,2,FALSE),"-")</f>
        <v>-</v>
      </c>
      <c r="L2190" s="158" t="str">
        <f>IFERROR(IF(O2190&gt;0,I2190*O2190,"   -"),"   -")</f>
        <v xml:space="preserve">   -</v>
      </c>
      <c r="M2190" s="52"/>
      <c r="N2190" s="167"/>
      <c r="O2190" s="167"/>
    </row>
    <row r="2191" spans="1:15" hidden="1" x14ac:dyDescent="0.25">
      <c r="A2191" s="33" t="s">
        <v>109</v>
      </c>
      <c r="B2191" s="34">
        <f>VLOOKUP(D2191,nusedswatershed,4,FALSE)</f>
        <v>23</v>
      </c>
      <c r="C2191" s="35">
        <v>23</v>
      </c>
      <c r="D2191" s="36" t="s">
        <v>196</v>
      </c>
      <c r="E2191" s="36" t="s">
        <v>80</v>
      </c>
      <c r="F2191" s="21" t="s">
        <v>163</v>
      </c>
      <c r="G2191" s="22">
        <v>1966</v>
      </c>
      <c r="H2191" s="128" t="s">
        <v>643</v>
      </c>
      <c r="I2191" s="40"/>
      <c r="J2191" s="159" t="str">
        <f>IFERROR(IF(K2191&gt;0,I2191*K2191,"   -"),"   -")</f>
        <v xml:space="preserve">   -</v>
      </c>
      <c r="K2191" s="52" t="str">
        <f>_xlfn.IFNA(VLOOKUP(D2191&amp;"."&amp;G2191,PNIdata!$E$6:$L$264,2,FALSE),"-")</f>
        <v>-</v>
      </c>
      <c r="L2191" s="158" t="str">
        <f>IFERROR(IF(O2191&gt;0,I2191*O2191,"   -"),"   -")</f>
        <v xml:space="preserve">   -</v>
      </c>
      <c r="M2191" s="52"/>
      <c r="N2191" s="167"/>
      <c r="O2191" s="167"/>
    </row>
    <row r="2192" spans="1:15" hidden="1" x14ac:dyDescent="0.25">
      <c r="A2192" s="33" t="s">
        <v>109</v>
      </c>
      <c r="B2192" s="34">
        <f>VLOOKUP(D2192,nusedswatershed,4,FALSE)</f>
        <v>23</v>
      </c>
      <c r="C2192" s="35">
        <v>23</v>
      </c>
      <c r="D2192" s="36" t="s">
        <v>196</v>
      </c>
      <c r="E2192" s="36" t="s">
        <v>80</v>
      </c>
      <c r="F2192" s="21" t="s">
        <v>163</v>
      </c>
      <c r="G2192" s="22">
        <v>1965</v>
      </c>
      <c r="H2192" s="128" t="s">
        <v>643</v>
      </c>
      <c r="I2192" s="40"/>
      <c r="J2192" s="159" t="str">
        <f>IFERROR(IF(K2192&gt;0,I2192*K2192,"   -"),"   -")</f>
        <v xml:space="preserve">   -</v>
      </c>
      <c r="K2192" s="52" t="str">
        <f>_xlfn.IFNA(VLOOKUP(D2192&amp;"."&amp;G2192,PNIdata!$E$6:$L$264,2,FALSE),"-")</f>
        <v>-</v>
      </c>
      <c r="L2192" s="158" t="str">
        <f>IFERROR(IF(O2192&gt;0,I2192*O2192,"   -"),"   -")</f>
        <v xml:space="preserve">   -</v>
      </c>
      <c r="M2192" s="52"/>
      <c r="N2192" s="167"/>
      <c r="O2192" s="167"/>
    </row>
    <row r="2193" spans="1:19" hidden="1" x14ac:dyDescent="0.25">
      <c r="A2193" s="33" t="s">
        <v>109</v>
      </c>
      <c r="B2193" s="34">
        <f>VLOOKUP(D2193,nusedswatershed,4,FALSE)</f>
        <v>23</v>
      </c>
      <c r="C2193" s="35">
        <v>23</v>
      </c>
      <c r="D2193" s="36" t="s">
        <v>196</v>
      </c>
      <c r="E2193" s="36" t="s">
        <v>80</v>
      </c>
      <c r="F2193" s="21" t="s">
        <v>163</v>
      </c>
      <c r="G2193" s="22">
        <v>1964</v>
      </c>
      <c r="H2193" s="128" t="s">
        <v>643</v>
      </c>
      <c r="I2193" s="40"/>
      <c r="J2193" s="159" t="str">
        <f>IFERROR(IF(K2193&gt;0,I2193*K2193,"   -"),"   -")</f>
        <v xml:space="preserve">   -</v>
      </c>
      <c r="K2193" s="52" t="str">
        <f>_xlfn.IFNA(VLOOKUP(D2193&amp;"."&amp;G2193,PNIdata!$E$6:$L$264,2,FALSE),"-")</f>
        <v>-</v>
      </c>
      <c r="L2193" s="158" t="str">
        <f>IFERROR(IF(O2193&gt;0,I2193*O2193,"   -"),"   -")</f>
        <v xml:space="preserve">   -</v>
      </c>
      <c r="M2193" s="52"/>
      <c r="N2193" s="167"/>
      <c r="O2193" s="167"/>
    </row>
    <row r="2194" spans="1:19" hidden="1" x14ac:dyDescent="0.25">
      <c r="A2194" s="33" t="s">
        <v>109</v>
      </c>
      <c r="B2194" s="34">
        <f>VLOOKUP(D2194,nusedswatershed,4,FALSE)</f>
        <v>23</v>
      </c>
      <c r="C2194" s="35">
        <v>23</v>
      </c>
      <c r="D2194" s="36" t="s">
        <v>196</v>
      </c>
      <c r="E2194" s="36" t="s">
        <v>80</v>
      </c>
      <c r="F2194" s="21" t="s">
        <v>163</v>
      </c>
      <c r="G2194" s="22">
        <v>1963</v>
      </c>
      <c r="H2194" s="128" t="s">
        <v>643</v>
      </c>
      <c r="I2194" s="40"/>
      <c r="J2194" s="159" t="str">
        <f>IFERROR(IF(K2194&gt;0,I2194*K2194,"   -"),"   -")</f>
        <v xml:space="preserve">   -</v>
      </c>
      <c r="K2194" s="52" t="str">
        <f>_xlfn.IFNA(VLOOKUP(D2194&amp;"."&amp;G2194,PNIdata!$E$6:$L$264,2,FALSE),"-")</f>
        <v>-</v>
      </c>
      <c r="L2194" s="158" t="str">
        <f>IFERROR(IF(O2194&gt;0,I2194*O2194,"   -"),"   -")</f>
        <v xml:space="preserve">   -</v>
      </c>
      <c r="M2194" s="52"/>
      <c r="N2194" s="167"/>
      <c r="O2194" s="167"/>
    </row>
    <row r="2195" spans="1:19" hidden="1" x14ac:dyDescent="0.25">
      <c r="A2195" s="33" t="s">
        <v>109</v>
      </c>
      <c r="B2195" s="34">
        <f>VLOOKUP(D2195,nusedswatershed,4,FALSE)</f>
        <v>23</v>
      </c>
      <c r="C2195" s="35">
        <v>23</v>
      </c>
      <c r="D2195" s="36" t="s">
        <v>196</v>
      </c>
      <c r="E2195" s="36" t="s">
        <v>80</v>
      </c>
      <c r="F2195" s="21" t="s">
        <v>163</v>
      </c>
      <c r="G2195" s="22">
        <v>1962</v>
      </c>
      <c r="H2195" s="128" t="s">
        <v>643</v>
      </c>
      <c r="I2195" s="40"/>
      <c r="J2195" s="159" t="str">
        <f>IFERROR(IF(K2195&gt;0,I2195*K2195,"   -"),"   -")</f>
        <v xml:space="preserve">   -</v>
      </c>
      <c r="K2195" s="52" t="str">
        <f>_xlfn.IFNA(VLOOKUP(D2195&amp;"."&amp;G2195,PNIdata!$E$6:$L$264,2,FALSE),"-")</f>
        <v>-</v>
      </c>
      <c r="L2195" s="158" t="str">
        <f>IFERROR(IF(O2195&gt;0,I2195*O2195,"   -"),"   -")</f>
        <v xml:space="preserve">   -</v>
      </c>
      <c r="M2195" s="52"/>
      <c r="N2195" s="167"/>
      <c r="O2195" s="167"/>
    </row>
    <row r="2196" spans="1:19" hidden="1" x14ac:dyDescent="0.25">
      <c r="A2196" s="33" t="s">
        <v>109</v>
      </c>
      <c r="B2196" s="34">
        <f>VLOOKUP(D2196,nusedswatershed,4,FALSE)</f>
        <v>23</v>
      </c>
      <c r="C2196" s="35">
        <v>23</v>
      </c>
      <c r="D2196" s="36" t="s">
        <v>196</v>
      </c>
      <c r="E2196" s="36" t="s">
        <v>80</v>
      </c>
      <c r="F2196" s="21" t="s">
        <v>163</v>
      </c>
      <c r="G2196" s="22">
        <v>1961</v>
      </c>
      <c r="H2196" s="128" t="s">
        <v>643</v>
      </c>
      <c r="I2196" s="40"/>
      <c r="J2196" s="159" t="str">
        <f>IFERROR(IF(K2196&gt;0,I2196*K2196,"   -"),"   -")</f>
        <v xml:space="preserve">   -</v>
      </c>
      <c r="K2196" s="52" t="str">
        <f>_xlfn.IFNA(VLOOKUP(D2196&amp;"."&amp;G2196,PNIdata!$E$6:$L$264,2,FALSE),"-")</f>
        <v>-</v>
      </c>
      <c r="L2196" s="158" t="str">
        <f>IFERROR(IF(O2196&gt;0,I2196*O2196,"   -"),"   -")</f>
        <v xml:space="preserve">   -</v>
      </c>
      <c r="M2196" s="52"/>
      <c r="N2196" s="167"/>
      <c r="O2196" s="167"/>
    </row>
    <row r="2197" spans="1:19" hidden="1" x14ac:dyDescent="0.25">
      <c r="A2197" s="33" t="s">
        <v>109</v>
      </c>
      <c r="B2197" s="34">
        <f>VLOOKUP(D2197,nusedswatershed,4,FALSE)</f>
        <v>23</v>
      </c>
      <c r="C2197" s="35">
        <v>23</v>
      </c>
      <c r="D2197" s="36" t="s">
        <v>196</v>
      </c>
      <c r="E2197" s="36" t="s">
        <v>80</v>
      </c>
      <c r="F2197" s="21" t="s">
        <v>163</v>
      </c>
      <c r="G2197" s="22">
        <v>1960</v>
      </c>
      <c r="H2197" s="128" t="s">
        <v>643</v>
      </c>
      <c r="I2197" s="40"/>
      <c r="J2197" s="159" t="str">
        <f>IFERROR(IF(K2197&gt;0,I2197*K2197,"   -"),"   -")</f>
        <v xml:space="preserve">   -</v>
      </c>
      <c r="K2197" s="52" t="str">
        <f>_xlfn.IFNA(VLOOKUP(D2197&amp;"."&amp;G2197,PNIdata!$E$6:$L$264,2,FALSE),"-")</f>
        <v>-</v>
      </c>
      <c r="L2197" s="158" t="str">
        <f>IFERROR(IF(O2197&gt;0,I2197*O2197,"   -"),"   -")</f>
        <v xml:space="preserve">   -</v>
      </c>
      <c r="M2197" s="52"/>
      <c r="N2197" s="167"/>
      <c r="O2197" s="167"/>
    </row>
    <row r="2198" spans="1:19" hidden="1" x14ac:dyDescent="0.25">
      <c r="A2198" s="33" t="s">
        <v>109</v>
      </c>
      <c r="B2198" s="34">
        <f>VLOOKUP(D2198,nusedswatershed,4,FALSE)</f>
        <v>23</v>
      </c>
      <c r="C2198" s="35">
        <v>23</v>
      </c>
      <c r="D2198" s="36" t="s">
        <v>196</v>
      </c>
      <c r="E2198" s="36" t="s">
        <v>80</v>
      </c>
      <c r="F2198" s="21" t="s">
        <v>163</v>
      </c>
      <c r="G2198" s="22">
        <v>1959</v>
      </c>
      <c r="H2198" s="128" t="s">
        <v>643</v>
      </c>
      <c r="I2198" s="40"/>
      <c r="J2198" s="159" t="str">
        <f>IFERROR(IF(K2198&gt;0,I2198*K2198,"   -"),"   -")</f>
        <v xml:space="preserve">   -</v>
      </c>
      <c r="K2198" s="52" t="str">
        <f>_xlfn.IFNA(VLOOKUP(D2198&amp;"."&amp;G2198,PNIdata!$E$6:$L$264,2,FALSE),"-")</f>
        <v>-</v>
      </c>
      <c r="L2198" s="158" t="str">
        <f>IFERROR(IF(O2198&gt;0,I2198*O2198,"   -"),"   -")</f>
        <v xml:space="preserve">   -</v>
      </c>
      <c r="M2198" s="52"/>
      <c r="N2198" s="167"/>
      <c r="O2198" s="167"/>
    </row>
    <row r="2199" spans="1:19" hidden="1" x14ac:dyDescent="0.25">
      <c r="A2199" s="33" t="s">
        <v>109</v>
      </c>
      <c r="B2199" s="34">
        <f>VLOOKUP(D2199,nusedswatershed,4,FALSE)</f>
        <v>23</v>
      </c>
      <c r="C2199" s="35">
        <v>23</v>
      </c>
      <c r="D2199" s="36" t="s">
        <v>196</v>
      </c>
      <c r="E2199" s="36" t="s">
        <v>80</v>
      </c>
      <c r="F2199" s="21" t="s">
        <v>163</v>
      </c>
      <c r="G2199" s="22">
        <v>1958</v>
      </c>
      <c r="H2199" s="128" t="s">
        <v>643</v>
      </c>
      <c r="I2199" s="40"/>
      <c r="J2199" s="159" t="str">
        <f>IFERROR(IF(K2199&gt;0,I2199*K2199,"   -"),"   -")</f>
        <v xml:space="preserve">   -</v>
      </c>
      <c r="K2199" s="52" t="str">
        <f>_xlfn.IFNA(VLOOKUP(D2199&amp;"."&amp;G2199,PNIdata!$E$6:$L$264,2,FALSE),"-")</f>
        <v>-</v>
      </c>
      <c r="L2199" s="158" t="str">
        <f>IFERROR(IF(O2199&gt;0,I2199*O2199,"   -"),"   -")</f>
        <v xml:space="preserve">   -</v>
      </c>
      <c r="M2199" s="52"/>
      <c r="N2199" s="167"/>
      <c r="O2199" s="167"/>
    </row>
    <row r="2200" spans="1:19" hidden="1" x14ac:dyDescent="0.25">
      <c r="A2200" s="33" t="s">
        <v>109</v>
      </c>
      <c r="B2200" s="34">
        <f>VLOOKUP(D2200,nusedswatershed,4,FALSE)</f>
        <v>23</v>
      </c>
      <c r="C2200" s="35">
        <v>23</v>
      </c>
      <c r="D2200" s="36" t="s">
        <v>196</v>
      </c>
      <c r="E2200" s="36" t="s">
        <v>80</v>
      </c>
      <c r="F2200" s="21" t="s">
        <v>163</v>
      </c>
      <c r="G2200" s="22">
        <v>1957</v>
      </c>
      <c r="H2200" s="128" t="s">
        <v>643</v>
      </c>
      <c r="I2200" s="40"/>
      <c r="J2200" s="159" t="str">
        <f>IFERROR(IF(K2200&gt;0,I2200*K2200,"   -"),"   -")</f>
        <v xml:space="preserve">   -</v>
      </c>
      <c r="K2200" s="52" t="str">
        <f>_xlfn.IFNA(VLOOKUP(D2200&amp;"."&amp;G2200,PNIdata!$E$6:$L$264,2,FALSE),"-")</f>
        <v>-</v>
      </c>
      <c r="L2200" s="158" t="str">
        <f>IFERROR(IF(O2200&gt;0,I2200*O2200,"   -"),"   -")</f>
        <v xml:space="preserve">   -</v>
      </c>
      <c r="M2200" s="52"/>
      <c r="N2200" s="167"/>
      <c r="O2200" s="167"/>
    </row>
    <row r="2201" spans="1:19" hidden="1" x14ac:dyDescent="0.25">
      <c r="A2201" s="33" t="s">
        <v>109</v>
      </c>
      <c r="B2201" s="34">
        <f>VLOOKUP(D2201,nusedswatershed,4,FALSE)</f>
        <v>23</v>
      </c>
      <c r="C2201" s="35">
        <v>23</v>
      </c>
      <c r="D2201" s="36" t="s">
        <v>196</v>
      </c>
      <c r="E2201" s="36" t="s">
        <v>80</v>
      </c>
      <c r="F2201" s="21" t="s">
        <v>163</v>
      </c>
      <c r="G2201" s="22">
        <v>1956</v>
      </c>
      <c r="H2201" s="128" t="s">
        <v>643</v>
      </c>
      <c r="I2201" s="40"/>
      <c r="J2201" s="159" t="str">
        <f>IFERROR(IF(K2201&gt;0,I2201*K2201,"   -"),"   -")</f>
        <v xml:space="preserve">   -</v>
      </c>
      <c r="K2201" s="52" t="str">
        <f>_xlfn.IFNA(VLOOKUP(D2201&amp;"."&amp;G2201,PNIdata!$E$6:$L$264,2,FALSE),"-")</f>
        <v>-</v>
      </c>
      <c r="L2201" s="158" t="str">
        <f>IFERROR(IF(O2201&gt;0,I2201*O2201,"   -"),"   -")</f>
        <v xml:space="preserve">   -</v>
      </c>
      <c r="M2201" s="52"/>
      <c r="N2201" s="167"/>
      <c r="O2201" s="167"/>
    </row>
    <row r="2202" spans="1:19" hidden="1" x14ac:dyDescent="0.25">
      <c r="A2202" s="33" t="s">
        <v>109</v>
      </c>
      <c r="B2202" s="34">
        <f>VLOOKUP(D2202,nusedswatershed,4,FALSE)</f>
        <v>23</v>
      </c>
      <c r="C2202" s="35">
        <v>23</v>
      </c>
      <c r="D2202" s="36" t="s">
        <v>196</v>
      </c>
      <c r="E2202" s="36" t="s">
        <v>80</v>
      </c>
      <c r="F2202" s="21" t="s">
        <v>163</v>
      </c>
      <c r="G2202" s="22">
        <v>1955</v>
      </c>
      <c r="H2202" s="128" t="s">
        <v>643</v>
      </c>
      <c r="I2202" s="40"/>
      <c r="J2202" s="159" t="str">
        <f>IFERROR(IF(K2202&gt;0,I2202*K2202,"   -"),"   -")</f>
        <v xml:space="preserve">   -</v>
      </c>
      <c r="K2202" s="52" t="str">
        <f>_xlfn.IFNA(VLOOKUP(D2202&amp;"."&amp;G2202,PNIdata!$E$6:$L$264,2,FALSE),"-")</f>
        <v>-</v>
      </c>
      <c r="L2202" s="158" t="str">
        <f>IFERROR(IF(O2202&gt;0,I2202*O2202,"   -"),"   -")</f>
        <v xml:space="preserve">   -</v>
      </c>
      <c r="M2202" s="52"/>
      <c r="N2202" s="167"/>
      <c r="O2202" s="167"/>
    </row>
    <row r="2203" spans="1:19" hidden="1" x14ac:dyDescent="0.25">
      <c r="A2203" s="33" t="s">
        <v>109</v>
      </c>
      <c r="B2203" s="34">
        <f>VLOOKUP(D2203,nusedswatershed,4,FALSE)</f>
        <v>23</v>
      </c>
      <c r="C2203" s="35">
        <v>23</v>
      </c>
      <c r="D2203" s="36" t="s">
        <v>196</v>
      </c>
      <c r="E2203" s="36" t="s">
        <v>80</v>
      </c>
      <c r="F2203" s="21" t="s">
        <v>163</v>
      </c>
      <c r="G2203" s="22">
        <v>1954</v>
      </c>
      <c r="H2203" s="128" t="s">
        <v>643</v>
      </c>
      <c r="I2203" s="40"/>
      <c r="J2203" s="159" t="str">
        <f>IFERROR(IF(K2203&gt;0,I2203*K2203,"   -"),"   -")</f>
        <v xml:space="preserve">   -</v>
      </c>
      <c r="K2203" s="52" t="str">
        <f>_xlfn.IFNA(VLOOKUP(D2203&amp;"."&amp;G2203,PNIdata!$E$6:$L$264,2,FALSE),"-")</f>
        <v>-</v>
      </c>
      <c r="L2203" s="158" t="str">
        <f>IFERROR(IF(O2203&gt;0,I2203*O2203,"   -"),"   -")</f>
        <v xml:space="preserve">   -</v>
      </c>
      <c r="M2203" s="52"/>
      <c r="N2203" s="167"/>
      <c r="O2203" s="167"/>
    </row>
    <row r="2204" spans="1:19" hidden="1" x14ac:dyDescent="0.25">
      <c r="A2204" s="33" t="s">
        <v>109</v>
      </c>
      <c r="B2204" s="34">
        <f>VLOOKUP(D2204,nusedswatershed,4,FALSE)</f>
        <v>23</v>
      </c>
      <c r="C2204" s="35">
        <v>23</v>
      </c>
      <c r="D2204" s="36" t="s">
        <v>196</v>
      </c>
      <c r="E2204" s="36" t="s">
        <v>80</v>
      </c>
      <c r="F2204" s="21" t="s">
        <v>163</v>
      </c>
      <c r="G2204" s="22">
        <v>1953</v>
      </c>
      <c r="H2204" s="128" t="s">
        <v>643</v>
      </c>
      <c r="I2204" s="40"/>
      <c r="J2204" s="159" t="str">
        <f>IFERROR(IF(K2204&gt;0,I2204*K2204,"   -"),"   -")</f>
        <v xml:space="preserve">   -</v>
      </c>
      <c r="K2204" s="52" t="str">
        <f>_xlfn.IFNA(VLOOKUP(D2204&amp;"."&amp;G2204,PNIdata!$E$6:$L$264,2,FALSE),"-")</f>
        <v>-</v>
      </c>
      <c r="L2204" s="158" t="str">
        <f>IFERROR(IF(O2204&gt;0,I2204*O2204,"   -"),"   -")</f>
        <v xml:space="preserve">   -</v>
      </c>
      <c r="M2204" s="52"/>
      <c r="N2204" s="167"/>
      <c r="O2204" s="167"/>
    </row>
    <row r="2205" spans="1:19" x14ac:dyDescent="0.25">
      <c r="A2205" s="33" t="s">
        <v>154</v>
      </c>
      <c r="B2205" s="34">
        <f>VLOOKUP(D2205,nusedswatershed,4,FALSE)</f>
        <v>25</v>
      </c>
      <c r="C2205" s="35">
        <v>25</v>
      </c>
      <c r="D2205" s="36" t="s">
        <v>220</v>
      </c>
      <c r="E2205" s="36" t="s">
        <v>82</v>
      </c>
      <c r="F2205" s="21" t="s">
        <v>163</v>
      </c>
      <c r="G2205" s="40">
        <v>2023</v>
      </c>
      <c r="H2205" s="128" t="s">
        <v>646</v>
      </c>
      <c r="I2205" s="40"/>
      <c r="J2205" s="159" t="str">
        <f>IFERROR(IF(K2205&gt;0,I2205*K2205,"   -"),"   -")</f>
        <v xml:space="preserve">   -</v>
      </c>
      <c r="K2205" s="52" t="str">
        <f>_xlfn.IFNA(VLOOKUP(D2205&amp;"."&amp;G2205,PNIdata!$E$6:$L$264,2,FALSE),"-")</f>
        <v>-</v>
      </c>
      <c r="L2205" s="158" t="str">
        <f>IFERROR(IF(O2205&gt;0,I2205*O2205,"   -"),"   -")</f>
        <v xml:space="preserve">   -</v>
      </c>
      <c r="M2205" s="52"/>
      <c r="N2205" s="167"/>
      <c r="O2205" s="167"/>
      <c r="S2205" s="53"/>
    </row>
    <row r="2206" spans="1:19" x14ac:dyDescent="0.25">
      <c r="A2206" s="33" t="s">
        <v>154</v>
      </c>
      <c r="B2206" s="34">
        <f>VLOOKUP(D2206,nusedswatershed,4,FALSE)</f>
        <v>25</v>
      </c>
      <c r="C2206" s="35">
        <v>25</v>
      </c>
      <c r="D2206" s="36" t="s">
        <v>220</v>
      </c>
      <c r="E2206" s="36" t="s">
        <v>82</v>
      </c>
      <c r="F2206" s="21" t="s">
        <v>163</v>
      </c>
      <c r="G2206" s="40">
        <v>2022</v>
      </c>
      <c r="H2206" s="128" t="s">
        <v>645</v>
      </c>
      <c r="I2206" s="40"/>
      <c r="J2206" s="159" t="str">
        <f>IFERROR(IF(K2206&gt;0,I2206*K2206,"   -"),"   -")</f>
        <v xml:space="preserve">   -</v>
      </c>
      <c r="K2206" s="52" t="str">
        <f>_xlfn.IFNA(VLOOKUP(D2206&amp;"."&amp;G2206,PNIdata!$E$6:$L$264,2,FALSE),"-")</f>
        <v>-</v>
      </c>
      <c r="L2206" s="158" t="str">
        <f>IFERROR(IF(O2206&gt;0,I2206*O2206,"   -"),"   -")</f>
        <v xml:space="preserve">   -</v>
      </c>
      <c r="M2206" s="52"/>
      <c r="N2206" s="167"/>
      <c r="O2206" s="167"/>
      <c r="S2206" s="53"/>
    </row>
    <row r="2207" spans="1:19" x14ac:dyDescent="0.25">
      <c r="A2207" s="33" t="s">
        <v>154</v>
      </c>
      <c r="B2207" s="34">
        <f>VLOOKUP(D2207,nusedswatershed,4,FALSE)</f>
        <v>25</v>
      </c>
      <c r="C2207" s="35">
        <v>25</v>
      </c>
      <c r="D2207" s="36" t="s">
        <v>220</v>
      </c>
      <c r="E2207" s="36" t="s">
        <v>82</v>
      </c>
      <c r="F2207" s="21" t="s">
        <v>163</v>
      </c>
      <c r="G2207" s="40">
        <v>2021</v>
      </c>
      <c r="H2207" s="128" t="s">
        <v>644</v>
      </c>
      <c r="I2207" s="40"/>
      <c r="J2207" s="159" t="str">
        <f>IFERROR(IF(K2207&gt;0,I2207*K2207,"   -"),"   -")</f>
        <v xml:space="preserve">   -</v>
      </c>
      <c r="K2207" s="52" t="str">
        <f>_xlfn.IFNA(VLOOKUP(D2207&amp;"."&amp;G2207,PNIdata!$E$6:$L$264,2,FALSE),"-")</f>
        <v>-</v>
      </c>
      <c r="L2207" s="158" t="str">
        <f>IFERROR(IF(O2207&gt;0,I2207*O2207,"   -"),"   -")</f>
        <v xml:space="preserve">   -</v>
      </c>
      <c r="M2207" s="52"/>
      <c r="N2207" s="167"/>
      <c r="O2207" s="167"/>
      <c r="S2207" s="53"/>
    </row>
    <row r="2208" spans="1:19" x14ac:dyDescent="0.25">
      <c r="A2208" s="33" t="s">
        <v>154</v>
      </c>
      <c r="B2208" s="34">
        <f>VLOOKUP(D2208,nusedswatershed,4,FALSE)</f>
        <v>25</v>
      </c>
      <c r="C2208" s="35">
        <v>25</v>
      </c>
      <c r="D2208" s="36" t="s">
        <v>220</v>
      </c>
      <c r="E2208" s="36" t="s">
        <v>82</v>
      </c>
      <c r="F2208" s="21" t="s">
        <v>163</v>
      </c>
      <c r="G2208" s="40">
        <v>2020</v>
      </c>
      <c r="H2208" s="128" t="s">
        <v>644</v>
      </c>
      <c r="I2208" s="40"/>
      <c r="J2208" s="159" t="str">
        <f>IFERROR(IF(K2208&gt;0,I2208*K2208,"   -"),"   -")</f>
        <v xml:space="preserve">   -</v>
      </c>
      <c r="K2208" s="52" t="str">
        <f>_xlfn.IFNA(VLOOKUP(D2208&amp;"."&amp;G2208,PNIdata!$E$6:$L$264,2,FALSE),"-")</f>
        <v>-</v>
      </c>
      <c r="L2208" s="158" t="str">
        <f>IFERROR(IF(O2208&gt;0,I2208*O2208,"   -"),"   -")</f>
        <v xml:space="preserve">   -</v>
      </c>
      <c r="M2208" s="52"/>
      <c r="N2208" s="167"/>
      <c r="O2208" s="167"/>
      <c r="S2208" s="53"/>
    </row>
    <row r="2209" spans="1:19" x14ac:dyDescent="0.25">
      <c r="A2209" s="33" t="s">
        <v>154</v>
      </c>
      <c r="B2209" s="34">
        <f>VLOOKUP(D2209,nusedswatershed,4,FALSE)</f>
        <v>25</v>
      </c>
      <c r="C2209" s="35">
        <v>25</v>
      </c>
      <c r="D2209" s="36" t="s">
        <v>220</v>
      </c>
      <c r="E2209" s="36" t="s">
        <v>82</v>
      </c>
      <c r="F2209" s="21" t="s">
        <v>163</v>
      </c>
      <c r="G2209" s="40">
        <v>2019</v>
      </c>
      <c r="H2209" s="128" t="s">
        <v>644</v>
      </c>
      <c r="I2209" s="40"/>
      <c r="J2209" s="159" t="str">
        <f>IFERROR(IF(K2209&gt;0,I2209*K2209,"   -"),"   -")</f>
        <v xml:space="preserve">   -</v>
      </c>
      <c r="K2209" s="52" t="str">
        <f>_xlfn.IFNA(VLOOKUP(D2209&amp;"."&amp;G2209,PNIdata!$E$6:$L$264,2,FALSE),"-")</f>
        <v>-</v>
      </c>
      <c r="L2209" s="158" t="str">
        <f>IFERROR(IF(O2209&gt;0,I2209*O2209,"   -"),"   -")</f>
        <v xml:space="preserve">   -</v>
      </c>
      <c r="M2209" s="52"/>
      <c r="N2209" s="167"/>
      <c r="O2209" s="167"/>
      <c r="S2209" s="53"/>
    </row>
    <row r="2210" spans="1:19" x14ac:dyDescent="0.25">
      <c r="A2210" s="33" t="s">
        <v>154</v>
      </c>
      <c r="B2210" s="34">
        <f>VLOOKUP(D2210,nusedswatershed,4,FALSE)</f>
        <v>25</v>
      </c>
      <c r="C2210" s="35">
        <v>25</v>
      </c>
      <c r="D2210" s="36" t="s">
        <v>220</v>
      </c>
      <c r="E2210" s="36" t="s">
        <v>82</v>
      </c>
      <c r="F2210" s="21" t="s">
        <v>163</v>
      </c>
      <c r="G2210" s="40">
        <v>2018</v>
      </c>
      <c r="H2210" s="128" t="s">
        <v>644</v>
      </c>
      <c r="I2210" s="40"/>
      <c r="J2210" s="159" t="str">
        <f>IFERROR(IF(K2210&gt;0,I2210*K2210,"   -"),"   -")</f>
        <v xml:space="preserve">   -</v>
      </c>
      <c r="K2210" s="52" t="str">
        <f>_xlfn.IFNA(VLOOKUP(D2210&amp;"."&amp;G2210,PNIdata!$E$6:$L$264,2,FALSE),"-")</f>
        <v>-</v>
      </c>
      <c r="L2210" s="158" t="str">
        <f>IFERROR(IF(O2210&gt;0,I2210*O2210,"   -"),"   -")</f>
        <v xml:space="preserve">   -</v>
      </c>
      <c r="M2210" s="52"/>
      <c r="N2210" s="167"/>
      <c r="O2210" s="167"/>
      <c r="S2210" s="53"/>
    </row>
    <row r="2211" spans="1:19" x14ac:dyDescent="0.25">
      <c r="A2211" s="33" t="s">
        <v>154</v>
      </c>
      <c r="B2211" s="34">
        <f>VLOOKUP(D2211,nusedswatershed,4,FALSE)</f>
        <v>25</v>
      </c>
      <c r="C2211" s="35">
        <v>25</v>
      </c>
      <c r="D2211" s="36" t="s">
        <v>220</v>
      </c>
      <c r="E2211" s="36" t="s">
        <v>82</v>
      </c>
      <c r="F2211" s="21" t="s">
        <v>163</v>
      </c>
      <c r="G2211" s="40">
        <v>2017</v>
      </c>
      <c r="H2211" s="128" t="s">
        <v>644</v>
      </c>
      <c r="I2211" s="40"/>
      <c r="J2211" s="159" t="str">
        <f>IFERROR(IF(K2211&gt;0,I2211*K2211,"   -"),"   -")</f>
        <v xml:space="preserve">   -</v>
      </c>
      <c r="K2211" s="52" t="str">
        <f>_xlfn.IFNA(VLOOKUP(D2211&amp;"."&amp;G2211,PNIdata!$E$6:$L$264,2,FALSE),"-")</f>
        <v>-</v>
      </c>
      <c r="L2211" s="158" t="str">
        <f>IFERROR(IF(O2211&gt;0,I2211*O2211,"   -"),"   -")</f>
        <v xml:space="preserve">   -</v>
      </c>
      <c r="M2211" s="52"/>
      <c r="N2211" s="167"/>
      <c r="O2211" s="167"/>
      <c r="S2211" s="53"/>
    </row>
    <row r="2212" spans="1:19" x14ac:dyDescent="0.25">
      <c r="A2212" s="33" t="s">
        <v>154</v>
      </c>
      <c r="B2212" s="34">
        <f>VLOOKUP(D2212,nusedswatershed,4,FALSE)</f>
        <v>25</v>
      </c>
      <c r="C2212" s="35">
        <v>25</v>
      </c>
      <c r="D2212" s="36" t="s">
        <v>220</v>
      </c>
      <c r="E2212" s="36" t="s">
        <v>82</v>
      </c>
      <c r="F2212" s="21" t="s">
        <v>163</v>
      </c>
      <c r="G2212" s="40">
        <v>2016</v>
      </c>
      <c r="H2212" s="128" t="s">
        <v>644</v>
      </c>
      <c r="I2212" s="40"/>
      <c r="J2212" s="159" t="str">
        <f>IFERROR(IF(K2212&gt;0,I2212*K2212,"   -"),"   -")</f>
        <v xml:space="preserve">   -</v>
      </c>
      <c r="K2212" s="52" t="str">
        <f>_xlfn.IFNA(VLOOKUP(D2212&amp;"."&amp;G2212,PNIdata!$E$6:$L$264,2,FALSE),"-")</f>
        <v>-</v>
      </c>
      <c r="L2212" s="158" t="str">
        <f>IFERROR(IF(O2212&gt;0,I2212*O2212,"   -"),"   -")</f>
        <v xml:space="preserve">   -</v>
      </c>
      <c r="M2212" s="52"/>
      <c r="N2212" s="167"/>
      <c r="O2212" s="167"/>
      <c r="S2212" s="53"/>
    </row>
    <row r="2213" spans="1:19" x14ac:dyDescent="0.25">
      <c r="A2213" s="33" t="s">
        <v>154</v>
      </c>
      <c r="B2213" s="34">
        <f>VLOOKUP(D2213,nusedswatershed,4,FALSE)</f>
        <v>25</v>
      </c>
      <c r="C2213" s="35">
        <v>25</v>
      </c>
      <c r="D2213" s="36" t="s">
        <v>220</v>
      </c>
      <c r="E2213" s="36" t="s">
        <v>82</v>
      </c>
      <c r="F2213" s="21" t="s">
        <v>163</v>
      </c>
      <c r="G2213" s="22">
        <v>2015</v>
      </c>
      <c r="H2213" s="128" t="s">
        <v>644</v>
      </c>
      <c r="I2213" s="40"/>
      <c r="J2213" s="159" t="str">
        <f>IFERROR(IF(K2213&gt;0,I2213*K2213,"   -"),"   -")</f>
        <v xml:space="preserve">   -</v>
      </c>
      <c r="K2213" s="52" t="str">
        <f>_xlfn.IFNA(VLOOKUP(D2213&amp;"."&amp;G2213,PNIdata!$E$6:$L$264,2,FALSE),"-")</f>
        <v>-</v>
      </c>
      <c r="L2213" s="158" t="str">
        <f>IFERROR(IF(O2213&gt;0,I2213*O2213,"   -"),"   -")</f>
        <v xml:space="preserve">   -</v>
      </c>
      <c r="M2213" s="52"/>
      <c r="N2213" s="167"/>
      <c r="O2213" s="167"/>
      <c r="S2213" s="53"/>
    </row>
    <row r="2214" spans="1:19" x14ac:dyDescent="0.25">
      <c r="A2214" s="33" t="s">
        <v>154</v>
      </c>
      <c r="B2214" s="34">
        <f>VLOOKUP(D2214,nusedswatershed,4,FALSE)</f>
        <v>25</v>
      </c>
      <c r="C2214" s="35">
        <v>25</v>
      </c>
      <c r="D2214" s="36" t="s">
        <v>220</v>
      </c>
      <c r="E2214" s="36" t="s">
        <v>82</v>
      </c>
      <c r="F2214" s="21" t="s">
        <v>163</v>
      </c>
      <c r="G2214" s="22">
        <v>2014</v>
      </c>
      <c r="H2214" s="128" t="s">
        <v>644</v>
      </c>
      <c r="I2214" s="40"/>
      <c r="J2214" s="159" t="str">
        <f>IFERROR(IF(K2214&gt;0,I2214*K2214,"   -"),"   -")</f>
        <v xml:space="preserve">   -</v>
      </c>
      <c r="K2214" s="52" t="str">
        <f>_xlfn.IFNA(VLOOKUP(D2214&amp;"."&amp;G2214,PNIdata!$E$6:$L$264,2,FALSE),"-")</f>
        <v>-</v>
      </c>
      <c r="L2214" s="158" t="str">
        <f>IFERROR(IF(O2214&gt;0,I2214*O2214,"   -"),"   -")</f>
        <v xml:space="preserve">   -</v>
      </c>
      <c r="M2214" s="52"/>
      <c r="N2214" s="167"/>
      <c r="O2214" s="167"/>
      <c r="S2214" s="53"/>
    </row>
    <row r="2215" spans="1:19" x14ac:dyDescent="0.25">
      <c r="A2215" s="33" t="s">
        <v>154</v>
      </c>
      <c r="B2215" s="34">
        <f>VLOOKUP(D2215,nusedswatershed,4,FALSE)</f>
        <v>25</v>
      </c>
      <c r="C2215" s="35">
        <v>25</v>
      </c>
      <c r="D2215" s="36" t="s">
        <v>220</v>
      </c>
      <c r="E2215" s="36" t="s">
        <v>82</v>
      </c>
      <c r="F2215" s="21" t="s">
        <v>163</v>
      </c>
      <c r="G2215">
        <v>2013</v>
      </c>
      <c r="H2215" s="128" t="s">
        <v>644</v>
      </c>
      <c r="I2215" s="40"/>
      <c r="J2215" s="159" t="str">
        <f>IFERROR(IF(K2215&gt;0,I2215*K2215,"   -"),"   -")</f>
        <v xml:space="preserve">   -</v>
      </c>
      <c r="K2215" s="52" t="str">
        <f>_xlfn.IFNA(VLOOKUP(D2215&amp;"."&amp;G2215,PNIdata!$E$6:$L$264,2,FALSE),"-")</f>
        <v>-</v>
      </c>
      <c r="L2215" s="158" t="str">
        <f>IFERROR(IF(O2215&gt;0,I2215*O2215,"   -"),"   -")</f>
        <v xml:space="preserve">   -</v>
      </c>
      <c r="M2215" s="52"/>
      <c r="N2215" s="167"/>
      <c r="O2215" s="167"/>
      <c r="S2215" s="53"/>
    </row>
    <row r="2216" spans="1:19" x14ac:dyDescent="0.25">
      <c r="A2216" s="33" t="s">
        <v>154</v>
      </c>
      <c r="B2216" s="34">
        <f>VLOOKUP(D2216,nusedswatershed,4,FALSE)</f>
        <v>25</v>
      </c>
      <c r="C2216" s="35">
        <v>25</v>
      </c>
      <c r="D2216" s="36" t="s">
        <v>220</v>
      </c>
      <c r="E2216" s="36" t="s">
        <v>82</v>
      </c>
      <c r="F2216" s="21" t="s">
        <v>163</v>
      </c>
      <c r="G2216" s="22">
        <v>2012</v>
      </c>
      <c r="H2216" s="128" t="s">
        <v>645</v>
      </c>
      <c r="I2216" s="40"/>
      <c r="J2216" s="159" t="str">
        <f>IFERROR(IF(K2216&gt;0,I2216*K2216,"   -"),"   -")</f>
        <v xml:space="preserve">   -</v>
      </c>
      <c r="K2216" s="52" t="str">
        <f>_xlfn.IFNA(VLOOKUP(D2216&amp;"."&amp;G2216,PNIdata!$E$6:$L$264,2,FALSE),"-")</f>
        <v>-</v>
      </c>
      <c r="L2216" s="158" t="str">
        <f>IFERROR(IF(O2216&gt;0,I2216*O2216,"   -"),"   -")</f>
        <v xml:space="preserve">   -</v>
      </c>
      <c r="M2216" s="52"/>
      <c r="N2216" s="167"/>
      <c r="O2216" s="167"/>
      <c r="S2216" s="53"/>
    </row>
    <row r="2217" spans="1:19" x14ac:dyDescent="0.25">
      <c r="A2217" s="33" t="s">
        <v>154</v>
      </c>
      <c r="B2217" s="34">
        <f>VLOOKUP(D2217,nusedswatershed,4,FALSE)</f>
        <v>25</v>
      </c>
      <c r="C2217" s="35">
        <v>25</v>
      </c>
      <c r="D2217" s="36" t="s">
        <v>220</v>
      </c>
      <c r="E2217" s="36" t="s">
        <v>82</v>
      </c>
      <c r="F2217" s="21" t="s">
        <v>163</v>
      </c>
      <c r="G2217" s="22">
        <v>2011</v>
      </c>
      <c r="H2217" s="128">
        <v>17</v>
      </c>
      <c r="I2217" s="40">
        <v>17</v>
      </c>
      <c r="J2217" s="159" t="str">
        <f>IFERROR(IF(K2217&gt;0,I2217*K2217,"   -"),"   -")</f>
        <v xml:space="preserve">   -</v>
      </c>
      <c r="K2217" s="52" t="str">
        <f>_xlfn.IFNA(VLOOKUP(D2217&amp;"."&amp;G2217,PNIdata!$E$6:$L$264,2,FALSE),"-")</f>
        <v>-</v>
      </c>
      <c r="L2217" s="158" t="str">
        <f>IFERROR(IF(O2217&gt;0,I2217*O2217,"   -"),"   -")</f>
        <v xml:space="preserve">   -</v>
      </c>
      <c r="M2217" s="52"/>
      <c r="N2217" s="167"/>
      <c r="O2217" s="167"/>
      <c r="S2217" s="53"/>
    </row>
    <row r="2218" spans="1:19" x14ac:dyDescent="0.25">
      <c r="A2218" s="33" t="s">
        <v>154</v>
      </c>
      <c r="B2218" s="34">
        <f>VLOOKUP(D2218,nusedswatershed,4,FALSE)</f>
        <v>25</v>
      </c>
      <c r="C2218" s="35">
        <v>25</v>
      </c>
      <c r="D2218" s="36" t="s">
        <v>220</v>
      </c>
      <c r="E2218" s="36" t="s">
        <v>82</v>
      </c>
      <c r="F2218" s="21" t="s">
        <v>163</v>
      </c>
      <c r="G2218" s="22">
        <v>2010</v>
      </c>
      <c r="H2218" s="128">
        <v>78</v>
      </c>
      <c r="I2218" s="40">
        <v>78</v>
      </c>
      <c r="J2218" s="159" t="str">
        <f>IFERROR(IF(K2218&gt;0,I2218*K2218,"   -"),"   -")</f>
        <v xml:space="preserve">   -</v>
      </c>
      <c r="K2218" s="52" t="str">
        <f>_xlfn.IFNA(VLOOKUP(D2218&amp;"."&amp;G2218,PNIdata!$E$6:$L$264,2,FALSE),"-")</f>
        <v>-</v>
      </c>
      <c r="L2218" s="158" t="str">
        <f>IFERROR(IF(O2218&gt;0,I2218*O2218,"   -"),"   -")</f>
        <v xml:space="preserve">   -</v>
      </c>
      <c r="M2218" s="52"/>
      <c r="N2218" s="167"/>
      <c r="O2218" s="167"/>
      <c r="S2218" s="53"/>
    </row>
    <row r="2219" spans="1:19" x14ac:dyDescent="0.25">
      <c r="A2219" s="33" t="s">
        <v>154</v>
      </c>
      <c r="B2219" s="34">
        <f>VLOOKUP(D2219,nusedswatershed,4,FALSE)</f>
        <v>25</v>
      </c>
      <c r="C2219" s="35">
        <v>25</v>
      </c>
      <c r="D2219" s="36" t="s">
        <v>220</v>
      </c>
      <c r="E2219" s="36" t="s">
        <v>82</v>
      </c>
      <c r="F2219" s="21" t="s">
        <v>163</v>
      </c>
      <c r="G2219" s="22">
        <v>2009</v>
      </c>
      <c r="H2219" s="128">
        <v>4</v>
      </c>
      <c r="I2219" s="40">
        <v>4</v>
      </c>
      <c r="J2219" s="159" t="str">
        <f>IFERROR(IF(K2219&gt;0,I2219*K2219,"   -"),"   -")</f>
        <v xml:space="preserve">   -</v>
      </c>
      <c r="K2219" s="52" t="str">
        <f>_xlfn.IFNA(VLOOKUP(D2219&amp;"."&amp;G2219,PNIdata!$E$6:$L$264,2,FALSE),"-")</f>
        <v>-</v>
      </c>
      <c r="L2219" s="158" t="str">
        <f>IFERROR(IF(O2219&gt;0,I2219*O2219,"   -"),"   -")</f>
        <v xml:space="preserve">   -</v>
      </c>
      <c r="M2219" s="52"/>
      <c r="N2219" s="167"/>
      <c r="O2219" s="167"/>
      <c r="S2219" s="53"/>
    </row>
    <row r="2220" spans="1:19" x14ac:dyDescent="0.25">
      <c r="A2220" s="33" t="s">
        <v>154</v>
      </c>
      <c r="B2220" s="34">
        <f>VLOOKUP(D2220,nusedswatershed,4,FALSE)</f>
        <v>25</v>
      </c>
      <c r="C2220" s="35">
        <v>25</v>
      </c>
      <c r="D2220" s="36" t="s">
        <v>220</v>
      </c>
      <c r="E2220" s="36" t="s">
        <v>82</v>
      </c>
      <c r="F2220" s="21" t="s">
        <v>163</v>
      </c>
      <c r="G2220">
        <v>2008</v>
      </c>
      <c r="H2220" s="128">
        <v>2</v>
      </c>
      <c r="I2220" s="40">
        <v>2</v>
      </c>
      <c r="J2220" s="159" t="str">
        <f>IFERROR(IF(K2220&gt;0,I2220*K2220,"   -"),"   -")</f>
        <v xml:space="preserve">   -</v>
      </c>
      <c r="K2220" s="52" t="str">
        <f>_xlfn.IFNA(VLOOKUP(D2220&amp;"."&amp;G2220,PNIdata!$E$6:$L$264,2,FALSE),"-")</f>
        <v>-</v>
      </c>
      <c r="L2220" s="158" t="str">
        <f>IFERROR(IF(O2220&gt;0,I2220*O2220,"   -"),"   -")</f>
        <v xml:space="preserve">   -</v>
      </c>
      <c r="M2220" s="52"/>
      <c r="N2220" s="167"/>
      <c r="O2220" s="167"/>
      <c r="S2220" s="53"/>
    </row>
    <row r="2221" spans="1:19" x14ac:dyDescent="0.25">
      <c r="A2221" s="33" t="s">
        <v>154</v>
      </c>
      <c r="B2221" s="34">
        <f>VLOOKUP(D2221,nusedswatershed,4,FALSE)</f>
        <v>25</v>
      </c>
      <c r="C2221" s="35">
        <v>25</v>
      </c>
      <c r="D2221" s="36" t="s">
        <v>220</v>
      </c>
      <c r="E2221" s="36" t="s">
        <v>82</v>
      </c>
      <c r="F2221" s="21" t="s">
        <v>163</v>
      </c>
      <c r="G2221">
        <v>2007</v>
      </c>
      <c r="H2221" s="128" t="s">
        <v>645</v>
      </c>
      <c r="I2221" s="40"/>
      <c r="J2221" s="159" t="str">
        <f>IFERROR(IF(K2221&gt;0,I2221*K2221,"   -"),"   -")</f>
        <v xml:space="preserve">   -</v>
      </c>
      <c r="K2221" s="52" t="str">
        <f>_xlfn.IFNA(VLOOKUP(D2221&amp;"."&amp;G2221,PNIdata!$E$6:$L$264,2,FALSE),"-")</f>
        <v>-</v>
      </c>
      <c r="L2221" s="158" t="str">
        <f>IFERROR(IF(O2221&gt;0,I2221*O2221,"   -"),"   -")</f>
        <v xml:space="preserve">   -</v>
      </c>
      <c r="M2221" s="52"/>
      <c r="N2221" s="167"/>
      <c r="O2221" s="167"/>
      <c r="S2221" s="53"/>
    </row>
    <row r="2222" spans="1:19" x14ac:dyDescent="0.25">
      <c r="A2222" s="33" t="s">
        <v>154</v>
      </c>
      <c r="B2222" s="34">
        <f>VLOOKUP(D2222,nusedswatershed,4,FALSE)</f>
        <v>25</v>
      </c>
      <c r="C2222" s="35">
        <v>25</v>
      </c>
      <c r="D2222" s="36" t="s">
        <v>220</v>
      </c>
      <c r="E2222" s="36" t="s">
        <v>82</v>
      </c>
      <c r="F2222" s="21" t="s">
        <v>163</v>
      </c>
      <c r="G2222">
        <v>2006</v>
      </c>
      <c r="H2222" s="128">
        <v>5</v>
      </c>
      <c r="I2222" s="40">
        <v>5</v>
      </c>
      <c r="J2222" s="159" t="str">
        <f>IFERROR(IF(K2222&gt;0,I2222*K2222,"   -"),"   -")</f>
        <v xml:space="preserve">   -</v>
      </c>
      <c r="K2222" s="52" t="str">
        <f>_xlfn.IFNA(VLOOKUP(D2222&amp;"."&amp;G2222,PNIdata!$E$6:$L$264,2,FALSE),"-")</f>
        <v>-</v>
      </c>
      <c r="L2222" s="158" t="str">
        <f>IFERROR(IF(O2222&gt;0,I2222*O2222,"   -"),"   -")</f>
        <v xml:space="preserve">   -</v>
      </c>
      <c r="M2222" s="52"/>
      <c r="N2222" s="167"/>
      <c r="O2222" s="167"/>
      <c r="S2222" s="53"/>
    </row>
    <row r="2223" spans="1:19" x14ac:dyDescent="0.25">
      <c r="A2223" s="33" t="s">
        <v>154</v>
      </c>
      <c r="B2223" s="34">
        <f>VLOOKUP(D2223,nusedswatershed,4,FALSE)</f>
        <v>25</v>
      </c>
      <c r="C2223" s="35">
        <v>25</v>
      </c>
      <c r="D2223" s="36" t="s">
        <v>220</v>
      </c>
      <c r="E2223" s="36" t="s">
        <v>82</v>
      </c>
      <c r="F2223" s="21" t="s">
        <v>163</v>
      </c>
      <c r="G2223">
        <v>2005</v>
      </c>
      <c r="H2223" s="128" t="s">
        <v>645</v>
      </c>
      <c r="I2223" s="40"/>
      <c r="J2223" s="159" t="str">
        <f>IFERROR(IF(K2223&gt;0,I2223*K2223,"   -"),"   -")</f>
        <v xml:space="preserve">   -</v>
      </c>
      <c r="K2223" s="52" t="str">
        <f>_xlfn.IFNA(VLOOKUP(D2223&amp;"."&amp;G2223,PNIdata!$E$6:$L$264,2,FALSE),"-")</f>
        <v>-</v>
      </c>
      <c r="L2223" s="158" t="str">
        <f>IFERROR(IF(O2223&gt;0,I2223*O2223,"   -"),"   -")</f>
        <v xml:space="preserve">   -</v>
      </c>
      <c r="M2223" s="52"/>
      <c r="N2223" s="167"/>
      <c r="O2223" s="167"/>
      <c r="S2223" s="53"/>
    </row>
    <row r="2224" spans="1:19" x14ac:dyDescent="0.25">
      <c r="A2224" s="33" t="s">
        <v>154</v>
      </c>
      <c r="B2224" s="34">
        <f>VLOOKUP(D2224,nusedswatershed,4,FALSE)</f>
        <v>25</v>
      </c>
      <c r="C2224" s="35">
        <v>25</v>
      </c>
      <c r="D2224" s="36" t="s">
        <v>220</v>
      </c>
      <c r="E2224" s="36" t="s">
        <v>82</v>
      </c>
      <c r="F2224" s="21" t="s">
        <v>163</v>
      </c>
      <c r="G2224">
        <v>2004</v>
      </c>
      <c r="H2224" s="128">
        <v>24</v>
      </c>
      <c r="I2224" s="40">
        <v>24</v>
      </c>
      <c r="J2224" s="159" t="str">
        <f>IFERROR(IF(K2224&gt;0,I2224*K2224,"   -"),"   -")</f>
        <v xml:space="preserve">   -</v>
      </c>
      <c r="K2224" s="52" t="str">
        <f>_xlfn.IFNA(VLOOKUP(D2224&amp;"."&amp;G2224,PNIdata!$E$6:$L$264,2,FALSE),"-")</f>
        <v>-</v>
      </c>
      <c r="L2224" s="158" t="str">
        <f>IFERROR(IF(O2224&gt;0,I2224*O2224,"   -"),"   -")</f>
        <v xml:space="preserve">   -</v>
      </c>
      <c r="M2224" s="52"/>
      <c r="N2224" s="167"/>
      <c r="O2224" s="167"/>
      <c r="S2224" s="53"/>
    </row>
    <row r="2225" spans="1:19" x14ac:dyDescent="0.25">
      <c r="A2225" s="33" t="s">
        <v>154</v>
      </c>
      <c r="B2225" s="34">
        <f>VLOOKUP(D2225,nusedswatershed,4,FALSE)</f>
        <v>25</v>
      </c>
      <c r="C2225" s="35">
        <v>25</v>
      </c>
      <c r="D2225" s="36" t="s">
        <v>220</v>
      </c>
      <c r="E2225" s="36" t="s">
        <v>82</v>
      </c>
      <c r="F2225" s="21" t="s">
        <v>163</v>
      </c>
      <c r="G2225">
        <v>2003</v>
      </c>
      <c r="H2225" s="128">
        <v>11</v>
      </c>
      <c r="I2225" s="40">
        <v>11</v>
      </c>
      <c r="J2225" s="159" t="str">
        <f>IFERROR(IF(K2225&gt;0,I2225*K2225,"   -"),"   -")</f>
        <v xml:space="preserve">   -</v>
      </c>
      <c r="K2225" s="52" t="str">
        <f>_xlfn.IFNA(VLOOKUP(D2225&amp;"."&amp;G2225,PNIdata!$E$6:$L$264,2,FALSE),"-")</f>
        <v>-</v>
      </c>
      <c r="L2225" s="158" t="str">
        <f>IFERROR(IF(O2225&gt;0,I2225*O2225,"   -"),"   -")</f>
        <v xml:space="preserve">   -</v>
      </c>
      <c r="M2225" s="52"/>
      <c r="N2225" s="167"/>
      <c r="O2225" s="167"/>
      <c r="S2225" s="53"/>
    </row>
    <row r="2226" spans="1:19" x14ac:dyDescent="0.25">
      <c r="A2226" s="33" t="s">
        <v>154</v>
      </c>
      <c r="B2226" s="34">
        <f>VLOOKUP(D2226,nusedswatershed,4,FALSE)</f>
        <v>25</v>
      </c>
      <c r="C2226" s="35">
        <v>25</v>
      </c>
      <c r="D2226" s="36" t="s">
        <v>220</v>
      </c>
      <c r="E2226" s="36" t="s">
        <v>82</v>
      </c>
      <c r="F2226" s="21" t="s">
        <v>163</v>
      </c>
      <c r="G2226">
        <v>2002</v>
      </c>
      <c r="H2226" s="128">
        <v>214</v>
      </c>
      <c r="I2226" s="40">
        <v>214</v>
      </c>
      <c r="J2226" s="159" t="str">
        <f>IFERROR(IF(K2226&gt;0,I2226*K2226,"   -"),"   -")</f>
        <v xml:space="preserve">   -</v>
      </c>
      <c r="K2226" s="52" t="str">
        <f>_xlfn.IFNA(VLOOKUP(D2226&amp;"."&amp;G2226,PNIdata!$E$6:$L$264,2,FALSE),"-")</f>
        <v>-</v>
      </c>
      <c r="L2226" s="158" t="str">
        <f>IFERROR(IF(O2226&gt;0,I2226*O2226,"   -"),"   -")</f>
        <v xml:space="preserve">   -</v>
      </c>
      <c r="M2226" s="52"/>
      <c r="N2226" s="167"/>
      <c r="O2226" s="167"/>
      <c r="S2226" s="53"/>
    </row>
    <row r="2227" spans="1:19" x14ac:dyDescent="0.25">
      <c r="A2227" s="33" t="s">
        <v>154</v>
      </c>
      <c r="B2227" s="34">
        <f>VLOOKUP(D2227,nusedswatershed,4,FALSE)</f>
        <v>25</v>
      </c>
      <c r="C2227" s="35">
        <v>25</v>
      </c>
      <c r="D2227" s="36" t="s">
        <v>220</v>
      </c>
      <c r="E2227" s="36" t="s">
        <v>82</v>
      </c>
      <c r="F2227" s="21" t="s">
        <v>163</v>
      </c>
      <c r="G2227">
        <v>2001</v>
      </c>
      <c r="H2227" s="128">
        <v>80</v>
      </c>
      <c r="I2227" s="40">
        <v>80</v>
      </c>
      <c r="J2227" s="159" t="str">
        <f>IFERROR(IF(K2227&gt;0,I2227*K2227,"   -"),"   -")</f>
        <v xml:space="preserve">   -</v>
      </c>
      <c r="K2227" s="52" t="str">
        <f>_xlfn.IFNA(VLOOKUP(D2227&amp;"."&amp;G2227,PNIdata!$E$6:$L$264,2,FALSE),"-")</f>
        <v>-</v>
      </c>
      <c r="L2227" s="158" t="str">
        <f>IFERROR(IF(O2227&gt;0,I2227*O2227,"   -"),"   -")</f>
        <v xml:space="preserve">   -</v>
      </c>
      <c r="M2227" s="52"/>
      <c r="N2227" s="167"/>
      <c r="O2227" s="167"/>
      <c r="S2227" s="53"/>
    </row>
    <row r="2228" spans="1:19" x14ac:dyDescent="0.25">
      <c r="A2228" s="33" t="s">
        <v>154</v>
      </c>
      <c r="B2228" s="34">
        <f>VLOOKUP(D2228,nusedswatershed,4,FALSE)</f>
        <v>25</v>
      </c>
      <c r="C2228" s="35">
        <v>25</v>
      </c>
      <c r="D2228" s="36" t="s">
        <v>220</v>
      </c>
      <c r="E2228" s="36" t="s">
        <v>82</v>
      </c>
      <c r="F2228" s="21" t="s">
        <v>163</v>
      </c>
      <c r="G2228">
        <v>2000</v>
      </c>
      <c r="H2228" s="128">
        <v>15</v>
      </c>
      <c r="I2228" s="40">
        <v>15</v>
      </c>
      <c r="J2228" s="159" t="str">
        <f>IFERROR(IF(K2228&gt;0,I2228*K2228,"   -"),"   -")</f>
        <v xml:space="preserve">   -</v>
      </c>
      <c r="K2228" s="52" t="str">
        <f>_xlfn.IFNA(VLOOKUP(D2228&amp;"."&amp;G2228,PNIdata!$E$6:$L$264,2,FALSE),"-")</f>
        <v>-</v>
      </c>
      <c r="L2228" s="158" t="str">
        <f>IFERROR(IF(O2228&gt;0,I2228*O2228,"   -"),"   -")</f>
        <v xml:space="preserve">   -</v>
      </c>
      <c r="M2228" s="52"/>
      <c r="N2228" s="167"/>
      <c r="O2228" s="167"/>
      <c r="S2228" s="53"/>
    </row>
    <row r="2229" spans="1:19" x14ac:dyDescent="0.25">
      <c r="A2229" s="33" t="s">
        <v>154</v>
      </c>
      <c r="B2229" s="34">
        <f>VLOOKUP(D2229,nusedswatershed,4,FALSE)</f>
        <v>25</v>
      </c>
      <c r="C2229" s="35">
        <v>25</v>
      </c>
      <c r="D2229" s="36" t="s">
        <v>220</v>
      </c>
      <c r="E2229" s="36" t="s">
        <v>82</v>
      </c>
      <c r="F2229" s="21" t="s">
        <v>163</v>
      </c>
      <c r="G2229">
        <v>1999</v>
      </c>
      <c r="H2229" s="128">
        <v>10</v>
      </c>
      <c r="I2229" s="40">
        <v>10</v>
      </c>
      <c r="J2229" s="159" t="str">
        <f>IFERROR(IF(K2229&gt;0,I2229*K2229,"   -"),"   -")</f>
        <v xml:space="preserve">   -</v>
      </c>
      <c r="K2229" s="52" t="str">
        <f>_xlfn.IFNA(VLOOKUP(D2229&amp;"."&amp;G2229,PNIdata!$E$6:$L$264,2,FALSE),"-")</f>
        <v>-</v>
      </c>
      <c r="L2229" s="158" t="str">
        <f>IFERROR(IF(O2229&gt;0,I2229*O2229,"   -"),"   -")</f>
        <v xml:space="preserve">   -</v>
      </c>
      <c r="M2229" s="52"/>
      <c r="N2229" s="167"/>
      <c r="O2229" s="167"/>
      <c r="S2229" s="53"/>
    </row>
    <row r="2230" spans="1:19" x14ac:dyDescent="0.25">
      <c r="A2230" s="33" t="s">
        <v>154</v>
      </c>
      <c r="B2230" s="34">
        <f>VLOOKUP(D2230,nusedswatershed,4,FALSE)</f>
        <v>25</v>
      </c>
      <c r="C2230" s="35">
        <v>25</v>
      </c>
      <c r="D2230" s="36" t="s">
        <v>220</v>
      </c>
      <c r="E2230" s="36" t="s">
        <v>82</v>
      </c>
      <c r="F2230" s="21" t="s">
        <v>163</v>
      </c>
      <c r="G2230" s="22">
        <v>1998</v>
      </c>
      <c r="H2230" s="128" t="s">
        <v>644</v>
      </c>
      <c r="I2230" s="40"/>
      <c r="J2230" s="159" t="str">
        <f>IFERROR(IF(K2230&gt;0,I2230*K2230,"   -"),"   -")</f>
        <v xml:space="preserve">   -</v>
      </c>
      <c r="K2230" s="52" t="str">
        <f>_xlfn.IFNA(VLOOKUP(D2230&amp;"."&amp;G2230,PNIdata!$E$6:$L$264,2,FALSE),"-")</f>
        <v>-</v>
      </c>
      <c r="L2230" s="158" t="str">
        <f>IFERROR(IF(O2230&gt;0,I2230*O2230,"   -"),"   -")</f>
        <v xml:space="preserve">   -</v>
      </c>
      <c r="M2230" s="52"/>
      <c r="N2230" s="167"/>
      <c r="O2230" s="168"/>
      <c r="S2230" s="53">
        <v>13736</v>
      </c>
    </row>
    <row r="2231" spans="1:19" x14ac:dyDescent="0.25">
      <c r="A2231" s="33" t="s">
        <v>154</v>
      </c>
      <c r="B2231" s="34">
        <f>VLOOKUP(D2231,nusedswatershed,4,FALSE)</f>
        <v>25</v>
      </c>
      <c r="C2231" s="35">
        <v>25</v>
      </c>
      <c r="D2231" s="36" t="s">
        <v>220</v>
      </c>
      <c r="E2231" s="36" t="s">
        <v>82</v>
      </c>
      <c r="F2231" s="21" t="s">
        <v>163</v>
      </c>
      <c r="G2231" s="22">
        <v>1997</v>
      </c>
      <c r="H2231" s="128" t="s">
        <v>645</v>
      </c>
      <c r="I2231" s="40"/>
      <c r="J2231" s="159" t="str">
        <f>IFERROR(IF(K2231&gt;0,I2231*K2231,"   -"),"   -")</f>
        <v xml:space="preserve">   -</v>
      </c>
      <c r="K2231" s="52" t="str">
        <f>_xlfn.IFNA(VLOOKUP(D2231&amp;"."&amp;G2231,PNIdata!$E$6:$L$264,2,FALSE),"-")</f>
        <v>-</v>
      </c>
      <c r="L2231" s="158" t="str">
        <f>IFERROR(IF(O2231&gt;0,I2231*O2231,"   -"),"   -")</f>
        <v xml:space="preserve">   -</v>
      </c>
      <c r="M2231" s="52"/>
      <c r="N2231" s="167"/>
      <c r="O2231" s="167"/>
      <c r="S2231" s="53"/>
    </row>
    <row r="2232" spans="1:19" x14ac:dyDescent="0.25">
      <c r="A2232" s="33" t="s">
        <v>154</v>
      </c>
      <c r="B2232" s="34">
        <f>VLOOKUP(D2232,nusedswatershed,4,FALSE)</f>
        <v>25</v>
      </c>
      <c r="C2232" s="35">
        <v>25</v>
      </c>
      <c r="D2232" s="36" t="s">
        <v>220</v>
      </c>
      <c r="E2232" s="36" t="s">
        <v>82</v>
      </c>
      <c r="F2232" s="21" t="s">
        <v>163</v>
      </c>
      <c r="G2232" s="22">
        <v>1996</v>
      </c>
      <c r="H2232" s="128" t="s">
        <v>644</v>
      </c>
      <c r="I2232" s="40"/>
      <c r="J2232" s="159" t="str">
        <f>IFERROR(IF(K2232&gt;0,I2232*K2232,"   -"),"   -")</f>
        <v xml:space="preserve">   -</v>
      </c>
      <c r="K2232" s="52" t="str">
        <f>_xlfn.IFNA(VLOOKUP(D2232&amp;"."&amp;G2232,PNIdata!$E$6:$L$264,2,FALSE),"-")</f>
        <v>-</v>
      </c>
      <c r="L2232" s="158" t="str">
        <f>IFERROR(IF(O2232&gt;0,I2232*O2232,"   -"),"   -")</f>
        <v xml:space="preserve">   -</v>
      </c>
      <c r="M2232" s="52"/>
      <c r="N2232" s="167"/>
      <c r="O2232" s="167"/>
      <c r="S2232" s="53">
        <v>8802</v>
      </c>
    </row>
    <row r="2233" spans="1:19" x14ac:dyDescent="0.25">
      <c r="A2233" s="33" t="s">
        <v>154</v>
      </c>
      <c r="B2233" s="34">
        <f>VLOOKUP(D2233,nusedswatershed,4,FALSE)</f>
        <v>25</v>
      </c>
      <c r="C2233" s="35">
        <v>25</v>
      </c>
      <c r="D2233" s="36" t="s">
        <v>220</v>
      </c>
      <c r="E2233" s="36" t="s">
        <v>82</v>
      </c>
      <c r="F2233" s="21" t="s">
        <v>163</v>
      </c>
      <c r="G2233" s="22">
        <v>1995</v>
      </c>
      <c r="H2233" s="128">
        <v>42</v>
      </c>
      <c r="I2233" s="40">
        <v>42</v>
      </c>
      <c r="J2233" s="159" t="str">
        <f>IFERROR(IF(K2233&gt;0,I2233*K2233,"   -"),"   -")</f>
        <v xml:space="preserve">   -</v>
      </c>
      <c r="K2233" s="52" t="str">
        <f>_xlfn.IFNA(VLOOKUP(D2233&amp;"."&amp;G2233,PNIdata!$E$6:$L$264,2,FALSE),"-")</f>
        <v>-</v>
      </c>
      <c r="L2233" s="158" t="str">
        <f>IFERROR(IF(O2233&gt;0,I2233*O2233,"   -"),"   -")</f>
        <v xml:space="preserve">   -</v>
      </c>
      <c r="M2233" s="52"/>
      <c r="N2233" s="167"/>
      <c r="O2233" s="167"/>
      <c r="S2233" s="53">
        <v>25935</v>
      </c>
    </row>
    <row r="2234" spans="1:19" hidden="1" x14ac:dyDescent="0.25">
      <c r="A2234" s="33" t="s">
        <v>154</v>
      </c>
      <c r="B2234" s="34">
        <f>VLOOKUP(D2234,nusedswatershed,4,FALSE)</f>
        <v>25</v>
      </c>
      <c r="C2234" s="35">
        <v>25</v>
      </c>
      <c r="D2234" s="36" t="s">
        <v>220</v>
      </c>
      <c r="E2234" s="36" t="s">
        <v>82</v>
      </c>
      <c r="F2234" s="21" t="s">
        <v>163</v>
      </c>
      <c r="G2234" s="22">
        <v>1994</v>
      </c>
      <c r="H2234" s="128" t="s">
        <v>643</v>
      </c>
      <c r="I2234" s="40"/>
      <c r="J2234" s="159" t="str">
        <f>IFERROR(IF(K2234&gt;0,I2234*K2234,"   -"),"   -")</f>
        <v xml:space="preserve">   -</v>
      </c>
      <c r="K2234" s="52" t="str">
        <f>_xlfn.IFNA(VLOOKUP(D2234&amp;"."&amp;G2234,PNIdata!$E$6:$L$264,2,FALSE),"-")</f>
        <v>-</v>
      </c>
      <c r="L2234" s="158" t="str">
        <f>IFERROR(IF(O2234&gt;0,I2234*O2234,"   -"),"   -")</f>
        <v xml:space="preserve">   -</v>
      </c>
      <c r="M2234" s="52"/>
      <c r="N2234" s="167"/>
      <c r="O2234" s="167"/>
      <c r="S2234" s="53"/>
    </row>
    <row r="2235" spans="1:19" hidden="1" x14ac:dyDescent="0.25">
      <c r="A2235" s="33" t="s">
        <v>154</v>
      </c>
      <c r="B2235" s="34">
        <f>VLOOKUP(D2235,nusedswatershed,4,FALSE)</f>
        <v>25</v>
      </c>
      <c r="C2235" s="35">
        <v>25</v>
      </c>
      <c r="D2235" s="36" t="s">
        <v>220</v>
      </c>
      <c r="E2235" s="36" t="s">
        <v>82</v>
      </c>
      <c r="F2235" s="21" t="s">
        <v>163</v>
      </c>
      <c r="G2235" s="22">
        <v>1993</v>
      </c>
      <c r="H2235" s="128" t="s">
        <v>645</v>
      </c>
      <c r="I2235" s="40"/>
      <c r="J2235" s="159" t="str">
        <f>IFERROR(IF(K2235&gt;0,I2235*K2235,"   -"),"   -")</f>
        <v xml:space="preserve">   -</v>
      </c>
      <c r="K2235" s="52" t="str">
        <f>_xlfn.IFNA(VLOOKUP(D2235&amp;"."&amp;G2235,PNIdata!$E$6:$L$264,2,FALSE),"-")</f>
        <v>-</v>
      </c>
      <c r="L2235" s="158" t="str">
        <f>IFERROR(IF(O2235&gt;0,I2235*O2235,"   -"),"   -")</f>
        <v xml:space="preserve">   -</v>
      </c>
      <c r="M2235" s="52"/>
      <c r="N2235" s="167"/>
      <c r="O2235" s="167"/>
      <c r="S2235" s="53"/>
    </row>
    <row r="2236" spans="1:19" hidden="1" x14ac:dyDescent="0.25">
      <c r="A2236" s="33" t="s">
        <v>154</v>
      </c>
      <c r="B2236" s="34">
        <f>VLOOKUP(D2236,nusedswatershed,4,FALSE)</f>
        <v>25</v>
      </c>
      <c r="C2236" s="35">
        <v>25</v>
      </c>
      <c r="D2236" s="36" t="s">
        <v>220</v>
      </c>
      <c r="E2236" s="36" t="s">
        <v>82</v>
      </c>
      <c r="F2236" s="21" t="s">
        <v>163</v>
      </c>
      <c r="G2236" s="22">
        <v>1992</v>
      </c>
      <c r="H2236" s="128" t="s">
        <v>644</v>
      </c>
      <c r="I2236" s="40"/>
      <c r="J2236" s="159" t="str">
        <f>IFERROR(IF(K2236&gt;0,I2236*K2236,"   -"),"   -")</f>
        <v xml:space="preserve">   -</v>
      </c>
      <c r="K2236" s="52" t="str">
        <f>_xlfn.IFNA(VLOOKUP(D2236&amp;"."&amp;G2236,PNIdata!$E$6:$L$264,2,FALSE),"-")</f>
        <v>-</v>
      </c>
      <c r="L2236" s="158" t="str">
        <f>IFERROR(IF(O2236&gt;0,I2236*O2236,"   -"),"   -")</f>
        <v xml:space="preserve">   -</v>
      </c>
      <c r="M2236" s="52"/>
      <c r="N2236" s="167"/>
      <c r="O2236" s="167"/>
      <c r="S2236" s="53"/>
    </row>
    <row r="2237" spans="1:19" hidden="1" x14ac:dyDescent="0.25">
      <c r="A2237" s="33" t="s">
        <v>154</v>
      </c>
      <c r="B2237" s="34">
        <f>VLOOKUP(D2237,nusedswatershed,4,FALSE)</f>
        <v>25</v>
      </c>
      <c r="C2237" s="35">
        <v>25</v>
      </c>
      <c r="D2237" s="36" t="s">
        <v>220</v>
      </c>
      <c r="E2237" s="36" t="s">
        <v>82</v>
      </c>
      <c r="F2237" s="21" t="s">
        <v>163</v>
      </c>
      <c r="G2237" s="22">
        <v>1991</v>
      </c>
      <c r="H2237" s="128" t="s">
        <v>643</v>
      </c>
      <c r="I2237" s="40"/>
      <c r="J2237" s="159" t="str">
        <f>IFERROR(IF(K2237&gt;0,I2237*K2237,"   -"),"   -")</f>
        <v xml:space="preserve">   -</v>
      </c>
      <c r="K2237" s="52" t="str">
        <f>_xlfn.IFNA(VLOOKUP(D2237&amp;"."&amp;G2237,PNIdata!$E$6:$L$264,2,FALSE),"-")</f>
        <v>-</v>
      </c>
      <c r="L2237" s="158" t="str">
        <f>IFERROR(IF(O2237&gt;0,I2237*O2237,"   -"),"   -")</f>
        <v xml:space="preserve">   -</v>
      </c>
      <c r="M2237" s="52"/>
      <c r="N2237" s="167"/>
      <c r="O2237" s="167"/>
      <c r="S2237" s="53"/>
    </row>
    <row r="2238" spans="1:19" hidden="1" x14ac:dyDescent="0.25">
      <c r="A2238" s="33" t="s">
        <v>154</v>
      </c>
      <c r="B2238" s="34">
        <f>VLOOKUP(D2238,nusedswatershed,4,FALSE)</f>
        <v>25</v>
      </c>
      <c r="C2238" s="35">
        <v>25</v>
      </c>
      <c r="D2238" s="36" t="s">
        <v>220</v>
      </c>
      <c r="E2238" s="36" t="s">
        <v>82</v>
      </c>
      <c r="F2238" s="21" t="s">
        <v>163</v>
      </c>
      <c r="G2238" s="22">
        <v>1990</v>
      </c>
      <c r="H2238" s="128" t="s">
        <v>643</v>
      </c>
      <c r="I2238" s="40"/>
      <c r="J2238" s="159" t="str">
        <f>IFERROR(IF(K2238&gt;0,I2238*K2238,"   -"),"   -")</f>
        <v xml:space="preserve">   -</v>
      </c>
      <c r="K2238" s="52" t="str">
        <f>_xlfn.IFNA(VLOOKUP(D2238&amp;"."&amp;G2238,PNIdata!$E$6:$L$264,2,FALSE),"-")</f>
        <v>-</v>
      </c>
      <c r="L2238" s="158" t="str">
        <f>IFERROR(IF(O2238&gt;0,I2238*O2238,"   -"),"   -")</f>
        <v xml:space="preserve">   -</v>
      </c>
      <c r="M2238" s="52"/>
      <c r="N2238" s="167"/>
      <c r="O2238" s="167"/>
      <c r="S2238" s="53"/>
    </row>
    <row r="2239" spans="1:19" hidden="1" x14ac:dyDescent="0.25">
      <c r="A2239" s="33" t="s">
        <v>154</v>
      </c>
      <c r="B2239" s="34">
        <f>VLOOKUP(D2239,nusedswatershed,4,FALSE)</f>
        <v>25</v>
      </c>
      <c r="C2239" s="35">
        <v>25</v>
      </c>
      <c r="D2239" s="36" t="s">
        <v>220</v>
      </c>
      <c r="E2239" s="36" t="s">
        <v>82</v>
      </c>
      <c r="F2239" s="21" t="s">
        <v>163</v>
      </c>
      <c r="G2239" s="22">
        <v>1989</v>
      </c>
      <c r="H2239" s="128" t="s">
        <v>643</v>
      </c>
      <c r="I2239" s="40"/>
      <c r="J2239" s="159" t="str">
        <f>IFERROR(IF(K2239&gt;0,I2239*K2239,"   -"),"   -")</f>
        <v xml:space="preserve">   -</v>
      </c>
      <c r="K2239" s="52" t="str">
        <f>_xlfn.IFNA(VLOOKUP(D2239&amp;"."&amp;G2239,PNIdata!$E$6:$L$264,2,FALSE),"-")</f>
        <v>-</v>
      </c>
      <c r="L2239" s="158" t="str">
        <f>IFERROR(IF(O2239&gt;0,I2239*O2239,"   -"),"   -")</f>
        <v xml:space="preserve">   -</v>
      </c>
      <c r="M2239" s="52"/>
      <c r="N2239" s="167"/>
      <c r="O2239" s="167"/>
      <c r="S2239" s="53"/>
    </row>
    <row r="2240" spans="1:19" hidden="1" x14ac:dyDescent="0.25">
      <c r="A2240" s="33" t="s">
        <v>154</v>
      </c>
      <c r="B2240" s="34">
        <f>VLOOKUP(D2240,nusedswatershed,4,FALSE)</f>
        <v>25</v>
      </c>
      <c r="C2240" s="35">
        <v>25</v>
      </c>
      <c r="D2240" s="36" t="s">
        <v>220</v>
      </c>
      <c r="E2240" s="36" t="s">
        <v>82</v>
      </c>
      <c r="F2240" s="21" t="s">
        <v>163</v>
      </c>
      <c r="G2240" s="22">
        <v>1988</v>
      </c>
      <c r="H2240" s="128" t="s">
        <v>643</v>
      </c>
      <c r="I2240" s="40"/>
      <c r="J2240" s="159" t="str">
        <f>IFERROR(IF(K2240&gt;0,I2240*K2240,"   -"),"   -")</f>
        <v xml:space="preserve">   -</v>
      </c>
      <c r="K2240" s="52" t="str">
        <f>_xlfn.IFNA(VLOOKUP(D2240&amp;"."&amp;G2240,PNIdata!$E$6:$L$264,2,FALSE),"-")</f>
        <v>-</v>
      </c>
      <c r="L2240" s="158" t="str">
        <f>IFERROR(IF(O2240&gt;0,I2240*O2240,"   -"),"   -")</f>
        <v xml:space="preserve">   -</v>
      </c>
      <c r="M2240" s="52"/>
      <c r="N2240" s="167"/>
      <c r="O2240" s="167"/>
      <c r="S2240" s="53"/>
    </row>
    <row r="2241" spans="1:19" hidden="1" x14ac:dyDescent="0.25">
      <c r="A2241" s="33" t="s">
        <v>154</v>
      </c>
      <c r="B2241" s="34">
        <f>VLOOKUP(D2241,nusedswatershed,4,FALSE)</f>
        <v>25</v>
      </c>
      <c r="C2241" s="35">
        <v>25</v>
      </c>
      <c r="D2241" s="36" t="s">
        <v>220</v>
      </c>
      <c r="E2241" s="36" t="s">
        <v>82</v>
      </c>
      <c r="F2241" s="21" t="s">
        <v>163</v>
      </c>
      <c r="G2241" s="22">
        <v>1987</v>
      </c>
      <c r="H2241" s="128">
        <v>3</v>
      </c>
      <c r="I2241" s="40">
        <v>3</v>
      </c>
      <c r="J2241" s="159" t="str">
        <f>IFERROR(IF(K2241&gt;0,I2241*K2241,"   -"),"   -")</f>
        <v xml:space="preserve">   -</v>
      </c>
      <c r="K2241" s="52" t="str">
        <f>_xlfn.IFNA(VLOOKUP(D2241&amp;"."&amp;G2241,PNIdata!$E$6:$L$264,2,FALSE),"-")</f>
        <v>-</v>
      </c>
      <c r="L2241" s="158" t="str">
        <f>IFERROR(IF(O2241&gt;0,I2241*O2241,"   -"),"   -")</f>
        <v xml:space="preserve">   -</v>
      </c>
      <c r="M2241" s="52"/>
      <c r="N2241" s="167"/>
      <c r="O2241" s="167"/>
      <c r="S2241" s="53"/>
    </row>
    <row r="2242" spans="1:19" hidden="1" x14ac:dyDescent="0.25">
      <c r="A2242" s="33" t="s">
        <v>154</v>
      </c>
      <c r="B2242" s="34">
        <f>VLOOKUP(D2242,nusedswatershed,4,FALSE)</f>
        <v>25</v>
      </c>
      <c r="C2242" s="35">
        <v>25</v>
      </c>
      <c r="D2242" s="36" t="s">
        <v>220</v>
      </c>
      <c r="E2242" s="36" t="s">
        <v>82</v>
      </c>
      <c r="F2242" s="21" t="s">
        <v>163</v>
      </c>
      <c r="G2242" s="22">
        <v>1986</v>
      </c>
      <c r="H2242" s="128" t="s">
        <v>645</v>
      </c>
      <c r="I2242" s="40"/>
      <c r="J2242" s="159" t="str">
        <f>IFERROR(IF(K2242&gt;0,I2242*K2242,"   -"),"   -")</f>
        <v xml:space="preserve">   -</v>
      </c>
      <c r="K2242" s="52" t="str">
        <f>_xlfn.IFNA(VLOOKUP(D2242&amp;"."&amp;G2242,PNIdata!$E$6:$L$264,2,FALSE),"-")</f>
        <v>-</v>
      </c>
      <c r="L2242" s="158" t="str">
        <f>IFERROR(IF(O2242&gt;0,I2242*O2242,"   -"),"   -")</f>
        <v xml:space="preserve">   -</v>
      </c>
      <c r="M2242" s="52"/>
      <c r="N2242" s="167"/>
      <c r="O2242" s="167"/>
      <c r="S2242" s="53"/>
    </row>
    <row r="2243" spans="1:19" hidden="1" x14ac:dyDescent="0.25">
      <c r="A2243" s="33" t="s">
        <v>154</v>
      </c>
      <c r="B2243" s="34">
        <f>VLOOKUP(D2243,nusedswatershed,4,FALSE)</f>
        <v>25</v>
      </c>
      <c r="C2243" s="35">
        <v>25</v>
      </c>
      <c r="D2243" s="36" t="s">
        <v>220</v>
      </c>
      <c r="E2243" s="36" t="s">
        <v>82</v>
      </c>
      <c r="F2243" s="21" t="s">
        <v>163</v>
      </c>
      <c r="G2243" s="22">
        <v>1985</v>
      </c>
      <c r="H2243" s="128" t="s">
        <v>645</v>
      </c>
      <c r="I2243" s="40"/>
      <c r="J2243" s="159" t="str">
        <f>IFERROR(IF(K2243&gt;0,I2243*K2243,"   -"),"   -")</f>
        <v xml:space="preserve">   -</v>
      </c>
      <c r="K2243" s="52" t="str">
        <f>_xlfn.IFNA(VLOOKUP(D2243&amp;"."&amp;G2243,PNIdata!$E$6:$L$264,2,FALSE),"-")</f>
        <v>-</v>
      </c>
      <c r="L2243" s="158" t="str">
        <f>IFERROR(IF(O2243&gt;0,I2243*O2243,"   -"),"   -")</f>
        <v xml:space="preserve">   -</v>
      </c>
      <c r="M2243" s="52"/>
      <c r="N2243" s="167"/>
      <c r="O2243" s="167"/>
      <c r="S2243" s="53"/>
    </row>
    <row r="2244" spans="1:19" hidden="1" x14ac:dyDescent="0.25">
      <c r="A2244" s="33" t="s">
        <v>154</v>
      </c>
      <c r="B2244" s="34">
        <f>VLOOKUP(D2244,nusedswatershed,4,FALSE)</f>
        <v>25</v>
      </c>
      <c r="C2244" s="35">
        <v>25</v>
      </c>
      <c r="D2244" s="36" t="s">
        <v>220</v>
      </c>
      <c r="E2244" s="36" t="s">
        <v>82</v>
      </c>
      <c r="F2244" s="21" t="s">
        <v>163</v>
      </c>
      <c r="G2244" s="22">
        <v>1984</v>
      </c>
      <c r="H2244" s="128" t="s">
        <v>645</v>
      </c>
      <c r="I2244" s="40"/>
      <c r="J2244" s="159" t="str">
        <f>IFERROR(IF(K2244&gt;0,I2244*K2244,"   -"),"   -")</f>
        <v xml:space="preserve">   -</v>
      </c>
      <c r="K2244" s="52" t="str">
        <f>_xlfn.IFNA(VLOOKUP(D2244&amp;"."&amp;G2244,PNIdata!$E$6:$L$264,2,FALSE),"-")</f>
        <v>-</v>
      </c>
      <c r="L2244" s="158" t="str">
        <f>IFERROR(IF(O2244&gt;0,I2244*O2244,"   -"),"   -")</f>
        <v xml:space="preserve">   -</v>
      </c>
      <c r="M2244" s="52"/>
      <c r="N2244" s="167"/>
      <c r="O2244" s="167"/>
      <c r="S2244" s="53"/>
    </row>
    <row r="2245" spans="1:19" hidden="1" x14ac:dyDescent="0.25">
      <c r="A2245" s="33" t="s">
        <v>154</v>
      </c>
      <c r="B2245" s="34">
        <f>VLOOKUP(D2245,nusedswatershed,4,FALSE)</f>
        <v>25</v>
      </c>
      <c r="C2245" s="35">
        <v>25</v>
      </c>
      <c r="D2245" s="36" t="s">
        <v>220</v>
      </c>
      <c r="E2245" s="36" t="s">
        <v>82</v>
      </c>
      <c r="F2245" s="21" t="s">
        <v>163</v>
      </c>
      <c r="G2245" s="22">
        <v>1983</v>
      </c>
      <c r="H2245" s="128" t="s">
        <v>643</v>
      </c>
      <c r="I2245" s="40"/>
      <c r="J2245" s="159" t="str">
        <f>IFERROR(IF(K2245&gt;0,I2245*K2245,"   -"),"   -")</f>
        <v xml:space="preserve">   -</v>
      </c>
      <c r="K2245" s="52" t="str">
        <f>_xlfn.IFNA(VLOOKUP(D2245&amp;"."&amp;G2245,PNIdata!$E$6:$L$264,2,FALSE),"-")</f>
        <v>-</v>
      </c>
      <c r="L2245" s="158" t="str">
        <f>IFERROR(IF(O2245&gt;0,I2245*O2245,"   -"),"   -")</f>
        <v xml:space="preserve">   -</v>
      </c>
      <c r="M2245" s="52"/>
      <c r="N2245" s="167"/>
      <c r="O2245" s="167"/>
      <c r="S2245" s="53"/>
    </row>
    <row r="2246" spans="1:19" hidden="1" x14ac:dyDescent="0.25">
      <c r="A2246" s="33" t="s">
        <v>154</v>
      </c>
      <c r="B2246" s="34">
        <f>VLOOKUP(D2246,nusedswatershed,4,FALSE)</f>
        <v>25</v>
      </c>
      <c r="C2246" s="35">
        <v>25</v>
      </c>
      <c r="D2246" s="36" t="s">
        <v>220</v>
      </c>
      <c r="E2246" s="36" t="s">
        <v>82</v>
      </c>
      <c r="F2246" s="21" t="s">
        <v>163</v>
      </c>
      <c r="G2246" s="22">
        <v>1982</v>
      </c>
      <c r="H2246" s="128" t="s">
        <v>644</v>
      </c>
      <c r="I2246" s="40"/>
      <c r="J2246" s="159" t="str">
        <f>IFERROR(IF(K2246&gt;0,I2246*K2246,"   -"),"   -")</f>
        <v xml:space="preserve">   -</v>
      </c>
      <c r="K2246" s="52" t="str">
        <f>_xlfn.IFNA(VLOOKUP(D2246&amp;"."&amp;G2246,PNIdata!$E$6:$L$264,2,FALSE),"-")</f>
        <v>-</v>
      </c>
      <c r="L2246" s="158" t="str">
        <f>IFERROR(IF(O2246&gt;0,I2246*O2246,"   -"),"   -")</f>
        <v xml:space="preserve">   -</v>
      </c>
      <c r="M2246" s="52"/>
      <c r="N2246" s="167"/>
      <c r="O2246" s="167"/>
      <c r="S2246" s="53"/>
    </row>
    <row r="2247" spans="1:19" hidden="1" x14ac:dyDescent="0.25">
      <c r="A2247" s="33" t="s">
        <v>154</v>
      </c>
      <c r="B2247" s="34">
        <f>VLOOKUP(D2247,nusedswatershed,4,FALSE)</f>
        <v>25</v>
      </c>
      <c r="C2247" s="35">
        <v>25</v>
      </c>
      <c r="D2247" s="36" t="s">
        <v>220</v>
      </c>
      <c r="E2247" s="36" t="s">
        <v>82</v>
      </c>
      <c r="F2247" s="21" t="s">
        <v>163</v>
      </c>
      <c r="G2247" s="22">
        <v>1981</v>
      </c>
      <c r="H2247" s="128" t="s">
        <v>643</v>
      </c>
      <c r="I2247" s="40"/>
      <c r="J2247" s="159" t="str">
        <f>IFERROR(IF(K2247&gt;0,I2247*K2247,"   -"),"   -")</f>
        <v xml:space="preserve">   -</v>
      </c>
      <c r="K2247" s="52" t="str">
        <f>_xlfn.IFNA(VLOOKUP(D2247&amp;"."&amp;G2247,PNIdata!$E$6:$L$264,2,FALSE),"-")</f>
        <v>-</v>
      </c>
      <c r="L2247" s="158" t="str">
        <f>IFERROR(IF(O2247&gt;0,I2247*O2247,"   -"),"   -")</f>
        <v xml:space="preserve">   -</v>
      </c>
      <c r="M2247" s="52"/>
      <c r="N2247" s="167"/>
      <c r="O2247" s="167"/>
      <c r="S2247" s="53"/>
    </row>
    <row r="2248" spans="1:19" hidden="1" x14ac:dyDescent="0.25">
      <c r="A2248" s="33" t="s">
        <v>154</v>
      </c>
      <c r="B2248" s="34">
        <f>VLOOKUP(D2248,nusedswatershed,4,FALSE)</f>
        <v>25</v>
      </c>
      <c r="C2248" s="35">
        <v>25</v>
      </c>
      <c r="D2248" s="36" t="s">
        <v>220</v>
      </c>
      <c r="E2248" s="36" t="s">
        <v>82</v>
      </c>
      <c r="F2248" s="21" t="s">
        <v>163</v>
      </c>
      <c r="G2248" s="22">
        <v>1980</v>
      </c>
      <c r="H2248" s="128" t="s">
        <v>643</v>
      </c>
      <c r="I2248" s="40"/>
      <c r="J2248" s="159" t="str">
        <f>IFERROR(IF(K2248&gt;0,I2248*K2248,"   -"),"   -")</f>
        <v xml:space="preserve">   -</v>
      </c>
      <c r="K2248" s="52" t="str">
        <f>_xlfn.IFNA(VLOOKUP(D2248&amp;"."&amp;G2248,PNIdata!$E$6:$L$264,2,FALSE),"-")</f>
        <v>-</v>
      </c>
      <c r="L2248" s="158" t="str">
        <f>IFERROR(IF(O2248&gt;0,I2248*O2248,"   -"),"   -")</f>
        <v xml:space="preserve">   -</v>
      </c>
      <c r="M2248" s="52"/>
      <c r="N2248" s="167"/>
      <c r="O2248" s="167"/>
      <c r="S2248" s="53"/>
    </row>
    <row r="2249" spans="1:19" hidden="1" x14ac:dyDescent="0.25">
      <c r="A2249" s="33" t="s">
        <v>154</v>
      </c>
      <c r="B2249" s="34">
        <f>VLOOKUP(D2249,nusedswatershed,4,FALSE)</f>
        <v>25</v>
      </c>
      <c r="C2249" s="35">
        <v>25</v>
      </c>
      <c r="D2249" s="36" t="s">
        <v>220</v>
      </c>
      <c r="E2249" s="36" t="s">
        <v>82</v>
      </c>
      <c r="F2249" s="21" t="s">
        <v>163</v>
      </c>
      <c r="G2249" s="22">
        <v>1979</v>
      </c>
      <c r="H2249" s="128">
        <v>12</v>
      </c>
      <c r="I2249" s="40">
        <v>12</v>
      </c>
      <c r="J2249" s="159" t="str">
        <f>IFERROR(IF(K2249&gt;0,I2249*K2249,"   -"),"   -")</f>
        <v xml:space="preserve">   -</v>
      </c>
      <c r="K2249" s="52" t="str">
        <f>_xlfn.IFNA(VLOOKUP(D2249&amp;"."&amp;G2249,PNIdata!$E$6:$L$264,2,FALSE),"-")</f>
        <v>-</v>
      </c>
      <c r="L2249" s="158" t="str">
        <f>IFERROR(IF(O2249&gt;0,I2249*O2249,"   -"),"   -")</f>
        <v xml:space="preserve">   -</v>
      </c>
      <c r="M2249" s="52"/>
      <c r="N2249" s="167"/>
      <c r="O2249" s="167"/>
      <c r="S2249" s="53"/>
    </row>
    <row r="2250" spans="1:19" hidden="1" x14ac:dyDescent="0.25">
      <c r="A2250" s="33" t="s">
        <v>154</v>
      </c>
      <c r="B2250" s="34">
        <f>VLOOKUP(D2250,nusedswatershed,4,FALSE)</f>
        <v>25</v>
      </c>
      <c r="C2250" s="35">
        <v>25</v>
      </c>
      <c r="D2250" s="36" t="s">
        <v>220</v>
      </c>
      <c r="E2250" s="36" t="s">
        <v>82</v>
      </c>
      <c r="F2250" s="21" t="s">
        <v>163</v>
      </c>
      <c r="G2250" s="22">
        <v>1978</v>
      </c>
      <c r="H2250" s="128">
        <v>2</v>
      </c>
      <c r="I2250" s="40">
        <v>2</v>
      </c>
      <c r="J2250" s="159" t="str">
        <f>IFERROR(IF(K2250&gt;0,I2250*K2250,"   -"),"   -")</f>
        <v xml:space="preserve">   -</v>
      </c>
      <c r="K2250" s="52" t="str">
        <f>_xlfn.IFNA(VLOOKUP(D2250&amp;"."&amp;G2250,PNIdata!$E$6:$L$264,2,FALSE),"-")</f>
        <v>-</v>
      </c>
      <c r="L2250" s="158" t="str">
        <f>IFERROR(IF(O2250&gt;0,I2250*O2250,"   -"),"   -")</f>
        <v xml:space="preserve">   -</v>
      </c>
      <c r="M2250" s="52"/>
      <c r="N2250" s="167"/>
      <c r="O2250" s="167"/>
      <c r="S2250" s="53"/>
    </row>
    <row r="2251" spans="1:19" hidden="1" x14ac:dyDescent="0.25">
      <c r="A2251" s="33" t="s">
        <v>154</v>
      </c>
      <c r="B2251" s="34">
        <f>VLOOKUP(D2251,nusedswatershed,4,FALSE)</f>
        <v>25</v>
      </c>
      <c r="C2251" s="35">
        <v>25</v>
      </c>
      <c r="D2251" s="36" t="s">
        <v>220</v>
      </c>
      <c r="E2251" s="36" t="s">
        <v>82</v>
      </c>
      <c r="F2251" s="21" t="s">
        <v>163</v>
      </c>
      <c r="G2251" s="22">
        <v>1977</v>
      </c>
      <c r="H2251" s="128">
        <v>1</v>
      </c>
      <c r="I2251" s="40">
        <v>1</v>
      </c>
      <c r="J2251" s="159" t="str">
        <f>IFERROR(IF(K2251&gt;0,I2251*K2251,"   -"),"   -")</f>
        <v xml:space="preserve">   -</v>
      </c>
      <c r="K2251" s="52" t="str">
        <f>_xlfn.IFNA(VLOOKUP(D2251&amp;"."&amp;G2251,PNIdata!$E$6:$L$264,2,FALSE),"-")</f>
        <v>-</v>
      </c>
      <c r="L2251" s="158" t="str">
        <f>IFERROR(IF(O2251&gt;0,I2251*O2251,"   -"),"   -")</f>
        <v xml:space="preserve">   -</v>
      </c>
      <c r="M2251" s="52"/>
      <c r="N2251" s="167"/>
      <c r="O2251" s="167"/>
      <c r="S2251" s="53"/>
    </row>
    <row r="2252" spans="1:19" hidden="1" x14ac:dyDescent="0.25">
      <c r="A2252" s="33" t="s">
        <v>154</v>
      </c>
      <c r="B2252" s="34">
        <f>VLOOKUP(D2252,nusedswatershed,4,FALSE)</f>
        <v>25</v>
      </c>
      <c r="C2252" s="35">
        <v>25</v>
      </c>
      <c r="D2252" s="36" t="s">
        <v>220</v>
      </c>
      <c r="E2252" s="36" t="s">
        <v>82</v>
      </c>
      <c r="F2252" s="21" t="s">
        <v>163</v>
      </c>
      <c r="G2252" s="22">
        <v>1976</v>
      </c>
      <c r="H2252" s="128" t="s">
        <v>644</v>
      </c>
      <c r="I2252" s="40"/>
      <c r="J2252" s="159" t="str">
        <f>IFERROR(IF(K2252&gt;0,I2252*K2252,"   -"),"   -")</f>
        <v xml:space="preserve">   -</v>
      </c>
      <c r="K2252" s="52" t="str">
        <f>_xlfn.IFNA(VLOOKUP(D2252&amp;"."&amp;G2252,PNIdata!$E$6:$L$264,2,FALSE),"-")</f>
        <v>-</v>
      </c>
      <c r="L2252" s="158" t="str">
        <f>IFERROR(IF(O2252&gt;0,I2252*O2252,"   -"),"   -")</f>
        <v xml:space="preserve">   -</v>
      </c>
      <c r="M2252" s="52"/>
      <c r="N2252" s="167"/>
      <c r="O2252" s="167"/>
      <c r="S2252" s="53"/>
    </row>
    <row r="2253" spans="1:19" hidden="1" x14ac:dyDescent="0.25">
      <c r="A2253" s="33" t="s">
        <v>154</v>
      </c>
      <c r="B2253" s="34">
        <f>VLOOKUP(D2253,nusedswatershed,4,FALSE)</f>
        <v>25</v>
      </c>
      <c r="C2253" s="35">
        <v>25</v>
      </c>
      <c r="D2253" s="36" t="s">
        <v>220</v>
      </c>
      <c r="E2253" s="36" t="s">
        <v>82</v>
      </c>
      <c r="F2253" s="21" t="s">
        <v>163</v>
      </c>
      <c r="G2253" s="22">
        <v>1975</v>
      </c>
      <c r="H2253" s="128">
        <v>25</v>
      </c>
      <c r="I2253" s="40">
        <v>25</v>
      </c>
      <c r="J2253" s="159" t="str">
        <f>IFERROR(IF(K2253&gt;0,I2253*K2253,"   -"),"   -")</f>
        <v xml:space="preserve">   -</v>
      </c>
      <c r="K2253" s="52" t="str">
        <f>_xlfn.IFNA(VLOOKUP(D2253&amp;"."&amp;G2253,PNIdata!$E$6:$L$264,2,FALSE),"-")</f>
        <v>-</v>
      </c>
      <c r="L2253" s="158" t="str">
        <f>IFERROR(IF(O2253&gt;0,I2253*O2253,"   -"),"   -")</f>
        <v xml:space="preserve">   -</v>
      </c>
      <c r="M2253" s="52"/>
      <c r="N2253" s="167"/>
      <c r="O2253" s="167"/>
      <c r="S2253" s="53"/>
    </row>
    <row r="2254" spans="1:19" hidden="1" x14ac:dyDescent="0.25">
      <c r="A2254" s="33" t="s">
        <v>154</v>
      </c>
      <c r="B2254" s="34">
        <f>VLOOKUP(D2254,nusedswatershed,4,FALSE)</f>
        <v>25</v>
      </c>
      <c r="C2254" s="35">
        <v>25</v>
      </c>
      <c r="D2254" s="36" t="s">
        <v>220</v>
      </c>
      <c r="E2254" s="36" t="s">
        <v>82</v>
      </c>
      <c r="F2254" s="21" t="s">
        <v>163</v>
      </c>
      <c r="G2254" s="22">
        <v>1974</v>
      </c>
      <c r="H2254" s="128">
        <v>25</v>
      </c>
      <c r="I2254" s="40">
        <v>25</v>
      </c>
      <c r="J2254" s="159" t="str">
        <f>IFERROR(IF(K2254&gt;0,I2254*K2254,"   -"),"   -")</f>
        <v xml:space="preserve">   -</v>
      </c>
      <c r="K2254" s="52" t="str">
        <f>_xlfn.IFNA(VLOOKUP(D2254&amp;"."&amp;G2254,PNIdata!$E$6:$L$264,2,FALSE),"-")</f>
        <v>-</v>
      </c>
      <c r="L2254" s="158" t="str">
        <f>IFERROR(IF(O2254&gt;0,I2254*O2254,"   -"),"   -")</f>
        <v xml:space="preserve">   -</v>
      </c>
      <c r="M2254" s="52"/>
      <c r="N2254" s="167"/>
      <c r="O2254" s="167"/>
      <c r="S2254" s="53"/>
    </row>
    <row r="2255" spans="1:19" hidden="1" x14ac:dyDescent="0.25">
      <c r="A2255" s="33" t="s">
        <v>154</v>
      </c>
      <c r="B2255" s="34">
        <f>VLOOKUP(D2255,nusedswatershed,4,FALSE)</f>
        <v>25</v>
      </c>
      <c r="C2255" s="35">
        <v>25</v>
      </c>
      <c r="D2255" s="36" t="s">
        <v>220</v>
      </c>
      <c r="E2255" s="36" t="s">
        <v>82</v>
      </c>
      <c r="F2255" s="21" t="s">
        <v>163</v>
      </c>
      <c r="G2255" s="22">
        <v>1973</v>
      </c>
      <c r="H2255" s="128">
        <v>75</v>
      </c>
      <c r="I2255" s="40">
        <v>75</v>
      </c>
      <c r="J2255" s="159" t="str">
        <f>IFERROR(IF(K2255&gt;0,I2255*K2255,"   -"),"   -")</f>
        <v xml:space="preserve">   -</v>
      </c>
      <c r="K2255" s="52" t="str">
        <f>_xlfn.IFNA(VLOOKUP(D2255&amp;"."&amp;G2255,PNIdata!$E$6:$L$264,2,FALSE),"-")</f>
        <v>-</v>
      </c>
      <c r="L2255" s="158" t="str">
        <f>IFERROR(IF(O2255&gt;0,I2255*O2255,"   -"),"   -")</f>
        <v xml:space="preserve">   -</v>
      </c>
      <c r="M2255" s="52"/>
      <c r="N2255" s="167"/>
      <c r="O2255" s="167"/>
      <c r="S2255" s="53"/>
    </row>
    <row r="2256" spans="1:19" hidden="1" x14ac:dyDescent="0.25">
      <c r="A2256" s="33" t="s">
        <v>154</v>
      </c>
      <c r="B2256" s="34">
        <f>VLOOKUP(D2256,nusedswatershed,4,FALSE)</f>
        <v>25</v>
      </c>
      <c r="C2256" s="35">
        <v>25</v>
      </c>
      <c r="D2256" s="36" t="s">
        <v>220</v>
      </c>
      <c r="E2256" s="36" t="s">
        <v>82</v>
      </c>
      <c r="F2256" s="21" t="s">
        <v>163</v>
      </c>
      <c r="G2256" s="22">
        <v>1972</v>
      </c>
      <c r="H2256" s="128">
        <v>150</v>
      </c>
      <c r="I2256" s="40">
        <v>150</v>
      </c>
      <c r="J2256" s="159" t="str">
        <f>IFERROR(IF(K2256&gt;0,I2256*K2256,"   -"),"   -")</f>
        <v xml:space="preserve">   -</v>
      </c>
      <c r="K2256" s="52" t="str">
        <f>_xlfn.IFNA(VLOOKUP(D2256&amp;"."&amp;G2256,PNIdata!$E$6:$L$264,2,FALSE),"-")</f>
        <v>-</v>
      </c>
      <c r="L2256" s="158" t="str">
        <f>IFERROR(IF(O2256&gt;0,I2256*O2256,"   -"),"   -")</f>
        <v xml:space="preserve">   -</v>
      </c>
      <c r="M2256" s="52"/>
      <c r="N2256" s="167"/>
      <c r="O2256" s="167"/>
      <c r="S2256" s="53"/>
    </row>
    <row r="2257" spans="1:19" hidden="1" x14ac:dyDescent="0.25">
      <c r="A2257" s="33" t="s">
        <v>154</v>
      </c>
      <c r="B2257" s="34">
        <f>VLOOKUP(D2257,nusedswatershed,4,FALSE)</f>
        <v>25</v>
      </c>
      <c r="C2257" s="35">
        <v>25</v>
      </c>
      <c r="D2257" s="36" t="s">
        <v>220</v>
      </c>
      <c r="E2257" s="36" t="s">
        <v>82</v>
      </c>
      <c r="F2257" s="21" t="s">
        <v>163</v>
      </c>
      <c r="G2257" s="22">
        <v>1971</v>
      </c>
      <c r="H2257" s="128">
        <v>75</v>
      </c>
      <c r="I2257" s="40">
        <v>75</v>
      </c>
      <c r="J2257" s="159" t="str">
        <f>IFERROR(IF(K2257&gt;0,I2257*K2257,"   -"),"   -")</f>
        <v xml:space="preserve">   -</v>
      </c>
      <c r="K2257" s="52" t="str">
        <f>_xlfn.IFNA(VLOOKUP(D2257&amp;"."&amp;G2257,PNIdata!$E$6:$L$264,2,FALSE),"-")</f>
        <v>-</v>
      </c>
      <c r="L2257" s="158" t="str">
        <f>IFERROR(IF(O2257&gt;0,I2257*O2257,"   -"),"   -")</f>
        <v xml:space="preserve">   -</v>
      </c>
      <c r="M2257" s="52"/>
      <c r="N2257" s="167"/>
      <c r="O2257" s="167"/>
      <c r="S2257" s="53"/>
    </row>
    <row r="2258" spans="1:19" hidden="1" x14ac:dyDescent="0.25">
      <c r="A2258" s="33" t="s">
        <v>154</v>
      </c>
      <c r="B2258" s="34">
        <f>VLOOKUP(D2258,nusedswatershed,4,FALSE)</f>
        <v>25</v>
      </c>
      <c r="C2258" s="35">
        <v>25</v>
      </c>
      <c r="D2258" s="36" t="s">
        <v>220</v>
      </c>
      <c r="E2258" s="36" t="s">
        <v>82</v>
      </c>
      <c r="F2258" s="21" t="s">
        <v>163</v>
      </c>
      <c r="G2258" s="22">
        <v>1970</v>
      </c>
      <c r="H2258" s="128">
        <v>200</v>
      </c>
      <c r="I2258" s="40">
        <v>200</v>
      </c>
      <c r="J2258" s="159" t="str">
        <f>IFERROR(IF(K2258&gt;0,I2258*K2258,"   -"),"   -")</f>
        <v xml:space="preserve">   -</v>
      </c>
      <c r="K2258" s="52" t="str">
        <f>_xlfn.IFNA(VLOOKUP(D2258&amp;"."&amp;G2258,PNIdata!$E$6:$L$264,2,FALSE),"-")</f>
        <v>-</v>
      </c>
      <c r="L2258" s="158" t="str">
        <f>IFERROR(IF(O2258&gt;0,I2258*O2258,"   -"),"   -")</f>
        <v xml:space="preserve">   -</v>
      </c>
      <c r="M2258" s="52"/>
      <c r="N2258" s="167"/>
      <c r="O2258" s="167"/>
      <c r="S2258" s="53"/>
    </row>
    <row r="2259" spans="1:19" hidden="1" x14ac:dyDescent="0.25">
      <c r="A2259" s="33" t="s">
        <v>154</v>
      </c>
      <c r="B2259" s="34">
        <f>VLOOKUP(D2259,nusedswatershed,4,FALSE)</f>
        <v>25</v>
      </c>
      <c r="C2259" s="35">
        <v>25</v>
      </c>
      <c r="D2259" s="36" t="s">
        <v>220</v>
      </c>
      <c r="E2259" s="36" t="s">
        <v>82</v>
      </c>
      <c r="F2259" s="21" t="s">
        <v>163</v>
      </c>
      <c r="G2259" s="22">
        <v>1969</v>
      </c>
      <c r="H2259" s="128">
        <v>200</v>
      </c>
      <c r="I2259" s="40">
        <v>200</v>
      </c>
      <c r="J2259" s="159" t="str">
        <f>IFERROR(IF(K2259&gt;0,I2259*K2259,"   -"),"   -")</f>
        <v xml:space="preserve">   -</v>
      </c>
      <c r="K2259" s="52" t="str">
        <f>_xlfn.IFNA(VLOOKUP(D2259&amp;"."&amp;G2259,PNIdata!$E$6:$L$264,2,FALSE),"-")</f>
        <v>-</v>
      </c>
      <c r="L2259" s="158" t="str">
        <f>IFERROR(IF(O2259&gt;0,I2259*O2259,"   -"),"   -")</f>
        <v xml:space="preserve">   -</v>
      </c>
      <c r="M2259" s="52"/>
      <c r="N2259" s="167"/>
      <c r="O2259" s="167"/>
      <c r="S2259" s="53"/>
    </row>
    <row r="2260" spans="1:19" hidden="1" x14ac:dyDescent="0.25">
      <c r="A2260" s="33" t="s">
        <v>154</v>
      </c>
      <c r="B2260" s="34">
        <f>VLOOKUP(D2260,nusedswatershed,4,FALSE)</f>
        <v>25</v>
      </c>
      <c r="C2260" s="35">
        <v>25</v>
      </c>
      <c r="D2260" s="36" t="s">
        <v>220</v>
      </c>
      <c r="E2260" s="36" t="s">
        <v>82</v>
      </c>
      <c r="F2260" s="21" t="s">
        <v>163</v>
      </c>
      <c r="G2260" s="22">
        <v>1968</v>
      </c>
      <c r="H2260" s="128">
        <v>400</v>
      </c>
      <c r="I2260" s="40">
        <v>400</v>
      </c>
      <c r="J2260" s="159" t="str">
        <f>IFERROR(IF(K2260&gt;0,I2260*K2260,"   -"),"   -")</f>
        <v xml:space="preserve">   -</v>
      </c>
      <c r="K2260" s="52" t="str">
        <f>_xlfn.IFNA(VLOOKUP(D2260&amp;"."&amp;G2260,PNIdata!$E$6:$L$264,2,FALSE),"-")</f>
        <v>-</v>
      </c>
      <c r="L2260" s="158" t="str">
        <f>IFERROR(IF(O2260&gt;0,I2260*O2260,"   -"),"   -")</f>
        <v xml:space="preserve">   -</v>
      </c>
      <c r="M2260" s="52"/>
      <c r="N2260" s="167"/>
      <c r="O2260" s="167"/>
      <c r="S2260" s="53"/>
    </row>
    <row r="2261" spans="1:19" hidden="1" x14ac:dyDescent="0.25">
      <c r="A2261" s="33" t="s">
        <v>154</v>
      </c>
      <c r="B2261" s="34">
        <f>VLOOKUP(D2261,nusedswatershed,4,FALSE)</f>
        <v>25</v>
      </c>
      <c r="C2261" s="35">
        <v>25</v>
      </c>
      <c r="D2261" s="36" t="s">
        <v>220</v>
      </c>
      <c r="E2261" s="36" t="s">
        <v>82</v>
      </c>
      <c r="F2261" s="21" t="s">
        <v>163</v>
      </c>
      <c r="G2261" s="22">
        <v>1967</v>
      </c>
      <c r="H2261" s="128">
        <v>200</v>
      </c>
      <c r="I2261" s="40">
        <v>200</v>
      </c>
      <c r="J2261" s="159" t="str">
        <f>IFERROR(IF(K2261&gt;0,I2261*K2261,"   -"),"   -")</f>
        <v xml:space="preserve">   -</v>
      </c>
      <c r="K2261" s="52" t="str">
        <f>_xlfn.IFNA(VLOOKUP(D2261&amp;"."&amp;G2261,PNIdata!$E$6:$L$264,2,FALSE),"-")</f>
        <v>-</v>
      </c>
      <c r="L2261" s="158" t="str">
        <f>IFERROR(IF(O2261&gt;0,I2261*O2261,"   -"),"   -")</f>
        <v xml:space="preserve">   -</v>
      </c>
      <c r="M2261" s="52"/>
      <c r="N2261" s="167"/>
      <c r="O2261" s="167"/>
      <c r="S2261" s="53"/>
    </row>
    <row r="2262" spans="1:19" hidden="1" x14ac:dyDescent="0.25">
      <c r="A2262" s="33" t="s">
        <v>154</v>
      </c>
      <c r="B2262" s="34">
        <f>VLOOKUP(D2262,nusedswatershed,4,FALSE)</f>
        <v>25</v>
      </c>
      <c r="C2262" s="35">
        <v>25</v>
      </c>
      <c r="D2262" s="36" t="s">
        <v>220</v>
      </c>
      <c r="E2262" s="36" t="s">
        <v>82</v>
      </c>
      <c r="F2262" s="21" t="s">
        <v>163</v>
      </c>
      <c r="G2262" s="22">
        <v>1966</v>
      </c>
      <c r="H2262" s="128">
        <v>700</v>
      </c>
      <c r="I2262" s="40">
        <v>700</v>
      </c>
      <c r="J2262" s="159" t="str">
        <f>IFERROR(IF(K2262&gt;0,I2262*K2262,"   -"),"   -")</f>
        <v xml:space="preserve">   -</v>
      </c>
      <c r="K2262" s="52" t="str">
        <f>_xlfn.IFNA(VLOOKUP(D2262&amp;"."&amp;G2262,PNIdata!$E$6:$L$264,2,FALSE),"-")</f>
        <v>-</v>
      </c>
      <c r="L2262" s="158" t="str">
        <f>IFERROR(IF(O2262&gt;0,I2262*O2262,"   -"),"   -")</f>
        <v xml:space="preserve">   -</v>
      </c>
      <c r="M2262" s="52"/>
      <c r="N2262" s="167"/>
      <c r="O2262" s="167"/>
      <c r="S2262" s="53"/>
    </row>
    <row r="2263" spans="1:19" hidden="1" x14ac:dyDescent="0.25">
      <c r="A2263" s="33" t="s">
        <v>154</v>
      </c>
      <c r="B2263" s="34">
        <f>VLOOKUP(D2263,nusedswatershed,4,FALSE)</f>
        <v>25</v>
      </c>
      <c r="C2263" s="35">
        <v>25</v>
      </c>
      <c r="D2263" s="36" t="s">
        <v>220</v>
      </c>
      <c r="E2263" s="36" t="s">
        <v>82</v>
      </c>
      <c r="F2263" s="21" t="s">
        <v>163</v>
      </c>
      <c r="G2263" s="22">
        <v>1965</v>
      </c>
      <c r="H2263" s="128">
        <v>75</v>
      </c>
      <c r="I2263" s="40">
        <v>75</v>
      </c>
      <c r="J2263" s="159" t="str">
        <f>IFERROR(IF(K2263&gt;0,I2263*K2263,"   -"),"   -")</f>
        <v xml:space="preserve">   -</v>
      </c>
      <c r="K2263" s="52" t="str">
        <f>_xlfn.IFNA(VLOOKUP(D2263&amp;"."&amp;G2263,PNIdata!$E$6:$L$264,2,FALSE),"-")</f>
        <v>-</v>
      </c>
      <c r="L2263" s="158" t="str">
        <f>IFERROR(IF(O2263&gt;0,I2263*O2263,"   -"),"   -")</f>
        <v xml:space="preserve">   -</v>
      </c>
      <c r="M2263" s="52"/>
      <c r="N2263" s="167"/>
      <c r="O2263" s="167"/>
      <c r="S2263" s="53"/>
    </row>
    <row r="2264" spans="1:19" hidden="1" x14ac:dyDescent="0.25">
      <c r="A2264" s="33" t="s">
        <v>154</v>
      </c>
      <c r="B2264" s="34">
        <f>VLOOKUP(D2264,nusedswatershed,4,FALSE)</f>
        <v>25</v>
      </c>
      <c r="C2264" s="35">
        <v>25</v>
      </c>
      <c r="D2264" s="36" t="s">
        <v>220</v>
      </c>
      <c r="E2264" s="36" t="s">
        <v>82</v>
      </c>
      <c r="F2264" s="21" t="s">
        <v>163</v>
      </c>
      <c r="G2264" s="22">
        <v>1964</v>
      </c>
      <c r="H2264" s="128">
        <v>400</v>
      </c>
      <c r="I2264" s="40">
        <v>400</v>
      </c>
      <c r="J2264" s="159" t="str">
        <f>IFERROR(IF(K2264&gt;0,I2264*K2264,"   -"),"   -")</f>
        <v xml:space="preserve">   -</v>
      </c>
      <c r="K2264" s="52" t="str">
        <f>_xlfn.IFNA(VLOOKUP(D2264&amp;"."&amp;G2264,PNIdata!$E$6:$L$264,2,FALSE),"-")</f>
        <v>-</v>
      </c>
      <c r="L2264" s="158" t="str">
        <f>IFERROR(IF(O2264&gt;0,I2264*O2264,"   -"),"   -")</f>
        <v xml:space="preserve">   -</v>
      </c>
      <c r="M2264" s="52"/>
      <c r="N2264" s="167"/>
      <c r="O2264" s="167"/>
      <c r="S2264" s="53"/>
    </row>
    <row r="2265" spans="1:19" hidden="1" x14ac:dyDescent="0.25">
      <c r="A2265" s="33" t="s">
        <v>154</v>
      </c>
      <c r="B2265" s="34">
        <f>VLOOKUP(D2265,nusedswatershed,4,FALSE)</f>
        <v>25</v>
      </c>
      <c r="C2265" s="35">
        <v>25</v>
      </c>
      <c r="D2265" s="36" t="s">
        <v>220</v>
      </c>
      <c r="E2265" s="36" t="s">
        <v>82</v>
      </c>
      <c r="F2265" s="21" t="s">
        <v>163</v>
      </c>
      <c r="G2265" s="22">
        <v>1963</v>
      </c>
      <c r="H2265" s="128">
        <v>200</v>
      </c>
      <c r="I2265" s="40">
        <v>200</v>
      </c>
      <c r="J2265" s="159" t="str">
        <f>IFERROR(IF(K2265&gt;0,I2265*K2265,"   -"),"   -")</f>
        <v xml:space="preserve">   -</v>
      </c>
      <c r="K2265" s="52" t="str">
        <f>_xlfn.IFNA(VLOOKUP(D2265&amp;"."&amp;G2265,PNIdata!$E$6:$L$264,2,FALSE),"-")</f>
        <v>-</v>
      </c>
      <c r="L2265" s="158" t="str">
        <f>IFERROR(IF(O2265&gt;0,I2265*O2265,"   -"),"   -")</f>
        <v xml:space="preserve">   -</v>
      </c>
      <c r="M2265" s="52"/>
      <c r="N2265" s="167"/>
      <c r="O2265" s="167"/>
      <c r="S2265" s="53"/>
    </row>
    <row r="2266" spans="1:19" hidden="1" x14ac:dyDescent="0.25">
      <c r="A2266" s="33" t="s">
        <v>154</v>
      </c>
      <c r="B2266" s="34">
        <f>VLOOKUP(D2266,nusedswatershed,4,FALSE)</f>
        <v>25</v>
      </c>
      <c r="C2266" s="35">
        <v>25</v>
      </c>
      <c r="D2266" s="36" t="s">
        <v>220</v>
      </c>
      <c r="E2266" s="36" t="s">
        <v>82</v>
      </c>
      <c r="F2266" s="21" t="s">
        <v>163</v>
      </c>
      <c r="G2266" s="22">
        <v>1962</v>
      </c>
      <c r="H2266" s="128">
        <v>75</v>
      </c>
      <c r="I2266" s="40">
        <v>75</v>
      </c>
      <c r="J2266" s="159" t="str">
        <f>IFERROR(IF(K2266&gt;0,I2266*K2266,"   -"),"   -")</f>
        <v xml:space="preserve">   -</v>
      </c>
      <c r="K2266" s="52" t="str">
        <f>_xlfn.IFNA(VLOOKUP(D2266&amp;"."&amp;G2266,PNIdata!$E$6:$L$264,2,FALSE),"-")</f>
        <v>-</v>
      </c>
      <c r="L2266" s="158" t="str">
        <f>IFERROR(IF(O2266&gt;0,I2266*O2266,"   -"),"   -")</f>
        <v xml:space="preserve">   -</v>
      </c>
      <c r="M2266" s="52"/>
      <c r="N2266" s="167"/>
      <c r="O2266" s="167"/>
      <c r="S2266" s="53"/>
    </row>
    <row r="2267" spans="1:19" hidden="1" x14ac:dyDescent="0.25">
      <c r="A2267" s="33" t="s">
        <v>154</v>
      </c>
      <c r="B2267" s="34">
        <f>VLOOKUP(D2267,nusedswatershed,4,FALSE)</f>
        <v>25</v>
      </c>
      <c r="C2267" s="35">
        <v>25</v>
      </c>
      <c r="D2267" s="36" t="s">
        <v>220</v>
      </c>
      <c r="E2267" s="36" t="s">
        <v>82</v>
      </c>
      <c r="F2267" s="21" t="s">
        <v>163</v>
      </c>
      <c r="G2267" s="22">
        <v>1961</v>
      </c>
      <c r="H2267" s="128" t="s">
        <v>645</v>
      </c>
      <c r="I2267" s="40"/>
      <c r="J2267" s="159" t="str">
        <f>IFERROR(IF(K2267&gt;0,I2267*K2267,"   -"),"   -")</f>
        <v xml:space="preserve">   -</v>
      </c>
      <c r="K2267" s="52" t="str">
        <f>_xlfn.IFNA(VLOOKUP(D2267&amp;"."&amp;G2267,PNIdata!$E$6:$L$264,2,FALSE),"-")</f>
        <v>-</v>
      </c>
      <c r="L2267" s="158" t="str">
        <f>IFERROR(IF(O2267&gt;0,I2267*O2267,"   -"),"   -")</f>
        <v xml:space="preserve">   -</v>
      </c>
      <c r="M2267" s="52"/>
      <c r="N2267" s="167"/>
      <c r="O2267" s="167"/>
      <c r="S2267" s="53"/>
    </row>
    <row r="2268" spans="1:19" hidden="1" x14ac:dyDescent="0.25">
      <c r="A2268" s="33" t="s">
        <v>154</v>
      </c>
      <c r="B2268" s="34">
        <f>VLOOKUP(D2268,nusedswatershed,4,FALSE)</f>
        <v>25</v>
      </c>
      <c r="C2268" s="35">
        <v>25</v>
      </c>
      <c r="D2268" s="36" t="s">
        <v>220</v>
      </c>
      <c r="E2268" s="36" t="s">
        <v>82</v>
      </c>
      <c r="F2268" s="21" t="s">
        <v>163</v>
      </c>
      <c r="G2268" s="22">
        <v>1960</v>
      </c>
      <c r="H2268" s="128">
        <v>200</v>
      </c>
      <c r="I2268" s="40">
        <v>200</v>
      </c>
      <c r="J2268" s="159" t="str">
        <f>IFERROR(IF(K2268&gt;0,I2268*K2268,"   -"),"   -")</f>
        <v xml:space="preserve">   -</v>
      </c>
      <c r="K2268" s="52" t="str">
        <f>_xlfn.IFNA(VLOOKUP(D2268&amp;"."&amp;G2268,PNIdata!$E$6:$L$264,2,FALSE),"-")</f>
        <v>-</v>
      </c>
      <c r="L2268" s="158" t="str">
        <f>IFERROR(IF(O2268&gt;0,I2268*O2268,"   -"),"   -")</f>
        <v xml:space="preserve">   -</v>
      </c>
      <c r="M2268" s="52"/>
      <c r="N2268" s="167"/>
      <c r="O2268" s="167"/>
      <c r="S2268" s="53"/>
    </row>
    <row r="2269" spans="1:19" hidden="1" x14ac:dyDescent="0.25">
      <c r="A2269" s="33" t="s">
        <v>154</v>
      </c>
      <c r="B2269" s="34">
        <f>VLOOKUP(D2269,nusedswatershed,4,FALSE)</f>
        <v>25</v>
      </c>
      <c r="C2269" s="35">
        <v>25</v>
      </c>
      <c r="D2269" s="36" t="s">
        <v>220</v>
      </c>
      <c r="E2269" s="36" t="s">
        <v>82</v>
      </c>
      <c r="F2269" s="21" t="s">
        <v>163</v>
      </c>
      <c r="G2269" s="22">
        <v>1959</v>
      </c>
      <c r="H2269" s="128">
        <v>25</v>
      </c>
      <c r="I2269" s="40">
        <v>25</v>
      </c>
      <c r="J2269" s="159" t="str">
        <f>IFERROR(IF(K2269&gt;0,I2269*K2269,"   -"),"   -")</f>
        <v xml:space="preserve">   -</v>
      </c>
      <c r="K2269" s="52" t="str">
        <f>_xlfn.IFNA(VLOOKUP(D2269&amp;"."&amp;G2269,PNIdata!$E$6:$L$264,2,FALSE),"-")</f>
        <v>-</v>
      </c>
      <c r="L2269" s="158" t="str">
        <f>IFERROR(IF(O2269&gt;0,I2269*O2269,"   -"),"   -")</f>
        <v xml:space="preserve">   -</v>
      </c>
      <c r="M2269" s="52"/>
      <c r="N2269" s="167"/>
      <c r="O2269" s="167"/>
      <c r="S2269" s="53"/>
    </row>
    <row r="2270" spans="1:19" hidden="1" x14ac:dyDescent="0.25">
      <c r="A2270" s="33" t="s">
        <v>154</v>
      </c>
      <c r="B2270" s="34">
        <f>VLOOKUP(D2270,nusedswatershed,4,FALSE)</f>
        <v>25</v>
      </c>
      <c r="C2270" s="35">
        <v>25</v>
      </c>
      <c r="D2270" s="36" t="s">
        <v>220</v>
      </c>
      <c r="E2270" s="36" t="s">
        <v>82</v>
      </c>
      <c r="F2270" s="21" t="s">
        <v>163</v>
      </c>
      <c r="G2270" s="22">
        <v>1958</v>
      </c>
      <c r="H2270" s="128" t="s">
        <v>645</v>
      </c>
      <c r="I2270" s="40"/>
      <c r="J2270" s="159" t="str">
        <f>IFERROR(IF(K2270&gt;0,I2270*K2270,"   -"),"   -")</f>
        <v xml:space="preserve">   -</v>
      </c>
      <c r="K2270" s="52" t="str">
        <f>_xlfn.IFNA(VLOOKUP(D2270&amp;"."&amp;G2270,PNIdata!$E$6:$L$264,2,FALSE),"-")</f>
        <v>-</v>
      </c>
      <c r="L2270" s="158" t="str">
        <f>IFERROR(IF(O2270&gt;0,I2270*O2270,"   -"),"   -")</f>
        <v xml:space="preserve">   -</v>
      </c>
      <c r="M2270" s="52"/>
      <c r="N2270" s="167"/>
      <c r="O2270" s="167"/>
      <c r="S2270" s="53"/>
    </row>
    <row r="2271" spans="1:19" hidden="1" x14ac:dyDescent="0.25">
      <c r="A2271" s="33" t="s">
        <v>154</v>
      </c>
      <c r="B2271" s="34">
        <f>VLOOKUP(D2271,nusedswatershed,4,FALSE)</f>
        <v>25</v>
      </c>
      <c r="C2271" s="35">
        <v>25</v>
      </c>
      <c r="D2271" s="36" t="s">
        <v>220</v>
      </c>
      <c r="E2271" s="36" t="s">
        <v>82</v>
      </c>
      <c r="F2271" s="21" t="s">
        <v>163</v>
      </c>
      <c r="G2271" s="22">
        <v>1957</v>
      </c>
      <c r="H2271" s="128">
        <v>75</v>
      </c>
      <c r="I2271" s="40">
        <v>75</v>
      </c>
      <c r="J2271" s="159" t="str">
        <f>IFERROR(IF(K2271&gt;0,I2271*K2271,"   -"),"   -")</f>
        <v xml:space="preserve">   -</v>
      </c>
      <c r="K2271" s="52" t="str">
        <f>_xlfn.IFNA(VLOOKUP(D2271&amp;"."&amp;G2271,PNIdata!$E$6:$L$264,2,FALSE),"-")</f>
        <v>-</v>
      </c>
      <c r="L2271" s="158" t="str">
        <f>IFERROR(IF(O2271&gt;0,I2271*O2271,"   -"),"   -")</f>
        <v xml:space="preserve">   -</v>
      </c>
      <c r="M2271" s="52"/>
      <c r="N2271" s="167"/>
      <c r="O2271" s="167"/>
      <c r="S2271" s="53"/>
    </row>
    <row r="2272" spans="1:19" hidden="1" x14ac:dyDescent="0.25">
      <c r="A2272" s="33" t="s">
        <v>154</v>
      </c>
      <c r="B2272" s="34">
        <f>VLOOKUP(D2272,nusedswatershed,4,FALSE)</f>
        <v>25</v>
      </c>
      <c r="C2272" s="35">
        <v>25</v>
      </c>
      <c r="D2272" s="36" t="s">
        <v>220</v>
      </c>
      <c r="E2272" s="36" t="s">
        <v>82</v>
      </c>
      <c r="F2272" s="21" t="s">
        <v>163</v>
      </c>
      <c r="G2272" s="22">
        <v>1956</v>
      </c>
      <c r="H2272" s="128">
        <v>25</v>
      </c>
      <c r="I2272" s="40">
        <v>25</v>
      </c>
      <c r="J2272" s="159" t="str">
        <f>IFERROR(IF(K2272&gt;0,I2272*K2272,"   -"),"   -")</f>
        <v xml:space="preserve">   -</v>
      </c>
      <c r="K2272" s="52" t="str">
        <f>_xlfn.IFNA(VLOOKUP(D2272&amp;"."&amp;G2272,PNIdata!$E$6:$L$264,2,FALSE),"-")</f>
        <v>-</v>
      </c>
      <c r="L2272" s="158" t="str">
        <f>IFERROR(IF(O2272&gt;0,I2272*O2272,"   -"),"   -")</f>
        <v xml:space="preserve">   -</v>
      </c>
      <c r="M2272" s="52"/>
      <c r="N2272" s="167"/>
      <c r="O2272" s="167"/>
      <c r="S2272" s="53"/>
    </row>
    <row r="2273" spans="1:19" hidden="1" x14ac:dyDescent="0.25">
      <c r="A2273" s="33" t="s">
        <v>154</v>
      </c>
      <c r="B2273" s="34">
        <f>VLOOKUP(D2273,nusedswatershed,4,FALSE)</f>
        <v>25</v>
      </c>
      <c r="C2273" s="35">
        <v>25</v>
      </c>
      <c r="D2273" s="36" t="s">
        <v>220</v>
      </c>
      <c r="E2273" s="36" t="s">
        <v>82</v>
      </c>
      <c r="F2273" s="21" t="s">
        <v>163</v>
      </c>
      <c r="G2273" s="22">
        <v>1955</v>
      </c>
      <c r="H2273" s="128" t="s">
        <v>645</v>
      </c>
      <c r="I2273" s="40"/>
      <c r="J2273" s="159" t="str">
        <f>IFERROR(IF(K2273&gt;0,I2273*K2273,"   -"),"   -")</f>
        <v xml:space="preserve">   -</v>
      </c>
      <c r="K2273" s="52" t="str">
        <f>_xlfn.IFNA(VLOOKUP(D2273&amp;"."&amp;G2273,PNIdata!$E$6:$L$264,2,FALSE),"-")</f>
        <v>-</v>
      </c>
      <c r="L2273" s="158" t="str">
        <f>IFERROR(IF(O2273&gt;0,I2273*O2273,"   -"),"   -")</f>
        <v xml:space="preserve">   -</v>
      </c>
      <c r="M2273" s="52"/>
      <c r="N2273" s="167"/>
      <c r="O2273" s="167"/>
      <c r="S2273" s="53"/>
    </row>
    <row r="2274" spans="1:19" hidden="1" x14ac:dyDescent="0.25">
      <c r="A2274" s="33" t="s">
        <v>154</v>
      </c>
      <c r="B2274" s="34">
        <f>VLOOKUP(D2274,nusedswatershed,4,FALSE)</f>
        <v>25</v>
      </c>
      <c r="C2274" s="35">
        <v>25</v>
      </c>
      <c r="D2274" s="36" t="s">
        <v>220</v>
      </c>
      <c r="E2274" s="36" t="s">
        <v>82</v>
      </c>
      <c r="F2274" s="21" t="s">
        <v>163</v>
      </c>
      <c r="G2274" s="22">
        <v>1954</v>
      </c>
      <c r="H2274" s="128">
        <v>250</v>
      </c>
      <c r="I2274" s="40">
        <v>250</v>
      </c>
      <c r="J2274" s="159" t="str">
        <f>IFERROR(IF(K2274&gt;0,I2274*K2274,"   -"),"   -")</f>
        <v xml:space="preserve">   -</v>
      </c>
      <c r="K2274" s="52" t="str">
        <f>_xlfn.IFNA(VLOOKUP(D2274&amp;"."&amp;G2274,PNIdata!$E$6:$L$264,2,FALSE),"-")</f>
        <v>-</v>
      </c>
      <c r="L2274" s="158" t="str">
        <f>IFERROR(IF(O2274&gt;0,I2274*O2274,"   -"),"   -")</f>
        <v xml:space="preserve">   -</v>
      </c>
      <c r="M2274" s="52"/>
      <c r="N2274" s="167"/>
      <c r="O2274" s="167"/>
      <c r="S2274" s="53"/>
    </row>
    <row r="2275" spans="1:19" hidden="1" x14ac:dyDescent="0.25">
      <c r="A2275" s="33" t="s">
        <v>154</v>
      </c>
      <c r="B2275" s="34">
        <f>VLOOKUP(D2275,nusedswatershed,4,FALSE)</f>
        <v>25</v>
      </c>
      <c r="C2275" s="35">
        <v>25</v>
      </c>
      <c r="D2275" s="36" t="s">
        <v>220</v>
      </c>
      <c r="E2275" s="36" t="s">
        <v>82</v>
      </c>
      <c r="F2275" s="21" t="s">
        <v>163</v>
      </c>
      <c r="G2275" s="22">
        <v>1953</v>
      </c>
      <c r="H2275" s="128">
        <v>200</v>
      </c>
      <c r="I2275" s="40">
        <v>200</v>
      </c>
      <c r="J2275" s="159" t="str">
        <f>IFERROR(IF(K2275&gt;0,I2275*K2275,"   -"),"   -")</f>
        <v xml:space="preserve">   -</v>
      </c>
      <c r="K2275" s="52" t="str">
        <f>_xlfn.IFNA(VLOOKUP(D2275&amp;"."&amp;G2275,PNIdata!$E$6:$L$264,2,FALSE),"-")</f>
        <v>-</v>
      </c>
      <c r="L2275" s="158" t="str">
        <f>IFERROR(IF(O2275&gt;0,I2275*O2275,"   -"),"   -")</f>
        <v xml:space="preserve">   -</v>
      </c>
      <c r="M2275" s="52"/>
      <c r="N2275" s="167"/>
      <c r="O2275" s="167"/>
      <c r="S2275" s="53"/>
    </row>
    <row r="2276" spans="1:19" x14ac:dyDescent="0.25">
      <c r="A2276" s="33" t="s">
        <v>109</v>
      </c>
      <c r="B2276" s="34">
        <f>VLOOKUP(D2276,nusedswatershed,4,FALSE)</f>
        <v>24</v>
      </c>
      <c r="C2276" s="35">
        <v>24</v>
      </c>
      <c r="D2276" s="36" t="s">
        <v>213</v>
      </c>
      <c r="E2276" s="36" t="s">
        <v>84</v>
      </c>
      <c r="F2276" s="21" t="s">
        <v>163</v>
      </c>
      <c r="G2276" s="22">
        <v>2010</v>
      </c>
      <c r="H2276" s="128">
        <v>185</v>
      </c>
      <c r="I2276" s="40">
        <v>185</v>
      </c>
      <c r="J2276" s="153">
        <f>K2276*I2276</f>
        <v>84.090824999999995</v>
      </c>
      <c r="K2276" s="52">
        <f>_xlfn.IFNA(VLOOKUP(D2276&amp;"."&amp;G2276,PNIdata!$E$6:$L$264,2,FALSE),"-")</f>
        <v>0.45454499999999998</v>
      </c>
      <c r="L2276" s="158" t="str">
        <f>IFERROR(IF(O2276&gt;0,I2276*O2276,"   -"),"   -")</f>
        <v xml:space="preserve">   -</v>
      </c>
      <c r="M2276" s="52"/>
      <c r="N2276" s="167"/>
      <c r="O2276" s="167"/>
    </row>
    <row r="2277" spans="1:19" x14ac:dyDescent="0.25">
      <c r="A2277" s="33" t="s">
        <v>109</v>
      </c>
      <c r="B2277" s="34">
        <f>VLOOKUP(D2277,nusedswatershed,4,FALSE)</f>
        <v>24</v>
      </c>
      <c r="C2277" s="35">
        <v>24</v>
      </c>
      <c r="D2277" s="36" t="s">
        <v>213</v>
      </c>
      <c r="E2277" s="36" t="s">
        <v>84</v>
      </c>
      <c r="F2277" s="21" t="s">
        <v>163</v>
      </c>
      <c r="G2277" s="40">
        <v>2017</v>
      </c>
      <c r="H2277" s="128">
        <v>136</v>
      </c>
      <c r="I2277" s="40">
        <v>136</v>
      </c>
      <c r="J2277" s="153">
        <f>K2277*I2277</f>
        <v>136</v>
      </c>
      <c r="K2277" s="52">
        <f>_xlfn.IFNA(VLOOKUP(D2277&amp;"."&amp;G2277,PNIdata!$E$6:$L$264,2,FALSE),"-")</f>
        <v>1</v>
      </c>
      <c r="L2277" s="158" t="str">
        <f>IFERROR(IF(O2277&gt;0,I2277*O2277,"   -"),"   -")</f>
        <v xml:space="preserve">   -</v>
      </c>
      <c r="M2277" s="52"/>
      <c r="N2277" s="167"/>
      <c r="O2277" s="167"/>
    </row>
    <row r="2278" spans="1:19" x14ac:dyDescent="0.25">
      <c r="A2278" s="33" t="s">
        <v>109</v>
      </c>
      <c r="B2278" s="34">
        <f>VLOOKUP(D2278,nusedswatershed,4,FALSE)</f>
        <v>24</v>
      </c>
      <c r="C2278" s="35">
        <v>24</v>
      </c>
      <c r="D2278" s="36" t="s">
        <v>213</v>
      </c>
      <c r="E2278" s="36" t="s">
        <v>84</v>
      </c>
      <c r="F2278" s="21" t="s">
        <v>163</v>
      </c>
      <c r="G2278" s="22">
        <v>2011</v>
      </c>
      <c r="H2278" s="128">
        <v>67</v>
      </c>
      <c r="I2278" s="40">
        <v>67</v>
      </c>
      <c r="J2278" s="153">
        <f>K2278*I2278</f>
        <v>67</v>
      </c>
      <c r="K2278" s="52">
        <f>_xlfn.IFNA(VLOOKUP(D2278&amp;"."&amp;G2278,PNIdata!$E$6:$L$264,2,FALSE),"-")</f>
        <v>1</v>
      </c>
      <c r="L2278" s="158" t="str">
        <f>IFERROR(IF(O2278&gt;0,I2278*O2278,"   -"),"   -")</f>
        <v xml:space="preserve">   -</v>
      </c>
      <c r="M2278" s="52"/>
      <c r="N2278" s="167"/>
      <c r="O2278" s="167"/>
    </row>
    <row r="2279" spans="1:19" x14ac:dyDescent="0.25">
      <c r="A2279" s="33" t="s">
        <v>109</v>
      </c>
      <c r="B2279" s="34">
        <f>VLOOKUP(D2279,nusedswatershed,4,FALSE)</f>
        <v>24</v>
      </c>
      <c r="C2279" s="35">
        <v>24</v>
      </c>
      <c r="D2279" s="36" t="s">
        <v>213</v>
      </c>
      <c r="E2279" s="36" t="s">
        <v>84</v>
      </c>
      <c r="F2279" s="21" t="s">
        <v>163</v>
      </c>
      <c r="G2279" s="40">
        <v>2023</v>
      </c>
      <c r="H2279" s="128">
        <v>228</v>
      </c>
      <c r="I2279" s="40">
        <v>228</v>
      </c>
      <c r="J2279" s="159" t="str">
        <f>IFERROR(IF(K2279&gt;0,I2279*K2279,"   -"),"   -")</f>
        <v xml:space="preserve">   -</v>
      </c>
      <c r="K2279" s="52" t="str">
        <f>_xlfn.IFNA(VLOOKUP(D2279&amp;"."&amp;G2279,PNIdata!$E$6:$L$264,2,FALSE),"-")</f>
        <v>-</v>
      </c>
      <c r="L2279" s="158" t="str">
        <f>IFERROR(IF(O2279&gt;0,I2279*O2279,"   -"),"   -")</f>
        <v xml:space="preserve">   -</v>
      </c>
      <c r="M2279" s="52"/>
      <c r="N2279" s="167"/>
      <c r="O2279" s="167"/>
    </row>
    <row r="2280" spans="1:19" x14ac:dyDescent="0.25">
      <c r="A2280" s="33" t="s">
        <v>109</v>
      </c>
      <c r="B2280" s="34">
        <f>VLOOKUP(D2280,nusedswatershed,4,FALSE)</f>
        <v>24</v>
      </c>
      <c r="C2280" s="35">
        <v>24</v>
      </c>
      <c r="D2280" s="36" t="s">
        <v>213</v>
      </c>
      <c r="E2280" s="36" t="s">
        <v>84</v>
      </c>
      <c r="F2280" s="21" t="s">
        <v>163</v>
      </c>
      <c r="G2280" s="40">
        <v>2022</v>
      </c>
      <c r="H2280" s="128">
        <v>131</v>
      </c>
      <c r="I2280" s="40">
        <v>131</v>
      </c>
      <c r="J2280" s="159" t="str">
        <f>IFERROR(IF(K2280&gt;0,I2280*K2280,"   -"),"   -")</f>
        <v xml:space="preserve">   -</v>
      </c>
      <c r="K2280" s="52" t="str">
        <f>_xlfn.IFNA(VLOOKUP(D2280&amp;"."&amp;G2280,PNIdata!$E$6:$L$264,2,FALSE),"-")</f>
        <v>-</v>
      </c>
      <c r="L2280" s="158" t="str">
        <f>IFERROR(IF(O2280&gt;0,I2280*O2280,"   -"),"   -")</f>
        <v xml:space="preserve">   -</v>
      </c>
      <c r="M2280" s="52"/>
      <c r="N2280" s="167"/>
      <c r="O2280" s="167"/>
    </row>
    <row r="2281" spans="1:19" x14ac:dyDescent="0.25">
      <c r="A2281" s="33" t="s">
        <v>109</v>
      </c>
      <c r="B2281" s="34">
        <f>VLOOKUP(D2281,nusedswatershed,4,FALSE)</f>
        <v>24</v>
      </c>
      <c r="C2281" s="35">
        <v>24</v>
      </c>
      <c r="D2281" s="36" t="s">
        <v>213</v>
      </c>
      <c r="E2281" s="36" t="s">
        <v>84</v>
      </c>
      <c r="F2281" s="21" t="s">
        <v>163</v>
      </c>
      <c r="G2281" s="40">
        <v>2021</v>
      </c>
      <c r="H2281" s="128">
        <v>99</v>
      </c>
      <c r="I2281" s="40">
        <v>99</v>
      </c>
      <c r="J2281" s="159" t="str">
        <f>IFERROR(IF(K2281&gt;0,I2281*K2281,"   -"),"   -")</f>
        <v xml:space="preserve">   -</v>
      </c>
      <c r="K2281" s="52" t="str">
        <f>_xlfn.IFNA(VLOOKUP(D2281&amp;"."&amp;G2281,PNIdata!$E$6:$L$264,2,FALSE),"-")</f>
        <v>-</v>
      </c>
      <c r="L2281" s="158" t="str">
        <f>IFERROR(IF(O2281&gt;0,I2281*O2281,"   -"),"   -")</f>
        <v xml:space="preserve">   -</v>
      </c>
      <c r="M2281" s="52"/>
      <c r="N2281" s="167"/>
      <c r="O2281" s="167"/>
    </row>
    <row r="2282" spans="1:19" x14ac:dyDescent="0.25">
      <c r="A2282" s="33" t="s">
        <v>109</v>
      </c>
      <c r="B2282" s="34">
        <f>VLOOKUP(D2282,nusedswatershed,4,FALSE)</f>
        <v>24</v>
      </c>
      <c r="C2282" s="35">
        <v>24</v>
      </c>
      <c r="D2282" s="36" t="s">
        <v>213</v>
      </c>
      <c r="E2282" s="36" t="s">
        <v>84</v>
      </c>
      <c r="F2282" s="21" t="s">
        <v>163</v>
      </c>
      <c r="G2282" s="40">
        <v>2020</v>
      </c>
      <c r="H2282" s="128">
        <v>43</v>
      </c>
      <c r="I2282" s="40">
        <v>43</v>
      </c>
      <c r="J2282" s="159" t="str">
        <f>IFERROR(IF(K2282&gt;0,I2282*K2282,"   -"),"   -")</f>
        <v xml:space="preserve">   -</v>
      </c>
      <c r="K2282" s="52" t="str">
        <f>_xlfn.IFNA(VLOOKUP(D2282&amp;"."&amp;G2282,PNIdata!$E$6:$L$264,2,FALSE),"-")</f>
        <v>-</v>
      </c>
      <c r="L2282" s="158" t="str">
        <f>IFERROR(IF(O2282&gt;0,I2282*O2282,"   -"),"   -")</f>
        <v xml:space="preserve">   -</v>
      </c>
      <c r="M2282" s="52"/>
      <c r="N2282" s="167"/>
      <c r="O2282" s="167"/>
    </row>
    <row r="2283" spans="1:19" x14ac:dyDescent="0.25">
      <c r="A2283" s="33" t="s">
        <v>109</v>
      </c>
      <c r="B2283" s="34">
        <f>VLOOKUP(D2283,nusedswatershed,4,FALSE)</f>
        <v>24</v>
      </c>
      <c r="C2283" s="35">
        <v>24</v>
      </c>
      <c r="D2283" s="36" t="s">
        <v>213</v>
      </c>
      <c r="E2283" s="36" t="s">
        <v>84</v>
      </c>
      <c r="F2283" s="21" t="s">
        <v>163</v>
      </c>
      <c r="G2283" s="40">
        <v>2019</v>
      </c>
      <c r="H2283" s="128">
        <v>22</v>
      </c>
      <c r="I2283" s="40">
        <v>22</v>
      </c>
      <c r="J2283" s="159" t="str">
        <f>IFERROR(IF(K2283&gt;0,I2283*K2283,"   -"),"   -")</f>
        <v xml:space="preserve">   -</v>
      </c>
      <c r="K2283" s="52" t="str">
        <f>_xlfn.IFNA(VLOOKUP(D2283&amp;"."&amp;G2283,PNIdata!$E$6:$L$264,2,FALSE),"-")</f>
        <v>-</v>
      </c>
      <c r="L2283" s="158" t="str">
        <f>IFERROR(IF(O2283&gt;0,I2283*O2283,"   -"),"   -")</f>
        <v xml:space="preserve">   -</v>
      </c>
      <c r="M2283" s="52"/>
      <c r="N2283" s="167"/>
      <c r="O2283" s="167"/>
    </row>
    <row r="2284" spans="1:19" x14ac:dyDescent="0.25">
      <c r="A2284" s="33" t="s">
        <v>109</v>
      </c>
      <c r="B2284" s="34">
        <f>VLOOKUP(D2284,nusedswatershed,4,FALSE)</f>
        <v>24</v>
      </c>
      <c r="C2284" s="35">
        <v>24</v>
      </c>
      <c r="D2284" s="36" t="s">
        <v>213</v>
      </c>
      <c r="E2284" s="36" t="s">
        <v>84</v>
      </c>
      <c r="F2284" s="21" t="s">
        <v>163</v>
      </c>
      <c r="G2284" s="40">
        <v>2018</v>
      </c>
      <c r="H2284" s="128">
        <v>20</v>
      </c>
      <c r="I2284" s="40">
        <v>20</v>
      </c>
      <c r="J2284" s="159" t="str">
        <f>IFERROR(IF(K2284&gt;0,I2284*K2284,"   -"),"   -")</f>
        <v xml:space="preserve">   -</v>
      </c>
      <c r="K2284" s="52" t="str">
        <f>_xlfn.IFNA(VLOOKUP(D2284&amp;"."&amp;G2284,PNIdata!$E$6:$L$264,2,FALSE),"-")</f>
        <v>-</v>
      </c>
      <c r="L2284" s="158" t="str">
        <f>IFERROR(IF(O2284&gt;0,I2284*O2284,"   -"),"   -")</f>
        <v xml:space="preserve">   -</v>
      </c>
      <c r="M2284" s="52"/>
      <c r="N2284" s="167"/>
      <c r="O2284" s="167"/>
    </row>
    <row r="2285" spans="1:19" x14ac:dyDescent="0.25">
      <c r="A2285" s="33" t="s">
        <v>109</v>
      </c>
      <c r="B2285" s="34">
        <f>VLOOKUP(D2285,nusedswatershed,4,FALSE)</f>
        <v>24</v>
      </c>
      <c r="C2285" s="35">
        <v>24</v>
      </c>
      <c r="D2285" s="36" t="s">
        <v>213</v>
      </c>
      <c r="E2285" s="36" t="s">
        <v>84</v>
      </c>
      <c r="F2285" s="21" t="s">
        <v>163</v>
      </c>
      <c r="G2285" s="40">
        <v>2016</v>
      </c>
      <c r="H2285" s="128">
        <v>139</v>
      </c>
      <c r="I2285" s="40">
        <v>139</v>
      </c>
      <c r="J2285" s="159" t="str">
        <f>IFERROR(IF(K2285&gt;0,I2285*K2285,"   -"),"   -")</f>
        <v xml:space="preserve">   -</v>
      </c>
      <c r="K2285" s="52" t="str">
        <f>_xlfn.IFNA(VLOOKUP(D2285&amp;"."&amp;G2285,PNIdata!$E$6:$L$264,2,FALSE),"-")</f>
        <v>-</v>
      </c>
      <c r="L2285" s="158" t="str">
        <f>IFERROR(IF(O2285&gt;0,I2285*O2285,"   -"),"   -")</f>
        <v xml:space="preserve">   -</v>
      </c>
      <c r="M2285" s="52"/>
      <c r="N2285" s="167"/>
      <c r="O2285" s="167"/>
    </row>
    <row r="2286" spans="1:19" x14ac:dyDescent="0.25">
      <c r="A2286" s="33" t="s">
        <v>109</v>
      </c>
      <c r="B2286" s="34">
        <f>VLOOKUP(D2286,nusedswatershed,4,FALSE)</f>
        <v>24</v>
      </c>
      <c r="C2286" s="35">
        <v>24</v>
      </c>
      <c r="D2286" s="36" t="s">
        <v>213</v>
      </c>
      <c r="E2286" s="36" t="s">
        <v>84</v>
      </c>
      <c r="F2286" s="21" t="s">
        <v>163</v>
      </c>
      <c r="G2286" s="22">
        <v>2015</v>
      </c>
      <c r="H2286" s="128" t="s">
        <v>644</v>
      </c>
      <c r="I2286" s="40"/>
      <c r="J2286" s="159" t="str">
        <f>IFERROR(IF(K2286&gt;0,I2286*K2286,"   -"),"   -")</f>
        <v xml:space="preserve">   -</v>
      </c>
      <c r="K2286" s="52" t="str">
        <f>_xlfn.IFNA(VLOOKUP(D2286&amp;"."&amp;G2286,PNIdata!$E$6:$L$264,2,FALSE),"-")</f>
        <v>-</v>
      </c>
      <c r="L2286" s="158" t="str">
        <f>IFERROR(IF(O2286&gt;0,I2286*O2286,"   -"),"   -")</f>
        <v xml:space="preserve">   -</v>
      </c>
      <c r="M2286" s="52"/>
      <c r="N2286" s="167"/>
      <c r="O2286" s="167"/>
    </row>
    <row r="2287" spans="1:19" x14ac:dyDescent="0.25">
      <c r="A2287" s="33" t="s">
        <v>109</v>
      </c>
      <c r="B2287" s="34">
        <f>VLOOKUP(D2287,nusedswatershed,4,FALSE)</f>
        <v>24</v>
      </c>
      <c r="C2287" s="35">
        <v>24</v>
      </c>
      <c r="D2287" s="36" t="s">
        <v>213</v>
      </c>
      <c r="E2287" s="36" t="s">
        <v>84</v>
      </c>
      <c r="F2287" s="21" t="s">
        <v>163</v>
      </c>
      <c r="G2287" s="22">
        <v>2014</v>
      </c>
      <c r="H2287" s="128">
        <v>44</v>
      </c>
      <c r="I2287" s="40">
        <v>44</v>
      </c>
      <c r="J2287" s="159" t="str">
        <f>IFERROR(IF(K2287&gt;0,I2287*K2287,"   -"),"   -")</f>
        <v xml:space="preserve">   -</v>
      </c>
      <c r="K2287" s="52" t="str">
        <f>_xlfn.IFNA(VLOOKUP(D2287&amp;"."&amp;G2287,PNIdata!$E$6:$L$264,2,FALSE),"-")</f>
        <v>-</v>
      </c>
      <c r="L2287" s="158" t="str">
        <f>IFERROR(IF(O2287&gt;0,I2287*O2287,"   -"),"   -")</f>
        <v xml:space="preserve">   -</v>
      </c>
      <c r="M2287" s="52"/>
      <c r="N2287" s="167"/>
      <c r="O2287" s="167"/>
    </row>
    <row r="2288" spans="1:19" x14ac:dyDescent="0.25">
      <c r="A2288" s="33" t="s">
        <v>109</v>
      </c>
      <c r="B2288" s="34">
        <f>VLOOKUP(D2288,nusedswatershed,4,FALSE)</f>
        <v>24</v>
      </c>
      <c r="C2288" s="35">
        <v>24</v>
      </c>
      <c r="D2288" s="36" t="s">
        <v>213</v>
      </c>
      <c r="E2288" s="36" t="s">
        <v>84</v>
      </c>
      <c r="F2288" s="21" t="s">
        <v>163</v>
      </c>
      <c r="G2288">
        <v>2013</v>
      </c>
      <c r="H2288" s="128">
        <v>5</v>
      </c>
      <c r="I2288" s="40">
        <v>5</v>
      </c>
      <c r="J2288" s="159" t="str">
        <f>IFERROR(IF(K2288&gt;0,I2288*K2288,"   -"),"   -")</f>
        <v xml:space="preserve">   -</v>
      </c>
      <c r="K2288" s="52" t="str">
        <f>_xlfn.IFNA(VLOOKUP(D2288&amp;"."&amp;G2288,PNIdata!$E$6:$L$264,2,FALSE),"-")</f>
        <v>-</v>
      </c>
      <c r="L2288" s="158" t="str">
        <f>IFERROR(IF(O2288&gt;0,I2288*O2288,"   -"),"   -")</f>
        <v xml:space="preserve">   -</v>
      </c>
      <c r="M2288" s="52"/>
      <c r="N2288" s="167"/>
      <c r="O2288" s="167"/>
    </row>
    <row r="2289" spans="1:15" x14ac:dyDescent="0.25">
      <c r="A2289" s="33" t="s">
        <v>109</v>
      </c>
      <c r="B2289" s="34">
        <f>VLOOKUP(D2289,nusedswatershed,4,FALSE)</f>
        <v>24</v>
      </c>
      <c r="C2289" s="35">
        <v>24</v>
      </c>
      <c r="D2289" s="36" t="s">
        <v>213</v>
      </c>
      <c r="E2289" s="36" t="s">
        <v>84</v>
      </c>
      <c r="F2289" s="21" t="s">
        <v>163</v>
      </c>
      <c r="G2289" s="22">
        <v>2012</v>
      </c>
      <c r="H2289" s="128" t="s">
        <v>644</v>
      </c>
      <c r="I2289" s="40"/>
      <c r="J2289" s="159" t="str">
        <f>IFERROR(IF(K2289&gt;0,I2289*K2289,"   -"),"   -")</f>
        <v xml:space="preserve">   -</v>
      </c>
      <c r="K2289" s="52" t="str">
        <f>_xlfn.IFNA(VLOOKUP(D2289&amp;"."&amp;G2289,PNIdata!$E$6:$L$264,2,FALSE),"-")</f>
        <v>-</v>
      </c>
      <c r="L2289" s="158" t="str">
        <f>IFERROR(IF(O2289&gt;0,I2289*O2289,"   -"),"   -")</f>
        <v xml:space="preserve">   -</v>
      </c>
      <c r="M2289" s="52"/>
      <c r="N2289" s="167"/>
      <c r="O2289" s="167"/>
    </row>
    <row r="2290" spans="1:15" x14ac:dyDescent="0.25">
      <c r="A2290" s="33" t="s">
        <v>109</v>
      </c>
      <c r="B2290" s="34">
        <f>VLOOKUP(D2290,nusedswatershed,4,FALSE)</f>
        <v>24</v>
      </c>
      <c r="C2290" s="35">
        <v>24</v>
      </c>
      <c r="D2290" s="36" t="s">
        <v>213</v>
      </c>
      <c r="E2290" s="36" t="s">
        <v>84</v>
      </c>
      <c r="F2290" s="21" t="s">
        <v>163</v>
      </c>
      <c r="G2290" s="22">
        <v>2009</v>
      </c>
      <c r="H2290" s="128">
        <v>60</v>
      </c>
      <c r="I2290" s="40">
        <v>60</v>
      </c>
      <c r="J2290" s="159" t="str">
        <f>IFERROR(IF(K2290&gt;0,I2290*K2290,"   -"),"   -")</f>
        <v xml:space="preserve">   -</v>
      </c>
      <c r="K2290" s="52" t="str">
        <f>_xlfn.IFNA(VLOOKUP(D2290&amp;"."&amp;G2290,PNIdata!$E$6:$L$264,2,FALSE),"-")</f>
        <v>-</v>
      </c>
      <c r="L2290" s="158" t="str">
        <f>IFERROR(IF(O2290&gt;0,I2290*O2290,"   -"),"   -")</f>
        <v xml:space="preserve">   -</v>
      </c>
      <c r="M2290" s="52"/>
      <c r="N2290" s="167"/>
      <c r="O2290" s="167"/>
    </row>
    <row r="2291" spans="1:15" x14ac:dyDescent="0.25">
      <c r="A2291" s="33" t="s">
        <v>109</v>
      </c>
      <c r="B2291" s="34">
        <f>VLOOKUP(D2291,nusedswatershed,4,FALSE)</f>
        <v>24</v>
      </c>
      <c r="C2291" s="35">
        <v>24</v>
      </c>
      <c r="D2291" s="36" t="s">
        <v>213</v>
      </c>
      <c r="E2291" s="36" t="s">
        <v>84</v>
      </c>
      <c r="F2291" s="21" t="s">
        <v>163</v>
      </c>
      <c r="G2291">
        <v>2008</v>
      </c>
      <c r="H2291" s="128">
        <v>149</v>
      </c>
      <c r="I2291" s="40">
        <v>149</v>
      </c>
      <c r="J2291" s="159" t="str">
        <f>IFERROR(IF(K2291&gt;0,I2291*K2291,"   -"),"   -")</f>
        <v xml:space="preserve">   -</v>
      </c>
      <c r="K2291" s="52" t="str">
        <f>_xlfn.IFNA(VLOOKUP(D2291&amp;"."&amp;G2291,PNIdata!$E$6:$L$264,2,FALSE),"-")</f>
        <v>-</v>
      </c>
      <c r="L2291" s="158" t="str">
        <f>IFERROR(IF(O2291&gt;0,I2291*O2291,"   -"),"   -")</f>
        <v xml:space="preserve">   -</v>
      </c>
      <c r="M2291" s="52"/>
      <c r="N2291" s="167"/>
      <c r="O2291" s="167"/>
    </row>
    <row r="2292" spans="1:15" x14ac:dyDescent="0.25">
      <c r="A2292" s="33" t="s">
        <v>109</v>
      </c>
      <c r="B2292" s="34">
        <f>VLOOKUP(D2292,nusedswatershed,4,FALSE)</f>
        <v>24</v>
      </c>
      <c r="C2292" s="35">
        <v>24</v>
      </c>
      <c r="D2292" s="36" t="s">
        <v>213</v>
      </c>
      <c r="E2292" s="36" t="s">
        <v>84</v>
      </c>
      <c r="F2292" s="21" t="s">
        <v>163</v>
      </c>
      <c r="G2292">
        <v>2007</v>
      </c>
      <c r="H2292" s="128">
        <v>112</v>
      </c>
      <c r="I2292" s="40">
        <v>112</v>
      </c>
      <c r="J2292" s="159" t="str">
        <f>IFERROR(IF(K2292&gt;0,I2292*K2292,"   -"),"   -")</f>
        <v xml:space="preserve">   -</v>
      </c>
      <c r="K2292" s="52" t="str">
        <f>_xlfn.IFNA(VLOOKUP(D2292&amp;"."&amp;G2292,PNIdata!$E$6:$L$264,2,FALSE),"-")</f>
        <v>-</v>
      </c>
      <c r="L2292" s="158" t="str">
        <f>IFERROR(IF(O2292&gt;0,I2292*O2292,"   -"),"   -")</f>
        <v xml:space="preserve">   -</v>
      </c>
      <c r="M2292" s="52"/>
      <c r="N2292" s="167"/>
      <c r="O2292" s="167"/>
    </row>
    <row r="2293" spans="1:15" x14ac:dyDescent="0.25">
      <c r="A2293" s="33" t="s">
        <v>109</v>
      </c>
      <c r="B2293" s="34">
        <f>VLOOKUP(D2293,nusedswatershed,4,FALSE)</f>
        <v>24</v>
      </c>
      <c r="C2293" s="35">
        <v>24</v>
      </c>
      <c r="D2293" s="36" t="s">
        <v>213</v>
      </c>
      <c r="E2293" s="36" t="s">
        <v>84</v>
      </c>
      <c r="F2293" s="21" t="s">
        <v>163</v>
      </c>
      <c r="G2293">
        <v>2006</v>
      </c>
      <c r="H2293" s="128">
        <v>85</v>
      </c>
      <c r="I2293" s="40">
        <v>85</v>
      </c>
      <c r="J2293" s="159" t="str">
        <f>IFERROR(IF(K2293&gt;0,I2293*K2293,"   -"),"   -")</f>
        <v xml:space="preserve">   -</v>
      </c>
      <c r="K2293" s="52" t="str">
        <f>_xlfn.IFNA(VLOOKUP(D2293&amp;"."&amp;G2293,PNIdata!$E$6:$L$264,2,FALSE),"-")</f>
        <v>-</v>
      </c>
      <c r="L2293" s="158" t="str">
        <f>IFERROR(IF(O2293&gt;0,I2293*O2293,"   -"),"   -")</f>
        <v xml:space="preserve">   -</v>
      </c>
      <c r="M2293" s="52"/>
      <c r="N2293" s="167"/>
      <c r="O2293" s="167"/>
    </row>
    <row r="2294" spans="1:15" x14ac:dyDescent="0.25">
      <c r="A2294" s="33" t="s">
        <v>109</v>
      </c>
      <c r="B2294" s="34">
        <f>VLOOKUP(D2294,nusedswatershed,4,FALSE)</f>
        <v>24</v>
      </c>
      <c r="C2294" s="35">
        <v>24</v>
      </c>
      <c r="D2294" s="36" t="s">
        <v>213</v>
      </c>
      <c r="E2294" s="36" t="s">
        <v>84</v>
      </c>
      <c r="F2294" s="21" t="s">
        <v>163</v>
      </c>
      <c r="G2294">
        <v>2005</v>
      </c>
      <c r="H2294" s="128">
        <v>115</v>
      </c>
      <c r="I2294" s="40">
        <v>115</v>
      </c>
      <c r="J2294" s="159" t="str">
        <f>IFERROR(IF(K2294&gt;0,I2294*K2294,"   -"),"   -")</f>
        <v xml:space="preserve">   -</v>
      </c>
      <c r="K2294" s="52" t="str">
        <f>_xlfn.IFNA(VLOOKUP(D2294&amp;"."&amp;G2294,PNIdata!$E$6:$L$264,2,FALSE),"-")</f>
        <v>-</v>
      </c>
      <c r="L2294" s="158" t="str">
        <f>IFERROR(IF(O2294&gt;0,I2294*O2294,"   -"),"   -")</f>
        <v xml:space="preserve">   -</v>
      </c>
      <c r="M2294" s="52"/>
      <c r="N2294" s="167"/>
      <c r="O2294" s="167"/>
    </row>
    <row r="2295" spans="1:15" x14ac:dyDescent="0.25">
      <c r="A2295" s="33" t="s">
        <v>109</v>
      </c>
      <c r="B2295" s="34">
        <f>VLOOKUP(D2295,nusedswatershed,4,FALSE)</f>
        <v>24</v>
      </c>
      <c r="C2295" s="35">
        <v>24</v>
      </c>
      <c r="D2295" s="36" t="s">
        <v>213</v>
      </c>
      <c r="E2295" s="36" t="s">
        <v>84</v>
      </c>
      <c r="F2295" s="21" t="s">
        <v>163</v>
      </c>
      <c r="G2295">
        <v>2004</v>
      </c>
      <c r="H2295" s="128">
        <v>362</v>
      </c>
      <c r="I2295" s="40">
        <v>362</v>
      </c>
      <c r="J2295" s="159" t="str">
        <f>IFERROR(IF(K2295&gt;0,I2295*K2295,"   -"),"   -")</f>
        <v xml:space="preserve">   -</v>
      </c>
      <c r="K2295" s="52" t="str">
        <f>_xlfn.IFNA(VLOOKUP(D2295&amp;"."&amp;G2295,PNIdata!$E$6:$L$264,2,FALSE),"-")</f>
        <v>-</v>
      </c>
      <c r="L2295" s="158" t="str">
        <f>IFERROR(IF(O2295&gt;0,I2295*O2295,"   -"),"   -")</f>
        <v xml:space="preserve">   -</v>
      </c>
      <c r="M2295" s="52"/>
      <c r="N2295" s="167"/>
      <c r="O2295" s="167"/>
    </row>
    <row r="2296" spans="1:15" x14ac:dyDescent="0.25">
      <c r="A2296" s="33" t="s">
        <v>109</v>
      </c>
      <c r="B2296" s="34">
        <f>VLOOKUP(D2296,nusedswatershed,4,FALSE)</f>
        <v>24</v>
      </c>
      <c r="C2296" s="35">
        <v>24</v>
      </c>
      <c r="D2296" s="36" t="s">
        <v>213</v>
      </c>
      <c r="E2296" s="36" t="s">
        <v>84</v>
      </c>
      <c r="F2296" s="21" t="s">
        <v>163</v>
      </c>
      <c r="G2296">
        <v>2003</v>
      </c>
      <c r="H2296" s="128">
        <v>155</v>
      </c>
      <c r="I2296" s="40">
        <v>155</v>
      </c>
      <c r="J2296" s="159" t="str">
        <f>IFERROR(IF(K2296&gt;0,I2296*K2296,"   -"),"   -")</f>
        <v xml:space="preserve">   -</v>
      </c>
      <c r="K2296" s="52" t="str">
        <f>_xlfn.IFNA(VLOOKUP(D2296&amp;"."&amp;G2296,PNIdata!$E$6:$L$264,2,FALSE),"-")</f>
        <v>-</v>
      </c>
      <c r="L2296" s="158" t="str">
        <f>IFERROR(IF(O2296&gt;0,I2296*O2296,"   -"),"   -")</f>
        <v xml:space="preserve">   -</v>
      </c>
      <c r="M2296" s="52"/>
      <c r="N2296" s="167"/>
      <c r="O2296" s="167"/>
    </row>
    <row r="2297" spans="1:15" x14ac:dyDescent="0.25">
      <c r="A2297" s="33" t="s">
        <v>109</v>
      </c>
      <c r="B2297" s="34">
        <f>VLOOKUP(D2297,nusedswatershed,4,FALSE)</f>
        <v>24</v>
      </c>
      <c r="C2297" s="35">
        <v>24</v>
      </c>
      <c r="D2297" s="36" t="s">
        <v>213</v>
      </c>
      <c r="E2297" s="36" t="s">
        <v>84</v>
      </c>
      <c r="F2297" s="21" t="s">
        <v>163</v>
      </c>
      <c r="G2297">
        <v>2002</v>
      </c>
      <c r="H2297" s="128">
        <v>54</v>
      </c>
      <c r="I2297" s="40">
        <v>54</v>
      </c>
      <c r="J2297" s="159" t="str">
        <f>IFERROR(IF(K2297&gt;0,I2297*K2297,"   -"),"   -")</f>
        <v xml:space="preserve">   -</v>
      </c>
      <c r="K2297" s="52" t="str">
        <f>_xlfn.IFNA(VLOOKUP(D2297&amp;"."&amp;G2297,PNIdata!$E$6:$L$264,2,FALSE),"-")</f>
        <v>-</v>
      </c>
      <c r="L2297" s="158" t="str">
        <f>IFERROR(IF(O2297&gt;0,I2297*O2297,"   -"),"   -")</f>
        <v xml:space="preserve">   -</v>
      </c>
      <c r="M2297" s="52"/>
      <c r="N2297" s="167"/>
      <c r="O2297" s="167"/>
    </row>
    <row r="2298" spans="1:15" x14ac:dyDescent="0.25">
      <c r="A2298" s="33" t="s">
        <v>109</v>
      </c>
      <c r="B2298" s="34">
        <f>VLOOKUP(D2298,nusedswatershed,4,FALSE)</f>
        <v>24</v>
      </c>
      <c r="C2298" s="35">
        <v>24</v>
      </c>
      <c r="D2298" s="36" t="s">
        <v>213</v>
      </c>
      <c r="E2298" s="36" t="s">
        <v>84</v>
      </c>
      <c r="F2298" s="21" t="s">
        <v>163</v>
      </c>
      <c r="G2298">
        <v>2001</v>
      </c>
      <c r="H2298" s="128">
        <v>115</v>
      </c>
      <c r="I2298" s="40">
        <v>115</v>
      </c>
      <c r="J2298" s="159" t="str">
        <f>IFERROR(IF(K2298&gt;0,I2298*K2298,"   -"),"   -")</f>
        <v xml:space="preserve">   -</v>
      </c>
      <c r="K2298" s="52" t="str">
        <f>_xlfn.IFNA(VLOOKUP(D2298&amp;"."&amp;G2298,PNIdata!$E$6:$L$264,2,FALSE),"-")</f>
        <v>-</v>
      </c>
      <c r="L2298" s="158" t="str">
        <f>IFERROR(IF(O2298&gt;0,I2298*O2298,"   -"),"   -")</f>
        <v xml:space="preserve">   -</v>
      </c>
      <c r="M2298" s="52"/>
      <c r="N2298" s="167"/>
      <c r="O2298" s="167"/>
    </row>
    <row r="2299" spans="1:15" x14ac:dyDescent="0.25">
      <c r="A2299" s="33" t="s">
        <v>109</v>
      </c>
      <c r="B2299" s="34">
        <f>VLOOKUP(D2299,nusedswatershed,4,FALSE)</f>
        <v>24</v>
      </c>
      <c r="C2299" s="35">
        <v>24</v>
      </c>
      <c r="D2299" s="36" t="s">
        <v>213</v>
      </c>
      <c r="E2299" s="36" t="s">
        <v>84</v>
      </c>
      <c r="F2299" s="21" t="s">
        <v>163</v>
      </c>
      <c r="G2299">
        <v>2000</v>
      </c>
      <c r="H2299" s="128">
        <v>94</v>
      </c>
      <c r="I2299" s="40">
        <v>94</v>
      </c>
      <c r="J2299" s="159" t="str">
        <f>IFERROR(IF(K2299&gt;0,I2299*K2299,"   -"),"   -")</f>
        <v xml:space="preserve">   -</v>
      </c>
      <c r="K2299" s="52" t="str">
        <f>_xlfn.IFNA(VLOOKUP(D2299&amp;"."&amp;G2299,PNIdata!$E$6:$L$264,2,FALSE),"-")</f>
        <v>-</v>
      </c>
      <c r="L2299" s="158" t="str">
        <f>IFERROR(IF(O2299&gt;0,I2299*O2299,"   -"),"   -")</f>
        <v xml:space="preserve">   -</v>
      </c>
      <c r="M2299" s="52"/>
      <c r="N2299" s="167"/>
      <c r="O2299" s="167"/>
    </row>
    <row r="2300" spans="1:15" x14ac:dyDescent="0.25">
      <c r="A2300" s="33" t="s">
        <v>109</v>
      </c>
      <c r="B2300" s="34">
        <f>VLOOKUP(D2300,nusedswatershed,4,FALSE)</f>
        <v>24</v>
      </c>
      <c r="C2300" s="35">
        <v>24</v>
      </c>
      <c r="D2300" s="36" t="s">
        <v>213</v>
      </c>
      <c r="E2300" s="36" t="s">
        <v>84</v>
      </c>
      <c r="F2300" s="21" t="s">
        <v>163</v>
      </c>
      <c r="G2300">
        <v>1999</v>
      </c>
      <c r="H2300" s="128">
        <v>239</v>
      </c>
      <c r="I2300" s="40">
        <v>239</v>
      </c>
      <c r="J2300" s="159" t="str">
        <f>IFERROR(IF(K2300&gt;0,I2300*K2300,"   -"),"   -")</f>
        <v xml:space="preserve">   -</v>
      </c>
      <c r="K2300" s="52" t="str">
        <f>_xlfn.IFNA(VLOOKUP(D2300&amp;"."&amp;G2300,PNIdata!$E$6:$L$264,2,FALSE),"-")</f>
        <v>-</v>
      </c>
      <c r="L2300" s="158" t="str">
        <f>IFERROR(IF(O2300&gt;0,I2300*O2300,"   -"),"   -")</f>
        <v xml:space="preserve">   -</v>
      </c>
      <c r="M2300" s="52"/>
      <c r="N2300" s="167"/>
      <c r="O2300" s="167"/>
    </row>
    <row r="2301" spans="1:15" x14ac:dyDescent="0.25">
      <c r="A2301" s="33" t="s">
        <v>109</v>
      </c>
      <c r="B2301" s="34">
        <f>VLOOKUP(D2301,nusedswatershed,4,FALSE)</f>
        <v>24</v>
      </c>
      <c r="C2301" s="35">
        <v>24</v>
      </c>
      <c r="D2301" s="36" t="s">
        <v>213</v>
      </c>
      <c r="E2301" s="36" t="s">
        <v>84</v>
      </c>
      <c r="F2301" s="21" t="s">
        <v>163</v>
      </c>
      <c r="G2301" s="22">
        <v>1998</v>
      </c>
      <c r="H2301" s="128">
        <v>155</v>
      </c>
      <c r="I2301" s="40">
        <v>155</v>
      </c>
      <c r="J2301" s="159" t="str">
        <f>IFERROR(IF(K2301&gt;0,I2301*K2301,"   -"),"   -")</f>
        <v xml:space="preserve">   -</v>
      </c>
      <c r="K2301" s="52" t="str">
        <f>_xlfn.IFNA(VLOOKUP(D2301&amp;"."&amp;G2301,PNIdata!$E$6:$L$264,2,FALSE),"-")</f>
        <v>-</v>
      </c>
      <c r="L2301" s="158" t="str">
        <f>IFERROR(IF(O2301&gt;0,I2301*O2301,"   -"),"   -")</f>
        <v xml:space="preserve">   -</v>
      </c>
      <c r="M2301" s="52"/>
      <c r="N2301" s="167"/>
      <c r="O2301" s="168"/>
    </row>
    <row r="2302" spans="1:15" x14ac:dyDescent="0.25">
      <c r="A2302" s="33" t="s">
        <v>109</v>
      </c>
      <c r="B2302" s="34">
        <f>VLOOKUP(D2302,nusedswatershed,4,FALSE)</f>
        <v>24</v>
      </c>
      <c r="C2302" s="35">
        <v>24</v>
      </c>
      <c r="D2302" s="36" t="s">
        <v>213</v>
      </c>
      <c r="E2302" s="36" t="s">
        <v>84</v>
      </c>
      <c r="F2302" s="21" t="s">
        <v>163</v>
      </c>
      <c r="G2302" s="22">
        <v>1997</v>
      </c>
      <c r="H2302" s="128">
        <v>84</v>
      </c>
      <c r="I2302" s="40">
        <v>84</v>
      </c>
      <c r="J2302" s="159" t="str">
        <f>IFERROR(IF(K2302&gt;0,I2302*K2302,"   -"),"   -")</f>
        <v xml:space="preserve">   -</v>
      </c>
      <c r="K2302" s="52" t="str">
        <f>_xlfn.IFNA(VLOOKUP(D2302&amp;"."&amp;G2302,PNIdata!$E$6:$L$264,2,FALSE),"-")</f>
        <v>-</v>
      </c>
      <c r="L2302" s="158" t="str">
        <f>IFERROR(IF(O2302&gt;0,I2302*O2302,"   -"),"   -")</f>
        <v xml:space="preserve">   -</v>
      </c>
      <c r="M2302" s="52"/>
      <c r="N2302" s="167"/>
      <c r="O2302" s="167"/>
    </row>
    <row r="2303" spans="1:15" x14ac:dyDescent="0.25">
      <c r="A2303" s="33" t="s">
        <v>109</v>
      </c>
      <c r="B2303" s="34">
        <f>VLOOKUP(D2303,nusedswatershed,4,FALSE)</f>
        <v>24</v>
      </c>
      <c r="C2303" s="35">
        <v>24</v>
      </c>
      <c r="D2303" s="36" t="s">
        <v>213</v>
      </c>
      <c r="E2303" s="36" t="s">
        <v>84</v>
      </c>
      <c r="F2303" s="21" t="s">
        <v>163</v>
      </c>
      <c r="G2303" s="22">
        <v>1996</v>
      </c>
      <c r="H2303" s="128">
        <v>243</v>
      </c>
      <c r="I2303" s="40">
        <v>243</v>
      </c>
      <c r="J2303" s="159" t="str">
        <f>IFERROR(IF(K2303&gt;0,I2303*K2303,"   -"),"   -")</f>
        <v xml:space="preserve">   -</v>
      </c>
      <c r="K2303" s="52" t="str">
        <f>_xlfn.IFNA(VLOOKUP(D2303&amp;"."&amp;G2303,PNIdata!$E$6:$L$264,2,FALSE),"-")</f>
        <v>-</v>
      </c>
      <c r="L2303" s="158" t="str">
        <f>IFERROR(IF(O2303&gt;0,I2303*O2303,"   -"),"   -")</f>
        <v xml:space="preserve">   -</v>
      </c>
      <c r="M2303" s="52"/>
      <c r="N2303" s="167"/>
      <c r="O2303" s="167"/>
    </row>
    <row r="2304" spans="1:15" x14ac:dyDescent="0.25">
      <c r="A2304" s="33" t="s">
        <v>109</v>
      </c>
      <c r="B2304" s="34">
        <f>VLOOKUP(D2304,nusedswatershed,4,FALSE)</f>
        <v>24</v>
      </c>
      <c r="C2304" s="35">
        <v>24</v>
      </c>
      <c r="D2304" s="36" t="s">
        <v>213</v>
      </c>
      <c r="E2304" s="36" t="s">
        <v>84</v>
      </c>
      <c r="F2304" s="21" t="s">
        <v>163</v>
      </c>
      <c r="G2304" s="22">
        <v>1995</v>
      </c>
      <c r="H2304" s="128">
        <v>89</v>
      </c>
      <c r="I2304" s="40">
        <v>89</v>
      </c>
      <c r="J2304" s="159" t="str">
        <f>IFERROR(IF(K2304&gt;0,I2304*K2304,"   -"),"   -")</f>
        <v xml:space="preserve">   -</v>
      </c>
      <c r="K2304" s="52" t="str">
        <f>_xlfn.IFNA(VLOOKUP(D2304&amp;"."&amp;G2304,PNIdata!$E$6:$L$264,2,FALSE),"-")</f>
        <v>-</v>
      </c>
      <c r="L2304" s="158" t="str">
        <f>IFERROR(IF(O2304&gt;0,I2304*O2304,"   -"),"   -")</f>
        <v xml:space="preserve">   -</v>
      </c>
      <c r="M2304" s="52"/>
      <c r="N2304" s="167"/>
      <c r="O2304" s="167"/>
    </row>
    <row r="2305" spans="1:15" hidden="1" x14ac:dyDescent="0.25">
      <c r="A2305" s="33" t="s">
        <v>109</v>
      </c>
      <c r="B2305" s="34">
        <f>VLOOKUP(D2305,nusedswatershed,4,FALSE)</f>
        <v>24</v>
      </c>
      <c r="C2305" s="35">
        <v>24</v>
      </c>
      <c r="D2305" s="36" t="s">
        <v>213</v>
      </c>
      <c r="E2305" s="36" t="s">
        <v>84</v>
      </c>
      <c r="F2305" s="21" t="s">
        <v>163</v>
      </c>
      <c r="G2305" s="22">
        <v>1994</v>
      </c>
      <c r="H2305" s="128">
        <v>420</v>
      </c>
      <c r="I2305" s="40">
        <v>420</v>
      </c>
      <c r="J2305" s="159" t="str">
        <f>IFERROR(IF(K2305&gt;0,I2305*K2305,"   -"),"   -")</f>
        <v xml:space="preserve">   -</v>
      </c>
      <c r="K2305" s="52" t="str">
        <f>_xlfn.IFNA(VLOOKUP(D2305&amp;"."&amp;G2305,PNIdata!$E$6:$L$264,2,FALSE),"-")</f>
        <v>-</v>
      </c>
      <c r="L2305" s="158" t="str">
        <f>IFERROR(IF(O2305&gt;0,I2305*O2305,"   -"),"   -")</f>
        <v xml:space="preserve">   -</v>
      </c>
      <c r="M2305" s="52"/>
      <c r="N2305" s="167"/>
      <c r="O2305" s="167"/>
    </row>
    <row r="2306" spans="1:15" hidden="1" x14ac:dyDescent="0.25">
      <c r="A2306" s="33" t="s">
        <v>109</v>
      </c>
      <c r="B2306" s="34">
        <f>VLOOKUP(D2306,nusedswatershed,4,FALSE)</f>
        <v>24</v>
      </c>
      <c r="C2306" s="35">
        <v>24</v>
      </c>
      <c r="D2306" s="36" t="s">
        <v>213</v>
      </c>
      <c r="E2306" s="36" t="s">
        <v>84</v>
      </c>
      <c r="F2306" s="21" t="s">
        <v>163</v>
      </c>
      <c r="G2306" s="22">
        <v>1993</v>
      </c>
      <c r="H2306" s="128">
        <v>250</v>
      </c>
      <c r="I2306" s="40">
        <v>250</v>
      </c>
      <c r="J2306" s="159" t="str">
        <f>IFERROR(IF(K2306&gt;0,I2306*K2306,"   -"),"   -")</f>
        <v xml:space="preserve">   -</v>
      </c>
      <c r="K2306" s="52" t="str">
        <f>_xlfn.IFNA(VLOOKUP(D2306&amp;"."&amp;G2306,PNIdata!$E$6:$L$264,2,FALSE),"-")</f>
        <v>-</v>
      </c>
      <c r="L2306" s="158" t="str">
        <f>IFERROR(IF(O2306&gt;0,I2306*O2306,"   -"),"   -")</f>
        <v xml:space="preserve">   -</v>
      </c>
      <c r="M2306" s="52"/>
      <c r="N2306" s="167"/>
      <c r="O2306" s="167"/>
    </row>
    <row r="2307" spans="1:15" hidden="1" x14ac:dyDescent="0.25">
      <c r="A2307" s="33" t="s">
        <v>109</v>
      </c>
      <c r="B2307" s="34">
        <f>VLOOKUP(D2307,nusedswatershed,4,FALSE)</f>
        <v>24</v>
      </c>
      <c r="C2307" s="35">
        <v>24</v>
      </c>
      <c r="D2307" s="36" t="s">
        <v>213</v>
      </c>
      <c r="E2307" s="36" t="s">
        <v>84</v>
      </c>
      <c r="F2307" s="21" t="s">
        <v>163</v>
      </c>
      <c r="G2307" s="22">
        <v>1992</v>
      </c>
      <c r="H2307" s="128" t="s">
        <v>643</v>
      </c>
      <c r="I2307" s="40"/>
      <c r="J2307" s="159" t="str">
        <f>IFERROR(IF(K2307&gt;0,I2307*K2307,"   -"),"   -")</f>
        <v xml:space="preserve">   -</v>
      </c>
      <c r="K2307" s="52" t="str">
        <f>_xlfn.IFNA(VLOOKUP(D2307&amp;"."&amp;G2307,PNIdata!$E$6:$L$264,2,FALSE),"-")</f>
        <v>-</v>
      </c>
      <c r="L2307" s="158" t="str">
        <f>IFERROR(IF(O2307&gt;0,I2307*O2307,"   -"),"   -")</f>
        <v xml:space="preserve">   -</v>
      </c>
      <c r="M2307" s="52"/>
      <c r="N2307" s="167"/>
      <c r="O2307" s="167"/>
    </row>
    <row r="2308" spans="1:15" hidden="1" x14ac:dyDescent="0.25">
      <c r="A2308" s="33" t="s">
        <v>109</v>
      </c>
      <c r="B2308" s="34">
        <f>VLOOKUP(D2308,nusedswatershed,4,FALSE)</f>
        <v>24</v>
      </c>
      <c r="C2308" s="35">
        <v>24</v>
      </c>
      <c r="D2308" s="36" t="s">
        <v>213</v>
      </c>
      <c r="E2308" s="36" t="s">
        <v>84</v>
      </c>
      <c r="F2308" s="21" t="s">
        <v>163</v>
      </c>
      <c r="G2308" s="22">
        <v>1991</v>
      </c>
      <c r="H2308" s="128" t="s">
        <v>643</v>
      </c>
      <c r="I2308" s="40"/>
      <c r="J2308" s="159" t="str">
        <f>IFERROR(IF(K2308&gt;0,I2308*K2308,"   -"),"   -")</f>
        <v xml:space="preserve">   -</v>
      </c>
      <c r="K2308" s="52" t="str">
        <f>_xlfn.IFNA(VLOOKUP(D2308&amp;"."&amp;G2308,PNIdata!$E$6:$L$264,2,FALSE),"-")</f>
        <v>-</v>
      </c>
      <c r="L2308" s="158" t="str">
        <f>IFERROR(IF(O2308&gt;0,I2308*O2308,"   -"),"   -")</f>
        <v xml:space="preserve">   -</v>
      </c>
      <c r="M2308" s="52"/>
      <c r="N2308" s="167"/>
      <c r="O2308" s="167"/>
    </row>
    <row r="2309" spans="1:15" hidden="1" x14ac:dyDescent="0.25">
      <c r="A2309" s="33" t="s">
        <v>109</v>
      </c>
      <c r="B2309" s="34">
        <f>VLOOKUP(D2309,nusedswatershed,4,FALSE)</f>
        <v>24</v>
      </c>
      <c r="C2309" s="35">
        <v>24</v>
      </c>
      <c r="D2309" s="36" t="s">
        <v>213</v>
      </c>
      <c r="E2309" s="36" t="s">
        <v>84</v>
      </c>
      <c r="F2309" s="21" t="s">
        <v>163</v>
      </c>
      <c r="G2309" s="22">
        <v>1990</v>
      </c>
      <c r="H2309" s="128" t="s">
        <v>643</v>
      </c>
      <c r="I2309" s="40"/>
      <c r="J2309" s="159" t="str">
        <f>IFERROR(IF(K2309&gt;0,I2309*K2309,"   -"),"   -")</f>
        <v xml:space="preserve">   -</v>
      </c>
      <c r="K2309" s="52" t="str">
        <f>_xlfn.IFNA(VLOOKUP(D2309&amp;"."&amp;G2309,PNIdata!$E$6:$L$264,2,FALSE),"-")</f>
        <v>-</v>
      </c>
      <c r="L2309" s="158" t="str">
        <f>IFERROR(IF(O2309&gt;0,I2309*O2309,"   -"),"   -")</f>
        <v xml:space="preserve">   -</v>
      </c>
      <c r="M2309" s="52"/>
      <c r="N2309" s="167"/>
      <c r="O2309" s="167"/>
    </row>
    <row r="2310" spans="1:15" hidden="1" x14ac:dyDescent="0.25">
      <c r="A2310" s="33" t="s">
        <v>109</v>
      </c>
      <c r="B2310" s="34">
        <f>VLOOKUP(D2310,nusedswatershed,4,FALSE)</f>
        <v>24</v>
      </c>
      <c r="C2310" s="35">
        <v>24</v>
      </c>
      <c r="D2310" s="36" t="s">
        <v>213</v>
      </c>
      <c r="E2310" s="36" t="s">
        <v>84</v>
      </c>
      <c r="F2310" s="21" t="s">
        <v>163</v>
      </c>
      <c r="G2310" s="22">
        <v>1989</v>
      </c>
      <c r="H2310" s="128">
        <v>80</v>
      </c>
      <c r="I2310" s="40">
        <v>80</v>
      </c>
      <c r="J2310" s="159" t="str">
        <f>IFERROR(IF(K2310&gt;0,I2310*K2310,"   -"),"   -")</f>
        <v xml:space="preserve">   -</v>
      </c>
      <c r="K2310" s="52" t="str">
        <f>_xlfn.IFNA(VLOOKUP(D2310&amp;"."&amp;G2310,PNIdata!$E$6:$L$264,2,FALSE),"-")</f>
        <v>-</v>
      </c>
      <c r="L2310" s="158" t="str">
        <f>IFERROR(IF(O2310&gt;0,I2310*O2310,"   -"),"   -")</f>
        <v xml:space="preserve">   -</v>
      </c>
      <c r="M2310" s="52"/>
      <c r="N2310" s="167"/>
      <c r="O2310" s="167"/>
    </row>
    <row r="2311" spans="1:15" hidden="1" x14ac:dyDescent="0.25">
      <c r="A2311" s="33" t="s">
        <v>109</v>
      </c>
      <c r="B2311" s="34">
        <f>VLOOKUP(D2311,nusedswatershed,4,FALSE)</f>
        <v>24</v>
      </c>
      <c r="C2311" s="35">
        <v>24</v>
      </c>
      <c r="D2311" s="36" t="s">
        <v>213</v>
      </c>
      <c r="E2311" s="36" t="s">
        <v>84</v>
      </c>
      <c r="F2311" s="21" t="s">
        <v>163</v>
      </c>
      <c r="G2311" s="22">
        <v>1988</v>
      </c>
      <c r="H2311" s="128" t="s">
        <v>645</v>
      </c>
      <c r="I2311" s="40"/>
      <c r="J2311" s="159" t="str">
        <f>IFERROR(IF(K2311&gt;0,I2311*K2311,"   -"),"   -")</f>
        <v xml:space="preserve">   -</v>
      </c>
      <c r="K2311" s="52" t="str">
        <f>_xlfn.IFNA(VLOOKUP(D2311&amp;"."&amp;G2311,PNIdata!$E$6:$L$264,2,FALSE),"-")</f>
        <v>-</v>
      </c>
      <c r="L2311" s="158" t="str">
        <f>IFERROR(IF(O2311&gt;0,I2311*O2311,"   -"),"   -")</f>
        <v xml:space="preserve">   -</v>
      </c>
      <c r="M2311" s="52"/>
      <c r="N2311" s="167"/>
      <c r="O2311" s="167"/>
    </row>
    <row r="2312" spans="1:15" hidden="1" x14ac:dyDescent="0.25">
      <c r="A2312" s="33" t="s">
        <v>109</v>
      </c>
      <c r="B2312" s="34">
        <f>VLOOKUP(D2312,nusedswatershed,4,FALSE)</f>
        <v>24</v>
      </c>
      <c r="C2312" s="35">
        <v>24</v>
      </c>
      <c r="D2312" s="36" t="s">
        <v>213</v>
      </c>
      <c r="E2312" s="36" t="s">
        <v>84</v>
      </c>
      <c r="F2312" s="21" t="s">
        <v>163</v>
      </c>
      <c r="G2312" s="22">
        <v>1987</v>
      </c>
      <c r="H2312" s="128" t="s">
        <v>645</v>
      </c>
      <c r="I2312" s="40"/>
      <c r="J2312" s="159" t="str">
        <f>IFERROR(IF(K2312&gt;0,I2312*K2312,"   -"),"   -")</f>
        <v xml:space="preserve">   -</v>
      </c>
      <c r="K2312" s="52" t="str">
        <f>_xlfn.IFNA(VLOOKUP(D2312&amp;"."&amp;G2312,PNIdata!$E$6:$L$264,2,FALSE),"-")</f>
        <v>-</v>
      </c>
      <c r="L2312" s="158" t="str">
        <f>IFERROR(IF(O2312&gt;0,I2312*O2312,"   -"),"   -")</f>
        <v xml:space="preserve">   -</v>
      </c>
      <c r="M2312" s="52"/>
      <c r="N2312" s="167"/>
      <c r="O2312" s="167"/>
    </row>
    <row r="2313" spans="1:15" hidden="1" x14ac:dyDescent="0.25">
      <c r="A2313" s="33" t="s">
        <v>109</v>
      </c>
      <c r="B2313" s="34">
        <f>VLOOKUP(D2313,nusedswatershed,4,FALSE)</f>
        <v>24</v>
      </c>
      <c r="C2313" s="35">
        <v>24</v>
      </c>
      <c r="D2313" s="36" t="s">
        <v>213</v>
      </c>
      <c r="E2313" s="36" t="s">
        <v>84</v>
      </c>
      <c r="F2313" s="21" t="s">
        <v>163</v>
      </c>
      <c r="G2313" s="22">
        <v>1986</v>
      </c>
      <c r="H2313" s="128" t="s">
        <v>643</v>
      </c>
      <c r="I2313" s="40"/>
      <c r="J2313" s="159" t="str">
        <f>IFERROR(IF(K2313&gt;0,I2313*K2313,"   -"),"   -")</f>
        <v xml:space="preserve">   -</v>
      </c>
      <c r="K2313" s="52" t="str">
        <f>_xlfn.IFNA(VLOOKUP(D2313&amp;"."&amp;G2313,PNIdata!$E$6:$L$264,2,FALSE),"-")</f>
        <v>-</v>
      </c>
      <c r="L2313" s="158" t="str">
        <f>IFERROR(IF(O2313&gt;0,I2313*O2313,"   -"),"   -")</f>
        <v xml:space="preserve">   -</v>
      </c>
      <c r="M2313" s="52"/>
      <c r="N2313" s="167"/>
      <c r="O2313" s="167"/>
    </row>
    <row r="2314" spans="1:15" hidden="1" x14ac:dyDescent="0.25">
      <c r="A2314" s="33" t="s">
        <v>109</v>
      </c>
      <c r="B2314" s="34">
        <f>VLOOKUP(D2314,nusedswatershed,4,FALSE)</f>
        <v>24</v>
      </c>
      <c r="C2314" s="35">
        <v>24</v>
      </c>
      <c r="D2314" s="36" t="s">
        <v>213</v>
      </c>
      <c r="E2314" s="36" t="s">
        <v>84</v>
      </c>
      <c r="F2314" s="21" t="s">
        <v>163</v>
      </c>
      <c r="G2314" s="22">
        <v>1985</v>
      </c>
      <c r="H2314" s="128" t="s">
        <v>645</v>
      </c>
      <c r="I2314" s="40"/>
      <c r="J2314" s="159" t="str">
        <f>IFERROR(IF(K2314&gt;0,I2314*K2314,"   -"),"   -")</f>
        <v xml:space="preserve">   -</v>
      </c>
      <c r="K2314" s="52" t="str">
        <f>_xlfn.IFNA(VLOOKUP(D2314&amp;"."&amp;G2314,PNIdata!$E$6:$L$264,2,FALSE),"-")</f>
        <v>-</v>
      </c>
      <c r="L2314" s="158" t="str">
        <f>IFERROR(IF(O2314&gt;0,I2314*O2314,"   -"),"   -")</f>
        <v xml:space="preserve">   -</v>
      </c>
      <c r="M2314" s="52"/>
      <c r="N2314" s="167"/>
      <c r="O2314" s="167"/>
    </row>
    <row r="2315" spans="1:15" hidden="1" x14ac:dyDescent="0.25">
      <c r="A2315" s="33" t="s">
        <v>109</v>
      </c>
      <c r="B2315" s="34">
        <f>VLOOKUP(D2315,nusedswatershed,4,FALSE)</f>
        <v>24</v>
      </c>
      <c r="C2315" s="35">
        <v>24</v>
      </c>
      <c r="D2315" s="36" t="s">
        <v>213</v>
      </c>
      <c r="E2315" s="36" t="s">
        <v>84</v>
      </c>
      <c r="F2315" s="21" t="s">
        <v>163</v>
      </c>
      <c r="G2315" s="22">
        <v>1984</v>
      </c>
      <c r="H2315" s="128" t="s">
        <v>645</v>
      </c>
      <c r="I2315" s="40"/>
      <c r="J2315" s="159" t="str">
        <f>IFERROR(IF(K2315&gt;0,I2315*K2315,"   -"),"   -")</f>
        <v xml:space="preserve">   -</v>
      </c>
      <c r="K2315" s="52" t="str">
        <f>_xlfn.IFNA(VLOOKUP(D2315&amp;"."&amp;G2315,PNIdata!$E$6:$L$264,2,FALSE),"-")</f>
        <v>-</v>
      </c>
      <c r="L2315" s="158" t="str">
        <f>IFERROR(IF(O2315&gt;0,I2315*O2315,"   -"),"   -")</f>
        <v xml:space="preserve">   -</v>
      </c>
      <c r="M2315" s="52"/>
      <c r="N2315" s="167"/>
      <c r="O2315" s="167"/>
    </row>
    <row r="2316" spans="1:15" hidden="1" x14ac:dyDescent="0.25">
      <c r="A2316" s="33" t="s">
        <v>109</v>
      </c>
      <c r="B2316" s="34">
        <f>VLOOKUP(D2316,nusedswatershed,4,FALSE)</f>
        <v>24</v>
      </c>
      <c r="C2316" s="35">
        <v>24</v>
      </c>
      <c r="D2316" s="36" t="s">
        <v>213</v>
      </c>
      <c r="E2316" s="36" t="s">
        <v>84</v>
      </c>
      <c r="F2316" s="21" t="s">
        <v>163</v>
      </c>
      <c r="G2316" s="22">
        <v>1983</v>
      </c>
      <c r="H2316" s="128" t="s">
        <v>643</v>
      </c>
      <c r="I2316" s="40"/>
      <c r="J2316" s="159" t="str">
        <f>IFERROR(IF(K2316&gt;0,I2316*K2316,"   -"),"   -")</f>
        <v xml:space="preserve">   -</v>
      </c>
      <c r="K2316" s="52" t="str">
        <f>_xlfn.IFNA(VLOOKUP(D2316&amp;"."&amp;G2316,PNIdata!$E$6:$L$264,2,FALSE),"-")</f>
        <v>-</v>
      </c>
      <c r="L2316" s="158" t="str">
        <f>IFERROR(IF(O2316&gt;0,I2316*O2316,"   -"),"   -")</f>
        <v xml:space="preserve">   -</v>
      </c>
      <c r="M2316" s="52"/>
      <c r="N2316" s="167"/>
      <c r="O2316" s="167"/>
    </row>
    <row r="2317" spans="1:15" hidden="1" x14ac:dyDescent="0.25">
      <c r="A2317" s="33" t="s">
        <v>109</v>
      </c>
      <c r="B2317" s="34">
        <f>VLOOKUP(D2317,nusedswatershed,4,FALSE)</f>
        <v>24</v>
      </c>
      <c r="C2317" s="35">
        <v>24</v>
      </c>
      <c r="D2317" s="36" t="s">
        <v>213</v>
      </c>
      <c r="E2317" s="36" t="s">
        <v>84</v>
      </c>
      <c r="F2317" s="21" t="s">
        <v>163</v>
      </c>
      <c r="G2317" s="22">
        <v>1982</v>
      </c>
      <c r="H2317" s="128" t="s">
        <v>645</v>
      </c>
      <c r="I2317" s="40"/>
      <c r="J2317" s="159" t="str">
        <f>IFERROR(IF(K2317&gt;0,I2317*K2317,"   -"),"   -")</f>
        <v xml:space="preserve">   -</v>
      </c>
      <c r="K2317" s="52" t="str">
        <f>_xlfn.IFNA(VLOOKUP(D2317&amp;"."&amp;G2317,PNIdata!$E$6:$L$264,2,FALSE),"-")</f>
        <v>-</v>
      </c>
      <c r="L2317" s="158" t="str">
        <f>IFERROR(IF(O2317&gt;0,I2317*O2317,"   -"),"   -")</f>
        <v xml:space="preserve">   -</v>
      </c>
      <c r="M2317" s="52"/>
      <c r="N2317" s="167"/>
      <c r="O2317" s="167"/>
    </row>
    <row r="2318" spans="1:15" hidden="1" x14ac:dyDescent="0.25">
      <c r="A2318" s="33" t="s">
        <v>109</v>
      </c>
      <c r="B2318" s="34">
        <f>VLOOKUP(D2318,nusedswatershed,4,FALSE)</f>
        <v>24</v>
      </c>
      <c r="C2318" s="35">
        <v>24</v>
      </c>
      <c r="D2318" s="36" t="s">
        <v>213</v>
      </c>
      <c r="E2318" s="36" t="s">
        <v>84</v>
      </c>
      <c r="F2318" s="21" t="s">
        <v>163</v>
      </c>
      <c r="G2318" s="22">
        <v>1981</v>
      </c>
      <c r="H2318" s="128">
        <v>25</v>
      </c>
      <c r="I2318" s="40">
        <v>25</v>
      </c>
      <c r="J2318" s="159" t="str">
        <f>IFERROR(IF(K2318&gt;0,I2318*K2318,"   -"),"   -")</f>
        <v xml:space="preserve">   -</v>
      </c>
      <c r="K2318" s="52" t="str">
        <f>_xlfn.IFNA(VLOOKUP(D2318&amp;"."&amp;G2318,PNIdata!$E$6:$L$264,2,FALSE),"-")</f>
        <v>-</v>
      </c>
      <c r="L2318" s="158" t="str">
        <f>IFERROR(IF(O2318&gt;0,I2318*O2318,"   -"),"   -")</f>
        <v xml:space="preserve">   -</v>
      </c>
      <c r="M2318" s="52"/>
      <c r="N2318" s="167"/>
      <c r="O2318" s="167"/>
    </row>
    <row r="2319" spans="1:15" hidden="1" x14ac:dyDescent="0.25">
      <c r="A2319" s="33" t="s">
        <v>109</v>
      </c>
      <c r="B2319" s="34">
        <f>VLOOKUP(D2319,nusedswatershed,4,FALSE)</f>
        <v>24</v>
      </c>
      <c r="C2319" s="35">
        <v>24</v>
      </c>
      <c r="D2319" s="36" t="s">
        <v>213</v>
      </c>
      <c r="E2319" s="36" t="s">
        <v>84</v>
      </c>
      <c r="F2319" s="21" t="s">
        <v>163</v>
      </c>
      <c r="G2319" s="22">
        <v>1980</v>
      </c>
      <c r="H2319" s="128">
        <v>25</v>
      </c>
      <c r="I2319" s="40">
        <v>25</v>
      </c>
      <c r="J2319" s="159" t="str">
        <f>IFERROR(IF(K2319&gt;0,I2319*K2319,"   -"),"   -")</f>
        <v xml:space="preserve">   -</v>
      </c>
      <c r="K2319" s="52" t="str">
        <f>_xlfn.IFNA(VLOOKUP(D2319&amp;"."&amp;G2319,PNIdata!$E$6:$L$264,2,FALSE),"-")</f>
        <v>-</v>
      </c>
      <c r="L2319" s="158" t="str">
        <f>IFERROR(IF(O2319&gt;0,I2319*O2319,"   -"),"   -")</f>
        <v xml:space="preserve">   -</v>
      </c>
      <c r="M2319" s="52"/>
      <c r="N2319" s="167"/>
      <c r="O2319" s="167"/>
    </row>
    <row r="2320" spans="1:15" hidden="1" x14ac:dyDescent="0.25">
      <c r="A2320" s="33" t="s">
        <v>109</v>
      </c>
      <c r="B2320" s="34">
        <f>VLOOKUP(D2320,nusedswatershed,4,FALSE)</f>
        <v>24</v>
      </c>
      <c r="C2320" s="35">
        <v>24</v>
      </c>
      <c r="D2320" s="36" t="s">
        <v>213</v>
      </c>
      <c r="E2320" s="36" t="s">
        <v>84</v>
      </c>
      <c r="F2320" s="21" t="s">
        <v>163</v>
      </c>
      <c r="G2320" s="22">
        <v>1979</v>
      </c>
      <c r="H2320" s="128">
        <v>6</v>
      </c>
      <c r="I2320" s="40">
        <v>6</v>
      </c>
      <c r="J2320" s="159" t="str">
        <f>IFERROR(IF(K2320&gt;0,I2320*K2320,"   -"),"   -")</f>
        <v xml:space="preserve">   -</v>
      </c>
      <c r="K2320" s="52" t="str">
        <f>_xlfn.IFNA(VLOOKUP(D2320&amp;"."&amp;G2320,PNIdata!$E$6:$L$264,2,FALSE),"-")</f>
        <v>-</v>
      </c>
      <c r="L2320" s="158" t="str">
        <f>IFERROR(IF(O2320&gt;0,I2320*O2320,"   -"),"   -")</f>
        <v xml:space="preserve">   -</v>
      </c>
      <c r="M2320" s="52"/>
      <c r="N2320" s="167"/>
      <c r="O2320" s="167"/>
    </row>
    <row r="2321" spans="1:15" hidden="1" x14ac:dyDescent="0.25">
      <c r="A2321" s="33" t="s">
        <v>109</v>
      </c>
      <c r="B2321" s="34">
        <f>VLOOKUP(D2321,nusedswatershed,4,FALSE)</f>
        <v>24</v>
      </c>
      <c r="C2321" s="35">
        <v>24</v>
      </c>
      <c r="D2321" s="36" t="s">
        <v>213</v>
      </c>
      <c r="E2321" s="36" t="s">
        <v>84</v>
      </c>
      <c r="F2321" s="21" t="s">
        <v>163</v>
      </c>
      <c r="G2321" s="22">
        <v>1978</v>
      </c>
      <c r="H2321" s="128">
        <v>10</v>
      </c>
      <c r="I2321" s="40">
        <v>10</v>
      </c>
      <c r="J2321" s="159" t="str">
        <f>IFERROR(IF(K2321&gt;0,I2321*K2321,"   -"),"   -")</f>
        <v xml:space="preserve">   -</v>
      </c>
      <c r="K2321" s="52" t="str">
        <f>_xlfn.IFNA(VLOOKUP(D2321&amp;"."&amp;G2321,PNIdata!$E$6:$L$264,2,FALSE),"-")</f>
        <v>-</v>
      </c>
      <c r="L2321" s="158" t="str">
        <f>IFERROR(IF(O2321&gt;0,I2321*O2321,"   -"),"   -")</f>
        <v xml:space="preserve">   -</v>
      </c>
      <c r="M2321" s="52"/>
      <c r="N2321" s="167"/>
      <c r="O2321" s="167"/>
    </row>
    <row r="2322" spans="1:15" hidden="1" x14ac:dyDescent="0.25">
      <c r="A2322" s="33" t="s">
        <v>109</v>
      </c>
      <c r="B2322" s="34">
        <f>VLOOKUP(D2322,nusedswatershed,4,FALSE)</f>
        <v>24</v>
      </c>
      <c r="C2322" s="35">
        <v>24</v>
      </c>
      <c r="D2322" s="36" t="s">
        <v>213</v>
      </c>
      <c r="E2322" s="36" t="s">
        <v>84</v>
      </c>
      <c r="F2322" s="21" t="s">
        <v>163</v>
      </c>
      <c r="G2322" s="22">
        <v>1977</v>
      </c>
      <c r="H2322" s="128">
        <v>50</v>
      </c>
      <c r="I2322" s="40">
        <v>50</v>
      </c>
      <c r="J2322" s="159" t="str">
        <f>IFERROR(IF(K2322&gt;0,I2322*K2322,"   -"),"   -")</f>
        <v xml:space="preserve">   -</v>
      </c>
      <c r="K2322" s="52" t="str">
        <f>_xlfn.IFNA(VLOOKUP(D2322&amp;"."&amp;G2322,PNIdata!$E$6:$L$264,2,FALSE),"-")</f>
        <v>-</v>
      </c>
      <c r="L2322" s="158" t="str">
        <f>IFERROR(IF(O2322&gt;0,I2322*O2322,"   -"),"   -")</f>
        <v xml:space="preserve">   -</v>
      </c>
      <c r="M2322" s="52"/>
      <c r="N2322" s="167"/>
      <c r="O2322" s="167"/>
    </row>
    <row r="2323" spans="1:15" hidden="1" x14ac:dyDescent="0.25">
      <c r="A2323" s="33" t="s">
        <v>109</v>
      </c>
      <c r="B2323" s="34">
        <f>VLOOKUP(D2323,nusedswatershed,4,FALSE)</f>
        <v>24</v>
      </c>
      <c r="C2323" s="35">
        <v>24</v>
      </c>
      <c r="D2323" s="36" t="s">
        <v>213</v>
      </c>
      <c r="E2323" s="36" t="s">
        <v>84</v>
      </c>
      <c r="F2323" s="21" t="s">
        <v>163</v>
      </c>
      <c r="G2323" s="22">
        <v>1976</v>
      </c>
      <c r="H2323" s="128">
        <v>25</v>
      </c>
      <c r="I2323" s="40">
        <v>25</v>
      </c>
      <c r="J2323" s="159" t="str">
        <f>IFERROR(IF(K2323&gt;0,I2323*K2323,"   -"),"   -")</f>
        <v xml:space="preserve">   -</v>
      </c>
      <c r="K2323" s="52" t="str">
        <f>_xlfn.IFNA(VLOOKUP(D2323&amp;"."&amp;G2323,PNIdata!$E$6:$L$264,2,FALSE),"-")</f>
        <v>-</v>
      </c>
      <c r="L2323" s="158" t="str">
        <f>IFERROR(IF(O2323&gt;0,I2323*O2323,"   -"),"   -")</f>
        <v xml:space="preserve">   -</v>
      </c>
      <c r="M2323" s="52"/>
      <c r="N2323" s="167"/>
      <c r="O2323" s="167"/>
    </row>
    <row r="2324" spans="1:15" hidden="1" x14ac:dyDescent="0.25">
      <c r="A2324" s="33" t="s">
        <v>109</v>
      </c>
      <c r="B2324" s="34">
        <f>VLOOKUP(D2324,nusedswatershed,4,FALSE)</f>
        <v>24</v>
      </c>
      <c r="C2324" s="35">
        <v>24</v>
      </c>
      <c r="D2324" s="36" t="s">
        <v>213</v>
      </c>
      <c r="E2324" s="36" t="s">
        <v>84</v>
      </c>
      <c r="F2324" s="21" t="s">
        <v>163</v>
      </c>
      <c r="G2324" s="22">
        <v>1975</v>
      </c>
      <c r="H2324" s="128">
        <v>25</v>
      </c>
      <c r="I2324" s="40">
        <v>25</v>
      </c>
      <c r="J2324" s="159" t="str">
        <f>IFERROR(IF(K2324&gt;0,I2324*K2324,"   -"),"   -")</f>
        <v xml:space="preserve">   -</v>
      </c>
      <c r="K2324" s="52" t="str">
        <f>_xlfn.IFNA(VLOOKUP(D2324&amp;"."&amp;G2324,PNIdata!$E$6:$L$264,2,FALSE),"-")</f>
        <v>-</v>
      </c>
      <c r="L2324" s="158" t="str">
        <f>IFERROR(IF(O2324&gt;0,I2324*O2324,"   -"),"   -")</f>
        <v xml:space="preserve">   -</v>
      </c>
      <c r="M2324" s="52"/>
      <c r="N2324" s="167"/>
      <c r="O2324" s="167"/>
    </row>
    <row r="2325" spans="1:15" hidden="1" x14ac:dyDescent="0.25">
      <c r="A2325" s="33" t="s">
        <v>109</v>
      </c>
      <c r="B2325" s="34">
        <f>VLOOKUP(D2325,nusedswatershed,4,FALSE)</f>
        <v>24</v>
      </c>
      <c r="C2325" s="35">
        <v>24</v>
      </c>
      <c r="D2325" s="36" t="s">
        <v>213</v>
      </c>
      <c r="E2325" s="36" t="s">
        <v>84</v>
      </c>
      <c r="F2325" s="21" t="s">
        <v>163</v>
      </c>
      <c r="G2325" s="22">
        <v>1974</v>
      </c>
      <c r="H2325" s="128">
        <v>50</v>
      </c>
      <c r="I2325" s="40">
        <v>50</v>
      </c>
      <c r="J2325" s="159" t="str">
        <f>IFERROR(IF(K2325&gt;0,I2325*K2325,"   -"),"   -")</f>
        <v xml:space="preserve">   -</v>
      </c>
      <c r="K2325" s="52" t="str">
        <f>_xlfn.IFNA(VLOOKUP(D2325&amp;"."&amp;G2325,PNIdata!$E$6:$L$264,2,FALSE),"-")</f>
        <v>-</v>
      </c>
      <c r="L2325" s="158" t="str">
        <f>IFERROR(IF(O2325&gt;0,I2325*O2325,"   -"),"   -")</f>
        <v xml:space="preserve">   -</v>
      </c>
      <c r="M2325" s="52"/>
      <c r="N2325" s="167"/>
      <c r="O2325" s="167"/>
    </row>
    <row r="2326" spans="1:15" hidden="1" x14ac:dyDescent="0.25">
      <c r="A2326" s="33" t="s">
        <v>109</v>
      </c>
      <c r="B2326" s="34">
        <f>VLOOKUP(D2326,nusedswatershed,4,FALSE)</f>
        <v>24</v>
      </c>
      <c r="C2326" s="35">
        <v>24</v>
      </c>
      <c r="D2326" s="36" t="s">
        <v>213</v>
      </c>
      <c r="E2326" s="36" t="s">
        <v>84</v>
      </c>
      <c r="F2326" s="21" t="s">
        <v>163</v>
      </c>
      <c r="G2326" s="22">
        <v>1973</v>
      </c>
      <c r="H2326" s="128">
        <v>75</v>
      </c>
      <c r="I2326" s="40">
        <v>75</v>
      </c>
      <c r="J2326" s="159" t="str">
        <f>IFERROR(IF(K2326&gt;0,I2326*K2326,"   -"),"   -")</f>
        <v xml:space="preserve">   -</v>
      </c>
      <c r="K2326" s="52" t="str">
        <f>_xlfn.IFNA(VLOOKUP(D2326&amp;"."&amp;G2326,PNIdata!$E$6:$L$264,2,FALSE),"-")</f>
        <v>-</v>
      </c>
      <c r="L2326" s="158" t="str">
        <f>IFERROR(IF(O2326&gt;0,I2326*O2326,"   -"),"   -")</f>
        <v xml:space="preserve">   -</v>
      </c>
      <c r="M2326" s="52"/>
      <c r="N2326" s="167"/>
      <c r="O2326" s="167"/>
    </row>
    <row r="2327" spans="1:15" hidden="1" x14ac:dyDescent="0.25">
      <c r="A2327" s="33" t="s">
        <v>109</v>
      </c>
      <c r="B2327" s="34">
        <f>VLOOKUP(D2327,nusedswatershed,4,FALSE)</f>
        <v>24</v>
      </c>
      <c r="C2327" s="35">
        <v>24</v>
      </c>
      <c r="D2327" s="36" t="s">
        <v>213</v>
      </c>
      <c r="E2327" s="36" t="s">
        <v>84</v>
      </c>
      <c r="F2327" s="21" t="s">
        <v>163</v>
      </c>
      <c r="G2327" s="22">
        <v>1972</v>
      </c>
      <c r="H2327" s="128">
        <v>75</v>
      </c>
      <c r="I2327" s="40">
        <v>75</v>
      </c>
      <c r="J2327" s="159" t="str">
        <f>IFERROR(IF(K2327&gt;0,I2327*K2327,"   -"),"   -")</f>
        <v xml:space="preserve">   -</v>
      </c>
      <c r="K2327" s="52" t="str">
        <f>_xlfn.IFNA(VLOOKUP(D2327&amp;"."&amp;G2327,PNIdata!$E$6:$L$264,2,FALSE),"-")</f>
        <v>-</v>
      </c>
      <c r="L2327" s="158" t="str">
        <f>IFERROR(IF(O2327&gt;0,I2327*O2327,"   -"),"   -")</f>
        <v xml:space="preserve">   -</v>
      </c>
      <c r="M2327" s="52"/>
      <c r="N2327" s="167"/>
      <c r="O2327" s="167"/>
    </row>
    <row r="2328" spans="1:15" hidden="1" x14ac:dyDescent="0.25">
      <c r="A2328" s="33" t="s">
        <v>109</v>
      </c>
      <c r="B2328" s="34">
        <f>VLOOKUP(D2328,nusedswatershed,4,FALSE)</f>
        <v>24</v>
      </c>
      <c r="C2328" s="35">
        <v>24</v>
      </c>
      <c r="D2328" s="36" t="s">
        <v>213</v>
      </c>
      <c r="E2328" s="36" t="s">
        <v>84</v>
      </c>
      <c r="F2328" s="21" t="s">
        <v>163</v>
      </c>
      <c r="G2328" s="22">
        <v>1971</v>
      </c>
      <c r="H2328" s="128">
        <v>75</v>
      </c>
      <c r="I2328" s="40">
        <v>75</v>
      </c>
      <c r="J2328" s="159" t="str">
        <f>IFERROR(IF(K2328&gt;0,I2328*K2328,"   -"),"   -")</f>
        <v xml:space="preserve">   -</v>
      </c>
      <c r="K2328" s="52" t="str">
        <f>_xlfn.IFNA(VLOOKUP(D2328&amp;"."&amp;G2328,PNIdata!$E$6:$L$264,2,FALSE),"-")</f>
        <v>-</v>
      </c>
      <c r="L2328" s="158" t="str">
        <f>IFERROR(IF(O2328&gt;0,I2328*O2328,"   -"),"   -")</f>
        <v xml:space="preserve">   -</v>
      </c>
      <c r="M2328" s="52"/>
      <c r="N2328" s="167"/>
      <c r="O2328" s="167"/>
    </row>
    <row r="2329" spans="1:15" hidden="1" x14ac:dyDescent="0.25">
      <c r="A2329" s="33" t="s">
        <v>109</v>
      </c>
      <c r="B2329" s="34">
        <f>VLOOKUP(D2329,nusedswatershed,4,FALSE)</f>
        <v>24</v>
      </c>
      <c r="C2329" s="35">
        <v>24</v>
      </c>
      <c r="D2329" s="36" t="s">
        <v>213</v>
      </c>
      <c r="E2329" s="36" t="s">
        <v>84</v>
      </c>
      <c r="F2329" s="21" t="s">
        <v>163</v>
      </c>
      <c r="G2329" s="22">
        <v>1970</v>
      </c>
      <c r="H2329" s="128">
        <v>25</v>
      </c>
      <c r="I2329" s="40">
        <v>25</v>
      </c>
      <c r="J2329" s="159" t="str">
        <f>IFERROR(IF(K2329&gt;0,I2329*K2329,"   -"),"   -")</f>
        <v xml:space="preserve">   -</v>
      </c>
      <c r="K2329" s="52" t="str">
        <f>_xlfn.IFNA(VLOOKUP(D2329&amp;"."&amp;G2329,PNIdata!$E$6:$L$264,2,FALSE),"-")</f>
        <v>-</v>
      </c>
      <c r="L2329" s="158" t="str">
        <f>IFERROR(IF(O2329&gt;0,I2329*O2329,"   -"),"   -")</f>
        <v xml:space="preserve">   -</v>
      </c>
      <c r="M2329" s="52"/>
      <c r="N2329" s="167"/>
      <c r="O2329" s="167"/>
    </row>
    <row r="2330" spans="1:15" hidden="1" x14ac:dyDescent="0.25">
      <c r="A2330" s="33" t="s">
        <v>109</v>
      </c>
      <c r="B2330" s="34">
        <f>VLOOKUP(D2330,nusedswatershed,4,FALSE)</f>
        <v>24</v>
      </c>
      <c r="C2330" s="35">
        <v>24</v>
      </c>
      <c r="D2330" s="36" t="s">
        <v>213</v>
      </c>
      <c r="E2330" s="36" t="s">
        <v>84</v>
      </c>
      <c r="F2330" s="21" t="s">
        <v>163</v>
      </c>
      <c r="G2330" s="22">
        <v>1969</v>
      </c>
      <c r="H2330" s="128">
        <v>75</v>
      </c>
      <c r="I2330" s="40">
        <v>75</v>
      </c>
      <c r="J2330" s="159" t="str">
        <f>IFERROR(IF(K2330&gt;0,I2330*K2330,"   -"),"   -")</f>
        <v xml:space="preserve">   -</v>
      </c>
      <c r="K2330" s="52" t="str">
        <f>_xlfn.IFNA(VLOOKUP(D2330&amp;"."&amp;G2330,PNIdata!$E$6:$L$264,2,FALSE),"-")</f>
        <v>-</v>
      </c>
      <c r="L2330" s="158" t="str">
        <f>IFERROR(IF(O2330&gt;0,I2330*O2330,"   -"),"   -")</f>
        <v xml:space="preserve">   -</v>
      </c>
      <c r="M2330" s="52"/>
      <c r="N2330" s="167"/>
      <c r="O2330" s="167"/>
    </row>
    <row r="2331" spans="1:15" hidden="1" x14ac:dyDescent="0.25">
      <c r="A2331" s="33" t="s">
        <v>109</v>
      </c>
      <c r="B2331" s="34">
        <f>VLOOKUP(D2331,nusedswatershed,4,FALSE)</f>
        <v>24</v>
      </c>
      <c r="C2331" s="35">
        <v>24</v>
      </c>
      <c r="D2331" s="36" t="s">
        <v>213</v>
      </c>
      <c r="E2331" s="36" t="s">
        <v>84</v>
      </c>
      <c r="F2331" s="21" t="s">
        <v>163</v>
      </c>
      <c r="G2331" s="22">
        <v>1968</v>
      </c>
      <c r="H2331" s="128">
        <v>80</v>
      </c>
      <c r="I2331" s="40">
        <v>80</v>
      </c>
      <c r="J2331" s="159" t="str">
        <f>IFERROR(IF(K2331&gt;0,I2331*K2331,"   -"),"   -")</f>
        <v xml:space="preserve">   -</v>
      </c>
      <c r="K2331" s="52" t="str">
        <f>_xlfn.IFNA(VLOOKUP(D2331&amp;"."&amp;G2331,PNIdata!$E$6:$L$264,2,FALSE),"-")</f>
        <v>-</v>
      </c>
      <c r="L2331" s="158" t="str">
        <f>IFERROR(IF(O2331&gt;0,I2331*O2331,"   -"),"   -")</f>
        <v xml:space="preserve">   -</v>
      </c>
      <c r="M2331" s="52"/>
      <c r="N2331" s="167"/>
      <c r="O2331" s="167"/>
    </row>
    <row r="2332" spans="1:15" hidden="1" x14ac:dyDescent="0.25">
      <c r="A2332" s="33" t="s">
        <v>109</v>
      </c>
      <c r="B2332" s="34">
        <f>VLOOKUP(D2332,nusedswatershed,4,FALSE)</f>
        <v>24</v>
      </c>
      <c r="C2332" s="35">
        <v>24</v>
      </c>
      <c r="D2332" s="36" t="s">
        <v>213</v>
      </c>
      <c r="E2332" s="36" t="s">
        <v>84</v>
      </c>
      <c r="F2332" s="21" t="s">
        <v>163</v>
      </c>
      <c r="G2332" s="22">
        <v>1967</v>
      </c>
      <c r="H2332" s="128">
        <v>25</v>
      </c>
      <c r="I2332" s="40">
        <v>25</v>
      </c>
      <c r="J2332" s="159" t="str">
        <f>IFERROR(IF(K2332&gt;0,I2332*K2332,"   -"),"   -")</f>
        <v xml:space="preserve">   -</v>
      </c>
      <c r="K2332" s="52" t="str">
        <f>_xlfn.IFNA(VLOOKUP(D2332&amp;"."&amp;G2332,PNIdata!$E$6:$L$264,2,FALSE),"-")</f>
        <v>-</v>
      </c>
      <c r="L2332" s="158" t="str">
        <f>IFERROR(IF(O2332&gt;0,I2332*O2332,"   -"),"   -")</f>
        <v xml:space="preserve">   -</v>
      </c>
      <c r="M2332" s="52"/>
      <c r="N2332" s="167"/>
      <c r="O2332" s="167"/>
    </row>
    <row r="2333" spans="1:15" hidden="1" x14ac:dyDescent="0.25">
      <c r="A2333" s="33" t="s">
        <v>109</v>
      </c>
      <c r="B2333" s="34">
        <f>VLOOKUP(D2333,nusedswatershed,4,FALSE)</f>
        <v>24</v>
      </c>
      <c r="C2333" s="35">
        <v>24</v>
      </c>
      <c r="D2333" s="36" t="s">
        <v>213</v>
      </c>
      <c r="E2333" s="36" t="s">
        <v>84</v>
      </c>
      <c r="F2333" s="21" t="s">
        <v>163</v>
      </c>
      <c r="G2333" s="22">
        <v>1966</v>
      </c>
      <c r="H2333" s="128">
        <v>75</v>
      </c>
      <c r="I2333" s="40">
        <v>75</v>
      </c>
      <c r="J2333" s="159" t="str">
        <f>IFERROR(IF(K2333&gt;0,I2333*K2333,"   -"),"   -")</f>
        <v xml:space="preserve">   -</v>
      </c>
      <c r="K2333" s="52" t="str">
        <f>_xlfn.IFNA(VLOOKUP(D2333&amp;"."&amp;G2333,PNIdata!$E$6:$L$264,2,FALSE),"-")</f>
        <v>-</v>
      </c>
      <c r="L2333" s="158" t="str">
        <f>IFERROR(IF(O2333&gt;0,I2333*O2333,"   -"),"   -")</f>
        <v xml:space="preserve">   -</v>
      </c>
      <c r="M2333" s="52"/>
      <c r="N2333" s="167"/>
      <c r="O2333" s="167"/>
    </row>
    <row r="2334" spans="1:15" hidden="1" x14ac:dyDescent="0.25">
      <c r="A2334" s="33" t="s">
        <v>109</v>
      </c>
      <c r="B2334" s="34">
        <f>VLOOKUP(D2334,nusedswatershed,4,FALSE)</f>
        <v>24</v>
      </c>
      <c r="C2334" s="35">
        <v>24</v>
      </c>
      <c r="D2334" s="36" t="s">
        <v>213</v>
      </c>
      <c r="E2334" s="36" t="s">
        <v>84</v>
      </c>
      <c r="F2334" s="21" t="s">
        <v>163</v>
      </c>
      <c r="G2334" s="22">
        <v>1965</v>
      </c>
      <c r="H2334" s="128">
        <v>10</v>
      </c>
      <c r="I2334" s="40">
        <v>10</v>
      </c>
      <c r="J2334" s="159" t="str">
        <f>IFERROR(IF(K2334&gt;0,I2334*K2334,"   -"),"   -")</f>
        <v xml:space="preserve">   -</v>
      </c>
      <c r="K2334" s="52" t="str">
        <f>_xlfn.IFNA(VLOOKUP(D2334&amp;"."&amp;G2334,PNIdata!$E$6:$L$264,2,FALSE),"-")</f>
        <v>-</v>
      </c>
      <c r="L2334" s="158" t="str">
        <f>IFERROR(IF(O2334&gt;0,I2334*O2334,"   -"),"   -")</f>
        <v xml:space="preserve">   -</v>
      </c>
      <c r="M2334" s="52"/>
      <c r="N2334" s="167"/>
      <c r="O2334" s="167"/>
    </row>
    <row r="2335" spans="1:15" hidden="1" x14ac:dyDescent="0.25">
      <c r="A2335" s="33" t="s">
        <v>109</v>
      </c>
      <c r="B2335" s="34">
        <f>VLOOKUP(D2335,nusedswatershed,4,FALSE)</f>
        <v>24</v>
      </c>
      <c r="C2335" s="35">
        <v>24</v>
      </c>
      <c r="D2335" s="36" t="s">
        <v>213</v>
      </c>
      <c r="E2335" s="36" t="s">
        <v>84</v>
      </c>
      <c r="F2335" s="21" t="s">
        <v>163</v>
      </c>
      <c r="G2335" s="22">
        <v>1964</v>
      </c>
      <c r="H2335" s="128">
        <v>25</v>
      </c>
      <c r="I2335" s="40">
        <v>25</v>
      </c>
      <c r="J2335" s="159" t="str">
        <f>IFERROR(IF(K2335&gt;0,I2335*K2335,"   -"),"   -")</f>
        <v xml:space="preserve">   -</v>
      </c>
      <c r="K2335" s="52" t="str">
        <f>_xlfn.IFNA(VLOOKUP(D2335&amp;"."&amp;G2335,PNIdata!$E$6:$L$264,2,FALSE),"-")</f>
        <v>-</v>
      </c>
      <c r="L2335" s="158" t="str">
        <f>IFERROR(IF(O2335&gt;0,I2335*O2335,"   -"),"   -")</f>
        <v xml:space="preserve">   -</v>
      </c>
      <c r="M2335" s="52"/>
      <c r="N2335" s="167"/>
      <c r="O2335" s="167"/>
    </row>
    <row r="2336" spans="1:15" hidden="1" x14ac:dyDescent="0.25">
      <c r="A2336" s="33" t="s">
        <v>109</v>
      </c>
      <c r="B2336" s="34">
        <f>VLOOKUP(D2336,nusedswatershed,4,FALSE)</f>
        <v>24</v>
      </c>
      <c r="C2336" s="35">
        <v>24</v>
      </c>
      <c r="D2336" s="36" t="s">
        <v>213</v>
      </c>
      <c r="E2336" s="36" t="s">
        <v>84</v>
      </c>
      <c r="F2336" s="21" t="s">
        <v>163</v>
      </c>
      <c r="G2336" s="22">
        <v>1963</v>
      </c>
      <c r="H2336" s="128">
        <v>50</v>
      </c>
      <c r="I2336" s="40">
        <v>50</v>
      </c>
      <c r="J2336" s="159" t="str">
        <f>IFERROR(IF(K2336&gt;0,I2336*K2336,"   -"),"   -")</f>
        <v xml:space="preserve">   -</v>
      </c>
      <c r="K2336" s="52" t="str">
        <f>_xlfn.IFNA(VLOOKUP(D2336&amp;"."&amp;G2336,PNIdata!$E$6:$L$264,2,FALSE),"-")</f>
        <v>-</v>
      </c>
      <c r="L2336" s="158" t="str">
        <f>IFERROR(IF(O2336&gt;0,I2336*O2336,"   -"),"   -")</f>
        <v xml:space="preserve">   -</v>
      </c>
      <c r="M2336" s="52"/>
      <c r="N2336" s="167"/>
      <c r="O2336" s="167"/>
    </row>
    <row r="2337" spans="1:19" hidden="1" x14ac:dyDescent="0.25">
      <c r="A2337" s="33" t="s">
        <v>109</v>
      </c>
      <c r="B2337" s="34">
        <f>VLOOKUP(D2337,nusedswatershed,4,FALSE)</f>
        <v>24</v>
      </c>
      <c r="C2337" s="35">
        <v>24</v>
      </c>
      <c r="D2337" s="36" t="s">
        <v>213</v>
      </c>
      <c r="E2337" s="36" t="s">
        <v>84</v>
      </c>
      <c r="F2337" s="21" t="s">
        <v>163</v>
      </c>
      <c r="G2337" s="22">
        <v>1962</v>
      </c>
      <c r="H2337" s="128">
        <v>200</v>
      </c>
      <c r="I2337" s="40">
        <v>200</v>
      </c>
      <c r="J2337" s="159" t="str">
        <f>IFERROR(IF(K2337&gt;0,I2337*K2337,"   -"),"   -")</f>
        <v xml:space="preserve">   -</v>
      </c>
      <c r="K2337" s="52" t="str">
        <f>_xlfn.IFNA(VLOOKUP(D2337&amp;"."&amp;G2337,PNIdata!$E$6:$L$264,2,FALSE),"-")</f>
        <v>-</v>
      </c>
      <c r="L2337" s="158" t="str">
        <f>IFERROR(IF(O2337&gt;0,I2337*O2337,"   -"),"   -")</f>
        <v xml:space="preserve">   -</v>
      </c>
      <c r="M2337" s="52"/>
      <c r="N2337" s="167"/>
      <c r="O2337" s="167"/>
    </row>
    <row r="2338" spans="1:19" hidden="1" x14ac:dyDescent="0.25">
      <c r="A2338" s="33" t="s">
        <v>109</v>
      </c>
      <c r="B2338" s="34">
        <f>VLOOKUP(D2338,nusedswatershed,4,FALSE)</f>
        <v>24</v>
      </c>
      <c r="C2338" s="35">
        <v>24</v>
      </c>
      <c r="D2338" s="36" t="s">
        <v>213</v>
      </c>
      <c r="E2338" s="36" t="s">
        <v>84</v>
      </c>
      <c r="F2338" s="21" t="s">
        <v>163</v>
      </c>
      <c r="G2338" s="22">
        <v>1961</v>
      </c>
      <c r="H2338" s="128">
        <v>400</v>
      </c>
      <c r="I2338" s="40">
        <v>400</v>
      </c>
      <c r="J2338" s="159" t="str">
        <f>IFERROR(IF(K2338&gt;0,I2338*K2338,"   -"),"   -")</f>
        <v xml:space="preserve">   -</v>
      </c>
      <c r="K2338" s="52" t="str">
        <f>_xlfn.IFNA(VLOOKUP(D2338&amp;"."&amp;G2338,PNIdata!$E$6:$L$264,2,FALSE),"-")</f>
        <v>-</v>
      </c>
      <c r="L2338" s="158" t="str">
        <f>IFERROR(IF(O2338&gt;0,I2338*O2338,"   -"),"   -")</f>
        <v xml:space="preserve">   -</v>
      </c>
      <c r="M2338" s="52"/>
      <c r="N2338" s="167"/>
      <c r="O2338" s="167"/>
    </row>
    <row r="2339" spans="1:19" hidden="1" x14ac:dyDescent="0.25">
      <c r="A2339" s="33" t="s">
        <v>109</v>
      </c>
      <c r="B2339" s="34">
        <f>VLOOKUP(D2339,nusedswatershed,4,FALSE)</f>
        <v>24</v>
      </c>
      <c r="C2339" s="35">
        <v>24</v>
      </c>
      <c r="D2339" s="36" t="s">
        <v>213</v>
      </c>
      <c r="E2339" s="36" t="s">
        <v>84</v>
      </c>
      <c r="F2339" s="21" t="s">
        <v>163</v>
      </c>
      <c r="G2339" s="22">
        <v>1960</v>
      </c>
      <c r="H2339" s="128">
        <v>750</v>
      </c>
      <c r="I2339" s="40">
        <v>750</v>
      </c>
      <c r="J2339" s="159" t="str">
        <f>IFERROR(IF(K2339&gt;0,I2339*K2339,"   -"),"   -")</f>
        <v xml:space="preserve">   -</v>
      </c>
      <c r="K2339" s="52" t="str">
        <f>_xlfn.IFNA(VLOOKUP(D2339&amp;"."&amp;G2339,PNIdata!$E$6:$L$264,2,FALSE),"-")</f>
        <v>-</v>
      </c>
      <c r="L2339" s="158" t="str">
        <f>IFERROR(IF(O2339&gt;0,I2339*O2339,"   -"),"   -")</f>
        <v xml:space="preserve">   -</v>
      </c>
      <c r="M2339" s="52"/>
      <c r="N2339" s="167"/>
      <c r="O2339" s="167"/>
    </row>
    <row r="2340" spans="1:19" hidden="1" x14ac:dyDescent="0.25">
      <c r="A2340" s="33" t="s">
        <v>109</v>
      </c>
      <c r="B2340" s="34">
        <f>VLOOKUP(D2340,nusedswatershed,4,FALSE)</f>
        <v>24</v>
      </c>
      <c r="C2340" s="35">
        <v>24</v>
      </c>
      <c r="D2340" s="36" t="s">
        <v>213</v>
      </c>
      <c r="E2340" s="36" t="s">
        <v>84</v>
      </c>
      <c r="F2340" s="21" t="s">
        <v>163</v>
      </c>
      <c r="G2340" s="22">
        <v>1959</v>
      </c>
      <c r="H2340" s="128">
        <v>750</v>
      </c>
      <c r="I2340" s="40">
        <v>750</v>
      </c>
      <c r="J2340" s="159" t="str">
        <f>IFERROR(IF(K2340&gt;0,I2340*K2340,"   -"),"   -")</f>
        <v xml:space="preserve">   -</v>
      </c>
      <c r="K2340" s="52" t="str">
        <f>_xlfn.IFNA(VLOOKUP(D2340&amp;"."&amp;G2340,PNIdata!$E$6:$L$264,2,FALSE),"-")</f>
        <v>-</v>
      </c>
      <c r="L2340" s="158" t="str">
        <f>IFERROR(IF(O2340&gt;0,I2340*O2340,"   -"),"   -")</f>
        <v xml:space="preserve">   -</v>
      </c>
      <c r="M2340" s="52"/>
      <c r="N2340" s="167"/>
      <c r="O2340" s="167"/>
    </row>
    <row r="2341" spans="1:19" hidden="1" x14ac:dyDescent="0.25">
      <c r="A2341" s="33" t="s">
        <v>109</v>
      </c>
      <c r="B2341" s="34">
        <f>VLOOKUP(D2341,nusedswatershed,4,FALSE)</f>
        <v>24</v>
      </c>
      <c r="C2341" s="35">
        <v>24</v>
      </c>
      <c r="D2341" s="36" t="s">
        <v>213</v>
      </c>
      <c r="E2341" s="36" t="s">
        <v>84</v>
      </c>
      <c r="F2341" s="21" t="s">
        <v>163</v>
      </c>
      <c r="G2341" s="22">
        <v>1958</v>
      </c>
      <c r="H2341" s="128">
        <v>750</v>
      </c>
      <c r="I2341" s="40">
        <v>750</v>
      </c>
      <c r="J2341" s="159" t="str">
        <f>IFERROR(IF(K2341&gt;0,I2341*K2341,"   -"),"   -")</f>
        <v xml:space="preserve">   -</v>
      </c>
      <c r="K2341" s="52" t="str">
        <f>_xlfn.IFNA(VLOOKUP(D2341&amp;"."&amp;G2341,PNIdata!$E$6:$L$264,2,FALSE),"-")</f>
        <v>-</v>
      </c>
      <c r="L2341" s="158" t="str">
        <f>IFERROR(IF(O2341&gt;0,I2341*O2341,"   -"),"   -")</f>
        <v xml:space="preserve">   -</v>
      </c>
      <c r="M2341" s="52"/>
      <c r="N2341" s="167"/>
      <c r="O2341" s="167"/>
    </row>
    <row r="2342" spans="1:19" hidden="1" x14ac:dyDescent="0.25">
      <c r="A2342" s="33" t="s">
        <v>109</v>
      </c>
      <c r="B2342" s="34">
        <f>VLOOKUP(D2342,nusedswatershed,4,FALSE)</f>
        <v>24</v>
      </c>
      <c r="C2342" s="35">
        <v>24</v>
      </c>
      <c r="D2342" s="36" t="s">
        <v>213</v>
      </c>
      <c r="E2342" s="36" t="s">
        <v>84</v>
      </c>
      <c r="F2342" s="21" t="s">
        <v>163</v>
      </c>
      <c r="G2342" s="22">
        <v>1957</v>
      </c>
      <c r="H2342" s="128">
        <v>750</v>
      </c>
      <c r="I2342" s="40">
        <v>750</v>
      </c>
      <c r="J2342" s="159" t="str">
        <f>IFERROR(IF(K2342&gt;0,I2342*K2342,"   -"),"   -")</f>
        <v xml:space="preserve">   -</v>
      </c>
      <c r="K2342" s="52" t="str">
        <f>_xlfn.IFNA(VLOOKUP(D2342&amp;"."&amp;G2342,PNIdata!$E$6:$L$264,2,FALSE),"-")</f>
        <v>-</v>
      </c>
      <c r="L2342" s="158" t="str">
        <f>IFERROR(IF(O2342&gt;0,I2342*O2342,"   -"),"   -")</f>
        <v xml:space="preserve">   -</v>
      </c>
      <c r="M2342" s="52"/>
      <c r="N2342" s="167"/>
      <c r="O2342" s="167"/>
    </row>
    <row r="2343" spans="1:19" hidden="1" x14ac:dyDescent="0.25">
      <c r="A2343" s="33" t="s">
        <v>109</v>
      </c>
      <c r="B2343" s="34">
        <f>VLOOKUP(D2343,nusedswatershed,4,FALSE)</f>
        <v>24</v>
      </c>
      <c r="C2343" s="35">
        <v>24</v>
      </c>
      <c r="D2343" s="36" t="s">
        <v>213</v>
      </c>
      <c r="E2343" s="36" t="s">
        <v>84</v>
      </c>
      <c r="F2343" s="21" t="s">
        <v>163</v>
      </c>
      <c r="G2343" s="22">
        <v>1956</v>
      </c>
      <c r="H2343" s="128">
        <v>750</v>
      </c>
      <c r="I2343" s="40">
        <v>750</v>
      </c>
      <c r="J2343" s="159" t="str">
        <f>IFERROR(IF(K2343&gt;0,I2343*K2343,"   -"),"   -")</f>
        <v xml:space="preserve">   -</v>
      </c>
      <c r="K2343" s="52" t="str">
        <f>_xlfn.IFNA(VLOOKUP(D2343&amp;"."&amp;G2343,PNIdata!$E$6:$L$264,2,FALSE),"-")</f>
        <v>-</v>
      </c>
      <c r="L2343" s="158" t="str">
        <f>IFERROR(IF(O2343&gt;0,I2343*O2343,"   -"),"   -")</f>
        <v xml:space="preserve">   -</v>
      </c>
      <c r="M2343" s="52"/>
      <c r="N2343" s="167"/>
      <c r="O2343" s="167"/>
    </row>
    <row r="2344" spans="1:19" hidden="1" x14ac:dyDescent="0.25">
      <c r="A2344" s="33" t="s">
        <v>109</v>
      </c>
      <c r="B2344" s="34">
        <f>VLOOKUP(D2344,nusedswatershed,4,FALSE)</f>
        <v>24</v>
      </c>
      <c r="C2344" s="35">
        <v>24</v>
      </c>
      <c r="D2344" s="36" t="s">
        <v>213</v>
      </c>
      <c r="E2344" s="36" t="s">
        <v>84</v>
      </c>
      <c r="F2344" s="21" t="s">
        <v>163</v>
      </c>
      <c r="G2344" s="22">
        <v>1955</v>
      </c>
      <c r="H2344" s="128">
        <v>750</v>
      </c>
      <c r="I2344" s="40">
        <v>750</v>
      </c>
      <c r="J2344" s="159" t="str">
        <f>IFERROR(IF(K2344&gt;0,I2344*K2344,"   -"),"   -")</f>
        <v xml:space="preserve">   -</v>
      </c>
      <c r="K2344" s="52" t="str">
        <f>_xlfn.IFNA(VLOOKUP(D2344&amp;"."&amp;G2344,PNIdata!$E$6:$L$264,2,FALSE),"-")</f>
        <v>-</v>
      </c>
      <c r="L2344" s="158" t="str">
        <f>IFERROR(IF(O2344&gt;0,I2344*O2344,"   -"),"   -")</f>
        <v xml:space="preserve">   -</v>
      </c>
      <c r="M2344" s="52"/>
      <c r="N2344" s="167"/>
      <c r="O2344" s="167"/>
    </row>
    <row r="2345" spans="1:19" hidden="1" x14ac:dyDescent="0.25">
      <c r="A2345" s="33" t="s">
        <v>109</v>
      </c>
      <c r="B2345" s="34">
        <f>VLOOKUP(D2345,nusedswatershed,4,FALSE)</f>
        <v>24</v>
      </c>
      <c r="C2345" s="35">
        <v>24</v>
      </c>
      <c r="D2345" s="36" t="s">
        <v>213</v>
      </c>
      <c r="E2345" s="36" t="s">
        <v>84</v>
      </c>
      <c r="F2345" s="21" t="s">
        <v>163</v>
      </c>
      <c r="G2345" s="22">
        <v>1954</v>
      </c>
      <c r="H2345" s="128">
        <v>750</v>
      </c>
      <c r="I2345" s="40">
        <v>750</v>
      </c>
      <c r="J2345" s="159" t="str">
        <f>IFERROR(IF(K2345&gt;0,I2345*K2345,"   -"),"   -")</f>
        <v xml:space="preserve">   -</v>
      </c>
      <c r="K2345" s="52" t="str">
        <f>_xlfn.IFNA(VLOOKUP(D2345&amp;"."&amp;G2345,PNIdata!$E$6:$L$264,2,FALSE),"-")</f>
        <v>-</v>
      </c>
      <c r="L2345" s="158" t="str">
        <f>IFERROR(IF(O2345&gt;0,I2345*O2345,"   -"),"   -")</f>
        <v xml:space="preserve">   -</v>
      </c>
      <c r="M2345" s="52"/>
      <c r="N2345" s="167"/>
      <c r="O2345" s="167"/>
    </row>
    <row r="2346" spans="1:19" hidden="1" x14ac:dyDescent="0.25">
      <c r="A2346" s="33" t="s">
        <v>109</v>
      </c>
      <c r="B2346" s="34">
        <f>VLOOKUP(D2346,nusedswatershed,4,FALSE)</f>
        <v>24</v>
      </c>
      <c r="C2346" s="35">
        <v>24</v>
      </c>
      <c r="D2346" s="36" t="s">
        <v>213</v>
      </c>
      <c r="E2346" s="36" t="s">
        <v>84</v>
      </c>
      <c r="F2346" s="21" t="s">
        <v>163</v>
      </c>
      <c r="G2346" s="22">
        <v>1953</v>
      </c>
      <c r="H2346" s="128">
        <v>750</v>
      </c>
      <c r="I2346" s="40">
        <v>750</v>
      </c>
      <c r="J2346" s="159" t="str">
        <f>IFERROR(IF(K2346&gt;0,I2346*K2346,"   -"),"   -")</f>
        <v xml:space="preserve">   -</v>
      </c>
      <c r="K2346" s="52" t="str">
        <f>_xlfn.IFNA(VLOOKUP(D2346&amp;"."&amp;G2346,PNIdata!$E$6:$L$264,2,FALSE),"-")</f>
        <v>-</v>
      </c>
      <c r="L2346" s="158" t="str">
        <f>IFERROR(IF(O2346&gt;0,I2346*O2346,"   -"),"   -")</f>
        <v xml:space="preserve">   -</v>
      </c>
      <c r="M2346" s="52"/>
      <c r="N2346" s="167"/>
      <c r="O2346" s="167"/>
    </row>
    <row r="2347" spans="1:19" x14ac:dyDescent="0.25">
      <c r="A2347" s="33" t="s">
        <v>109</v>
      </c>
      <c r="B2347" s="34">
        <f>VLOOKUP(D2347,nusedswatershed,4,FALSE)</f>
        <v>23</v>
      </c>
      <c r="C2347" s="35">
        <v>23</v>
      </c>
      <c r="D2347" s="36" t="s">
        <v>201</v>
      </c>
      <c r="E2347" s="36" t="s">
        <v>85</v>
      </c>
      <c r="F2347" s="21" t="s">
        <v>163</v>
      </c>
      <c r="G2347">
        <v>2006</v>
      </c>
      <c r="H2347" s="128">
        <v>351</v>
      </c>
      <c r="I2347" s="40">
        <v>351</v>
      </c>
      <c r="J2347" s="153">
        <f>K2347*I2347</f>
        <v>67.009058999999993</v>
      </c>
      <c r="K2347" s="52">
        <f>_xlfn.IFNA(VLOOKUP(D2347&amp;"."&amp;G2347,PNIdata!$E$6:$L$264,2,FALSE),"-")</f>
        <v>0.190909</v>
      </c>
      <c r="L2347" s="158" t="str">
        <f>IFERROR(IF(O2347&gt;0,I2347*O2347,"   -"),"   -")</f>
        <v xml:space="preserve">   -</v>
      </c>
      <c r="M2347" s="52"/>
      <c r="N2347" s="167"/>
      <c r="O2347" s="167"/>
      <c r="S2347" s="53">
        <v>272955</v>
      </c>
    </row>
    <row r="2348" spans="1:19" x14ac:dyDescent="0.25">
      <c r="A2348" s="33" t="s">
        <v>109</v>
      </c>
      <c r="B2348" s="34">
        <f>VLOOKUP(D2348,nusedswatershed,4,FALSE)</f>
        <v>23</v>
      </c>
      <c r="C2348" s="35">
        <v>23</v>
      </c>
      <c r="D2348" s="36" t="s">
        <v>201</v>
      </c>
      <c r="E2348" s="36" t="s">
        <v>85</v>
      </c>
      <c r="F2348" s="21" t="s">
        <v>163</v>
      </c>
      <c r="G2348">
        <v>2004</v>
      </c>
      <c r="H2348" s="128">
        <v>1192</v>
      </c>
      <c r="I2348" s="40">
        <v>1192</v>
      </c>
      <c r="J2348" s="153">
        <f>K2348*I2348</f>
        <v>336.204792</v>
      </c>
      <c r="K2348" s="52">
        <f>_xlfn.IFNA(VLOOKUP(D2348&amp;"."&amp;G2348,PNIdata!$E$6:$L$264,2,FALSE),"-")</f>
        <v>0.282051</v>
      </c>
      <c r="L2348" s="158" t="str">
        <f>IFERROR(IF(O2348&gt;0,I2348*O2348,"   -"),"   -")</f>
        <v xml:space="preserve">   -</v>
      </c>
      <c r="M2348" s="52"/>
      <c r="N2348" s="167"/>
      <c r="O2348" s="167"/>
      <c r="S2348" s="53">
        <v>46364</v>
      </c>
    </row>
    <row r="2349" spans="1:19" x14ac:dyDescent="0.25">
      <c r="A2349" s="33" t="s">
        <v>109</v>
      </c>
      <c r="B2349" s="34">
        <f>VLOOKUP(D2349,nusedswatershed,4,FALSE)</f>
        <v>23</v>
      </c>
      <c r="C2349" s="35">
        <v>23</v>
      </c>
      <c r="D2349" s="36" t="s">
        <v>201</v>
      </c>
      <c r="E2349" s="36" t="s">
        <v>85</v>
      </c>
      <c r="F2349" s="21" t="s">
        <v>163</v>
      </c>
      <c r="G2349">
        <v>2002</v>
      </c>
      <c r="H2349" s="128">
        <v>319</v>
      </c>
      <c r="I2349" s="40">
        <v>319</v>
      </c>
      <c r="J2349" s="153">
        <f>K2349*I2349</f>
        <v>101.146287</v>
      </c>
      <c r="K2349" s="52">
        <f>_xlfn.IFNA(VLOOKUP(D2349&amp;"."&amp;G2349,PNIdata!$E$6:$L$264,2,FALSE),"-")</f>
        <v>0.31707299999999999</v>
      </c>
      <c r="L2349" s="158">
        <f>IFERROR(IF(O2349&gt;0,I2349*O2349,"   -"),"   -")</f>
        <v>57.420000000000016</v>
      </c>
      <c r="M2349" s="52" t="s">
        <v>652</v>
      </c>
      <c r="N2349" s="167">
        <v>0.82</v>
      </c>
      <c r="O2349" s="167">
        <f>1-N2349</f>
        <v>0.18000000000000005</v>
      </c>
      <c r="P2349" s="164">
        <v>0.18</v>
      </c>
      <c r="Q2349" s="164" t="s">
        <v>653</v>
      </c>
      <c r="R2349" s="164" t="s">
        <v>654</v>
      </c>
      <c r="S2349" s="53">
        <v>397380</v>
      </c>
    </row>
    <row r="2350" spans="1:19" x14ac:dyDescent="0.25">
      <c r="A2350" s="33" t="s">
        <v>109</v>
      </c>
      <c r="B2350" s="34">
        <f>VLOOKUP(D2350,nusedswatershed,4,FALSE)</f>
        <v>23</v>
      </c>
      <c r="C2350" s="35">
        <v>23</v>
      </c>
      <c r="D2350" s="36" t="s">
        <v>201</v>
      </c>
      <c r="E2350" s="36" t="s">
        <v>85</v>
      </c>
      <c r="F2350" s="21" t="s">
        <v>163</v>
      </c>
      <c r="G2350" s="40">
        <v>2019</v>
      </c>
      <c r="H2350" s="128">
        <v>485</v>
      </c>
      <c r="I2350" s="40">
        <v>485</v>
      </c>
      <c r="J2350" s="153">
        <f>K2350*I2350</f>
        <v>158.727405</v>
      </c>
      <c r="K2350" s="52">
        <f>_xlfn.IFNA(VLOOKUP(D2350&amp;"."&amp;G2350,PNIdata!$E$6:$L$264,2,FALSE),"-")</f>
        <v>0.32727299999999998</v>
      </c>
      <c r="L2350" s="158">
        <f>IFERROR(IF(O2350&gt;0,I2350*O2350,"   -"),"   -")</f>
        <v>198.85000000000002</v>
      </c>
      <c r="M2350" s="52" t="s">
        <v>652</v>
      </c>
      <c r="N2350" s="167">
        <v>0.59</v>
      </c>
      <c r="O2350" s="167">
        <f>1-N2350</f>
        <v>0.41000000000000003</v>
      </c>
      <c r="P2350" s="164">
        <v>0.41</v>
      </c>
      <c r="Q2350" s="164" t="s">
        <v>653</v>
      </c>
      <c r="R2350" s="164" t="s">
        <v>654</v>
      </c>
      <c r="S2350" s="53">
        <v>45390</v>
      </c>
    </row>
    <row r="2351" spans="1:19" x14ac:dyDescent="0.25">
      <c r="A2351" s="33" t="s">
        <v>109</v>
      </c>
      <c r="B2351" s="34">
        <f>VLOOKUP(D2351,nusedswatershed,4,FALSE)</f>
        <v>23</v>
      </c>
      <c r="C2351" s="35">
        <v>23</v>
      </c>
      <c r="D2351" s="36" t="s">
        <v>201</v>
      </c>
      <c r="E2351" s="36" t="s">
        <v>85</v>
      </c>
      <c r="F2351" s="21" t="s">
        <v>163</v>
      </c>
      <c r="G2351">
        <v>2003</v>
      </c>
      <c r="H2351" s="128">
        <v>630</v>
      </c>
      <c r="I2351" s="40">
        <v>630</v>
      </c>
      <c r="J2351" s="153">
        <f>K2351*I2351</f>
        <v>217.24164000000002</v>
      </c>
      <c r="K2351" s="52">
        <f>_xlfn.IFNA(VLOOKUP(D2351&amp;"."&amp;G2351,PNIdata!$E$6:$L$264,2,FALSE),"-")</f>
        <v>0.34482800000000002</v>
      </c>
      <c r="L2351" s="158" t="str">
        <f>IFERROR(IF(O2351&gt;0,I2351*O2351,"   -"),"   -")</f>
        <v xml:space="preserve">   -</v>
      </c>
      <c r="M2351" s="52"/>
      <c r="N2351" s="167"/>
      <c r="O2351" s="167"/>
      <c r="S2351" s="53">
        <v>50834</v>
      </c>
    </row>
    <row r="2352" spans="1:19" x14ac:dyDescent="0.25">
      <c r="A2352" s="33" t="s">
        <v>109</v>
      </c>
      <c r="B2352" s="34">
        <f>VLOOKUP(D2352,nusedswatershed,4,FALSE)</f>
        <v>23</v>
      </c>
      <c r="C2352" s="35">
        <v>23</v>
      </c>
      <c r="D2352" s="36" t="s">
        <v>201</v>
      </c>
      <c r="E2352" s="36" t="s">
        <v>85</v>
      </c>
      <c r="F2352" s="21" t="s">
        <v>163</v>
      </c>
      <c r="G2352">
        <v>2001</v>
      </c>
      <c r="H2352" s="128">
        <v>213</v>
      </c>
      <c r="I2352" s="40">
        <v>213</v>
      </c>
      <c r="J2352" s="153">
        <f>K2352*I2352</f>
        <v>85.2</v>
      </c>
      <c r="K2352" s="52">
        <f>_xlfn.IFNA(VLOOKUP(D2352&amp;"."&amp;G2352,PNIdata!$E$6:$L$264,2,FALSE),"-")</f>
        <v>0.4</v>
      </c>
      <c r="L2352" s="158">
        <f>IFERROR(IF(O2352&gt;0,I2352*O2352,"   -"),"   -")</f>
        <v>74.55</v>
      </c>
      <c r="M2352" s="52"/>
      <c r="N2352" s="167">
        <v>0.65</v>
      </c>
      <c r="O2352" s="167">
        <f>1-N2352</f>
        <v>0.35</v>
      </c>
      <c r="P2352" s="164">
        <v>0.35</v>
      </c>
      <c r="Q2352" s="164" t="s">
        <v>647</v>
      </c>
      <c r="R2352" s="164" t="s">
        <v>654</v>
      </c>
      <c r="S2352" s="53">
        <v>11779</v>
      </c>
    </row>
    <row r="2353" spans="1:19" x14ac:dyDescent="0.25">
      <c r="A2353" s="33" t="s">
        <v>109</v>
      </c>
      <c r="B2353" s="34">
        <f>VLOOKUP(D2353,nusedswatershed,4,FALSE)</f>
        <v>23</v>
      </c>
      <c r="C2353" s="35">
        <v>23</v>
      </c>
      <c r="D2353" s="36" t="s">
        <v>201</v>
      </c>
      <c r="E2353" s="36" t="s">
        <v>85</v>
      </c>
      <c r="F2353" s="21" t="s">
        <v>163</v>
      </c>
      <c r="G2353" s="22">
        <v>2010</v>
      </c>
      <c r="H2353" s="128">
        <v>400</v>
      </c>
      <c r="I2353" s="40">
        <v>400</v>
      </c>
      <c r="J2353" s="153">
        <f>K2353*I2353</f>
        <v>192</v>
      </c>
      <c r="K2353" s="52">
        <f>_xlfn.IFNA(VLOOKUP(D2353&amp;"."&amp;G2353,PNIdata!$E$6:$L$264,2,FALSE),"-")</f>
        <v>0.48</v>
      </c>
      <c r="L2353" s="158">
        <f>IFERROR(IF(O2353&gt;0,I2353*O2353,"   -"),"   -")</f>
        <v>192</v>
      </c>
      <c r="M2353" s="52"/>
      <c r="N2353" s="167">
        <v>0.52</v>
      </c>
      <c r="O2353" s="167">
        <f>1-N2353</f>
        <v>0.48</v>
      </c>
      <c r="P2353" s="164">
        <v>0.48</v>
      </c>
      <c r="Q2353" s="164" t="s">
        <v>647</v>
      </c>
      <c r="R2353" s="164" t="s">
        <v>654</v>
      </c>
      <c r="S2353" s="53">
        <v>40935</v>
      </c>
    </row>
    <row r="2354" spans="1:19" x14ac:dyDescent="0.25">
      <c r="A2354" s="33" t="s">
        <v>109</v>
      </c>
      <c r="B2354" s="34">
        <f>VLOOKUP(D2354,nusedswatershed,4,FALSE)</f>
        <v>23</v>
      </c>
      <c r="C2354" s="35">
        <v>23</v>
      </c>
      <c r="D2354" s="36" t="s">
        <v>201</v>
      </c>
      <c r="E2354" s="36" t="s">
        <v>85</v>
      </c>
      <c r="F2354" s="21" t="s">
        <v>163</v>
      </c>
      <c r="G2354">
        <v>2005</v>
      </c>
      <c r="H2354" s="128">
        <v>159</v>
      </c>
      <c r="I2354" s="40">
        <v>159</v>
      </c>
      <c r="J2354" s="153">
        <f>K2354*I2354</f>
        <v>79.5</v>
      </c>
      <c r="K2354" s="52">
        <f>_xlfn.IFNA(VLOOKUP(D2354&amp;"."&amp;G2354,PNIdata!$E$6:$L$264,2,FALSE),"-")</f>
        <v>0.5</v>
      </c>
      <c r="L2354" s="158" t="str">
        <f>IFERROR(IF(O2354&gt;0,I2354*O2354,"   -"),"   -")</f>
        <v xml:space="preserve">   -</v>
      </c>
      <c r="M2354" s="52"/>
      <c r="N2354" s="167"/>
      <c r="O2354" s="167"/>
      <c r="S2354" s="53"/>
    </row>
    <row r="2355" spans="1:19" x14ac:dyDescent="0.25">
      <c r="A2355" s="33" t="s">
        <v>109</v>
      </c>
      <c r="B2355" s="34">
        <f>VLOOKUP(D2355,nusedswatershed,4,FALSE)</f>
        <v>23</v>
      </c>
      <c r="C2355" s="35">
        <v>23</v>
      </c>
      <c r="D2355" s="36" t="s">
        <v>201</v>
      </c>
      <c r="E2355" s="36" t="s">
        <v>85</v>
      </c>
      <c r="F2355" s="21" t="s">
        <v>163</v>
      </c>
      <c r="G2355" s="40">
        <v>2017</v>
      </c>
      <c r="H2355" s="128">
        <v>112</v>
      </c>
      <c r="I2355" s="40">
        <v>112</v>
      </c>
      <c r="J2355" s="153">
        <f>K2355*I2355</f>
        <v>64.166703999999996</v>
      </c>
      <c r="K2355" s="52">
        <f>_xlfn.IFNA(VLOOKUP(D2355&amp;"."&amp;G2355,PNIdata!$E$6:$L$264,2,FALSE),"-")</f>
        <v>0.57291700000000001</v>
      </c>
      <c r="L2355" s="158">
        <f>IFERROR(IF(O2355&gt;0,I2355*O2355,"   -"),"   -")</f>
        <v>70.56</v>
      </c>
      <c r="M2355" s="52" t="s">
        <v>652</v>
      </c>
      <c r="N2355" s="167">
        <v>0.37</v>
      </c>
      <c r="O2355" s="167">
        <f>1-N2355</f>
        <v>0.63</v>
      </c>
      <c r="P2355" s="164">
        <v>0.64</v>
      </c>
      <c r="Q2355" s="164" t="s">
        <v>653</v>
      </c>
      <c r="R2355" s="164" t="s">
        <v>655</v>
      </c>
      <c r="S2355" s="53">
        <v>67050</v>
      </c>
    </row>
    <row r="2356" spans="1:19" x14ac:dyDescent="0.25">
      <c r="A2356" s="33" t="s">
        <v>109</v>
      </c>
      <c r="B2356" s="34">
        <f>VLOOKUP(D2356,nusedswatershed,4,FALSE)</f>
        <v>23</v>
      </c>
      <c r="C2356" s="35">
        <v>23</v>
      </c>
      <c r="D2356" s="36" t="s">
        <v>201</v>
      </c>
      <c r="E2356" s="36" t="s">
        <v>85</v>
      </c>
      <c r="F2356" s="21" t="s">
        <v>163</v>
      </c>
      <c r="G2356">
        <v>2008</v>
      </c>
      <c r="H2356" s="128">
        <v>140</v>
      </c>
      <c r="I2356" s="40">
        <v>140</v>
      </c>
      <c r="J2356" s="153">
        <f>K2356*I2356</f>
        <v>81.666619999999995</v>
      </c>
      <c r="K2356" s="52">
        <f>_xlfn.IFNA(VLOOKUP(D2356&amp;"."&amp;G2356,PNIdata!$E$6:$L$264,2,FALSE),"-")</f>
        <v>0.58333299999999999</v>
      </c>
      <c r="L2356" s="158" t="str">
        <f>IFERROR(IF(O2356&gt;0,I2356*O2356,"   -"),"   -")</f>
        <v xml:space="preserve">   -</v>
      </c>
      <c r="M2356" s="52"/>
      <c r="N2356" s="167"/>
      <c r="O2356" s="167"/>
      <c r="S2356" s="53">
        <v>32704</v>
      </c>
    </row>
    <row r="2357" spans="1:19" x14ac:dyDescent="0.25">
      <c r="A2357" s="33" t="s">
        <v>109</v>
      </c>
      <c r="B2357" s="34">
        <f>VLOOKUP(D2357,nusedswatershed,4,FALSE)</f>
        <v>23</v>
      </c>
      <c r="C2357" s="35">
        <v>23</v>
      </c>
      <c r="D2357" s="36" t="s">
        <v>201</v>
      </c>
      <c r="E2357" s="36" t="s">
        <v>85</v>
      </c>
      <c r="F2357" s="21" t="s">
        <v>163</v>
      </c>
      <c r="G2357" s="22">
        <v>2014</v>
      </c>
      <c r="H2357" s="128">
        <v>73</v>
      </c>
      <c r="I2357" s="40">
        <v>73</v>
      </c>
      <c r="J2357" s="153">
        <f>K2357*I2357</f>
        <v>46.454572000000006</v>
      </c>
      <c r="K2357" s="52">
        <f>_xlfn.IFNA(VLOOKUP(D2357&amp;"."&amp;G2357,PNIdata!$E$6:$L$264,2,FALSE),"-")</f>
        <v>0.63636400000000004</v>
      </c>
      <c r="L2357" s="158">
        <f>IFERROR(IF(O2357&gt;0,I2357*O2357,"   -"),"   -")</f>
        <v>25.549999999999997</v>
      </c>
      <c r="M2357" s="52" t="s">
        <v>652</v>
      </c>
      <c r="N2357" s="167">
        <v>0.65</v>
      </c>
      <c r="O2357" s="167">
        <f>1-N2357</f>
        <v>0.35</v>
      </c>
      <c r="P2357" s="164">
        <v>0.35</v>
      </c>
      <c r="Q2357" s="164" t="s">
        <v>653</v>
      </c>
      <c r="R2357" s="164" t="s">
        <v>654</v>
      </c>
      <c r="S2357" s="53">
        <v>13748</v>
      </c>
    </row>
    <row r="2358" spans="1:19" x14ac:dyDescent="0.25">
      <c r="A2358" s="33" t="s">
        <v>109</v>
      </c>
      <c r="B2358" s="34">
        <f>VLOOKUP(D2358,nusedswatershed,4,FALSE)</f>
        <v>23</v>
      </c>
      <c r="C2358" s="35">
        <v>23</v>
      </c>
      <c r="D2358" s="36" t="s">
        <v>201</v>
      </c>
      <c r="E2358" s="36" t="s">
        <v>85</v>
      </c>
      <c r="F2358" s="21" t="s">
        <v>163</v>
      </c>
      <c r="G2358" s="40">
        <v>2016</v>
      </c>
      <c r="H2358" s="128">
        <v>847</v>
      </c>
      <c r="I2358" s="40">
        <v>847</v>
      </c>
      <c r="J2358" s="153">
        <f>K2358*I2358</f>
        <v>548.76028899999994</v>
      </c>
      <c r="K2358" s="52">
        <f>_xlfn.IFNA(VLOOKUP(D2358&amp;"."&amp;G2358,PNIdata!$E$6:$L$264,2,FALSE),"-")</f>
        <v>0.64788699999999999</v>
      </c>
      <c r="L2358" s="158">
        <f>IFERROR(IF(O2358&gt;0,I2358*O2358,"   -"),"   -")</f>
        <v>669.13</v>
      </c>
      <c r="M2358" s="52" t="s">
        <v>652</v>
      </c>
      <c r="N2358" s="167">
        <v>0.21</v>
      </c>
      <c r="O2358" s="167">
        <f>1-N2358</f>
        <v>0.79</v>
      </c>
      <c r="P2358" s="164">
        <v>0.79</v>
      </c>
      <c r="Q2358" s="164" t="s">
        <v>653</v>
      </c>
      <c r="R2358" s="164" t="s">
        <v>655</v>
      </c>
      <c r="S2358" s="53">
        <v>32709</v>
      </c>
    </row>
    <row r="2359" spans="1:19" x14ac:dyDescent="0.25">
      <c r="A2359" s="33" t="s">
        <v>109</v>
      </c>
      <c r="B2359" s="34">
        <f>VLOOKUP(D2359,nusedswatershed,4,FALSE)</f>
        <v>23</v>
      </c>
      <c r="C2359" s="35">
        <v>23</v>
      </c>
      <c r="D2359" s="36" t="s">
        <v>201</v>
      </c>
      <c r="E2359" s="36" t="s">
        <v>85</v>
      </c>
      <c r="F2359" s="21" t="s">
        <v>163</v>
      </c>
      <c r="G2359">
        <v>2000</v>
      </c>
      <c r="H2359" s="128">
        <v>68</v>
      </c>
      <c r="I2359" s="40">
        <v>68</v>
      </c>
      <c r="J2359" s="153">
        <f>K2359*I2359</f>
        <v>45.333356000000002</v>
      </c>
      <c r="K2359" s="52">
        <f>_xlfn.IFNA(VLOOKUP(D2359&amp;"."&amp;G2359,PNIdata!$E$6:$L$264,2,FALSE),"-")</f>
        <v>0.66666700000000001</v>
      </c>
      <c r="L2359" s="158" t="str">
        <f>IFERROR(IF(O2359&gt;0,I2359*O2359,"   -"),"   -")</f>
        <v xml:space="preserve">   -</v>
      </c>
      <c r="M2359" s="52"/>
      <c r="N2359" s="167"/>
      <c r="O2359" s="167"/>
      <c r="S2359" s="53"/>
    </row>
    <row r="2360" spans="1:19" x14ac:dyDescent="0.25">
      <c r="A2360" s="33" t="s">
        <v>109</v>
      </c>
      <c r="B2360" s="34">
        <f>VLOOKUP(D2360,nusedswatershed,4,FALSE)</f>
        <v>23</v>
      </c>
      <c r="C2360" s="35">
        <v>23</v>
      </c>
      <c r="D2360" s="36" t="s">
        <v>201</v>
      </c>
      <c r="E2360" s="36" t="s">
        <v>85</v>
      </c>
      <c r="F2360" s="21" t="s">
        <v>163</v>
      </c>
      <c r="G2360" s="22">
        <v>2012</v>
      </c>
      <c r="H2360" s="128">
        <v>178</v>
      </c>
      <c r="I2360" s="40">
        <v>178</v>
      </c>
      <c r="J2360" s="153">
        <f>K2360*I2360</f>
        <v>133.5</v>
      </c>
      <c r="K2360" s="52">
        <f>_xlfn.IFNA(VLOOKUP(D2360&amp;"."&amp;G2360,PNIdata!$E$6:$L$264,2,FALSE),"-")</f>
        <v>0.75</v>
      </c>
      <c r="L2360" s="158">
        <f>IFERROR(IF(O2360&gt;0,I2360*O2360,"   -"),"   -")</f>
        <v>145.96</v>
      </c>
      <c r="M2360" s="52" t="s">
        <v>652</v>
      </c>
      <c r="N2360" s="167">
        <v>0.18</v>
      </c>
      <c r="O2360" s="167">
        <f>1-N2360</f>
        <v>0.82000000000000006</v>
      </c>
      <c r="P2360" s="164">
        <v>0.82</v>
      </c>
      <c r="Q2360" s="164" t="s">
        <v>653</v>
      </c>
      <c r="R2360" s="164" t="s">
        <v>654</v>
      </c>
      <c r="S2360" s="53">
        <v>68322</v>
      </c>
    </row>
    <row r="2361" spans="1:19" x14ac:dyDescent="0.25">
      <c r="A2361" s="33" t="s">
        <v>109</v>
      </c>
      <c r="B2361" s="34">
        <f>VLOOKUP(D2361,nusedswatershed,4,FALSE)</f>
        <v>23</v>
      </c>
      <c r="C2361" s="35">
        <v>23</v>
      </c>
      <c r="D2361" s="36" t="s">
        <v>201</v>
      </c>
      <c r="E2361" s="36" t="s">
        <v>85</v>
      </c>
      <c r="F2361" s="21" t="s">
        <v>163</v>
      </c>
      <c r="G2361" s="40">
        <v>2018</v>
      </c>
      <c r="H2361" s="128">
        <v>171</v>
      </c>
      <c r="I2361" s="40">
        <v>171</v>
      </c>
      <c r="J2361" s="153">
        <f>K2361*I2361</f>
        <v>128.25</v>
      </c>
      <c r="K2361" s="52">
        <f>_xlfn.IFNA(VLOOKUP(D2361&amp;"."&amp;G2361,PNIdata!$E$6:$L$264,2,FALSE),"-")</f>
        <v>0.75</v>
      </c>
      <c r="L2361" s="158">
        <f>IFERROR(IF(O2361&gt;0,I2361*O2361,"   -"),"   -")</f>
        <v>64.98</v>
      </c>
      <c r="M2361" s="52" t="s">
        <v>652</v>
      </c>
      <c r="N2361" s="167">
        <v>0.62</v>
      </c>
      <c r="O2361" s="167">
        <f>1-N2361</f>
        <v>0.38</v>
      </c>
      <c r="P2361" s="164">
        <v>0.38</v>
      </c>
      <c r="Q2361" s="164" t="s">
        <v>653</v>
      </c>
      <c r="R2361" s="164" t="s">
        <v>655</v>
      </c>
      <c r="S2361" s="53">
        <v>19115</v>
      </c>
    </row>
    <row r="2362" spans="1:19" x14ac:dyDescent="0.25">
      <c r="A2362" s="33" t="s">
        <v>109</v>
      </c>
      <c r="B2362" s="34">
        <f>VLOOKUP(D2362,nusedswatershed,4,FALSE)</f>
        <v>23</v>
      </c>
      <c r="C2362" s="35">
        <v>23</v>
      </c>
      <c r="D2362" s="36" t="s">
        <v>201</v>
      </c>
      <c r="E2362" s="36" t="s">
        <v>85</v>
      </c>
      <c r="F2362" s="21" t="s">
        <v>163</v>
      </c>
      <c r="G2362" s="22">
        <v>2015</v>
      </c>
      <c r="H2362" s="128">
        <v>396</v>
      </c>
      <c r="I2362" s="40">
        <v>396</v>
      </c>
      <c r="J2362" s="153">
        <f>K2362*I2362</f>
        <v>299.200176</v>
      </c>
      <c r="K2362" s="52">
        <f>_xlfn.IFNA(VLOOKUP(D2362&amp;"."&amp;G2362,PNIdata!$E$6:$L$264,2,FALSE),"-")</f>
        <v>0.75555600000000001</v>
      </c>
      <c r="L2362" s="158">
        <f>IFERROR(IF(O2362&gt;0,I2362*O2362,"   -"),"   -")</f>
        <v>245.52</v>
      </c>
      <c r="M2362" s="52" t="s">
        <v>652</v>
      </c>
      <c r="N2362" s="167">
        <v>0.38</v>
      </c>
      <c r="O2362" s="167">
        <f>1-N2362</f>
        <v>0.62</v>
      </c>
      <c r="P2362" s="164">
        <v>0.62</v>
      </c>
      <c r="Q2362" s="164" t="s">
        <v>653</v>
      </c>
      <c r="R2362" s="164" t="s">
        <v>655</v>
      </c>
      <c r="S2362" s="53">
        <v>68188</v>
      </c>
    </row>
    <row r="2363" spans="1:19" x14ac:dyDescent="0.25">
      <c r="A2363" s="33" t="s">
        <v>109</v>
      </c>
      <c r="B2363" s="34">
        <f>VLOOKUP(D2363,nusedswatershed,4,FALSE)</f>
        <v>23</v>
      </c>
      <c r="C2363" s="35">
        <v>23</v>
      </c>
      <c r="D2363" s="36" t="s">
        <v>201</v>
      </c>
      <c r="E2363" s="36" t="s">
        <v>85</v>
      </c>
      <c r="F2363" s="21" t="s">
        <v>163</v>
      </c>
      <c r="G2363" s="22">
        <v>2009</v>
      </c>
      <c r="H2363" s="128">
        <v>100</v>
      </c>
      <c r="I2363" s="40">
        <v>100</v>
      </c>
      <c r="J2363" s="153">
        <f>K2363*I2363</f>
        <v>80</v>
      </c>
      <c r="K2363" s="52">
        <f>_xlfn.IFNA(VLOOKUP(D2363&amp;"."&amp;G2363,PNIdata!$E$6:$L$264,2,FALSE),"-")</f>
        <v>0.8</v>
      </c>
      <c r="L2363" s="158">
        <f>IFERROR(IF(O2363&gt;0,I2363*O2363,"   -"),"   -")</f>
        <v>80</v>
      </c>
      <c r="M2363" s="52"/>
      <c r="N2363" s="167">
        <v>0.2</v>
      </c>
      <c r="O2363" s="167">
        <f>1-N2363</f>
        <v>0.8</v>
      </c>
      <c r="P2363" s="164">
        <v>0.8</v>
      </c>
      <c r="Q2363" s="164" t="s">
        <v>647</v>
      </c>
      <c r="R2363" s="164" t="s">
        <v>654</v>
      </c>
      <c r="S2363" s="53">
        <v>3921</v>
      </c>
    </row>
    <row r="2364" spans="1:19" x14ac:dyDescent="0.25">
      <c r="A2364" s="33" t="s">
        <v>109</v>
      </c>
      <c r="B2364" s="34">
        <f>VLOOKUP(D2364,nusedswatershed,4,FALSE)</f>
        <v>23</v>
      </c>
      <c r="C2364" s="35">
        <v>23</v>
      </c>
      <c r="D2364" s="36" t="s">
        <v>201</v>
      </c>
      <c r="E2364" s="36" t="s">
        <v>85</v>
      </c>
      <c r="F2364" s="21" t="s">
        <v>163</v>
      </c>
      <c r="G2364">
        <v>2013</v>
      </c>
      <c r="H2364" s="128">
        <v>192</v>
      </c>
      <c r="I2364" s="40">
        <v>192</v>
      </c>
      <c r="J2364" s="153">
        <f>K2364*I2364</f>
        <v>157.71436799999998</v>
      </c>
      <c r="K2364" s="52">
        <f>_xlfn.IFNA(VLOOKUP(D2364&amp;"."&amp;G2364,PNIdata!$E$6:$L$264,2,FALSE),"-")</f>
        <v>0.82142899999999996</v>
      </c>
      <c r="L2364" s="158">
        <f>IFERROR(IF(O2364&gt;0,I2364*O2364,"   -"),"   -")</f>
        <v>157.44</v>
      </c>
      <c r="M2364" s="52"/>
      <c r="N2364" s="167">
        <v>0.18</v>
      </c>
      <c r="O2364" s="167">
        <f>1-N2364</f>
        <v>0.82000000000000006</v>
      </c>
      <c r="P2364" s="164">
        <v>0.82</v>
      </c>
      <c r="Q2364" s="164" t="s">
        <v>653</v>
      </c>
      <c r="R2364" s="164" t="s">
        <v>655</v>
      </c>
      <c r="S2364" s="53">
        <v>63198</v>
      </c>
    </row>
    <row r="2365" spans="1:19" x14ac:dyDescent="0.25">
      <c r="A2365" s="33" t="s">
        <v>109</v>
      </c>
      <c r="B2365" s="34">
        <f>VLOOKUP(D2365,nusedswatershed,4,FALSE)</f>
        <v>23</v>
      </c>
      <c r="C2365" s="35">
        <v>23</v>
      </c>
      <c r="D2365" s="36" t="s">
        <v>201</v>
      </c>
      <c r="E2365" s="36" t="s">
        <v>85</v>
      </c>
      <c r="F2365" s="21" t="s">
        <v>163</v>
      </c>
      <c r="G2365" s="40">
        <v>2021</v>
      </c>
      <c r="H2365" s="128">
        <v>310</v>
      </c>
      <c r="I2365" s="40">
        <v>310</v>
      </c>
      <c r="J2365" s="153">
        <f>K2365*I2365</f>
        <v>286.15386999999998</v>
      </c>
      <c r="K2365" s="52">
        <f>_xlfn.IFNA(VLOOKUP(D2365&amp;"."&amp;G2365,PNIdata!$E$6:$L$264,2,FALSE),"-")</f>
        <v>0.92307700000000004</v>
      </c>
      <c r="L2365" s="158">
        <f>IFERROR(IF(O2365&gt;0,I2365*O2365,"   -"),"   -")</f>
        <v>207.7</v>
      </c>
      <c r="M2365" s="52" t="s">
        <v>652</v>
      </c>
      <c r="N2365" s="167">
        <v>0.33</v>
      </c>
      <c r="O2365" s="167">
        <f>1-N2365</f>
        <v>0.66999999999999993</v>
      </c>
      <c r="P2365" s="164">
        <v>0.64</v>
      </c>
      <c r="Q2365" s="164" t="s">
        <v>653</v>
      </c>
      <c r="R2365" s="164" t="s">
        <v>655</v>
      </c>
      <c r="S2365" s="53">
        <v>50343</v>
      </c>
    </row>
    <row r="2366" spans="1:19" x14ac:dyDescent="0.25">
      <c r="A2366" s="33" t="s">
        <v>109</v>
      </c>
      <c r="B2366" s="34">
        <f>VLOOKUP(D2366,nusedswatershed,4,FALSE)</f>
        <v>23</v>
      </c>
      <c r="C2366" s="35">
        <v>23</v>
      </c>
      <c r="D2366" s="36" t="s">
        <v>201</v>
      </c>
      <c r="E2366" s="36" t="s">
        <v>85</v>
      </c>
      <c r="F2366" s="21" t="s">
        <v>163</v>
      </c>
      <c r="G2366" s="40">
        <v>2020</v>
      </c>
      <c r="H2366" s="128">
        <v>891</v>
      </c>
      <c r="I2366" s="40">
        <v>891</v>
      </c>
      <c r="J2366" s="153">
        <f>K2366*I2366</f>
        <v>829.55129399999998</v>
      </c>
      <c r="K2366" s="52">
        <f>_xlfn.IFNA(VLOOKUP(D2366&amp;"."&amp;G2366,PNIdata!$E$6:$L$264,2,FALSE),"-")</f>
        <v>0.93103400000000003</v>
      </c>
      <c r="L2366" s="158">
        <f>IFERROR(IF(O2366&gt;0,I2366*O2366,"   -"),"   -")</f>
        <v>338.58</v>
      </c>
      <c r="M2366" s="52" t="s">
        <v>652</v>
      </c>
      <c r="N2366" s="167">
        <v>0.62</v>
      </c>
      <c r="O2366" s="167">
        <f>1-N2366</f>
        <v>0.38</v>
      </c>
      <c r="P2366" s="164">
        <v>0.38</v>
      </c>
      <c r="Q2366" s="164" t="s">
        <v>653</v>
      </c>
      <c r="R2366" s="164" t="s">
        <v>655</v>
      </c>
      <c r="S2366" s="53">
        <v>66364</v>
      </c>
    </row>
    <row r="2367" spans="1:19" x14ac:dyDescent="0.25">
      <c r="A2367" s="33" t="s">
        <v>109</v>
      </c>
      <c r="B2367" s="34">
        <f>VLOOKUP(D2367,nusedswatershed,4,FALSE)</f>
        <v>23</v>
      </c>
      <c r="C2367" s="35">
        <v>23</v>
      </c>
      <c r="D2367" s="36" t="s">
        <v>201</v>
      </c>
      <c r="E2367" s="36" t="s">
        <v>85</v>
      </c>
      <c r="F2367" s="21" t="s">
        <v>163</v>
      </c>
      <c r="G2367">
        <v>1999</v>
      </c>
      <c r="H2367" s="128">
        <v>740</v>
      </c>
      <c r="I2367" s="40">
        <v>740</v>
      </c>
      <c r="J2367" s="153">
        <f>K2367*I2367</f>
        <v>731.29390000000001</v>
      </c>
      <c r="K2367" s="52">
        <f>_xlfn.IFNA(VLOOKUP(D2367&amp;"."&amp;G2367,PNIdata!$E$6:$L$264,2,FALSE),"-")</f>
        <v>0.98823499999999997</v>
      </c>
      <c r="L2367" s="158" t="str">
        <f>IFERROR(IF(O2367&gt;0,I2367*O2367,"   -"),"   -")</f>
        <v xml:space="preserve">   -</v>
      </c>
      <c r="M2367" s="52"/>
      <c r="N2367" s="167"/>
      <c r="O2367" s="167"/>
      <c r="S2367" s="53">
        <v>410614</v>
      </c>
    </row>
    <row r="2368" spans="1:19" x14ac:dyDescent="0.25">
      <c r="A2368" s="33" t="s">
        <v>109</v>
      </c>
      <c r="B2368" s="34">
        <f>VLOOKUP(D2368,nusedswatershed,4,FALSE)</f>
        <v>23</v>
      </c>
      <c r="C2368" s="35">
        <v>23</v>
      </c>
      <c r="D2368" s="36" t="s">
        <v>201</v>
      </c>
      <c r="E2368" s="36" t="s">
        <v>85</v>
      </c>
      <c r="F2368" s="21" t="s">
        <v>163</v>
      </c>
      <c r="G2368" s="40">
        <v>2023</v>
      </c>
      <c r="H2368" s="128">
        <v>1019</v>
      </c>
      <c r="I2368" s="40">
        <v>1019</v>
      </c>
      <c r="J2368" s="159" t="str">
        <f>IFERROR(IF(K2368&gt;0,I2368*K2368,"   -"),"   -")</f>
        <v xml:space="preserve">   -</v>
      </c>
      <c r="K2368" s="52" t="str">
        <f>_xlfn.IFNA(VLOOKUP(D2368&amp;"."&amp;G2368,PNIdata!$E$6:$L$264,2,FALSE),"-")</f>
        <v>-</v>
      </c>
      <c r="L2368" s="158" t="str">
        <f>IFERROR(IF(O2368&gt;0,I2368*O2368,"   -"),"   -")</f>
        <v xml:space="preserve">   -</v>
      </c>
      <c r="M2368" s="52"/>
      <c r="N2368" s="167"/>
      <c r="O2368" s="167"/>
    </row>
    <row r="2369" spans="1:19" x14ac:dyDescent="0.25">
      <c r="A2369" s="33" t="s">
        <v>109</v>
      </c>
      <c r="B2369" s="34">
        <f>VLOOKUP(D2369,nusedswatershed,4,FALSE)</f>
        <v>23</v>
      </c>
      <c r="C2369" s="35">
        <v>23</v>
      </c>
      <c r="D2369" s="36" t="s">
        <v>201</v>
      </c>
      <c r="E2369" s="36" t="s">
        <v>85</v>
      </c>
      <c r="F2369" s="21" t="s">
        <v>163</v>
      </c>
      <c r="G2369" s="40">
        <v>2022</v>
      </c>
      <c r="H2369" s="128">
        <v>865</v>
      </c>
      <c r="I2369" s="40">
        <v>865</v>
      </c>
      <c r="J2369" s="159" t="str">
        <f>IFERROR(IF(K2369&gt;0,I2369*K2369,"   -"),"   -")</f>
        <v xml:space="preserve">   -</v>
      </c>
      <c r="K2369" s="52" t="str">
        <f>_xlfn.IFNA(VLOOKUP(D2369&amp;"."&amp;G2369,PNIdata!$E$6:$L$264,2,FALSE),"-")</f>
        <v>-</v>
      </c>
      <c r="L2369" s="158" t="str">
        <f>IFERROR(IF(O2369&gt;0,I2369*O2369,"   -"),"   -")</f>
        <v xml:space="preserve">   -</v>
      </c>
      <c r="M2369" s="52"/>
      <c r="N2369" s="167"/>
      <c r="O2369" s="167"/>
      <c r="S2369" s="53">
        <v>76875</v>
      </c>
    </row>
    <row r="2370" spans="1:19" x14ac:dyDescent="0.25">
      <c r="A2370" s="33" t="s">
        <v>109</v>
      </c>
      <c r="B2370" s="34">
        <f>VLOOKUP(D2370,nusedswatershed,4,FALSE)</f>
        <v>23</v>
      </c>
      <c r="C2370" s="35">
        <v>23</v>
      </c>
      <c r="D2370" s="36" t="s">
        <v>201</v>
      </c>
      <c r="E2370" s="36" t="s">
        <v>85</v>
      </c>
      <c r="F2370" s="21" t="s">
        <v>163</v>
      </c>
      <c r="G2370" s="22">
        <v>2011</v>
      </c>
      <c r="H2370" s="128">
        <v>640</v>
      </c>
      <c r="I2370" s="40">
        <v>640</v>
      </c>
      <c r="J2370" s="159" t="str">
        <f>IFERROR(IF(K2370&gt;0,I2370*K2370,"   -"),"   -")</f>
        <v xml:space="preserve">   -</v>
      </c>
      <c r="K2370" s="52" t="str">
        <f>_xlfn.IFNA(VLOOKUP(D2370&amp;"."&amp;G2370,PNIdata!$E$6:$L$264,2,FALSE),"-")</f>
        <v>-</v>
      </c>
      <c r="L2370" s="158" t="str">
        <f>IFERROR(IF(O2370&gt;0,I2370*O2370,"   -"),"   -")</f>
        <v xml:space="preserve">   -</v>
      </c>
      <c r="M2370" s="52"/>
      <c r="N2370" s="167"/>
      <c r="O2370" s="167"/>
      <c r="S2370" s="53"/>
    </row>
    <row r="2371" spans="1:19" x14ac:dyDescent="0.25">
      <c r="A2371" s="33" t="s">
        <v>109</v>
      </c>
      <c r="B2371" s="34">
        <f>VLOOKUP(D2371,nusedswatershed,4,FALSE)</f>
        <v>23</v>
      </c>
      <c r="C2371" s="35">
        <v>23</v>
      </c>
      <c r="D2371" s="36" t="s">
        <v>201</v>
      </c>
      <c r="E2371" s="36" t="s">
        <v>85</v>
      </c>
      <c r="F2371" s="21" t="s">
        <v>163</v>
      </c>
      <c r="G2371">
        <v>2007</v>
      </c>
      <c r="H2371" s="128">
        <v>166</v>
      </c>
      <c r="I2371" s="40">
        <v>166</v>
      </c>
      <c r="J2371" s="159" t="str">
        <f>IFERROR(IF(K2371&gt;0,I2371*K2371,"   -"),"   -")</f>
        <v xml:space="preserve">   -</v>
      </c>
      <c r="K2371" s="52" t="str">
        <f>_xlfn.IFNA(VLOOKUP(D2371&amp;"."&amp;G2371,PNIdata!$E$6:$L$264,2,FALSE),"-")</f>
        <v>-</v>
      </c>
      <c r="L2371" s="158" t="str">
        <f>IFERROR(IF(O2371&gt;0,I2371*O2371,"   -"),"   -")</f>
        <v xml:space="preserve">   -</v>
      </c>
      <c r="M2371" s="52"/>
      <c r="N2371" s="167"/>
      <c r="O2371" s="167"/>
      <c r="S2371" s="53"/>
    </row>
    <row r="2372" spans="1:19" x14ac:dyDescent="0.25">
      <c r="A2372" s="33" t="s">
        <v>109</v>
      </c>
      <c r="B2372" s="34">
        <f>VLOOKUP(D2372,nusedswatershed,4,FALSE)</f>
        <v>23</v>
      </c>
      <c r="C2372" s="35">
        <v>23</v>
      </c>
      <c r="D2372" s="36" t="s">
        <v>201</v>
      </c>
      <c r="E2372" s="36" t="s">
        <v>85</v>
      </c>
      <c r="F2372" s="21" t="s">
        <v>163</v>
      </c>
      <c r="G2372" s="22">
        <v>1998</v>
      </c>
      <c r="H2372" s="128">
        <v>739</v>
      </c>
      <c r="I2372" s="40">
        <v>739</v>
      </c>
      <c r="J2372" s="159" t="str">
        <f>IFERROR(IF(K2372&gt;0,I2372*K2372,"   -"),"   -")</f>
        <v xml:space="preserve">   -</v>
      </c>
      <c r="K2372" s="52" t="str">
        <f>_xlfn.IFNA(VLOOKUP(D2372&amp;"."&amp;G2372,PNIdata!$E$6:$L$264,2,FALSE),"-")</f>
        <v>-</v>
      </c>
      <c r="L2372" s="158" t="str">
        <f>IFERROR(IF(O2372&gt;0,I2372*O2372,"   -"),"   -")</f>
        <v xml:space="preserve">   -</v>
      </c>
      <c r="M2372" s="52"/>
      <c r="N2372" s="167"/>
      <c r="O2372" s="168"/>
      <c r="S2372" s="53">
        <v>540822</v>
      </c>
    </row>
    <row r="2373" spans="1:19" x14ac:dyDescent="0.25">
      <c r="A2373" s="33" t="s">
        <v>109</v>
      </c>
      <c r="B2373" s="34">
        <f>VLOOKUP(D2373,nusedswatershed,4,FALSE)</f>
        <v>23</v>
      </c>
      <c r="C2373" s="35">
        <v>23</v>
      </c>
      <c r="D2373" s="36" t="s">
        <v>201</v>
      </c>
      <c r="E2373" s="36" t="s">
        <v>85</v>
      </c>
      <c r="F2373" s="21" t="s">
        <v>163</v>
      </c>
      <c r="G2373" s="22">
        <v>1997</v>
      </c>
      <c r="H2373" s="128">
        <v>236</v>
      </c>
      <c r="I2373" s="40">
        <v>236</v>
      </c>
      <c r="J2373" s="159" t="str">
        <f>IFERROR(IF(K2373&gt;0,I2373*K2373,"   -"),"   -")</f>
        <v xml:space="preserve">   -</v>
      </c>
      <c r="K2373" s="52" t="str">
        <f>_xlfn.IFNA(VLOOKUP(D2373&amp;"."&amp;G2373,PNIdata!$E$6:$L$264,2,FALSE),"-")</f>
        <v>-</v>
      </c>
      <c r="L2373" s="158" t="str">
        <f>IFERROR(IF(O2373&gt;0,I2373*O2373,"   -"),"   -")</f>
        <v xml:space="preserve">   -</v>
      </c>
      <c r="M2373" s="52"/>
      <c r="N2373" s="167"/>
      <c r="O2373" s="167"/>
      <c r="S2373" s="53">
        <v>5539</v>
      </c>
    </row>
    <row r="2374" spans="1:19" x14ac:dyDescent="0.25">
      <c r="A2374" s="33" t="s">
        <v>109</v>
      </c>
      <c r="B2374" s="34">
        <f>VLOOKUP(D2374,nusedswatershed,4,FALSE)</f>
        <v>23</v>
      </c>
      <c r="C2374" s="35">
        <v>23</v>
      </c>
      <c r="D2374" s="36" t="s">
        <v>201</v>
      </c>
      <c r="E2374" s="36" t="s">
        <v>85</v>
      </c>
      <c r="F2374" s="21" t="s">
        <v>163</v>
      </c>
      <c r="G2374" s="22">
        <v>1996</v>
      </c>
      <c r="H2374" s="128">
        <v>232</v>
      </c>
      <c r="I2374" s="40">
        <v>232</v>
      </c>
      <c r="J2374" s="159" t="str">
        <f>IFERROR(IF(K2374&gt;0,I2374*K2374,"   -"),"   -")</f>
        <v xml:space="preserve">   -</v>
      </c>
      <c r="K2374" s="52" t="str">
        <f>_xlfn.IFNA(VLOOKUP(D2374&amp;"."&amp;G2374,PNIdata!$E$6:$L$264,2,FALSE),"-")</f>
        <v>-</v>
      </c>
      <c r="L2374" s="158" t="str">
        <f>IFERROR(IF(O2374&gt;0,I2374*O2374,"   -"),"   -")</f>
        <v xml:space="preserve">   -</v>
      </c>
      <c r="M2374" s="52"/>
      <c r="N2374" s="167"/>
      <c r="O2374" s="167"/>
      <c r="S2374" s="53">
        <v>21807</v>
      </c>
    </row>
    <row r="2375" spans="1:19" x14ac:dyDescent="0.25">
      <c r="A2375" s="33" t="s">
        <v>109</v>
      </c>
      <c r="B2375" s="34">
        <f>VLOOKUP(D2375,nusedswatershed,4,FALSE)</f>
        <v>23</v>
      </c>
      <c r="C2375" s="35">
        <v>23</v>
      </c>
      <c r="D2375" s="36" t="s">
        <v>201</v>
      </c>
      <c r="E2375" s="36" t="s">
        <v>85</v>
      </c>
      <c r="F2375" s="21" t="s">
        <v>163</v>
      </c>
      <c r="G2375" s="22">
        <v>1995</v>
      </c>
      <c r="H2375" s="128">
        <v>212</v>
      </c>
      <c r="I2375" s="40">
        <v>212</v>
      </c>
      <c r="J2375" s="159" t="str">
        <f>IFERROR(IF(K2375&gt;0,I2375*K2375,"   -"),"   -")</f>
        <v xml:space="preserve">   -</v>
      </c>
      <c r="K2375" s="52" t="str">
        <f>_xlfn.IFNA(VLOOKUP(D2375&amp;"."&amp;G2375,PNIdata!$E$6:$L$264,2,FALSE),"-")</f>
        <v>-</v>
      </c>
      <c r="L2375" s="158" t="str">
        <f>IFERROR(IF(O2375&gt;0,I2375*O2375,"   -"),"   -")</f>
        <v xml:space="preserve">   -</v>
      </c>
      <c r="M2375" s="52"/>
      <c r="N2375" s="167"/>
      <c r="O2375" s="167"/>
      <c r="S2375" s="53"/>
    </row>
    <row r="2376" spans="1:19" hidden="1" x14ac:dyDescent="0.25">
      <c r="A2376" s="33" t="s">
        <v>109</v>
      </c>
      <c r="B2376" s="34">
        <f>VLOOKUP(D2376,nusedswatershed,4,FALSE)</f>
        <v>23</v>
      </c>
      <c r="C2376" s="35">
        <v>23</v>
      </c>
      <c r="D2376" s="36" t="s">
        <v>201</v>
      </c>
      <c r="E2376" s="36" t="s">
        <v>85</v>
      </c>
      <c r="F2376" s="21" t="s">
        <v>163</v>
      </c>
      <c r="G2376" s="22">
        <v>1994</v>
      </c>
      <c r="H2376" s="128">
        <v>450</v>
      </c>
      <c r="I2376" s="40">
        <v>450</v>
      </c>
      <c r="J2376" s="159" t="str">
        <f>IFERROR(IF(K2376&gt;0,I2376*K2376,"   -"),"   -")</f>
        <v xml:space="preserve">   -</v>
      </c>
      <c r="K2376" s="52" t="str">
        <f>_xlfn.IFNA(VLOOKUP(D2376&amp;"."&amp;G2376,PNIdata!$E$6:$L$264,2,FALSE),"-")</f>
        <v>-</v>
      </c>
      <c r="L2376" s="158" t="str">
        <f>IFERROR(IF(O2376&gt;0,I2376*O2376,"   -"),"   -")</f>
        <v xml:space="preserve">   -</v>
      </c>
      <c r="M2376" s="52"/>
      <c r="N2376" s="167"/>
      <c r="O2376" s="167"/>
      <c r="S2376" s="53">
        <v>216144</v>
      </c>
    </row>
    <row r="2377" spans="1:19" hidden="1" x14ac:dyDescent="0.25">
      <c r="A2377" s="33" t="s">
        <v>109</v>
      </c>
      <c r="B2377" s="34">
        <f>VLOOKUP(D2377,nusedswatershed,4,FALSE)</f>
        <v>23</v>
      </c>
      <c r="C2377" s="35">
        <v>23</v>
      </c>
      <c r="D2377" s="36" t="s">
        <v>201</v>
      </c>
      <c r="E2377" s="36" t="s">
        <v>85</v>
      </c>
      <c r="F2377" s="21" t="s">
        <v>163</v>
      </c>
      <c r="G2377" s="22">
        <v>1993</v>
      </c>
      <c r="H2377" s="128">
        <v>83</v>
      </c>
      <c r="I2377" s="40">
        <v>83</v>
      </c>
      <c r="J2377" s="159" t="str">
        <f>IFERROR(IF(K2377&gt;0,I2377*K2377,"   -"),"   -")</f>
        <v xml:space="preserve">   -</v>
      </c>
      <c r="K2377" s="52" t="str">
        <f>_xlfn.IFNA(VLOOKUP(D2377&amp;"."&amp;G2377,PNIdata!$E$6:$L$264,2,FALSE),"-")</f>
        <v>-</v>
      </c>
      <c r="L2377" s="158" t="str">
        <f>IFERROR(IF(O2377&gt;0,I2377*O2377,"   -"),"   -")</f>
        <v xml:space="preserve">   -</v>
      </c>
      <c r="M2377" s="52"/>
      <c r="N2377" s="167"/>
      <c r="O2377" s="167"/>
      <c r="S2377" s="53">
        <v>134594</v>
      </c>
    </row>
    <row r="2378" spans="1:19" hidden="1" x14ac:dyDescent="0.25">
      <c r="A2378" s="33" t="s">
        <v>109</v>
      </c>
      <c r="B2378" s="34">
        <f>VLOOKUP(D2378,nusedswatershed,4,FALSE)</f>
        <v>23</v>
      </c>
      <c r="C2378" s="35">
        <v>23</v>
      </c>
      <c r="D2378" s="36" t="s">
        <v>201</v>
      </c>
      <c r="E2378" s="36" t="s">
        <v>85</v>
      </c>
      <c r="F2378" s="21" t="s">
        <v>163</v>
      </c>
      <c r="G2378" s="22">
        <v>1992</v>
      </c>
      <c r="H2378" s="128">
        <v>150</v>
      </c>
      <c r="I2378" s="40">
        <v>150</v>
      </c>
      <c r="J2378" s="159" t="str">
        <f>IFERROR(IF(K2378&gt;0,I2378*K2378,"   -"),"   -")</f>
        <v xml:space="preserve">   -</v>
      </c>
      <c r="K2378" s="52" t="str">
        <f>_xlfn.IFNA(VLOOKUP(D2378&amp;"."&amp;G2378,PNIdata!$E$6:$L$264,2,FALSE),"-")</f>
        <v>-</v>
      </c>
      <c r="L2378" s="158" t="str">
        <f>IFERROR(IF(O2378&gt;0,I2378*O2378,"   -"),"   -")</f>
        <v xml:space="preserve">   -</v>
      </c>
      <c r="M2378" s="52"/>
      <c r="N2378" s="167"/>
      <c r="O2378" s="167"/>
      <c r="S2378" s="53">
        <v>28555</v>
      </c>
    </row>
    <row r="2379" spans="1:19" hidden="1" x14ac:dyDescent="0.25">
      <c r="A2379" s="33" t="s">
        <v>109</v>
      </c>
      <c r="B2379" s="34">
        <f>VLOOKUP(D2379,nusedswatershed,4,FALSE)</f>
        <v>23</v>
      </c>
      <c r="C2379" s="35">
        <v>23</v>
      </c>
      <c r="D2379" s="36" t="s">
        <v>201</v>
      </c>
      <c r="E2379" s="36" t="s">
        <v>85</v>
      </c>
      <c r="F2379" s="21" t="s">
        <v>163</v>
      </c>
      <c r="G2379" s="22">
        <v>1991</v>
      </c>
      <c r="H2379" s="128">
        <v>171</v>
      </c>
      <c r="I2379" s="40">
        <v>171</v>
      </c>
      <c r="J2379" s="159" t="str">
        <f>IFERROR(IF(K2379&gt;0,I2379*K2379,"   -"),"   -")</f>
        <v xml:space="preserve">   -</v>
      </c>
      <c r="K2379" s="52" t="str">
        <f>_xlfn.IFNA(VLOOKUP(D2379&amp;"."&amp;G2379,PNIdata!$E$6:$L$264,2,FALSE),"-")</f>
        <v>-</v>
      </c>
      <c r="L2379" s="158" t="str">
        <f>IFERROR(IF(O2379&gt;0,I2379*O2379,"   -"),"   -")</f>
        <v xml:space="preserve">   -</v>
      </c>
      <c r="M2379" s="52"/>
      <c r="N2379" s="167"/>
      <c r="O2379" s="167"/>
      <c r="S2379" s="53">
        <v>298556</v>
      </c>
    </row>
    <row r="2380" spans="1:19" hidden="1" x14ac:dyDescent="0.25">
      <c r="A2380" s="33" t="s">
        <v>109</v>
      </c>
      <c r="B2380" s="34">
        <f>VLOOKUP(D2380,nusedswatershed,4,FALSE)</f>
        <v>23</v>
      </c>
      <c r="C2380" s="35">
        <v>23</v>
      </c>
      <c r="D2380" s="36" t="s">
        <v>201</v>
      </c>
      <c r="E2380" s="36" t="s">
        <v>85</v>
      </c>
      <c r="F2380" s="21" t="s">
        <v>163</v>
      </c>
      <c r="G2380" s="22">
        <v>1990</v>
      </c>
      <c r="H2380" s="128">
        <v>230</v>
      </c>
      <c r="I2380" s="40">
        <v>230</v>
      </c>
      <c r="J2380" s="159" t="str">
        <f>IFERROR(IF(K2380&gt;0,I2380*K2380,"   -"),"   -")</f>
        <v xml:space="preserve">   -</v>
      </c>
      <c r="K2380" s="52" t="str">
        <f>_xlfn.IFNA(VLOOKUP(D2380&amp;"."&amp;G2380,PNIdata!$E$6:$L$264,2,FALSE),"-")</f>
        <v>-</v>
      </c>
      <c r="L2380" s="158" t="str">
        <f>IFERROR(IF(O2380&gt;0,I2380*O2380,"   -"),"   -")</f>
        <v xml:space="preserve">   -</v>
      </c>
      <c r="M2380" s="52"/>
      <c r="N2380" s="167"/>
      <c r="O2380" s="167"/>
      <c r="S2380" s="53">
        <v>186541</v>
      </c>
    </row>
    <row r="2381" spans="1:19" hidden="1" x14ac:dyDescent="0.25">
      <c r="A2381" s="33" t="s">
        <v>109</v>
      </c>
      <c r="B2381" s="34">
        <f>VLOOKUP(D2381,nusedswatershed,4,FALSE)</f>
        <v>23</v>
      </c>
      <c r="C2381" s="35">
        <v>23</v>
      </c>
      <c r="D2381" s="36" t="s">
        <v>201</v>
      </c>
      <c r="E2381" s="36" t="s">
        <v>85</v>
      </c>
      <c r="F2381" s="21" t="s">
        <v>163</v>
      </c>
      <c r="G2381" s="22">
        <v>1989</v>
      </c>
      <c r="H2381" s="128">
        <v>300</v>
      </c>
      <c r="I2381" s="40">
        <v>300</v>
      </c>
      <c r="J2381" s="159" t="str">
        <f>IFERROR(IF(K2381&gt;0,I2381*K2381,"   -"),"   -")</f>
        <v xml:space="preserve">   -</v>
      </c>
      <c r="K2381" s="52" t="str">
        <f>_xlfn.IFNA(VLOOKUP(D2381&amp;"."&amp;G2381,PNIdata!$E$6:$L$264,2,FALSE),"-")</f>
        <v>-</v>
      </c>
      <c r="L2381" s="158" t="str">
        <f>IFERROR(IF(O2381&gt;0,I2381*O2381,"   -"),"   -")</f>
        <v xml:space="preserve">   -</v>
      </c>
      <c r="M2381" s="52"/>
      <c r="N2381" s="167"/>
      <c r="O2381" s="167"/>
      <c r="S2381" s="53">
        <v>114679</v>
      </c>
    </row>
    <row r="2382" spans="1:19" hidden="1" x14ac:dyDescent="0.25">
      <c r="A2382" s="33" t="s">
        <v>109</v>
      </c>
      <c r="B2382" s="34">
        <f>VLOOKUP(D2382,nusedswatershed,4,FALSE)</f>
        <v>23</v>
      </c>
      <c r="C2382" s="35">
        <v>23</v>
      </c>
      <c r="D2382" s="36" t="s">
        <v>201</v>
      </c>
      <c r="E2382" s="36" t="s">
        <v>85</v>
      </c>
      <c r="F2382" s="21" t="s">
        <v>163</v>
      </c>
      <c r="G2382" s="22">
        <v>1988</v>
      </c>
      <c r="H2382" s="128">
        <v>50</v>
      </c>
      <c r="I2382" s="40">
        <v>50</v>
      </c>
      <c r="J2382" s="159" t="str">
        <f>IFERROR(IF(K2382&gt;0,I2382*K2382,"   -"),"   -")</f>
        <v xml:space="preserve">   -</v>
      </c>
      <c r="K2382" s="52" t="str">
        <f>_xlfn.IFNA(VLOOKUP(D2382&amp;"."&amp;G2382,PNIdata!$E$6:$L$264,2,FALSE),"-")</f>
        <v>-</v>
      </c>
      <c r="L2382" s="158" t="str">
        <f>IFERROR(IF(O2382&gt;0,I2382*O2382,"   -"),"   -")</f>
        <v xml:space="preserve">   -</v>
      </c>
      <c r="M2382" s="52"/>
      <c r="N2382" s="167"/>
      <c r="O2382" s="167"/>
      <c r="S2382" s="53">
        <v>59841</v>
      </c>
    </row>
    <row r="2383" spans="1:19" hidden="1" x14ac:dyDescent="0.25">
      <c r="A2383" s="33" t="s">
        <v>109</v>
      </c>
      <c r="B2383" s="34">
        <f>VLOOKUP(D2383,nusedswatershed,4,FALSE)</f>
        <v>23</v>
      </c>
      <c r="C2383" s="35">
        <v>23</v>
      </c>
      <c r="D2383" s="36" t="s">
        <v>201</v>
      </c>
      <c r="E2383" s="36" t="s">
        <v>85</v>
      </c>
      <c r="F2383" s="21" t="s">
        <v>163</v>
      </c>
      <c r="G2383" s="22">
        <v>1987</v>
      </c>
      <c r="H2383" s="128" t="s">
        <v>643</v>
      </c>
      <c r="I2383" s="40"/>
      <c r="J2383" s="159" t="str">
        <f>IFERROR(IF(K2383&gt;0,I2383*K2383,"   -"),"   -")</f>
        <v xml:space="preserve">   -</v>
      </c>
      <c r="K2383" s="52" t="str">
        <f>_xlfn.IFNA(VLOOKUP(D2383&amp;"."&amp;G2383,PNIdata!$E$6:$L$264,2,FALSE),"-")</f>
        <v>-</v>
      </c>
      <c r="L2383" s="158" t="str">
        <f>IFERROR(IF(O2383&gt;0,I2383*O2383,"   -"),"   -")</f>
        <v xml:space="preserve">   -</v>
      </c>
      <c r="M2383" s="52"/>
      <c r="N2383" s="167"/>
      <c r="O2383" s="167"/>
      <c r="S2383" s="53">
        <v>416768</v>
      </c>
    </row>
    <row r="2384" spans="1:19" hidden="1" x14ac:dyDescent="0.25">
      <c r="A2384" s="33" t="s">
        <v>109</v>
      </c>
      <c r="B2384" s="34">
        <f>VLOOKUP(D2384,nusedswatershed,4,FALSE)</f>
        <v>23</v>
      </c>
      <c r="C2384" s="35">
        <v>23</v>
      </c>
      <c r="D2384" s="36" t="s">
        <v>201</v>
      </c>
      <c r="E2384" s="36" t="s">
        <v>85</v>
      </c>
      <c r="F2384" s="21" t="s">
        <v>163</v>
      </c>
      <c r="G2384" s="22">
        <v>1986</v>
      </c>
      <c r="H2384" s="128">
        <v>300</v>
      </c>
      <c r="I2384" s="40">
        <v>300</v>
      </c>
      <c r="J2384" s="159" t="str">
        <f>IFERROR(IF(K2384&gt;0,I2384*K2384,"   -"),"   -")</f>
        <v xml:space="preserve">   -</v>
      </c>
      <c r="K2384" s="52" t="str">
        <f>_xlfn.IFNA(VLOOKUP(D2384&amp;"."&amp;G2384,PNIdata!$E$6:$L$264,2,FALSE),"-")</f>
        <v>-</v>
      </c>
      <c r="L2384" s="158" t="str">
        <f>IFERROR(IF(O2384&gt;0,I2384*O2384,"   -"),"   -")</f>
        <v xml:space="preserve">   -</v>
      </c>
      <c r="M2384" s="52"/>
      <c r="N2384" s="167"/>
      <c r="O2384" s="167"/>
      <c r="S2384" s="53">
        <v>187353</v>
      </c>
    </row>
    <row r="2385" spans="1:19" hidden="1" x14ac:dyDescent="0.25">
      <c r="A2385" s="33" t="s">
        <v>109</v>
      </c>
      <c r="B2385" s="34">
        <f>VLOOKUP(D2385,nusedswatershed,4,FALSE)</f>
        <v>23</v>
      </c>
      <c r="C2385" s="35">
        <v>23</v>
      </c>
      <c r="D2385" s="36" t="s">
        <v>201</v>
      </c>
      <c r="E2385" s="36" t="s">
        <v>85</v>
      </c>
      <c r="F2385" s="21" t="s">
        <v>163</v>
      </c>
      <c r="G2385" s="22">
        <v>1985</v>
      </c>
      <c r="H2385" s="128">
        <v>250</v>
      </c>
      <c r="I2385" s="40">
        <v>250</v>
      </c>
      <c r="J2385" s="159" t="str">
        <f>IFERROR(IF(K2385&gt;0,I2385*K2385,"   -"),"   -")</f>
        <v xml:space="preserve">   -</v>
      </c>
      <c r="K2385" s="52" t="str">
        <f>_xlfn.IFNA(VLOOKUP(D2385&amp;"."&amp;G2385,PNIdata!$E$6:$L$264,2,FALSE),"-")</f>
        <v>-</v>
      </c>
      <c r="L2385" s="158" t="str">
        <f>IFERROR(IF(O2385&gt;0,I2385*O2385,"   -"),"   -")</f>
        <v xml:space="preserve">   -</v>
      </c>
      <c r="M2385" s="52"/>
      <c r="N2385" s="167"/>
      <c r="O2385" s="167"/>
      <c r="S2385" s="53">
        <v>116204</v>
      </c>
    </row>
    <row r="2386" spans="1:19" hidden="1" x14ac:dyDescent="0.25">
      <c r="A2386" s="33" t="s">
        <v>109</v>
      </c>
      <c r="B2386" s="34">
        <f>VLOOKUP(D2386,nusedswatershed,4,FALSE)</f>
        <v>23</v>
      </c>
      <c r="C2386" s="35">
        <v>23</v>
      </c>
      <c r="D2386" s="36" t="s">
        <v>201</v>
      </c>
      <c r="E2386" s="36" t="s">
        <v>85</v>
      </c>
      <c r="F2386" s="21" t="s">
        <v>163</v>
      </c>
      <c r="G2386" s="22">
        <v>1984</v>
      </c>
      <c r="H2386" s="128">
        <v>35</v>
      </c>
      <c r="I2386" s="40">
        <v>35</v>
      </c>
      <c r="J2386" s="159" t="str">
        <f>IFERROR(IF(K2386&gt;0,I2386*K2386,"   -"),"   -")</f>
        <v xml:space="preserve">   -</v>
      </c>
      <c r="K2386" s="52" t="str">
        <f>_xlfn.IFNA(VLOOKUP(D2386&amp;"."&amp;G2386,PNIdata!$E$6:$L$264,2,FALSE),"-")</f>
        <v>-</v>
      </c>
      <c r="L2386" s="158" t="str">
        <f>IFERROR(IF(O2386&gt;0,I2386*O2386,"   -"),"   -")</f>
        <v xml:space="preserve">   -</v>
      </c>
      <c r="M2386" s="52"/>
      <c r="N2386" s="167"/>
      <c r="O2386" s="167"/>
      <c r="S2386" s="53">
        <v>14272</v>
      </c>
    </row>
    <row r="2387" spans="1:19" hidden="1" x14ac:dyDescent="0.25">
      <c r="A2387" s="33" t="s">
        <v>109</v>
      </c>
      <c r="B2387" s="34">
        <f>VLOOKUP(D2387,nusedswatershed,4,FALSE)</f>
        <v>23</v>
      </c>
      <c r="C2387" s="35">
        <v>23</v>
      </c>
      <c r="D2387" s="36" t="s">
        <v>201</v>
      </c>
      <c r="E2387" s="36" t="s">
        <v>85</v>
      </c>
      <c r="F2387" s="21" t="s">
        <v>163</v>
      </c>
      <c r="G2387" s="22">
        <v>1983</v>
      </c>
      <c r="H2387" s="128">
        <v>100</v>
      </c>
      <c r="I2387" s="40">
        <v>100</v>
      </c>
      <c r="J2387" s="159" t="str">
        <f>IFERROR(IF(K2387&gt;0,I2387*K2387,"   -"),"   -")</f>
        <v xml:space="preserve">   -</v>
      </c>
      <c r="K2387" s="52" t="str">
        <f>_xlfn.IFNA(VLOOKUP(D2387&amp;"."&amp;G2387,PNIdata!$E$6:$L$264,2,FALSE),"-")</f>
        <v>-</v>
      </c>
      <c r="L2387" s="158" t="str">
        <f>IFERROR(IF(O2387&gt;0,I2387*O2387,"   -"),"   -")</f>
        <v xml:space="preserve">   -</v>
      </c>
      <c r="M2387" s="52"/>
      <c r="N2387" s="167"/>
      <c r="O2387" s="167"/>
      <c r="S2387" s="53">
        <v>43411</v>
      </c>
    </row>
    <row r="2388" spans="1:19" hidden="1" x14ac:dyDescent="0.25">
      <c r="A2388" s="33" t="s">
        <v>109</v>
      </c>
      <c r="B2388" s="34">
        <f>VLOOKUP(D2388,nusedswatershed,4,FALSE)</f>
        <v>23</v>
      </c>
      <c r="C2388" s="35">
        <v>23</v>
      </c>
      <c r="D2388" s="36" t="s">
        <v>201</v>
      </c>
      <c r="E2388" s="36" t="s">
        <v>85</v>
      </c>
      <c r="F2388" s="21" t="s">
        <v>163</v>
      </c>
      <c r="G2388" s="22">
        <v>1982</v>
      </c>
      <c r="H2388" s="128">
        <v>425</v>
      </c>
      <c r="I2388" s="40">
        <v>425</v>
      </c>
      <c r="J2388" s="159" t="str">
        <f>IFERROR(IF(K2388&gt;0,I2388*K2388,"   -"),"   -")</f>
        <v xml:space="preserve">   -</v>
      </c>
      <c r="K2388" s="52" t="str">
        <f>_xlfn.IFNA(VLOOKUP(D2388&amp;"."&amp;G2388,PNIdata!$E$6:$L$264,2,FALSE),"-")</f>
        <v>-</v>
      </c>
      <c r="L2388" s="158" t="str">
        <f>IFERROR(IF(O2388&gt;0,I2388*O2388,"   -"),"   -")</f>
        <v xml:space="preserve">   -</v>
      </c>
      <c r="M2388" s="52"/>
      <c r="N2388" s="167"/>
      <c r="O2388" s="167"/>
      <c r="S2388" s="53">
        <v>107868</v>
      </c>
    </row>
    <row r="2389" spans="1:19" hidden="1" x14ac:dyDescent="0.25">
      <c r="A2389" s="33" t="s">
        <v>109</v>
      </c>
      <c r="B2389" s="34">
        <f>VLOOKUP(D2389,nusedswatershed,4,FALSE)</f>
        <v>23</v>
      </c>
      <c r="C2389" s="35">
        <v>23</v>
      </c>
      <c r="D2389" s="36" t="s">
        <v>201</v>
      </c>
      <c r="E2389" s="36" t="s">
        <v>85</v>
      </c>
      <c r="F2389" s="21" t="s">
        <v>163</v>
      </c>
      <c r="G2389" s="22">
        <v>1981</v>
      </c>
      <c r="H2389" s="128">
        <v>250</v>
      </c>
      <c r="I2389" s="40">
        <v>250</v>
      </c>
      <c r="J2389" s="159" t="str">
        <f>IFERROR(IF(K2389&gt;0,I2389*K2389,"   -"),"   -")</f>
        <v xml:space="preserve">   -</v>
      </c>
      <c r="K2389" s="52" t="str">
        <f>_xlfn.IFNA(VLOOKUP(D2389&amp;"."&amp;G2389,PNIdata!$E$6:$L$264,2,FALSE),"-")</f>
        <v>-</v>
      </c>
      <c r="L2389" s="158" t="str">
        <f>IFERROR(IF(O2389&gt;0,I2389*O2389,"   -"),"   -")</f>
        <v xml:space="preserve">   -</v>
      </c>
      <c r="M2389" s="52"/>
      <c r="N2389" s="167"/>
      <c r="O2389" s="167"/>
      <c r="S2389" s="53"/>
    </row>
    <row r="2390" spans="1:19" hidden="1" x14ac:dyDescent="0.25">
      <c r="A2390" s="33" t="s">
        <v>109</v>
      </c>
      <c r="B2390" s="34">
        <f>VLOOKUP(D2390,nusedswatershed,4,FALSE)</f>
        <v>23</v>
      </c>
      <c r="C2390" s="35">
        <v>23</v>
      </c>
      <c r="D2390" s="36" t="s">
        <v>201</v>
      </c>
      <c r="E2390" s="36" t="s">
        <v>85</v>
      </c>
      <c r="F2390" s="21" t="s">
        <v>163</v>
      </c>
      <c r="G2390" s="22">
        <v>1980</v>
      </c>
      <c r="H2390" s="128">
        <v>175</v>
      </c>
      <c r="I2390" s="40">
        <v>175</v>
      </c>
      <c r="J2390" s="159" t="str">
        <f>IFERROR(IF(K2390&gt;0,I2390*K2390,"   -"),"   -")</f>
        <v xml:space="preserve">   -</v>
      </c>
      <c r="K2390" s="52" t="str">
        <f>_xlfn.IFNA(VLOOKUP(D2390&amp;"."&amp;G2390,PNIdata!$E$6:$L$264,2,FALSE),"-")</f>
        <v>-</v>
      </c>
      <c r="L2390" s="158" t="str">
        <f>IFERROR(IF(O2390&gt;0,I2390*O2390,"   -"),"   -")</f>
        <v xml:space="preserve">   -</v>
      </c>
      <c r="M2390" s="52"/>
      <c r="N2390" s="167"/>
      <c r="O2390" s="167"/>
      <c r="S2390" s="53"/>
    </row>
    <row r="2391" spans="1:19" hidden="1" x14ac:dyDescent="0.25">
      <c r="A2391" s="33" t="s">
        <v>109</v>
      </c>
      <c r="B2391" s="34">
        <f>VLOOKUP(D2391,nusedswatershed,4,FALSE)</f>
        <v>23</v>
      </c>
      <c r="C2391" s="35">
        <v>23</v>
      </c>
      <c r="D2391" s="36" t="s">
        <v>201</v>
      </c>
      <c r="E2391" s="36" t="s">
        <v>85</v>
      </c>
      <c r="F2391" s="21" t="s">
        <v>163</v>
      </c>
      <c r="G2391" s="22">
        <v>1979</v>
      </c>
      <c r="H2391" s="128">
        <v>200</v>
      </c>
      <c r="I2391" s="40">
        <v>200</v>
      </c>
      <c r="J2391" s="159" t="str">
        <f>IFERROR(IF(K2391&gt;0,I2391*K2391,"   -"),"   -")</f>
        <v xml:space="preserve">   -</v>
      </c>
      <c r="K2391" s="52" t="str">
        <f>_xlfn.IFNA(VLOOKUP(D2391&amp;"."&amp;G2391,PNIdata!$E$6:$L$264,2,FALSE),"-")</f>
        <v>-</v>
      </c>
      <c r="L2391" s="158" t="str">
        <f>IFERROR(IF(O2391&gt;0,I2391*O2391,"   -"),"   -")</f>
        <v xml:space="preserve">   -</v>
      </c>
      <c r="M2391" s="52"/>
      <c r="N2391" s="167"/>
      <c r="O2391" s="167"/>
      <c r="S2391" s="53"/>
    </row>
    <row r="2392" spans="1:19" hidden="1" x14ac:dyDescent="0.25">
      <c r="A2392" s="33" t="s">
        <v>109</v>
      </c>
      <c r="B2392" s="34">
        <f>VLOOKUP(D2392,nusedswatershed,4,FALSE)</f>
        <v>23</v>
      </c>
      <c r="C2392" s="35">
        <v>23</v>
      </c>
      <c r="D2392" s="36" t="s">
        <v>201</v>
      </c>
      <c r="E2392" s="36" t="s">
        <v>85</v>
      </c>
      <c r="F2392" s="21" t="s">
        <v>163</v>
      </c>
      <c r="G2392" s="22">
        <v>1978</v>
      </c>
      <c r="H2392" s="128">
        <v>300</v>
      </c>
      <c r="I2392" s="40">
        <v>300</v>
      </c>
      <c r="J2392" s="159" t="str">
        <f>IFERROR(IF(K2392&gt;0,I2392*K2392,"   -"),"   -")</f>
        <v xml:space="preserve">   -</v>
      </c>
      <c r="K2392" s="52" t="str">
        <f>_xlfn.IFNA(VLOOKUP(D2392&amp;"."&amp;G2392,PNIdata!$E$6:$L$264,2,FALSE),"-")</f>
        <v>-</v>
      </c>
      <c r="L2392" s="158" t="str">
        <f>IFERROR(IF(O2392&gt;0,I2392*O2392,"   -"),"   -")</f>
        <v xml:space="preserve">   -</v>
      </c>
      <c r="M2392" s="52"/>
      <c r="N2392" s="167"/>
      <c r="O2392" s="167"/>
      <c r="S2392" s="53"/>
    </row>
    <row r="2393" spans="1:19" hidden="1" x14ac:dyDescent="0.25">
      <c r="A2393" s="33" t="s">
        <v>109</v>
      </c>
      <c r="B2393" s="34">
        <f>VLOOKUP(D2393,nusedswatershed,4,FALSE)</f>
        <v>23</v>
      </c>
      <c r="C2393" s="35">
        <v>23</v>
      </c>
      <c r="D2393" s="36" t="s">
        <v>201</v>
      </c>
      <c r="E2393" s="36" t="s">
        <v>85</v>
      </c>
      <c r="F2393" s="21" t="s">
        <v>163</v>
      </c>
      <c r="G2393" s="22">
        <v>1977</v>
      </c>
      <c r="H2393" s="128">
        <v>450</v>
      </c>
      <c r="I2393" s="40">
        <v>450</v>
      </c>
      <c r="J2393" s="159" t="str">
        <f>IFERROR(IF(K2393&gt;0,I2393*K2393,"   -"),"   -")</f>
        <v xml:space="preserve">   -</v>
      </c>
      <c r="K2393" s="52" t="str">
        <f>_xlfn.IFNA(VLOOKUP(D2393&amp;"."&amp;G2393,PNIdata!$E$6:$L$264,2,FALSE),"-")</f>
        <v>-</v>
      </c>
      <c r="L2393" s="158" t="str">
        <f>IFERROR(IF(O2393&gt;0,I2393*O2393,"   -"),"   -")</f>
        <v xml:space="preserve">   -</v>
      </c>
      <c r="M2393" s="52"/>
      <c r="N2393" s="167"/>
      <c r="O2393" s="167"/>
      <c r="S2393" s="53"/>
    </row>
    <row r="2394" spans="1:19" hidden="1" x14ac:dyDescent="0.25">
      <c r="A2394" s="33" t="s">
        <v>109</v>
      </c>
      <c r="B2394" s="34">
        <f>VLOOKUP(D2394,nusedswatershed,4,FALSE)</f>
        <v>23</v>
      </c>
      <c r="C2394" s="35">
        <v>23</v>
      </c>
      <c r="D2394" s="36" t="s">
        <v>201</v>
      </c>
      <c r="E2394" s="36" t="s">
        <v>85</v>
      </c>
      <c r="F2394" s="21" t="s">
        <v>163</v>
      </c>
      <c r="G2394" s="22">
        <v>1976</v>
      </c>
      <c r="H2394" s="128">
        <v>550</v>
      </c>
      <c r="I2394" s="40">
        <v>550</v>
      </c>
      <c r="J2394" s="159" t="str">
        <f>IFERROR(IF(K2394&gt;0,I2394*K2394,"   -"),"   -")</f>
        <v xml:space="preserve">   -</v>
      </c>
      <c r="K2394" s="52" t="str">
        <f>_xlfn.IFNA(VLOOKUP(D2394&amp;"."&amp;G2394,PNIdata!$E$6:$L$264,2,FALSE),"-")</f>
        <v>-</v>
      </c>
      <c r="L2394" s="158" t="str">
        <f>IFERROR(IF(O2394&gt;0,I2394*O2394,"   -"),"   -")</f>
        <v xml:space="preserve">   -</v>
      </c>
      <c r="M2394" s="52"/>
      <c r="N2394" s="167"/>
      <c r="O2394" s="167"/>
      <c r="S2394" s="53"/>
    </row>
    <row r="2395" spans="1:19" hidden="1" x14ac:dyDescent="0.25">
      <c r="A2395" s="33" t="s">
        <v>109</v>
      </c>
      <c r="B2395" s="34">
        <f>VLOOKUP(D2395,nusedswatershed,4,FALSE)</f>
        <v>23</v>
      </c>
      <c r="C2395" s="35">
        <v>23</v>
      </c>
      <c r="D2395" s="36" t="s">
        <v>201</v>
      </c>
      <c r="E2395" s="36" t="s">
        <v>85</v>
      </c>
      <c r="F2395" s="21" t="s">
        <v>163</v>
      </c>
      <c r="G2395" s="22">
        <v>1975</v>
      </c>
      <c r="H2395" s="128">
        <v>750</v>
      </c>
      <c r="I2395" s="40">
        <v>750</v>
      </c>
      <c r="J2395" s="159" t="str">
        <f>IFERROR(IF(K2395&gt;0,I2395*K2395,"   -"),"   -")</f>
        <v xml:space="preserve">   -</v>
      </c>
      <c r="K2395" s="52" t="str">
        <f>_xlfn.IFNA(VLOOKUP(D2395&amp;"."&amp;G2395,PNIdata!$E$6:$L$264,2,FALSE),"-")</f>
        <v>-</v>
      </c>
      <c r="L2395" s="158" t="str">
        <f>IFERROR(IF(O2395&gt;0,I2395*O2395,"   -"),"   -")</f>
        <v xml:space="preserve">   -</v>
      </c>
      <c r="M2395" s="52"/>
      <c r="O2395" s="164"/>
      <c r="S2395" s="53"/>
    </row>
    <row r="2396" spans="1:19" hidden="1" x14ac:dyDescent="0.25">
      <c r="A2396" s="33" t="s">
        <v>109</v>
      </c>
      <c r="B2396" s="34">
        <f>VLOOKUP(D2396,nusedswatershed,4,FALSE)</f>
        <v>23</v>
      </c>
      <c r="C2396" s="35">
        <v>23</v>
      </c>
      <c r="D2396" s="36" t="s">
        <v>201</v>
      </c>
      <c r="E2396" s="36" t="s">
        <v>85</v>
      </c>
      <c r="F2396" s="21" t="s">
        <v>163</v>
      </c>
      <c r="G2396" s="22">
        <v>1974</v>
      </c>
      <c r="H2396" s="128">
        <v>600</v>
      </c>
      <c r="I2396" s="40">
        <v>600</v>
      </c>
      <c r="J2396" s="159" t="str">
        <f>IFERROR(IF(K2396&gt;0,I2396*K2396,"   -"),"   -")</f>
        <v xml:space="preserve">   -</v>
      </c>
      <c r="K2396" s="52" t="str">
        <f>_xlfn.IFNA(VLOOKUP(D2396&amp;"."&amp;G2396,PNIdata!$E$6:$L$264,2,FALSE),"-")</f>
        <v>-</v>
      </c>
      <c r="L2396" s="158" t="str">
        <f>IFERROR(IF(O2396&gt;0,I2396*O2396,"   -"),"   -")</f>
        <v xml:space="preserve">   -</v>
      </c>
      <c r="M2396" s="52"/>
      <c r="O2396" s="164"/>
      <c r="S2396" s="53"/>
    </row>
    <row r="2397" spans="1:19" hidden="1" x14ac:dyDescent="0.25">
      <c r="A2397" s="33" t="s">
        <v>109</v>
      </c>
      <c r="B2397" s="34">
        <f>VLOOKUP(D2397,nusedswatershed,4,FALSE)</f>
        <v>23</v>
      </c>
      <c r="C2397" s="35">
        <v>23</v>
      </c>
      <c r="D2397" s="36" t="s">
        <v>201</v>
      </c>
      <c r="E2397" s="36" t="s">
        <v>85</v>
      </c>
      <c r="F2397" s="21" t="s">
        <v>163</v>
      </c>
      <c r="G2397" s="22">
        <v>1973</v>
      </c>
      <c r="H2397" s="128">
        <v>750</v>
      </c>
      <c r="I2397" s="40">
        <v>750</v>
      </c>
      <c r="J2397" s="159" t="str">
        <f>IFERROR(IF(K2397&gt;0,I2397*K2397,"   -"),"   -")</f>
        <v xml:space="preserve">   -</v>
      </c>
      <c r="K2397" s="52" t="str">
        <f>_xlfn.IFNA(VLOOKUP(D2397&amp;"."&amp;G2397,PNIdata!$E$6:$L$264,2,FALSE),"-")</f>
        <v>-</v>
      </c>
      <c r="L2397" s="158" t="str">
        <f>IFERROR(IF(O2397&gt;0,I2397*O2397,"   -"),"   -")</f>
        <v xml:space="preserve">   -</v>
      </c>
      <c r="M2397" s="52"/>
      <c r="N2397" s="167"/>
      <c r="O2397" s="167"/>
      <c r="S2397" s="53"/>
    </row>
    <row r="2398" spans="1:19" hidden="1" x14ac:dyDescent="0.25">
      <c r="A2398" s="33" t="s">
        <v>109</v>
      </c>
      <c r="B2398" s="34">
        <f>VLOOKUP(D2398,nusedswatershed,4,FALSE)</f>
        <v>23</v>
      </c>
      <c r="C2398" s="35">
        <v>23</v>
      </c>
      <c r="D2398" s="36" t="s">
        <v>201</v>
      </c>
      <c r="E2398" s="36" t="s">
        <v>85</v>
      </c>
      <c r="F2398" s="21" t="s">
        <v>163</v>
      </c>
      <c r="G2398" s="22">
        <v>1972</v>
      </c>
      <c r="H2398" s="128">
        <v>900</v>
      </c>
      <c r="I2398" s="40">
        <v>900</v>
      </c>
      <c r="J2398" s="159" t="str">
        <f>IFERROR(IF(K2398&gt;0,I2398*K2398,"   -"),"   -")</f>
        <v xml:space="preserve">   -</v>
      </c>
      <c r="K2398" s="52" t="str">
        <f>_xlfn.IFNA(VLOOKUP(D2398&amp;"."&amp;G2398,PNIdata!$E$6:$L$264,2,FALSE),"-")</f>
        <v>-</v>
      </c>
      <c r="L2398" s="158" t="str">
        <f>IFERROR(IF(O2398&gt;0,I2398*O2398,"   -"),"   -")</f>
        <v xml:space="preserve">   -</v>
      </c>
      <c r="M2398" s="52"/>
      <c r="N2398" s="167"/>
      <c r="O2398" s="167"/>
      <c r="S2398" s="53">
        <v>13861</v>
      </c>
    </row>
    <row r="2399" spans="1:19" hidden="1" x14ac:dyDescent="0.25">
      <c r="A2399" s="33" t="s">
        <v>109</v>
      </c>
      <c r="B2399" s="34">
        <f>VLOOKUP(D2399,nusedswatershed,4,FALSE)</f>
        <v>23</v>
      </c>
      <c r="C2399" s="35">
        <v>23</v>
      </c>
      <c r="D2399" s="36" t="s">
        <v>201</v>
      </c>
      <c r="E2399" s="36" t="s">
        <v>85</v>
      </c>
      <c r="F2399" s="21" t="s">
        <v>163</v>
      </c>
      <c r="G2399" s="22">
        <v>1971</v>
      </c>
      <c r="H2399" s="128">
        <v>1200</v>
      </c>
      <c r="I2399" s="40">
        <v>1200</v>
      </c>
      <c r="J2399" s="159" t="str">
        <f>IFERROR(IF(K2399&gt;0,I2399*K2399,"   -"),"   -")</f>
        <v xml:space="preserve">   -</v>
      </c>
      <c r="K2399" s="52" t="str">
        <f>_xlfn.IFNA(VLOOKUP(D2399&amp;"."&amp;G2399,PNIdata!$E$6:$L$264,2,FALSE),"-")</f>
        <v>-</v>
      </c>
      <c r="L2399" s="158" t="str">
        <f>IFERROR(IF(O2399&gt;0,I2399*O2399,"   -"),"   -")</f>
        <v xml:space="preserve">   -</v>
      </c>
      <c r="M2399" s="52"/>
      <c r="N2399" s="167"/>
      <c r="O2399" s="167"/>
      <c r="S2399" s="53"/>
    </row>
    <row r="2400" spans="1:19" hidden="1" x14ac:dyDescent="0.25">
      <c r="A2400" s="33" t="s">
        <v>109</v>
      </c>
      <c r="B2400" s="34">
        <f>VLOOKUP(D2400,nusedswatershed,4,FALSE)</f>
        <v>23</v>
      </c>
      <c r="C2400" s="35">
        <v>23</v>
      </c>
      <c r="D2400" s="36" t="s">
        <v>201</v>
      </c>
      <c r="E2400" s="36" t="s">
        <v>85</v>
      </c>
      <c r="F2400" s="21" t="s">
        <v>163</v>
      </c>
      <c r="G2400" s="22">
        <v>1970</v>
      </c>
      <c r="H2400" s="128">
        <v>750</v>
      </c>
      <c r="I2400" s="40">
        <v>750</v>
      </c>
      <c r="J2400" s="159" t="str">
        <f>IFERROR(IF(K2400&gt;0,I2400*K2400,"   -"),"   -")</f>
        <v xml:space="preserve">   -</v>
      </c>
      <c r="K2400" s="52" t="str">
        <f>_xlfn.IFNA(VLOOKUP(D2400&amp;"."&amp;G2400,PNIdata!$E$6:$L$264,2,FALSE),"-")</f>
        <v>-</v>
      </c>
      <c r="L2400" s="158" t="str">
        <f>IFERROR(IF(O2400&gt;0,I2400*O2400,"   -"),"   -")</f>
        <v xml:space="preserve">   -</v>
      </c>
      <c r="M2400" s="52"/>
      <c r="N2400" s="167"/>
      <c r="O2400" s="167"/>
      <c r="S2400" s="53"/>
    </row>
    <row r="2401" spans="1:19" hidden="1" x14ac:dyDescent="0.25">
      <c r="A2401" s="33" t="s">
        <v>109</v>
      </c>
      <c r="B2401" s="34">
        <f>VLOOKUP(D2401,nusedswatershed,4,FALSE)</f>
        <v>23</v>
      </c>
      <c r="C2401" s="35">
        <v>23</v>
      </c>
      <c r="D2401" s="36" t="s">
        <v>201</v>
      </c>
      <c r="E2401" s="36" t="s">
        <v>85</v>
      </c>
      <c r="F2401" s="21" t="s">
        <v>163</v>
      </c>
      <c r="G2401" s="22">
        <v>1969</v>
      </c>
      <c r="H2401" s="128">
        <v>750</v>
      </c>
      <c r="I2401" s="40">
        <v>750</v>
      </c>
      <c r="J2401" s="159" t="str">
        <f>IFERROR(IF(K2401&gt;0,I2401*K2401,"   -"),"   -")</f>
        <v xml:space="preserve">   -</v>
      </c>
      <c r="K2401" s="52" t="str">
        <f>_xlfn.IFNA(VLOOKUP(D2401&amp;"."&amp;G2401,PNIdata!$E$6:$L$264,2,FALSE),"-")</f>
        <v>-</v>
      </c>
      <c r="L2401" s="158" t="str">
        <f>IFERROR(IF(O2401&gt;0,I2401*O2401,"   -"),"   -")</f>
        <v xml:space="preserve">   -</v>
      </c>
      <c r="M2401" s="52"/>
      <c r="N2401" s="167"/>
      <c r="O2401" s="167"/>
      <c r="S2401" s="53"/>
    </row>
    <row r="2402" spans="1:19" hidden="1" x14ac:dyDescent="0.25">
      <c r="A2402" s="33" t="s">
        <v>109</v>
      </c>
      <c r="B2402" s="34">
        <f>VLOOKUP(D2402,nusedswatershed,4,FALSE)</f>
        <v>23</v>
      </c>
      <c r="C2402" s="35">
        <v>23</v>
      </c>
      <c r="D2402" s="36" t="s">
        <v>201</v>
      </c>
      <c r="E2402" s="36" t="s">
        <v>85</v>
      </c>
      <c r="F2402" s="21" t="s">
        <v>163</v>
      </c>
      <c r="G2402" s="22">
        <v>1968</v>
      </c>
      <c r="H2402" s="128">
        <v>400</v>
      </c>
      <c r="I2402" s="40">
        <v>400</v>
      </c>
      <c r="J2402" s="159" t="str">
        <f>IFERROR(IF(K2402&gt;0,I2402*K2402,"   -"),"   -")</f>
        <v xml:space="preserve">   -</v>
      </c>
      <c r="K2402" s="52" t="str">
        <f>_xlfn.IFNA(VLOOKUP(D2402&amp;"."&amp;G2402,PNIdata!$E$6:$L$264,2,FALSE),"-")</f>
        <v>-</v>
      </c>
      <c r="L2402" s="158" t="str">
        <f>IFERROR(IF(O2402&gt;0,I2402*O2402,"   -"),"   -")</f>
        <v xml:space="preserve">   -</v>
      </c>
      <c r="M2402" s="52"/>
      <c r="N2402" s="167"/>
      <c r="O2402" s="167"/>
      <c r="S2402" s="53"/>
    </row>
    <row r="2403" spans="1:19" hidden="1" x14ac:dyDescent="0.25">
      <c r="A2403" s="33" t="s">
        <v>109</v>
      </c>
      <c r="B2403" s="34">
        <f>VLOOKUP(D2403,nusedswatershed,4,FALSE)</f>
        <v>23</v>
      </c>
      <c r="C2403" s="35">
        <v>23</v>
      </c>
      <c r="D2403" s="36" t="s">
        <v>201</v>
      </c>
      <c r="E2403" s="36" t="s">
        <v>85</v>
      </c>
      <c r="F2403" s="21" t="s">
        <v>163</v>
      </c>
      <c r="G2403" s="22">
        <v>1967</v>
      </c>
      <c r="H2403" s="128">
        <v>400</v>
      </c>
      <c r="I2403" s="40">
        <v>400</v>
      </c>
      <c r="J2403" s="159" t="str">
        <f>IFERROR(IF(K2403&gt;0,I2403*K2403,"   -"),"   -")</f>
        <v xml:space="preserve">   -</v>
      </c>
      <c r="K2403" s="52" t="str">
        <f>_xlfn.IFNA(VLOOKUP(D2403&amp;"."&amp;G2403,PNIdata!$E$6:$L$264,2,FALSE),"-")</f>
        <v>-</v>
      </c>
      <c r="L2403" s="158" t="str">
        <f>IFERROR(IF(O2403&gt;0,I2403*O2403,"   -"),"   -")</f>
        <v xml:space="preserve">   -</v>
      </c>
      <c r="M2403" s="52"/>
      <c r="O2403" s="164"/>
      <c r="S2403" s="53"/>
    </row>
    <row r="2404" spans="1:19" hidden="1" x14ac:dyDescent="0.25">
      <c r="A2404" s="33" t="s">
        <v>109</v>
      </c>
      <c r="B2404" s="34">
        <f>VLOOKUP(D2404,nusedswatershed,4,FALSE)</f>
        <v>23</v>
      </c>
      <c r="C2404" s="35">
        <v>23</v>
      </c>
      <c r="D2404" s="36" t="s">
        <v>201</v>
      </c>
      <c r="E2404" s="36" t="s">
        <v>85</v>
      </c>
      <c r="F2404" s="21" t="s">
        <v>163</v>
      </c>
      <c r="G2404" s="22">
        <v>1966</v>
      </c>
      <c r="H2404" s="128">
        <v>750</v>
      </c>
      <c r="I2404" s="40">
        <v>750</v>
      </c>
      <c r="J2404" s="159" t="str">
        <f>IFERROR(IF(K2404&gt;0,I2404*K2404,"   -"),"   -")</f>
        <v xml:space="preserve">   -</v>
      </c>
      <c r="K2404" s="52" t="str">
        <f>_xlfn.IFNA(VLOOKUP(D2404&amp;"."&amp;G2404,PNIdata!$E$6:$L$264,2,FALSE),"-")</f>
        <v>-</v>
      </c>
      <c r="L2404" s="158" t="str">
        <f>IFERROR(IF(O2404&gt;0,I2404*O2404,"   -"),"   -")</f>
        <v xml:space="preserve">   -</v>
      </c>
      <c r="M2404" s="52"/>
      <c r="O2404" s="164"/>
      <c r="S2404" s="53"/>
    </row>
    <row r="2405" spans="1:19" hidden="1" x14ac:dyDescent="0.25">
      <c r="A2405" s="33" t="s">
        <v>109</v>
      </c>
      <c r="B2405" s="34">
        <f>VLOOKUP(D2405,nusedswatershed,4,FALSE)</f>
        <v>23</v>
      </c>
      <c r="C2405" s="35">
        <v>23</v>
      </c>
      <c r="D2405" s="36" t="s">
        <v>201</v>
      </c>
      <c r="E2405" s="36" t="s">
        <v>85</v>
      </c>
      <c r="F2405" s="21" t="s">
        <v>163</v>
      </c>
      <c r="G2405" s="22">
        <v>1965</v>
      </c>
      <c r="H2405" s="128">
        <v>400</v>
      </c>
      <c r="I2405" s="40">
        <v>400</v>
      </c>
      <c r="J2405" s="159" t="str">
        <f>IFERROR(IF(K2405&gt;0,I2405*K2405,"   -"),"   -")</f>
        <v xml:space="preserve">   -</v>
      </c>
      <c r="K2405" s="52" t="str">
        <f>_xlfn.IFNA(VLOOKUP(D2405&amp;"."&amp;G2405,PNIdata!$E$6:$L$264,2,FALSE),"-")</f>
        <v>-</v>
      </c>
      <c r="L2405" s="158" t="str">
        <f>IFERROR(IF(O2405&gt;0,I2405*O2405,"   -"),"   -")</f>
        <v xml:space="preserve">   -</v>
      </c>
      <c r="M2405" s="52"/>
      <c r="N2405" s="167"/>
      <c r="O2405" s="167"/>
      <c r="S2405" s="53"/>
    </row>
    <row r="2406" spans="1:19" hidden="1" x14ac:dyDescent="0.25">
      <c r="A2406" s="33" t="s">
        <v>109</v>
      </c>
      <c r="B2406" s="34">
        <f>VLOOKUP(D2406,nusedswatershed,4,FALSE)</f>
        <v>23</v>
      </c>
      <c r="C2406" s="35">
        <v>23</v>
      </c>
      <c r="D2406" s="36" t="s">
        <v>201</v>
      </c>
      <c r="E2406" s="36" t="s">
        <v>85</v>
      </c>
      <c r="F2406" s="21" t="s">
        <v>163</v>
      </c>
      <c r="G2406" s="22">
        <v>1964</v>
      </c>
      <c r="H2406" s="128">
        <v>400</v>
      </c>
      <c r="I2406" s="40">
        <v>400</v>
      </c>
      <c r="J2406" s="159" t="str">
        <f>IFERROR(IF(K2406&gt;0,I2406*K2406,"   -"),"   -")</f>
        <v xml:space="preserve">   -</v>
      </c>
      <c r="K2406" s="52" t="str">
        <f>_xlfn.IFNA(VLOOKUP(D2406&amp;"."&amp;G2406,PNIdata!$E$6:$L$264,2,FALSE),"-")</f>
        <v>-</v>
      </c>
      <c r="L2406" s="158" t="str">
        <f>IFERROR(IF(O2406&gt;0,I2406*O2406,"   -"),"   -")</f>
        <v xml:space="preserve">   -</v>
      </c>
      <c r="M2406" s="52"/>
      <c r="O2406" s="164"/>
      <c r="S2406" s="53"/>
    </row>
    <row r="2407" spans="1:19" hidden="1" x14ac:dyDescent="0.25">
      <c r="A2407" s="33" t="s">
        <v>109</v>
      </c>
      <c r="B2407" s="34">
        <f>VLOOKUP(D2407,nusedswatershed,4,FALSE)</f>
        <v>23</v>
      </c>
      <c r="C2407" s="35">
        <v>23</v>
      </c>
      <c r="D2407" s="36" t="s">
        <v>201</v>
      </c>
      <c r="E2407" s="36" t="s">
        <v>85</v>
      </c>
      <c r="F2407" s="21" t="s">
        <v>163</v>
      </c>
      <c r="G2407" s="22">
        <v>1963</v>
      </c>
      <c r="H2407" s="128">
        <v>1500</v>
      </c>
      <c r="I2407" s="40">
        <v>1500</v>
      </c>
      <c r="J2407" s="159" t="str">
        <f>IFERROR(IF(K2407&gt;0,I2407*K2407,"   -"),"   -")</f>
        <v xml:space="preserve">   -</v>
      </c>
      <c r="K2407" s="52" t="str">
        <f>_xlfn.IFNA(VLOOKUP(D2407&amp;"."&amp;G2407,PNIdata!$E$6:$L$264,2,FALSE),"-")</f>
        <v>-</v>
      </c>
      <c r="L2407" s="158" t="str">
        <f>IFERROR(IF(O2407&gt;0,I2407*O2407,"   -"),"   -")</f>
        <v xml:space="preserve">   -</v>
      </c>
      <c r="M2407" s="52"/>
      <c r="O2407" s="164"/>
      <c r="S2407" s="53"/>
    </row>
    <row r="2408" spans="1:19" hidden="1" x14ac:dyDescent="0.25">
      <c r="A2408" s="33" t="s">
        <v>109</v>
      </c>
      <c r="B2408" s="34">
        <f>VLOOKUP(D2408,nusedswatershed,4,FALSE)</f>
        <v>23</v>
      </c>
      <c r="C2408" s="35">
        <v>23</v>
      </c>
      <c r="D2408" s="36" t="s">
        <v>201</v>
      </c>
      <c r="E2408" s="36" t="s">
        <v>85</v>
      </c>
      <c r="F2408" s="21" t="s">
        <v>163</v>
      </c>
      <c r="G2408" s="22">
        <v>1962</v>
      </c>
      <c r="H2408" s="128">
        <v>400</v>
      </c>
      <c r="I2408" s="40">
        <v>400</v>
      </c>
      <c r="J2408" s="159" t="str">
        <f>IFERROR(IF(K2408&gt;0,I2408*K2408,"   -"),"   -")</f>
        <v xml:space="preserve">   -</v>
      </c>
      <c r="K2408" s="52" t="str">
        <f>_xlfn.IFNA(VLOOKUP(D2408&amp;"."&amp;G2408,PNIdata!$E$6:$L$264,2,FALSE),"-")</f>
        <v>-</v>
      </c>
      <c r="L2408" s="158" t="str">
        <f>IFERROR(IF(O2408&gt;0,I2408*O2408,"   -"),"   -")</f>
        <v xml:space="preserve">   -</v>
      </c>
      <c r="M2408" s="52"/>
      <c r="O2408" s="164"/>
      <c r="S2408" s="53"/>
    </row>
    <row r="2409" spans="1:19" hidden="1" x14ac:dyDescent="0.25">
      <c r="A2409" s="33" t="s">
        <v>109</v>
      </c>
      <c r="B2409" s="34">
        <f>VLOOKUP(D2409,nusedswatershed,4,FALSE)</f>
        <v>23</v>
      </c>
      <c r="C2409" s="35">
        <v>23</v>
      </c>
      <c r="D2409" s="36" t="s">
        <v>201</v>
      </c>
      <c r="E2409" s="36" t="s">
        <v>85</v>
      </c>
      <c r="F2409" s="21" t="s">
        <v>163</v>
      </c>
      <c r="G2409" s="22">
        <v>1961</v>
      </c>
      <c r="H2409" s="128">
        <v>1500</v>
      </c>
      <c r="I2409" s="40">
        <v>1500</v>
      </c>
      <c r="J2409" s="159" t="str">
        <f>IFERROR(IF(K2409&gt;0,I2409*K2409,"   -"),"   -")</f>
        <v xml:space="preserve">   -</v>
      </c>
      <c r="K2409" s="52" t="str">
        <f>_xlfn.IFNA(VLOOKUP(D2409&amp;"."&amp;G2409,PNIdata!$E$6:$L$264,2,FALSE),"-")</f>
        <v>-</v>
      </c>
      <c r="L2409" s="158" t="str">
        <f>IFERROR(IF(O2409&gt;0,I2409*O2409,"   -"),"   -")</f>
        <v xml:space="preserve">   -</v>
      </c>
      <c r="M2409" s="52"/>
      <c r="O2409" s="164"/>
      <c r="S2409" s="53"/>
    </row>
    <row r="2410" spans="1:19" hidden="1" x14ac:dyDescent="0.25">
      <c r="A2410" s="33" t="s">
        <v>109</v>
      </c>
      <c r="B2410" s="34">
        <f>VLOOKUP(D2410,nusedswatershed,4,FALSE)</f>
        <v>23</v>
      </c>
      <c r="C2410" s="35">
        <v>23</v>
      </c>
      <c r="D2410" s="36" t="s">
        <v>201</v>
      </c>
      <c r="E2410" s="36" t="s">
        <v>85</v>
      </c>
      <c r="F2410" s="21" t="s">
        <v>163</v>
      </c>
      <c r="G2410" s="22">
        <v>1960</v>
      </c>
      <c r="H2410" s="128">
        <v>750</v>
      </c>
      <c r="I2410" s="40">
        <v>750</v>
      </c>
      <c r="J2410" s="159" t="str">
        <f>IFERROR(IF(K2410&gt;0,I2410*K2410,"   -"),"   -")</f>
        <v xml:space="preserve">   -</v>
      </c>
      <c r="K2410" s="52" t="str">
        <f>_xlfn.IFNA(VLOOKUP(D2410&amp;"."&amp;G2410,PNIdata!$E$6:$L$264,2,FALSE),"-")</f>
        <v>-</v>
      </c>
      <c r="L2410" s="158" t="str">
        <f>IFERROR(IF(O2410&gt;0,I2410*O2410,"   -"),"   -")</f>
        <v xml:space="preserve">   -</v>
      </c>
      <c r="M2410" s="52"/>
      <c r="O2410" s="164"/>
      <c r="S2410" s="53"/>
    </row>
    <row r="2411" spans="1:19" hidden="1" x14ac:dyDescent="0.25">
      <c r="A2411" s="33" t="s">
        <v>109</v>
      </c>
      <c r="B2411" s="34">
        <f>VLOOKUP(D2411,nusedswatershed,4,FALSE)</f>
        <v>23</v>
      </c>
      <c r="C2411" s="35">
        <v>23</v>
      </c>
      <c r="D2411" s="36" t="s">
        <v>201</v>
      </c>
      <c r="E2411" s="36" t="s">
        <v>85</v>
      </c>
      <c r="F2411" s="21" t="s">
        <v>163</v>
      </c>
      <c r="G2411" s="22">
        <v>1959</v>
      </c>
      <c r="H2411" s="128">
        <v>1500</v>
      </c>
      <c r="I2411" s="40">
        <v>1500</v>
      </c>
      <c r="J2411" s="159" t="str">
        <f>IFERROR(IF(K2411&gt;0,I2411*K2411,"   -"),"   -")</f>
        <v xml:space="preserve">   -</v>
      </c>
      <c r="K2411" s="52" t="str">
        <f>_xlfn.IFNA(VLOOKUP(D2411&amp;"."&amp;G2411,PNIdata!$E$6:$L$264,2,FALSE),"-")</f>
        <v>-</v>
      </c>
      <c r="L2411" s="158" t="str">
        <f>IFERROR(IF(O2411&gt;0,I2411*O2411,"   -"),"   -")</f>
        <v xml:space="preserve">   -</v>
      </c>
      <c r="M2411" s="52"/>
      <c r="O2411" s="164"/>
      <c r="S2411" s="53"/>
    </row>
    <row r="2412" spans="1:19" hidden="1" x14ac:dyDescent="0.25">
      <c r="A2412" s="33" t="s">
        <v>109</v>
      </c>
      <c r="B2412" s="34">
        <f>VLOOKUP(D2412,nusedswatershed,4,FALSE)</f>
        <v>23</v>
      </c>
      <c r="C2412" s="35">
        <v>23</v>
      </c>
      <c r="D2412" s="36" t="s">
        <v>201</v>
      </c>
      <c r="E2412" s="36" t="s">
        <v>85</v>
      </c>
      <c r="F2412" s="21" t="s">
        <v>163</v>
      </c>
      <c r="G2412" s="22">
        <v>1958</v>
      </c>
      <c r="H2412" s="128">
        <v>400</v>
      </c>
      <c r="I2412" s="40">
        <v>400</v>
      </c>
      <c r="J2412" s="159" t="str">
        <f>IFERROR(IF(K2412&gt;0,I2412*K2412,"   -"),"   -")</f>
        <v xml:space="preserve">   -</v>
      </c>
      <c r="K2412" s="52" t="str">
        <f>_xlfn.IFNA(VLOOKUP(D2412&amp;"."&amp;G2412,PNIdata!$E$6:$L$264,2,FALSE),"-")</f>
        <v>-</v>
      </c>
      <c r="L2412" s="158" t="str">
        <f>IFERROR(IF(O2412&gt;0,I2412*O2412,"   -"),"   -")</f>
        <v xml:space="preserve">   -</v>
      </c>
      <c r="M2412" s="52"/>
      <c r="O2412" s="164"/>
      <c r="S2412" s="53"/>
    </row>
    <row r="2413" spans="1:19" hidden="1" x14ac:dyDescent="0.25">
      <c r="A2413" s="33" t="s">
        <v>109</v>
      </c>
      <c r="B2413" s="34">
        <f>VLOOKUP(D2413,nusedswatershed,4,FALSE)</f>
        <v>23</v>
      </c>
      <c r="C2413" s="35">
        <v>23</v>
      </c>
      <c r="D2413" s="36" t="s">
        <v>201</v>
      </c>
      <c r="E2413" s="36" t="s">
        <v>85</v>
      </c>
      <c r="F2413" s="21" t="s">
        <v>163</v>
      </c>
      <c r="G2413" s="22">
        <v>1957</v>
      </c>
      <c r="H2413" s="128">
        <v>400</v>
      </c>
      <c r="I2413" s="40">
        <v>400</v>
      </c>
      <c r="J2413" s="159" t="str">
        <f>IFERROR(IF(K2413&gt;0,I2413*K2413,"   -"),"   -")</f>
        <v xml:space="preserve">   -</v>
      </c>
      <c r="K2413" s="52" t="str">
        <f>_xlfn.IFNA(VLOOKUP(D2413&amp;"."&amp;G2413,PNIdata!$E$6:$L$264,2,FALSE),"-")</f>
        <v>-</v>
      </c>
      <c r="L2413" s="158" t="str">
        <f>IFERROR(IF(O2413&gt;0,I2413*O2413,"   -"),"   -")</f>
        <v xml:space="preserve">   -</v>
      </c>
      <c r="M2413" s="52"/>
      <c r="O2413" s="164"/>
      <c r="S2413" s="53"/>
    </row>
    <row r="2414" spans="1:19" hidden="1" x14ac:dyDescent="0.25">
      <c r="A2414" s="33" t="s">
        <v>109</v>
      </c>
      <c r="B2414" s="34">
        <f>VLOOKUP(D2414,nusedswatershed,4,FALSE)</f>
        <v>23</v>
      </c>
      <c r="C2414" s="35">
        <v>23</v>
      </c>
      <c r="D2414" s="36" t="s">
        <v>201</v>
      </c>
      <c r="E2414" s="36" t="s">
        <v>85</v>
      </c>
      <c r="F2414" s="21" t="s">
        <v>163</v>
      </c>
      <c r="G2414" s="22">
        <v>1956</v>
      </c>
      <c r="H2414" s="128">
        <v>750</v>
      </c>
      <c r="I2414" s="40">
        <v>750</v>
      </c>
      <c r="J2414" s="159" t="str">
        <f>IFERROR(IF(K2414&gt;0,I2414*K2414,"   -"),"   -")</f>
        <v xml:space="preserve">   -</v>
      </c>
      <c r="K2414" s="52" t="str">
        <f>_xlfn.IFNA(VLOOKUP(D2414&amp;"."&amp;G2414,PNIdata!$E$6:$L$264,2,FALSE),"-")</f>
        <v>-</v>
      </c>
      <c r="L2414" s="158" t="str">
        <f>IFERROR(IF(O2414&gt;0,I2414*O2414,"   -"),"   -")</f>
        <v xml:space="preserve">   -</v>
      </c>
      <c r="M2414" s="52"/>
      <c r="O2414" s="164"/>
      <c r="S2414" s="53"/>
    </row>
    <row r="2415" spans="1:19" hidden="1" x14ac:dyDescent="0.25">
      <c r="A2415" s="33" t="s">
        <v>109</v>
      </c>
      <c r="B2415" s="34">
        <f>VLOOKUP(D2415,nusedswatershed,4,FALSE)</f>
        <v>23</v>
      </c>
      <c r="C2415" s="35">
        <v>23</v>
      </c>
      <c r="D2415" s="36" t="s">
        <v>201</v>
      </c>
      <c r="E2415" s="36" t="s">
        <v>85</v>
      </c>
      <c r="F2415" s="21" t="s">
        <v>163</v>
      </c>
      <c r="G2415" s="22">
        <v>1955</v>
      </c>
      <c r="H2415" s="128">
        <v>3500</v>
      </c>
      <c r="I2415" s="40">
        <v>3500</v>
      </c>
      <c r="J2415" s="159" t="str">
        <f>IFERROR(IF(K2415&gt;0,I2415*K2415,"   -"),"   -")</f>
        <v xml:space="preserve">   -</v>
      </c>
      <c r="K2415" s="52" t="str">
        <f>_xlfn.IFNA(VLOOKUP(D2415&amp;"."&amp;G2415,PNIdata!$E$6:$L$264,2,FALSE),"-")</f>
        <v>-</v>
      </c>
      <c r="L2415" s="158" t="str">
        <f>IFERROR(IF(O2415&gt;0,I2415*O2415,"   -"),"   -")</f>
        <v xml:space="preserve">   -</v>
      </c>
      <c r="M2415" s="52"/>
      <c r="O2415" s="164"/>
      <c r="S2415" s="53"/>
    </row>
    <row r="2416" spans="1:19" hidden="1" x14ac:dyDescent="0.25">
      <c r="A2416" s="33" t="s">
        <v>109</v>
      </c>
      <c r="B2416" s="34">
        <f>VLOOKUP(D2416,nusedswatershed,4,FALSE)</f>
        <v>23</v>
      </c>
      <c r="C2416" s="35">
        <v>23</v>
      </c>
      <c r="D2416" s="36" t="s">
        <v>201</v>
      </c>
      <c r="E2416" s="36" t="s">
        <v>85</v>
      </c>
      <c r="F2416" s="21" t="s">
        <v>163</v>
      </c>
      <c r="G2416" s="22">
        <v>1954</v>
      </c>
      <c r="H2416" s="128">
        <v>3500</v>
      </c>
      <c r="I2416" s="40">
        <v>3500</v>
      </c>
      <c r="J2416" s="159" t="str">
        <f>IFERROR(IF(K2416&gt;0,I2416*K2416,"   -"),"   -")</f>
        <v xml:space="preserve">   -</v>
      </c>
      <c r="K2416" s="52" t="str">
        <f>_xlfn.IFNA(VLOOKUP(D2416&amp;"."&amp;G2416,PNIdata!$E$6:$L$264,2,FALSE),"-")</f>
        <v>-</v>
      </c>
      <c r="L2416" s="158" t="str">
        <f>IFERROR(IF(O2416&gt;0,I2416*O2416,"   -"),"   -")</f>
        <v xml:space="preserve">   -</v>
      </c>
      <c r="M2416" s="52"/>
      <c r="N2416" s="167"/>
      <c r="O2416" s="167"/>
      <c r="S2416" s="53"/>
    </row>
    <row r="2417" spans="1:19" hidden="1" x14ac:dyDescent="0.25">
      <c r="A2417" s="33" t="s">
        <v>109</v>
      </c>
      <c r="B2417" s="34">
        <f>VLOOKUP(D2417,nusedswatershed,4,FALSE)</f>
        <v>23</v>
      </c>
      <c r="C2417" s="35">
        <v>23</v>
      </c>
      <c r="D2417" s="36" t="s">
        <v>201</v>
      </c>
      <c r="E2417" s="36" t="s">
        <v>85</v>
      </c>
      <c r="F2417" s="21" t="s">
        <v>163</v>
      </c>
      <c r="G2417" s="22">
        <v>1953</v>
      </c>
      <c r="H2417" s="128">
        <v>3500</v>
      </c>
      <c r="I2417" s="40">
        <v>3500</v>
      </c>
      <c r="J2417" s="159" t="str">
        <f>IFERROR(IF(K2417&gt;0,I2417*K2417,"   -"),"   -")</f>
        <v xml:space="preserve">   -</v>
      </c>
      <c r="K2417" s="52" t="str">
        <f>_xlfn.IFNA(VLOOKUP(D2417&amp;"."&amp;G2417,PNIdata!$E$6:$L$264,2,FALSE),"-")</f>
        <v>-</v>
      </c>
      <c r="L2417" s="158" t="str">
        <f>IFERROR(IF(O2417&gt;0,I2417*O2417,"   -"),"   -")</f>
        <v xml:space="preserve">   -</v>
      </c>
      <c r="M2417" s="52"/>
      <c r="N2417" s="167"/>
      <c r="O2417" s="167"/>
      <c r="S2417" s="53"/>
    </row>
    <row r="2418" spans="1:19" x14ac:dyDescent="0.25">
      <c r="A2418" s="33" t="s">
        <v>154</v>
      </c>
      <c r="B2418" s="34">
        <f>VLOOKUP(D2418,nusedswatershed,4,FALSE)</f>
        <v>26</v>
      </c>
      <c r="C2418" s="35">
        <v>26</v>
      </c>
      <c r="D2418" s="36" t="s">
        <v>237</v>
      </c>
      <c r="E2418" s="36" t="s">
        <v>88</v>
      </c>
      <c r="F2418" s="21" t="s">
        <v>163</v>
      </c>
      <c r="G2418" s="40">
        <v>2023</v>
      </c>
      <c r="H2418" s="128" t="s">
        <v>646</v>
      </c>
      <c r="I2418" s="40"/>
      <c r="J2418" s="159" t="str">
        <f>IFERROR(IF(K2418&gt;0,I2418*K2418,"   -"),"   -")</f>
        <v xml:space="preserve">   -</v>
      </c>
      <c r="K2418" s="52" t="str">
        <f>_xlfn.IFNA(VLOOKUP(D2418&amp;"."&amp;G2418,PNIdata!$E$6:$L$264,2,FALSE),"-")</f>
        <v>-</v>
      </c>
      <c r="L2418" s="158" t="str">
        <f>IFERROR(IF(O2418&gt;0,I2418*O2418,"   -"),"   -")</f>
        <v xml:space="preserve">   -</v>
      </c>
      <c r="M2418" s="52"/>
      <c r="N2418" s="167"/>
      <c r="O2418" s="167"/>
    </row>
    <row r="2419" spans="1:19" x14ac:dyDescent="0.25">
      <c r="A2419" s="33" t="s">
        <v>154</v>
      </c>
      <c r="B2419" s="34">
        <f>VLOOKUP(D2419,nusedswatershed,4,FALSE)</f>
        <v>26</v>
      </c>
      <c r="C2419" s="35">
        <v>26</v>
      </c>
      <c r="D2419" s="36" t="s">
        <v>237</v>
      </c>
      <c r="E2419" s="36" t="s">
        <v>88</v>
      </c>
      <c r="F2419" s="21" t="s">
        <v>163</v>
      </c>
      <c r="G2419" s="40">
        <v>2022</v>
      </c>
      <c r="H2419" s="128" t="s">
        <v>644</v>
      </c>
      <c r="I2419" s="40"/>
      <c r="J2419" s="159" t="str">
        <f>IFERROR(IF(K2419&gt;0,I2419*K2419,"   -"),"   -")</f>
        <v xml:space="preserve">   -</v>
      </c>
      <c r="K2419" s="52" t="str">
        <f>_xlfn.IFNA(VLOOKUP(D2419&amp;"."&amp;G2419,PNIdata!$E$6:$L$264,2,FALSE),"-")</f>
        <v>-</v>
      </c>
      <c r="L2419" s="158" t="str">
        <f>IFERROR(IF(O2419&gt;0,I2419*O2419,"   -"),"   -")</f>
        <v xml:space="preserve">   -</v>
      </c>
      <c r="M2419" s="52"/>
      <c r="N2419" s="167"/>
      <c r="O2419" s="167"/>
    </row>
    <row r="2420" spans="1:19" x14ac:dyDescent="0.25">
      <c r="A2420" s="33" t="s">
        <v>154</v>
      </c>
      <c r="B2420" s="34">
        <f>VLOOKUP(D2420,nusedswatershed,4,FALSE)</f>
        <v>26</v>
      </c>
      <c r="C2420" s="35">
        <v>26</v>
      </c>
      <c r="D2420" s="36" t="s">
        <v>237</v>
      </c>
      <c r="E2420" s="36" t="s">
        <v>88</v>
      </c>
      <c r="F2420" s="21" t="s">
        <v>163</v>
      </c>
      <c r="G2420" s="40">
        <v>2021</v>
      </c>
      <c r="H2420" s="128" t="s">
        <v>646</v>
      </c>
      <c r="I2420" s="40"/>
      <c r="J2420" s="159" t="str">
        <f>IFERROR(IF(K2420&gt;0,I2420*K2420,"   -"),"   -")</f>
        <v xml:space="preserve">   -</v>
      </c>
      <c r="K2420" s="52" t="str">
        <f>_xlfn.IFNA(VLOOKUP(D2420&amp;"."&amp;G2420,PNIdata!$E$6:$L$264,2,FALSE),"-")</f>
        <v>-</v>
      </c>
      <c r="L2420" s="158" t="str">
        <f>IFERROR(IF(O2420&gt;0,I2420*O2420,"   -"),"   -")</f>
        <v xml:space="preserve">   -</v>
      </c>
      <c r="M2420" s="52"/>
      <c r="N2420" s="167"/>
      <c r="O2420" s="167"/>
    </row>
    <row r="2421" spans="1:19" x14ac:dyDescent="0.25">
      <c r="A2421" s="33" t="s">
        <v>154</v>
      </c>
      <c r="B2421" s="34">
        <f>VLOOKUP(D2421,nusedswatershed,4,FALSE)</f>
        <v>26</v>
      </c>
      <c r="C2421" s="35">
        <v>26</v>
      </c>
      <c r="D2421" s="36" t="s">
        <v>237</v>
      </c>
      <c r="E2421" s="36" t="s">
        <v>88</v>
      </c>
      <c r="F2421" s="21" t="s">
        <v>163</v>
      </c>
      <c r="G2421" s="40">
        <v>2020</v>
      </c>
      <c r="H2421" s="128" t="s">
        <v>646</v>
      </c>
      <c r="I2421" s="40"/>
      <c r="J2421" s="159" t="str">
        <f>IFERROR(IF(K2421&gt;0,I2421*K2421,"   -"),"   -")</f>
        <v xml:space="preserve">   -</v>
      </c>
      <c r="K2421" s="52" t="str">
        <f>_xlfn.IFNA(VLOOKUP(D2421&amp;"."&amp;G2421,PNIdata!$E$6:$L$264,2,FALSE),"-")</f>
        <v>-</v>
      </c>
      <c r="L2421" s="158" t="str">
        <f>IFERROR(IF(O2421&gt;0,I2421*O2421,"   -"),"   -")</f>
        <v xml:space="preserve">   -</v>
      </c>
      <c r="M2421" s="52"/>
      <c r="N2421" s="167"/>
      <c r="O2421" s="167"/>
    </row>
    <row r="2422" spans="1:19" x14ac:dyDescent="0.25">
      <c r="A2422" s="33" t="s">
        <v>154</v>
      </c>
      <c r="B2422" s="34">
        <f>VLOOKUP(D2422,nusedswatershed,4,FALSE)</f>
        <v>26</v>
      </c>
      <c r="C2422" s="35">
        <v>26</v>
      </c>
      <c r="D2422" s="36" t="s">
        <v>237</v>
      </c>
      <c r="E2422" s="36" t="s">
        <v>88</v>
      </c>
      <c r="F2422" s="21" t="s">
        <v>163</v>
      </c>
      <c r="G2422" s="40">
        <v>2019</v>
      </c>
      <c r="H2422" s="128" t="s">
        <v>644</v>
      </c>
      <c r="I2422" s="40"/>
      <c r="J2422" s="159" t="str">
        <f>IFERROR(IF(K2422&gt;0,I2422*K2422,"   -"),"   -")</f>
        <v xml:space="preserve">   -</v>
      </c>
      <c r="K2422" s="52" t="str">
        <f>_xlfn.IFNA(VLOOKUP(D2422&amp;"."&amp;G2422,PNIdata!$E$6:$L$264,2,FALSE),"-")</f>
        <v>-</v>
      </c>
      <c r="L2422" s="158" t="str">
        <f>IFERROR(IF(O2422&gt;0,I2422*O2422,"   -"),"   -")</f>
        <v xml:space="preserve">   -</v>
      </c>
      <c r="M2422" s="52"/>
      <c r="N2422" s="167"/>
      <c r="O2422" s="167"/>
    </row>
    <row r="2423" spans="1:19" x14ac:dyDescent="0.25">
      <c r="A2423" s="33" t="s">
        <v>154</v>
      </c>
      <c r="B2423" s="34">
        <f>VLOOKUP(D2423,nusedswatershed,4,FALSE)</f>
        <v>26</v>
      </c>
      <c r="C2423" s="35">
        <v>26</v>
      </c>
      <c r="D2423" s="36" t="s">
        <v>237</v>
      </c>
      <c r="E2423" s="36" t="s">
        <v>88</v>
      </c>
      <c r="F2423" s="21" t="s">
        <v>163</v>
      </c>
      <c r="G2423" s="40">
        <v>2018</v>
      </c>
      <c r="H2423" s="128" t="s">
        <v>644</v>
      </c>
      <c r="I2423" s="40"/>
      <c r="J2423" s="159" t="str">
        <f>IFERROR(IF(K2423&gt;0,I2423*K2423,"   -"),"   -")</f>
        <v xml:space="preserve">   -</v>
      </c>
      <c r="K2423" s="52" t="str">
        <f>_xlfn.IFNA(VLOOKUP(D2423&amp;"."&amp;G2423,PNIdata!$E$6:$L$264,2,FALSE),"-")</f>
        <v>-</v>
      </c>
      <c r="L2423" s="158" t="str">
        <f>IFERROR(IF(O2423&gt;0,I2423*O2423,"   -"),"   -")</f>
        <v xml:space="preserve">   -</v>
      </c>
      <c r="M2423" s="52"/>
      <c r="N2423" s="167"/>
      <c r="O2423" s="167"/>
    </row>
    <row r="2424" spans="1:19" x14ac:dyDescent="0.25">
      <c r="A2424" s="33" t="s">
        <v>154</v>
      </c>
      <c r="B2424" s="34">
        <f>VLOOKUP(D2424,nusedswatershed,4,FALSE)</f>
        <v>26</v>
      </c>
      <c r="C2424" s="35">
        <v>26</v>
      </c>
      <c r="D2424" s="36" t="s">
        <v>237</v>
      </c>
      <c r="E2424" s="36" t="s">
        <v>88</v>
      </c>
      <c r="F2424" s="21" t="s">
        <v>163</v>
      </c>
      <c r="G2424" s="40">
        <v>2017</v>
      </c>
      <c r="H2424" s="128" t="s">
        <v>644</v>
      </c>
      <c r="I2424" s="40"/>
      <c r="J2424" s="159" t="str">
        <f>IFERROR(IF(K2424&gt;0,I2424*K2424,"   -"),"   -")</f>
        <v xml:space="preserve">   -</v>
      </c>
      <c r="K2424" s="52" t="str">
        <f>_xlfn.IFNA(VLOOKUP(D2424&amp;"."&amp;G2424,PNIdata!$E$6:$L$264,2,FALSE),"-")</f>
        <v>-</v>
      </c>
      <c r="L2424" s="158" t="str">
        <f>IFERROR(IF(O2424&gt;0,I2424*O2424,"   -"),"   -")</f>
        <v xml:space="preserve">   -</v>
      </c>
      <c r="M2424" s="52"/>
      <c r="N2424" s="167"/>
      <c r="O2424" s="167"/>
    </row>
    <row r="2425" spans="1:19" x14ac:dyDescent="0.25">
      <c r="A2425" s="33" t="s">
        <v>154</v>
      </c>
      <c r="B2425" s="34">
        <f>VLOOKUP(D2425,nusedswatershed,4,FALSE)</f>
        <v>26</v>
      </c>
      <c r="C2425" s="35">
        <v>26</v>
      </c>
      <c r="D2425" s="36" t="s">
        <v>237</v>
      </c>
      <c r="E2425" s="36" t="s">
        <v>88</v>
      </c>
      <c r="F2425" s="21" t="s">
        <v>163</v>
      </c>
      <c r="G2425" s="40">
        <v>2016</v>
      </c>
      <c r="H2425" s="128" t="s">
        <v>644</v>
      </c>
      <c r="I2425" s="40"/>
      <c r="J2425" s="159" t="str">
        <f>IFERROR(IF(K2425&gt;0,I2425*K2425,"   -"),"   -")</f>
        <v xml:space="preserve">   -</v>
      </c>
      <c r="K2425" s="52" t="str">
        <f>_xlfn.IFNA(VLOOKUP(D2425&amp;"."&amp;G2425,PNIdata!$E$6:$L$264,2,FALSE),"-")</f>
        <v>-</v>
      </c>
      <c r="L2425" s="158" t="str">
        <f>IFERROR(IF(O2425&gt;0,I2425*O2425,"   -"),"   -")</f>
        <v xml:space="preserve">   -</v>
      </c>
      <c r="M2425" s="52"/>
      <c r="N2425" s="167"/>
      <c r="O2425" s="167"/>
    </row>
    <row r="2426" spans="1:19" x14ac:dyDescent="0.25">
      <c r="A2426" s="33" t="s">
        <v>154</v>
      </c>
      <c r="B2426" s="34">
        <f>VLOOKUP(D2426,nusedswatershed,4,FALSE)</f>
        <v>26</v>
      </c>
      <c r="C2426" s="35">
        <v>26</v>
      </c>
      <c r="D2426" s="36" t="s">
        <v>237</v>
      </c>
      <c r="E2426" s="36" t="s">
        <v>88</v>
      </c>
      <c r="F2426" s="21" t="s">
        <v>163</v>
      </c>
      <c r="G2426" s="22">
        <v>2015</v>
      </c>
      <c r="H2426" s="128" t="s">
        <v>645</v>
      </c>
      <c r="I2426" s="40"/>
      <c r="J2426" s="159" t="str">
        <f>IFERROR(IF(K2426&gt;0,I2426*K2426,"   -"),"   -")</f>
        <v xml:space="preserve">   -</v>
      </c>
      <c r="K2426" s="52" t="str">
        <f>_xlfn.IFNA(VLOOKUP(D2426&amp;"."&amp;G2426,PNIdata!$E$6:$L$264,2,FALSE),"-")</f>
        <v>-</v>
      </c>
      <c r="L2426" s="158" t="str">
        <f>IFERROR(IF(O2426&gt;0,I2426*O2426,"   -"),"   -")</f>
        <v xml:space="preserve">   -</v>
      </c>
      <c r="M2426" s="52"/>
      <c r="N2426" s="167"/>
      <c r="O2426" s="167"/>
    </row>
    <row r="2427" spans="1:19" x14ac:dyDescent="0.25">
      <c r="A2427" s="33" t="s">
        <v>154</v>
      </c>
      <c r="B2427" s="34">
        <f>VLOOKUP(D2427,nusedswatershed,4,FALSE)</f>
        <v>26</v>
      </c>
      <c r="C2427" s="35">
        <v>26</v>
      </c>
      <c r="D2427" s="36" t="s">
        <v>237</v>
      </c>
      <c r="E2427" s="36" t="s">
        <v>88</v>
      </c>
      <c r="F2427" s="21" t="s">
        <v>163</v>
      </c>
      <c r="G2427" s="22">
        <v>2014</v>
      </c>
      <c r="H2427" s="128" t="s">
        <v>645</v>
      </c>
      <c r="I2427" s="40"/>
      <c r="J2427" s="159" t="str">
        <f>IFERROR(IF(K2427&gt;0,I2427*K2427,"   -"),"   -")</f>
        <v xml:space="preserve">   -</v>
      </c>
      <c r="K2427" s="52" t="str">
        <f>_xlfn.IFNA(VLOOKUP(D2427&amp;"."&amp;G2427,PNIdata!$E$6:$L$264,2,FALSE),"-")</f>
        <v>-</v>
      </c>
      <c r="L2427" s="158" t="str">
        <f>IFERROR(IF(O2427&gt;0,I2427*O2427,"   -"),"   -")</f>
        <v xml:space="preserve">   -</v>
      </c>
      <c r="M2427" s="52"/>
      <c r="N2427" s="167"/>
      <c r="O2427" s="167"/>
    </row>
    <row r="2428" spans="1:19" x14ac:dyDescent="0.25">
      <c r="A2428" s="33" t="s">
        <v>154</v>
      </c>
      <c r="B2428" s="34">
        <f>VLOOKUP(D2428,nusedswatershed,4,FALSE)</f>
        <v>26</v>
      </c>
      <c r="C2428" s="35">
        <v>26</v>
      </c>
      <c r="D2428" s="36" t="s">
        <v>237</v>
      </c>
      <c r="E2428" s="36" t="s">
        <v>88</v>
      </c>
      <c r="F2428" s="21" t="s">
        <v>163</v>
      </c>
      <c r="G2428">
        <v>2013</v>
      </c>
      <c r="H2428" s="128" t="s">
        <v>650</v>
      </c>
      <c r="I2428" s="40"/>
      <c r="J2428" s="159" t="str">
        <f>IFERROR(IF(K2428&gt;0,I2428*K2428,"   -"),"   -")</f>
        <v xml:space="preserve">   -</v>
      </c>
      <c r="K2428" s="52" t="str">
        <f>_xlfn.IFNA(VLOOKUP(D2428&amp;"."&amp;G2428,PNIdata!$E$6:$L$264,2,FALSE),"-")</f>
        <v>-</v>
      </c>
      <c r="L2428" s="158" t="str">
        <f>IFERROR(IF(O2428&gt;0,I2428*O2428,"   -"),"   -")</f>
        <v xml:space="preserve">   -</v>
      </c>
      <c r="M2428" s="52"/>
      <c r="N2428" s="167"/>
      <c r="O2428" s="167"/>
    </row>
    <row r="2429" spans="1:19" x14ac:dyDescent="0.25">
      <c r="A2429" s="33" t="s">
        <v>154</v>
      </c>
      <c r="B2429" s="34">
        <f>VLOOKUP(D2429,nusedswatershed,4,FALSE)</f>
        <v>26</v>
      </c>
      <c r="C2429" s="35">
        <v>26</v>
      </c>
      <c r="D2429" s="36" t="s">
        <v>237</v>
      </c>
      <c r="E2429" s="36" t="s">
        <v>88</v>
      </c>
      <c r="F2429" s="21" t="s">
        <v>163</v>
      </c>
      <c r="G2429" s="22">
        <v>2012</v>
      </c>
      <c r="H2429" s="128" t="s">
        <v>650</v>
      </c>
      <c r="I2429" s="40"/>
      <c r="J2429" s="159" t="str">
        <f>IFERROR(IF(K2429&gt;0,I2429*K2429,"   -"),"   -")</f>
        <v xml:space="preserve">   -</v>
      </c>
      <c r="K2429" s="52" t="str">
        <f>_xlfn.IFNA(VLOOKUP(D2429&amp;"."&amp;G2429,PNIdata!$E$6:$L$264,2,FALSE),"-")</f>
        <v>-</v>
      </c>
      <c r="L2429" s="158" t="str">
        <f>IFERROR(IF(O2429&gt;0,I2429*O2429,"   -"),"   -")</f>
        <v xml:space="preserve">   -</v>
      </c>
      <c r="M2429" s="52"/>
      <c r="N2429" s="167"/>
      <c r="O2429" s="167"/>
    </row>
    <row r="2430" spans="1:19" x14ac:dyDescent="0.25">
      <c r="A2430" s="33" t="s">
        <v>154</v>
      </c>
      <c r="B2430" s="34">
        <f>VLOOKUP(D2430,nusedswatershed,4,FALSE)</f>
        <v>26</v>
      </c>
      <c r="C2430" s="35">
        <v>26</v>
      </c>
      <c r="D2430" s="36" t="s">
        <v>237</v>
      </c>
      <c r="E2430" s="36" t="s">
        <v>88</v>
      </c>
      <c r="F2430" s="21" t="s">
        <v>163</v>
      </c>
      <c r="G2430" s="22">
        <v>2011</v>
      </c>
      <c r="H2430" s="128">
        <v>2</v>
      </c>
      <c r="I2430" s="40">
        <v>2</v>
      </c>
      <c r="J2430" s="159" t="str">
        <f>IFERROR(IF(K2430&gt;0,I2430*K2430,"   -"),"   -")</f>
        <v xml:space="preserve">   -</v>
      </c>
      <c r="K2430" s="52" t="str">
        <f>_xlfn.IFNA(VLOOKUP(D2430&amp;"."&amp;G2430,PNIdata!$E$6:$L$264,2,FALSE),"-")</f>
        <v>-</v>
      </c>
      <c r="L2430" s="158" t="str">
        <f>IFERROR(IF(O2430&gt;0,I2430*O2430,"   -"),"   -")</f>
        <v xml:space="preserve">   -</v>
      </c>
      <c r="M2430" s="52"/>
      <c r="N2430" s="167"/>
      <c r="O2430" s="167"/>
    </row>
    <row r="2431" spans="1:19" x14ac:dyDescent="0.25">
      <c r="A2431" s="33" t="s">
        <v>154</v>
      </c>
      <c r="B2431" s="34">
        <f>VLOOKUP(D2431,nusedswatershed,4,FALSE)</f>
        <v>26</v>
      </c>
      <c r="C2431" s="35">
        <v>26</v>
      </c>
      <c r="D2431" s="36" t="s">
        <v>237</v>
      </c>
      <c r="E2431" s="36" t="s">
        <v>88</v>
      </c>
      <c r="F2431" s="21" t="s">
        <v>163</v>
      </c>
      <c r="G2431" s="22">
        <v>2010</v>
      </c>
      <c r="H2431" s="128" t="s">
        <v>644</v>
      </c>
      <c r="I2431" s="40"/>
      <c r="J2431" s="159" t="str">
        <f>IFERROR(IF(K2431&gt;0,I2431*K2431,"   -"),"   -")</f>
        <v xml:space="preserve">   -</v>
      </c>
      <c r="K2431" s="52" t="str">
        <f>_xlfn.IFNA(VLOOKUP(D2431&amp;"."&amp;G2431,PNIdata!$E$6:$L$264,2,FALSE),"-")</f>
        <v>-</v>
      </c>
      <c r="L2431" s="158" t="str">
        <f>IFERROR(IF(O2431&gt;0,I2431*O2431,"   -"),"   -")</f>
        <v xml:space="preserve">   -</v>
      </c>
      <c r="M2431" s="52"/>
      <c r="N2431" s="167"/>
      <c r="O2431" s="167"/>
    </row>
    <row r="2432" spans="1:19" x14ac:dyDescent="0.25">
      <c r="A2432" s="33" t="s">
        <v>154</v>
      </c>
      <c r="B2432" s="34">
        <f>VLOOKUP(D2432,nusedswatershed,4,FALSE)</f>
        <v>26</v>
      </c>
      <c r="C2432" s="35">
        <v>26</v>
      </c>
      <c r="D2432" s="36" t="s">
        <v>237</v>
      </c>
      <c r="E2432" s="36" t="s">
        <v>88</v>
      </c>
      <c r="F2432" s="21" t="s">
        <v>163</v>
      </c>
      <c r="G2432" s="22">
        <v>2009</v>
      </c>
      <c r="H2432" s="128" t="s">
        <v>644</v>
      </c>
      <c r="I2432" s="40"/>
      <c r="J2432" s="159" t="str">
        <f>IFERROR(IF(K2432&gt;0,I2432*K2432,"   -"),"   -")</f>
        <v xml:space="preserve">   -</v>
      </c>
      <c r="K2432" s="52" t="str">
        <f>_xlfn.IFNA(VLOOKUP(D2432&amp;"."&amp;G2432,PNIdata!$E$6:$L$264,2,FALSE),"-")</f>
        <v>-</v>
      </c>
      <c r="L2432" s="158" t="str">
        <f>IFERROR(IF(O2432&gt;0,I2432*O2432,"   -"),"   -")</f>
        <v xml:space="preserve">   -</v>
      </c>
      <c r="M2432" s="52"/>
      <c r="N2432" s="167"/>
      <c r="O2432" s="167"/>
    </row>
    <row r="2433" spans="1:15" x14ac:dyDescent="0.25">
      <c r="A2433" s="33" t="s">
        <v>154</v>
      </c>
      <c r="B2433" s="34">
        <f>VLOOKUP(D2433,nusedswatershed,4,FALSE)</f>
        <v>26</v>
      </c>
      <c r="C2433" s="35">
        <v>26</v>
      </c>
      <c r="D2433" s="36" t="s">
        <v>237</v>
      </c>
      <c r="E2433" s="36" t="s">
        <v>88</v>
      </c>
      <c r="F2433" s="21" t="s">
        <v>163</v>
      </c>
      <c r="G2433">
        <v>2008</v>
      </c>
      <c r="H2433" s="128" t="s">
        <v>644</v>
      </c>
      <c r="I2433" s="40"/>
      <c r="J2433" s="159" t="str">
        <f>IFERROR(IF(K2433&gt;0,I2433*K2433,"   -"),"   -")</f>
        <v xml:space="preserve">   -</v>
      </c>
      <c r="K2433" s="52" t="str">
        <f>_xlfn.IFNA(VLOOKUP(D2433&amp;"."&amp;G2433,PNIdata!$E$6:$L$264,2,FALSE),"-")</f>
        <v>-</v>
      </c>
      <c r="L2433" s="158" t="str">
        <f>IFERROR(IF(O2433&gt;0,I2433*O2433,"   -"),"   -")</f>
        <v xml:space="preserve">   -</v>
      </c>
      <c r="M2433" s="52"/>
      <c r="N2433" s="167"/>
      <c r="O2433" s="167"/>
    </row>
    <row r="2434" spans="1:15" x14ac:dyDescent="0.25">
      <c r="A2434" s="33" t="s">
        <v>154</v>
      </c>
      <c r="B2434" s="34">
        <f>VLOOKUP(D2434,nusedswatershed,4,FALSE)</f>
        <v>26</v>
      </c>
      <c r="C2434" s="35">
        <v>26</v>
      </c>
      <c r="D2434" s="36" t="s">
        <v>237</v>
      </c>
      <c r="E2434" s="36" t="s">
        <v>88</v>
      </c>
      <c r="F2434" s="21" t="s">
        <v>163</v>
      </c>
      <c r="G2434">
        <v>2007</v>
      </c>
      <c r="H2434" s="128" t="s">
        <v>644</v>
      </c>
      <c r="I2434" s="40"/>
      <c r="J2434" s="159" t="str">
        <f>IFERROR(IF(K2434&gt;0,I2434*K2434,"   -"),"   -")</f>
        <v xml:space="preserve">   -</v>
      </c>
      <c r="K2434" s="52" t="str">
        <f>_xlfn.IFNA(VLOOKUP(D2434&amp;"."&amp;G2434,PNIdata!$E$6:$L$264,2,FALSE),"-")</f>
        <v>-</v>
      </c>
      <c r="L2434" s="158" t="str">
        <f>IFERROR(IF(O2434&gt;0,I2434*O2434,"   -"),"   -")</f>
        <v xml:space="preserve">   -</v>
      </c>
      <c r="M2434" s="52"/>
      <c r="N2434" s="167"/>
      <c r="O2434" s="167"/>
    </row>
    <row r="2435" spans="1:15" x14ac:dyDescent="0.25">
      <c r="A2435" s="33" t="s">
        <v>154</v>
      </c>
      <c r="B2435" s="34">
        <f>VLOOKUP(D2435,nusedswatershed,4,FALSE)</f>
        <v>26</v>
      </c>
      <c r="C2435" s="35">
        <v>26</v>
      </c>
      <c r="D2435" s="36" t="s">
        <v>237</v>
      </c>
      <c r="E2435" s="36" t="s">
        <v>88</v>
      </c>
      <c r="F2435" s="21" t="s">
        <v>163</v>
      </c>
      <c r="G2435">
        <v>2006</v>
      </c>
      <c r="H2435" s="128" t="s">
        <v>644</v>
      </c>
      <c r="I2435" s="40"/>
      <c r="J2435" s="159" t="str">
        <f>IFERROR(IF(K2435&gt;0,I2435*K2435,"   -"),"   -")</f>
        <v xml:space="preserve">   -</v>
      </c>
      <c r="K2435" s="52" t="str">
        <f>_xlfn.IFNA(VLOOKUP(D2435&amp;"."&amp;G2435,PNIdata!$E$6:$L$264,2,FALSE),"-")</f>
        <v>-</v>
      </c>
      <c r="L2435" s="158" t="str">
        <f>IFERROR(IF(O2435&gt;0,I2435*O2435,"   -"),"   -")</f>
        <v xml:space="preserve">   -</v>
      </c>
      <c r="M2435" s="52"/>
      <c r="N2435" s="167"/>
      <c r="O2435" s="167"/>
    </row>
    <row r="2436" spans="1:15" x14ac:dyDescent="0.25">
      <c r="A2436" s="33" t="s">
        <v>154</v>
      </c>
      <c r="B2436" s="34">
        <f>VLOOKUP(D2436,nusedswatershed,4,FALSE)</f>
        <v>26</v>
      </c>
      <c r="C2436" s="35">
        <v>26</v>
      </c>
      <c r="D2436" s="36" t="s">
        <v>237</v>
      </c>
      <c r="E2436" s="36" t="s">
        <v>88</v>
      </c>
      <c r="F2436" s="21" t="s">
        <v>163</v>
      </c>
      <c r="G2436">
        <v>2005</v>
      </c>
      <c r="H2436" s="128" t="s">
        <v>644</v>
      </c>
      <c r="I2436" s="40"/>
      <c r="J2436" s="159" t="str">
        <f>IFERROR(IF(K2436&gt;0,I2436*K2436,"   -"),"   -")</f>
        <v xml:space="preserve">   -</v>
      </c>
      <c r="K2436" s="52" t="str">
        <f>_xlfn.IFNA(VLOOKUP(D2436&amp;"."&amp;G2436,PNIdata!$E$6:$L$264,2,FALSE),"-")</f>
        <v>-</v>
      </c>
      <c r="L2436" s="158" t="str">
        <f>IFERROR(IF(O2436&gt;0,I2436*O2436,"   -"),"   -")</f>
        <v xml:space="preserve">   -</v>
      </c>
      <c r="M2436" s="52"/>
      <c r="N2436" s="167"/>
      <c r="O2436" s="167"/>
    </row>
    <row r="2437" spans="1:15" x14ac:dyDescent="0.25">
      <c r="A2437" s="33" t="s">
        <v>154</v>
      </c>
      <c r="B2437" s="34">
        <f>VLOOKUP(D2437,nusedswatershed,4,FALSE)</f>
        <v>26</v>
      </c>
      <c r="C2437" s="35">
        <v>26</v>
      </c>
      <c r="D2437" s="36" t="s">
        <v>237</v>
      </c>
      <c r="E2437" s="36" t="s">
        <v>88</v>
      </c>
      <c r="F2437" s="21" t="s">
        <v>163</v>
      </c>
      <c r="G2437">
        <v>2004</v>
      </c>
      <c r="H2437" s="128" t="s">
        <v>645</v>
      </c>
      <c r="I2437" s="40"/>
      <c r="J2437" s="159" t="str">
        <f>IFERROR(IF(K2437&gt;0,I2437*K2437,"   -"),"   -")</f>
        <v xml:space="preserve">   -</v>
      </c>
      <c r="K2437" s="52" t="str">
        <f>_xlfn.IFNA(VLOOKUP(D2437&amp;"."&amp;G2437,PNIdata!$E$6:$L$264,2,FALSE),"-")</f>
        <v>-</v>
      </c>
      <c r="L2437" s="158" t="str">
        <f>IFERROR(IF(O2437&gt;0,I2437*O2437,"   -"),"   -")</f>
        <v xml:space="preserve">   -</v>
      </c>
      <c r="M2437" s="52"/>
      <c r="N2437" s="167"/>
      <c r="O2437" s="167"/>
    </row>
    <row r="2438" spans="1:15" x14ac:dyDescent="0.25">
      <c r="A2438" s="33" t="s">
        <v>154</v>
      </c>
      <c r="B2438" s="34">
        <f>VLOOKUP(D2438,nusedswatershed,4,FALSE)</f>
        <v>26</v>
      </c>
      <c r="C2438" s="35">
        <v>26</v>
      </c>
      <c r="D2438" s="36" t="s">
        <v>237</v>
      </c>
      <c r="E2438" s="36" t="s">
        <v>88</v>
      </c>
      <c r="F2438" s="21" t="s">
        <v>163</v>
      </c>
      <c r="G2438">
        <v>2003</v>
      </c>
      <c r="H2438" s="128" t="s">
        <v>644</v>
      </c>
      <c r="I2438" s="40"/>
      <c r="J2438" s="159" t="str">
        <f>IFERROR(IF(K2438&gt;0,I2438*K2438,"   -"),"   -")</f>
        <v xml:space="preserve">   -</v>
      </c>
      <c r="K2438" s="52" t="str">
        <f>_xlfn.IFNA(VLOOKUP(D2438&amp;"."&amp;G2438,PNIdata!$E$6:$L$264,2,FALSE),"-")</f>
        <v>-</v>
      </c>
      <c r="L2438" s="158" t="str">
        <f>IFERROR(IF(O2438&gt;0,I2438*O2438,"   -"),"   -")</f>
        <v xml:space="preserve">   -</v>
      </c>
      <c r="M2438" s="52"/>
      <c r="N2438" s="167"/>
      <c r="O2438" s="167"/>
    </row>
    <row r="2439" spans="1:15" x14ac:dyDescent="0.25">
      <c r="A2439" s="33" t="s">
        <v>154</v>
      </c>
      <c r="B2439" s="34">
        <f>VLOOKUP(D2439,nusedswatershed,4,FALSE)</f>
        <v>26</v>
      </c>
      <c r="C2439" s="35">
        <v>26</v>
      </c>
      <c r="D2439" s="36" t="s">
        <v>237</v>
      </c>
      <c r="E2439" s="36" t="s">
        <v>88</v>
      </c>
      <c r="F2439" s="21" t="s">
        <v>163</v>
      </c>
      <c r="G2439">
        <v>2002</v>
      </c>
      <c r="H2439" s="128" t="s">
        <v>644</v>
      </c>
      <c r="I2439" s="40"/>
      <c r="J2439" s="159" t="str">
        <f>IFERROR(IF(K2439&gt;0,I2439*K2439,"   -"),"   -")</f>
        <v xml:space="preserve">   -</v>
      </c>
      <c r="K2439" s="52" t="str">
        <f>_xlfn.IFNA(VLOOKUP(D2439&amp;"."&amp;G2439,PNIdata!$E$6:$L$264,2,FALSE),"-")</f>
        <v>-</v>
      </c>
      <c r="L2439" s="158" t="str">
        <f>IFERROR(IF(O2439&gt;0,I2439*O2439,"   -"),"   -")</f>
        <v xml:space="preserve">   -</v>
      </c>
      <c r="M2439" s="52"/>
      <c r="N2439" s="167"/>
      <c r="O2439" s="167"/>
    </row>
    <row r="2440" spans="1:15" x14ac:dyDescent="0.25">
      <c r="A2440" s="33" t="s">
        <v>154</v>
      </c>
      <c r="B2440" s="34">
        <f>VLOOKUP(D2440,nusedswatershed,4,FALSE)</f>
        <v>26</v>
      </c>
      <c r="C2440" s="35">
        <v>26</v>
      </c>
      <c r="D2440" s="36" t="s">
        <v>237</v>
      </c>
      <c r="E2440" s="36" t="s">
        <v>88</v>
      </c>
      <c r="F2440" s="21" t="s">
        <v>163</v>
      </c>
      <c r="G2440">
        <v>2001</v>
      </c>
      <c r="H2440" s="128" t="s">
        <v>644</v>
      </c>
      <c r="I2440" s="40"/>
      <c r="J2440" s="159" t="str">
        <f>IFERROR(IF(K2440&gt;0,I2440*K2440,"   -"),"   -")</f>
        <v xml:space="preserve">   -</v>
      </c>
      <c r="K2440" s="52" t="str">
        <f>_xlfn.IFNA(VLOOKUP(D2440&amp;"."&amp;G2440,PNIdata!$E$6:$L$264,2,FALSE),"-")</f>
        <v>-</v>
      </c>
      <c r="L2440" s="158" t="str">
        <f>IFERROR(IF(O2440&gt;0,I2440*O2440,"   -"),"   -")</f>
        <v xml:space="preserve">   -</v>
      </c>
      <c r="M2440" s="52"/>
      <c r="N2440" s="167"/>
      <c r="O2440" s="167"/>
    </row>
    <row r="2441" spans="1:15" x14ac:dyDescent="0.25">
      <c r="A2441" s="33" t="s">
        <v>154</v>
      </c>
      <c r="B2441" s="34">
        <f>VLOOKUP(D2441,nusedswatershed,4,FALSE)</f>
        <v>26</v>
      </c>
      <c r="C2441" s="35">
        <v>26</v>
      </c>
      <c r="D2441" s="36" t="s">
        <v>237</v>
      </c>
      <c r="E2441" s="36" t="s">
        <v>88</v>
      </c>
      <c r="F2441" s="21" t="s">
        <v>163</v>
      </c>
      <c r="G2441">
        <v>2000</v>
      </c>
      <c r="H2441" s="128" t="s">
        <v>645</v>
      </c>
      <c r="I2441" s="40"/>
      <c r="J2441" s="159" t="str">
        <f>IFERROR(IF(K2441&gt;0,I2441*K2441,"   -"),"   -")</f>
        <v xml:space="preserve">   -</v>
      </c>
      <c r="K2441" s="52" t="str">
        <f>_xlfn.IFNA(VLOOKUP(D2441&amp;"."&amp;G2441,PNIdata!$E$6:$L$264,2,FALSE),"-")</f>
        <v>-</v>
      </c>
      <c r="L2441" s="158" t="str">
        <f>IFERROR(IF(O2441&gt;0,I2441*O2441,"   -"),"   -")</f>
        <v xml:space="preserve">   -</v>
      </c>
      <c r="M2441" s="52"/>
      <c r="N2441" s="167"/>
      <c r="O2441" s="167"/>
    </row>
    <row r="2442" spans="1:15" x14ac:dyDescent="0.25">
      <c r="A2442" s="33" t="s">
        <v>154</v>
      </c>
      <c r="B2442" s="34">
        <f>VLOOKUP(D2442,nusedswatershed,4,FALSE)</f>
        <v>26</v>
      </c>
      <c r="C2442" s="35">
        <v>26</v>
      </c>
      <c r="D2442" s="36" t="s">
        <v>237</v>
      </c>
      <c r="E2442" s="36" t="s">
        <v>88</v>
      </c>
      <c r="F2442" s="21" t="s">
        <v>163</v>
      </c>
      <c r="G2442">
        <v>1999</v>
      </c>
      <c r="H2442" s="128" t="s">
        <v>644</v>
      </c>
      <c r="I2442" s="40"/>
      <c r="J2442" s="159" t="str">
        <f>IFERROR(IF(K2442&gt;0,I2442*K2442,"   -"),"   -")</f>
        <v xml:space="preserve">   -</v>
      </c>
      <c r="K2442" s="52" t="str">
        <f>_xlfn.IFNA(VLOOKUP(D2442&amp;"."&amp;G2442,PNIdata!$E$6:$L$264,2,FALSE),"-")</f>
        <v>-</v>
      </c>
      <c r="L2442" s="158" t="str">
        <f>IFERROR(IF(O2442&gt;0,I2442*O2442,"   -"),"   -")</f>
        <v xml:space="preserve">   -</v>
      </c>
      <c r="M2442" s="52"/>
      <c r="N2442" s="167"/>
      <c r="O2442" s="167"/>
    </row>
    <row r="2443" spans="1:15" x14ac:dyDescent="0.25">
      <c r="A2443" s="33" t="s">
        <v>154</v>
      </c>
      <c r="B2443" s="34">
        <f>VLOOKUP(D2443,nusedswatershed,4,FALSE)</f>
        <v>26</v>
      </c>
      <c r="C2443" s="35">
        <v>26</v>
      </c>
      <c r="D2443" s="36" t="s">
        <v>237</v>
      </c>
      <c r="E2443" s="36" t="s">
        <v>88</v>
      </c>
      <c r="F2443" s="21" t="s">
        <v>163</v>
      </c>
      <c r="G2443" s="22">
        <v>1998</v>
      </c>
      <c r="H2443" s="128">
        <v>4</v>
      </c>
      <c r="I2443" s="40">
        <v>4</v>
      </c>
      <c r="J2443" s="159" t="str">
        <f>IFERROR(IF(K2443&gt;0,I2443*K2443,"   -"),"   -")</f>
        <v xml:space="preserve">   -</v>
      </c>
      <c r="K2443" s="52" t="str">
        <f>_xlfn.IFNA(VLOOKUP(D2443&amp;"."&amp;G2443,PNIdata!$E$6:$L$264,2,FALSE),"-")</f>
        <v>-</v>
      </c>
      <c r="L2443" s="158" t="str">
        <f>IFERROR(IF(O2443&gt;0,I2443*O2443,"   -"),"   -")</f>
        <v xml:space="preserve">   -</v>
      </c>
      <c r="M2443" s="52"/>
      <c r="N2443" s="167"/>
      <c r="O2443" s="168"/>
    </row>
    <row r="2444" spans="1:15" x14ac:dyDescent="0.25">
      <c r="A2444" s="33" t="s">
        <v>154</v>
      </c>
      <c r="B2444" s="34">
        <f>VLOOKUP(D2444,nusedswatershed,4,FALSE)</f>
        <v>26</v>
      </c>
      <c r="C2444" s="35">
        <v>26</v>
      </c>
      <c r="D2444" s="36" t="s">
        <v>237</v>
      </c>
      <c r="E2444" s="36" t="s">
        <v>88</v>
      </c>
      <c r="F2444" s="21" t="s">
        <v>163</v>
      </c>
      <c r="G2444" s="22">
        <v>1997</v>
      </c>
      <c r="H2444" s="128">
        <v>6</v>
      </c>
      <c r="I2444" s="40">
        <v>6</v>
      </c>
      <c r="J2444" s="159" t="str">
        <f>IFERROR(IF(K2444&gt;0,I2444*K2444,"   -"),"   -")</f>
        <v xml:space="preserve">   -</v>
      </c>
      <c r="K2444" s="52" t="str">
        <f>_xlfn.IFNA(VLOOKUP(D2444&amp;"."&amp;G2444,PNIdata!$E$6:$L$264,2,FALSE),"-")</f>
        <v>-</v>
      </c>
      <c r="L2444" s="158" t="str">
        <f>IFERROR(IF(O2444&gt;0,I2444*O2444,"   -"),"   -")</f>
        <v xml:space="preserve">   -</v>
      </c>
      <c r="M2444" s="52"/>
      <c r="N2444" s="167"/>
      <c r="O2444" s="167"/>
    </row>
    <row r="2445" spans="1:15" x14ac:dyDescent="0.25">
      <c r="A2445" s="33" t="s">
        <v>154</v>
      </c>
      <c r="B2445" s="34">
        <f>VLOOKUP(D2445,nusedswatershed,4,FALSE)</f>
        <v>26</v>
      </c>
      <c r="C2445" s="35">
        <v>26</v>
      </c>
      <c r="D2445" s="36" t="s">
        <v>237</v>
      </c>
      <c r="E2445" s="36" t="s">
        <v>88</v>
      </c>
      <c r="F2445" s="21" t="s">
        <v>163</v>
      </c>
      <c r="G2445" s="22">
        <v>1996</v>
      </c>
      <c r="H2445" s="128" t="s">
        <v>645</v>
      </c>
      <c r="I2445" s="40"/>
      <c r="J2445" s="159" t="str">
        <f>IFERROR(IF(K2445&gt;0,I2445*K2445,"   -"),"   -")</f>
        <v xml:space="preserve">   -</v>
      </c>
      <c r="K2445" s="52" t="str">
        <f>_xlfn.IFNA(VLOOKUP(D2445&amp;"."&amp;G2445,PNIdata!$E$6:$L$264,2,FALSE),"-")</f>
        <v>-</v>
      </c>
      <c r="L2445" s="158" t="str">
        <f>IFERROR(IF(O2445&gt;0,I2445*O2445,"   -"),"   -")</f>
        <v xml:space="preserve">   -</v>
      </c>
      <c r="M2445" s="52"/>
      <c r="N2445" s="167"/>
      <c r="O2445" s="167"/>
    </row>
    <row r="2446" spans="1:15" x14ac:dyDescent="0.25">
      <c r="A2446" s="33" t="s">
        <v>154</v>
      </c>
      <c r="B2446" s="34">
        <f>VLOOKUP(D2446,nusedswatershed,4,FALSE)</f>
        <v>26</v>
      </c>
      <c r="C2446" s="35">
        <v>26</v>
      </c>
      <c r="D2446" s="36" t="s">
        <v>237</v>
      </c>
      <c r="E2446" s="36" t="s">
        <v>88</v>
      </c>
      <c r="F2446" s="21" t="s">
        <v>163</v>
      </c>
      <c r="G2446" s="22">
        <v>1995</v>
      </c>
      <c r="H2446" s="128" t="s">
        <v>645</v>
      </c>
      <c r="I2446" s="40"/>
      <c r="J2446" s="159" t="str">
        <f>IFERROR(IF(K2446&gt;0,I2446*K2446,"   -"),"   -")</f>
        <v xml:space="preserve">   -</v>
      </c>
      <c r="K2446" s="52" t="str">
        <f>_xlfn.IFNA(VLOOKUP(D2446&amp;"."&amp;G2446,PNIdata!$E$6:$L$264,2,FALSE),"-")</f>
        <v>-</v>
      </c>
      <c r="L2446" s="158" t="str">
        <f>IFERROR(IF(O2446&gt;0,I2446*O2446,"   -"),"   -")</f>
        <v xml:space="preserve">   -</v>
      </c>
      <c r="M2446" s="52"/>
      <c r="N2446" s="167"/>
      <c r="O2446" s="167"/>
    </row>
    <row r="2447" spans="1:15" hidden="1" x14ac:dyDescent="0.25">
      <c r="A2447" s="33" t="s">
        <v>154</v>
      </c>
      <c r="B2447" s="34">
        <f>VLOOKUP(D2447,nusedswatershed,4,FALSE)</f>
        <v>26</v>
      </c>
      <c r="C2447" s="35">
        <v>26</v>
      </c>
      <c r="D2447" s="36" t="s">
        <v>237</v>
      </c>
      <c r="E2447" s="36" t="s">
        <v>88</v>
      </c>
      <c r="F2447" s="21" t="s">
        <v>163</v>
      </c>
      <c r="G2447" s="22">
        <v>1994</v>
      </c>
      <c r="H2447" s="128" t="s">
        <v>645</v>
      </c>
      <c r="I2447" s="40"/>
      <c r="J2447" s="159" t="str">
        <f>IFERROR(IF(K2447&gt;0,I2447*K2447,"   -"),"   -")</f>
        <v xml:space="preserve">   -</v>
      </c>
      <c r="K2447" s="52" t="str">
        <f>_xlfn.IFNA(VLOOKUP(D2447&amp;"."&amp;G2447,PNIdata!$E$6:$L$264,2,FALSE),"-")</f>
        <v>-</v>
      </c>
      <c r="L2447" s="158" t="str">
        <f>IFERROR(IF(O2447&gt;0,I2447*O2447,"   -"),"   -")</f>
        <v xml:space="preserve">   -</v>
      </c>
      <c r="M2447" s="52"/>
      <c r="N2447" s="167"/>
      <c r="O2447" s="167"/>
    </row>
    <row r="2448" spans="1:15" hidden="1" x14ac:dyDescent="0.25">
      <c r="A2448" s="33" t="s">
        <v>154</v>
      </c>
      <c r="B2448" s="34">
        <f>VLOOKUP(D2448,nusedswatershed,4,FALSE)</f>
        <v>26</v>
      </c>
      <c r="C2448" s="35">
        <v>26</v>
      </c>
      <c r="D2448" s="36" t="s">
        <v>237</v>
      </c>
      <c r="E2448" s="36" t="s">
        <v>88</v>
      </c>
      <c r="F2448" s="21" t="s">
        <v>163</v>
      </c>
      <c r="G2448" s="22">
        <v>1993</v>
      </c>
      <c r="H2448" s="128" t="s">
        <v>645</v>
      </c>
      <c r="I2448" s="40"/>
      <c r="J2448" s="159" t="str">
        <f>IFERROR(IF(K2448&gt;0,I2448*K2448,"   -"),"   -")</f>
        <v xml:space="preserve">   -</v>
      </c>
      <c r="K2448" s="52" t="str">
        <f>_xlfn.IFNA(VLOOKUP(D2448&amp;"."&amp;G2448,PNIdata!$E$6:$L$264,2,FALSE),"-")</f>
        <v>-</v>
      </c>
      <c r="L2448" s="158" t="str">
        <f>IFERROR(IF(O2448&gt;0,I2448*O2448,"   -"),"   -")</f>
        <v xml:space="preserve">   -</v>
      </c>
      <c r="M2448" s="52"/>
      <c r="N2448" s="167"/>
      <c r="O2448" s="167"/>
    </row>
    <row r="2449" spans="1:15" hidden="1" x14ac:dyDescent="0.25">
      <c r="A2449" s="33" t="s">
        <v>154</v>
      </c>
      <c r="B2449" s="34">
        <f>VLOOKUP(D2449,nusedswatershed,4,FALSE)</f>
        <v>26</v>
      </c>
      <c r="C2449" s="35">
        <v>26</v>
      </c>
      <c r="D2449" s="36" t="s">
        <v>237</v>
      </c>
      <c r="E2449" s="36" t="s">
        <v>88</v>
      </c>
      <c r="F2449" s="21" t="s">
        <v>163</v>
      </c>
      <c r="G2449" s="22">
        <v>1992</v>
      </c>
      <c r="H2449" s="128">
        <v>20</v>
      </c>
      <c r="I2449" s="40">
        <v>20</v>
      </c>
      <c r="J2449" s="159" t="str">
        <f>IFERROR(IF(K2449&gt;0,I2449*K2449,"   -"),"   -")</f>
        <v xml:space="preserve">   -</v>
      </c>
      <c r="K2449" s="52" t="str">
        <f>_xlfn.IFNA(VLOOKUP(D2449&amp;"."&amp;G2449,PNIdata!$E$6:$L$264,2,FALSE),"-")</f>
        <v>-</v>
      </c>
      <c r="L2449" s="158" t="str">
        <f>IFERROR(IF(O2449&gt;0,I2449*O2449,"   -"),"   -")</f>
        <v xml:space="preserve">   -</v>
      </c>
      <c r="M2449" s="52"/>
      <c r="N2449" s="167"/>
      <c r="O2449" s="167"/>
    </row>
    <row r="2450" spans="1:15" hidden="1" x14ac:dyDescent="0.25">
      <c r="A2450" s="33" t="s">
        <v>154</v>
      </c>
      <c r="B2450" s="34">
        <f>VLOOKUP(D2450,nusedswatershed,4,FALSE)</f>
        <v>26</v>
      </c>
      <c r="C2450" s="35">
        <v>26</v>
      </c>
      <c r="D2450" s="36" t="s">
        <v>237</v>
      </c>
      <c r="E2450" s="36" t="s">
        <v>88</v>
      </c>
      <c r="F2450" s="21" t="s">
        <v>163</v>
      </c>
      <c r="G2450" s="22">
        <v>1991</v>
      </c>
      <c r="H2450" s="128" t="s">
        <v>645</v>
      </c>
      <c r="I2450" s="40"/>
      <c r="J2450" s="159" t="str">
        <f>IFERROR(IF(K2450&gt;0,I2450*K2450,"   -"),"   -")</f>
        <v xml:space="preserve">   -</v>
      </c>
      <c r="K2450" s="52" t="str">
        <f>_xlfn.IFNA(VLOOKUP(D2450&amp;"."&amp;G2450,PNIdata!$E$6:$L$264,2,FALSE),"-")</f>
        <v>-</v>
      </c>
      <c r="L2450" s="158" t="str">
        <f>IFERROR(IF(O2450&gt;0,I2450*O2450,"   -"),"   -")</f>
        <v xml:space="preserve">   -</v>
      </c>
      <c r="M2450" s="52"/>
      <c r="N2450" s="167"/>
      <c r="O2450" s="167"/>
    </row>
    <row r="2451" spans="1:15" hidden="1" x14ac:dyDescent="0.25">
      <c r="A2451" s="33" t="s">
        <v>154</v>
      </c>
      <c r="B2451" s="34">
        <f>VLOOKUP(D2451,nusedswatershed,4,FALSE)</f>
        <v>26</v>
      </c>
      <c r="C2451" s="35">
        <v>26</v>
      </c>
      <c r="D2451" s="36" t="s">
        <v>237</v>
      </c>
      <c r="E2451" s="36" t="s">
        <v>88</v>
      </c>
      <c r="F2451" s="21" t="s">
        <v>163</v>
      </c>
      <c r="G2451" s="22">
        <v>1990</v>
      </c>
      <c r="H2451" s="128" t="s">
        <v>645</v>
      </c>
      <c r="I2451" s="40"/>
      <c r="J2451" s="159" t="str">
        <f>IFERROR(IF(K2451&gt;0,I2451*K2451,"   -"),"   -")</f>
        <v xml:space="preserve">   -</v>
      </c>
      <c r="K2451" s="52" t="str">
        <f>_xlfn.IFNA(VLOOKUP(D2451&amp;"."&amp;G2451,PNIdata!$E$6:$L$264,2,FALSE),"-")</f>
        <v>-</v>
      </c>
      <c r="L2451" s="158" t="str">
        <f>IFERROR(IF(O2451&gt;0,I2451*O2451,"   -"),"   -")</f>
        <v xml:space="preserve">   -</v>
      </c>
      <c r="M2451" s="52"/>
      <c r="N2451" s="167"/>
      <c r="O2451" s="167"/>
    </row>
    <row r="2452" spans="1:15" hidden="1" x14ac:dyDescent="0.25">
      <c r="A2452" s="33" t="s">
        <v>154</v>
      </c>
      <c r="B2452" s="34">
        <f>VLOOKUP(D2452,nusedswatershed,4,FALSE)</f>
        <v>26</v>
      </c>
      <c r="C2452" s="35">
        <v>26</v>
      </c>
      <c r="D2452" s="36" t="s">
        <v>237</v>
      </c>
      <c r="E2452" s="36" t="s">
        <v>88</v>
      </c>
      <c r="F2452" s="21" t="s">
        <v>163</v>
      </c>
      <c r="G2452" s="22">
        <v>1989</v>
      </c>
      <c r="H2452" s="128" t="s">
        <v>643</v>
      </c>
      <c r="I2452" s="40"/>
      <c r="J2452" s="159" t="str">
        <f>IFERROR(IF(K2452&gt;0,I2452*K2452,"   -"),"   -")</f>
        <v xml:space="preserve">   -</v>
      </c>
      <c r="K2452" s="52" t="str">
        <f>_xlfn.IFNA(VLOOKUP(D2452&amp;"."&amp;G2452,PNIdata!$E$6:$L$264,2,FALSE),"-")</f>
        <v>-</v>
      </c>
      <c r="L2452" s="158" t="str">
        <f>IFERROR(IF(O2452&gt;0,I2452*O2452,"   -"),"   -")</f>
        <v xml:space="preserve">   -</v>
      </c>
      <c r="M2452" s="52"/>
      <c r="N2452" s="167"/>
      <c r="O2452" s="167"/>
    </row>
    <row r="2453" spans="1:15" hidden="1" x14ac:dyDescent="0.25">
      <c r="A2453" s="33" t="s">
        <v>154</v>
      </c>
      <c r="B2453" s="34">
        <f>VLOOKUP(D2453,nusedswatershed,4,FALSE)</f>
        <v>26</v>
      </c>
      <c r="C2453" s="35">
        <v>26</v>
      </c>
      <c r="D2453" s="36" t="s">
        <v>237</v>
      </c>
      <c r="E2453" s="36" t="s">
        <v>88</v>
      </c>
      <c r="F2453" s="21" t="s">
        <v>163</v>
      </c>
      <c r="G2453" s="22">
        <v>1988</v>
      </c>
      <c r="H2453" s="128" t="s">
        <v>643</v>
      </c>
      <c r="I2453" s="40"/>
      <c r="J2453" s="159" t="str">
        <f>IFERROR(IF(K2453&gt;0,I2453*K2453,"   -"),"   -")</f>
        <v xml:space="preserve">   -</v>
      </c>
      <c r="K2453" s="52" t="str">
        <f>_xlfn.IFNA(VLOOKUP(D2453&amp;"."&amp;G2453,PNIdata!$E$6:$L$264,2,FALSE),"-")</f>
        <v>-</v>
      </c>
      <c r="L2453" s="158" t="str">
        <f>IFERROR(IF(O2453&gt;0,I2453*O2453,"   -"),"   -")</f>
        <v xml:space="preserve">   -</v>
      </c>
      <c r="M2453" s="52"/>
      <c r="N2453" s="167"/>
      <c r="O2453" s="167"/>
    </row>
    <row r="2454" spans="1:15" hidden="1" x14ac:dyDescent="0.25">
      <c r="A2454" s="33" t="s">
        <v>154</v>
      </c>
      <c r="B2454" s="34">
        <f>VLOOKUP(D2454,nusedswatershed,4,FALSE)</f>
        <v>26</v>
      </c>
      <c r="C2454" s="35">
        <v>26</v>
      </c>
      <c r="D2454" s="36" t="s">
        <v>237</v>
      </c>
      <c r="E2454" s="36" t="s">
        <v>88</v>
      </c>
      <c r="F2454" s="21" t="s">
        <v>163</v>
      </c>
      <c r="G2454" s="22">
        <v>1987</v>
      </c>
      <c r="H2454" s="128" t="s">
        <v>643</v>
      </c>
      <c r="I2454" s="40"/>
      <c r="J2454" s="159" t="str">
        <f>IFERROR(IF(K2454&gt;0,I2454*K2454,"   -"),"   -")</f>
        <v xml:space="preserve">   -</v>
      </c>
      <c r="K2454" s="52" t="str">
        <f>_xlfn.IFNA(VLOOKUP(D2454&amp;"."&amp;G2454,PNIdata!$E$6:$L$264,2,FALSE),"-")</f>
        <v>-</v>
      </c>
      <c r="L2454" s="158" t="str">
        <f>IFERROR(IF(O2454&gt;0,I2454*O2454,"   -"),"   -")</f>
        <v xml:space="preserve">   -</v>
      </c>
      <c r="M2454" s="52"/>
      <c r="N2454" s="167"/>
      <c r="O2454" s="167"/>
    </row>
    <row r="2455" spans="1:15" hidden="1" x14ac:dyDescent="0.25">
      <c r="A2455" s="33" t="s">
        <v>154</v>
      </c>
      <c r="B2455" s="34">
        <f>VLOOKUP(D2455,nusedswatershed,4,FALSE)</f>
        <v>26</v>
      </c>
      <c r="C2455" s="35">
        <v>26</v>
      </c>
      <c r="D2455" s="36" t="s">
        <v>237</v>
      </c>
      <c r="E2455" s="36" t="s">
        <v>88</v>
      </c>
      <c r="F2455" s="21" t="s">
        <v>163</v>
      </c>
      <c r="G2455" s="22">
        <v>1986</v>
      </c>
      <c r="H2455" s="128" t="s">
        <v>643</v>
      </c>
      <c r="I2455" s="40"/>
      <c r="J2455" s="159" t="str">
        <f>IFERROR(IF(K2455&gt;0,I2455*K2455,"   -"),"   -")</f>
        <v xml:space="preserve">   -</v>
      </c>
      <c r="K2455" s="52" t="str">
        <f>_xlfn.IFNA(VLOOKUP(D2455&amp;"."&amp;G2455,PNIdata!$E$6:$L$264,2,FALSE),"-")</f>
        <v>-</v>
      </c>
      <c r="L2455" s="158" t="str">
        <f>IFERROR(IF(O2455&gt;0,I2455*O2455,"   -"),"   -")</f>
        <v xml:space="preserve">   -</v>
      </c>
      <c r="M2455" s="52"/>
      <c r="N2455" s="167"/>
      <c r="O2455" s="167"/>
    </row>
    <row r="2456" spans="1:15" hidden="1" x14ac:dyDescent="0.25">
      <c r="A2456" s="33" t="s">
        <v>154</v>
      </c>
      <c r="B2456" s="34">
        <f>VLOOKUP(D2456,nusedswatershed,4,FALSE)</f>
        <v>26</v>
      </c>
      <c r="C2456" s="35">
        <v>26</v>
      </c>
      <c r="D2456" s="36" t="s">
        <v>237</v>
      </c>
      <c r="E2456" s="36" t="s">
        <v>88</v>
      </c>
      <c r="F2456" s="21" t="s">
        <v>163</v>
      </c>
      <c r="G2456" s="22">
        <v>1985</v>
      </c>
      <c r="H2456" s="128" t="s">
        <v>643</v>
      </c>
      <c r="I2456" s="40"/>
      <c r="J2456" s="159" t="str">
        <f>IFERROR(IF(K2456&gt;0,I2456*K2456,"   -"),"   -")</f>
        <v xml:space="preserve">   -</v>
      </c>
      <c r="K2456" s="52" t="str">
        <f>_xlfn.IFNA(VLOOKUP(D2456&amp;"."&amp;G2456,PNIdata!$E$6:$L$264,2,FALSE),"-")</f>
        <v>-</v>
      </c>
      <c r="L2456" s="158" t="str">
        <f>IFERROR(IF(O2456&gt;0,I2456*O2456,"   -"),"   -")</f>
        <v xml:space="preserve">   -</v>
      </c>
      <c r="M2456" s="52"/>
      <c r="N2456" s="167"/>
      <c r="O2456" s="167"/>
    </row>
    <row r="2457" spans="1:15" hidden="1" x14ac:dyDescent="0.25">
      <c r="A2457" s="33" t="s">
        <v>154</v>
      </c>
      <c r="B2457" s="34">
        <f>VLOOKUP(D2457,nusedswatershed,4,FALSE)</f>
        <v>26</v>
      </c>
      <c r="C2457" s="35">
        <v>26</v>
      </c>
      <c r="D2457" s="36" t="s">
        <v>237</v>
      </c>
      <c r="E2457" s="36" t="s">
        <v>88</v>
      </c>
      <c r="F2457" s="21" t="s">
        <v>163</v>
      </c>
      <c r="G2457" s="22">
        <v>1984</v>
      </c>
      <c r="H2457" s="128" t="s">
        <v>645</v>
      </c>
      <c r="I2457" s="40"/>
      <c r="J2457" s="159" t="str">
        <f>IFERROR(IF(K2457&gt;0,I2457*K2457,"   -"),"   -")</f>
        <v xml:space="preserve">   -</v>
      </c>
      <c r="K2457" s="52" t="str">
        <f>_xlfn.IFNA(VLOOKUP(D2457&amp;"."&amp;G2457,PNIdata!$E$6:$L$264,2,FALSE),"-")</f>
        <v>-</v>
      </c>
      <c r="L2457" s="158" t="str">
        <f>IFERROR(IF(O2457&gt;0,I2457*O2457,"   -"),"   -")</f>
        <v xml:space="preserve">   -</v>
      </c>
      <c r="M2457" s="52"/>
      <c r="N2457" s="167"/>
      <c r="O2457" s="167"/>
    </row>
    <row r="2458" spans="1:15" hidden="1" x14ac:dyDescent="0.25">
      <c r="A2458" s="33" t="s">
        <v>154</v>
      </c>
      <c r="B2458" s="34">
        <f>VLOOKUP(D2458,nusedswatershed,4,FALSE)</f>
        <v>26</v>
      </c>
      <c r="C2458" s="35">
        <v>26</v>
      </c>
      <c r="D2458" s="36" t="s">
        <v>237</v>
      </c>
      <c r="E2458" s="36" t="s">
        <v>88</v>
      </c>
      <c r="F2458" s="21" t="s">
        <v>163</v>
      </c>
      <c r="G2458" s="22">
        <v>1983</v>
      </c>
      <c r="H2458" s="128" t="s">
        <v>643</v>
      </c>
      <c r="I2458" s="40"/>
      <c r="J2458" s="159" t="str">
        <f>IFERROR(IF(K2458&gt;0,I2458*K2458,"   -"),"   -")</f>
        <v xml:space="preserve">   -</v>
      </c>
      <c r="K2458" s="52" t="str">
        <f>_xlfn.IFNA(VLOOKUP(D2458&amp;"."&amp;G2458,PNIdata!$E$6:$L$264,2,FALSE),"-")</f>
        <v>-</v>
      </c>
      <c r="L2458" s="158" t="str">
        <f>IFERROR(IF(O2458&gt;0,I2458*O2458,"   -"),"   -")</f>
        <v xml:space="preserve">   -</v>
      </c>
      <c r="M2458" s="52"/>
      <c r="N2458" s="167"/>
      <c r="O2458" s="167"/>
    </row>
    <row r="2459" spans="1:15" hidden="1" x14ac:dyDescent="0.25">
      <c r="A2459" s="33" t="s">
        <v>154</v>
      </c>
      <c r="B2459" s="34">
        <f>VLOOKUP(D2459,nusedswatershed,4,FALSE)</f>
        <v>26</v>
      </c>
      <c r="C2459" s="35">
        <v>26</v>
      </c>
      <c r="D2459" s="36" t="s">
        <v>237</v>
      </c>
      <c r="E2459" s="36" t="s">
        <v>88</v>
      </c>
      <c r="F2459" s="21" t="s">
        <v>163</v>
      </c>
      <c r="G2459" s="22">
        <v>1982</v>
      </c>
      <c r="H2459" s="128" t="s">
        <v>643</v>
      </c>
      <c r="I2459" s="40"/>
      <c r="J2459" s="159" t="str">
        <f>IFERROR(IF(K2459&gt;0,I2459*K2459,"   -"),"   -")</f>
        <v xml:space="preserve">   -</v>
      </c>
      <c r="K2459" s="52" t="str">
        <f>_xlfn.IFNA(VLOOKUP(D2459&amp;"."&amp;G2459,PNIdata!$E$6:$L$264,2,FALSE),"-")</f>
        <v>-</v>
      </c>
      <c r="L2459" s="158" t="str">
        <f>IFERROR(IF(O2459&gt;0,I2459*O2459,"   -"),"   -")</f>
        <v xml:space="preserve">   -</v>
      </c>
      <c r="M2459" s="52"/>
      <c r="N2459" s="167"/>
      <c r="O2459" s="167"/>
    </row>
    <row r="2460" spans="1:15" hidden="1" x14ac:dyDescent="0.25">
      <c r="A2460" s="33" t="s">
        <v>154</v>
      </c>
      <c r="B2460" s="34">
        <f>VLOOKUP(D2460,nusedswatershed,4,FALSE)</f>
        <v>26</v>
      </c>
      <c r="C2460" s="35">
        <v>26</v>
      </c>
      <c r="D2460" s="36" t="s">
        <v>237</v>
      </c>
      <c r="E2460" s="36" t="s">
        <v>88</v>
      </c>
      <c r="F2460" s="21" t="s">
        <v>163</v>
      </c>
      <c r="G2460" s="22">
        <v>1981</v>
      </c>
      <c r="H2460" s="128" t="s">
        <v>643</v>
      </c>
      <c r="I2460" s="40"/>
      <c r="J2460" s="159" t="str">
        <f>IFERROR(IF(K2460&gt;0,I2460*K2460,"   -"),"   -")</f>
        <v xml:space="preserve">   -</v>
      </c>
      <c r="K2460" s="52" t="str">
        <f>_xlfn.IFNA(VLOOKUP(D2460&amp;"."&amp;G2460,PNIdata!$E$6:$L$264,2,FALSE),"-")</f>
        <v>-</v>
      </c>
      <c r="L2460" s="158" t="str">
        <f>IFERROR(IF(O2460&gt;0,I2460*O2460,"   -"),"   -")</f>
        <v xml:space="preserve">   -</v>
      </c>
      <c r="M2460" s="52"/>
      <c r="N2460" s="167"/>
      <c r="O2460" s="167"/>
    </row>
    <row r="2461" spans="1:15" hidden="1" x14ac:dyDescent="0.25">
      <c r="A2461" s="33" t="s">
        <v>154</v>
      </c>
      <c r="B2461" s="34">
        <f>VLOOKUP(D2461,nusedswatershed,4,FALSE)</f>
        <v>26</v>
      </c>
      <c r="C2461" s="35">
        <v>26</v>
      </c>
      <c r="D2461" s="36" t="s">
        <v>237</v>
      </c>
      <c r="E2461" s="36" t="s">
        <v>88</v>
      </c>
      <c r="F2461" s="21" t="s">
        <v>163</v>
      </c>
      <c r="G2461" s="22">
        <v>1980</v>
      </c>
      <c r="H2461" s="128" t="s">
        <v>643</v>
      </c>
      <c r="I2461" s="40"/>
      <c r="J2461" s="159" t="str">
        <f>IFERROR(IF(K2461&gt;0,I2461*K2461,"   -"),"   -")</f>
        <v xml:space="preserve">   -</v>
      </c>
      <c r="K2461" s="52" t="str">
        <f>_xlfn.IFNA(VLOOKUP(D2461&amp;"."&amp;G2461,PNIdata!$E$6:$L$264,2,FALSE),"-")</f>
        <v>-</v>
      </c>
      <c r="L2461" s="158" t="str">
        <f>IFERROR(IF(O2461&gt;0,I2461*O2461,"   -"),"   -")</f>
        <v xml:space="preserve">   -</v>
      </c>
      <c r="M2461" s="52"/>
      <c r="N2461" s="167"/>
      <c r="O2461" s="167"/>
    </row>
    <row r="2462" spans="1:15" hidden="1" x14ac:dyDescent="0.25">
      <c r="A2462" s="33" t="s">
        <v>154</v>
      </c>
      <c r="B2462" s="34">
        <f>VLOOKUP(D2462,nusedswatershed,4,FALSE)</f>
        <v>26</v>
      </c>
      <c r="C2462" s="35">
        <v>26</v>
      </c>
      <c r="D2462" s="36" t="s">
        <v>237</v>
      </c>
      <c r="E2462" s="36" t="s">
        <v>88</v>
      </c>
      <c r="F2462" s="21" t="s">
        <v>163</v>
      </c>
      <c r="G2462" s="22">
        <v>1979</v>
      </c>
      <c r="H2462" s="128" t="s">
        <v>643</v>
      </c>
      <c r="I2462" s="40"/>
      <c r="J2462" s="159" t="str">
        <f>IFERROR(IF(K2462&gt;0,I2462*K2462,"   -"),"   -")</f>
        <v xml:space="preserve">   -</v>
      </c>
      <c r="K2462" s="52" t="str">
        <f>_xlfn.IFNA(VLOOKUP(D2462&amp;"."&amp;G2462,PNIdata!$E$6:$L$264,2,FALSE),"-")</f>
        <v>-</v>
      </c>
      <c r="L2462" s="158" t="str">
        <f>IFERROR(IF(O2462&gt;0,I2462*O2462,"   -"),"   -")</f>
        <v xml:space="preserve">   -</v>
      </c>
      <c r="M2462" s="52"/>
      <c r="N2462" s="167"/>
      <c r="O2462" s="167"/>
    </row>
    <row r="2463" spans="1:15" hidden="1" x14ac:dyDescent="0.25">
      <c r="A2463" s="33" t="s">
        <v>154</v>
      </c>
      <c r="B2463" s="34">
        <f>VLOOKUP(D2463,nusedswatershed,4,FALSE)</f>
        <v>26</v>
      </c>
      <c r="C2463" s="35">
        <v>26</v>
      </c>
      <c r="D2463" s="36" t="s">
        <v>237</v>
      </c>
      <c r="E2463" s="36" t="s">
        <v>88</v>
      </c>
      <c r="F2463" s="21" t="s">
        <v>163</v>
      </c>
      <c r="G2463" s="22">
        <v>1978</v>
      </c>
      <c r="H2463" s="128" t="s">
        <v>645</v>
      </c>
      <c r="I2463" s="40"/>
      <c r="J2463" s="159" t="str">
        <f>IFERROR(IF(K2463&gt;0,I2463*K2463,"   -"),"   -")</f>
        <v xml:space="preserve">   -</v>
      </c>
      <c r="K2463" s="52" t="str">
        <f>_xlfn.IFNA(VLOOKUP(D2463&amp;"."&amp;G2463,PNIdata!$E$6:$L$264,2,FALSE),"-")</f>
        <v>-</v>
      </c>
      <c r="L2463" s="158" t="str">
        <f>IFERROR(IF(O2463&gt;0,I2463*O2463,"   -"),"   -")</f>
        <v xml:space="preserve">   -</v>
      </c>
      <c r="M2463" s="52"/>
      <c r="N2463" s="167"/>
      <c r="O2463" s="167"/>
    </row>
    <row r="2464" spans="1:15" hidden="1" x14ac:dyDescent="0.25">
      <c r="A2464" s="33" t="s">
        <v>154</v>
      </c>
      <c r="B2464" s="34">
        <f>VLOOKUP(D2464,nusedswatershed,4,FALSE)</f>
        <v>26</v>
      </c>
      <c r="C2464" s="35">
        <v>26</v>
      </c>
      <c r="D2464" s="36" t="s">
        <v>237</v>
      </c>
      <c r="E2464" s="36" t="s">
        <v>88</v>
      </c>
      <c r="F2464" s="21" t="s">
        <v>163</v>
      </c>
      <c r="G2464" s="22">
        <v>1977</v>
      </c>
      <c r="H2464" s="128" t="s">
        <v>643</v>
      </c>
      <c r="I2464" s="40"/>
      <c r="J2464" s="159" t="str">
        <f>IFERROR(IF(K2464&gt;0,I2464*K2464,"   -"),"   -")</f>
        <v xml:space="preserve">   -</v>
      </c>
      <c r="K2464" s="52" t="str">
        <f>_xlfn.IFNA(VLOOKUP(D2464&amp;"."&amp;G2464,PNIdata!$E$6:$L$264,2,FALSE),"-")</f>
        <v>-</v>
      </c>
      <c r="L2464" s="158" t="str">
        <f>IFERROR(IF(O2464&gt;0,I2464*O2464,"   -"),"   -")</f>
        <v xml:space="preserve">   -</v>
      </c>
      <c r="M2464" s="52"/>
      <c r="N2464" s="167"/>
      <c r="O2464" s="167"/>
    </row>
    <row r="2465" spans="1:15" hidden="1" x14ac:dyDescent="0.25">
      <c r="A2465" s="33" t="s">
        <v>154</v>
      </c>
      <c r="B2465" s="34">
        <f>VLOOKUP(D2465,nusedswatershed,4,FALSE)</f>
        <v>26</v>
      </c>
      <c r="C2465" s="35">
        <v>26</v>
      </c>
      <c r="D2465" s="36" t="s">
        <v>237</v>
      </c>
      <c r="E2465" s="36" t="s">
        <v>88</v>
      </c>
      <c r="F2465" s="21" t="s">
        <v>163</v>
      </c>
      <c r="G2465" s="22">
        <v>1976</v>
      </c>
      <c r="H2465" s="128" t="s">
        <v>643</v>
      </c>
      <c r="I2465" s="40"/>
      <c r="J2465" s="159" t="str">
        <f>IFERROR(IF(K2465&gt;0,I2465*K2465,"   -"),"   -")</f>
        <v xml:space="preserve">   -</v>
      </c>
      <c r="K2465" s="52" t="str">
        <f>_xlfn.IFNA(VLOOKUP(D2465&amp;"."&amp;G2465,PNIdata!$E$6:$L$264,2,FALSE),"-")</f>
        <v>-</v>
      </c>
      <c r="L2465" s="158" t="str">
        <f>IFERROR(IF(O2465&gt;0,I2465*O2465,"   -"),"   -")</f>
        <v xml:space="preserve">   -</v>
      </c>
      <c r="M2465" s="52"/>
      <c r="N2465" s="167"/>
      <c r="O2465" s="167"/>
    </row>
    <row r="2466" spans="1:15" hidden="1" x14ac:dyDescent="0.25">
      <c r="A2466" s="33" t="s">
        <v>154</v>
      </c>
      <c r="B2466" s="34">
        <f>VLOOKUP(D2466,nusedswatershed,4,FALSE)</f>
        <v>26</v>
      </c>
      <c r="C2466" s="35">
        <v>26</v>
      </c>
      <c r="D2466" s="36" t="s">
        <v>237</v>
      </c>
      <c r="E2466" s="36" t="s">
        <v>88</v>
      </c>
      <c r="F2466" s="21" t="s">
        <v>163</v>
      </c>
      <c r="G2466" s="22">
        <v>1975</v>
      </c>
      <c r="H2466" s="128" t="s">
        <v>643</v>
      </c>
      <c r="I2466" s="40"/>
      <c r="J2466" s="159" t="str">
        <f>IFERROR(IF(K2466&gt;0,I2466*K2466,"   -"),"   -")</f>
        <v xml:space="preserve">   -</v>
      </c>
      <c r="K2466" s="52" t="str">
        <f>_xlfn.IFNA(VLOOKUP(D2466&amp;"."&amp;G2466,PNIdata!$E$6:$L$264,2,FALSE),"-")</f>
        <v>-</v>
      </c>
      <c r="L2466" s="158" t="str">
        <f>IFERROR(IF(O2466&gt;0,I2466*O2466,"   -"),"   -")</f>
        <v xml:space="preserve">   -</v>
      </c>
      <c r="M2466" s="52"/>
      <c r="N2466" s="167"/>
      <c r="O2466" s="167"/>
    </row>
    <row r="2467" spans="1:15" hidden="1" x14ac:dyDescent="0.25">
      <c r="A2467" s="33" t="s">
        <v>154</v>
      </c>
      <c r="B2467" s="34">
        <f>VLOOKUP(D2467,nusedswatershed,4,FALSE)</f>
        <v>26</v>
      </c>
      <c r="C2467" s="35">
        <v>26</v>
      </c>
      <c r="D2467" s="36" t="s">
        <v>237</v>
      </c>
      <c r="E2467" s="36" t="s">
        <v>88</v>
      </c>
      <c r="F2467" s="21" t="s">
        <v>163</v>
      </c>
      <c r="G2467" s="22">
        <v>1974</v>
      </c>
      <c r="H2467" s="128" t="s">
        <v>643</v>
      </c>
      <c r="I2467" s="40"/>
      <c r="J2467" s="159" t="str">
        <f>IFERROR(IF(K2467&gt;0,I2467*K2467,"   -"),"   -")</f>
        <v xml:space="preserve">   -</v>
      </c>
      <c r="K2467" s="52" t="str">
        <f>_xlfn.IFNA(VLOOKUP(D2467&amp;"."&amp;G2467,PNIdata!$E$6:$L$264,2,FALSE),"-")</f>
        <v>-</v>
      </c>
      <c r="L2467" s="158" t="str">
        <f>IFERROR(IF(O2467&gt;0,I2467*O2467,"   -"),"   -")</f>
        <v xml:space="preserve">   -</v>
      </c>
      <c r="M2467" s="52"/>
      <c r="N2467" s="167"/>
      <c r="O2467" s="167"/>
    </row>
    <row r="2468" spans="1:15" hidden="1" x14ac:dyDescent="0.25">
      <c r="A2468" s="33" t="s">
        <v>154</v>
      </c>
      <c r="B2468" s="34">
        <f>VLOOKUP(D2468,nusedswatershed,4,FALSE)</f>
        <v>26</v>
      </c>
      <c r="C2468" s="35">
        <v>26</v>
      </c>
      <c r="D2468" s="36" t="s">
        <v>237</v>
      </c>
      <c r="E2468" s="36" t="s">
        <v>88</v>
      </c>
      <c r="F2468" s="21" t="s">
        <v>163</v>
      </c>
      <c r="G2468" s="22">
        <v>1973</v>
      </c>
      <c r="H2468" s="128" t="s">
        <v>643</v>
      </c>
      <c r="I2468" s="40"/>
      <c r="J2468" s="159" t="str">
        <f>IFERROR(IF(K2468&gt;0,I2468*K2468,"   -"),"   -")</f>
        <v xml:space="preserve">   -</v>
      </c>
      <c r="K2468" s="52" t="str">
        <f>_xlfn.IFNA(VLOOKUP(D2468&amp;"."&amp;G2468,PNIdata!$E$6:$L$264,2,FALSE),"-")</f>
        <v>-</v>
      </c>
      <c r="L2468" s="158" t="str">
        <f>IFERROR(IF(O2468&gt;0,I2468*O2468,"   -"),"   -")</f>
        <v xml:space="preserve">   -</v>
      </c>
      <c r="M2468" s="52"/>
      <c r="N2468" s="167"/>
      <c r="O2468" s="167"/>
    </row>
    <row r="2469" spans="1:15" hidden="1" x14ac:dyDescent="0.25">
      <c r="A2469" s="33" t="s">
        <v>154</v>
      </c>
      <c r="B2469" s="34">
        <f>VLOOKUP(D2469,nusedswatershed,4,FALSE)</f>
        <v>26</v>
      </c>
      <c r="C2469" s="35">
        <v>26</v>
      </c>
      <c r="D2469" s="36" t="s">
        <v>237</v>
      </c>
      <c r="E2469" s="36" t="s">
        <v>88</v>
      </c>
      <c r="F2469" s="21" t="s">
        <v>163</v>
      </c>
      <c r="G2469" s="22">
        <v>1972</v>
      </c>
      <c r="H2469" s="128" t="s">
        <v>643</v>
      </c>
      <c r="I2469" s="40"/>
      <c r="J2469" s="159" t="str">
        <f>IFERROR(IF(K2469&gt;0,I2469*K2469,"   -"),"   -")</f>
        <v xml:space="preserve">   -</v>
      </c>
      <c r="K2469" s="52" t="str">
        <f>_xlfn.IFNA(VLOOKUP(D2469&amp;"."&amp;G2469,PNIdata!$E$6:$L$264,2,FALSE),"-")</f>
        <v>-</v>
      </c>
      <c r="L2469" s="158" t="str">
        <f>IFERROR(IF(O2469&gt;0,I2469*O2469,"   -"),"   -")</f>
        <v xml:space="preserve">   -</v>
      </c>
      <c r="M2469" s="52"/>
      <c r="N2469" s="167"/>
      <c r="O2469" s="167"/>
    </row>
    <row r="2470" spans="1:15" hidden="1" x14ac:dyDescent="0.25">
      <c r="A2470" s="33" t="s">
        <v>154</v>
      </c>
      <c r="B2470" s="34">
        <f>VLOOKUP(D2470,nusedswatershed,4,FALSE)</f>
        <v>26</v>
      </c>
      <c r="C2470" s="35">
        <v>26</v>
      </c>
      <c r="D2470" s="36" t="s">
        <v>237</v>
      </c>
      <c r="E2470" s="36" t="s">
        <v>88</v>
      </c>
      <c r="F2470" s="21" t="s">
        <v>163</v>
      </c>
      <c r="G2470" s="22">
        <v>1971</v>
      </c>
      <c r="H2470" s="128">
        <v>25</v>
      </c>
      <c r="I2470" s="40">
        <v>25</v>
      </c>
      <c r="J2470" s="159" t="str">
        <f>IFERROR(IF(K2470&gt;0,I2470*K2470,"   -"),"   -")</f>
        <v xml:space="preserve">   -</v>
      </c>
      <c r="K2470" s="52" t="str">
        <f>_xlfn.IFNA(VLOOKUP(D2470&amp;"."&amp;G2470,PNIdata!$E$6:$L$264,2,FALSE),"-")</f>
        <v>-</v>
      </c>
      <c r="L2470" s="158" t="str">
        <f>IFERROR(IF(O2470&gt;0,I2470*O2470,"   -"),"   -")</f>
        <v xml:space="preserve">   -</v>
      </c>
      <c r="M2470" s="52"/>
      <c r="N2470" s="167"/>
      <c r="O2470" s="167"/>
    </row>
    <row r="2471" spans="1:15" hidden="1" x14ac:dyDescent="0.25">
      <c r="A2471" s="33" t="s">
        <v>154</v>
      </c>
      <c r="B2471" s="34">
        <f>VLOOKUP(D2471,nusedswatershed,4,FALSE)</f>
        <v>26</v>
      </c>
      <c r="C2471" s="35">
        <v>26</v>
      </c>
      <c r="D2471" s="36" t="s">
        <v>237</v>
      </c>
      <c r="E2471" s="36" t="s">
        <v>88</v>
      </c>
      <c r="F2471" s="21" t="s">
        <v>163</v>
      </c>
      <c r="G2471" s="22">
        <v>1970</v>
      </c>
      <c r="H2471" s="128">
        <v>75</v>
      </c>
      <c r="I2471" s="40">
        <v>75</v>
      </c>
      <c r="J2471" s="159" t="str">
        <f>IFERROR(IF(K2471&gt;0,I2471*K2471,"   -"),"   -")</f>
        <v xml:space="preserve">   -</v>
      </c>
      <c r="K2471" s="52" t="str">
        <f>_xlfn.IFNA(VLOOKUP(D2471&amp;"."&amp;G2471,PNIdata!$E$6:$L$264,2,FALSE),"-")</f>
        <v>-</v>
      </c>
      <c r="L2471" s="158" t="str">
        <f>IFERROR(IF(O2471&gt;0,I2471*O2471,"   -"),"   -")</f>
        <v xml:space="preserve">   -</v>
      </c>
      <c r="M2471" s="52"/>
      <c r="N2471" s="167"/>
      <c r="O2471" s="167"/>
    </row>
    <row r="2472" spans="1:15" hidden="1" x14ac:dyDescent="0.25">
      <c r="A2472" s="33" t="s">
        <v>154</v>
      </c>
      <c r="B2472" s="34">
        <f>VLOOKUP(D2472,nusedswatershed,4,FALSE)</f>
        <v>26</v>
      </c>
      <c r="C2472" s="35">
        <v>26</v>
      </c>
      <c r="D2472" s="36" t="s">
        <v>237</v>
      </c>
      <c r="E2472" s="36" t="s">
        <v>88</v>
      </c>
      <c r="F2472" s="21" t="s">
        <v>163</v>
      </c>
      <c r="G2472" s="22">
        <v>1969</v>
      </c>
      <c r="H2472" s="128">
        <v>25</v>
      </c>
      <c r="I2472" s="40">
        <v>25</v>
      </c>
      <c r="J2472" s="159" t="str">
        <f>IFERROR(IF(K2472&gt;0,I2472*K2472,"   -"),"   -")</f>
        <v xml:space="preserve">   -</v>
      </c>
      <c r="K2472" s="52" t="str">
        <f>_xlfn.IFNA(VLOOKUP(D2472&amp;"."&amp;G2472,PNIdata!$E$6:$L$264,2,FALSE),"-")</f>
        <v>-</v>
      </c>
      <c r="L2472" s="158" t="str">
        <f>IFERROR(IF(O2472&gt;0,I2472*O2472,"   -"),"   -")</f>
        <v xml:space="preserve">   -</v>
      </c>
      <c r="M2472" s="52"/>
      <c r="N2472" s="167"/>
      <c r="O2472" s="167"/>
    </row>
    <row r="2473" spans="1:15" hidden="1" x14ac:dyDescent="0.25">
      <c r="A2473" s="33" t="s">
        <v>154</v>
      </c>
      <c r="B2473" s="34">
        <f>VLOOKUP(D2473,nusedswatershed,4,FALSE)</f>
        <v>26</v>
      </c>
      <c r="C2473" s="35">
        <v>26</v>
      </c>
      <c r="D2473" s="36" t="s">
        <v>237</v>
      </c>
      <c r="E2473" s="36" t="s">
        <v>88</v>
      </c>
      <c r="F2473" s="21" t="s">
        <v>163</v>
      </c>
      <c r="G2473" s="22">
        <v>1968</v>
      </c>
      <c r="H2473" s="128">
        <v>25</v>
      </c>
      <c r="I2473" s="40">
        <v>25</v>
      </c>
      <c r="J2473" s="159" t="str">
        <f>IFERROR(IF(K2473&gt;0,I2473*K2473,"   -"),"   -")</f>
        <v xml:space="preserve">   -</v>
      </c>
      <c r="K2473" s="52" t="str">
        <f>_xlfn.IFNA(VLOOKUP(D2473&amp;"."&amp;G2473,PNIdata!$E$6:$L$264,2,FALSE),"-")</f>
        <v>-</v>
      </c>
      <c r="L2473" s="158" t="str">
        <f>IFERROR(IF(O2473&gt;0,I2473*O2473,"   -"),"   -")</f>
        <v xml:space="preserve">   -</v>
      </c>
      <c r="M2473" s="52"/>
      <c r="N2473" s="167"/>
      <c r="O2473" s="167"/>
    </row>
    <row r="2474" spans="1:15" hidden="1" x14ac:dyDescent="0.25">
      <c r="A2474" s="33" t="s">
        <v>154</v>
      </c>
      <c r="B2474" s="34">
        <f>VLOOKUP(D2474,nusedswatershed,4,FALSE)</f>
        <v>26</v>
      </c>
      <c r="C2474" s="35">
        <v>26</v>
      </c>
      <c r="D2474" s="36" t="s">
        <v>237</v>
      </c>
      <c r="E2474" s="36" t="s">
        <v>88</v>
      </c>
      <c r="F2474" s="21" t="s">
        <v>163</v>
      </c>
      <c r="G2474" s="22">
        <v>1967</v>
      </c>
      <c r="H2474" s="128" t="s">
        <v>645</v>
      </c>
      <c r="I2474" s="40"/>
      <c r="J2474" s="159" t="str">
        <f>IFERROR(IF(K2474&gt;0,I2474*K2474,"   -"),"   -")</f>
        <v xml:space="preserve">   -</v>
      </c>
      <c r="K2474" s="52" t="str">
        <f>_xlfn.IFNA(VLOOKUP(D2474&amp;"."&amp;G2474,PNIdata!$E$6:$L$264,2,FALSE),"-")</f>
        <v>-</v>
      </c>
      <c r="L2474" s="158" t="str">
        <f>IFERROR(IF(O2474&gt;0,I2474*O2474,"   -"),"   -")</f>
        <v xml:space="preserve">   -</v>
      </c>
      <c r="M2474" s="52"/>
      <c r="N2474" s="167"/>
      <c r="O2474" s="167"/>
    </row>
    <row r="2475" spans="1:15" hidden="1" x14ac:dyDescent="0.25">
      <c r="A2475" s="33" t="s">
        <v>154</v>
      </c>
      <c r="B2475" s="34">
        <f>VLOOKUP(D2475,nusedswatershed,4,FALSE)</f>
        <v>26</v>
      </c>
      <c r="C2475" s="35">
        <v>26</v>
      </c>
      <c r="D2475" s="36" t="s">
        <v>237</v>
      </c>
      <c r="E2475" s="36" t="s">
        <v>88</v>
      </c>
      <c r="F2475" s="21" t="s">
        <v>163</v>
      </c>
      <c r="G2475" s="22">
        <v>1966</v>
      </c>
      <c r="H2475" s="128">
        <v>25</v>
      </c>
      <c r="I2475" s="40">
        <v>25</v>
      </c>
      <c r="J2475" s="159" t="str">
        <f>IFERROR(IF(K2475&gt;0,I2475*K2475,"   -"),"   -")</f>
        <v xml:space="preserve">   -</v>
      </c>
      <c r="K2475" s="52" t="str">
        <f>_xlfn.IFNA(VLOOKUP(D2475&amp;"."&amp;G2475,PNIdata!$E$6:$L$264,2,FALSE),"-")</f>
        <v>-</v>
      </c>
      <c r="L2475" s="158" t="str">
        <f>IFERROR(IF(O2475&gt;0,I2475*O2475,"   -"),"   -")</f>
        <v xml:space="preserve">   -</v>
      </c>
      <c r="M2475" s="52"/>
      <c r="N2475" s="167"/>
      <c r="O2475" s="167"/>
    </row>
    <row r="2476" spans="1:15" hidden="1" x14ac:dyDescent="0.25">
      <c r="A2476" s="33" t="s">
        <v>154</v>
      </c>
      <c r="B2476" s="34">
        <f>VLOOKUP(D2476,nusedswatershed,4,FALSE)</f>
        <v>26</v>
      </c>
      <c r="C2476" s="35">
        <v>26</v>
      </c>
      <c r="D2476" s="36" t="s">
        <v>237</v>
      </c>
      <c r="E2476" s="36" t="s">
        <v>88</v>
      </c>
      <c r="F2476" s="21" t="s">
        <v>163</v>
      </c>
      <c r="G2476" s="22">
        <v>1965</v>
      </c>
      <c r="H2476" s="128">
        <v>25</v>
      </c>
      <c r="I2476" s="40">
        <v>25</v>
      </c>
      <c r="J2476" s="159" t="str">
        <f>IFERROR(IF(K2476&gt;0,I2476*K2476,"   -"),"   -")</f>
        <v xml:space="preserve">   -</v>
      </c>
      <c r="K2476" s="52" t="str">
        <f>_xlfn.IFNA(VLOOKUP(D2476&amp;"."&amp;G2476,PNIdata!$E$6:$L$264,2,FALSE),"-")</f>
        <v>-</v>
      </c>
      <c r="L2476" s="158" t="str">
        <f>IFERROR(IF(O2476&gt;0,I2476*O2476,"   -"),"   -")</f>
        <v xml:space="preserve">   -</v>
      </c>
      <c r="M2476" s="52"/>
      <c r="N2476" s="167"/>
      <c r="O2476" s="167"/>
    </row>
    <row r="2477" spans="1:15" hidden="1" x14ac:dyDescent="0.25">
      <c r="A2477" s="33" t="s">
        <v>154</v>
      </c>
      <c r="B2477" s="34">
        <f>VLOOKUP(D2477,nusedswatershed,4,FALSE)</f>
        <v>26</v>
      </c>
      <c r="C2477" s="35">
        <v>26</v>
      </c>
      <c r="D2477" s="36" t="s">
        <v>237</v>
      </c>
      <c r="E2477" s="36" t="s">
        <v>88</v>
      </c>
      <c r="F2477" s="21" t="s">
        <v>163</v>
      </c>
      <c r="G2477" s="22">
        <v>1964</v>
      </c>
      <c r="H2477" s="128" t="s">
        <v>645</v>
      </c>
      <c r="I2477" s="40"/>
      <c r="J2477" s="159" t="str">
        <f>IFERROR(IF(K2477&gt;0,I2477*K2477,"   -"),"   -")</f>
        <v xml:space="preserve">   -</v>
      </c>
      <c r="K2477" s="52" t="str">
        <f>_xlfn.IFNA(VLOOKUP(D2477&amp;"."&amp;G2477,PNIdata!$E$6:$L$264,2,FALSE),"-")</f>
        <v>-</v>
      </c>
      <c r="L2477" s="158" t="str">
        <f>IFERROR(IF(O2477&gt;0,I2477*O2477,"   -"),"   -")</f>
        <v xml:space="preserve">   -</v>
      </c>
      <c r="M2477" s="52"/>
      <c r="N2477" s="167"/>
      <c r="O2477" s="167"/>
    </row>
    <row r="2478" spans="1:15" hidden="1" x14ac:dyDescent="0.25">
      <c r="A2478" s="33" t="s">
        <v>154</v>
      </c>
      <c r="B2478" s="34">
        <f>VLOOKUP(D2478,nusedswatershed,4,FALSE)</f>
        <v>26</v>
      </c>
      <c r="C2478" s="35">
        <v>26</v>
      </c>
      <c r="D2478" s="36" t="s">
        <v>237</v>
      </c>
      <c r="E2478" s="36" t="s">
        <v>88</v>
      </c>
      <c r="F2478" s="21" t="s">
        <v>163</v>
      </c>
      <c r="G2478" s="22">
        <v>1963</v>
      </c>
      <c r="H2478" s="128">
        <v>25</v>
      </c>
      <c r="I2478" s="40">
        <v>25</v>
      </c>
      <c r="J2478" s="159" t="str">
        <f>IFERROR(IF(K2478&gt;0,I2478*K2478,"   -"),"   -")</f>
        <v xml:space="preserve">   -</v>
      </c>
      <c r="K2478" s="52" t="str">
        <f>_xlfn.IFNA(VLOOKUP(D2478&amp;"."&amp;G2478,PNIdata!$E$6:$L$264,2,FALSE),"-")</f>
        <v>-</v>
      </c>
      <c r="L2478" s="158" t="str">
        <f>IFERROR(IF(O2478&gt;0,I2478*O2478,"   -"),"   -")</f>
        <v xml:space="preserve">   -</v>
      </c>
      <c r="M2478" s="52"/>
      <c r="N2478" s="167"/>
      <c r="O2478" s="167"/>
    </row>
    <row r="2479" spans="1:15" hidden="1" x14ac:dyDescent="0.25">
      <c r="A2479" s="33" t="s">
        <v>154</v>
      </c>
      <c r="B2479" s="34">
        <f>VLOOKUP(D2479,nusedswatershed,4,FALSE)</f>
        <v>26</v>
      </c>
      <c r="C2479" s="35">
        <v>26</v>
      </c>
      <c r="D2479" s="36" t="s">
        <v>237</v>
      </c>
      <c r="E2479" s="36" t="s">
        <v>88</v>
      </c>
      <c r="F2479" s="21" t="s">
        <v>163</v>
      </c>
      <c r="G2479" s="22">
        <v>1962</v>
      </c>
      <c r="H2479" s="128">
        <v>25</v>
      </c>
      <c r="I2479" s="40">
        <v>25</v>
      </c>
      <c r="J2479" s="159" t="str">
        <f>IFERROR(IF(K2479&gt;0,I2479*K2479,"   -"),"   -")</f>
        <v xml:space="preserve">   -</v>
      </c>
      <c r="K2479" s="52" t="str">
        <f>_xlfn.IFNA(VLOOKUP(D2479&amp;"."&amp;G2479,PNIdata!$E$6:$L$264,2,FALSE),"-")</f>
        <v>-</v>
      </c>
      <c r="L2479" s="158" t="str">
        <f>IFERROR(IF(O2479&gt;0,I2479*O2479,"   -"),"   -")</f>
        <v xml:space="preserve">   -</v>
      </c>
      <c r="M2479" s="52"/>
      <c r="N2479" s="167"/>
      <c r="O2479" s="167"/>
    </row>
    <row r="2480" spans="1:15" hidden="1" x14ac:dyDescent="0.25">
      <c r="A2480" s="33" t="s">
        <v>154</v>
      </c>
      <c r="B2480" s="34">
        <f>VLOOKUP(D2480,nusedswatershed,4,FALSE)</f>
        <v>26</v>
      </c>
      <c r="C2480" s="35">
        <v>26</v>
      </c>
      <c r="D2480" s="36" t="s">
        <v>237</v>
      </c>
      <c r="E2480" s="36" t="s">
        <v>88</v>
      </c>
      <c r="F2480" s="21" t="s">
        <v>163</v>
      </c>
      <c r="G2480" s="22">
        <v>1961</v>
      </c>
      <c r="H2480" s="128">
        <v>25</v>
      </c>
      <c r="I2480" s="40">
        <v>25</v>
      </c>
      <c r="J2480" s="159" t="str">
        <f>IFERROR(IF(K2480&gt;0,I2480*K2480,"   -"),"   -")</f>
        <v xml:space="preserve">   -</v>
      </c>
      <c r="K2480" s="52" t="str">
        <f>_xlfn.IFNA(VLOOKUP(D2480&amp;"."&amp;G2480,PNIdata!$E$6:$L$264,2,FALSE),"-")</f>
        <v>-</v>
      </c>
      <c r="L2480" s="158" t="str">
        <f>IFERROR(IF(O2480&gt;0,I2480*O2480,"   -"),"   -")</f>
        <v xml:space="preserve">   -</v>
      </c>
      <c r="M2480" s="52"/>
      <c r="N2480" s="167"/>
      <c r="O2480" s="167"/>
    </row>
    <row r="2481" spans="1:19" hidden="1" x14ac:dyDescent="0.25">
      <c r="A2481" s="33" t="s">
        <v>154</v>
      </c>
      <c r="B2481" s="34">
        <f>VLOOKUP(D2481,nusedswatershed,4,FALSE)</f>
        <v>26</v>
      </c>
      <c r="C2481" s="35">
        <v>26</v>
      </c>
      <c r="D2481" s="36" t="s">
        <v>237</v>
      </c>
      <c r="E2481" s="36" t="s">
        <v>88</v>
      </c>
      <c r="F2481" s="21" t="s">
        <v>163</v>
      </c>
      <c r="G2481" s="22">
        <v>1960</v>
      </c>
      <c r="H2481" s="128">
        <v>200</v>
      </c>
      <c r="I2481" s="40">
        <v>200</v>
      </c>
      <c r="J2481" s="159" t="str">
        <f>IFERROR(IF(K2481&gt;0,I2481*K2481,"   -"),"   -")</f>
        <v xml:space="preserve">   -</v>
      </c>
      <c r="K2481" s="52" t="str">
        <f>_xlfn.IFNA(VLOOKUP(D2481&amp;"."&amp;G2481,PNIdata!$E$6:$L$264,2,FALSE),"-")</f>
        <v>-</v>
      </c>
      <c r="L2481" s="158" t="str">
        <f>IFERROR(IF(O2481&gt;0,I2481*O2481,"   -"),"   -")</f>
        <v xml:space="preserve">   -</v>
      </c>
      <c r="M2481" s="52"/>
      <c r="N2481" s="167"/>
      <c r="O2481" s="167"/>
    </row>
    <row r="2482" spans="1:19" hidden="1" x14ac:dyDescent="0.25">
      <c r="A2482" s="33" t="s">
        <v>154</v>
      </c>
      <c r="B2482" s="34">
        <f>VLOOKUP(D2482,nusedswatershed,4,FALSE)</f>
        <v>26</v>
      </c>
      <c r="C2482" s="35">
        <v>26</v>
      </c>
      <c r="D2482" s="36" t="s">
        <v>237</v>
      </c>
      <c r="E2482" s="36" t="s">
        <v>88</v>
      </c>
      <c r="F2482" s="21" t="s">
        <v>163</v>
      </c>
      <c r="G2482" s="22">
        <v>1959</v>
      </c>
      <c r="H2482" s="128">
        <v>25</v>
      </c>
      <c r="I2482" s="40">
        <v>25</v>
      </c>
      <c r="J2482" s="159" t="str">
        <f>IFERROR(IF(K2482&gt;0,I2482*K2482,"   -"),"   -")</f>
        <v xml:space="preserve">   -</v>
      </c>
      <c r="K2482" s="52" t="str">
        <f>_xlfn.IFNA(VLOOKUP(D2482&amp;"."&amp;G2482,PNIdata!$E$6:$L$264,2,FALSE),"-")</f>
        <v>-</v>
      </c>
      <c r="L2482" s="158" t="str">
        <f>IFERROR(IF(O2482&gt;0,I2482*O2482,"   -"),"   -")</f>
        <v xml:space="preserve">   -</v>
      </c>
      <c r="M2482" s="52"/>
      <c r="N2482" s="167"/>
      <c r="O2482" s="167"/>
    </row>
    <row r="2483" spans="1:19" hidden="1" x14ac:dyDescent="0.25">
      <c r="A2483" s="33" t="s">
        <v>154</v>
      </c>
      <c r="B2483" s="34">
        <f>VLOOKUP(D2483,nusedswatershed,4,FALSE)</f>
        <v>26</v>
      </c>
      <c r="C2483" s="35">
        <v>26</v>
      </c>
      <c r="D2483" s="36" t="s">
        <v>237</v>
      </c>
      <c r="E2483" s="36" t="s">
        <v>88</v>
      </c>
      <c r="F2483" s="21" t="s">
        <v>163</v>
      </c>
      <c r="G2483" s="22">
        <v>1958</v>
      </c>
      <c r="H2483" s="128">
        <v>25</v>
      </c>
      <c r="I2483" s="40">
        <v>25</v>
      </c>
      <c r="J2483" s="159" t="str">
        <f>IFERROR(IF(K2483&gt;0,I2483*K2483,"   -"),"   -")</f>
        <v xml:space="preserve">   -</v>
      </c>
      <c r="K2483" s="52" t="str">
        <f>_xlfn.IFNA(VLOOKUP(D2483&amp;"."&amp;G2483,PNIdata!$E$6:$L$264,2,FALSE),"-")</f>
        <v>-</v>
      </c>
      <c r="L2483" s="158" t="str">
        <f>IFERROR(IF(O2483&gt;0,I2483*O2483,"   -"),"   -")</f>
        <v xml:space="preserve">   -</v>
      </c>
      <c r="M2483" s="52"/>
      <c r="N2483" s="167"/>
      <c r="O2483" s="167"/>
    </row>
    <row r="2484" spans="1:19" hidden="1" x14ac:dyDescent="0.25">
      <c r="A2484" s="33" t="s">
        <v>154</v>
      </c>
      <c r="B2484" s="34">
        <f>VLOOKUP(D2484,nusedswatershed,4,FALSE)</f>
        <v>26</v>
      </c>
      <c r="C2484" s="35">
        <v>26</v>
      </c>
      <c r="D2484" s="36" t="s">
        <v>237</v>
      </c>
      <c r="E2484" s="36" t="s">
        <v>88</v>
      </c>
      <c r="F2484" s="21" t="s">
        <v>163</v>
      </c>
      <c r="G2484" s="22">
        <v>1957</v>
      </c>
      <c r="H2484" s="128" t="s">
        <v>643</v>
      </c>
      <c r="I2484" s="40"/>
      <c r="J2484" s="159" t="str">
        <f>IFERROR(IF(K2484&gt;0,I2484*K2484,"   -"),"   -")</f>
        <v xml:space="preserve">   -</v>
      </c>
      <c r="K2484" s="52" t="str">
        <f>_xlfn.IFNA(VLOOKUP(D2484&amp;"."&amp;G2484,PNIdata!$E$6:$L$264,2,FALSE),"-")</f>
        <v>-</v>
      </c>
      <c r="L2484" s="158" t="str">
        <f>IFERROR(IF(O2484&gt;0,I2484*O2484,"   -"),"   -")</f>
        <v xml:space="preserve">   -</v>
      </c>
      <c r="M2484" s="52"/>
      <c r="N2484" s="167"/>
      <c r="O2484" s="167"/>
    </row>
    <row r="2485" spans="1:19" hidden="1" x14ac:dyDescent="0.25">
      <c r="A2485" s="33" t="s">
        <v>154</v>
      </c>
      <c r="B2485" s="34">
        <f>VLOOKUP(D2485,nusedswatershed,4,FALSE)</f>
        <v>26</v>
      </c>
      <c r="C2485" s="35">
        <v>26</v>
      </c>
      <c r="D2485" s="36" t="s">
        <v>237</v>
      </c>
      <c r="E2485" s="36" t="s">
        <v>88</v>
      </c>
      <c r="F2485" s="21" t="s">
        <v>163</v>
      </c>
      <c r="G2485" s="22">
        <v>1956</v>
      </c>
      <c r="H2485" s="128" t="s">
        <v>643</v>
      </c>
      <c r="I2485" s="40"/>
      <c r="J2485" s="159" t="str">
        <f>IFERROR(IF(K2485&gt;0,I2485*K2485,"   -"),"   -")</f>
        <v xml:space="preserve">   -</v>
      </c>
      <c r="K2485" s="52" t="str">
        <f>_xlfn.IFNA(VLOOKUP(D2485&amp;"."&amp;G2485,PNIdata!$E$6:$L$264,2,FALSE),"-")</f>
        <v>-</v>
      </c>
      <c r="L2485" s="158" t="str">
        <f>IFERROR(IF(O2485&gt;0,I2485*O2485,"   -"),"   -")</f>
        <v xml:space="preserve">   -</v>
      </c>
      <c r="M2485" s="52"/>
      <c r="N2485" s="167"/>
      <c r="O2485" s="167"/>
    </row>
    <row r="2486" spans="1:19" hidden="1" x14ac:dyDescent="0.25">
      <c r="A2486" s="33" t="s">
        <v>154</v>
      </c>
      <c r="B2486" s="34">
        <f>VLOOKUP(D2486,nusedswatershed,4,FALSE)</f>
        <v>26</v>
      </c>
      <c r="C2486" s="35">
        <v>26</v>
      </c>
      <c r="D2486" s="36" t="s">
        <v>237</v>
      </c>
      <c r="E2486" s="36" t="s">
        <v>88</v>
      </c>
      <c r="F2486" s="21" t="s">
        <v>163</v>
      </c>
      <c r="G2486" s="22">
        <v>1955</v>
      </c>
      <c r="H2486" s="128" t="s">
        <v>643</v>
      </c>
      <c r="I2486" s="40"/>
      <c r="J2486" s="159" t="str">
        <f>IFERROR(IF(K2486&gt;0,I2486*K2486,"   -"),"   -")</f>
        <v xml:space="preserve">   -</v>
      </c>
      <c r="K2486" s="52" t="str">
        <f>_xlfn.IFNA(VLOOKUP(D2486&amp;"."&amp;G2486,PNIdata!$E$6:$L$264,2,FALSE),"-")</f>
        <v>-</v>
      </c>
      <c r="L2486" s="158" t="str">
        <f>IFERROR(IF(O2486&gt;0,I2486*O2486,"   -"),"   -")</f>
        <v xml:space="preserve">   -</v>
      </c>
      <c r="M2486" s="52"/>
      <c r="N2486" s="167"/>
      <c r="O2486" s="167"/>
    </row>
    <row r="2487" spans="1:19" hidden="1" x14ac:dyDescent="0.25">
      <c r="A2487" s="33" t="s">
        <v>154</v>
      </c>
      <c r="B2487" s="34">
        <f>VLOOKUP(D2487,nusedswatershed,4,FALSE)</f>
        <v>26</v>
      </c>
      <c r="C2487" s="35">
        <v>26</v>
      </c>
      <c r="D2487" s="36" t="s">
        <v>237</v>
      </c>
      <c r="E2487" s="36" t="s">
        <v>88</v>
      </c>
      <c r="F2487" s="21" t="s">
        <v>163</v>
      </c>
      <c r="G2487" s="22">
        <v>1954</v>
      </c>
      <c r="H2487" s="128" t="s">
        <v>643</v>
      </c>
      <c r="I2487" s="40"/>
      <c r="J2487" s="159" t="str">
        <f>IFERROR(IF(K2487&gt;0,I2487*K2487,"   -"),"   -")</f>
        <v xml:space="preserve">   -</v>
      </c>
      <c r="K2487" s="52" t="str">
        <f>_xlfn.IFNA(VLOOKUP(D2487&amp;"."&amp;G2487,PNIdata!$E$6:$L$264,2,FALSE),"-")</f>
        <v>-</v>
      </c>
      <c r="L2487" s="158" t="str">
        <f>IFERROR(IF(O2487&gt;0,I2487*O2487,"   -"),"   -")</f>
        <v xml:space="preserve">   -</v>
      </c>
      <c r="M2487" s="52"/>
      <c r="N2487" s="167"/>
      <c r="O2487" s="167"/>
    </row>
    <row r="2488" spans="1:19" hidden="1" x14ac:dyDescent="0.25">
      <c r="A2488" s="33" t="s">
        <v>154</v>
      </c>
      <c r="B2488" s="34">
        <f>VLOOKUP(D2488,nusedswatershed,4,FALSE)</f>
        <v>26</v>
      </c>
      <c r="C2488" s="35">
        <v>26</v>
      </c>
      <c r="D2488" s="36" t="s">
        <v>237</v>
      </c>
      <c r="E2488" s="36" t="s">
        <v>88</v>
      </c>
      <c r="F2488" s="21" t="s">
        <v>163</v>
      </c>
      <c r="G2488" s="22">
        <v>1953</v>
      </c>
      <c r="H2488" s="128" t="s">
        <v>643</v>
      </c>
      <c r="I2488" s="40"/>
      <c r="J2488" s="159" t="str">
        <f>IFERROR(IF(K2488&gt;0,I2488*K2488,"   -"),"   -")</f>
        <v xml:space="preserve">   -</v>
      </c>
      <c r="K2488" s="52" t="str">
        <f>_xlfn.IFNA(VLOOKUP(D2488&amp;"."&amp;G2488,PNIdata!$E$6:$L$264,2,FALSE),"-")</f>
        <v>-</v>
      </c>
      <c r="L2488" s="158" t="str">
        <f>IFERROR(IF(O2488&gt;0,I2488*O2488,"   -"),"   -")</f>
        <v xml:space="preserve">   -</v>
      </c>
      <c r="M2488" s="52"/>
      <c r="N2488" s="167"/>
      <c r="O2488" s="167"/>
    </row>
    <row r="2489" spans="1:19" x14ac:dyDescent="0.25">
      <c r="A2489" s="33" t="s">
        <v>109</v>
      </c>
      <c r="B2489" s="34" t="e">
        <f>VLOOKUP(D2489,nusedswatershed,4,FALSE)</f>
        <v>#N/A</v>
      </c>
      <c r="C2489" s="35">
        <v>22</v>
      </c>
      <c r="D2489" s="36" t="s">
        <v>89</v>
      </c>
      <c r="E2489" s="36" t="s">
        <v>191</v>
      </c>
      <c r="F2489" s="21" t="s">
        <v>163</v>
      </c>
      <c r="G2489" s="22">
        <v>2011</v>
      </c>
      <c r="H2489" s="128">
        <v>10000</v>
      </c>
      <c r="I2489" s="40">
        <v>10000</v>
      </c>
      <c r="J2489" s="153">
        <f>K2489*I2489</f>
        <v>191.08</v>
      </c>
      <c r="K2489" s="52">
        <f>_xlfn.IFNA(VLOOKUP(D2489&amp;"."&amp;G2489,PNIdata!$E$6:$L$264,2,FALSE),"-")</f>
        <v>1.9108E-2</v>
      </c>
      <c r="L2489" s="158">
        <f>IFERROR(IF(O2489&gt;0,I2489*O2489,"   -"),"   -")</f>
        <v>200</v>
      </c>
      <c r="M2489" s="52"/>
      <c r="N2489" s="169">
        <v>0.98</v>
      </c>
      <c r="O2489" s="169">
        <v>0.02</v>
      </c>
      <c r="P2489" s="169">
        <v>0.02</v>
      </c>
      <c r="Q2489" s="169" t="s">
        <v>647</v>
      </c>
      <c r="R2489" s="169" t="s">
        <v>648</v>
      </c>
      <c r="S2489" s="53">
        <v>4542845</v>
      </c>
    </row>
    <row r="2490" spans="1:19" x14ac:dyDescent="0.25">
      <c r="A2490" s="33" t="s">
        <v>109</v>
      </c>
      <c r="B2490" s="34" t="e">
        <f>VLOOKUP(D2490,nusedswatershed,4,FALSE)</f>
        <v>#N/A</v>
      </c>
      <c r="C2490" s="35">
        <v>22</v>
      </c>
      <c r="D2490" s="36" t="s">
        <v>89</v>
      </c>
      <c r="E2490" s="36" t="s">
        <v>191</v>
      </c>
      <c r="F2490" s="21" t="s">
        <v>163</v>
      </c>
      <c r="G2490">
        <v>2003</v>
      </c>
      <c r="H2490" s="128">
        <v>25821</v>
      </c>
      <c r="I2490" s="40">
        <v>25821</v>
      </c>
      <c r="J2490" s="153">
        <f>K2490*I2490</f>
        <v>774.63</v>
      </c>
      <c r="K2490" s="52">
        <v>0.03</v>
      </c>
      <c r="L2490" s="158">
        <f>IFERROR(IF(O2490&gt;0,I2490*O2490,"   -"),"   -")</f>
        <v>774.63</v>
      </c>
      <c r="M2490" s="52" t="s">
        <v>656</v>
      </c>
      <c r="N2490" s="169">
        <v>0.82</v>
      </c>
      <c r="O2490" s="169">
        <v>0.03</v>
      </c>
      <c r="P2490" s="169">
        <v>0.18</v>
      </c>
      <c r="Q2490" s="169" t="s">
        <v>647</v>
      </c>
      <c r="R2490" s="169" t="s">
        <v>648</v>
      </c>
      <c r="S2490" s="53">
        <v>3489509</v>
      </c>
    </row>
    <row r="2491" spans="1:19" x14ac:dyDescent="0.25">
      <c r="A2491" s="33" t="s">
        <v>109</v>
      </c>
      <c r="B2491" s="34" t="e">
        <f>VLOOKUP(D2491,nusedswatershed,4,FALSE)</f>
        <v>#N/A</v>
      </c>
      <c r="C2491" s="35">
        <v>22</v>
      </c>
      <c r="D2491" s="36" t="s">
        <v>89</v>
      </c>
      <c r="E2491" s="36" t="s">
        <v>191</v>
      </c>
      <c r="F2491" s="21" t="s">
        <v>163</v>
      </c>
      <c r="G2491">
        <v>2002</v>
      </c>
      <c r="H2491" s="128">
        <v>18204</v>
      </c>
      <c r="I2491" s="40">
        <v>18204</v>
      </c>
      <c r="J2491" s="153">
        <f>K2491*I2491</f>
        <v>552.50960399999997</v>
      </c>
      <c r="K2491" s="52">
        <f>_xlfn.IFNA(VLOOKUP(D2491&amp;"."&amp;G2491,PNIdata!$E$6:$L$264,2,FALSE),"-")</f>
        <v>3.0351E-2</v>
      </c>
      <c r="L2491" s="158">
        <f>IFERROR(IF(O2491&gt;0,I2491*O2491,"   -"),"   -")</f>
        <v>364.08</v>
      </c>
      <c r="M2491" s="52"/>
      <c r="N2491" s="169">
        <v>0.98</v>
      </c>
      <c r="O2491" s="169">
        <v>0.02</v>
      </c>
      <c r="P2491" s="169">
        <v>0.02</v>
      </c>
      <c r="Q2491" s="169" t="s">
        <v>647</v>
      </c>
      <c r="R2491" s="169" t="s">
        <v>648</v>
      </c>
      <c r="S2491" s="53">
        <v>3255287</v>
      </c>
    </row>
    <row r="2492" spans="1:19" x14ac:dyDescent="0.25">
      <c r="A2492" s="33" t="s">
        <v>109</v>
      </c>
      <c r="B2492" s="34" t="e">
        <f>VLOOKUP(D2492,nusedswatershed,4,FALSE)</f>
        <v>#N/A</v>
      </c>
      <c r="C2492" s="35">
        <v>22</v>
      </c>
      <c r="D2492" s="36" t="s">
        <v>89</v>
      </c>
      <c r="E2492" s="36" t="s">
        <v>191</v>
      </c>
      <c r="F2492" s="21" t="s">
        <v>163</v>
      </c>
      <c r="G2492" s="40">
        <v>2020</v>
      </c>
      <c r="H2492" s="128">
        <v>14159</v>
      </c>
      <c r="I2492" s="40">
        <v>14159</v>
      </c>
      <c r="J2492" s="153">
        <f>K2492*I2492</f>
        <v>523.23168599999997</v>
      </c>
      <c r="K2492" s="52">
        <f>_xlfn.IFNA(VLOOKUP(D2492&amp;"."&amp;G2492,PNIdata!$E$6:$L$264,2,FALSE),"-")</f>
        <v>3.6954000000000001E-2</v>
      </c>
      <c r="L2492" s="158">
        <f>IFERROR(IF(O2492&gt;0,I2492*O2492,"   -"),"   -")</f>
        <v>1132.72</v>
      </c>
      <c r="M2492" s="52"/>
      <c r="N2492" s="169">
        <v>0.92</v>
      </c>
      <c r="O2492" s="169">
        <v>0.08</v>
      </c>
      <c r="P2492" s="169">
        <v>0.08</v>
      </c>
      <c r="Q2492" s="169" t="s">
        <v>647</v>
      </c>
      <c r="R2492" s="169" t="s">
        <v>648</v>
      </c>
      <c r="S2492" s="53">
        <v>2891018</v>
      </c>
    </row>
    <row r="2493" spans="1:19" x14ac:dyDescent="0.25">
      <c r="A2493" s="33" t="s">
        <v>109</v>
      </c>
      <c r="B2493" s="34" t="e">
        <f>VLOOKUP(D2493,nusedswatershed,4,FALSE)</f>
        <v>#N/A</v>
      </c>
      <c r="C2493" s="35">
        <v>22</v>
      </c>
      <c r="D2493" s="36" t="s">
        <v>89</v>
      </c>
      <c r="E2493" s="36" t="s">
        <v>191</v>
      </c>
      <c r="F2493" s="21" t="s">
        <v>163</v>
      </c>
      <c r="G2493">
        <v>2001</v>
      </c>
      <c r="H2493" s="128">
        <v>11481</v>
      </c>
      <c r="I2493" s="40">
        <v>11481</v>
      </c>
      <c r="J2493" s="153">
        <f>K2493*I2493</f>
        <v>587.09241599999996</v>
      </c>
      <c r="K2493" s="52">
        <f>_xlfn.IFNA(VLOOKUP(D2493&amp;"."&amp;G2493,PNIdata!$E$6:$L$264,2,FALSE),"-")</f>
        <v>5.1136000000000001E-2</v>
      </c>
      <c r="L2493" s="158">
        <f>IFERROR(IF(O2493&gt;0,I2493*O2493,"   -"),"   -")</f>
        <v>459.24</v>
      </c>
      <c r="M2493" s="52"/>
      <c r="N2493" s="169">
        <v>0.96</v>
      </c>
      <c r="O2493" s="169">
        <v>0.04</v>
      </c>
      <c r="P2493" s="169">
        <v>0.04</v>
      </c>
      <c r="Q2493" s="169" t="s">
        <v>647</v>
      </c>
      <c r="R2493" s="169" t="s">
        <v>648</v>
      </c>
      <c r="S2493" s="53">
        <v>3536096</v>
      </c>
    </row>
    <row r="2494" spans="1:19" x14ac:dyDescent="0.25">
      <c r="A2494" s="33" t="s">
        <v>109</v>
      </c>
      <c r="B2494" s="34" t="e">
        <f>VLOOKUP(D2494,nusedswatershed,4,FALSE)</f>
        <v>#N/A</v>
      </c>
      <c r="C2494" s="35">
        <v>22</v>
      </c>
      <c r="D2494" s="36" t="s">
        <v>89</v>
      </c>
      <c r="E2494" s="36" t="s">
        <v>191</v>
      </c>
      <c r="F2494" s="21" t="s">
        <v>163</v>
      </c>
      <c r="G2494">
        <v>2013</v>
      </c>
      <c r="H2494" s="128">
        <v>10000</v>
      </c>
      <c r="I2494" s="40">
        <v>10000</v>
      </c>
      <c r="J2494" s="153">
        <f>K2494*I2494</f>
        <v>546.62</v>
      </c>
      <c r="K2494" s="52">
        <f>_xlfn.IFNA(VLOOKUP(D2494&amp;"."&amp;G2494,PNIdata!$E$6:$L$264,2,FALSE),"-")</f>
        <v>5.4662000000000002E-2</v>
      </c>
      <c r="L2494" s="158">
        <f>IFERROR(IF(O2494&gt;0,I2494*O2494,"   -"),"   -")</f>
        <v>500</v>
      </c>
      <c r="M2494" s="52"/>
      <c r="N2494" s="169">
        <v>0.95</v>
      </c>
      <c r="O2494" s="169">
        <v>0.05</v>
      </c>
      <c r="P2494" s="169">
        <v>0.05</v>
      </c>
      <c r="Q2494" s="169" t="s">
        <v>647</v>
      </c>
      <c r="R2494" s="169" t="s">
        <v>648</v>
      </c>
      <c r="S2494" s="53">
        <v>4180237</v>
      </c>
    </row>
    <row r="2495" spans="1:19" x14ac:dyDescent="0.25">
      <c r="A2495" s="33" t="s">
        <v>109</v>
      </c>
      <c r="B2495" s="34" t="e">
        <f>VLOOKUP(D2495,nusedswatershed,4,FALSE)</f>
        <v>#N/A</v>
      </c>
      <c r="C2495" s="35">
        <v>22</v>
      </c>
      <c r="D2495" s="36" t="s">
        <v>89</v>
      </c>
      <c r="E2495" s="36" t="s">
        <v>191</v>
      </c>
      <c r="F2495" s="21" t="s">
        <v>163</v>
      </c>
      <c r="G2495">
        <v>2006</v>
      </c>
      <c r="H2495" s="128">
        <v>12580</v>
      </c>
      <c r="I2495" s="40">
        <v>12580</v>
      </c>
      <c r="J2495" s="153">
        <f>K2495*I2495</f>
        <v>769.07830000000001</v>
      </c>
      <c r="K2495" s="52">
        <f>_xlfn.IFNA(VLOOKUP(D2495&amp;"."&amp;G2495,PNIdata!$E$6:$L$264,2,FALSE),"-")</f>
        <v>6.1135000000000002E-2</v>
      </c>
      <c r="L2495" s="158">
        <f>IFERROR(IF(O2495&gt;0,I2495*O2495,"   -"),"   -")</f>
        <v>880.60000000000014</v>
      </c>
      <c r="M2495" s="52"/>
      <c r="N2495" s="169">
        <v>0.93</v>
      </c>
      <c r="O2495" s="169">
        <v>7.0000000000000007E-2</v>
      </c>
      <c r="P2495" s="169">
        <v>7.0000000000000007E-2</v>
      </c>
      <c r="Q2495" s="169" t="s">
        <v>647</v>
      </c>
      <c r="R2495" s="169" t="s">
        <v>648</v>
      </c>
      <c r="S2495" s="53">
        <v>2806271</v>
      </c>
    </row>
    <row r="2496" spans="1:19" x14ac:dyDescent="0.25">
      <c r="A2496" s="33" t="s">
        <v>109</v>
      </c>
      <c r="B2496" s="34" t="e">
        <f>VLOOKUP(D2496,nusedswatershed,4,FALSE)</f>
        <v>#N/A</v>
      </c>
      <c r="C2496" s="35">
        <v>22</v>
      </c>
      <c r="D2496" s="36" t="s">
        <v>89</v>
      </c>
      <c r="E2496" s="36" t="s">
        <v>191</v>
      </c>
      <c r="F2496" s="21" t="s">
        <v>163</v>
      </c>
      <c r="G2496">
        <v>1999</v>
      </c>
      <c r="H2496" s="128">
        <v>18183</v>
      </c>
      <c r="I2496" s="40">
        <v>18183</v>
      </c>
      <c r="J2496" s="153">
        <f>K2496*I2496</f>
        <v>1128.600627</v>
      </c>
      <c r="K2496" s="52">
        <f>_xlfn.IFNA(VLOOKUP(D2496&amp;"."&amp;G2496,PNIdata!$E$6:$L$264,2,FALSE),"-")</f>
        <v>6.2068999999999999E-2</v>
      </c>
      <c r="L2496" s="158">
        <f>IFERROR(IF(O2496&gt;0,I2496*O2496,"   -"),"   -")</f>
        <v>727.32</v>
      </c>
      <c r="M2496" s="52"/>
      <c r="N2496" s="169">
        <v>0.96</v>
      </c>
      <c r="O2496" s="169">
        <v>0.04</v>
      </c>
      <c r="P2496" s="169">
        <v>0.04</v>
      </c>
      <c r="Q2496" s="169" t="s">
        <v>647</v>
      </c>
      <c r="R2496" s="169" t="s">
        <v>648</v>
      </c>
      <c r="S2496" s="53">
        <v>3513460</v>
      </c>
    </row>
    <row r="2497" spans="1:19" x14ac:dyDescent="0.25">
      <c r="A2497" s="33" t="s">
        <v>109</v>
      </c>
      <c r="B2497" s="34" t="e">
        <f>VLOOKUP(D2497,nusedswatershed,4,FALSE)</f>
        <v>#N/A</v>
      </c>
      <c r="C2497" s="35">
        <v>22</v>
      </c>
      <c r="D2497" s="36" t="s">
        <v>89</v>
      </c>
      <c r="E2497" s="36" t="s">
        <v>191</v>
      </c>
      <c r="F2497" s="21" t="s">
        <v>163</v>
      </c>
      <c r="G2497" s="40">
        <v>2021</v>
      </c>
      <c r="H2497" s="128">
        <v>13740</v>
      </c>
      <c r="I2497" s="40">
        <v>13740</v>
      </c>
      <c r="J2497" s="153">
        <f>K2497*I2497</f>
        <v>955.68570000000011</v>
      </c>
      <c r="K2497" s="52">
        <f>_xlfn.IFNA(VLOOKUP(D2497&amp;"."&amp;G2497,PNIdata!$E$6:$L$264,2,FALSE),"-")</f>
        <v>6.9555000000000006E-2</v>
      </c>
      <c r="L2497" s="158">
        <f>IFERROR(IF(O2497&gt;0,I2497*O2497,"   -"),"   -")</f>
        <v>961.80000000000007</v>
      </c>
      <c r="M2497" s="52"/>
      <c r="N2497" s="169">
        <v>0.93</v>
      </c>
      <c r="O2497" s="169">
        <v>7.0000000000000007E-2</v>
      </c>
      <c r="P2497" s="169">
        <v>7.0000000000000007E-2</v>
      </c>
      <c r="Q2497" s="169" t="s">
        <v>647</v>
      </c>
      <c r="R2497" s="169" t="s">
        <v>648</v>
      </c>
      <c r="S2497" s="53">
        <v>3108104</v>
      </c>
    </row>
    <row r="2498" spans="1:19" x14ac:dyDescent="0.25">
      <c r="A2498" s="33" t="s">
        <v>109</v>
      </c>
      <c r="B2498" s="34" t="e">
        <f>VLOOKUP(D2498,nusedswatershed,4,FALSE)</f>
        <v>#N/A</v>
      </c>
      <c r="C2498" s="35">
        <v>22</v>
      </c>
      <c r="D2498" s="36" t="s">
        <v>89</v>
      </c>
      <c r="E2498" s="36" t="s">
        <v>191</v>
      </c>
      <c r="F2498" s="21" t="s">
        <v>163</v>
      </c>
      <c r="G2498" s="40">
        <v>2016</v>
      </c>
      <c r="H2498" s="128">
        <v>12126</v>
      </c>
      <c r="I2498" s="40">
        <v>12126</v>
      </c>
      <c r="J2498" s="153">
        <f>K2498*I2498</f>
        <v>850.10535600000003</v>
      </c>
      <c r="K2498" s="52">
        <f>_xlfn.IFNA(VLOOKUP(D2498&amp;"."&amp;G2498,PNIdata!$E$6:$L$264,2,FALSE),"-")</f>
        <v>7.0106000000000002E-2</v>
      </c>
      <c r="L2498" s="158">
        <f>IFERROR(IF(O2498&gt;0,I2498*O2498,"   -"),"   -")</f>
        <v>848.82</v>
      </c>
      <c r="M2498" s="52"/>
      <c r="N2498" s="169">
        <v>0.93</v>
      </c>
      <c r="O2498" s="169">
        <v>7.0000000000000007E-2</v>
      </c>
      <c r="P2498" s="169">
        <v>7.0000000000000007E-2</v>
      </c>
      <c r="Q2498" s="169" t="s">
        <v>647</v>
      </c>
      <c r="R2498" s="169" t="s">
        <v>648</v>
      </c>
      <c r="S2498" s="53">
        <v>2573480</v>
      </c>
    </row>
    <row r="2499" spans="1:19" x14ac:dyDescent="0.25">
      <c r="A2499" s="33" t="s">
        <v>109</v>
      </c>
      <c r="B2499" s="34" t="e">
        <f>VLOOKUP(D2499,nusedswatershed,4,FALSE)</f>
        <v>#N/A</v>
      </c>
      <c r="C2499" s="35">
        <v>22</v>
      </c>
      <c r="D2499" s="36" t="s">
        <v>89</v>
      </c>
      <c r="E2499" s="36" t="s">
        <v>191</v>
      </c>
      <c r="F2499" s="21" t="s">
        <v>163</v>
      </c>
      <c r="G2499" s="22">
        <v>2014</v>
      </c>
      <c r="H2499" s="128">
        <v>9000</v>
      </c>
      <c r="I2499" s="40">
        <v>9000</v>
      </c>
      <c r="J2499" s="153">
        <f>K2499*I2499</f>
        <v>706.94999999999993</v>
      </c>
      <c r="K2499" s="52">
        <f>_xlfn.IFNA(VLOOKUP(D2499&amp;"."&amp;G2499,PNIdata!$E$6:$L$264,2,FALSE),"-")</f>
        <v>7.8549999999999995E-2</v>
      </c>
      <c r="L2499" s="158">
        <f>IFERROR(IF(O2499&gt;0,I2499*O2499,"   -"),"   -")</f>
        <v>720</v>
      </c>
      <c r="M2499" s="52"/>
      <c r="N2499" s="169">
        <v>0.92</v>
      </c>
      <c r="O2499" s="169">
        <v>0.08</v>
      </c>
      <c r="P2499" s="169">
        <v>0.08</v>
      </c>
      <c r="Q2499" s="169" t="s">
        <v>647</v>
      </c>
      <c r="R2499" s="169" t="s">
        <v>648</v>
      </c>
      <c r="S2499" s="53">
        <v>3460515</v>
      </c>
    </row>
    <row r="2500" spans="1:19" x14ac:dyDescent="0.25">
      <c r="A2500" s="33" t="s">
        <v>109</v>
      </c>
      <c r="B2500" s="34" t="e">
        <f>VLOOKUP(D2500,nusedswatershed,4,FALSE)</f>
        <v>#N/A</v>
      </c>
      <c r="C2500" s="35">
        <v>22</v>
      </c>
      <c r="D2500" s="36" t="s">
        <v>89</v>
      </c>
      <c r="E2500" s="36" t="s">
        <v>191</v>
      </c>
      <c r="F2500" s="21" t="s">
        <v>163</v>
      </c>
      <c r="G2500" s="22">
        <v>2015</v>
      </c>
      <c r="H2500" s="128">
        <v>20464</v>
      </c>
      <c r="I2500" s="40">
        <v>20464</v>
      </c>
      <c r="J2500" s="153">
        <f>K2500*I2500</f>
        <v>1658.1569919999999</v>
      </c>
      <c r="K2500" s="52">
        <f>_xlfn.IFNA(VLOOKUP(D2500&amp;"."&amp;G2500,PNIdata!$E$6:$L$264,2,FALSE),"-")</f>
        <v>8.1028000000000003E-2</v>
      </c>
      <c r="L2500" s="158">
        <f>IFERROR(IF(O2500&gt;0,I2500*O2500,"   -"),"   -")</f>
        <v>1637.1200000000001</v>
      </c>
      <c r="M2500" s="52"/>
      <c r="N2500" s="169">
        <v>0.92</v>
      </c>
      <c r="O2500" s="169">
        <v>0.08</v>
      </c>
      <c r="P2500" s="169">
        <v>0.08</v>
      </c>
      <c r="Q2500" s="169" t="s">
        <v>647</v>
      </c>
      <c r="R2500" s="169" t="s">
        <v>648</v>
      </c>
      <c r="S2500" s="53">
        <v>3434095</v>
      </c>
    </row>
    <row r="2501" spans="1:19" x14ac:dyDescent="0.25">
      <c r="A2501" s="33" t="s">
        <v>109</v>
      </c>
      <c r="B2501" s="34" t="e">
        <f>VLOOKUP(D2501,nusedswatershed,4,FALSE)</f>
        <v>#N/A</v>
      </c>
      <c r="C2501" s="35">
        <v>22</v>
      </c>
      <c r="D2501" s="36" t="s">
        <v>89</v>
      </c>
      <c r="E2501" s="36" t="s">
        <v>191</v>
      </c>
      <c r="F2501" s="21" t="s">
        <v>163</v>
      </c>
      <c r="G2501">
        <v>2007</v>
      </c>
      <c r="H2501" s="128">
        <v>6500</v>
      </c>
      <c r="I2501" s="40">
        <v>6500</v>
      </c>
      <c r="J2501" s="153">
        <f>K2501*I2501</f>
        <v>650</v>
      </c>
      <c r="K2501" s="52">
        <v>0.1</v>
      </c>
      <c r="L2501" s="158">
        <f>IFERROR(IF(O2501&gt;0,I2501*O2501,"   -"),"   -")</f>
        <v>650</v>
      </c>
      <c r="M2501" s="52" t="s">
        <v>657</v>
      </c>
      <c r="N2501" s="169">
        <v>0.9</v>
      </c>
      <c r="O2501" s="169">
        <v>0.1</v>
      </c>
      <c r="P2501" s="169">
        <v>0.1</v>
      </c>
      <c r="Q2501" s="169" t="s">
        <v>647</v>
      </c>
      <c r="R2501" s="169" t="s">
        <v>648</v>
      </c>
      <c r="S2501" s="53">
        <v>1916145</v>
      </c>
    </row>
    <row r="2502" spans="1:19" x14ac:dyDescent="0.25">
      <c r="A2502" s="33" t="s">
        <v>109</v>
      </c>
      <c r="B2502" s="34" t="e">
        <f>VLOOKUP(D2502,nusedswatershed,4,FALSE)</f>
        <v>#N/A</v>
      </c>
      <c r="C2502" s="35">
        <v>22</v>
      </c>
      <c r="D2502" s="36" t="s">
        <v>89</v>
      </c>
      <c r="E2502" s="36" t="s">
        <v>191</v>
      </c>
      <c r="F2502" s="21" t="s">
        <v>163</v>
      </c>
      <c r="G2502" s="40">
        <v>2018</v>
      </c>
      <c r="H2502" s="128">
        <v>22059</v>
      </c>
      <c r="I2502" s="40">
        <v>22059</v>
      </c>
      <c r="J2502" s="153">
        <f>K2502*I2502</f>
        <v>2327.3347950000002</v>
      </c>
      <c r="K2502" s="52">
        <f>_xlfn.IFNA(VLOOKUP(D2502&amp;"."&amp;G2502,PNIdata!$E$6:$L$264,2,FALSE),"-")</f>
        <v>0.105505</v>
      </c>
      <c r="L2502" s="158">
        <f>IFERROR(IF(O2502&gt;0,I2502*O2502,"   -"),"   -")</f>
        <v>1102.95</v>
      </c>
      <c r="M2502" s="52" t="s">
        <v>658</v>
      </c>
      <c r="N2502" s="169">
        <v>0.95</v>
      </c>
      <c r="O2502" s="169">
        <v>0.05</v>
      </c>
      <c r="P2502" s="169">
        <v>0.05</v>
      </c>
      <c r="Q2502" s="169" t="s">
        <v>647</v>
      </c>
      <c r="R2502" s="169" t="s">
        <v>648</v>
      </c>
      <c r="S2502" s="53">
        <v>4013406</v>
      </c>
    </row>
    <row r="2503" spans="1:19" x14ac:dyDescent="0.25">
      <c r="A2503" s="33" t="s">
        <v>109</v>
      </c>
      <c r="B2503" s="34" t="e">
        <f>VLOOKUP(D2503,nusedswatershed,4,FALSE)</f>
        <v>#N/A</v>
      </c>
      <c r="C2503" s="35">
        <v>22</v>
      </c>
      <c r="D2503" s="36" t="s">
        <v>89</v>
      </c>
      <c r="E2503" s="36" t="s">
        <v>191</v>
      </c>
      <c r="F2503" s="21" t="s">
        <v>163</v>
      </c>
      <c r="G2503" s="22">
        <v>2009</v>
      </c>
      <c r="H2503" s="128">
        <v>5346</v>
      </c>
      <c r="I2503" s="40">
        <v>5346</v>
      </c>
      <c r="J2503" s="153">
        <f>K2503*I2503</f>
        <v>631.91323799999998</v>
      </c>
      <c r="K2503" s="52">
        <f>_xlfn.IFNA(VLOOKUP(D2503&amp;"."&amp;G2503,PNIdata!$E$6:$L$264,2,FALSE),"-")</f>
        <v>0.118203</v>
      </c>
      <c r="L2503" s="158">
        <f>IFERROR(IF(O2503&gt;0,I2503*O2503,"   -"),"   -")</f>
        <v>213.84</v>
      </c>
      <c r="M2503" s="52" t="s">
        <v>658</v>
      </c>
      <c r="N2503" s="169">
        <v>0.96</v>
      </c>
      <c r="O2503" s="169">
        <v>0.04</v>
      </c>
      <c r="P2503" s="169">
        <v>0.04</v>
      </c>
      <c r="Q2503" s="169" t="s">
        <v>647</v>
      </c>
      <c r="R2503" s="169" t="s">
        <v>648</v>
      </c>
      <c r="S2503" s="53">
        <v>2994166</v>
      </c>
    </row>
    <row r="2504" spans="1:19" x14ac:dyDescent="0.25">
      <c r="A2504" s="33" t="s">
        <v>109</v>
      </c>
      <c r="B2504" s="34" t="e">
        <f>VLOOKUP(D2504,nusedswatershed,4,FALSE)</f>
        <v>#N/A</v>
      </c>
      <c r="C2504" s="35">
        <v>22</v>
      </c>
      <c r="D2504" s="36" t="s">
        <v>89</v>
      </c>
      <c r="E2504" s="36" t="s">
        <v>191</v>
      </c>
      <c r="F2504" s="21" t="s">
        <v>163</v>
      </c>
      <c r="G2504" s="22">
        <v>2010</v>
      </c>
      <c r="H2504" s="128">
        <v>4500</v>
      </c>
      <c r="I2504" s="40">
        <v>4500</v>
      </c>
      <c r="J2504" s="153">
        <f>K2504*I2504</f>
        <v>557.19449999999995</v>
      </c>
      <c r="K2504" s="52">
        <f>_xlfn.IFNA(VLOOKUP(D2504&amp;"."&amp;G2504,PNIdata!$E$6:$L$264,2,FALSE),"-")</f>
        <v>0.123821</v>
      </c>
      <c r="L2504" s="158">
        <f>IFERROR(IF(O2504&gt;0,I2504*O2504,"   -"),"   -")</f>
        <v>585</v>
      </c>
      <c r="M2504" s="52"/>
      <c r="N2504" s="169">
        <v>0.87</v>
      </c>
      <c r="O2504" s="169">
        <v>0.13</v>
      </c>
      <c r="P2504" s="169">
        <v>0.13</v>
      </c>
      <c r="Q2504" s="169" t="s">
        <v>647</v>
      </c>
      <c r="R2504" s="169" t="s">
        <v>648</v>
      </c>
      <c r="S2504" s="53">
        <v>2979572</v>
      </c>
    </row>
    <row r="2505" spans="1:19" x14ac:dyDescent="0.25">
      <c r="A2505" s="33" t="s">
        <v>109</v>
      </c>
      <c r="B2505" s="34" t="e">
        <f>VLOOKUP(D2505,nusedswatershed,4,FALSE)</f>
        <v>#N/A</v>
      </c>
      <c r="C2505" s="35">
        <v>22</v>
      </c>
      <c r="D2505" s="36" t="s">
        <v>89</v>
      </c>
      <c r="E2505" s="36" t="s">
        <v>191</v>
      </c>
      <c r="F2505" s="21" t="s">
        <v>163</v>
      </c>
      <c r="G2505" s="22">
        <v>2012</v>
      </c>
      <c r="H2505" s="128">
        <v>5000</v>
      </c>
      <c r="I2505" s="40">
        <v>5000</v>
      </c>
      <c r="J2505" s="153">
        <f>K2505*I2505</f>
        <v>646.55000000000007</v>
      </c>
      <c r="K2505" s="52">
        <f>_xlfn.IFNA(VLOOKUP(D2505&amp;"."&amp;G2505,PNIdata!$E$6:$L$264,2,FALSE),"-")</f>
        <v>0.12931000000000001</v>
      </c>
      <c r="L2505" s="158">
        <f>IFERROR(IF(O2505&gt;0,I2505*O2505,"   -"),"   -")</f>
        <v>650</v>
      </c>
      <c r="M2505" s="52"/>
      <c r="N2505" s="169">
        <v>0.87</v>
      </c>
      <c r="O2505" s="169">
        <v>0.13</v>
      </c>
      <c r="P2505" s="169">
        <v>0.13</v>
      </c>
      <c r="Q2505" s="169" t="s">
        <v>647</v>
      </c>
      <c r="R2505" s="169" t="s">
        <v>648</v>
      </c>
      <c r="S2505" s="53">
        <v>3874581</v>
      </c>
    </row>
    <row r="2506" spans="1:19" x14ac:dyDescent="0.25">
      <c r="A2506" s="33" t="s">
        <v>109</v>
      </c>
      <c r="B2506" s="34" t="e">
        <f>VLOOKUP(D2506,nusedswatershed,4,FALSE)</f>
        <v>#N/A</v>
      </c>
      <c r="C2506" s="35">
        <v>22</v>
      </c>
      <c r="D2506" s="36" t="s">
        <v>89</v>
      </c>
      <c r="E2506" s="36" t="s">
        <v>191</v>
      </c>
      <c r="F2506" s="21" t="s">
        <v>163</v>
      </c>
      <c r="G2506">
        <v>2005</v>
      </c>
      <c r="H2506" s="128">
        <v>12000</v>
      </c>
      <c r="I2506" s="40">
        <v>12000</v>
      </c>
      <c r="J2506" s="153">
        <f>K2506*I2506</f>
        <v>1657.896</v>
      </c>
      <c r="K2506" s="52">
        <f>_xlfn.IFNA(VLOOKUP(D2506&amp;"."&amp;G2506,PNIdata!$E$6:$L$264,2,FALSE),"-")</f>
        <v>0.138158</v>
      </c>
      <c r="L2506" s="158">
        <f>IFERROR(IF(O2506&gt;0,I2506*O2506,"   -"),"   -")</f>
        <v>2040.0000000000002</v>
      </c>
      <c r="M2506" s="52"/>
      <c r="N2506" s="169">
        <v>0.83</v>
      </c>
      <c r="O2506" s="169">
        <v>0.17</v>
      </c>
      <c r="P2506" s="169">
        <v>0.17</v>
      </c>
      <c r="Q2506" s="169" t="s">
        <v>647</v>
      </c>
      <c r="R2506" s="169" t="s">
        <v>648</v>
      </c>
      <c r="S2506" s="53">
        <v>2629798</v>
      </c>
    </row>
    <row r="2507" spans="1:19" x14ac:dyDescent="0.25">
      <c r="A2507" s="33" t="s">
        <v>109</v>
      </c>
      <c r="B2507" s="34" t="e">
        <f>VLOOKUP(D2507,nusedswatershed,4,FALSE)</f>
        <v>#N/A</v>
      </c>
      <c r="C2507" s="35">
        <v>22</v>
      </c>
      <c r="D2507" s="36" t="s">
        <v>89</v>
      </c>
      <c r="E2507" s="36" t="s">
        <v>191</v>
      </c>
      <c r="F2507" s="21" t="s">
        <v>163</v>
      </c>
      <c r="G2507" s="40">
        <v>2017</v>
      </c>
      <c r="H2507" s="128">
        <v>13243</v>
      </c>
      <c r="I2507" s="40">
        <v>13243</v>
      </c>
      <c r="J2507" s="153">
        <f>K2507*I2507</f>
        <v>2109.0139650000001</v>
      </c>
      <c r="K2507" s="52">
        <f>_xlfn.IFNA(VLOOKUP(D2507&amp;"."&amp;G2507,PNIdata!$E$6:$L$264,2,FALSE),"-")</f>
        <v>0.15925500000000001</v>
      </c>
      <c r="L2507" s="158" t="str">
        <f>IFERROR(IF(O2507&gt;0,I2507*O2507,"   -"),"   -")</f>
        <v xml:space="preserve">   -</v>
      </c>
      <c r="M2507" s="52"/>
      <c r="N2507" s="169"/>
      <c r="O2507" s="169"/>
      <c r="P2507" s="169"/>
      <c r="Q2507" s="169"/>
      <c r="R2507" s="169"/>
      <c r="S2507" s="53">
        <v>2608306</v>
      </c>
    </row>
    <row r="2508" spans="1:19" x14ac:dyDescent="0.25">
      <c r="A2508" s="33" t="s">
        <v>109</v>
      </c>
      <c r="B2508" s="34" t="e">
        <f>VLOOKUP(D2508,nusedswatershed,4,FALSE)</f>
        <v>#N/A</v>
      </c>
      <c r="C2508" s="35">
        <v>22</v>
      </c>
      <c r="D2508" s="36" t="s">
        <v>89</v>
      </c>
      <c r="E2508" s="36" t="s">
        <v>191</v>
      </c>
      <c r="F2508" s="21" t="s">
        <v>163</v>
      </c>
      <c r="G2508">
        <v>2008</v>
      </c>
      <c r="H2508" s="128">
        <v>8849</v>
      </c>
      <c r="I2508" s="40">
        <v>8849</v>
      </c>
      <c r="J2508" s="153">
        <f>K2508*I2508</f>
        <v>1670.0098270000001</v>
      </c>
      <c r="K2508" s="52">
        <f>_xlfn.IFNA(VLOOKUP(D2508&amp;"."&amp;G2508,PNIdata!$E$6:$L$264,2,FALSE),"-")</f>
        <v>0.188723</v>
      </c>
      <c r="L2508" s="158">
        <f>IFERROR(IF(O2508&gt;0,I2508*O2508,"   -"),"   -")</f>
        <v>530.93999999999994</v>
      </c>
      <c r="M2508" s="52" t="s">
        <v>658</v>
      </c>
      <c r="N2508" s="169">
        <v>0.94</v>
      </c>
      <c r="O2508" s="169">
        <v>0.06</v>
      </c>
      <c r="P2508" s="169">
        <v>0.06</v>
      </c>
      <c r="Q2508" s="169" t="s">
        <v>647</v>
      </c>
      <c r="R2508" s="169" t="s">
        <v>648</v>
      </c>
      <c r="S2508" s="53">
        <v>3066549</v>
      </c>
    </row>
    <row r="2509" spans="1:19" x14ac:dyDescent="0.25">
      <c r="A2509" s="33" t="s">
        <v>109</v>
      </c>
      <c r="B2509" s="34" t="e">
        <f>VLOOKUP(D2509,nusedswatershed,4,FALSE)</f>
        <v>#N/A</v>
      </c>
      <c r="C2509" s="35">
        <v>22</v>
      </c>
      <c r="D2509" s="36" t="s">
        <v>89</v>
      </c>
      <c r="E2509" s="36" t="s">
        <v>191</v>
      </c>
      <c r="F2509" s="21" t="s">
        <v>163</v>
      </c>
      <c r="G2509">
        <v>2004</v>
      </c>
      <c r="H2509" s="128">
        <v>18790</v>
      </c>
      <c r="I2509" s="40">
        <v>18790</v>
      </c>
      <c r="J2509" s="153">
        <f>K2509*I2509</f>
        <v>3554.8613099999998</v>
      </c>
      <c r="K2509" s="52">
        <f>_xlfn.IFNA(VLOOKUP(D2509&amp;"."&amp;G2509,PNIdata!$E$6:$L$264,2,FALSE),"-")</f>
        <v>0.189189</v>
      </c>
      <c r="L2509" s="158">
        <f>IFERROR(IF(O2509&gt;0,I2509*O2509,"   -"),"   -")</f>
        <v>3194.3</v>
      </c>
      <c r="M2509" s="52"/>
      <c r="N2509" s="169">
        <v>0.83</v>
      </c>
      <c r="O2509" s="169">
        <v>0.17</v>
      </c>
      <c r="P2509" s="169">
        <v>0.17</v>
      </c>
      <c r="Q2509" s="169" t="s">
        <v>647</v>
      </c>
      <c r="R2509" s="169" t="s">
        <v>648</v>
      </c>
      <c r="S2509" s="53">
        <v>2292323</v>
      </c>
    </row>
    <row r="2510" spans="1:19" x14ac:dyDescent="0.25">
      <c r="A2510" s="33" t="s">
        <v>109</v>
      </c>
      <c r="B2510" s="34" t="e">
        <f>VLOOKUP(D2510,nusedswatershed,4,FALSE)</f>
        <v>#N/A</v>
      </c>
      <c r="C2510" s="35">
        <v>22</v>
      </c>
      <c r="D2510" s="36" t="s">
        <v>89</v>
      </c>
      <c r="E2510" s="36" t="s">
        <v>191</v>
      </c>
      <c r="F2510" s="21" t="s">
        <v>163</v>
      </c>
      <c r="G2510">
        <v>2000</v>
      </c>
      <c r="H2510" s="128">
        <v>6393</v>
      </c>
      <c r="I2510" s="40">
        <v>6393</v>
      </c>
      <c r="J2510" s="153">
        <f>K2510*I2510</f>
        <v>1278.6000000000001</v>
      </c>
      <c r="K2510" s="52">
        <v>0.2</v>
      </c>
      <c r="L2510" s="158">
        <f>IFERROR(IF(O2510&gt;0,I2510*O2510,"   -"),"   -")</f>
        <v>1278.6000000000001</v>
      </c>
      <c r="M2510" s="52" t="s">
        <v>659</v>
      </c>
      <c r="N2510" s="169">
        <v>0.84</v>
      </c>
      <c r="O2510" s="169">
        <v>0.2</v>
      </c>
      <c r="P2510" s="169">
        <v>0.16</v>
      </c>
      <c r="Q2510" s="169" t="s">
        <v>647</v>
      </c>
      <c r="R2510" s="169" t="s">
        <v>648</v>
      </c>
      <c r="S2510" s="53">
        <v>3321166</v>
      </c>
    </row>
    <row r="2511" spans="1:19" x14ac:dyDescent="0.25">
      <c r="A2511" s="33" t="s">
        <v>109</v>
      </c>
      <c r="B2511" s="34" t="e">
        <f>VLOOKUP(D2511,nusedswatershed,4,FALSE)</f>
        <v>#N/A</v>
      </c>
      <c r="C2511" s="35">
        <v>22</v>
      </c>
      <c r="D2511" s="36" t="s">
        <v>89</v>
      </c>
      <c r="E2511" s="36" t="s">
        <v>191</v>
      </c>
      <c r="F2511" s="21" t="s">
        <v>163</v>
      </c>
      <c r="G2511" s="22">
        <v>1998</v>
      </c>
      <c r="H2511" s="128">
        <v>31654</v>
      </c>
      <c r="I2511" s="40">
        <v>31654</v>
      </c>
      <c r="J2511" s="153">
        <f>K2511*I2511</f>
        <v>8441.0772180000004</v>
      </c>
      <c r="K2511" s="52">
        <f>_xlfn.IFNA(VLOOKUP(D2511&amp;"."&amp;G2511,PNIdata!$E$6:$L$264,2,FALSE),"-")</f>
        <v>0.26666699999999999</v>
      </c>
      <c r="L2511" s="158">
        <f>IFERROR(IF(O2511&gt;0,I2511*O2511,"   -"),"   -")</f>
        <v>1582.7</v>
      </c>
      <c r="M2511" s="52" t="s">
        <v>658</v>
      </c>
      <c r="N2511" s="169">
        <v>0.95</v>
      </c>
      <c r="O2511" s="168">
        <v>0.05</v>
      </c>
      <c r="P2511" s="169">
        <v>0.05</v>
      </c>
      <c r="Q2511" s="169" t="s">
        <v>647</v>
      </c>
      <c r="R2511" s="169" t="s">
        <v>648</v>
      </c>
      <c r="S2511" s="53">
        <v>4908227</v>
      </c>
    </row>
    <row r="2512" spans="1:19" x14ac:dyDescent="0.25">
      <c r="A2512" s="33" t="s">
        <v>109</v>
      </c>
      <c r="B2512" s="34" t="e">
        <f>VLOOKUP(D2512,nusedswatershed,4,FALSE)</f>
        <v>#N/A</v>
      </c>
      <c r="C2512" s="35">
        <v>22</v>
      </c>
      <c r="D2512" s="36" t="s">
        <v>89</v>
      </c>
      <c r="E2512" s="36" t="s">
        <v>191</v>
      </c>
      <c r="F2512" s="21" t="s">
        <v>163</v>
      </c>
      <c r="G2512" s="40">
        <v>2023</v>
      </c>
      <c r="H2512" s="128">
        <v>14247</v>
      </c>
      <c r="I2512" s="40">
        <v>14247</v>
      </c>
      <c r="J2512" s="159" t="str">
        <f>IFERROR(IF(K2512&gt;0,I2512*K2512,"   -"),"   -")</f>
        <v xml:space="preserve">   -</v>
      </c>
      <c r="K2512" s="52" t="str">
        <f>_xlfn.IFNA(VLOOKUP(D2512&amp;"."&amp;G2512,PNIdata!$E$6:$L$264,2,FALSE),"-")</f>
        <v>-</v>
      </c>
      <c r="L2512" s="158" t="str">
        <f>IFERROR(IF(O2512&gt;0,I2512*O2512,"   -"),"   -")</f>
        <v xml:space="preserve">   -</v>
      </c>
      <c r="M2512" s="52"/>
      <c r="N2512" s="167"/>
      <c r="O2512" s="167"/>
      <c r="S2512" s="53"/>
    </row>
    <row r="2513" spans="1:19" x14ac:dyDescent="0.25">
      <c r="A2513" s="33" t="s">
        <v>109</v>
      </c>
      <c r="B2513" s="34" t="e">
        <f>VLOOKUP(D2513,nusedswatershed,4,FALSE)</f>
        <v>#N/A</v>
      </c>
      <c r="C2513" s="35">
        <v>22</v>
      </c>
      <c r="D2513" s="36" t="s">
        <v>89</v>
      </c>
      <c r="E2513" s="36" t="s">
        <v>191</v>
      </c>
      <c r="F2513" s="21" t="s">
        <v>163</v>
      </c>
      <c r="G2513" s="40">
        <v>2022</v>
      </c>
      <c r="H2513" s="128">
        <v>11752</v>
      </c>
      <c r="I2513" s="40">
        <v>11752</v>
      </c>
      <c r="J2513" s="159" t="str">
        <f>IFERROR(IF(K2513&gt;0,I2513*K2513,"   -"),"   -")</f>
        <v xml:space="preserve">   -</v>
      </c>
      <c r="K2513" s="52" t="str">
        <f>_xlfn.IFNA(VLOOKUP(D2513&amp;"."&amp;G2513,PNIdata!$E$6:$L$264,2,FALSE),"-")</f>
        <v>-</v>
      </c>
      <c r="L2513" s="158">
        <f>IFERROR(IF(O2513&gt;0,I2513*O2513,"   -"),"   -")</f>
        <v>1645.2800000000002</v>
      </c>
      <c r="M2513" s="52"/>
      <c r="N2513" s="169">
        <v>0.86</v>
      </c>
      <c r="O2513" s="169">
        <v>0.14000000000000001</v>
      </c>
      <c r="P2513" s="169">
        <v>0.14000000000000001</v>
      </c>
      <c r="Q2513" s="169" t="s">
        <v>647</v>
      </c>
      <c r="R2513" s="169" t="s">
        <v>648</v>
      </c>
      <c r="S2513" s="53">
        <v>3145481</v>
      </c>
    </row>
    <row r="2514" spans="1:19" x14ac:dyDescent="0.25">
      <c r="A2514" s="33" t="s">
        <v>109</v>
      </c>
      <c r="B2514" s="34" t="e">
        <f>VLOOKUP(D2514,nusedswatershed,4,FALSE)</f>
        <v>#N/A</v>
      </c>
      <c r="C2514" s="35">
        <v>22</v>
      </c>
      <c r="D2514" s="36" t="s">
        <v>89</v>
      </c>
      <c r="E2514" s="36" t="s">
        <v>191</v>
      </c>
      <c r="F2514" s="21" t="s">
        <v>163</v>
      </c>
      <c r="G2514" s="40">
        <v>2019</v>
      </c>
      <c r="H2514" s="128">
        <v>16890</v>
      </c>
      <c r="I2514" s="40">
        <v>16890</v>
      </c>
      <c r="J2514" s="159" t="str">
        <f>IFERROR(IF(K2514&gt;0,I2514*K2514,"   -"),"   -")</f>
        <v xml:space="preserve">   -</v>
      </c>
      <c r="K2514" s="52" t="str">
        <f>_xlfn.IFNA(VLOOKUP(D2514&amp;"."&amp;G2514,PNIdata!$E$6:$L$264,2,FALSE),"-")</f>
        <v>-</v>
      </c>
      <c r="L2514" s="158">
        <f>IFERROR(IF(O2514&gt;0,I2514*O2514,"   -"),"   -")</f>
        <v>844.5</v>
      </c>
      <c r="M2514" s="52"/>
      <c r="N2514" s="169">
        <v>0.95</v>
      </c>
      <c r="O2514" s="169">
        <v>0.05</v>
      </c>
      <c r="P2514" s="169">
        <v>0.05</v>
      </c>
      <c r="Q2514" s="169" t="s">
        <v>647</v>
      </c>
      <c r="R2514" s="169" t="s">
        <v>648</v>
      </c>
      <c r="S2514" s="53">
        <v>3376831</v>
      </c>
    </row>
    <row r="2515" spans="1:19" x14ac:dyDescent="0.25">
      <c r="A2515" s="33" t="s">
        <v>109</v>
      </c>
      <c r="B2515" s="34" t="e">
        <f>VLOOKUP(D2515,nusedswatershed,4,FALSE)</f>
        <v>#N/A</v>
      </c>
      <c r="C2515" s="35">
        <v>22</v>
      </c>
      <c r="D2515" s="36" t="s">
        <v>89</v>
      </c>
      <c r="E2515" s="36" t="s">
        <v>191</v>
      </c>
      <c r="F2515" s="21" t="s">
        <v>163</v>
      </c>
      <c r="G2515" s="22">
        <v>1997</v>
      </c>
      <c r="H2515" s="128">
        <v>28969</v>
      </c>
      <c r="I2515" s="40">
        <v>28969</v>
      </c>
      <c r="J2515" s="159" t="str">
        <f>IFERROR(IF(K2515&gt;0,I2515*K2515,"   -"),"   -")</f>
        <v xml:space="preserve">   -</v>
      </c>
      <c r="K2515" s="52" t="str">
        <f>_xlfn.IFNA(VLOOKUP(D2515&amp;"."&amp;G2515,PNIdata!$E$6:$L$264,2,FALSE),"-")</f>
        <v>-</v>
      </c>
      <c r="L2515" s="158">
        <f>IFERROR(IF(O2515&gt;0,I2515*O2515,"   -"),"   -")</f>
        <v>2607.21</v>
      </c>
      <c r="M2515" s="52"/>
      <c r="N2515" s="169">
        <v>0.91</v>
      </c>
      <c r="O2515" s="169">
        <v>0.09</v>
      </c>
      <c r="P2515" s="169">
        <v>0.09</v>
      </c>
      <c r="Q2515" s="169" t="s">
        <v>647</v>
      </c>
      <c r="R2515" s="169" t="s">
        <v>648</v>
      </c>
      <c r="S2515" s="53">
        <v>6145207</v>
      </c>
    </row>
    <row r="2516" spans="1:19" x14ac:dyDescent="0.25">
      <c r="A2516" s="33" t="s">
        <v>109</v>
      </c>
      <c r="B2516" s="34" t="e">
        <f>VLOOKUP(D2516,nusedswatershed,4,FALSE)</f>
        <v>#N/A</v>
      </c>
      <c r="C2516" s="35">
        <v>22</v>
      </c>
      <c r="D2516" s="36" t="s">
        <v>89</v>
      </c>
      <c r="E2516" s="36" t="s">
        <v>191</v>
      </c>
      <c r="F2516" s="21" t="s">
        <v>163</v>
      </c>
      <c r="G2516" s="22">
        <v>1996</v>
      </c>
      <c r="H2516" s="128">
        <v>21843</v>
      </c>
      <c r="I2516" s="40">
        <v>21843</v>
      </c>
      <c r="J2516" s="159" t="str">
        <f>IFERROR(IF(K2516&gt;0,I2516*K2516,"   -"),"   -")</f>
        <v xml:space="preserve">   -</v>
      </c>
      <c r="K2516" s="52" t="str">
        <f>_xlfn.IFNA(VLOOKUP(D2516&amp;"."&amp;G2516,PNIdata!$E$6:$L$264,2,FALSE),"-")</f>
        <v>-</v>
      </c>
      <c r="L2516" s="158">
        <f>IFERROR(IF(O2516&gt;0,I2516*O2516,"   -"),"   -")</f>
        <v>7645.0499999999993</v>
      </c>
      <c r="M2516" s="52"/>
      <c r="N2516" s="169">
        <v>0.65</v>
      </c>
      <c r="O2516" s="169">
        <v>0.35</v>
      </c>
      <c r="P2516" s="169">
        <v>0.25</v>
      </c>
      <c r="Q2516" s="169" t="s">
        <v>653</v>
      </c>
      <c r="R2516" s="169" t="s">
        <v>660</v>
      </c>
      <c r="S2516" s="53">
        <v>7188276</v>
      </c>
    </row>
    <row r="2517" spans="1:19" x14ac:dyDescent="0.25">
      <c r="A2517" s="33" t="s">
        <v>109</v>
      </c>
      <c r="B2517" s="34" t="e">
        <f>VLOOKUP(D2517,nusedswatershed,4,FALSE)</f>
        <v>#N/A</v>
      </c>
      <c r="C2517" s="35">
        <v>22</v>
      </c>
      <c r="D2517" s="36" t="s">
        <v>89</v>
      </c>
      <c r="E2517" s="36" t="s">
        <v>191</v>
      </c>
      <c r="F2517" s="21" t="s">
        <v>163</v>
      </c>
      <c r="G2517" s="22">
        <v>1995</v>
      </c>
      <c r="H2517" s="128">
        <v>7535</v>
      </c>
      <c r="I2517" s="40">
        <v>7535</v>
      </c>
      <c r="J2517" s="159" t="str">
        <f>IFERROR(IF(K2517&gt;0,I2517*K2517,"   -"),"   -")</f>
        <v xml:space="preserve">   -</v>
      </c>
      <c r="K2517" s="52" t="str">
        <f>_xlfn.IFNA(VLOOKUP(D2517&amp;"."&amp;G2517,PNIdata!$E$6:$L$264,2,FALSE),"-")</f>
        <v>-</v>
      </c>
      <c r="L2517" s="158">
        <f>IFERROR(IF(O2517&gt;0,I2517*O2517,"   -"),"   -")</f>
        <v>2260.5</v>
      </c>
      <c r="M2517" s="52"/>
      <c r="N2517" s="169">
        <v>0.7</v>
      </c>
      <c r="O2517" s="169">
        <v>0.3</v>
      </c>
      <c r="P2517" s="169">
        <v>0.15</v>
      </c>
      <c r="Q2517" s="169" t="s">
        <v>653</v>
      </c>
      <c r="R2517" s="169" t="s">
        <v>660</v>
      </c>
      <c r="S2517" s="53">
        <v>4073259</v>
      </c>
    </row>
    <row r="2518" spans="1:19" hidden="1" x14ac:dyDescent="0.25">
      <c r="A2518" s="33" t="s">
        <v>109</v>
      </c>
      <c r="B2518" s="34" t="e">
        <f>VLOOKUP(D2518,nusedswatershed,4,FALSE)</f>
        <v>#N/A</v>
      </c>
      <c r="C2518" s="35">
        <v>22</v>
      </c>
      <c r="D2518" s="36" t="s">
        <v>89</v>
      </c>
      <c r="E2518" s="36" t="s">
        <v>191</v>
      </c>
      <c r="F2518" s="21" t="s">
        <v>163</v>
      </c>
      <c r="G2518" s="22">
        <v>1994</v>
      </c>
      <c r="H2518" s="128">
        <v>11000</v>
      </c>
      <c r="I2518" s="40">
        <v>11000</v>
      </c>
      <c r="J2518" s="159" t="str">
        <f>IFERROR(IF(K2518&gt;0,I2518*K2518,"   -"),"   -")</f>
        <v xml:space="preserve">   -</v>
      </c>
      <c r="K2518" s="52" t="str">
        <f>_xlfn.IFNA(VLOOKUP(D2518&amp;"."&amp;G2518,PNIdata!$E$6:$L$264,2,FALSE),"-")</f>
        <v>-</v>
      </c>
      <c r="L2518" s="158">
        <f>IFERROR(IF(O2518&gt;0,I2518*O2518,"   -"),"   -")</f>
        <v>6050.0000000000009</v>
      </c>
      <c r="M2518" s="52"/>
      <c r="N2518" s="169">
        <v>0.45</v>
      </c>
      <c r="O2518" s="169">
        <v>0.55000000000000004</v>
      </c>
      <c r="P2518" s="169">
        <v>0.55000000000000004</v>
      </c>
      <c r="Q2518" s="169" t="s">
        <v>653</v>
      </c>
      <c r="R2518" s="169" t="s">
        <v>660</v>
      </c>
      <c r="S2518" s="53">
        <v>6353525</v>
      </c>
    </row>
    <row r="2519" spans="1:19" hidden="1" x14ac:dyDescent="0.25">
      <c r="A2519" s="33" t="s">
        <v>109</v>
      </c>
      <c r="B2519" s="34" t="e">
        <f>VLOOKUP(D2519,nusedswatershed,4,FALSE)</f>
        <v>#N/A</v>
      </c>
      <c r="C2519" s="35">
        <v>22</v>
      </c>
      <c r="D2519" s="36" t="s">
        <v>89</v>
      </c>
      <c r="E2519" s="36" t="s">
        <v>191</v>
      </c>
      <c r="F2519" s="21" t="s">
        <v>163</v>
      </c>
      <c r="G2519" s="22">
        <v>1993</v>
      </c>
      <c r="H2519" s="128">
        <v>25000</v>
      </c>
      <c r="I2519" s="40">
        <v>25000</v>
      </c>
      <c r="J2519" s="159" t="str">
        <f>IFERROR(IF(K2519&gt;0,I2519*K2519,"   -"),"   -")</f>
        <v xml:space="preserve">   -</v>
      </c>
      <c r="K2519" s="52" t="str">
        <f>_xlfn.IFNA(VLOOKUP(D2519&amp;"."&amp;G2519,PNIdata!$E$6:$L$264,2,FALSE),"-")</f>
        <v>-</v>
      </c>
      <c r="L2519" s="158">
        <f>IFERROR(IF(O2519&gt;0,I2519*O2519,"   -"),"   -")</f>
        <v>3750</v>
      </c>
      <c r="M2519" s="52"/>
      <c r="N2519" s="169">
        <v>0.85</v>
      </c>
      <c r="O2519" s="169">
        <v>0.15</v>
      </c>
      <c r="P2519" s="169">
        <v>0.16</v>
      </c>
      <c r="Q2519" s="169" t="s">
        <v>653</v>
      </c>
      <c r="R2519" s="169" t="s">
        <v>660</v>
      </c>
      <c r="S2519" s="53">
        <v>6195122</v>
      </c>
    </row>
    <row r="2520" spans="1:19" hidden="1" x14ac:dyDescent="0.25">
      <c r="A2520" s="33" t="s">
        <v>109</v>
      </c>
      <c r="B2520" s="34" t="e">
        <f>VLOOKUP(D2520,nusedswatershed,4,FALSE)</f>
        <v>#N/A</v>
      </c>
      <c r="C2520" s="35">
        <v>22</v>
      </c>
      <c r="D2520" s="36" t="s">
        <v>89</v>
      </c>
      <c r="E2520" s="36" t="s">
        <v>191</v>
      </c>
      <c r="F2520" s="21" t="s">
        <v>163</v>
      </c>
      <c r="G2520" s="22">
        <v>1992</v>
      </c>
      <c r="H2520" s="128">
        <v>30000</v>
      </c>
      <c r="I2520" s="40">
        <v>30000</v>
      </c>
      <c r="J2520" s="159" t="str">
        <f>IFERROR(IF(K2520&gt;0,I2520*K2520,"   -"),"   -")</f>
        <v xml:space="preserve">   -</v>
      </c>
      <c r="K2520" s="52" t="str">
        <f>_xlfn.IFNA(VLOOKUP(D2520&amp;"."&amp;G2520,PNIdata!$E$6:$L$264,2,FALSE),"-")</f>
        <v>-</v>
      </c>
      <c r="L2520" s="158">
        <f>IFERROR(IF(O2520&gt;0,I2520*O2520,"   -"),"   -")</f>
        <v>15600</v>
      </c>
      <c r="M2520" s="52"/>
      <c r="N2520" s="169">
        <v>0.48</v>
      </c>
      <c r="O2520" s="169">
        <v>0.52</v>
      </c>
      <c r="P2520" s="169">
        <v>0.45</v>
      </c>
      <c r="Q2520" s="169" t="s">
        <v>653</v>
      </c>
      <c r="R2520" s="169" t="s">
        <v>660</v>
      </c>
      <c r="S2520" s="53">
        <v>6289904</v>
      </c>
    </row>
    <row r="2521" spans="1:19" hidden="1" x14ac:dyDescent="0.25">
      <c r="A2521" s="33" t="s">
        <v>109</v>
      </c>
      <c r="B2521" s="34" t="e">
        <f>VLOOKUP(D2521,nusedswatershed,4,FALSE)</f>
        <v>#N/A</v>
      </c>
      <c r="C2521" s="35">
        <v>22</v>
      </c>
      <c r="D2521" s="36" t="s">
        <v>89</v>
      </c>
      <c r="E2521" s="36" t="s">
        <v>191</v>
      </c>
      <c r="F2521" s="21" t="s">
        <v>163</v>
      </c>
      <c r="G2521" s="22">
        <v>1991</v>
      </c>
      <c r="H2521" s="128">
        <v>12000</v>
      </c>
      <c r="I2521" s="40">
        <v>12000</v>
      </c>
      <c r="J2521" s="159" t="str">
        <f>IFERROR(IF(K2521&gt;0,I2521*K2521,"   -"),"   -")</f>
        <v xml:space="preserve">   -</v>
      </c>
      <c r="K2521" s="52" t="str">
        <f>_xlfn.IFNA(VLOOKUP(D2521&amp;"."&amp;G2521,PNIdata!$E$6:$L$264,2,FALSE),"-")</f>
        <v>-</v>
      </c>
      <c r="L2521" s="158">
        <f>IFERROR(IF(O2521&gt;0,I2521*O2521,"   -"),"   -")</f>
        <v>7080</v>
      </c>
      <c r="M2521" s="52"/>
      <c r="N2521" s="169">
        <v>0.41</v>
      </c>
      <c r="O2521" s="169">
        <v>0.59</v>
      </c>
      <c r="P2521" s="169">
        <v>0.44</v>
      </c>
      <c r="Q2521" s="169" t="s">
        <v>653</v>
      </c>
      <c r="R2521" s="169" t="s">
        <v>660</v>
      </c>
      <c r="S2521" s="53">
        <v>5884311</v>
      </c>
    </row>
    <row r="2522" spans="1:19" hidden="1" x14ac:dyDescent="0.25">
      <c r="A2522" s="33" t="s">
        <v>109</v>
      </c>
      <c r="B2522" s="34" t="e">
        <f>VLOOKUP(D2522,nusedswatershed,4,FALSE)</f>
        <v>#N/A</v>
      </c>
      <c r="C2522" s="35">
        <v>22</v>
      </c>
      <c r="D2522" s="36" t="s">
        <v>89</v>
      </c>
      <c r="E2522" s="36" t="s">
        <v>191</v>
      </c>
      <c r="F2522" s="21" t="s">
        <v>163</v>
      </c>
      <c r="G2522" s="22">
        <v>1990</v>
      </c>
      <c r="H2522" s="128">
        <v>19000</v>
      </c>
      <c r="I2522" s="40">
        <v>19000</v>
      </c>
      <c r="J2522" s="159" t="str">
        <f>IFERROR(IF(K2522&gt;0,I2522*K2522,"   -"),"   -")</f>
        <v xml:space="preserve">   -</v>
      </c>
      <c r="K2522" s="52" t="str">
        <f>_xlfn.IFNA(VLOOKUP(D2522&amp;"."&amp;G2522,PNIdata!$E$6:$L$264,2,FALSE),"-")</f>
        <v>-</v>
      </c>
      <c r="L2522" s="158">
        <f>IFERROR(IF(O2522&gt;0,I2522*O2522,"   -"),"   -")</f>
        <v>3420</v>
      </c>
      <c r="M2522" s="52"/>
      <c r="N2522" s="169">
        <v>0.82</v>
      </c>
      <c r="O2522" s="169">
        <v>0.18</v>
      </c>
      <c r="P2522" s="169">
        <v>0.06</v>
      </c>
      <c r="Q2522" s="169" t="s">
        <v>653</v>
      </c>
      <c r="R2522" s="169" t="s">
        <v>660</v>
      </c>
      <c r="S2522" s="53">
        <v>7635516</v>
      </c>
    </row>
    <row r="2523" spans="1:19" hidden="1" x14ac:dyDescent="0.25">
      <c r="A2523" s="33" t="s">
        <v>109</v>
      </c>
      <c r="B2523" s="34" t="e">
        <f>VLOOKUP(D2523,nusedswatershed,4,FALSE)</f>
        <v>#N/A</v>
      </c>
      <c r="C2523" s="35">
        <v>22</v>
      </c>
      <c r="D2523" s="36" t="s">
        <v>89</v>
      </c>
      <c r="E2523" s="36" t="s">
        <v>191</v>
      </c>
      <c r="F2523" s="21" t="s">
        <v>163</v>
      </c>
      <c r="G2523" s="22">
        <v>1989</v>
      </c>
      <c r="H2523" s="128">
        <v>17000</v>
      </c>
      <c r="I2523" s="40">
        <v>17000</v>
      </c>
      <c r="J2523" s="159" t="str">
        <f>IFERROR(IF(K2523&gt;0,I2523*K2523,"   -"),"   -")</f>
        <v xml:space="preserve">   -</v>
      </c>
      <c r="K2523" s="52" t="str">
        <f>_xlfn.IFNA(VLOOKUP(D2523&amp;"."&amp;G2523,PNIdata!$E$6:$L$264,2,FALSE),"-")</f>
        <v>-</v>
      </c>
      <c r="L2523" s="158">
        <f>IFERROR(IF(O2523&gt;0,I2523*O2523,"   -"),"   -")</f>
        <v>3060</v>
      </c>
      <c r="M2523" s="52"/>
      <c r="N2523" s="169">
        <v>0.82</v>
      </c>
      <c r="O2523" s="169">
        <v>0.18</v>
      </c>
      <c r="P2523" s="169">
        <v>0.19</v>
      </c>
      <c r="Q2523" s="169" t="s">
        <v>653</v>
      </c>
      <c r="R2523" s="169" t="s">
        <v>660</v>
      </c>
      <c r="S2523" s="53">
        <v>10109780</v>
      </c>
    </row>
    <row r="2524" spans="1:19" hidden="1" x14ac:dyDescent="0.25">
      <c r="A2524" s="33" t="s">
        <v>109</v>
      </c>
      <c r="B2524" s="34" t="e">
        <f>VLOOKUP(D2524,nusedswatershed,4,FALSE)</f>
        <v>#N/A</v>
      </c>
      <c r="C2524" s="35">
        <v>22</v>
      </c>
      <c r="D2524" s="36" t="s">
        <v>89</v>
      </c>
      <c r="E2524" s="36" t="s">
        <v>191</v>
      </c>
      <c r="F2524" s="21" t="s">
        <v>163</v>
      </c>
      <c r="G2524" s="22">
        <v>1988</v>
      </c>
      <c r="H2524" s="128">
        <v>21047</v>
      </c>
      <c r="I2524" s="40">
        <v>21047</v>
      </c>
      <c r="J2524" s="159" t="str">
        <f>IFERROR(IF(K2524&gt;0,I2524*K2524,"   -"),"   -")</f>
        <v xml:space="preserve">   -</v>
      </c>
      <c r="K2524" s="52" t="str">
        <f>_xlfn.IFNA(VLOOKUP(D2524&amp;"."&amp;G2524,PNIdata!$E$6:$L$264,2,FALSE),"-")</f>
        <v>-</v>
      </c>
      <c r="L2524" s="158">
        <f>IFERROR(IF(O2524&gt;0,I2524*O2524,"   -"),"   -")</f>
        <v>8839.74</v>
      </c>
      <c r="M2524" s="52"/>
      <c r="N2524" s="169">
        <v>0.57999999999999996</v>
      </c>
      <c r="O2524" s="169">
        <v>0.42</v>
      </c>
      <c r="P2524" s="169">
        <v>0.36</v>
      </c>
      <c r="Q2524" s="169" t="s">
        <v>653</v>
      </c>
      <c r="R2524" s="169" t="s">
        <v>660</v>
      </c>
      <c r="S2524" s="53">
        <v>8074654</v>
      </c>
    </row>
    <row r="2525" spans="1:19" hidden="1" x14ac:dyDescent="0.25">
      <c r="A2525" s="33" t="s">
        <v>109</v>
      </c>
      <c r="B2525" s="34" t="e">
        <f>VLOOKUP(D2525,nusedswatershed,4,FALSE)</f>
        <v>#N/A</v>
      </c>
      <c r="C2525" s="35">
        <v>22</v>
      </c>
      <c r="D2525" s="36" t="s">
        <v>89</v>
      </c>
      <c r="E2525" s="36" t="s">
        <v>191</v>
      </c>
      <c r="F2525" s="21" t="s">
        <v>163</v>
      </c>
      <c r="G2525" s="22">
        <v>1987</v>
      </c>
      <c r="H2525" s="128">
        <v>2500</v>
      </c>
      <c r="I2525" s="40">
        <v>2500</v>
      </c>
      <c r="J2525" s="159" t="str">
        <f>IFERROR(IF(K2525&gt;0,I2525*K2525,"   -"),"   -")</f>
        <v xml:space="preserve">   -</v>
      </c>
      <c r="K2525" s="52" t="str">
        <f>_xlfn.IFNA(VLOOKUP(D2525&amp;"."&amp;G2525,PNIdata!$E$6:$L$264,2,FALSE),"-")</f>
        <v>-</v>
      </c>
      <c r="L2525" s="158">
        <f>IFERROR(IF(O2525&gt;0,I2525*O2525,"   -"),"   -")</f>
        <v>1350</v>
      </c>
      <c r="M2525" s="52"/>
      <c r="N2525" s="169">
        <v>0.46</v>
      </c>
      <c r="O2525" s="169">
        <v>0.54</v>
      </c>
      <c r="P2525" s="169">
        <v>0.53</v>
      </c>
      <c r="Q2525" s="169" t="s">
        <v>653</v>
      </c>
      <c r="R2525" s="169" t="s">
        <v>660</v>
      </c>
      <c r="S2525" s="53">
        <v>7050559</v>
      </c>
    </row>
    <row r="2526" spans="1:19" hidden="1" x14ac:dyDescent="0.25">
      <c r="A2526" s="33" t="s">
        <v>109</v>
      </c>
      <c r="B2526" s="34" t="e">
        <f>VLOOKUP(D2526,nusedswatershed,4,FALSE)</f>
        <v>#N/A</v>
      </c>
      <c r="C2526" s="35">
        <v>22</v>
      </c>
      <c r="D2526" s="36" t="s">
        <v>89</v>
      </c>
      <c r="E2526" s="36" t="s">
        <v>191</v>
      </c>
      <c r="F2526" s="21" t="s">
        <v>163</v>
      </c>
      <c r="G2526" s="22">
        <v>1986</v>
      </c>
      <c r="H2526" s="128">
        <v>8000</v>
      </c>
      <c r="I2526" s="40">
        <v>8000</v>
      </c>
      <c r="J2526" s="159" t="str">
        <f>IFERROR(IF(K2526&gt;0,I2526*K2526,"   -"),"   -")</f>
        <v xml:space="preserve">   -</v>
      </c>
      <c r="K2526" s="52" t="str">
        <f>_xlfn.IFNA(VLOOKUP(D2526&amp;"."&amp;G2526,PNIdata!$E$6:$L$264,2,FALSE),"-")</f>
        <v>-</v>
      </c>
      <c r="L2526" s="158">
        <f>IFERROR(IF(O2526&gt;0,I2526*O2526,"   -"),"   -")</f>
        <v>2640</v>
      </c>
      <c r="M2526" s="52"/>
      <c r="N2526" s="169">
        <v>0.67</v>
      </c>
      <c r="O2526" s="169">
        <v>0.33</v>
      </c>
      <c r="P2526" s="169">
        <v>0.32</v>
      </c>
      <c r="Q2526" s="169" t="s">
        <v>653</v>
      </c>
      <c r="R2526" s="169" t="s">
        <v>660</v>
      </c>
      <c r="S2526" s="53">
        <v>4201471</v>
      </c>
    </row>
    <row r="2527" spans="1:19" hidden="1" x14ac:dyDescent="0.25">
      <c r="A2527" s="33" t="s">
        <v>109</v>
      </c>
      <c r="B2527" s="34" t="e">
        <f>VLOOKUP(D2527,nusedswatershed,4,FALSE)</f>
        <v>#N/A</v>
      </c>
      <c r="C2527" s="35">
        <v>22</v>
      </c>
      <c r="D2527" s="36" t="s">
        <v>89</v>
      </c>
      <c r="E2527" s="36" t="s">
        <v>191</v>
      </c>
      <c r="F2527" s="21" t="s">
        <v>163</v>
      </c>
      <c r="G2527" s="22">
        <v>1985</v>
      </c>
      <c r="H2527" s="128">
        <v>12000</v>
      </c>
      <c r="I2527" s="40">
        <v>12000</v>
      </c>
      <c r="J2527" s="159" t="str">
        <f>IFERROR(IF(K2527&gt;0,I2527*K2527,"   -"),"   -")</f>
        <v xml:space="preserve">   -</v>
      </c>
      <c r="K2527" s="52" t="str">
        <f>_xlfn.IFNA(VLOOKUP(D2527&amp;"."&amp;G2527,PNIdata!$E$6:$L$264,2,FALSE),"-")</f>
        <v>-</v>
      </c>
      <c r="L2527" s="158">
        <f>IFERROR(IF(O2527&gt;0,I2527*O2527,"   -"),"   -")</f>
        <v>5640</v>
      </c>
      <c r="M2527" s="52"/>
      <c r="N2527" s="169">
        <v>0.53</v>
      </c>
      <c r="O2527" s="169">
        <v>0.47</v>
      </c>
      <c r="P2527" s="169">
        <v>0.43</v>
      </c>
      <c r="Q2527" s="169" t="s">
        <v>653</v>
      </c>
      <c r="R2527" s="169" t="s">
        <v>660</v>
      </c>
      <c r="S2527" s="53">
        <v>4271996</v>
      </c>
    </row>
    <row r="2528" spans="1:19" hidden="1" x14ac:dyDescent="0.25">
      <c r="A2528" s="33" t="s">
        <v>109</v>
      </c>
      <c r="B2528" s="34" t="e">
        <f>VLOOKUP(D2528,nusedswatershed,4,FALSE)</f>
        <v>#N/A</v>
      </c>
      <c r="C2528" s="35">
        <v>22</v>
      </c>
      <c r="D2528" s="36" t="s">
        <v>89</v>
      </c>
      <c r="E2528" s="36" t="s">
        <v>191</v>
      </c>
      <c r="F2528" s="21" t="s">
        <v>163</v>
      </c>
      <c r="G2528" s="22">
        <v>1984</v>
      </c>
      <c r="H2528" s="128">
        <v>2200</v>
      </c>
      <c r="I2528" s="40">
        <v>2200</v>
      </c>
      <c r="J2528" s="159" t="str">
        <f>IFERROR(IF(K2528&gt;0,I2528*K2528,"   -"),"   -")</f>
        <v xml:space="preserve">   -</v>
      </c>
      <c r="K2528" s="52" t="str">
        <f>_xlfn.IFNA(VLOOKUP(D2528&amp;"."&amp;G2528,PNIdata!$E$6:$L$264,2,FALSE),"-")</f>
        <v>-</v>
      </c>
      <c r="L2528" s="158" t="str">
        <f>IFERROR(IF(O2528&gt;0,I2528*O2528,"   -"),"   -")</f>
        <v xml:space="preserve">   -</v>
      </c>
      <c r="M2528" s="52"/>
      <c r="N2528" s="167"/>
      <c r="O2528" s="167"/>
      <c r="S2528" s="53">
        <v>2273864</v>
      </c>
    </row>
    <row r="2529" spans="1:19" hidden="1" x14ac:dyDescent="0.25">
      <c r="A2529" s="33" t="s">
        <v>109</v>
      </c>
      <c r="B2529" s="34" t="e">
        <f>VLOOKUP(D2529,nusedswatershed,4,FALSE)</f>
        <v>#N/A</v>
      </c>
      <c r="C2529" s="35">
        <v>22</v>
      </c>
      <c r="D2529" s="36" t="s">
        <v>89</v>
      </c>
      <c r="E2529" s="36" t="s">
        <v>191</v>
      </c>
      <c r="F2529" s="21" t="s">
        <v>163</v>
      </c>
      <c r="G2529" s="22">
        <v>1983</v>
      </c>
      <c r="H2529" s="128">
        <v>1300</v>
      </c>
      <c r="I2529" s="40">
        <v>1300</v>
      </c>
      <c r="J2529" s="159" t="str">
        <f>IFERROR(IF(K2529&gt;0,I2529*K2529,"   -"),"   -")</f>
        <v xml:space="preserve">   -</v>
      </c>
      <c r="K2529" s="52" t="str">
        <f>_xlfn.IFNA(VLOOKUP(D2529&amp;"."&amp;G2529,PNIdata!$E$6:$L$264,2,FALSE),"-")</f>
        <v>-</v>
      </c>
      <c r="L2529" s="158" t="str">
        <f>IFERROR(IF(O2529&gt;0,I2529*O2529,"   -"),"   -")</f>
        <v xml:space="preserve">   -</v>
      </c>
      <c r="M2529" s="52"/>
      <c r="N2529" s="167"/>
      <c r="O2529" s="167"/>
      <c r="S2529" s="53">
        <v>2570176</v>
      </c>
    </row>
    <row r="2530" spans="1:19" hidden="1" x14ac:dyDescent="0.25">
      <c r="A2530" s="33" t="s">
        <v>109</v>
      </c>
      <c r="B2530" s="34" t="e">
        <f>VLOOKUP(D2530,nusedswatershed,4,FALSE)</f>
        <v>#N/A</v>
      </c>
      <c r="C2530" s="35">
        <v>22</v>
      </c>
      <c r="D2530" s="36" t="s">
        <v>89</v>
      </c>
      <c r="E2530" s="36" t="s">
        <v>191</v>
      </c>
      <c r="F2530" s="21" t="s">
        <v>163</v>
      </c>
      <c r="G2530" s="22">
        <v>1982</v>
      </c>
      <c r="H2530" s="128">
        <v>2000</v>
      </c>
      <c r="I2530" s="40">
        <v>2000</v>
      </c>
      <c r="J2530" s="159" t="str">
        <f>IFERROR(IF(K2530&gt;0,I2530*K2530,"   -"),"   -")</f>
        <v xml:space="preserve">   -</v>
      </c>
      <c r="K2530" s="52" t="str">
        <f>_xlfn.IFNA(VLOOKUP(D2530&amp;"."&amp;G2530,PNIdata!$E$6:$L$264,2,FALSE),"-")</f>
        <v>-</v>
      </c>
      <c r="L2530" s="158" t="str">
        <f>IFERROR(IF(O2530&gt;0,I2530*O2530,"   -"),"   -")</f>
        <v xml:space="preserve">   -</v>
      </c>
      <c r="M2530" s="52"/>
      <c r="N2530" s="167"/>
      <c r="O2530" s="167"/>
      <c r="S2530" s="53">
        <v>2421272</v>
      </c>
    </row>
    <row r="2531" spans="1:19" hidden="1" x14ac:dyDescent="0.25">
      <c r="A2531" s="33" t="s">
        <v>109</v>
      </c>
      <c r="B2531" s="34" t="e">
        <f>VLOOKUP(D2531,nusedswatershed,4,FALSE)</f>
        <v>#N/A</v>
      </c>
      <c r="C2531" s="35">
        <v>22</v>
      </c>
      <c r="D2531" s="36" t="s">
        <v>89</v>
      </c>
      <c r="E2531" s="36" t="s">
        <v>191</v>
      </c>
      <c r="F2531" s="21" t="s">
        <v>163</v>
      </c>
      <c r="G2531" s="22">
        <v>1981</v>
      </c>
      <c r="H2531" s="128">
        <v>1000</v>
      </c>
      <c r="I2531" s="40">
        <v>1000</v>
      </c>
      <c r="J2531" s="159" t="str">
        <f>IFERROR(IF(K2531&gt;0,I2531*K2531,"   -"),"   -")</f>
        <v xml:space="preserve">   -</v>
      </c>
      <c r="K2531" s="52" t="str">
        <f>_xlfn.IFNA(VLOOKUP(D2531&amp;"."&amp;G2531,PNIdata!$E$6:$L$264,2,FALSE),"-")</f>
        <v>-</v>
      </c>
      <c r="L2531" s="158" t="str">
        <f>IFERROR(IF(O2531&gt;0,I2531*O2531,"   -"),"   -")</f>
        <v xml:space="preserve">   -</v>
      </c>
      <c r="M2531" s="52"/>
      <c r="N2531" s="167"/>
      <c r="O2531" s="167"/>
      <c r="S2531" s="53">
        <v>491624</v>
      </c>
    </row>
    <row r="2532" spans="1:19" hidden="1" x14ac:dyDescent="0.25">
      <c r="A2532" s="33" t="s">
        <v>109</v>
      </c>
      <c r="B2532" s="34" t="e">
        <f>VLOOKUP(D2532,nusedswatershed,4,FALSE)</f>
        <v>#N/A</v>
      </c>
      <c r="C2532" s="35">
        <v>22</v>
      </c>
      <c r="D2532" s="36" t="s">
        <v>89</v>
      </c>
      <c r="E2532" s="36" t="s">
        <v>191</v>
      </c>
      <c r="F2532" s="21" t="s">
        <v>163</v>
      </c>
      <c r="G2532" s="22">
        <v>1980</v>
      </c>
      <c r="H2532" s="128">
        <v>3000</v>
      </c>
      <c r="I2532" s="40">
        <v>3000</v>
      </c>
      <c r="J2532" s="159" t="str">
        <f>IFERROR(IF(K2532&gt;0,I2532*K2532,"   -"),"   -")</f>
        <v xml:space="preserve">   -</v>
      </c>
      <c r="K2532" s="52" t="str">
        <f>_xlfn.IFNA(VLOOKUP(D2532&amp;"."&amp;G2532,PNIdata!$E$6:$L$264,2,FALSE),"-")</f>
        <v>-</v>
      </c>
      <c r="L2532" s="158" t="str">
        <f>IFERROR(IF(O2532&gt;0,I2532*O2532,"   -"),"   -")</f>
        <v xml:space="preserve">   -</v>
      </c>
      <c r="M2532" s="52"/>
      <c r="N2532" s="167"/>
      <c r="O2532" s="167"/>
      <c r="S2532" s="53">
        <v>81129</v>
      </c>
    </row>
    <row r="2533" spans="1:19" hidden="1" x14ac:dyDescent="0.25">
      <c r="A2533" s="33" t="s">
        <v>109</v>
      </c>
      <c r="B2533" s="34" t="e">
        <f>VLOOKUP(D2533,nusedswatershed,4,FALSE)</f>
        <v>#N/A</v>
      </c>
      <c r="C2533" s="35">
        <v>22</v>
      </c>
      <c r="D2533" s="36" t="s">
        <v>89</v>
      </c>
      <c r="E2533" s="36" t="s">
        <v>191</v>
      </c>
      <c r="F2533" s="21" t="s">
        <v>163</v>
      </c>
      <c r="G2533" s="22">
        <v>1979</v>
      </c>
      <c r="H2533" s="128">
        <v>3500</v>
      </c>
      <c r="I2533" s="40">
        <v>3500</v>
      </c>
      <c r="J2533" s="159" t="str">
        <f>IFERROR(IF(K2533&gt;0,I2533*K2533,"   -"),"   -")</f>
        <v xml:space="preserve">   -</v>
      </c>
      <c r="K2533" s="52" t="str">
        <f>_xlfn.IFNA(VLOOKUP(D2533&amp;"."&amp;G2533,PNIdata!$E$6:$L$264,2,FALSE),"-")</f>
        <v>-</v>
      </c>
      <c r="L2533" s="158" t="str">
        <f>IFERROR(IF(O2533&gt;0,I2533*O2533,"   -"),"   -")</f>
        <v xml:space="preserve">   -</v>
      </c>
      <c r="M2533" s="52"/>
      <c r="N2533" s="167"/>
      <c r="O2533" s="167"/>
      <c r="S2533" s="53"/>
    </row>
    <row r="2534" spans="1:19" hidden="1" x14ac:dyDescent="0.25">
      <c r="A2534" s="33" t="s">
        <v>109</v>
      </c>
      <c r="B2534" s="34" t="e">
        <f>VLOOKUP(D2534,nusedswatershed,4,FALSE)</f>
        <v>#N/A</v>
      </c>
      <c r="C2534" s="35">
        <v>22</v>
      </c>
      <c r="D2534" s="36" t="s">
        <v>89</v>
      </c>
      <c r="E2534" s="36" t="s">
        <v>191</v>
      </c>
      <c r="F2534" s="21" t="s">
        <v>163</v>
      </c>
      <c r="G2534" s="22">
        <v>1978</v>
      </c>
      <c r="H2534" s="128">
        <v>1200</v>
      </c>
      <c r="I2534" s="40">
        <v>1200</v>
      </c>
      <c r="J2534" s="159" t="str">
        <f>IFERROR(IF(K2534&gt;0,I2534*K2534,"   -"),"   -")</f>
        <v xml:space="preserve">   -</v>
      </c>
      <c r="K2534" s="52" t="str">
        <f>_xlfn.IFNA(VLOOKUP(D2534&amp;"."&amp;G2534,PNIdata!$E$6:$L$264,2,FALSE),"-")</f>
        <v>-</v>
      </c>
      <c r="L2534" s="158" t="str">
        <f>IFERROR(IF(O2534&gt;0,I2534*O2534,"   -"),"   -")</f>
        <v xml:space="preserve">   -</v>
      </c>
      <c r="M2534" s="52"/>
      <c r="N2534" s="167"/>
      <c r="O2534" s="167"/>
      <c r="S2534" s="53"/>
    </row>
    <row r="2535" spans="1:19" hidden="1" x14ac:dyDescent="0.25">
      <c r="A2535" s="33" t="s">
        <v>109</v>
      </c>
      <c r="B2535" s="34" t="e">
        <f>VLOOKUP(D2535,nusedswatershed,4,FALSE)</f>
        <v>#N/A</v>
      </c>
      <c r="C2535" s="35">
        <v>22</v>
      </c>
      <c r="D2535" s="36" t="s">
        <v>89</v>
      </c>
      <c r="E2535" s="36" t="s">
        <v>191</v>
      </c>
      <c r="F2535" s="21" t="s">
        <v>163</v>
      </c>
      <c r="G2535" s="22">
        <v>1977</v>
      </c>
      <c r="H2535" s="128">
        <v>1000</v>
      </c>
      <c r="I2535" s="40">
        <v>1000</v>
      </c>
      <c r="J2535" s="159" t="str">
        <f>IFERROR(IF(K2535&gt;0,I2535*K2535,"   -"),"   -")</f>
        <v xml:space="preserve">   -</v>
      </c>
      <c r="K2535" s="52" t="str">
        <f>_xlfn.IFNA(VLOOKUP(D2535&amp;"."&amp;G2535,PNIdata!$E$6:$L$264,2,FALSE),"-")</f>
        <v>-</v>
      </c>
      <c r="L2535" s="158" t="str">
        <f>IFERROR(IF(O2535&gt;0,I2535*O2535,"   -"),"   -")</f>
        <v xml:space="preserve">   -</v>
      </c>
      <c r="M2535" s="52"/>
      <c r="N2535" s="167"/>
      <c r="O2535" s="167"/>
      <c r="S2535" s="53"/>
    </row>
    <row r="2536" spans="1:19" hidden="1" x14ac:dyDescent="0.25">
      <c r="A2536" s="33" t="s">
        <v>109</v>
      </c>
      <c r="B2536" s="34" t="e">
        <f>VLOOKUP(D2536,nusedswatershed,4,FALSE)</f>
        <v>#N/A</v>
      </c>
      <c r="C2536" s="35">
        <v>22</v>
      </c>
      <c r="D2536" s="36" t="s">
        <v>89</v>
      </c>
      <c r="E2536" s="36" t="s">
        <v>191</v>
      </c>
      <c r="F2536" s="21" t="s">
        <v>163</v>
      </c>
      <c r="G2536" s="22">
        <v>1976</v>
      </c>
      <c r="H2536" s="128">
        <v>650</v>
      </c>
      <c r="I2536" s="40">
        <v>650</v>
      </c>
      <c r="J2536" s="159" t="str">
        <f>IFERROR(IF(K2536&gt;0,I2536*K2536,"   -"),"   -")</f>
        <v xml:space="preserve">   -</v>
      </c>
      <c r="K2536" s="52" t="str">
        <f>_xlfn.IFNA(VLOOKUP(D2536&amp;"."&amp;G2536,PNIdata!$E$6:$L$264,2,FALSE),"-")</f>
        <v>-</v>
      </c>
      <c r="L2536" s="158" t="str">
        <f>IFERROR(IF(O2536&gt;0,I2536*O2536,"   -"),"   -")</f>
        <v xml:space="preserve">   -</v>
      </c>
      <c r="M2536" s="52"/>
      <c r="N2536" s="167"/>
      <c r="O2536" s="167"/>
      <c r="S2536" s="53"/>
    </row>
    <row r="2537" spans="1:19" hidden="1" x14ac:dyDescent="0.25">
      <c r="A2537" s="33" t="s">
        <v>109</v>
      </c>
      <c r="B2537" s="34" t="e">
        <f>VLOOKUP(D2537,nusedswatershed,4,FALSE)</f>
        <v>#N/A</v>
      </c>
      <c r="C2537" s="35">
        <v>22</v>
      </c>
      <c r="D2537" s="36" t="s">
        <v>89</v>
      </c>
      <c r="E2537" s="36" t="s">
        <v>191</v>
      </c>
      <c r="F2537" s="21" t="s">
        <v>163</v>
      </c>
      <c r="G2537" s="22">
        <v>1975</v>
      </c>
      <c r="H2537" s="128">
        <v>800</v>
      </c>
      <c r="I2537" s="40">
        <v>800</v>
      </c>
      <c r="J2537" s="159" t="str">
        <f>IFERROR(IF(K2537&gt;0,I2537*K2537,"   -"),"   -")</f>
        <v xml:space="preserve">   -</v>
      </c>
      <c r="K2537" s="52" t="str">
        <f>_xlfn.IFNA(VLOOKUP(D2537&amp;"."&amp;G2537,PNIdata!$E$6:$L$264,2,FALSE),"-")</f>
        <v>-</v>
      </c>
      <c r="L2537" s="158" t="str">
        <f>IFERROR(IF(O2537&gt;0,I2537*O2537,"   -"),"   -")</f>
        <v xml:space="preserve">   -</v>
      </c>
      <c r="M2537" s="52"/>
      <c r="N2537" s="167"/>
      <c r="O2537" s="167"/>
      <c r="S2537" s="53"/>
    </row>
    <row r="2538" spans="1:19" hidden="1" x14ac:dyDescent="0.25">
      <c r="A2538" s="33" t="s">
        <v>109</v>
      </c>
      <c r="B2538" s="34" t="e">
        <f>VLOOKUP(D2538,nusedswatershed,4,FALSE)</f>
        <v>#N/A</v>
      </c>
      <c r="C2538" s="35">
        <v>22</v>
      </c>
      <c r="D2538" s="36" t="s">
        <v>89</v>
      </c>
      <c r="E2538" s="36" t="s">
        <v>191</v>
      </c>
      <c r="F2538" s="21" t="s">
        <v>163</v>
      </c>
      <c r="G2538" s="22">
        <v>1974</v>
      </c>
      <c r="H2538" s="128">
        <v>3000</v>
      </c>
      <c r="I2538" s="40">
        <v>3000</v>
      </c>
      <c r="J2538" s="159" t="str">
        <f>IFERROR(IF(K2538&gt;0,I2538*K2538,"   -"),"   -")</f>
        <v xml:space="preserve">   -</v>
      </c>
      <c r="K2538" s="52" t="str">
        <f>_xlfn.IFNA(VLOOKUP(D2538&amp;"."&amp;G2538,PNIdata!$E$6:$L$264,2,FALSE),"-")</f>
        <v>-</v>
      </c>
      <c r="L2538" s="158" t="str">
        <f>IFERROR(IF(O2538&gt;0,I2538*O2538,"   -"),"   -")</f>
        <v xml:space="preserve">   -</v>
      </c>
      <c r="M2538" s="52"/>
      <c r="N2538" s="167"/>
      <c r="O2538" s="167"/>
      <c r="S2538" s="53"/>
    </row>
    <row r="2539" spans="1:19" hidden="1" x14ac:dyDescent="0.25">
      <c r="A2539" s="33" t="s">
        <v>109</v>
      </c>
      <c r="B2539" s="34" t="e">
        <f>VLOOKUP(D2539,nusedswatershed,4,FALSE)</f>
        <v>#N/A</v>
      </c>
      <c r="C2539" s="35">
        <v>22</v>
      </c>
      <c r="D2539" s="36" t="s">
        <v>89</v>
      </c>
      <c r="E2539" s="36" t="s">
        <v>191</v>
      </c>
      <c r="F2539" s="21" t="s">
        <v>163</v>
      </c>
      <c r="G2539" s="22">
        <v>1973</v>
      </c>
      <c r="H2539" s="128">
        <v>850</v>
      </c>
      <c r="I2539" s="40">
        <v>850</v>
      </c>
      <c r="J2539" s="159" t="str">
        <f>IFERROR(IF(K2539&gt;0,I2539*K2539,"   -"),"   -")</f>
        <v xml:space="preserve">   -</v>
      </c>
      <c r="K2539" s="52" t="str">
        <f>_xlfn.IFNA(VLOOKUP(D2539&amp;"."&amp;G2539,PNIdata!$E$6:$L$264,2,FALSE),"-")</f>
        <v>-</v>
      </c>
      <c r="L2539" s="158" t="str">
        <f>IFERROR(IF(O2539&gt;0,I2539*O2539,"   -"),"   -")</f>
        <v xml:space="preserve">   -</v>
      </c>
      <c r="M2539" s="52"/>
      <c r="N2539" s="167"/>
      <c r="O2539" s="167"/>
      <c r="S2539" s="53"/>
    </row>
    <row r="2540" spans="1:19" hidden="1" x14ac:dyDescent="0.25">
      <c r="A2540" s="33" t="s">
        <v>109</v>
      </c>
      <c r="B2540" s="34" t="e">
        <f>VLOOKUP(D2540,nusedswatershed,4,FALSE)</f>
        <v>#N/A</v>
      </c>
      <c r="C2540" s="35">
        <v>22</v>
      </c>
      <c r="D2540" s="36" t="s">
        <v>89</v>
      </c>
      <c r="E2540" s="36" t="s">
        <v>191</v>
      </c>
      <c r="F2540" s="21" t="s">
        <v>163</v>
      </c>
      <c r="G2540" s="22">
        <v>1972</v>
      </c>
      <c r="H2540" s="128">
        <v>800</v>
      </c>
      <c r="I2540" s="40">
        <v>800</v>
      </c>
      <c r="J2540" s="159" t="str">
        <f>IFERROR(IF(K2540&gt;0,I2540*K2540,"   -"),"   -")</f>
        <v xml:space="preserve">   -</v>
      </c>
      <c r="K2540" s="52" t="str">
        <f>_xlfn.IFNA(VLOOKUP(D2540&amp;"."&amp;G2540,PNIdata!$E$6:$L$264,2,FALSE),"-")</f>
        <v>-</v>
      </c>
      <c r="L2540" s="158" t="str">
        <f>IFERROR(IF(O2540&gt;0,I2540*O2540,"   -"),"   -")</f>
        <v xml:space="preserve">   -</v>
      </c>
      <c r="M2540" s="52"/>
      <c r="N2540" s="167"/>
      <c r="O2540" s="167"/>
      <c r="S2540" s="53"/>
    </row>
    <row r="2541" spans="1:19" hidden="1" x14ac:dyDescent="0.25">
      <c r="A2541" s="33" t="s">
        <v>109</v>
      </c>
      <c r="B2541" s="34" t="e">
        <f>VLOOKUP(D2541,nusedswatershed,4,FALSE)</f>
        <v>#N/A</v>
      </c>
      <c r="C2541" s="35">
        <v>22</v>
      </c>
      <c r="D2541" s="36" t="s">
        <v>89</v>
      </c>
      <c r="E2541" s="36" t="s">
        <v>191</v>
      </c>
      <c r="F2541" s="21" t="s">
        <v>163</v>
      </c>
      <c r="G2541" s="22">
        <v>1971</v>
      </c>
      <c r="H2541" s="128">
        <v>1200</v>
      </c>
      <c r="I2541" s="40">
        <v>1200</v>
      </c>
      <c r="J2541" s="159" t="str">
        <f>IFERROR(IF(K2541&gt;0,I2541*K2541,"   -"),"   -")</f>
        <v xml:space="preserve">   -</v>
      </c>
      <c r="K2541" s="52" t="str">
        <f>_xlfn.IFNA(VLOOKUP(D2541&amp;"."&amp;G2541,PNIdata!$E$6:$L$264,2,FALSE),"-")</f>
        <v>-</v>
      </c>
      <c r="L2541" s="158" t="str">
        <f>IFERROR(IF(O2541&gt;0,I2541*O2541,"   -"),"   -")</f>
        <v xml:space="preserve">   -</v>
      </c>
      <c r="M2541" s="52"/>
      <c r="N2541" s="167"/>
      <c r="O2541" s="167"/>
      <c r="S2541" s="53"/>
    </row>
    <row r="2542" spans="1:19" hidden="1" x14ac:dyDescent="0.25">
      <c r="A2542" s="33" t="s">
        <v>109</v>
      </c>
      <c r="B2542" s="34" t="e">
        <f>VLOOKUP(D2542,nusedswatershed,4,FALSE)</f>
        <v>#N/A</v>
      </c>
      <c r="C2542" s="35">
        <v>22</v>
      </c>
      <c r="D2542" s="36" t="s">
        <v>89</v>
      </c>
      <c r="E2542" s="36" t="s">
        <v>191</v>
      </c>
      <c r="F2542" s="21" t="s">
        <v>163</v>
      </c>
      <c r="G2542" s="22">
        <v>1970</v>
      </c>
      <c r="H2542" s="128">
        <v>750</v>
      </c>
      <c r="I2542" s="40">
        <v>750</v>
      </c>
      <c r="J2542" s="159" t="str">
        <f>IFERROR(IF(K2542&gt;0,I2542*K2542,"   -"),"   -")</f>
        <v xml:space="preserve">   -</v>
      </c>
      <c r="K2542" s="52" t="str">
        <f>_xlfn.IFNA(VLOOKUP(D2542&amp;"."&amp;G2542,PNIdata!$E$6:$L$264,2,FALSE),"-")</f>
        <v>-</v>
      </c>
      <c r="L2542" s="158" t="str">
        <f>IFERROR(IF(O2542&gt;0,I2542*O2542,"   -"),"   -")</f>
        <v xml:space="preserve">   -</v>
      </c>
      <c r="M2542" s="52"/>
      <c r="N2542" s="167"/>
      <c r="O2542" s="167"/>
      <c r="S2542" s="53"/>
    </row>
    <row r="2543" spans="1:19" hidden="1" x14ac:dyDescent="0.25">
      <c r="A2543" s="33" t="s">
        <v>109</v>
      </c>
      <c r="B2543" s="34" t="e">
        <f>VLOOKUP(D2543,nusedswatershed,4,FALSE)</f>
        <v>#N/A</v>
      </c>
      <c r="C2543" s="35">
        <v>22</v>
      </c>
      <c r="D2543" s="36" t="s">
        <v>89</v>
      </c>
      <c r="E2543" s="36" t="s">
        <v>191</v>
      </c>
      <c r="F2543" s="21" t="s">
        <v>163</v>
      </c>
      <c r="G2543" s="22">
        <v>1969</v>
      </c>
      <c r="H2543" s="128">
        <v>1500</v>
      </c>
      <c r="I2543" s="40">
        <v>1500</v>
      </c>
      <c r="J2543" s="159" t="str">
        <f>IFERROR(IF(K2543&gt;0,I2543*K2543,"   -"),"   -")</f>
        <v xml:space="preserve">   -</v>
      </c>
      <c r="K2543" s="52" t="str">
        <f>_xlfn.IFNA(VLOOKUP(D2543&amp;"."&amp;G2543,PNIdata!$E$6:$L$264,2,FALSE),"-")</f>
        <v>-</v>
      </c>
      <c r="L2543" s="158" t="str">
        <f>IFERROR(IF(O2543&gt;0,I2543*O2543,"   -"),"   -")</f>
        <v xml:space="preserve">   -</v>
      </c>
      <c r="M2543" s="52"/>
      <c r="N2543" s="167"/>
      <c r="O2543" s="167"/>
      <c r="S2543" s="53"/>
    </row>
    <row r="2544" spans="1:19" hidden="1" x14ac:dyDescent="0.25">
      <c r="A2544" s="33" t="s">
        <v>109</v>
      </c>
      <c r="B2544" s="34" t="e">
        <f>VLOOKUP(D2544,nusedswatershed,4,FALSE)</f>
        <v>#N/A</v>
      </c>
      <c r="C2544" s="35">
        <v>22</v>
      </c>
      <c r="D2544" s="36" t="s">
        <v>89</v>
      </c>
      <c r="E2544" s="36" t="s">
        <v>191</v>
      </c>
      <c r="F2544" s="21" t="s">
        <v>163</v>
      </c>
      <c r="G2544" s="22">
        <v>1968</v>
      </c>
      <c r="H2544" s="128">
        <v>3500</v>
      </c>
      <c r="I2544" s="40">
        <v>3500</v>
      </c>
      <c r="J2544" s="159" t="str">
        <f>IFERROR(IF(K2544&gt;0,I2544*K2544,"   -"),"   -")</f>
        <v xml:space="preserve">   -</v>
      </c>
      <c r="K2544" s="52" t="str">
        <f>_xlfn.IFNA(VLOOKUP(D2544&amp;"."&amp;G2544,PNIdata!$E$6:$L$264,2,FALSE),"-")</f>
        <v>-</v>
      </c>
      <c r="L2544" s="158" t="str">
        <f>IFERROR(IF(O2544&gt;0,I2544*O2544,"   -"),"   -")</f>
        <v xml:space="preserve">   -</v>
      </c>
      <c r="M2544" s="52"/>
      <c r="N2544" s="167"/>
      <c r="O2544" s="167"/>
      <c r="S2544" s="53"/>
    </row>
    <row r="2545" spans="1:19" hidden="1" x14ac:dyDescent="0.25">
      <c r="A2545" s="33" t="s">
        <v>109</v>
      </c>
      <c r="B2545" s="34" t="e">
        <f>VLOOKUP(D2545,nusedswatershed,4,FALSE)</f>
        <v>#N/A</v>
      </c>
      <c r="C2545" s="35">
        <v>22</v>
      </c>
      <c r="D2545" s="36" t="s">
        <v>89</v>
      </c>
      <c r="E2545" s="36" t="s">
        <v>191</v>
      </c>
      <c r="F2545" s="21" t="s">
        <v>163</v>
      </c>
      <c r="G2545" s="22">
        <v>1967</v>
      </c>
      <c r="H2545" s="128">
        <v>1500</v>
      </c>
      <c r="I2545" s="40">
        <v>1500</v>
      </c>
      <c r="J2545" s="159" t="str">
        <f>IFERROR(IF(K2545&gt;0,I2545*K2545,"   -"),"   -")</f>
        <v xml:space="preserve">   -</v>
      </c>
      <c r="K2545" s="52" t="str">
        <f>_xlfn.IFNA(VLOOKUP(D2545&amp;"."&amp;G2545,PNIdata!$E$6:$L$264,2,FALSE),"-")</f>
        <v>-</v>
      </c>
      <c r="L2545" s="158" t="str">
        <f>IFERROR(IF(O2545&gt;0,I2545*O2545,"   -"),"   -")</f>
        <v xml:space="preserve">   -</v>
      </c>
      <c r="M2545" s="52"/>
      <c r="N2545" s="167"/>
      <c r="O2545" s="167"/>
      <c r="S2545" s="53"/>
    </row>
    <row r="2546" spans="1:19" hidden="1" x14ac:dyDescent="0.25">
      <c r="A2546" s="33" t="s">
        <v>109</v>
      </c>
      <c r="B2546" s="34" t="e">
        <f>VLOOKUP(D2546,nusedswatershed,4,FALSE)</f>
        <v>#N/A</v>
      </c>
      <c r="C2546" s="35">
        <v>22</v>
      </c>
      <c r="D2546" s="36" t="s">
        <v>89</v>
      </c>
      <c r="E2546" s="36" t="s">
        <v>191</v>
      </c>
      <c r="F2546" s="21" t="s">
        <v>163</v>
      </c>
      <c r="G2546" s="22">
        <v>1966</v>
      </c>
      <c r="H2546" s="128">
        <v>3500</v>
      </c>
      <c r="I2546" s="40">
        <v>3500</v>
      </c>
      <c r="J2546" s="159" t="str">
        <f>IFERROR(IF(K2546&gt;0,I2546*K2546,"   -"),"   -")</f>
        <v xml:space="preserve">   -</v>
      </c>
      <c r="K2546" s="52" t="str">
        <f>_xlfn.IFNA(VLOOKUP(D2546&amp;"."&amp;G2546,PNIdata!$E$6:$L$264,2,FALSE),"-")</f>
        <v>-</v>
      </c>
      <c r="L2546" s="158" t="str">
        <f>IFERROR(IF(O2546&gt;0,I2546*O2546,"   -"),"   -")</f>
        <v xml:space="preserve">   -</v>
      </c>
      <c r="M2546" s="52"/>
      <c r="N2546" s="167"/>
      <c r="O2546" s="167"/>
      <c r="S2546" s="53"/>
    </row>
    <row r="2547" spans="1:19" hidden="1" x14ac:dyDescent="0.25">
      <c r="A2547" s="33" t="s">
        <v>109</v>
      </c>
      <c r="B2547" s="34" t="e">
        <f>VLOOKUP(D2547,nusedswatershed,4,FALSE)</f>
        <v>#N/A</v>
      </c>
      <c r="C2547" s="35">
        <v>22</v>
      </c>
      <c r="D2547" s="36" t="s">
        <v>89</v>
      </c>
      <c r="E2547" s="36" t="s">
        <v>191</v>
      </c>
      <c r="F2547" s="21" t="s">
        <v>163</v>
      </c>
      <c r="G2547" s="22">
        <v>1965</v>
      </c>
      <c r="H2547" s="128">
        <v>3500</v>
      </c>
      <c r="I2547" s="40">
        <v>3500</v>
      </c>
      <c r="J2547" s="159" t="str">
        <f>IFERROR(IF(K2547&gt;0,I2547*K2547,"   -"),"   -")</f>
        <v xml:space="preserve">   -</v>
      </c>
      <c r="K2547" s="52" t="str">
        <f>_xlfn.IFNA(VLOOKUP(D2547&amp;"."&amp;G2547,PNIdata!$E$6:$L$264,2,FALSE),"-")</f>
        <v>-</v>
      </c>
      <c r="L2547" s="158" t="str">
        <f>IFERROR(IF(O2547&gt;0,I2547*O2547,"   -"),"   -")</f>
        <v xml:space="preserve">   -</v>
      </c>
      <c r="M2547" s="52"/>
      <c r="N2547" s="167"/>
      <c r="O2547" s="167"/>
      <c r="S2547" s="53"/>
    </row>
    <row r="2548" spans="1:19" hidden="1" x14ac:dyDescent="0.25">
      <c r="A2548" s="33" t="s">
        <v>109</v>
      </c>
      <c r="B2548" s="34" t="e">
        <f>VLOOKUP(D2548,nusedswatershed,4,FALSE)</f>
        <v>#N/A</v>
      </c>
      <c r="C2548" s="35">
        <v>22</v>
      </c>
      <c r="D2548" s="36" t="s">
        <v>89</v>
      </c>
      <c r="E2548" s="36" t="s">
        <v>191</v>
      </c>
      <c r="F2548" s="21" t="s">
        <v>163</v>
      </c>
      <c r="G2548" s="22">
        <v>1964</v>
      </c>
      <c r="H2548" s="128">
        <v>3500</v>
      </c>
      <c r="I2548" s="40">
        <v>3500</v>
      </c>
      <c r="J2548" s="159" t="str">
        <f>IFERROR(IF(K2548&gt;0,I2548*K2548,"   -"),"   -")</f>
        <v xml:space="preserve">   -</v>
      </c>
      <c r="K2548" s="52" t="str">
        <f>_xlfn.IFNA(VLOOKUP(D2548&amp;"."&amp;G2548,PNIdata!$E$6:$L$264,2,FALSE),"-")</f>
        <v>-</v>
      </c>
      <c r="L2548" s="158" t="str">
        <f>IFERROR(IF(O2548&gt;0,I2548*O2548,"   -"),"   -")</f>
        <v xml:space="preserve">   -</v>
      </c>
      <c r="M2548" s="52"/>
      <c r="N2548" s="167"/>
      <c r="O2548" s="167"/>
      <c r="S2548" s="53"/>
    </row>
    <row r="2549" spans="1:19" hidden="1" x14ac:dyDescent="0.25">
      <c r="A2549" s="33" t="s">
        <v>109</v>
      </c>
      <c r="B2549" s="34" t="e">
        <f>VLOOKUP(D2549,nusedswatershed,4,FALSE)</f>
        <v>#N/A</v>
      </c>
      <c r="C2549" s="35">
        <v>22</v>
      </c>
      <c r="D2549" s="36" t="s">
        <v>89</v>
      </c>
      <c r="E2549" s="36" t="s">
        <v>191</v>
      </c>
      <c r="F2549" s="21" t="s">
        <v>163</v>
      </c>
      <c r="G2549" s="22">
        <v>1963</v>
      </c>
      <c r="H2549" s="128">
        <v>1500</v>
      </c>
      <c r="I2549" s="40">
        <v>1500</v>
      </c>
      <c r="J2549" s="159" t="str">
        <f>IFERROR(IF(K2549&gt;0,I2549*K2549,"   -"),"   -")</f>
        <v xml:space="preserve">   -</v>
      </c>
      <c r="K2549" s="52" t="str">
        <f>_xlfn.IFNA(VLOOKUP(D2549&amp;"."&amp;G2549,PNIdata!$E$6:$L$264,2,FALSE),"-")</f>
        <v>-</v>
      </c>
      <c r="L2549" s="158" t="str">
        <f>IFERROR(IF(O2549&gt;0,I2549*O2549,"   -"),"   -")</f>
        <v xml:space="preserve">   -</v>
      </c>
      <c r="M2549" s="52"/>
      <c r="N2549" s="167"/>
      <c r="O2549" s="167"/>
      <c r="S2549" s="53"/>
    </row>
    <row r="2550" spans="1:19" hidden="1" x14ac:dyDescent="0.25">
      <c r="A2550" s="33" t="s">
        <v>109</v>
      </c>
      <c r="B2550" s="34" t="e">
        <f>VLOOKUP(D2550,nusedswatershed,4,FALSE)</f>
        <v>#N/A</v>
      </c>
      <c r="C2550" s="35">
        <v>22</v>
      </c>
      <c r="D2550" s="36" t="s">
        <v>89</v>
      </c>
      <c r="E2550" s="36" t="s">
        <v>191</v>
      </c>
      <c r="F2550" s="21" t="s">
        <v>163</v>
      </c>
      <c r="G2550" s="22">
        <v>1962</v>
      </c>
      <c r="H2550" s="128">
        <v>1500</v>
      </c>
      <c r="I2550" s="40">
        <v>1500</v>
      </c>
      <c r="J2550" s="159" t="str">
        <f>IFERROR(IF(K2550&gt;0,I2550*K2550,"   -"),"   -")</f>
        <v xml:space="preserve">   -</v>
      </c>
      <c r="K2550" s="52" t="str">
        <f>_xlfn.IFNA(VLOOKUP(D2550&amp;"."&amp;G2550,PNIdata!$E$6:$L$264,2,FALSE),"-")</f>
        <v>-</v>
      </c>
      <c r="L2550" s="158" t="str">
        <f>IFERROR(IF(O2550&gt;0,I2550*O2550,"   -"),"   -")</f>
        <v xml:space="preserve">   -</v>
      </c>
      <c r="M2550" s="52"/>
      <c r="N2550" s="167"/>
      <c r="O2550" s="167"/>
      <c r="S2550" s="53"/>
    </row>
    <row r="2551" spans="1:19" hidden="1" x14ac:dyDescent="0.25">
      <c r="A2551" s="33" t="s">
        <v>109</v>
      </c>
      <c r="B2551" s="34" t="e">
        <f>VLOOKUP(D2551,nusedswatershed,4,FALSE)</f>
        <v>#N/A</v>
      </c>
      <c r="C2551" s="35">
        <v>22</v>
      </c>
      <c r="D2551" s="36" t="s">
        <v>89</v>
      </c>
      <c r="E2551" s="36" t="s">
        <v>191</v>
      </c>
      <c r="F2551" s="21" t="s">
        <v>163</v>
      </c>
      <c r="G2551" s="22">
        <v>1961</v>
      </c>
      <c r="H2551" s="128">
        <v>1500</v>
      </c>
      <c r="I2551" s="40">
        <v>1500</v>
      </c>
      <c r="J2551" s="159" t="str">
        <f>IFERROR(IF(K2551&gt;0,I2551*K2551,"   -"),"   -")</f>
        <v xml:space="preserve">   -</v>
      </c>
      <c r="K2551" s="52" t="str">
        <f>_xlfn.IFNA(VLOOKUP(D2551&amp;"."&amp;G2551,PNIdata!$E$6:$L$264,2,FALSE),"-")</f>
        <v>-</v>
      </c>
      <c r="L2551" s="158" t="str">
        <f>IFERROR(IF(O2551&gt;0,I2551*O2551,"   -"),"   -")</f>
        <v xml:space="preserve">   -</v>
      </c>
      <c r="M2551" s="52"/>
      <c r="N2551" s="167"/>
      <c r="O2551" s="167"/>
      <c r="S2551" s="53"/>
    </row>
    <row r="2552" spans="1:19" hidden="1" x14ac:dyDescent="0.25">
      <c r="A2552" s="33" t="s">
        <v>109</v>
      </c>
      <c r="B2552" s="34" t="e">
        <f>VLOOKUP(D2552,nusedswatershed,4,FALSE)</f>
        <v>#N/A</v>
      </c>
      <c r="C2552" s="35">
        <v>22</v>
      </c>
      <c r="D2552" s="36" t="s">
        <v>89</v>
      </c>
      <c r="E2552" s="36" t="s">
        <v>191</v>
      </c>
      <c r="F2552" s="21" t="s">
        <v>163</v>
      </c>
      <c r="G2552" s="22">
        <v>1960</v>
      </c>
      <c r="H2552" s="128">
        <v>750</v>
      </c>
      <c r="I2552" s="40">
        <v>750</v>
      </c>
      <c r="J2552" s="159" t="str">
        <f>IFERROR(IF(K2552&gt;0,I2552*K2552,"   -"),"   -")</f>
        <v xml:space="preserve">   -</v>
      </c>
      <c r="K2552" s="52" t="str">
        <f>_xlfn.IFNA(VLOOKUP(D2552&amp;"."&amp;G2552,PNIdata!$E$6:$L$264,2,FALSE),"-")</f>
        <v>-</v>
      </c>
      <c r="L2552" s="158" t="str">
        <f>IFERROR(IF(O2552&gt;0,I2552*O2552,"   -"),"   -")</f>
        <v xml:space="preserve">   -</v>
      </c>
      <c r="M2552" s="52"/>
      <c r="N2552" s="167"/>
      <c r="O2552" s="167"/>
      <c r="S2552" s="53"/>
    </row>
    <row r="2553" spans="1:19" hidden="1" x14ac:dyDescent="0.25">
      <c r="A2553" s="33" t="s">
        <v>109</v>
      </c>
      <c r="B2553" s="34" t="e">
        <f>VLOOKUP(D2553,nusedswatershed,4,FALSE)</f>
        <v>#N/A</v>
      </c>
      <c r="C2553" s="35">
        <v>22</v>
      </c>
      <c r="D2553" s="36" t="s">
        <v>89</v>
      </c>
      <c r="E2553" s="36" t="s">
        <v>191</v>
      </c>
      <c r="F2553" s="21" t="s">
        <v>163</v>
      </c>
      <c r="G2553" s="22">
        <v>1959</v>
      </c>
      <c r="H2553" s="128">
        <v>400</v>
      </c>
      <c r="I2553" s="40">
        <v>400</v>
      </c>
      <c r="J2553" s="159" t="str">
        <f>IFERROR(IF(K2553&gt;0,I2553*K2553,"   -"),"   -")</f>
        <v xml:space="preserve">   -</v>
      </c>
      <c r="K2553" s="52" t="str">
        <f>_xlfn.IFNA(VLOOKUP(D2553&amp;"."&amp;G2553,PNIdata!$E$6:$L$264,2,FALSE),"-")</f>
        <v>-</v>
      </c>
      <c r="L2553" s="158" t="str">
        <f>IFERROR(IF(O2553&gt;0,I2553*O2553,"   -"),"   -")</f>
        <v xml:space="preserve">   -</v>
      </c>
      <c r="M2553" s="52"/>
      <c r="N2553" s="167"/>
      <c r="O2553" s="167"/>
      <c r="S2553" s="53"/>
    </row>
    <row r="2554" spans="1:19" hidden="1" x14ac:dyDescent="0.25">
      <c r="A2554" s="33" t="s">
        <v>109</v>
      </c>
      <c r="B2554" s="34" t="e">
        <f>VLOOKUP(D2554,nusedswatershed,4,FALSE)</f>
        <v>#N/A</v>
      </c>
      <c r="C2554" s="35">
        <v>22</v>
      </c>
      <c r="D2554" s="36" t="s">
        <v>89</v>
      </c>
      <c r="E2554" s="36" t="s">
        <v>191</v>
      </c>
      <c r="F2554" s="21" t="s">
        <v>163</v>
      </c>
      <c r="G2554" s="22">
        <v>1958</v>
      </c>
      <c r="H2554" s="128">
        <v>1500</v>
      </c>
      <c r="I2554" s="40">
        <v>1500</v>
      </c>
      <c r="J2554" s="159" t="str">
        <f>IFERROR(IF(K2554&gt;0,I2554*K2554,"   -"),"   -")</f>
        <v xml:space="preserve">   -</v>
      </c>
      <c r="K2554" s="52" t="str">
        <f>_xlfn.IFNA(VLOOKUP(D2554&amp;"."&amp;G2554,PNIdata!$E$6:$L$264,2,FALSE),"-")</f>
        <v>-</v>
      </c>
      <c r="L2554" s="158" t="str">
        <f>IFERROR(IF(O2554&gt;0,I2554*O2554,"   -"),"   -")</f>
        <v xml:space="preserve">   -</v>
      </c>
      <c r="M2554" s="52"/>
      <c r="N2554" s="167"/>
      <c r="O2554" s="167"/>
      <c r="S2554" s="53"/>
    </row>
    <row r="2555" spans="1:19" hidden="1" x14ac:dyDescent="0.25">
      <c r="A2555" s="33" t="s">
        <v>109</v>
      </c>
      <c r="B2555" s="34" t="e">
        <f>VLOOKUP(D2555,nusedswatershed,4,FALSE)</f>
        <v>#N/A</v>
      </c>
      <c r="C2555" s="35">
        <v>22</v>
      </c>
      <c r="D2555" s="36" t="s">
        <v>89</v>
      </c>
      <c r="E2555" s="36" t="s">
        <v>191</v>
      </c>
      <c r="F2555" s="21" t="s">
        <v>163</v>
      </c>
      <c r="G2555" s="22">
        <v>1957</v>
      </c>
      <c r="H2555" s="128">
        <v>3500</v>
      </c>
      <c r="I2555" s="40">
        <v>3500</v>
      </c>
      <c r="J2555" s="159" t="str">
        <f>IFERROR(IF(K2555&gt;0,I2555*K2555,"   -"),"   -")</f>
        <v xml:space="preserve">   -</v>
      </c>
      <c r="K2555" s="52" t="str">
        <f>_xlfn.IFNA(VLOOKUP(D2555&amp;"."&amp;G2555,PNIdata!$E$6:$L$264,2,FALSE),"-")</f>
        <v>-</v>
      </c>
      <c r="L2555" s="158" t="str">
        <f>IFERROR(IF(O2555&gt;0,I2555*O2555,"   -"),"   -")</f>
        <v xml:space="preserve">   -</v>
      </c>
      <c r="M2555" s="52"/>
      <c r="N2555" s="167"/>
      <c r="O2555" s="167"/>
      <c r="S2555" s="53"/>
    </row>
    <row r="2556" spans="1:19" hidden="1" x14ac:dyDescent="0.25">
      <c r="A2556" s="33" t="s">
        <v>109</v>
      </c>
      <c r="B2556" s="34" t="e">
        <f>VLOOKUP(D2556,nusedswatershed,4,FALSE)</f>
        <v>#N/A</v>
      </c>
      <c r="C2556" s="35">
        <v>22</v>
      </c>
      <c r="D2556" s="36" t="s">
        <v>89</v>
      </c>
      <c r="E2556" s="36" t="s">
        <v>191</v>
      </c>
      <c r="F2556" s="21" t="s">
        <v>163</v>
      </c>
      <c r="G2556" s="22">
        <v>1956</v>
      </c>
      <c r="H2556" s="128">
        <v>400</v>
      </c>
      <c r="I2556" s="40">
        <v>400</v>
      </c>
      <c r="J2556" s="159" t="str">
        <f>IFERROR(IF(K2556&gt;0,I2556*K2556,"   -"),"   -")</f>
        <v xml:space="preserve">   -</v>
      </c>
      <c r="K2556" s="52" t="str">
        <f>_xlfn.IFNA(VLOOKUP(D2556&amp;"."&amp;G2556,PNIdata!$E$6:$L$264,2,FALSE),"-")</f>
        <v>-</v>
      </c>
      <c r="L2556" s="158" t="str">
        <f>IFERROR(IF(O2556&gt;0,I2556*O2556,"   -"),"   -")</f>
        <v xml:space="preserve">   -</v>
      </c>
      <c r="M2556" s="52"/>
      <c r="N2556" s="167"/>
      <c r="O2556" s="167"/>
      <c r="S2556" s="53"/>
    </row>
    <row r="2557" spans="1:19" hidden="1" x14ac:dyDescent="0.25">
      <c r="A2557" s="33" t="s">
        <v>109</v>
      </c>
      <c r="B2557" s="34" t="e">
        <f>VLOOKUP(D2557,nusedswatershed,4,FALSE)</f>
        <v>#N/A</v>
      </c>
      <c r="C2557" s="35">
        <v>22</v>
      </c>
      <c r="D2557" s="36" t="s">
        <v>89</v>
      </c>
      <c r="E2557" s="36" t="s">
        <v>191</v>
      </c>
      <c r="F2557" s="21" t="s">
        <v>163</v>
      </c>
      <c r="G2557" s="22">
        <v>1955</v>
      </c>
      <c r="H2557" s="128">
        <v>750</v>
      </c>
      <c r="I2557" s="40">
        <v>750</v>
      </c>
      <c r="J2557" s="159" t="str">
        <f>IFERROR(IF(K2557&gt;0,I2557*K2557,"   -"),"   -")</f>
        <v xml:space="preserve">   -</v>
      </c>
      <c r="K2557" s="52" t="str">
        <f>_xlfn.IFNA(VLOOKUP(D2557&amp;"."&amp;G2557,PNIdata!$E$6:$L$264,2,FALSE),"-")</f>
        <v>-</v>
      </c>
      <c r="L2557" s="158" t="str">
        <f>IFERROR(IF(O2557&gt;0,I2557*O2557,"   -"),"   -")</f>
        <v xml:space="preserve">   -</v>
      </c>
      <c r="M2557" s="52"/>
      <c r="N2557" s="167"/>
      <c r="O2557" s="167"/>
      <c r="S2557" s="53"/>
    </row>
    <row r="2558" spans="1:19" hidden="1" x14ac:dyDescent="0.25">
      <c r="A2558" s="33" t="s">
        <v>109</v>
      </c>
      <c r="B2558" s="34" t="e">
        <f>VLOOKUP(D2558,nusedswatershed,4,FALSE)</f>
        <v>#N/A</v>
      </c>
      <c r="C2558" s="35">
        <v>22</v>
      </c>
      <c r="D2558" s="36" t="s">
        <v>89</v>
      </c>
      <c r="E2558" s="36" t="s">
        <v>191</v>
      </c>
      <c r="F2558" s="21" t="s">
        <v>163</v>
      </c>
      <c r="G2558" s="22">
        <v>1954</v>
      </c>
      <c r="H2558" s="128">
        <v>750</v>
      </c>
      <c r="I2558" s="40">
        <v>750</v>
      </c>
      <c r="J2558" s="159" t="str">
        <f>IFERROR(IF(K2558&gt;0,I2558*K2558,"   -"),"   -")</f>
        <v xml:space="preserve">   -</v>
      </c>
      <c r="K2558" s="52" t="str">
        <f>_xlfn.IFNA(VLOOKUP(D2558&amp;"."&amp;G2558,PNIdata!$E$6:$L$264,2,FALSE),"-")</f>
        <v>-</v>
      </c>
      <c r="L2558" s="158" t="str">
        <f>IFERROR(IF(O2558&gt;0,I2558*O2558,"   -"),"   -")</f>
        <v xml:space="preserve">   -</v>
      </c>
      <c r="M2558" s="52"/>
      <c r="N2558" s="167"/>
      <c r="O2558" s="167"/>
      <c r="S2558" s="53"/>
    </row>
    <row r="2559" spans="1:19" hidden="1" x14ac:dyDescent="0.25">
      <c r="A2559" s="33" t="s">
        <v>109</v>
      </c>
      <c r="B2559" s="34" t="e">
        <f>VLOOKUP(D2559,nusedswatershed,4,FALSE)</f>
        <v>#N/A</v>
      </c>
      <c r="C2559" s="35">
        <v>22</v>
      </c>
      <c r="D2559" s="36" t="s">
        <v>89</v>
      </c>
      <c r="E2559" s="36" t="s">
        <v>191</v>
      </c>
      <c r="F2559" s="21" t="s">
        <v>163</v>
      </c>
      <c r="G2559" s="22">
        <v>1953</v>
      </c>
      <c r="H2559" s="128">
        <v>750</v>
      </c>
      <c r="I2559" s="40">
        <v>750</v>
      </c>
      <c r="J2559" s="159" t="str">
        <f>IFERROR(IF(K2559&gt;0,I2559*K2559,"   -"),"   -")</f>
        <v xml:space="preserve">   -</v>
      </c>
      <c r="K2559" s="52" t="str">
        <f>_xlfn.IFNA(VLOOKUP(D2559&amp;"."&amp;G2559,PNIdata!$E$6:$L$264,2,FALSE),"-")</f>
        <v>-</v>
      </c>
      <c r="L2559" s="158" t="str">
        <f>IFERROR(IF(O2559&gt;0,I2559*O2559,"   -"),"   -")</f>
        <v xml:space="preserve">   -</v>
      </c>
      <c r="M2559" s="52"/>
      <c r="N2559" s="167"/>
      <c r="O2559" s="167"/>
      <c r="S2559" s="53"/>
    </row>
    <row r="2560" spans="1:19" x14ac:dyDescent="0.25">
      <c r="A2560" s="33" t="s">
        <v>154</v>
      </c>
      <c r="B2560" s="34">
        <f>VLOOKUP(D2560,nusedswatershed,4,FALSE)</f>
        <v>26</v>
      </c>
      <c r="C2560" s="35">
        <v>26</v>
      </c>
      <c r="D2560" s="36" t="s">
        <v>238</v>
      </c>
      <c r="E2560" s="36" t="s">
        <v>90</v>
      </c>
      <c r="F2560" s="21" t="s">
        <v>163</v>
      </c>
      <c r="G2560" s="40">
        <v>2023</v>
      </c>
      <c r="H2560" s="128" t="s">
        <v>646</v>
      </c>
      <c r="I2560" s="40"/>
      <c r="J2560" s="159" t="str">
        <f>IFERROR(IF(K2560&gt;0,I2560*K2560,"   -"),"   -")</f>
        <v xml:space="preserve">   -</v>
      </c>
      <c r="K2560" s="52" t="str">
        <f>_xlfn.IFNA(VLOOKUP(D2560&amp;"."&amp;G2560,PNIdata!$E$6:$L$264,2,FALSE),"-")</f>
        <v>-</v>
      </c>
      <c r="L2560" s="158" t="str">
        <f>IFERROR(IF(O2560&gt;0,I2560*O2560,"   -"),"   -")</f>
        <v xml:space="preserve">   -</v>
      </c>
      <c r="M2560" s="52"/>
      <c r="N2560" s="167"/>
      <c r="O2560" s="167"/>
    </row>
    <row r="2561" spans="1:15" x14ac:dyDescent="0.25">
      <c r="A2561" s="33" t="s">
        <v>154</v>
      </c>
      <c r="B2561" s="34">
        <f>VLOOKUP(D2561,nusedswatershed,4,FALSE)</f>
        <v>26</v>
      </c>
      <c r="C2561" s="35">
        <v>26</v>
      </c>
      <c r="D2561" s="36" t="s">
        <v>238</v>
      </c>
      <c r="E2561" s="36" t="s">
        <v>90</v>
      </c>
      <c r="F2561" s="21" t="s">
        <v>163</v>
      </c>
      <c r="G2561" s="40">
        <v>2022</v>
      </c>
      <c r="H2561" s="128" t="s">
        <v>644</v>
      </c>
      <c r="I2561" s="40"/>
      <c r="J2561" s="159" t="str">
        <f>IFERROR(IF(K2561&gt;0,I2561*K2561,"   -"),"   -")</f>
        <v xml:space="preserve">   -</v>
      </c>
      <c r="K2561" s="52" t="str">
        <f>_xlfn.IFNA(VLOOKUP(D2561&amp;"."&amp;G2561,PNIdata!$E$6:$L$264,2,FALSE),"-")</f>
        <v>-</v>
      </c>
      <c r="L2561" s="158" t="str">
        <f>IFERROR(IF(O2561&gt;0,I2561*O2561,"   -"),"   -")</f>
        <v xml:space="preserve">   -</v>
      </c>
      <c r="M2561" s="52"/>
      <c r="N2561" s="167"/>
      <c r="O2561" s="167"/>
    </row>
    <row r="2562" spans="1:15" x14ac:dyDescent="0.25">
      <c r="A2562" s="33" t="s">
        <v>154</v>
      </c>
      <c r="B2562" s="34">
        <f>VLOOKUP(D2562,nusedswatershed,4,FALSE)</f>
        <v>26</v>
      </c>
      <c r="C2562" s="35">
        <v>26</v>
      </c>
      <c r="D2562" s="36" t="s">
        <v>238</v>
      </c>
      <c r="E2562" s="36" t="s">
        <v>90</v>
      </c>
      <c r="F2562" s="21" t="s">
        <v>163</v>
      </c>
      <c r="G2562" s="40">
        <v>2021</v>
      </c>
      <c r="H2562" s="128" t="s">
        <v>646</v>
      </c>
      <c r="I2562" s="40"/>
      <c r="J2562" s="159" t="str">
        <f>IFERROR(IF(K2562&gt;0,I2562*K2562,"   -"),"   -")</f>
        <v xml:space="preserve">   -</v>
      </c>
      <c r="K2562" s="52" t="str">
        <f>_xlfn.IFNA(VLOOKUP(D2562&amp;"."&amp;G2562,PNIdata!$E$6:$L$264,2,FALSE),"-")</f>
        <v>-</v>
      </c>
      <c r="L2562" s="158" t="str">
        <f>IFERROR(IF(O2562&gt;0,I2562*O2562,"   -"),"   -")</f>
        <v xml:space="preserve">   -</v>
      </c>
      <c r="M2562" s="52"/>
      <c r="N2562" s="167"/>
      <c r="O2562" s="167"/>
    </row>
    <row r="2563" spans="1:15" x14ac:dyDescent="0.25">
      <c r="A2563" s="33" t="s">
        <v>154</v>
      </c>
      <c r="B2563" s="34">
        <f>VLOOKUP(D2563,nusedswatershed,4,FALSE)</f>
        <v>26</v>
      </c>
      <c r="C2563" s="35">
        <v>26</v>
      </c>
      <c r="D2563" s="36" t="s">
        <v>238</v>
      </c>
      <c r="E2563" s="36" t="s">
        <v>90</v>
      </c>
      <c r="F2563" s="21" t="s">
        <v>163</v>
      </c>
      <c r="G2563" s="40">
        <v>2020</v>
      </c>
      <c r="H2563" s="128">
        <v>30</v>
      </c>
      <c r="I2563" s="40">
        <v>30</v>
      </c>
      <c r="J2563" s="159" t="str">
        <f>IFERROR(IF(K2563&gt;0,I2563*K2563,"   -"),"   -")</f>
        <v xml:space="preserve">   -</v>
      </c>
      <c r="K2563" s="52" t="str">
        <f>_xlfn.IFNA(VLOOKUP(D2563&amp;"."&amp;G2563,PNIdata!$E$6:$L$264,2,FALSE),"-")</f>
        <v>-</v>
      </c>
      <c r="L2563" s="158" t="str">
        <f>IFERROR(IF(O2563&gt;0,I2563*O2563,"   -"),"   -")</f>
        <v xml:space="preserve">   -</v>
      </c>
      <c r="M2563" s="52"/>
      <c r="N2563" s="167"/>
      <c r="O2563" s="167"/>
    </row>
    <row r="2564" spans="1:15" x14ac:dyDescent="0.25">
      <c r="A2564" s="33" t="s">
        <v>154</v>
      </c>
      <c r="B2564" s="34">
        <f>VLOOKUP(D2564,nusedswatershed,4,FALSE)</f>
        <v>26</v>
      </c>
      <c r="C2564" s="35">
        <v>26</v>
      </c>
      <c r="D2564" s="36" t="s">
        <v>238</v>
      </c>
      <c r="E2564" s="36" t="s">
        <v>90</v>
      </c>
      <c r="F2564" s="21" t="s">
        <v>163</v>
      </c>
      <c r="G2564" s="40">
        <v>2019</v>
      </c>
      <c r="H2564" s="128" t="s">
        <v>644</v>
      </c>
      <c r="I2564" s="40"/>
      <c r="J2564" s="159" t="str">
        <f>IFERROR(IF(K2564&gt;0,I2564*K2564,"   -"),"   -")</f>
        <v xml:space="preserve">   -</v>
      </c>
      <c r="K2564" s="52" t="str">
        <f>_xlfn.IFNA(VLOOKUP(D2564&amp;"."&amp;G2564,PNIdata!$E$6:$L$264,2,FALSE),"-")</f>
        <v>-</v>
      </c>
      <c r="L2564" s="158" t="str">
        <f>IFERROR(IF(O2564&gt;0,I2564*O2564,"   -"),"   -")</f>
        <v xml:space="preserve">   -</v>
      </c>
      <c r="M2564" s="52"/>
      <c r="N2564" s="167"/>
      <c r="O2564" s="167"/>
    </row>
    <row r="2565" spans="1:15" x14ac:dyDescent="0.25">
      <c r="A2565" s="33" t="s">
        <v>154</v>
      </c>
      <c r="B2565" s="34">
        <f>VLOOKUP(D2565,nusedswatershed,4,FALSE)</f>
        <v>26</v>
      </c>
      <c r="C2565" s="35">
        <v>26</v>
      </c>
      <c r="D2565" s="36" t="s">
        <v>238</v>
      </c>
      <c r="E2565" s="36" t="s">
        <v>90</v>
      </c>
      <c r="F2565" s="21" t="s">
        <v>163</v>
      </c>
      <c r="G2565" s="40">
        <v>2018</v>
      </c>
      <c r="H2565" s="128" t="s">
        <v>644</v>
      </c>
      <c r="I2565" s="40"/>
      <c r="J2565" s="159" t="str">
        <f>IFERROR(IF(K2565&gt;0,I2565*K2565,"   -"),"   -")</f>
        <v xml:space="preserve">   -</v>
      </c>
      <c r="K2565" s="52" t="str">
        <f>_xlfn.IFNA(VLOOKUP(D2565&amp;"."&amp;G2565,PNIdata!$E$6:$L$264,2,FALSE),"-")</f>
        <v>-</v>
      </c>
      <c r="L2565" s="158" t="str">
        <f>IFERROR(IF(O2565&gt;0,I2565*O2565,"   -"),"   -")</f>
        <v xml:space="preserve">   -</v>
      </c>
      <c r="M2565" s="52"/>
      <c r="N2565" s="167"/>
      <c r="O2565" s="167"/>
    </row>
    <row r="2566" spans="1:15" x14ac:dyDescent="0.25">
      <c r="A2566" s="33" t="s">
        <v>154</v>
      </c>
      <c r="B2566" s="34">
        <f>VLOOKUP(D2566,nusedswatershed,4,FALSE)</f>
        <v>26</v>
      </c>
      <c r="C2566" s="35">
        <v>26</v>
      </c>
      <c r="D2566" s="36" t="s">
        <v>238</v>
      </c>
      <c r="E2566" s="36" t="s">
        <v>90</v>
      </c>
      <c r="F2566" s="21" t="s">
        <v>163</v>
      </c>
      <c r="G2566" s="40">
        <v>2017</v>
      </c>
      <c r="H2566" s="128" t="s">
        <v>644</v>
      </c>
      <c r="I2566" s="40"/>
      <c r="J2566" s="159" t="str">
        <f>IFERROR(IF(K2566&gt;0,I2566*K2566,"   -"),"   -")</f>
        <v xml:space="preserve">   -</v>
      </c>
      <c r="K2566" s="52" t="str">
        <f>_xlfn.IFNA(VLOOKUP(D2566&amp;"."&amp;G2566,PNIdata!$E$6:$L$264,2,FALSE),"-")</f>
        <v>-</v>
      </c>
      <c r="L2566" s="158" t="str">
        <f>IFERROR(IF(O2566&gt;0,I2566*O2566,"   -"),"   -")</f>
        <v xml:space="preserve">   -</v>
      </c>
      <c r="M2566" s="52"/>
      <c r="N2566" s="167"/>
      <c r="O2566" s="167"/>
    </row>
    <row r="2567" spans="1:15" x14ac:dyDescent="0.25">
      <c r="A2567" s="33" t="s">
        <v>154</v>
      </c>
      <c r="B2567" s="34">
        <f>VLOOKUP(D2567,nusedswatershed,4,FALSE)</f>
        <v>26</v>
      </c>
      <c r="C2567" s="35">
        <v>26</v>
      </c>
      <c r="D2567" s="36" t="s">
        <v>238</v>
      </c>
      <c r="E2567" s="36" t="s">
        <v>90</v>
      </c>
      <c r="F2567" s="21" t="s">
        <v>163</v>
      </c>
      <c r="G2567" s="40">
        <v>2016</v>
      </c>
      <c r="H2567" s="128" t="s">
        <v>644</v>
      </c>
      <c r="I2567" s="40"/>
      <c r="J2567" s="159" t="str">
        <f>IFERROR(IF(K2567&gt;0,I2567*K2567,"   -"),"   -")</f>
        <v xml:space="preserve">   -</v>
      </c>
      <c r="K2567" s="52" t="str">
        <f>_xlfn.IFNA(VLOOKUP(D2567&amp;"."&amp;G2567,PNIdata!$E$6:$L$264,2,FALSE),"-")</f>
        <v>-</v>
      </c>
      <c r="L2567" s="158" t="str">
        <f>IFERROR(IF(O2567&gt;0,I2567*O2567,"   -"),"   -")</f>
        <v xml:space="preserve">   -</v>
      </c>
      <c r="M2567" s="52"/>
      <c r="N2567" s="167"/>
      <c r="O2567" s="167"/>
    </row>
    <row r="2568" spans="1:15" x14ac:dyDescent="0.25">
      <c r="A2568" s="33" t="s">
        <v>154</v>
      </c>
      <c r="B2568" s="34">
        <f>VLOOKUP(D2568,nusedswatershed,4,FALSE)</f>
        <v>26</v>
      </c>
      <c r="C2568" s="35">
        <v>26</v>
      </c>
      <c r="D2568" s="36" t="s">
        <v>238</v>
      </c>
      <c r="E2568" s="36" t="s">
        <v>90</v>
      </c>
      <c r="F2568" s="21" t="s">
        <v>163</v>
      </c>
      <c r="G2568" s="22">
        <v>2015</v>
      </c>
      <c r="H2568" s="128" t="s">
        <v>644</v>
      </c>
      <c r="I2568" s="40"/>
      <c r="J2568" s="159" t="str">
        <f>IFERROR(IF(K2568&gt;0,I2568*K2568,"   -"),"   -")</f>
        <v xml:space="preserve">   -</v>
      </c>
      <c r="K2568" s="52" t="str">
        <f>_xlfn.IFNA(VLOOKUP(D2568&amp;"."&amp;G2568,PNIdata!$E$6:$L$264,2,FALSE),"-")</f>
        <v>-</v>
      </c>
      <c r="L2568" s="158" t="str">
        <f>IFERROR(IF(O2568&gt;0,I2568*O2568,"   -"),"   -")</f>
        <v xml:space="preserve">   -</v>
      </c>
      <c r="M2568" s="52"/>
      <c r="N2568" s="167"/>
      <c r="O2568" s="167"/>
    </row>
    <row r="2569" spans="1:15" x14ac:dyDescent="0.25">
      <c r="A2569" s="33" t="s">
        <v>154</v>
      </c>
      <c r="B2569" s="34">
        <f>VLOOKUP(D2569,nusedswatershed,4,FALSE)</f>
        <v>26</v>
      </c>
      <c r="C2569" s="35">
        <v>26</v>
      </c>
      <c r="D2569" s="36" t="s">
        <v>238</v>
      </c>
      <c r="E2569" s="36" t="s">
        <v>90</v>
      </c>
      <c r="F2569" s="21" t="s">
        <v>163</v>
      </c>
      <c r="G2569" s="22">
        <v>2014</v>
      </c>
      <c r="H2569" s="128" t="s">
        <v>644</v>
      </c>
      <c r="I2569" s="40"/>
      <c r="J2569" s="159" t="str">
        <f>IFERROR(IF(K2569&gt;0,I2569*K2569,"   -"),"   -")</f>
        <v xml:space="preserve">   -</v>
      </c>
      <c r="K2569" s="52" t="str">
        <f>_xlfn.IFNA(VLOOKUP(D2569&amp;"."&amp;G2569,PNIdata!$E$6:$L$264,2,FALSE),"-")</f>
        <v>-</v>
      </c>
      <c r="L2569" s="158" t="str">
        <f>IFERROR(IF(O2569&gt;0,I2569*O2569,"   -"),"   -")</f>
        <v xml:space="preserve">   -</v>
      </c>
      <c r="M2569" s="52"/>
      <c r="N2569" s="167"/>
      <c r="O2569" s="167"/>
    </row>
    <row r="2570" spans="1:15" x14ac:dyDescent="0.25">
      <c r="A2570" s="33" t="s">
        <v>154</v>
      </c>
      <c r="B2570" s="34">
        <f>VLOOKUP(D2570,nusedswatershed,4,FALSE)</f>
        <v>26</v>
      </c>
      <c r="C2570" s="35">
        <v>26</v>
      </c>
      <c r="D2570" s="36" t="s">
        <v>238</v>
      </c>
      <c r="E2570" s="36" t="s">
        <v>90</v>
      </c>
      <c r="F2570" s="21" t="s">
        <v>163</v>
      </c>
      <c r="G2570">
        <v>2013</v>
      </c>
      <c r="H2570" s="128" t="s">
        <v>644</v>
      </c>
      <c r="I2570" s="40"/>
      <c r="J2570" s="159" t="str">
        <f>IFERROR(IF(K2570&gt;0,I2570*K2570,"   -"),"   -")</f>
        <v xml:space="preserve">   -</v>
      </c>
      <c r="K2570" s="52" t="str">
        <f>_xlfn.IFNA(VLOOKUP(D2570&amp;"."&amp;G2570,PNIdata!$E$6:$L$264,2,FALSE),"-")</f>
        <v>-</v>
      </c>
      <c r="L2570" s="158" t="str">
        <f>IFERROR(IF(O2570&gt;0,I2570*O2570,"   -"),"   -")</f>
        <v xml:space="preserve">   -</v>
      </c>
      <c r="M2570" s="52"/>
      <c r="N2570" s="167"/>
      <c r="O2570" s="167"/>
    </row>
    <row r="2571" spans="1:15" x14ac:dyDescent="0.25">
      <c r="A2571" s="33" t="s">
        <v>154</v>
      </c>
      <c r="B2571" s="34">
        <f>VLOOKUP(D2571,nusedswatershed,4,FALSE)</f>
        <v>26</v>
      </c>
      <c r="C2571" s="35">
        <v>26</v>
      </c>
      <c r="D2571" s="36" t="s">
        <v>238</v>
      </c>
      <c r="E2571" s="36" t="s">
        <v>90</v>
      </c>
      <c r="F2571" s="21" t="s">
        <v>163</v>
      </c>
      <c r="G2571" s="22">
        <v>2012</v>
      </c>
      <c r="H2571" s="128" t="s">
        <v>644</v>
      </c>
      <c r="I2571" s="40"/>
      <c r="J2571" s="159" t="str">
        <f>IFERROR(IF(K2571&gt;0,I2571*K2571,"   -"),"   -")</f>
        <v xml:space="preserve">   -</v>
      </c>
      <c r="K2571" s="52" t="str">
        <f>_xlfn.IFNA(VLOOKUP(D2571&amp;"."&amp;G2571,PNIdata!$E$6:$L$264,2,FALSE),"-")</f>
        <v>-</v>
      </c>
      <c r="L2571" s="158" t="str">
        <f>IFERROR(IF(O2571&gt;0,I2571*O2571,"   -"),"   -")</f>
        <v xml:space="preserve">   -</v>
      </c>
      <c r="M2571" s="52"/>
      <c r="N2571" s="167"/>
      <c r="O2571" s="167"/>
    </row>
    <row r="2572" spans="1:15" x14ac:dyDescent="0.25">
      <c r="A2572" s="33" t="s">
        <v>154</v>
      </c>
      <c r="B2572" s="34">
        <f>VLOOKUP(D2572,nusedswatershed,4,FALSE)</f>
        <v>26</v>
      </c>
      <c r="C2572" s="35">
        <v>26</v>
      </c>
      <c r="D2572" s="36" t="s">
        <v>238</v>
      </c>
      <c r="E2572" s="36" t="s">
        <v>90</v>
      </c>
      <c r="F2572" s="21" t="s">
        <v>163</v>
      </c>
      <c r="G2572" s="22">
        <v>2011</v>
      </c>
      <c r="H2572" s="128">
        <v>7</v>
      </c>
      <c r="I2572" s="40">
        <v>7</v>
      </c>
      <c r="J2572" s="159" t="str">
        <f>IFERROR(IF(K2572&gt;0,I2572*K2572,"   -"),"   -")</f>
        <v xml:space="preserve">   -</v>
      </c>
      <c r="K2572" s="52" t="str">
        <f>_xlfn.IFNA(VLOOKUP(D2572&amp;"."&amp;G2572,PNIdata!$E$6:$L$264,2,FALSE),"-")</f>
        <v>-</v>
      </c>
      <c r="L2572" s="158" t="str">
        <f>IFERROR(IF(O2572&gt;0,I2572*O2572,"   -"),"   -")</f>
        <v xml:space="preserve">   -</v>
      </c>
      <c r="M2572" s="52"/>
      <c r="N2572" s="167"/>
      <c r="O2572" s="167"/>
    </row>
    <row r="2573" spans="1:15" x14ac:dyDescent="0.25">
      <c r="A2573" s="33" t="s">
        <v>154</v>
      </c>
      <c r="B2573" s="34">
        <f>VLOOKUP(D2573,nusedswatershed,4,FALSE)</f>
        <v>26</v>
      </c>
      <c r="C2573" s="35">
        <v>26</v>
      </c>
      <c r="D2573" s="36" t="s">
        <v>238</v>
      </c>
      <c r="E2573" s="36" t="s">
        <v>90</v>
      </c>
      <c r="F2573" s="21" t="s">
        <v>163</v>
      </c>
      <c r="G2573" s="22">
        <v>2010</v>
      </c>
      <c r="H2573" s="128" t="s">
        <v>644</v>
      </c>
      <c r="I2573" s="40"/>
      <c r="J2573" s="159" t="str">
        <f>IFERROR(IF(K2573&gt;0,I2573*K2573,"   -"),"   -")</f>
        <v xml:space="preserve">   -</v>
      </c>
      <c r="K2573" s="52" t="str">
        <f>_xlfn.IFNA(VLOOKUP(D2573&amp;"."&amp;G2573,PNIdata!$E$6:$L$264,2,FALSE),"-")</f>
        <v>-</v>
      </c>
      <c r="L2573" s="158" t="str">
        <f>IFERROR(IF(O2573&gt;0,I2573*O2573,"   -"),"   -")</f>
        <v xml:space="preserve">   -</v>
      </c>
      <c r="M2573" s="52"/>
      <c r="N2573" s="167"/>
      <c r="O2573" s="167"/>
    </row>
    <row r="2574" spans="1:15" x14ac:dyDescent="0.25">
      <c r="A2574" s="33" t="s">
        <v>154</v>
      </c>
      <c r="B2574" s="34">
        <f>VLOOKUP(D2574,nusedswatershed,4,FALSE)</f>
        <v>26</v>
      </c>
      <c r="C2574" s="35">
        <v>26</v>
      </c>
      <c r="D2574" s="36" t="s">
        <v>238</v>
      </c>
      <c r="E2574" s="36" t="s">
        <v>90</v>
      </c>
      <c r="F2574" s="21" t="s">
        <v>163</v>
      </c>
      <c r="G2574" s="22">
        <v>2009</v>
      </c>
      <c r="H2574" s="128" t="s">
        <v>644</v>
      </c>
      <c r="I2574" s="40"/>
      <c r="J2574" s="159" t="str">
        <f>IFERROR(IF(K2574&gt;0,I2574*K2574,"   -"),"   -")</f>
        <v xml:space="preserve">   -</v>
      </c>
      <c r="K2574" s="52" t="str">
        <f>_xlfn.IFNA(VLOOKUP(D2574&amp;"."&amp;G2574,PNIdata!$E$6:$L$264,2,FALSE),"-")</f>
        <v>-</v>
      </c>
      <c r="L2574" s="158" t="str">
        <f>IFERROR(IF(O2574&gt;0,I2574*O2574,"   -"),"   -")</f>
        <v xml:space="preserve">   -</v>
      </c>
      <c r="M2574" s="52"/>
      <c r="N2574" s="167"/>
      <c r="O2574" s="167"/>
    </row>
    <row r="2575" spans="1:15" x14ac:dyDescent="0.25">
      <c r="A2575" s="33" t="s">
        <v>154</v>
      </c>
      <c r="B2575" s="34">
        <f>VLOOKUP(D2575,nusedswatershed,4,FALSE)</f>
        <v>26</v>
      </c>
      <c r="C2575" s="35">
        <v>26</v>
      </c>
      <c r="D2575" s="36" t="s">
        <v>238</v>
      </c>
      <c r="E2575" s="36" t="s">
        <v>90</v>
      </c>
      <c r="F2575" s="21" t="s">
        <v>163</v>
      </c>
      <c r="G2575">
        <v>2008</v>
      </c>
      <c r="H2575" s="128" t="s">
        <v>644</v>
      </c>
      <c r="I2575" s="40"/>
      <c r="J2575" s="159" t="str">
        <f>IFERROR(IF(K2575&gt;0,I2575*K2575,"   -"),"   -")</f>
        <v xml:space="preserve">   -</v>
      </c>
      <c r="K2575" s="52" t="str">
        <f>_xlfn.IFNA(VLOOKUP(D2575&amp;"."&amp;G2575,PNIdata!$E$6:$L$264,2,FALSE),"-")</f>
        <v>-</v>
      </c>
      <c r="L2575" s="158" t="str">
        <f>IFERROR(IF(O2575&gt;0,I2575*O2575,"   -"),"   -")</f>
        <v xml:space="preserve">   -</v>
      </c>
      <c r="M2575" s="52"/>
      <c r="N2575" s="167"/>
      <c r="O2575" s="167"/>
    </row>
    <row r="2576" spans="1:15" x14ac:dyDescent="0.25">
      <c r="A2576" s="33" t="s">
        <v>154</v>
      </c>
      <c r="B2576" s="34">
        <f>VLOOKUP(D2576,nusedswatershed,4,FALSE)</f>
        <v>26</v>
      </c>
      <c r="C2576" s="35">
        <v>26</v>
      </c>
      <c r="D2576" s="36" t="s">
        <v>238</v>
      </c>
      <c r="E2576" s="36" t="s">
        <v>90</v>
      </c>
      <c r="F2576" s="21" t="s">
        <v>163</v>
      </c>
      <c r="G2576">
        <v>2007</v>
      </c>
      <c r="H2576" s="128" t="s">
        <v>644</v>
      </c>
      <c r="I2576" s="40"/>
      <c r="J2576" s="159" t="str">
        <f>IFERROR(IF(K2576&gt;0,I2576*K2576,"   -"),"   -")</f>
        <v xml:space="preserve">   -</v>
      </c>
      <c r="K2576" s="52" t="str">
        <f>_xlfn.IFNA(VLOOKUP(D2576&amp;"."&amp;G2576,PNIdata!$E$6:$L$264,2,FALSE),"-")</f>
        <v>-</v>
      </c>
      <c r="L2576" s="158" t="str">
        <f>IFERROR(IF(O2576&gt;0,I2576*O2576,"   -"),"   -")</f>
        <v xml:space="preserve">   -</v>
      </c>
      <c r="M2576" s="52"/>
      <c r="N2576" s="167"/>
      <c r="O2576" s="167"/>
    </row>
    <row r="2577" spans="1:15" x14ac:dyDescent="0.25">
      <c r="A2577" s="33" t="s">
        <v>154</v>
      </c>
      <c r="B2577" s="34">
        <f>VLOOKUP(D2577,nusedswatershed,4,FALSE)</f>
        <v>26</v>
      </c>
      <c r="C2577" s="35">
        <v>26</v>
      </c>
      <c r="D2577" s="36" t="s">
        <v>238</v>
      </c>
      <c r="E2577" s="36" t="s">
        <v>90</v>
      </c>
      <c r="F2577" s="21" t="s">
        <v>163</v>
      </c>
      <c r="G2577">
        <v>2006</v>
      </c>
      <c r="H2577" s="128" t="s">
        <v>644</v>
      </c>
      <c r="I2577" s="40"/>
      <c r="J2577" s="159" t="str">
        <f>IFERROR(IF(K2577&gt;0,I2577*K2577,"   -"),"   -")</f>
        <v xml:space="preserve">   -</v>
      </c>
      <c r="K2577" s="52" t="str">
        <f>_xlfn.IFNA(VLOOKUP(D2577&amp;"."&amp;G2577,PNIdata!$E$6:$L$264,2,FALSE),"-")</f>
        <v>-</v>
      </c>
      <c r="L2577" s="158" t="str">
        <f>IFERROR(IF(O2577&gt;0,I2577*O2577,"   -"),"   -")</f>
        <v xml:space="preserve">   -</v>
      </c>
      <c r="M2577" s="52"/>
      <c r="N2577" s="167"/>
      <c r="O2577" s="167"/>
    </row>
    <row r="2578" spans="1:15" x14ac:dyDescent="0.25">
      <c r="A2578" s="33" t="s">
        <v>154</v>
      </c>
      <c r="B2578" s="34">
        <f>VLOOKUP(D2578,nusedswatershed,4,FALSE)</f>
        <v>26</v>
      </c>
      <c r="C2578" s="35">
        <v>26</v>
      </c>
      <c r="D2578" s="36" t="s">
        <v>238</v>
      </c>
      <c r="E2578" s="36" t="s">
        <v>90</v>
      </c>
      <c r="F2578" s="21" t="s">
        <v>163</v>
      </c>
      <c r="G2578">
        <v>2005</v>
      </c>
      <c r="H2578" s="128" t="s">
        <v>644</v>
      </c>
      <c r="I2578" s="40"/>
      <c r="J2578" s="159" t="str">
        <f>IFERROR(IF(K2578&gt;0,I2578*K2578,"   -"),"   -")</f>
        <v xml:space="preserve">   -</v>
      </c>
      <c r="K2578" s="52" t="str">
        <f>_xlfn.IFNA(VLOOKUP(D2578&amp;"."&amp;G2578,PNIdata!$E$6:$L$264,2,FALSE),"-")</f>
        <v>-</v>
      </c>
      <c r="L2578" s="158" t="str">
        <f>IFERROR(IF(O2578&gt;0,I2578*O2578,"   -"),"   -")</f>
        <v xml:space="preserve">   -</v>
      </c>
      <c r="M2578" s="52"/>
      <c r="N2578" s="167"/>
      <c r="O2578" s="167"/>
    </row>
    <row r="2579" spans="1:15" x14ac:dyDescent="0.25">
      <c r="A2579" s="33" t="s">
        <v>154</v>
      </c>
      <c r="B2579" s="34">
        <f>VLOOKUP(D2579,nusedswatershed,4,FALSE)</f>
        <v>26</v>
      </c>
      <c r="C2579" s="35">
        <v>26</v>
      </c>
      <c r="D2579" s="36" t="s">
        <v>238</v>
      </c>
      <c r="E2579" s="36" t="s">
        <v>90</v>
      </c>
      <c r="F2579" s="21" t="s">
        <v>163</v>
      </c>
      <c r="G2579">
        <v>2004</v>
      </c>
      <c r="H2579" s="128" t="s">
        <v>644</v>
      </c>
      <c r="I2579" s="40"/>
      <c r="J2579" s="159" t="str">
        <f>IFERROR(IF(K2579&gt;0,I2579*K2579,"   -"),"   -")</f>
        <v xml:space="preserve">   -</v>
      </c>
      <c r="K2579" s="52" t="str">
        <f>_xlfn.IFNA(VLOOKUP(D2579&amp;"."&amp;G2579,PNIdata!$E$6:$L$264,2,FALSE),"-")</f>
        <v>-</v>
      </c>
      <c r="L2579" s="158" t="str">
        <f>IFERROR(IF(O2579&gt;0,I2579*O2579,"   -"),"   -")</f>
        <v xml:space="preserve">   -</v>
      </c>
      <c r="M2579" s="52"/>
      <c r="N2579" s="167"/>
      <c r="O2579" s="167"/>
    </row>
    <row r="2580" spans="1:15" x14ac:dyDescent="0.25">
      <c r="A2580" s="33" t="s">
        <v>154</v>
      </c>
      <c r="B2580" s="34">
        <f>VLOOKUP(D2580,nusedswatershed,4,FALSE)</f>
        <v>26</v>
      </c>
      <c r="C2580" s="35">
        <v>26</v>
      </c>
      <c r="D2580" s="36" t="s">
        <v>238</v>
      </c>
      <c r="E2580" s="36" t="s">
        <v>90</v>
      </c>
      <c r="F2580" s="21" t="s">
        <v>163</v>
      </c>
      <c r="G2580">
        <v>2003</v>
      </c>
      <c r="H2580" s="128" t="s">
        <v>644</v>
      </c>
      <c r="I2580" s="40"/>
      <c r="J2580" s="159" t="str">
        <f>IFERROR(IF(K2580&gt;0,I2580*K2580,"   -"),"   -")</f>
        <v xml:space="preserve">   -</v>
      </c>
      <c r="K2580" s="52" t="str">
        <f>_xlfn.IFNA(VLOOKUP(D2580&amp;"."&amp;G2580,PNIdata!$E$6:$L$264,2,FALSE),"-")</f>
        <v>-</v>
      </c>
      <c r="L2580" s="158" t="str">
        <f>IFERROR(IF(O2580&gt;0,I2580*O2580,"   -"),"   -")</f>
        <v xml:space="preserve">   -</v>
      </c>
      <c r="M2580" s="52"/>
      <c r="N2580" s="167"/>
      <c r="O2580" s="167"/>
    </row>
    <row r="2581" spans="1:15" x14ac:dyDescent="0.25">
      <c r="A2581" s="33" t="s">
        <v>154</v>
      </c>
      <c r="B2581" s="34">
        <f>VLOOKUP(D2581,nusedswatershed,4,FALSE)</f>
        <v>26</v>
      </c>
      <c r="C2581" s="35">
        <v>26</v>
      </c>
      <c r="D2581" s="36" t="s">
        <v>238</v>
      </c>
      <c r="E2581" s="36" t="s">
        <v>90</v>
      </c>
      <c r="F2581" s="21" t="s">
        <v>163</v>
      </c>
      <c r="G2581">
        <v>2002</v>
      </c>
      <c r="H2581" s="128">
        <v>3</v>
      </c>
      <c r="I2581" s="40">
        <v>3</v>
      </c>
      <c r="J2581" s="159" t="str">
        <f>IFERROR(IF(K2581&gt;0,I2581*K2581,"   -"),"   -")</f>
        <v xml:space="preserve">   -</v>
      </c>
      <c r="K2581" s="52" t="str">
        <f>_xlfn.IFNA(VLOOKUP(D2581&amp;"."&amp;G2581,PNIdata!$E$6:$L$264,2,FALSE),"-")</f>
        <v>-</v>
      </c>
      <c r="L2581" s="158" t="str">
        <f>IFERROR(IF(O2581&gt;0,I2581*O2581,"   -"),"   -")</f>
        <v xml:space="preserve">   -</v>
      </c>
      <c r="M2581" s="52"/>
      <c r="N2581" s="167"/>
      <c r="O2581" s="167"/>
    </row>
    <row r="2582" spans="1:15" x14ac:dyDescent="0.25">
      <c r="A2582" s="33" t="s">
        <v>154</v>
      </c>
      <c r="B2582" s="34">
        <f>VLOOKUP(D2582,nusedswatershed,4,FALSE)</f>
        <v>26</v>
      </c>
      <c r="C2582" s="35">
        <v>26</v>
      </c>
      <c r="D2582" s="36" t="s">
        <v>238</v>
      </c>
      <c r="E2582" s="36" t="s">
        <v>90</v>
      </c>
      <c r="F2582" s="21" t="s">
        <v>163</v>
      </c>
      <c r="G2582">
        <v>2001</v>
      </c>
      <c r="H2582" s="128" t="s">
        <v>644</v>
      </c>
      <c r="I2582" s="40"/>
      <c r="J2582" s="159" t="str">
        <f>IFERROR(IF(K2582&gt;0,I2582*K2582,"   -"),"   -")</f>
        <v xml:space="preserve">   -</v>
      </c>
      <c r="K2582" s="52" t="str">
        <f>_xlfn.IFNA(VLOOKUP(D2582&amp;"."&amp;G2582,PNIdata!$E$6:$L$264,2,FALSE),"-")</f>
        <v>-</v>
      </c>
      <c r="L2582" s="158" t="str">
        <f>IFERROR(IF(O2582&gt;0,I2582*O2582,"   -"),"   -")</f>
        <v xml:space="preserve">   -</v>
      </c>
      <c r="M2582" s="52"/>
      <c r="N2582" s="167"/>
      <c r="O2582" s="167"/>
    </row>
    <row r="2583" spans="1:15" x14ac:dyDescent="0.25">
      <c r="A2583" s="33" t="s">
        <v>154</v>
      </c>
      <c r="B2583" s="34">
        <f>VLOOKUP(D2583,nusedswatershed,4,FALSE)</f>
        <v>26</v>
      </c>
      <c r="C2583" s="35">
        <v>26</v>
      </c>
      <c r="D2583" s="36" t="s">
        <v>238</v>
      </c>
      <c r="E2583" s="36" t="s">
        <v>90</v>
      </c>
      <c r="F2583" s="21" t="s">
        <v>163</v>
      </c>
      <c r="G2583">
        <v>2000</v>
      </c>
      <c r="H2583" s="128" t="s">
        <v>650</v>
      </c>
      <c r="I2583" s="40"/>
      <c r="J2583" s="159" t="str">
        <f>IFERROR(IF(K2583&gt;0,I2583*K2583,"   -"),"   -")</f>
        <v xml:space="preserve">   -</v>
      </c>
      <c r="K2583" s="52" t="str">
        <f>_xlfn.IFNA(VLOOKUP(D2583&amp;"."&amp;G2583,PNIdata!$E$6:$L$264,2,FALSE),"-")</f>
        <v>-</v>
      </c>
      <c r="L2583" s="158" t="str">
        <f>IFERROR(IF(O2583&gt;0,I2583*O2583,"   -"),"   -")</f>
        <v xml:space="preserve">   -</v>
      </c>
      <c r="M2583" s="52"/>
      <c r="N2583" s="167"/>
      <c r="O2583" s="167"/>
    </row>
    <row r="2584" spans="1:15" x14ac:dyDescent="0.25">
      <c r="A2584" s="33" t="s">
        <v>154</v>
      </c>
      <c r="B2584" s="34">
        <f>VLOOKUP(D2584,nusedswatershed,4,FALSE)</f>
        <v>26</v>
      </c>
      <c r="C2584" s="35">
        <v>26</v>
      </c>
      <c r="D2584" s="36" t="s">
        <v>238</v>
      </c>
      <c r="E2584" s="36" t="s">
        <v>90</v>
      </c>
      <c r="F2584" s="21" t="s">
        <v>163</v>
      </c>
      <c r="G2584">
        <v>1999</v>
      </c>
      <c r="H2584" s="128" t="s">
        <v>644</v>
      </c>
      <c r="I2584" s="40"/>
      <c r="J2584" s="159" t="str">
        <f>IFERROR(IF(K2584&gt;0,I2584*K2584,"   -"),"   -")</f>
        <v xml:space="preserve">   -</v>
      </c>
      <c r="K2584" s="52" t="str">
        <f>_xlfn.IFNA(VLOOKUP(D2584&amp;"."&amp;G2584,PNIdata!$E$6:$L$264,2,FALSE),"-")</f>
        <v>-</v>
      </c>
      <c r="L2584" s="158" t="str">
        <f>IFERROR(IF(O2584&gt;0,I2584*O2584,"   -"),"   -")</f>
        <v xml:space="preserve">   -</v>
      </c>
      <c r="M2584" s="52"/>
      <c r="N2584" s="167"/>
      <c r="O2584" s="167"/>
    </row>
    <row r="2585" spans="1:15" x14ac:dyDescent="0.25">
      <c r="A2585" s="33" t="s">
        <v>154</v>
      </c>
      <c r="B2585" s="34">
        <f>VLOOKUP(D2585,nusedswatershed,4,FALSE)</f>
        <v>26</v>
      </c>
      <c r="C2585" s="35">
        <v>26</v>
      </c>
      <c r="D2585" s="36" t="s">
        <v>238</v>
      </c>
      <c r="E2585" s="36" t="s">
        <v>90</v>
      </c>
      <c r="F2585" s="21" t="s">
        <v>163</v>
      </c>
      <c r="G2585" s="22">
        <v>1998</v>
      </c>
      <c r="H2585" s="128" t="s">
        <v>644</v>
      </c>
      <c r="I2585" s="40"/>
      <c r="J2585" s="159" t="str">
        <f>IFERROR(IF(K2585&gt;0,I2585*K2585,"   -"),"   -")</f>
        <v xml:space="preserve">   -</v>
      </c>
      <c r="K2585" s="52" t="str">
        <f>_xlfn.IFNA(VLOOKUP(D2585&amp;"."&amp;G2585,PNIdata!$E$6:$L$264,2,FALSE),"-")</f>
        <v>-</v>
      </c>
      <c r="L2585" s="158" t="str">
        <f>IFERROR(IF(O2585&gt;0,I2585*O2585,"   -"),"   -")</f>
        <v xml:space="preserve">   -</v>
      </c>
      <c r="M2585" s="52"/>
      <c r="N2585" s="167"/>
      <c r="O2585" s="168"/>
    </row>
    <row r="2586" spans="1:15" x14ac:dyDescent="0.25">
      <c r="A2586" s="33" t="s">
        <v>154</v>
      </c>
      <c r="B2586" s="34">
        <f>VLOOKUP(D2586,nusedswatershed,4,FALSE)</f>
        <v>26</v>
      </c>
      <c r="C2586" s="35">
        <v>26</v>
      </c>
      <c r="D2586" s="36" t="s">
        <v>238</v>
      </c>
      <c r="E2586" s="36" t="s">
        <v>90</v>
      </c>
      <c r="F2586" s="21" t="s">
        <v>163</v>
      </c>
      <c r="G2586" s="22">
        <v>1997</v>
      </c>
      <c r="H2586" s="128" t="s">
        <v>644</v>
      </c>
      <c r="I2586" s="40"/>
      <c r="J2586" s="159" t="str">
        <f>IFERROR(IF(K2586&gt;0,I2586*K2586,"   -"),"   -")</f>
        <v xml:space="preserve">   -</v>
      </c>
      <c r="K2586" s="52" t="str">
        <f>_xlfn.IFNA(VLOOKUP(D2586&amp;"."&amp;G2586,PNIdata!$E$6:$L$264,2,FALSE),"-")</f>
        <v>-</v>
      </c>
      <c r="L2586" s="158" t="str">
        <f>IFERROR(IF(O2586&gt;0,I2586*O2586,"   -"),"   -")</f>
        <v xml:space="preserve">   -</v>
      </c>
      <c r="M2586" s="52"/>
      <c r="N2586" s="167"/>
      <c r="O2586" s="167"/>
    </row>
    <row r="2587" spans="1:15" x14ac:dyDescent="0.25">
      <c r="A2587" s="33" t="s">
        <v>154</v>
      </c>
      <c r="B2587" s="34">
        <f>VLOOKUP(D2587,nusedswatershed,4,FALSE)</f>
        <v>26</v>
      </c>
      <c r="C2587" s="35">
        <v>26</v>
      </c>
      <c r="D2587" s="36" t="s">
        <v>238</v>
      </c>
      <c r="E2587" s="36" t="s">
        <v>90</v>
      </c>
      <c r="F2587" s="21" t="s">
        <v>163</v>
      </c>
      <c r="G2587" s="22">
        <v>1996</v>
      </c>
      <c r="H2587" s="128">
        <v>135</v>
      </c>
      <c r="I2587" s="40">
        <v>135</v>
      </c>
      <c r="J2587" s="159" t="str">
        <f>IFERROR(IF(K2587&gt;0,I2587*K2587,"   -"),"   -")</f>
        <v xml:space="preserve">   -</v>
      </c>
      <c r="K2587" s="52" t="str">
        <f>_xlfn.IFNA(VLOOKUP(D2587&amp;"."&amp;G2587,PNIdata!$E$6:$L$264,2,FALSE),"-")</f>
        <v>-</v>
      </c>
      <c r="L2587" s="158" t="str">
        <f>IFERROR(IF(O2587&gt;0,I2587*O2587,"   -"),"   -")</f>
        <v xml:space="preserve">   -</v>
      </c>
      <c r="M2587" s="52"/>
      <c r="N2587" s="167"/>
      <c r="O2587" s="167"/>
    </row>
    <row r="2588" spans="1:15" x14ac:dyDescent="0.25">
      <c r="A2588" s="33" t="s">
        <v>154</v>
      </c>
      <c r="B2588" s="34">
        <f>VLOOKUP(D2588,nusedswatershed,4,FALSE)</f>
        <v>26</v>
      </c>
      <c r="C2588" s="35">
        <v>26</v>
      </c>
      <c r="D2588" s="36" t="s">
        <v>238</v>
      </c>
      <c r="E2588" s="36" t="s">
        <v>90</v>
      </c>
      <c r="F2588" s="21" t="s">
        <v>163</v>
      </c>
      <c r="G2588" s="22">
        <v>1995</v>
      </c>
      <c r="H2588" s="128">
        <v>20</v>
      </c>
      <c r="I2588" s="40">
        <v>20</v>
      </c>
      <c r="J2588" s="159" t="str">
        <f>IFERROR(IF(K2588&gt;0,I2588*K2588,"   -"),"   -")</f>
        <v xml:space="preserve">   -</v>
      </c>
      <c r="K2588" s="52" t="str">
        <f>_xlfn.IFNA(VLOOKUP(D2588&amp;"."&amp;G2588,PNIdata!$E$6:$L$264,2,FALSE),"-")</f>
        <v>-</v>
      </c>
      <c r="L2588" s="158" t="str">
        <f>IFERROR(IF(O2588&gt;0,I2588*O2588,"   -"),"   -")</f>
        <v xml:space="preserve">   -</v>
      </c>
      <c r="M2588" s="52"/>
      <c r="N2588" s="167"/>
      <c r="O2588" s="167"/>
    </row>
    <row r="2589" spans="1:15" hidden="1" x14ac:dyDescent="0.25">
      <c r="A2589" s="33" t="s">
        <v>154</v>
      </c>
      <c r="B2589" s="34">
        <f>VLOOKUP(D2589,nusedswatershed,4,FALSE)</f>
        <v>26</v>
      </c>
      <c r="C2589" s="35">
        <v>26</v>
      </c>
      <c r="D2589" s="36" t="s">
        <v>238</v>
      </c>
      <c r="E2589" s="36" t="s">
        <v>90</v>
      </c>
      <c r="F2589" s="21" t="s">
        <v>163</v>
      </c>
      <c r="G2589" s="22">
        <v>1994</v>
      </c>
      <c r="H2589" s="128">
        <v>100</v>
      </c>
      <c r="I2589" s="40">
        <v>100</v>
      </c>
      <c r="J2589" s="159" t="str">
        <f>IFERROR(IF(K2589&gt;0,I2589*K2589,"   -"),"   -")</f>
        <v xml:space="preserve">   -</v>
      </c>
      <c r="K2589" s="52" t="str">
        <f>_xlfn.IFNA(VLOOKUP(D2589&amp;"."&amp;G2589,PNIdata!$E$6:$L$264,2,FALSE),"-")</f>
        <v>-</v>
      </c>
      <c r="L2589" s="158" t="str">
        <f>IFERROR(IF(O2589&gt;0,I2589*O2589,"   -"),"   -")</f>
        <v xml:space="preserve">   -</v>
      </c>
      <c r="M2589" s="52"/>
      <c r="N2589" s="167"/>
      <c r="O2589" s="167"/>
    </row>
    <row r="2590" spans="1:15" hidden="1" x14ac:dyDescent="0.25">
      <c r="A2590" s="33" t="s">
        <v>154</v>
      </c>
      <c r="B2590" s="34">
        <f>VLOOKUP(D2590,nusedswatershed,4,FALSE)</f>
        <v>26</v>
      </c>
      <c r="C2590" s="35">
        <v>26</v>
      </c>
      <c r="D2590" s="36" t="s">
        <v>238</v>
      </c>
      <c r="E2590" s="36" t="s">
        <v>90</v>
      </c>
      <c r="F2590" s="21" t="s">
        <v>163</v>
      </c>
      <c r="G2590" s="22">
        <v>1993</v>
      </c>
      <c r="H2590" s="128" t="s">
        <v>645</v>
      </c>
      <c r="I2590" s="40"/>
      <c r="J2590" s="159" t="str">
        <f>IFERROR(IF(K2590&gt;0,I2590*K2590,"   -"),"   -")</f>
        <v xml:space="preserve">   -</v>
      </c>
      <c r="K2590" s="52" t="str">
        <f>_xlfn.IFNA(VLOOKUP(D2590&amp;"."&amp;G2590,PNIdata!$E$6:$L$264,2,FALSE),"-")</f>
        <v>-</v>
      </c>
      <c r="L2590" s="158" t="str">
        <f>IFERROR(IF(O2590&gt;0,I2590*O2590,"   -"),"   -")</f>
        <v xml:space="preserve">   -</v>
      </c>
      <c r="M2590" s="52"/>
      <c r="N2590" s="167"/>
      <c r="O2590" s="167"/>
    </row>
    <row r="2591" spans="1:15" hidden="1" x14ac:dyDescent="0.25">
      <c r="A2591" s="33" t="s">
        <v>154</v>
      </c>
      <c r="B2591" s="34">
        <f>VLOOKUP(D2591,nusedswatershed,4,FALSE)</f>
        <v>26</v>
      </c>
      <c r="C2591" s="35">
        <v>26</v>
      </c>
      <c r="D2591" s="36" t="s">
        <v>238</v>
      </c>
      <c r="E2591" s="36" t="s">
        <v>90</v>
      </c>
      <c r="F2591" s="21" t="s">
        <v>163</v>
      </c>
      <c r="G2591" s="22">
        <v>1992</v>
      </c>
      <c r="H2591" s="128" t="s">
        <v>645</v>
      </c>
      <c r="I2591" s="40"/>
      <c r="J2591" s="159" t="str">
        <f>IFERROR(IF(K2591&gt;0,I2591*K2591,"   -"),"   -")</f>
        <v xml:space="preserve">   -</v>
      </c>
      <c r="K2591" s="52" t="str">
        <f>_xlfn.IFNA(VLOOKUP(D2591&amp;"."&amp;G2591,PNIdata!$E$6:$L$264,2,FALSE),"-")</f>
        <v>-</v>
      </c>
      <c r="L2591" s="158" t="str">
        <f>IFERROR(IF(O2591&gt;0,I2591*O2591,"   -"),"   -")</f>
        <v xml:space="preserve">   -</v>
      </c>
      <c r="M2591" s="52"/>
      <c r="N2591" s="167"/>
      <c r="O2591" s="167"/>
    </row>
    <row r="2592" spans="1:15" hidden="1" x14ac:dyDescent="0.25">
      <c r="A2592" s="33" t="s">
        <v>154</v>
      </c>
      <c r="B2592" s="34">
        <f>VLOOKUP(D2592,nusedswatershed,4,FALSE)</f>
        <v>26</v>
      </c>
      <c r="C2592" s="35">
        <v>26</v>
      </c>
      <c r="D2592" s="36" t="s">
        <v>238</v>
      </c>
      <c r="E2592" s="36" t="s">
        <v>90</v>
      </c>
      <c r="F2592" s="21" t="s">
        <v>163</v>
      </c>
      <c r="G2592" s="22">
        <v>1991</v>
      </c>
      <c r="H2592" s="128">
        <v>5</v>
      </c>
      <c r="I2592" s="40">
        <v>5</v>
      </c>
      <c r="J2592" s="159" t="str">
        <f>IFERROR(IF(K2592&gt;0,I2592*K2592,"   -"),"   -")</f>
        <v xml:space="preserve">   -</v>
      </c>
      <c r="K2592" s="52" t="str">
        <f>_xlfn.IFNA(VLOOKUP(D2592&amp;"."&amp;G2592,PNIdata!$E$6:$L$264,2,FALSE),"-")</f>
        <v>-</v>
      </c>
      <c r="L2592" s="158" t="str">
        <f>IFERROR(IF(O2592&gt;0,I2592*O2592,"   -"),"   -")</f>
        <v xml:space="preserve">   -</v>
      </c>
      <c r="M2592" s="52"/>
      <c r="N2592" s="167"/>
      <c r="O2592" s="167"/>
    </row>
    <row r="2593" spans="1:15" hidden="1" x14ac:dyDescent="0.25">
      <c r="A2593" s="33" t="s">
        <v>154</v>
      </c>
      <c r="B2593" s="34">
        <f>VLOOKUP(D2593,nusedswatershed,4,FALSE)</f>
        <v>26</v>
      </c>
      <c r="C2593" s="35">
        <v>26</v>
      </c>
      <c r="D2593" s="36" t="s">
        <v>238</v>
      </c>
      <c r="E2593" s="36" t="s">
        <v>90</v>
      </c>
      <c r="F2593" s="21" t="s">
        <v>163</v>
      </c>
      <c r="G2593" s="22">
        <v>1990</v>
      </c>
      <c r="H2593" s="128" t="s">
        <v>645</v>
      </c>
      <c r="I2593" s="40"/>
      <c r="J2593" s="159" t="str">
        <f>IFERROR(IF(K2593&gt;0,I2593*K2593,"   -"),"   -")</f>
        <v xml:space="preserve">   -</v>
      </c>
      <c r="K2593" s="52" t="str">
        <f>_xlfn.IFNA(VLOOKUP(D2593&amp;"."&amp;G2593,PNIdata!$E$6:$L$264,2,FALSE),"-")</f>
        <v>-</v>
      </c>
      <c r="L2593" s="158" t="str">
        <f>IFERROR(IF(O2593&gt;0,I2593*O2593,"   -"),"   -")</f>
        <v xml:space="preserve">   -</v>
      </c>
      <c r="M2593" s="52"/>
      <c r="N2593" s="167"/>
      <c r="O2593" s="167"/>
    </row>
    <row r="2594" spans="1:15" hidden="1" x14ac:dyDescent="0.25">
      <c r="A2594" s="33" t="s">
        <v>154</v>
      </c>
      <c r="B2594" s="34">
        <f>VLOOKUP(D2594,nusedswatershed,4,FALSE)</f>
        <v>26</v>
      </c>
      <c r="C2594" s="35">
        <v>26</v>
      </c>
      <c r="D2594" s="36" t="s">
        <v>238</v>
      </c>
      <c r="E2594" s="36" t="s">
        <v>90</v>
      </c>
      <c r="F2594" s="21" t="s">
        <v>163</v>
      </c>
      <c r="G2594" s="22">
        <v>1989</v>
      </c>
      <c r="H2594" s="128" t="s">
        <v>645</v>
      </c>
      <c r="I2594" s="40"/>
      <c r="J2594" s="159" t="str">
        <f>IFERROR(IF(K2594&gt;0,I2594*K2594,"   -"),"   -")</f>
        <v xml:space="preserve">   -</v>
      </c>
      <c r="K2594" s="52" t="str">
        <f>_xlfn.IFNA(VLOOKUP(D2594&amp;"."&amp;G2594,PNIdata!$E$6:$L$264,2,FALSE),"-")</f>
        <v>-</v>
      </c>
      <c r="L2594" s="158" t="str">
        <f>IFERROR(IF(O2594&gt;0,I2594*O2594,"   -"),"   -")</f>
        <v xml:space="preserve">   -</v>
      </c>
      <c r="M2594" s="52"/>
      <c r="N2594" s="167"/>
      <c r="O2594" s="167"/>
    </row>
    <row r="2595" spans="1:15" hidden="1" x14ac:dyDescent="0.25">
      <c r="A2595" s="33" t="s">
        <v>154</v>
      </c>
      <c r="B2595" s="34">
        <f>VLOOKUP(D2595,nusedswatershed,4,FALSE)</f>
        <v>26</v>
      </c>
      <c r="C2595" s="35">
        <v>26</v>
      </c>
      <c r="D2595" s="36" t="s">
        <v>238</v>
      </c>
      <c r="E2595" s="36" t="s">
        <v>90</v>
      </c>
      <c r="F2595" s="21" t="s">
        <v>163</v>
      </c>
      <c r="G2595" s="22">
        <v>1988</v>
      </c>
      <c r="H2595" s="128" t="s">
        <v>644</v>
      </c>
      <c r="I2595" s="40"/>
      <c r="J2595" s="159" t="str">
        <f>IFERROR(IF(K2595&gt;0,I2595*K2595,"   -"),"   -")</f>
        <v xml:space="preserve">   -</v>
      </c>
      <c r="K2595" s="52" t="str">
        <f>_xlfn.IFNA(VLOOKUP(D2595&amp;"."&amp;G2595,PNIdata!$E$6:$L$264,2,FALSE),"-")</f>
        <v>-</v>
      </c>
      <c r="L2595" s="158" t="str">
        <f>IFERROR(IF(O2595&gt;0,I2595*O2595,"   -"),"   -")</f>
        <v xml:space="preserve">   -</v>
      </c>
      <c r="M2595" s="52"/>
      <c r="N2595" s="167"/>
      <c r="O2595" s="167"/>
    </row>
    <row r="2596" spans="1:15" hidden="1" x14ac:dyDescent="0.25">
      <c r="A2596" s="33" t="s">
        <v>154</v>
      </c>
      <c r="B2596" s="34">
        <f>VLOOKUP(D2596,nusedswatershed,4,FALSE)</f>
        <v>26</v>
      </c>
      <c r="C2596" s="35">
        <v>26</v>
      </c>
      <c r="D2596" s="36" t="s">
        <v>238</v>
      </c>
      <c r="E2596" s="36" t="s">
        <v>90</v>
      </c>
      <c r="F2596" s="21" t="s">
        <v>163</v>
      </c>
      <c r="G2596" s="22">
        <v>1987</v>
      </c>
      <c r="H2596" s="128" t="s">
        <v>643</v>
      </c>
      <c r="I2596" s="40"/>
      <c r="J2596" s="159" t="str">
        <f>IFERROR(IF(K2596&gt;0,I2596*K2596,"   -"),"   -")</f>
        <v xml:space="preserve">   -</v>
      </c>
      <c r="K2596" s="52" t="str">
        <f>_xlfn.IFNA(VLOOKUP(D2596&amp;"."&amp;G2596,PNIdata!$E$6:$L$264,2,FALSE),"-")</f>
        <v>-</v>
      </c>
      <c r="L2596" s="158" t="str">
        <f>IFERROR(IF(O2596&gt;0,I2596*O2596,"   -"),"   -")</f>
        <v xml:space="preserve">   -</v>
      </c>
      <c r="M2596" s="52"/>
      <c r="N2596" s="167"/>
      <c r="O2596" s="167"/>
    </row>
    <row r="2597" spans="1:15" hidden="1" x14ac:dyDescent="0.25">
      <c r="A2597" s="33" t="s">
        <v>154</v>
      </c>
      <c r="B2597" s="34">
        <f>VLOOKUP(D2597,nusedswatershed,4,FALSE)</f>
        <v>26</v>
      </c>
      <c r="C2597" s="35">
        <v>26</v>
      </c>
      <c r="D2597" s="36" t="s">
        <v>238</v>
      </c>
      <c r="E2597" s="36" t="s">
        <v>90</v>
      </c>
      <c r="F2597" s="21" t="s">
        <v>163</v>
      </c>
      <c r="G2597" s="22">
        <v>1986</v>
      </c>
      <c r="H2597" s="128">
        <v>100</v>
      </c>
      <c r="I2597" s="40">
        <v>100</v>
      </c>
      <c r="J2597" s="159" t="str">
        <f>IFERROR(IF(K2597&gt;0,I2597*K2597,"   -"),"   -")</f>
        <v xml:space="preserve">   -</v>
      </c>
      <c r="K2597" s="52" t="str">
        <f>_xlfn.IFNA(VLOOKUP(D2597&amp;"."&amp;G2597,PNIdata!$E$6:$L$264,2,FALSE),"-")</f>
        <v>-</v>
      </c>
      <c r="L2597" s="158" t="str">
        <f>IFERROR(IF(O2597&gt;0,I2597*O2597,"   -"),"   -")</f>
        <v xml:space="preserve">   -</v>
      </c>
      <c r="M2597" s="52"/>
      <c r="N2597" s="167"/>
      <c r="O2597" s="167"/>
    </row>
    <row r="2598" spans="1:15" hidden="1" x14ac:dyDescent="0.25">
      <c r="A2598" s="33" t="s">
        <v>154</v>
      </c>
      <c r="B2598" s="34">
        <f>VLOOKUP(D2598,nusedswatershed,4,FALSE)</f>
        <v>26</v>
      </c>
      <c r="C2598" s="35">
        <v>26</v>
      </c>
      <c r="D2598" s="36" t="s">
        <v>238</v>
      </c>
      <c r="E2598" s="36" t="s">
        <v>90</v>
      </c>
      <c r="F2598" s="21" t="s">
        <v>163</v>
      </c>
      <c r="G2598" s="22">
        <v>1985</v>
      </c>
      <c r="H2598" s="128">
        <v>150</v>
      </c>
      <c r="I2598" s="40">
        <v>150</v>
      </c>
      <c r="J2598" s="159" t="str">
        <f>IFERROR(IF(K2598&gt;0,I2598*K2598,"   -"),"   -")</f>
        <v xml:space="preserve">   -</v>
      </c>
      <c r="K2598" s="52" t="str">
        <f>_xlfn.IFNA(VLOOKUP(D2598&amp;"."&amp;G2598,PNIdata!$E$6:$L$264,2,FALSE),"-")</f>
        <v>-</v>
      </c>
      <c r="L2598" s="158" t="str">
        <f>IFERROR(IF(O2598&gt;0,I2598*O2598,"   -"),"   -")</f>
        <v xml:space="preserve">   -</v>
      </c>
      <c r="M2598" s="52"/>
      <c r="N2598" s="167"/>
      <c r="O2598" s="167"/>
    </row>
    <row r="2599" spans="1:15" hidden="1" x14ac:dyDescent="0.25">
      <c r="A2599" s="33" t="s">
        <v>154</v>
      </c>
      <c r="B2599" s="34">
        <f>VLOOKUP(D2599,nusedswatershed,4,FALSE)</f>
        <v>26</v>
      </c>
      <c r="C2599" s="35">
        <v>26</v>
      </c>
      <c r="D2599" s="36" t="s">
        <v>238</v>
      </c>
      <c r="E2599" s="36" t="s">
        <v>90</v>
      </c>
      <c r="F2599" s="21" t="s">
        <v>163</v>
      </c>
      <c r="G2599" s="22">
        <v>1984</v>
      </c>
      <c r="H2599" s="128" t="s">
        <v>645</v>
      </c>
      <c r="I2599" s="40"/>
      <c r="J2599" s="159" t="str">
        <f>IFERROR(IF(K2599&gt;0,I2599*K2599,"   -"),"   -")</f>
        <v xml:space="preserve">   -</v>
      </c>
      <c r="K2599" s="52" t="str">
        <f>_xlfn.IFNA(VLOOKUP(D2599&amp;"."&amp;G2599,PNIdata!$E$6:$L$264,2,FALSE),"-")</f>
        <v>-</v>
      </c>
      <c r="L2599" s="158" t="str">
        <f>IFERROR(IF(O2599&gt;0,I2599*O2599,"   -"),"   -")</f>
        <v xml:space="preserve">   -</v>
      </c>
      <c r="M2599" s="52"/>
      <c r="N2599" s="167"/>
      <c r="O2599" s="167"/>
    </row>
    <row r="2600" spans="1:15" hidden="1" x14ac:dyDescent="0.25">
      <c r="A2600" s="33" t="s">
        <v>154</v>
      </c>
      <c r="B2600" s="34">
        <f>VLOOKUP(D2600,nusedswatershed,4,FALSE)</f>
        <v>26</v>
      </c>
      <c r="C2600" s="35">
        <v>26</v>
      </c>
      <c r="D2600" s="36" t="s">
        <v>238</v>
      </c>
      <c r="E2600" s="36" t="s">
        <v>90</v>
      </c>
      <c r="F2600" s="21" t="s">
        <v>163</v>
      </c>
      <c r="G2600" s="22">
        <v>1983</v>
      </c>
      <c r="H2600" s="128" t="s">
        <v>643</v>
      </c>
      <c r="I2600" s="40"/>
      <c r="J2600" s="159" t="str">
        <f>IFERROR(IF(K2600&gt;0,I2600*K2600,"   -"),"   -")</f>
        <v xml:space="preserve">   -</v>
      </c>
      <c r="K2600" s="52" t="str">
        <f>_xlfn.IFNA(VLOOKUP(D2600&amp;"."&amp;G2600,PNIdata!$E$6:$L$264,2,FALSE),"-")</f>
        <v>-</v>
      </c>
      <c r="L2600" s="158" t="str">
        <f>IFERROR(IF(O2600&gt;0,I2600*O2600,"   -"),"   -")</f>
        <v xml:space="preserve">   -</v>
      </c>
      <c r="M2600" s="52"/>
      <c r="N2600" s="167"/>
      <c r="O2600" s="167"/>
    </row>
    <row r="2601" spans="1:15" hidden="1" x14ac:dyDescent="0.25">
      <c r="A2601" s="33" t="s">
        <v>154</v>
      </c>
      <c r="B2601" s="34">
        <f>VLOOKUP(D2601,nusedswatershed,4,FALSE)</f>
        <v>26</v>
      </c>
      <c r="C2601" s="35">
        <v>26</v>
      </c>
      <c r="D2601" s="36" t="s">
        <v>238</v>
      </c>
      <c r="E2601" s="36" t="s">
        <v>90</v>
      </c>
      <c r="F2601" s="21" t="s">
        <v>163</v>
      </c>
      <c r="G2601" s="22">
        <v>1982</v>
      </c>
      <c r="H2601" s="128" t="s">
        <v>643</v>
      </c>
      <c r="I2601" s="40"/>
      <c r="J2601" s="159" t="str">
        <f>IFERROR(IF(K2601&gt;0,I2601*K2601,"   -"),"   -")</f>
        <v xml:space="preserve">   -</v>
      </c>
      <c r="K2601" s="52" t="str">
        <f>_xlfn.IFNA(VLOOKUP(D2601&amp;"."&amp;G2601,PNIdata!$E$6:$L$264,2,FALSE),"-")</f>
        <v>-</v>
      </c>
      <c r="L2601" s="158" t="str">
        <f>IFERROR(IF(O2601&gt;0,I2601*O2601,"   -"),"   -")</f>
        <v xml:space="preserve">   -</v>
      </c>
      <c r="M2601" s="52"/>
      <c r="N2601" s="167"/>
      <c r="O2601" s="167"/>
    </row>
    <row r="2602" spans="1:15" hidden="1" x14ac:dyDescent="0.25">
      <c r="A2602" s="33" t="s">
        <v>154</v>
      </c>
      <c r="B2602" s="34">
        <f>VLOOKUP(D2602,nusedswatershed,4,FALSE)</f>
        <v>26</v>
      </c>
      <c r="C2602" s="35">
        <v>26</v>
      </c>
      <c r="D2602" s="36" t="s">
        <v>238</v>
      </c>
      <c r="E2602" s="36" t="s">
        <v>90</v>
      </c>
      <c r="F2602" s="21" t="s">
        <v>163</v>
      </c>
      <c r="G2602" s="22">
        <v>1981</v>
      </c>
      <c r="H2602" s="128" t="s">
        <v>643</v>
      </c>
      <c r="I2602" s="40"/>
      <c r="J2602" s="159" t="str">
        <f>IFERROR(IF(K2602&gt;0,I2602*K2602,"   -"),"   -")</f>
        <v xml:space="preserve">   -</v>
      </c>
      <c r="K2602" s="52" t="str">
        <f>_xlfn.IFNA(VLOOKUP(D2602&amp;"."&amp;G2602,PNIdata!$E$6:$L$264,2,FALSE),"-")</f>
        <v>-</v>
      </c>
      <c r="L2602" s="158" t="str">
        <f>IFERROR(IF(O2602&gt;0,I2602*O2602,"   -"),"   -")</f>
        <v xml:space="preserve">   -</v>
      </c>
      <c r="M2602" s="52"/>
      <c r="N2602" s="167"/>
      <c r="O2602" s="167"/>
    </row>
    <row r="2603" spans="1:15" hidden="1" x14ac:dyDescent="0.25">
      <c r="A2603" s="33" t="s">
        <v>154</v>
      </c>
      <c r="B2603" s="34">
        <f>VLOOKUP(D2603,nusedswatershed,4,FALSE)</f>
        <v>26</v>
      </c>
      <c r="C2603" s="35">
        <v>26</v>
      </c>
      <c r="D2603" s="36" t="s">
        <v>238</v>
      </c>
      <c r="E2603" s="36" t="s">
        <v>90</v>
      </c>
      <c r="F2603" s="21" t="s">
        <v>163</v>
      </c>
      <c r="G2603" s="22">
        <v>1980</v>
      </c>
      <c r="H2603" s="128" t="s">
        <v>643</v>
      </c>
      <c r="I2603" s="40"/>
      <c r="J2603" s="159" t="str">
        <f>IFERROR(IF(K2603&gt;0,I2603*K2603,"   -"),"   -")</f>
        <v xml:space="preserve">   -</v>
      </c>
      <c r="K2603" s="52" t="str">
        <f>_xlfn.IFNA(VLOOKUP(D2603&amp;"."&amp;G2603,PNIdata!$E$6:$L$264,2,FALSE),"-")</f>
        <v>-</v>
      </c>
      <c r="L2603" s="158" t="str">
        <f>IFERROR(IF(O2603&gt;0,I2603*O2603,"   -"),"   -")</f>
        <v xml:space="preserve">   -</v>
      </c>
      <c r="M2603" s="52"/>
      <c r="N2603" s="167"/>
      <c r="O2603" s="167"/>
    </row>
    <row r="2604" spans="1:15" hidden="1" x14ac:dyDescent="0.25">
      <c r="A2604" s="33" t="s">
        <v>154</v>
      </c>
      <c r="B2604" s="34">
        <f>VLOOKUP(D2604,nusedswatershed,4,FALSE)</f>
        <v>26</v>
      </c>
      <c r="C2604" s="35">
        <v>26</v>
      </c>
      <c r="D2604" s="36" t="s">
        <v>238</v>
      </c>
      <c r="E2604" s="36" t="s">
        <v>90</v>
      </c>
      <c r="F2604" s="21" t="s">
        <v>163</v>
      </c>
      <c r="G2604" s="22">
        <v>1979</v>
      </c>
      <c r="H2604" s="128" t="s">
        <v>643</v>
      </c>
      <c r="I2604" s="40"/>
      <c r="J2604" s="159" t="str">
        <f>IFERROR(IF(K2604&gt;0,I2604*K2604,"   -"),"   -")</f>
        <v xml:space="preserve">   -</v>
      </c>
      <c r="K2604" s="52" t="str">
        <f>_xlfn.IFNA(VLOOKUP(D2604&amp;"."&amp;G2604,PNIdata!$E$6:$L$264,2,FALSE),"-")</f>
        <v>-</v>
      </c>
      <c r="L2604" s="158" t="str">
        <f>IFERROR(IF(O2604&gt;0,I2604*O2604,"   -"),"   -")</f>
        <v xml:space="preserve">   -</v>
      </c>
      <c r="M2604" s="52"/>
      <c r="N2604" s="167"/>
      <c r="O2604" s="167"/>
    </row>
    <row r="2605" spans="1:15" hidden="1" x14ac:dyDescent="0.25">
      <c r="A2605" s="33" t="s">
        <v>154</v>
      </c>
      <c r="B2605" s="34">
        <f>VLOOKUP(D2605,nusedswatershed,4,FALSE)</f>
        <v>26</v>
      </c>
      <c r="C2605" s="35">
        <v>26</v>
      </c>
      <c r="D2605" s="36" t="s">
        <v>238</v>
      </c>
      <c r="E2605" s="36" t="s">
        <v>90</v>
      </c>
      <c r="F2605" s="21" t="s">
        <v>163</v>
      </c>
      <c r="G2605" s="22">
        <v>1978</v>
      </c>
      <c r="H2605" s="128" t="s">
        <v>645</v>
      </c>
      <c r="I2605" s="40"/>
      <c r="J2605" s="159" t="str">
        <f>IFERROR(IF(K2605&gt;0,I2605*K2605,"   -"),"   -")</f>
        <v xml:space="preserve">   -</v>
      </c>
      <c r="K2605" s="52" t="str">
        <f>_xlfn.IFNA(VLOOKUP(D2605&amp;"."&amp;G2605,PNIdata!$E$6:$L$264,2,FALSE),"-")</f>
        <v>-</v>
      </c>
      <c r="L2605" s="158" t="str">
        <f>IFERROR(IF(O2605&gt;0,I2605*O2605,"   -"),"   -")</f>
        <v xml:space="preserve">   -</v>
      </c>
      <c r="M2605" s="52"/>
      <c r="N2605" s="167"/>
      <c r="O2605" s="167"/>
    </row>
    <row r="2606" spans="1:15" hidden="1" x14ac:dyDescent="0.25">
      <c r="A2606" s="33" t="s">
        <v>154</v>
      </c>
      <c r="B2606" s="34">
        <f>VLOOKUP(D2606,nusedswatershed,4,FALSE)</f>
        <v>26</v>
      </c>
      <c r="C2606" s="35">
        <v>26</v>
      </c>
      <c r="D2606" s="36" t="s">
        <v>238</v>
      </c>
      <c r="E2606" s="36" t="s">
        <v>90</v>
      </c>
      <c r="F2606" s="21" t="s">
        <v>163</v>
      </c>
      <c r="G2606" s="22">
        <v>1977</v>
      </c>
      <c r="H2606" s="128" t="s">
        <v>643</v>
      </c>
      <c r="I2606" s="40"/>
      <c r="J2606" s="159" t="str">
        <f>IFERROR(IF(K2606&gt;0,I2606*K2606,"   -"),"   -")</f>
        <v xml:space="preserve">   -</v>
      </c>
      <c r="K2606" s="52" t="str">
        <f>_xlfn.IFNA(VLOOKUP(D2606&amp;"."&amp;G2606,PNIdata!$E$6:$L$264,2,FALSE),"-")</f>
        <v>-</v>
      </c>
      <c r="L2606" s="158" t="str">
        <f>IFERROR(IF(O2606&gt;0,I2606*O2606,"   -"),"   -")</f>
        <v xml:space="preserve">   -</v>
      </c>
      <c r="M2606" s="52"/>
      <c r="N2606" s="167"/>
      <c r="O2606" s="167"/>
    </row>
    <row r="2607" spans="1:15" hidden="1" x14ac:dyDescent="0.25">
      <c r="A2607" s="33" t="s">
        <v>154</v>
      </c>
      <c r="B2607" s="34">
        <f>VLOOKUP(D2607,nusedswatershed,4,FALSE)</f>
        <v>26</v>
      </c>
      <c r="C2607" s="35">
        <v>26</v>
      </c>
      <c r="D2607" s="36" t="s">
        <v>238</v>
      </c>
      <c r="E2607" s="36" t="s">
        <v>90</v>
      </c>
      <c r="F2607" s="21" t="s">
        <v>163</v>
      </c>
      <c r="G2607" s="22">
        <v>1976</v>
      </c>
      <c r="H2607" s="128">
        <v>400</v>
      </c>
      <c r="I2607" s="40">
        <v>400</v>
      </c>
      <c r="J2607" s="159" t="str">
        <f>IFERROR(IF(K2607&gt;0,I2607*K2607,"   -"),"   -")</f>
        <v xml:space="preserve">   -</v>
      </c>
      <c r="K2607" s="52" t="str">
        <f>_xlfn.IFNA(VLOOKUP(D2607&amp;"."&amp;G2607,PNIdata!$E$6:$L$264,2,FALSE),"-")</f>
        <v>-</v>
      </c>
      <c r="L2607" s="158" t="str">
        <f>IFERROR(IF(O2607&gt;0,I2607*O2607,"   -"),"   -")</f>
        <v xml:space="preserve">   -</v>
      </c>
      <c r="M2607" s="52"/>
      <c r="N2607" s="167"/>
      <c r="O2607" s="167"/>
    </row>
    <row r="2608" spans="1:15" hidden="1" x14ac:dyDescent="0.25">
      <c r="A2608" s="33" t="s">
        <v>154</v>
      </c>
      <c r="B2608" s="34">
        <f>VLOOKUP(D2608,nusedswatershed,4,FALSE)</f>
        <v>26</v>
      </c>
      <c r="C2608" s="35">
        <v>26</v>
      </c>
      <c r="D2608" s="36" t="s">
        <v>238</v>
      </c>
      <c r="E2608" s="36" t="s">
        <v>90</v>
      </c>
      <c r="F2608" s="21" t="s">
        <v>163</v>
      </c>
      <c r="G2608" s="22">
        <v>1975</v>
      </c>
      <c r="H2608" s="128">
        <v>25</v>
      </c>
      <c r="I2608" s="40">
        <v>25</v>
      </c>
      <c r="J2608" s="159" t="str">
        <f>IFERROR(IF(K2608&gt;0,I2608*K2608,"   -"),"   -")</f>
        <v xml:space="preserve">   -</v>
      </c>
      <c r="K2608" s="52" t="str">
        <f>_xlfn.IFNA(VLOOKUP(D2608&amp;"."&amp;G2608,PNIdata!$E$6:$L$264,2,FALSE),"-")</f>
        <v>-</v>
      </c>
      <c r="L2608" s="158" t="str">
        <f>IFERROR(IF(O2608&gt;0,I2608*O2608,"   -"),"   -")</f>
        <v xml:space="preserve">   -</v>
      </c>
      <c r="M2608" s="52"/>
      <c r="N2608" s="167"/>
      <c r="O2608" s="167"/>
    </row>
    <row r="2609" spans="1:15" hidden="1" x14ac:dyDescent="0.25">
      <c r="A2609" s="33" t="s">
        <v>154</v>
      </c>
      <c r="B2609" s="34">
        <f>VLOOKUP(D2609,nusedswatershed,4,FALSE)</f>
        <v>26</v>
      </c>
      <c r="C2609" s="35">
        <v>26</v>
      </c>
      <c r="D2609" s="36" t="s">
        <v>238</v>
      </c>
      <c r="E2609" s="36" t="s">
        <v>90</v>
      </c>
      <c r="F2609" s="21" t="s">
        <v>163</v>
      </c>
      <c r="G2609" s="22">
        <v>1974</v>
      </c>
      <c r="H2609" s="128" t="s">
        <v>643</v>
      </c>
      <c r="I2609" s="40"/>
      <c r="J2609" s="159" t="str">
        <f>IFERROR(IF(K2609&gt;0,I2609*K2609,"   -"),"   -")</f>
        <v xml:space="preserve">   -</v>
      </c>
      <c r="K2609" s="52" t="str">
        <f>_xlfn.IFNA(VLOOKUP(D2609&amp;"."&amp;G2609,PNIdata!$E$6:$L$264,2,FALSE),"-")</f>
        <v>-</v>
      </c>
      <c r="L2609" s="158" t="str">
        <f>IFERROR(IF(O2609&gt;0,I2609*O2609,"   -"),"   -")</f>
        <v xml:space="preserve">   -</v>
      </c>
      <c r="M2609" s="52"/>
      <c r="N2609" s="167"/>
      <c r="O2609" s="167"/>
    </row>
    <row r="2610" spans="1:15" hidden="1" x14ac:dyDescent="0.25">
      <c r="A2610" s="33" t="s">
        <v>154</v>
      </c>
      <c r="B2610" s="34">
        <f>VLOOKUP(D2610,nusedswatershed,4,FALSE)</f>
        <v>26</v>
      </c>
      <c r="C2610" s="35">
        <v>26</v>
      </c>
      <c r="D2610" s="36" t="s">
        <v>238</v>
      </c>
      <c r="E2610" s="36" t="s">
        <v>90</v>
      </c>
      <c r="F2610" s="21" t="s">
        <v>163</v>
      </c>
      <c r="G2610" s="22">
        <v>1973</v>
      </c>
      <c r="H2610" s="128">
        <v>75</v>
      </c>
      <c r="I2610" s="40">
        <v>75</v>
      </c>
      <c r="J2610" s="159" t="str">
        <f>IFERROR(IF(K2610&gt;0,I2610*K2610,"   -"),"   -")</f>
        <v xml:space="preserve">   -</v>
      </c>
      <c r="K2610" s="52" t="str">
        <f>_xlfn.IFNA(VLOOKUP(D2610&amp;"."&amp;G2610,PNIdata!$E$6:$L$264,2,FALSE),"-")</f>
        <v>-</v>
      </c>
      <c r="L2610" s="158" t="str">
        <f>IFERROR(IF(O2610&gt;0,I2610*O2610,"   -"),"   -")</f>
        <v xml:space="preserve">   -</v>
      </c>
      <c r="M2610" s="52"/>
      <c r="N2610" s="167"/>
      <c r="O2610" s="167"/>
    </row>
    <row r="2611" spans="1:15" hidden="1" x14ac:dyDescent="0.25">
      <c r="A2611" s="33" t="s">
        <v>154</v>
      </c>
      <c r="B2611" s="34">
        <f>VLOOKUP(D2611,nusedswatershed,4,FALSE)</f>
        <v>26</v>
      </c>
      <c r="C2611" s="35">
        <v>26</v>
      </c>
      <c r="D2611" s="36" t="s">
        <v>238</v>
      </c>
      <c r="E2611" s="36" t="s">
        <v>90</v>
      </c>
      <c r="F2611" s="21" t="s">
        <v>163</v>
      </c>
      <c r="G2611" s="22">
        <v>1972</v>
      </c>
      <c r="H2611" s="128" t="s">
        <v>643</v>
      </c>
      <c r="I2611" s="40"/>
      <c r="J2611" s="159" t="str">
        <f>IFERROR(IF(K2611&gt;0,I2611*K2611,"   -"),"   -")</f>
        <v xml:space="preserve">   -</v>
      </c>
      <c r="K2611" s="52" t="str">
        <f>_xlfn.IFNA(VLOOKUP(D2611&amp;"."&amp;G2611,PNIdata!$E$6:$L$264,2,FALSE),"-")</f>
        <v>-</v>
      </c>
      <c r="L2611" s="158" t="str">
        <f>IFERROR(IF(O2611&gt;0,I2611*O2611,"   -"),"   -")</f>
        <v xml:space="preserve">   -</v>
      </c>
      <c r="M2611" s="52"/>
      <c r="N2611" s="167"/>
      <c r="O2611" s="167"/>
    </row>
    <row r="2612" spans="1:15" hidden="1" x14ac:dyDescent="0.25">
      <c r="A2612" s="33" t="s">
        <v>154</v>
      </c>
      <c r="B2612" s="34">
        <f>VLOOKUP(D2612,nusedswatershed,4,FALSE)</f>
        <v>26</v>
      </c>
      <c r="C2612" s="35">
        <v>26</v>
      </c>
      <c r="D2612" s="36" t="s">
        <v>238</v>
      </c>
      <c r="E2612" s="36" t="s">
        <v>90</v>
      </c>
      <c r="F2612" s="21" t="s">
        <v>163</v>
      </c>
      <c r="G2612" s="22">
        <v>1971</v>
      </c>
      <c r="H2612" s="128">
        <v>25</v>
      </c>
      <c r="I2612" s="40">
        <v>25</v>
      </c>
      <c r="J2612" s="159" t="str">
        <f>IFERROR(IF(K2612&gt;0,I2612*K2612,"   -"),"   -")</f>
        <v xml:space="preserve">   -</v>
      </c>
      <c r="K2612" s="52" t="str">
        <f>_xlfn.IFNA(VLOOKUP(D2612&amp;"."&amp;G2612,PNIdata!$E$6:$L$264,2,FALSE),"-")</f>
        <v>-</v>
      </c>
      <c r="L2612" s="158" t="str">
        <f>IFERROR(IF(O2612&gt;0,I2612*O2612,"   -"),"   -")</f>
        <v xml:space="preserve">   -</v>
      </c>
      <c r="M2612" s="52"/>
      <c r="N2612" s="167"/>
      <c r="O2612" s="167"/>
    </row>
    <row r="2613" spans="1:15" hidden="1" x14ac:dyDescent="0.25">
      <c r="A2613" s="33" t="s">
        <v>154</v>
      </c>
      <c r="B2613" s="34">
        <f>VLOOKUP(D2613,nusedswatershed,4,FALSE)</f>
        <v>26</v>
      </c>
      <c r="C2613" s="35">
        <v>26</v>
      </c>
      <c r="D2613" s="36" t="s">
        <v>238</v>
      </c>
      <c r="E2613" s="36" t="s">
        <v>90</v>
      </c>
      <c r="F2613" s="21" t="s">
        <v>163</v>
      </c>
      <c r="G2613" s="22">
        <v>1970</v>
      </c>
      <c r="H2613" s="128">
        <v>25</v>
      </c>
      <c r="I2613" s="40">
        <v>25</v>
      </c>
      <c r="J2613" s="159" t="str">
        <f>IFERROR(IF(K2613&gt;0,I2613*K2613,"   -"),"   -")</f>
        <v xml:space="preserve">   -</v>
      </c>
      <c r="K2613" s="52" t="str">
        <f>_xlfn.IFNA(VLOOKUP(D2613&amp;"."&amp;G2613,PNIdata!$E$6:$L$264,2,FALSE),"-")</f>
        <v>-</v>
      </c>
      <c r="L2613" s="158" t="str">
        <f>IFERROR(IF(O2613&gt;0,I2613*O2613,"   -"),"   -")</f>
        <v xml:space="preserve">   -</v>
      </c>
      <c r="M2613" s="52"/>
      <c r="N2613" s="167"/>
      <c r="O2613" s="167"/>
    </row>
    <row r="2614" spans="1:15" hidden="1" x14ac:dyDescent="0.25">
      <c r="A2614" s="33" t="s">
        <v>154</v>
      </c>
      <c r="B2614" s="34">
        <f>VLOOKUP(D2614,nusedswatershed,4,FALSE)</f>
        <v>26</v>
      </c>
      <c r="C2614" s="35">
        <v>26</v>
      </c>
      <c r="D2614" s="36" t="s">
        <v>238</v>
      </c>
      <c r="E2614" s="36" t="s">
        <v>90</v>
      </c>
      <c r="F2614" s="21" t="s">
        <v>163</v>
      </c>
      <c r="G2614" s="22">
        <v>1969</v>
      </c>
      <c r="H2614" s="128">
        <v>25</v>
      </c>
      <c r="I2614" s="40">
        <v>25</v>
      </c>
      <c r="J2614" s="159" t="str">
        <f>IFERROR(IF(K2614&gt;0,I2614*K2614,"   -"),"   -")</f>
        <v xml:space="preserve">   -</v>
      </c>
      <c r="K2614" s="52" t="str">
        <f>_xlfn.IFNA(VLOOKUP(D2614&amp;"."&amp;G2614,PNIdata!$E$6:$L$264,2,FALSE),"-")</f>
        <v>-</v>
      </c>
      <c r="L2614" s="158" t="str">
        <f>IFERROR(IF(O2614&gt;0,I2614*O2614,"   -"),"   -")</f>
        <v xml:space="preserve">   -</v>
      </c>
      <c r="M2614" s="52"/>
      <c r="N2614" s="167"/>
      <c r="O2614" s="167"/>
    </row>
    <row r="2615" spans="1:15" hidden="1" x14ac:dyDescent="0.25">
      <c r="A2615" s="33" t="s">
        <v>154</v>
      </c>
      <c r="B2615" s="34">
        <f>VLOOKUP(D2615,nusedswatershed,4,FALSE)</f>
        <v>26</v>
      </c>
      <c r="C2615" s="35">
        <v>26</v>
      </c>
      <c r="D2615" s="36" t="s">
        <v>238</v>
      </c>
      <c r="E2615" s="36" t="s">
        <v>90</v>
      </c>
      <c r="F2615" s="21" t="s">
        <v>163</v>
      </c>
      <c r="G2615" s="22">
        <v>1968</v>
      </c>
      <c r="H2615" s="128" t="s">
        <v>645</v>
      </c>
      <c r="I2615" s="40"/>
      <c r="J2615" s="159" t="str">
        <f>IFERROR(IF(K2615&gt;0,I2615*K2615,"   -"),"   -")</f>
        <v xml:space="preserve">   -</v>
      </c>
      <c r="K2615" s="52" t="str">
        <f>_xlfn.IFNA(VLOOKUP(D2615&amp;"."&amp;G2615,PNIdata!$E$6:$L$264,2,FALSE),"-")</f>
        <v>-</v>
      </c>
      <c r="L2615" s="158" t="str">
        <f>IFERROR(IF(O2615&gt;0,I2615*O2615,"   -"),"   -")</f>
        <v xml:space="preserve">   -</v>
      </c>
      <c r="M2615" s="52"/>
      <c r="N2615" s="167"/>
      <c r="O2615" s="167"/>
    </row>
    <row r="2616" spans="1:15" hidden="1" x14ac:dyDescent="0.25">
      <c r="A2616" s="33" t="s">
        <v>154</v>
      </c>
      <c r="B2616" s="34">
        <f>VLOOKUP(D2616,nusedswatershed,4,FALSE)</f>
        <v>26</v>
      </c>
      <c r="C2616" s="35">
        <v>26</v>
      </c>
      <c r="D2616" s="36" t="s">
        <v>238</v>
      </c>
      <c r="E2616" s="36" t="s">
        <v>90</v>
      </c>
      <c r="F2616" s="21" t="s">
        <v>163</v>
      </c>
      <c r="G2616" s="22">
        <v>1967</v>
      </c>
      <c r="H2616" s="128" t="s">
        <v>643</v>
      </c>
      <c r="I2616" s="40"/>
      <c r="J2616" s="159" t="str">
        <f>IFERROR(IF(K2616&gt;0,I2616*K2616,"   -"),"   -")</f>
        <v xml:space="preserve">   -</v>
      </c>
      <c r="K2616" s="52" t="str">
        <f>_xlfn.IFNA(VLOOKUP(D2616&amp;"."&amp;G2616,PNIdata!$E$6:$L$264,2,FALSE),"-")</f>
        <v>-</v>
      </c>
      <c r="L2616" s="158" t="str">
        <f>IFERROR(IF(O2616&gt;0,I2616*O2616,"   -"),"   -")</f>
        <v xml:space="preserve">   -</v>
      </c>
      <c r="M2616" s="52"/>
      <c r="N2616" s="167"/>
      <c r="O2616" s="167"/>
    </row>
    <row r="2617" spans="1:15" hidden="1" x14ac:dyDescent="0.25">
      <c r="A2617" s="33" t="s">
        <v>154</v>
      </c>
      <c r="B2617" s="34">
        <f>VLOOKUP(D2617,nusedswatershed,4,FALSE)</f>
        <v>26</v>
      </c>
      <c r="C2617" s="35">
        <v>26</v>
      </c>
      <c r="D2617" s="36" t="s">
        <v>238</v>
      </c>
      <c r="E2617" s="36" t="s">
        <v>90</v>
      </c>
      <c r="F2617" s="21" t="s">
        <v>163</v>
      </c>
      <c r="G2617" s="22">
        <v>1966</v>
      </c>
      <c r="H2617" s="128">
        <v>25</v>
      </c>
      <c r="I2617" s="40">
        <v>25</v>
      </c>
      <c r="J2617" s="159" t="str">
        <f>IFERROR(IF(K2617&gt;0,I2617*K2617,"   -"),"   -")</f>
        <v xml:space="preserve">   -</v>
      </c>
      <c r="K2617" s="52" t="str">
        <f>_xlfn.IFNA(VLOOKUP(D2617&amp;"."&amp;G2617,PNIdata!$E$6:$L$264,2,FALSE),"-")</f>
        <v>-</v>
      </c>
      <c r="L2617" s="158" t="str">
        <f>IFERROR(IF(O2617&gt;0,I2617*O2617,"   -"),"   -")</f>
        <v xml:space="preserve">   -</v>
      </c>
      <c r="M2617" s="52"/>
      <c r="N2617" s="167"/>
      <c r="O2617" s="167"/>
    </row>
    <row r="2618" spans="1:15" hidden="1" x14ac:dyDescent="0.25">
      <c r="A2618" s="33" t="s">
        <v>154</v>
      </c>
      <c r="B2618" s="34">
        <f>VLOOKUP(D2618,nusedswatershed,4,FALSE)</f>
        <v>26</v>
      </c>
      <c r="C2618" s="35">
        <v>26</v>
      </c>
      <c r="D2618" s="36" t="s">
        <v>238</v>
      </c>
      <c r="E2618" s="36" t="s">
        <v>90</v>
      </c>
      <c r="F2618" s="21" t="s">
        <v>163</v>
      </c>
      <c r="G2618" s="22">
        <v>1965</v>
      </c>
      <c r="H2618" s="128" t="s">
        <v>643</v>
      </c>
      <c r="I2618" s="40"/>
      <c r="J2618" s="159" t="str">
        <f>IFERROR(IF(K2618&gt;0,I2618*K2618,"   -"),"   -")</f>
        <v xml:space="preserve">   -</v>
      </c>
      <c r="K2618" s="52" t="str">
        <f>_xlfn.IFNA(VLOOKUP(D2618&amp;"."&amp;G2618,PNIdata!$E$6:$L$264,2,FALSE),"-")</f>
        <v>-</v>
      </c>
      <c r="L2618" s="158" t="str">
        <f>IFERROR(IF(O2618&gt;0,I2618*O2618,"   -"),"   -")</f>
        <v xml:space="preserve">   -</v>
      </c>
      <c r="M2618" s="52"/>
      <c r="N2618" s="167"/>
      <c r="O2618" s="167"/>
    </row>
    <row r="2619" spans="1:15" hidden="1" x14ac:dyDescent="0.25">
      <c r="A2619" s="33" t="s">
        <v>154</v>
      </c>
      <c r="B2619" s="34">
        <f>VLOOKUP(D2619,nusedswatershed,4,FALSE)</f>
        <v>26</v>
      </c>
      <c r="C2619" s="35">
        <v>26</v>
      </c>
      <c r="D2619" s="36" t="s">
        <v>238</v>
      </c>
      <c r="E2619" s="36" t="s">
        <v>90</v>
      </c>
      <c r="F2619" s="21" t="s">
        <v>163</v>
      </c>
      <c r="G2619" s="22">
        <v>1964</v>
      </c>
      <c r="H2619" s="128">
        <v>25</v>
      </c>
      <c r="I2619" s="40">
        <v>25</v>
      </c>
      <c r="J2619" s="159" t="str">
        <f>IFERROR(IF(K2619&gt;0,I2619*K2619,"   -"),"   -")</f>
        <v xml:space="preserve">   -</v>
      </c>
      <c r="K2619" s="52" t="str">
        <f>_xlfn.IFNA(VLOOKUP(D2619&amp;"."&amp;G2619,PNIdata!$E$6:$L$264,2,FALSE),"-")</f>
        <v>-</v>
      </c>
      <c r="L2619" s="158" t="str">
        <f>IFERROR(IF(O2619&gt;0,I2619*O2619,"   -"),"   -")</f>
        <v xml:space="preserve">   -</v>
      </c>
      <c r="M2619" s="52"/>
      <c r="N2619" s="167"/>
      <c r="O2619" s="167"/>
    </row>
    <row r="2620" spans="1:15" hidden="1" x14ac:dyDescent="0.25">
      <c r="A2620" s="33" t="s">
        <v>154</v>
      </c>
      <c r="B2620" s="34">
        <f>VLOOKUP(D2620,nusedswatershed,4,FALSE)</f>
        <v>26</v>
      </c>
      <c r="C2620" s="35">
        <v>26</v>
      </c>
      <c r="D2620" s="36" t="s">
        <v>238</v>
      </c>
      <c r="E2620" s="36" t="s">
        <v>90</v>
      </c>
      <c r="F2620" s="21" t="s">
        <v>163</v>
      </c>
      <c r="G2620" s="22">
        <v>1963</v>
      </c>
      <c r="H2620" s="128" t="s">
        <v>645</v>
      </c>
      <c r="I2620" s="40"/>
      <c r="J2620" s="159" t="str">
        <f>IFERROR(IF(K2620&gt;0,I2620*K2620,"   -"),"   -")</f>
        <v xml:space="preserve">   -</v>
      </c>
      <c r="K2620" s="52" t="str">
        <f>_xlfn.IFNA(VLOOKUP(D2620&amp;"."&amp;G2620,PNIdata!$E$6:$L$264,2,FALSE),"-")</f>
        <v>-</v>
      </c>
      <c r="L2620" s="158" t="str">
        <f>IFERROR(IF(O2620&gt;0,I2620*O2620,"   -"),"   -")</f>
        <v xml:space="preserve">   -</v>
      </c>
      <c r="M2620" s="52"/>
      <c r="N2620" s="167"/>
      <c r="O2620" s="167"/>
    </row>
    <row r="2621" spans="1:15" hidden="1" x14ac:dyDescent="0.25">
      <c r="A2621" s="33" t="s">
        <v>154</v>
      </c>
      <c r="B2621" s="34">
        <f>VLOOKUP(D2621,nusedswatershed,4,FALSE)</f>
        <v>26</v>
      </c>
      <c r="C2621" s="35">
        <v>26</v>
      </c>
      <c r="D2621" s="36" t="s">
        <v>238</v>
      </c>
      <c r="E2621" s="36" t="s">
        <v>90</v>
      </c>
      <c r="F2621" s="21" t="s">
        <v>163</v>
      </c>
      <c r="G2621" s="22">
        <v>1962</v>
      </c>
      <c r="H2621" s="128">
        <v>25</v>
      </c>
      <c r="I2621" s="40">
        <v>25</v>
      </c>
      <c r="J2621" s="159" t="str">
        <f>IFERROR(IF(K2621&gt;0,I2621*K2621,"   -"),"   -")</f>
        <v xml:space="preserve">   -</v>
      </c>
      <c r="K2621" s="52" t="str">
        <f>_xlfn.IFNA(VLOOKUP(D2621&amp;"."&amp;G2621,PNIdata!$E$6:$L$264,2,FALSE),"-")</f>
        <v>-</v>
      </c>
      <c r="L2621" s="158" t="str">
        <f>IFERROR(IF(O2621&gt;0,I2621*O2621,"   -"),"   -")</f>
        <v xml:space="preserve">   -</v>
      </c>
      <c r="M2621" s="52"/>
      <c r="N2621" s="167"/>
      <c r="O2621" s="167"/>
    </row>
    <row r="2622" spans="1:15" hidden="1" x14ac:dyDescent="0.25">
      <c r="A2622" s="33" t="s">
        <v>154</v>
      </c>
      <c r="B2622" s="34">
        <f>VLOOKUP(D2622,nusedswatershed,4,FALSE)</f>
        <v>26</v>
      </c>
      <c r="C2622" s="35">
        <v>26</v>
      </c>
      <c r="D2622" s="36" t="s">
        <v>238</v>
      </c>
      <c r="E2622" s="36" t="s">
        <v>90</v>
      </c>
      <c r="F2622" s="21" t="s">
        <v>163</v>
      </c>
      <c r="G2622" s="22">
        <v>1961</v>
      </c>
      <c r="H2622" s="128">
        <v>25</v>
      </c>
      <c r="I2622" s="40">
        <v>25</v>
      </c>
      <c r="J2622" s="159" t="str">
        <f>IFERROR(IF(K2622&gt;0,I2622*K2622,"   -"),"   -")</f>
        <v xml:space="preserve">   -</v>
      </c>
      <c r="K2622" s="52" t="str">
        <f>_xlfn.IFNA(VLOOKUP(D2622&amp;"."&amp;G2622,PNIdata!$E$6:$L$264,2,FALSE),"-")</f>
        <v>-</v>
      </c>
      <c r="L2622" s="158" t="str">
        <f>IFERROR(IF(O2622&gt;0,I2622*O2622,"   -"),"   -")</f>
        <v xml:space="preserve">   -</v>
      </c>
      <c r="M2622" s="52"/>
      <c r="N2622" s="167"/>
      <c r="O2622" s="167"/>
    </row>
    <row r="2623" spans="1:15" hidden="1" x14ac:dyDescent="0.25">
      <c r="A2623" s="33" t="s">
        <v>154</v>
      </c>
      <c r="B2623" s="34">
        <f>VLOOKUP(D2623,nusedswatershed,4,FALSE)</f>
        <v>26</v>
      </c>
      <c r="C2623" s="35">
        <v>26</v>
      </c>
      <c r="D2623" s="36" t="s">
        <v>238</v>
      </c>
      <c r="E2623" s="36" t="s">
        <v>90</v>
      </c>
      <c r="F2623" s="21" t="s">
        <v>163</v>
      </c>
      <c r="G2623" s="22">
        <v>1960</v>
      </c>
      <c r="H2623" s="128">
        <v>400</v>
      </c>
      <c r="I2623" s="40">
        <v>400</v>
      </c>
      <c r="J2623" s="159" t="str">
        <f>IFERROR(IF(K2623&gt;0,I2623*K2623,"   -"),"   -")</f>
        <v xml:space="preserve">   -</v>
      </c>
      <c r="K2623" s="52" t="str">
        <f>_xlfn.IFNA(VLOOKUP(D2623&amp;"."&amp;G2623,PNIdata!$E$6:$L$264,2,FALSE),"-")</f>
        <v>-</v>
      </c>
      <c r="L2623" s="158" t="str">
        <f>IFERROR(IF(O2623&gt;0,I2623*O2623,"   -"),"   -")</f>
        <v xml:space="preserve">   -</v>
      </c>
      <c r="M2623" s="52"/>
      <c r="N2623" s="167"/>
      <c r="O2623" s="167"/>
    </row>
    <row r="2624" spans="1:15" hidden="1" x14ac:dyDescent="0.25">
      <c r="A2624" s="33" t="s">
        <v>154</v>
      </c>
      <c r="B2624" s="34">
        <f>VLOOKUP(D2624,nusedswatershed,4,FALSE)</f>
        <v>26</v>
      </c>
      <c r="C2624" s="35">
        <v>26</v>
      </c>
      <c r="D2624" s="36" t="s">
        <v>238</v>
      </c>
      <c r="E2624" s="36" t="s">
        <v>90</v>
      </c>
      <c r="F2624" s="21" t="s">
        <v>163</v>
      </c>
      <c r="G2624" s="22">
        <v>1959</v>
      </c>
      <c r="H2624" s="128" t="s">
        <v>645</v>
      </c>
      <c r="I2624" s="40"/>
      <c r="J2624" s="159" t="str">
        <f>IFERROR(IF(K2624&gt;0,I2624*K2624,"   -"),"   -")</f>
        <v xml:space="preserve">   -</v>
      </c>
      <c r="K2624" s="52" t="str">
        <f>_xlfn.IFNA(VLOOKUP(D2624&amp;"."&amp;G2624,PNIdata!$E$6:$L$264,2,FALSE),"-")</f>
        <v>-</v>
      </c>
      <c r="L2624" s="158" t="str">
        <f>IFERROR(IF(O2624&gt;0,I2624*O2624,"   -"),"   -")</f>
        <v xml:space="preserve">   -</v>
      </c>
      <c r="M2624" s="52"/>
      <c r="N2624" s="167"/>
      <c r="O2624" s="167"/>
    </row>
    <row r="2625" spans="1:15" hidden="1" x14ac:dyDescent="0.25">
      <c r="A2625" s="33" t="s">
        <v>154</v>
      </c>
      <c r="B2625" s="34">
        <f>VLOOKUP(D2625,nusedswatershed,4,FALSE)</f>
        <v>26</v>
      </c>
      <c r="C2625" s="35">
        <v>26</v>
      </c>
      <c r="D2625" s="36" t="s">
        <v>238</v>
      </c>
      <c r="E2625" s="36" t="s">
        <v>90</v>
      </c>
      <c r="F2625" s="21" t="s">
        <v>163</v>
      </c>
      <c r="G2625" s="22">
        <v>1958</v>
      </c>
      <c r="H2625" s="128">
        <v>200</v>
      </c>
      <c r="I2625" s="40">
        <v>200</v>
      </c>
      <c r="J2625" s="159" t="str">
        <f>IFERROR(IF(K2625&gt;0,I2625*K2625,"   -"),"   -")</f>
        <v xml:space="preserve">   -</v>
      </c>
      <c r="K2625" s="52" t="str">
        <f>_xlfn.IFNA(VLOOKUP(D2625&amp;"."&amp;G2625,PNIdata!$E$6:$L$264,2,FALSE),"-")</f>
        <v>-</v>
      </c>
      <c r="L2625" s="158" t="str">
        <f>IFERROR(IF(O2625&gt;0,I2625*O2625,"   -"),"   -")</f>
        <v xml:space="preserve">   -</v>
      </c>
      <c r="M2625" s="52"/>
      <c r="N2625" s="167"/>
      <c r="O2625" s="167"/>
    </row>
    <row r="2626" spans="1:15" hidden="1" x14ac:dyDescent="0.25">
      <c r="A2626" s="33" t="s">
        <v>154</v>
      </c>
      <c r="B2626" s="34">
        <f>VLOOKUP(D2626,nusedswatershed,4,FALSE)</f>
        <v>26</v>
      </c>
      <c r="C2626" s="35">
        <v>26</v>
      </c>
      <c r="D2626" s="36" t="s">
        <v>238</v>
      </c>
      <c r="E2626" s="36" t="s">
        <v>90</v>
      </c>
      <c r="F2626" s="21" t="s">
        <v>163</v>
      </c>
      <c r="G2626" s="22">
        <v>1957</v>
      </c>
      <c r="H2626" s="128">
        <v>75</v>
      </c>
      <c r="I2626" s="40">
        <v>75</v>
      </c>
      <c r="J2626" s="159" t="str">
        <f>IFERROR(IF(K2626&gt;0,I2626*K2626,"   -"),"   -")</f>
        <v xml:space="preserve">   -</v>
      </c>
      <c r="K2626" s="52" t="str">
        <f>_xlfn.IFNA(VLOOKUP(D2626&amp;"."&amp;G2626,PNIdata!$E$6:$L$264,2,FALSE),"-")</f>
        <v>-</v>
      </c>
      <c r="L2626" s="158" t="str">
        <f>IFERROR(IF(O2626&gt;0,I2626*O2626,"   -"),"   -")</f>
        <v xml:space="preserve">   -</v>
      </c>
      <c r="M2626" s="52"/>
      <c r="N2626" s="167"/>
      <c r="O2626" s="167"/>
    </row>
    <row r="2627" spans="1:15" hidden="1" x14ac:dyDescent="0.25">
      <c r="A2627" s="33" t="s">
        <v>154</v>
      </c>
      <c r="B2627" s="34">
        <f>VLOOKUP(D2627,nusedswatershed,4,FALSE)</f>
        <v>26</v>
      </c>
      <c r="C2627" s="35">
        <v>26</v>
      </c>
      <c r="D2627" s="36" t="s">
        <v>238</v>
      </c>
      <c r="E2627" s="36" t="s">
        <v>90</v>
      </c>
      <c r="F2627" s="21" t="s">
        <v>163</v>
      </c>
      <c r="G2627" s="22">
        <v>1956</v>
      </c>
      <c r="H2627" s="128">
        <v>200</v>
      </c>
      <c r="I2627" s="40">
        <v>200</v>
      </c>
      <c r="J2627" s="159" t="str">
        <f>IFERROR(IF(K2627&gt;0,I2627*K2627,"   -"),"   -")</f>
        <v xml:space="preserve">   -</v>
      </c>
      <c r="K2627" s="52" t="str">
        <f>_xlfn.IFNA(VLOOKUP(D2627&amp;"."&amp;G2627,PNIdata!$E$6:$L$264,2,FALSE),"-")</f>
        <v>-</v>
      </c>
      <c r="L2627" s="158" t="str">
        <f>IFERROR(IF(O2627&gt;0,I2627*O2627,"   -"),"   -")</f>
        <v xml:space="preserve">   -</v>
      </c>
      <c r="M2627" s="52"/>
      <c r="N2627" s="167"/>
      <c r="O2627" s="167"/>
    </row>
    <row r="2628" spans="1:15" hidden="1" x14ac:dyDescent="0.25">
      <c r="A2628" s="33" t="s">
        <v>154</v>
      </c>
      <c r="B2628" s="34">
        <f>VLOOKUP(D2628,nusedswatershed,4,FALSE)</f>
        <v>26</v>
      </c>
      <c r="C2628" s="35">
        <v>26</v>
      </c>
      <c r="D2628" s="36" t="s">
        <v>238</v>
      </c>
      <c r="E2628" s="36" t="s">
        <v>90</v>
      </c>
      <c r="F2628" s="21" t="s">
        <v>163</v>
      </c>
      <c r="G2628" s="22">
        <v>1955</v>
      </c>
      <c r="H2628" s="128">
        <v>75</v>
      </c>
      <c r="I2628" s="40">
        <v>75</v>
      </c>
      <c r="J2628" s="159" t="str">
        <f>IFERROR(IF(K2628&gt;0,I2628*K2628,"   -"),"   -")</f>
        <v xml:space="preserve">   -</v>
      </c>
      <c r="K2628" s="52" t="str">
        <f>_xlfn.IFNA(VLOOKUP(D2628&amp;"."&amp;G2628,PNIdata!$E$6:$L$264,2,FALSE),"-")</f>
        <v>-</v>
      </c>
      <c r="L2628" s="158" t="str">
        <f>IFERROR(IF(O2628&gt;0,I2628*O2628,"   -"),"   -")</f>
        <v xml:space="preserve">   -</v>
      </c>
      <c r="M2628" s="52"/>
      <c r="N2628" s="167"/>
      <c r="O2628" s="167"/>
    </row>
    <row r="2629" spans="1:15" hidden="1" x14ac:dyDescent="0.25">
      <c r="A2629" s="33" t="s">
        <v>154</v>
      </c>
      <c r="B2629" s="34">
        <f>VLOOKUP(D2629,nusedswatershed,4,FALSE)</f>
        <v>26</v>
      </c>
      <c r="C2629" s="35">
        <v>26</v>
      </c>
      <c r="D2629" s="36" t="s">
        <v>238</v>
      </c>
      <c r="E2629" s="36" t="s">
        <v>90</v>
      </c>
      <c r="F2629" s="21" t="s">
        <v>163</v>
      </c>
      <c r="G2629" s="22">
        <v>1954</v>
      </c>
      <c r="H2629" s="128">
        <v>200</v>
      </c>
      <c r="I2629" s="40">
        <v>200</v>
      </c>
      <c r="J2629" s="159" t="str">
        <f>IFERROR(IF(K2629&gt;0,I2629*K2629,"   -"),"   -")</f>
        <v xml:space="preserve">   -</v>
      </c>
      <c r="K2629" s="52" t="str">
        <f>_xlfn.IFNA(VLOOKUP(D2629&amp;"."&amp;G2629,PNIdata!$E$6:$L$264,2,FALSE),"-")</f>
        <v>-</v>
      </c>
      <c r="L2629" s="158" t="str">
        <f>IFERROR(IF(O2629&gt;0,I2629*O2629,"   -"),"   -")</f>
        <v xml:space="preserve">   -</v>
      </c>
      <c r="M2629" s="52"/>
      <c r="N2629" s="167"/>
      <c r="O2629" s="167"/>
    </row>
    <row r="2630" spans="1:15" hidden="1" x14ac:dyDescent="0.25">
      <c r="A2630" s="33" t="s">
        <v>154</v>
      </c>
      <c r="B2630" s="34">
        <f>VLOOKUP(D2630,nusedswatershed,4,FALSE)</f>
        <v>26</v>
      </c>
      <c r="C2630" s="35">
        <v>26</v>
      </c>
      <c r="D2630" s="36" t="s">
        <v>238</v>
      </c>
      <c r="E2630" s="36" t="s">
        <v>90</v>
      </c>
      <c r="F2630" s="21" t="s">
        <v>163</v>
      </c>
      <c r="G2630" s="22">
        <v>1953</v>
      </c>
      <c r="H2630" s="128">
        <v>400</v>
      </c>
      <c r="I2630" s="40">
        <v>400</v>
      </c>
      <c r="J2630" s="159" t="str">
        <f>IFERROR(IF(K2630&gt;0,I2630*K2630,"   -"),"   -")</f>
        <v xml:space="preserve">   -</v>
      </c>
      <c r="K2630" s="52" t="str">
        <f>_xlfn.IFNA(VLOOKUP(D2630&amp;"."&amp;G2630,PNIdata!$E$6:$L$264,2,FALSE),"-")</f>
        <v>-</v>
      </c>
      <c r="L2630" s="158" t="str">
        <f>IFERROR(IF(O2630&gt;0,I2630*O2630,"   -"),"   -")</f>
        <v xml:space="preserve">   -</v>
      </c>
      <c r="M2630" s="52"/>
      <c r="N2630" s="167"/>
      <c r="O2630" s="167"/>
    </row>
    <row r="2631" spans="1:15" x14ac:dyDescent="0.25">
      <c r="A2631" s="33" t="s">
        <v>154</v>
      </c>
      <c r="B2631" s="34">
        <f>VLOOKUP(D2631,nusedswatershed,4,FALSE)</f>
        <v>25</v>
      </c>
      <c r="C2631" s="35">
        <v>25</v>
      </c>
      <c r="D2631" s="36" t="s">
        <v>221</v>
      </c>
      <c r="E2631" s="36" t="s">
        <v>91</v>
      </c>
      <c r="F2631" s="21" t="s">
        <v>163</v>
      </c>
      <c r="G2631" s="40">
        <v>2023</v>
      </c>
      <c r="H2631" s="128" t="s">
        <v>646</v>
      </c>
      <c r="I2631" s="40"/>
      <c r="J2631" s="159" t="str">
        <f>IFERROR(IF(K2631&gt;0,I2631*K2631,"   -"),"   -")</f>
        <v xml:space="preserve">   -</v>
      </c>
      <c r="K2631" s="52" t="str">
        <f>_xlfn.IFNA(VLOOKUP(D2631&amp;"."&amp;G2631,PNIdata!$E$6:$L$264,2,FALSE),"-")</f>
        <v>-</v>
      </c>
      <c r="L2631" s="158" t="str">
        <f>IFERROR(IF(O2631&gt;0,I2631*O2631,"   -"),"   -")</f>
        <v xml:space="preserve">   -</v>
      </c>
      <c r="M2631" s="52"/>
      <c r="N2631" s="167"/>
      <c r="O2631" s="167"/>
    </row>
    <row r="2632" spans="1:15" x14ac:dyDescent="0.25">
      <c r="A2632" s="33" t="s">
        <v>154</v>
      </c>
      <c r="B2632" s="34">
        <f>VLOOKUP(D2632,nusedswatershed,4,FALSE)</f>
        <v>25</v>
      </c>
      <c r="C2632" s="35">
        <v>25</v>
      </c>
      <c r="D2632" s="36" t="s">
        <v>221</v>
      </c>
      <c r="E2632" s="36" t="s">
        <v>91</v>
      </c>
      <c r="F2632" s="21" t="s">
        <v>163</v>
      </c>
      <c r="G2632" s="40">
        <v>2022</v>
      </c>
      <c r="H2632" s="128" t="s">
        <v>644</v>
      </c>
      <c r="I2632" s="40"/>
      <c r="J2632" s="159" t="str">
        <f>IFERROR(IF(K2632&gt;0,I2632*K2632,"   -"),"   -")</f>
        <v xml:space="preserve">   -</v>
      </c>
      <c r="K2632" s="52" t="str">
        <f>_xlfn.IFNA(VLOOKUP(D2632&amp;"."&amp;G2632,PNIdata!$E$6:$L$264,2,FALSE),"-")</f>
        <v>-</v>
      </c>
      <c r="L2632" s="158" t="str">
        <f>IFERROR(IF(O2632&gt;0,I2632*O2632,"   -"),"   -")</f>
        <v xml:space="preserve">   -</v>
      </c>
      <c r="M2632" s="52"/>
      <c r="N2632" s="167"/>
      <c r="O2632" s="167"/>
    </row>
    <row r="2633" spans="1:15" x14ac:dyDescent="0.25">
      <c r="A2633" s="33" t="s">
        <v>154</v>
      </c>
      <c r="B2633" s="34">
        <f>VLOOKUP(D2633,nusedswatershed,4,FALSE)</f>
        <v>25</v>
      </c>
      <c r="C2633" s="35">
        <v>25</v>
      </c>
      <c r="D2633" s="36" t="s">
        <v>221</v>
      </c>
      <c r="E2633" s="36" t="s">
        <v>91</v>
      </c>
      <c r="F2633" s="21" t="s">
        <v>163</v>
      </c>
      <c r="G2633" s="40">
        <v>2021</v>
      </c>
      <c r="H2633" s="128" t="s">
        <v>650</v>
      </c>
      <c r="I2633" s="40"/>
      <c r="J2633" s="159" t="str">
        <f>IFERROR(IF(K2633&gt;0,I2633*K2633,"   -"),"   -")</f>
        <v xml:space="preserve">   -</v>
      </c>
      <c r="K2633" s="52" t="str">
        <f>_xlfn.IFNA(VLOOKUP(D2633&amp;"."&amp;G2633,PNIdata!$E$6:$L$264,2,FALSE),"-")</f>
        <v>-</v>
      </c>
      <c r="L2633" s="158" t="str">
        <f>IFERROR(IF(O2633&gt;0,I2633*O2633,"   -"),"   -")</f>
        <v xml:space="preserve">   -</v>
      </c>
      <c r="M2633" s="52"/>
      <c r="N2633" s="167"/>
      <c r="O2633" s="167"/>
    </row>
    <row r="2634" spans="1:15" x14ac:dyDescent="0.25">
      <c r="A2634" s="33" t="s">
        <v>154</v>
      </c>
      <c r="B2634" s="34">
        <f>VLOOKUP(D2634,nusedswatershed,4,FALSE)</f>
        <v>25</v>
      </c>
      <c r="C2634" s="35">
        <v>25</v>
      </c>
      <c r="D2634" s="36" t="s">
        <v>221</v>
      </c>
      <c r="E2634" s="36" t="s">
        <v>91</v>
      </c>
      <c r="F2634" s="21" t="s">
        <v>163</v>
      </c>
      <c r="G2634" s="40">
        <v>2020</v>
      </c>
      <c r="H2634" s="128" t="s">
        <v>645</v>
      </c>
      <c r="I2634" s="40"/>
      <c r="J2634" s="159" t="str">
        <f>IFERROR(IF(K2634&gt;0,I2634*K2634,"   -"),"   -")</f>
        <v xml:space="preserve">   -</v>
      </c>
      <c r="K2634" s="52" t="str">
        <f>_xlfn.IFNA(VLOOKUP(D2634&amp;"."&amp;G2634,PNIdata!$E$6:$L$264,2,FALSE),"-")</f>
        <v>-</v>
      </c>
      <c r="L2634" s="158" t="str">
        <f>IFERROR(IF(O2634&gt;0,I2634*O2634,"   -"),"   -")</f>
        <v xml:space="preserve">   -</v>
      </c>
      <c r="M2634" s="52"/>
      <c r="N2634" s="167"/>
      <c r="O2634" s="167"/>
    </row>
    <row r="2635" spans="1:15" x14ac:dyDescent="0.25">
      <c r="A2635" s="33" t="s">
        <v>154</v>
      </c>
      <c r="B2635" s="34">
        <f>VLOOKUP(D2635,nusedswatershed,4,FALSE)</f>
        <v>25</v>
      </c>
      <c r="C2635" s="35">
        <v>25</v>
      </c>
      <c r="D2635" s="36" t="s">
        <v>221</v>
      </c>
      <c r="E2635" s="36" t="s">
        <v>91</v>
      </c>
      <c r="F2635" s="21" t="s">
        <v>163</v>
      </c>
      <c r="G2635" s="40">
        <v>2019</v>
      </c>
      <c r="H2635" s="128" t="s">
        <v>644</v>
      </c>
      <c r="I2635" s="40"/>
      <c r="J2635" s="159" t="str">
        <f>IFERROR(IF(K2635&gt;0,I2635*K2635,"   -"),"   -")</f>
        <v xml:space="preserve">   -</v>
      </c>
      <c r="K2635" s="52" t="str">
        <f>_xlfn.IFNA(VLOOKUP(D2635&amp;"."&amp;G2635,PNIdata!$E$6:$L$264,2,FALSE),"-")</f>
        <v>-</v>
      </c>
      <c r="L2635" s="158" t="str">
        <f>IFERROR(IF(O2635&gt;0,I2635*O2635,"   -"),"   -")</f>
        <v xml:space="preserve">   -</v>
      </c>
      <c r="M2635" s="52"/>
      <c r="N2635" s="167"/>
      <c r="O2635" s="167"/>
    </row>
    <row r="2636" spans="1:15" x14ac:dyDescent="0.25">
      <c r="A2636" s="33" t="s">
        <v>154</v>
      </c>
      <c r="B2636" s="34">
        <f>VLOOKUP(D2636,nusedswatershed,4,FALSE)</f>
        <v>25</v>
      </c>
      <c r="C2636" s="35">
        <v>25</v>
      </c>
      <c r="D2636" s="36" t="s">
        <v>221</v>
      </c>
      <c r="E2636" s="36" t="s">
        <v>91</v>
      </c>
      <c r="F2636" s="21" t="s">
        <v>163</v>
      </c>
      <c r="G2636" s="40">
        <v>2018</v>
      </c>
      <c r="H2636" s="128" t="s">
        <v>644</v>
      </c>
      <c r="I2636" s="40"/>
      <c r="J2636" s="159" t="str">
        <f>IFERROR(IF(K2636&gt;0,I2636*K2636,"   -"),"   -")</f>
        <v xml:space="preserve">   -</v>
      </c>
      <c r="K2636" s="52" t="str">
        <f>_xlfn.IFNA(VLOOKUP(D2636&amp;"."&amp;G2636,PNIdata!$E$6:$L$264,2,FALSE),"-")</f>
        <v>-</v>
      </c>
      <c r="L2636" s="158" t="str">
        <f>IFERROR(IF(O2636&gt;0,I2636*O2636,"   -"),"   -")</f>
        <v xml:space="preserve">   -</v>
      </c>
      <c r="M2636" s="52"/>
      <c r="N2636" s="167"/>
      <c r="O2636" s="167"/>
    </row>
    <row r="2637" spans="1:15" x14ac:dyDescent="0.25">
      <c r="A2637" s="33" t="s">
        <v>154</v>
      </c>
      <c r="B2637" s="34">
        <f>VLOOKUP(D2637,nusedswatershed,4,FALSE)</f>
        <v>25</v>
      </c>
      <c r="C2637" s="35">
        <v>25</v>
      </c>
      <c r="D2637" s="36" t="s">
        <v>221</v>
      </c>
      <c r="E2637" s="36" t="s">
        <v>91</v>
      </c>
      <c r="F2637" s="21" t="s">
        <v>163</v>
      </c>
      <c r="G2637" s="40">
        <v>2017</v>
      </c>
      <c r="H2637" s="128" t="s">
        <v>644</v>
      </c>
      <c r="I2637" s="40"/>
      <c r="J2637" s="159" t="str">
        <f>IFERROR(IF(K2637&gt;0,I2637*K2637,"   -"),"   -")</f>
        <v xml:space="preserve">   -</v>
      </c>
      <c r="K2637" s="52" t="str">
        <f>_xlfn.IFNA(VLOOKUP(D2637&amp;"."&amp;G2637,PNIdata!$E$6:$L$264,2,FALSE),"-")</f>
        <v>-</v>
      </c>
      <c r="L2637" s="158" t="str">
        <f>IFERROR(IF(O2637&gt;0,I2637*O2637,"   -"),"   -")</f>
        <v xml:space="preserve">   -</v>
      </c>
      <c r="M2637" s="52"/>
      <c r="N2637" s="167"/>
      <c r="O2637" s="167"/>
    </row>
    <row r="2638" spans="1:15" x14ac:dyDescent="0.25">
      <c r="A2638" s="33" t="s">
        <v>154</v>
      </c>
      <c r="B2638" s="34">
        <f>VLOOKUP(D2638,nusedswatershed,4,FALSE)</f>
        <v>25</v>
      </c>
      <c r="C2638" s="35">
        <v>25</v>
      </c>
      <c r="D2638" s="36" t="s">
        <v>221</v>
      </c>
      <c r="E2638" s="36" t="s">
        <v>91</v>
      </c>
      <c r="F2638" s="21" t="s">
        <v>163</v>
      </c>
      <c r="G2638" s="40">
        <v>2016</v>
      </c>
      <c r="H2638" s="128" t="s">
        <v>645</v>
      </c>
      <c r="I2638" s="40"/>
      <c r="J2638" s="159" t="str">
        <f>IFERROR(IF(K2638&gt;0,I2638*K2638,"   -"),"   -")</f>
        <v xml:space="preserve">   -</v>
      </c>
      <c r="K2638" s="52" t="str">
        <f>_xlfn.IFNA(VLOOKUP(D2638&amp;"."&amp;G2638,PNIdata!$E$6:$L$264,2,FALSE),"-")</f>
        <v>-</v>
      </c>
      <c r="L2638" s="158" t="str">
        <f>IFERROR(IF(O2638&gt;0,I2638*O2638,"   -"),"   -")</f>
        <v xml:space="preserve">   -</v>
      </c>
      <c r="M2638" s="52"/>
      <c r="N2638" s="167"/>
      <c r="O2638" s="167"/>
    </row>
    <row r="2639" spans="1:15" x14ac:dyDescent="0.25">
      <c r="A2639" s="33" t="s">
        <v>154</v>
      </c>
      <c r="B2639" s="34">
        <f>VLOOKUP(D2639,nusedswatershed,4,FALSE)</f>
        <v>25</v>
      </c>
      <c r="C2639" s="35">
        <v>25</v>
      </c>
      <c r="D2639" s="36" t="s">
        <v>221</v>
      </c>
      <c r="E2639" s="36" t="s">
        <v>91</v>
      </c>
      <c r="F2639" s="21" t="s">
        <v>163</v>
      </c>
      <c r="G2639" s="22">
        <v>2015</v>
      </c>
      <c r="H2639" s="128" t="s">
        <v>645</v>
      </c>
      <c r="I2639" s="40"/>
      <c r="J2639" s="159" t="str">
        <f>IFERROR(IF(K2639&gt;0,I2639*K2639,"   -"),"   -")</f>
        <v xml:space="preserve">   -</v>
      </c>
      <c r="K2639" s="52" t="str">
        <f>_xlfn.IFNA(VLOOKUP(D2639&amp;"."&amp;G2639,PNIdata!$E$6:$L$264,2,FALSE),"-")</f>
        <v>-</v>
      </c>
      <c r="L2639" s="158" t="str">
        <f>IFERROR(IF(O2639&gt;0,I2639*O2639,"   -"),"   -")</f>
        <v xml:space="preserve">   -</v>
      </c>
      <c r="M2639" s="52"/>
      <c r="N2639" s="167"/>
      <c r="O2639" s="167"/>
    </row>
    <row r="2640" spans="1:15" x14ac:dyDescent="0.25">
      <c r="A2640" s="33" t="s">
        <v>154</v>
      </c>
      <c r="B2640" s="34">
        <f>VLOOKUP(D2640,nusedswatershed,4,FALSE)</f>
        <v>25</v>
      </c>
      <c r="C2640" s="35">
        <v>25</v>
      </c>
      <c r="D2640" s="36" t="s">
        <v>221</v>
      </c>
      <c r="E2640" s="36" t="s">
        <v>91</v>
      </c>
      <c r="F2640" s="21" t="s">
        <v>163</v>
      </c>
      <c r="G2640" s="22">
        <v>2014</v>
      </c>
      <c r="H2640" s="128" t="s">
        <v>645</v>
      </c>
      <c r="I2640" s="40"/>
      <c r="J2640" s="159" t="str">
        <f>IFERROR(IF(K2640&gt;0,I2640*K2640,"   -"),"   -")</f>
        <v xml:space="preserve">   -</v>
      </c>
      <c r="K2640" s="52" t="str">
        <f>_xlfn.IFNA(VLOOKUP(D2640&amp;"."&amp;G2640,PNIdata!$E$6:$L$264,2,FALSE),"-")</f>
        <v>-</v>
      </c>
      <c r="L2640" s="158" t="str">
        <f>IFERROR(IF(O2640&gt;0,I2640*O2640,"   -"),"   -")</f>
        <v xml:space="preserve">   -</v>
      </c>
      <c r="M2640" s="52"/>
      <c r="N2640" s="167"/>
      <c r="O2640" s="167"/>
    </row>
    <row r="2641" spans="1:15" x14ac:dyDescent="0.25">
      <c r="A2641" s="33" t="s">
        <v>154</v>
      </c>
      <c r="B2641" s="34">
        <f>VLOOKUP(D2641,nusedswatershed,4,FALSE)</f>
        <v>25</v>
      </c>
      <c r="C2641" s="35">
        <v>25</v>
      </c>
      <c r="D2641" s="36" t="s">
        <v>221</v>
      </c>
      <c r="E2641" s="36" t="s">
        <v>91</v>
      </c>
      <c r="F2641" s="21" t="s">
        <v>163</v>
      </c>
      <c r="G2641">
        <v>2013</v>
      </c>
      <c r="H2641" s="128" t="s">
        <v>644</v>
      </c>
      <c r="I2641" s="40"/>
      <c r="J2641" s="159" t="str">
        <f>IFERROR(IF(K2641&gt;0,I2641*K2641,"   -"),"   -")</f>
        <v xml:space="preserve">   -</v>
      </c>
      <c r="K2641" s="52" t="str">
        <f>_xlfn.IFNA(VLOOKUP(D2641&amp;"."&amp;G2641,PNIdata!$E$6:$L$264,2,FALSE),"-")</f>
        <v>-</v>
      </c>
      <c r="L2641" s="158" t="str">
        <f>IFERROR(IF(O2641&gt;0,I2641*O2641,"   -"),"   -")</f>
        <v xml:space="preserve">   -</v>
      </c>
      <c r="M2641" s="52"/>
      <c r="N2641" s="167"/>
      <c r="O2641" s="167"/>
    </row>
    <row r="2642" spans="1:15" x14ac:dyDescent="0.25">
      <c r="A2642" s="33" t="s">
        <v>154</v>
      </c>
      <c r="B2642" s="34">
        <f>VLOOKUP(D2642,nusedswatershed,4,FALSE)</f>
        <v>25</v>
      </c>
      <c r="C2642" s="35">
        <v>25</v>
      </c>
      <c r="D2642" s="36" t="s">
        <v>221</v>
      </c>
      <c r="E2642" s="36" t="s">
        <v>91</v>
      </c>
      <c r="F2642" s="21" t="s">
        <v>163</v>
      </c>
      <c r="G2642" s="22">
        <v>2012</v>
      </c>
      <c r="H2642" s="128" t="s">
        <v>645</v>
      </c>
      <c r="I2642" s="40"/>
      <c r="J2642" s="159" t="str">
        <f>IFERROR(IF(K2642&gt;0,I2642*K2642,"   -"),"   -")</f>
        <v xml:space="preserve">   -</v>
      </c>
      <c r="K2642" s="52" t="str">
        <f>_xlfn.IFNA(VLOOKUP(D2642&amp;"."&amp;G2642,PNIdata!$E$6:$L$264,2,FALSE),"-")</f>
        <v>-</v>
      </c>
      <c r="L2642" s="158" t="str">
        <f>IFERROR(IF(O2642&gt;0,I2642*O2642,"   -"),"   -")</f>
        <v xml:space="preserve">   -</v>
      </c>
      <c r="M2642" s="52"/>
      <c r="N2642" s="167"/>
      <c r="O2642" s="167"/>
    </row>
    <row r="2643" spans="1:15" x14ac:dyDescent="0.25">
      <c r="A2643" s="33" t="s">
        <v>154</v>
      </c>
      <c r="B2643" s="34">
        <f>VLOOKUP(D2643,nusedswatershed,4,FALSE)</f>
        <v>25</v>
      </c>
      <c r="C2643" s="35">
        <v>25</v>
      </c>
      <c r="D2643" s="36" t="s">
        <v>221</v>
      </c>
      <c r="E2643" s="36" t="s">
        <v>91</v>
      </c>
      <c r="F2643" s="21" t="s">
        <v>163</v>
      </c>
      <c r="G2643" s="22">
        <v>2011</v>
      </c>
      <c r="H2643" s="128" t="s">
        <v>645</v>
      </c>
      <c r="I2643" s="40"/>
      <c r="J2643" s="159" t="str">
        <f>IFERROR(IF(K2643&gt;0,I2643*K2643,"   -"),"   -")</f>
        <v xml:space="preserve">   -</v>
      </c>
      <c r="K2643" s="52" t="str">
        <f>_xlfn.IFNA(VLOOKUP(D2643&amp;"."&amp;G2643,PNIdata!$E$6:$L$264,2,FALSE),"-")</f>
        <v>-</v>
      </c>
      <c r="L2643" s="158" t="str">
        <f>IFERROR(IF(O2643&gt;0,I2643*O2643,"   -"),"   -")</f>
        <v xml:space="preserve">   -</v>
      </c>
      <c r="M2643" s="52"/>
      <c r="N2643" s="167"/>
      <c r="O2643" s="167"/>
    </row>
    <row r="2644" spans="1:15" x14ac:dyDescent="0.25">
      <c r="A2644" s="33" t="s">
        <v>154</v>
      </c>
      <c r="B2644" s="34">
        <f>VLOOKUP(D2644,nusedswatershed,4,FALSE)</f>
        <v>25</v>
      </c>
      <c r="C2644" s="35">
        <v>25</v>
      </c>
      <c r="D2644" s="36" t="s">
        <v>221</v>
      </c>
      <c r="E2644" s="36" t="s">
        <v>91</v>
      </c>
      <c r="F2644" s="21" t="s">
        <v>163</v>
      </c>
      <c r="G2644" s="22">
        <v>2010</v>
      </c>
      <c r="H2644" s="128" t="s">
        <v>645</v>
      </c>
      <c r="I2644" s="40"/>
      <c r="J2644" s="159" t="str">
        <f>IFERROR(IF(K2644&gt;0,I2644*K2644,"   -"),"   -")</f>
        <v xml:space="preserve">   -</v>
      </c>
      <c r="K2644" s="52" t="str">
        <f>_xlfn.IFNA(VLOOKUP(D2644&amp;"."&amp;G2644,PNIdata!$E$6:$L$264,2,FALSE),"-")</f>
        <v>-</v>
      </c>
      <c r="L2644" s="158" t="str">
        <f>IFERROR(IF(O2644&gt;0,I2644*O2644,"   -"),"   -")</f>
        <v xml:space="preserve">   -</v>
      </c>
      <c r="M2644" s="52"/>
      <c r="N2644" s="167"/>
      <c r="O2644" s="167"/>
    </row>
    <row r="2645" spans="1:15" x14ac:dyDescent="0.25">
      <c r="A2645" s="33" t="s">
        <v>154</v>
      </c>
      <c r="B2645" s="34">
        <f>VLOOKUP(D2645,nusedswatershed,4,FALSE)</f>
        <v>25</v>
      </c>
      <c r="C2645" s="35">
        <v>25</v>
      </c>
      <c r="D2645" s="36" t="s">
        <v>221</v>
      </c>
      <c r="E2645" s="36" t="s">
        <v>91</v>
      </c>
      <c r="F2645" s="21" t="s">
        <v>163</v>
      </c>
      <c r="G2645" s="22">
        <v>2009</v>
      </c>
      <c r="H2645" s="128" t="s">
        <v>645</v>
      </c>
      <c r="I2645" s="40"/>
      <c r="J2645" s="159" t="str">
        <f>IFERROR(IF(K2645&gt;0,I2645*K2645,"   -"),"   -")</f>
        <v xml:space="preserve">   -</v>
      </c>
      <c r="K2645" s="52" t="str">
        <f>_xlfn.IFNA(VLOOKUP(D2645&amp;"."&amp;G2645,PNIdata!$E$6:$L$264,2,FALSE),"-")</f>
        <v>-</v>
      </c>
      <c r="L2645" s="158" t="str">
        <f>IFERROR(IF(O2645&gt;0,I2645*O2645,"   -"),"   -")</f>
        <v xml:space="preserve">   -</v>
      </c>
      <c r="M2645" s="52"/>
      <c r="N2645" s="167"/>
      <c r="O2645" s="167"/>
    </row>
    <row r="2646" spans="1:15" x14ac:dyDescent="0.25">
      <c r="A2646" s="33" t="s">
        <v>154</v>
      </c>
      <c r="B2646" s="34">
        <f>VLOOKUP(D2646,nusedswatershed,4,FALSE)</f>
        <v>25</v>
      </c>
      <c r="C2646" s="35">
        <v>25</v>
      </c>
      <c r="D2646" s="36" t="s">
        <v>221</v>
      </c>
      <c r="E2646" s="36" t="s">
        <v>91</v>
      </c>
      <c r="F2646" s="21" t="s">
        <v>163</v>
      </c>
      <c r="G2646">
        <v>2008</v>
      </c>
      <c r="H2646" s="128" t="s">
        <v>645</v>
      </c>
      <c r="I2646" s="40"/>
      <c r="J2646" s="159" t="str">
        <f>IFERROR(IF(K2646&gt;0,I2646*K2646,"   -"),"   -")</f>
        <v xml:space="preserve">   -</v>
      </c>
      <c r="K2646" s="52" t="str">
        <f>_xlfn.IFNA(VLOOKUP(D2646&amp;"."&amp;G2646,PNIdata!$E$6:$L$264,2,FALSE),"-")</f>
        <v>-</v>
      </c>
      <c r="L2646" s="158" t="str">
        <f>IFERROR(IF(O2646&gt;0,I2646*O2646,"   -"),"   -")</f>
        <v xml:space="preserve">   -</v>
      </c>
      <c r="M2646" s="52"/>
      <c r="N2646" s="167"/>
      <c r="O2646" s="167"/>
    </row>
    <row r="2647" spans="1:15" x14ac:dyDescent="0.25">
      <c r="A2647" s="33" t="s">
        <v>154</v>
      </c>
      <c r="B2647" s="34">
        <f>VLOOKUP(D2647,nusedswatershed,4,FALSE)</f>
        <v>25</v>
      </c>
      <c r="C2647" s="35">
        <v>25</v>
      </c>
      <c r="D2647" s="36" t="s">
        <v>221</v>
      </c>
      <c r="E2647" s="36" t="s">
        <v>91</v>
      </c>
      <c r="F2647" s="21" t="s">
        <v>163</v>
      </c>
      <c r="G2647">
        <v>2007</v>
      </c>
      <c r="H2647" s="128" t="s">
        <v>645</v>
      </c>
      <c r="I2647" s="40"/>
      <c r="J2647" s="159" t="str">
        <f>IFERROR(IF(K2647&gt;0,I2647*K2647,"   -"),"   -")</f>
        <v xml:space="preserve">   -</v>
      </c>
      <c r="K2647" s="52" t="str">
        <f>_xlfn.IFNA(VLOOKUP(D2647&amp;"."&amp;G2647,PNIdata!$E$6:$L$264,2,FALSE),"-")</f>
        <v>-</v>
      </c>
      <c r="L2647" s="158" t="str">
        <f>IFERROR(IF(O2647&gt;0,I2647*O2647,"   -"),"   -")</f>
        <v xml:space="preserve">   -</v>
      </c>
      <c r="M2647" s="52"/>
      <c r="N2647" s="167"/>
      <c r="O2647" s="167"/>
    </row>
    <row r="2648" spans="1:15" x14ac:dyDescent="0.25">
      <c r="A2648" s="33" t="s">
        <v>154</v>
      </c>
      <c r="B2648" s="34">
        <f>VLOOKUP(D2648,nusedswatershed,4,FALSE)</f>
        <v>25</v>
      </c>
      <c r="C2648" s="35">
        <v>25</v>
      </c>
      <c r="D2648" s="36" t="s">
        <v>221</v>
      </c>
      <c r="E2648" s="36" t="s">
        <v>91</v>
      </c>
      <c r="F2648" s="21" t="s">
        <v>163</v>
      </c>
      <c r="G2648">
        <v>2006</v>
      </c>
      <c r="H2648" s="128" t="s">
        <v>645</v>
      </c>
      <c r="I2648" s="40"/>
      <c r="J2648" s="159" t="str">
        <f>IFERROR(IF(K2648&gt;0,I2648*K2648,"   -"),"   -")</f>
        <v xml:space="preserve">   -</v>
      </c>
      <c r="K2648" s="52" t="str">
        <f>_xlfn.IFNA(VLOOKUP(D2648&amp;"."&amp;G2648,PNIdata!$E$6:$L$264,2,FALSE),"-")</f>
        <v>-</v>
      </c>
      <c r="L2648" s="158" t="str">
        <f>IFERROR(IF(O2648&gt;0,I2648*O2648,"   -"),"   -")</f>
        <v xml:space="preserve">   -</v>
      </c>
      <c r="M2648" s="52"/>
      <c r="N2648" s="167"/>
      <c r="O2648" s="167"/>
    </row>
    <row r="2649" spans="1:15" x14ac:dyDescent="0.25">
      <c r="A2649" s="33" t="s">
        <v>154</v>
      </c>
      <c r="B2649" s="34">
        <f>VLOOKUP(D2649,nusedswatershed,4,FALSE)</f>
        <v>25</v>
      </c>
      <c r="C2649" s="35">
        <v>25</v>
      </c>
      <c r="D2649" s="36" t="s">
        <v>221</v>
      </c>
      <c r="E2649" s="36" t="s">
        <v>91</v>
      </c>
      <c r="F2649" s="21" t="s">
        <v>163</v>
      </c>
      <c r="G2649">
        <v>2005</v>
      </c>
      <c r="H2649" s="128" t="s">
        <v>645</v>
      </c>
      <c r="I2649" s="40"/>
      <c r="J2649" s="159" t="str">
        <f>IFERROR(IF(K2649&gt;0,I2649*K2649,"   -"),"   -")</f>
        <v xml:space="preserve">   -</v>
      </c>
      <c r="K2649" s="52" t="str">
        <f>_xlfn.IFNA(VLOOKUP(D2649&amp;"."&amp;G2649,PNIdata!$E$6:$L$264,2,FALSE),"-")</f>
        <v>-</v>
      </c>
      <c r="L2649" s="158" t="str">
        <f>IFERROR(IF(O2649&gt;0,I2649*O2649,"   -"),"   -")</f>
        <v xml:space="preserve">   -</v>
      </c>
      <c r="M2649" s="52"/>
      <c r="N2649" s="167"/>
      <c r="O2649" s="167"/>
    </row>
    <row r="2650" spans="1:15" x14ac:dyDescent="0.25">
      <c r="A2650" s="33" t="s">
        <v>154</v>
      </c>
      <c r="B2650" s="34">
        <f>VLOOKUP(D2650,nusedswatershed,4,FALSE)</f>
        <v>25</v>
      </c>
      <c r="C2650" s="35">
        <v>25</v>
      </c>
      <c r="D2650" s="36" t="s">
        <v>221</v>
      </c>
      <c r="E2650" s="36" t="s">
        <v>91</v>
      </c>
      <c r="F2650" s="21" t="s">
        <v>163</v>
      </c>
      <c r="G2650">
        <v>2004</v>
      </c>
      <c r="H2650" s="128" t="s">
        <v>645</v>
      </c>
      <c r="I2650" s="40"/>
      <c r="J2650" s="159" t="str">
        <f>IFERROR(IF(K2650&gt;0,I2650*K2650,"   -"),"   -")</f>
        <v xml:space="preserve">   -</v>
      </c>
      <c r="K2650" s="52" t="str">
        <f>_xlfn.IFNA(VLOOKUP(D2650&amp;"."&amp;G2650,PNIdata!$E$6:$L$264,2,FALSE),"-")</f>
        <v>-</v>
      </c>
      <c r="L2650" s="158" t="str">
        <f>IFERROR(IF(O2650&gt;0,I2650*O2650,"   -"),"   -")</f>
        <v xml:space="preserve">   -</v>
      </c>
      <c r="M2650" s="52"/>
      <c r="N2650" s="167"/>
      <c r="O2650" s="167"/>
    </row>
    <row r="2651" spans="1:15" x14ac:dyDescent="0.25">
      <c r="A2651" s="33" t="s">
        <v>154</v>
      </c>
      <c r="B2651" s="34">
        <f>VLOOKUP(D2651,nusedswatershed,4,FALSE)</f>
        <v>25</v>
      </c>
      <c r="C2651" s="35">
        <v>25</v>
      </c>
      <c r="D2651" s="36" t="s">
        <v>221</v>
      </c>
      <c r="E2651" s="36" t="s">
        <v>91</v>
      </c>
      <c r="F2651" s="21" t="s">
        <v>163</v>
      </c>
      <c r="G2651">
        <v>2003</v>
      </c>
      <c r="H2651" s="128" t="s">
        <v>645</v>
      </c>
      <c r="I2651" s="40"/>
      <c r="J2651" s="159" t="str">
        <f>IFERROR(IF(K2651&gt;0,I2651*K2651,"   -"),"   -")</f>
        <v xml:space="preserve">   -</v>
      </c>
      <c r="K2651" s="52" t="str">
        <f>_xlfn.IFNA(VLOOKUP(D2651&amp;"."&amp;G2651,PNIdata!$E$6:$L$264,2,FALSE),"-")</f>
        <v>-</v>
      </c>
      <c r="L2651" s="158" t="str">
        <f>IFERROR(IF(O2651&gt;0,I2651*O2651,"   -"),"   -")</f>
        <v xml:space="preserve">   -</v>
      </c>
      <c r="M2651" s="52"/>
      <c r="N2651" s="167"/>
      <c r="O2651" s="167"/>
    </row>
    <row r="2652" spans="1:15" x14ac:dyDescent="0.25">
      <c r="A2652" s="33" t="s">
        <v>154</v>
      </c>
      <c r="B2652" s="34">
        <f>VLOOKUP(D2652,nusedswatershed,4,FALSE)</f>
        <v>25</v>
      </c>
      <c r="C2652" s="35">
        <v>25</v>
      </c>
      <c r="D2652" s="36" t="s">
        <v>221</v>
      </c>
      <c r="E2652" s="36" t="s">
        <v>91</v>
      </c>
      <c r="F2652" s="21" t="s">
        <v>163</v>
      </c>
      <c r="G2652">
        <v>2002</v>
      </c>
      <c r="H2652" s="128" t="s">
        <v>645</v>
      </c>
      <c r="I2652" s="40"/>
      <c r="J2652" s="159" t="str">
        <f>IFERROR(IF(K2652&gt;0,I2652*K2652,"   -"),"   -")</f>
        <v xml:space="preserve">   -</v>
      </c>
      <c r="K2652" s="52" t="str">
        <f>_xlfn.IFNA(VLOOKUP(D2652&amp;"."&amp;G2652,PNIdata!$E$6:$L$264,2,FALSE),"-")</f>
        <v>-</v>
      </c>
      <c r="L2652" s="158" t="str">
        <f>IFERROR(IF(O2652&gt;0,I2652*O2652,"   -"),"   -")</f>
        <v xml:space="preserve">   -</v>
      </c>
      <c r="M2652" s="52"/>
      <c r="N2652" s="167"/>
      <c r="O2652" s="167"/>
    </row>
    <row r="2653" spans="1:15" x14ac:dyDescent="0.25">
      <c r="A2653" s="33" t="s">
        <v>154</v>
      </c>
      <c r="B2653" s="34">
        <f>VLOOKUP(D2653,nusedswatershed,4,FALSE)</f>
        <v>25</v>
      </c>
      <c r="C2653" s="35">
        <v>25</v>
      </c>
      <c r="D2653" s="36" t="s">
        <v>221</v>
      </c>
      <c r="E2653" s="36" t="s">
        <v>91</v>
      </c>
      <c r="F2653" s="21" t="s">
        <v>163</v>
      </c>
      <c r="G2653">
        <v>2001</v>
      </c>
      <c r="H2653" s="128" t="s">
        <v>645</v>
      </c>
      <c r="I2653" s="40"/>
      <c r="J2653" s="159" t="str">
        <f>IFERROR(IF(K2653&gt;0,I2653*K2653,"   -"),"   -")</f>
        <v xml:space="preserve">   -</v>
      </c>
      <c r="K2653" s="52" t="str">
        <f>_xlfn.IFNA(VLOOKUP(D2653&amp;"."&amp;G2653,PNIdata!$E$6:$L$264,2,FALSE),"-")</f>
        <v>-</v>
      </c>
      <c r="L2653" s="158" t="str">
        <f>IFERROR(IF(O2653&gt;0,I2653*O2653,"   -"),"   -")</f>
        <v xml:space="preserve">   -</v>
      </c>
      <c r="M2653" s="52"/>
      <c r="N2653" s="167"/>
      <c r="O2653" s="167"/>
    </row>
    <row r="2654" spans="1:15" x14ac:dyDescent="0.25">
      <c r="A2654" s="33" t="s">
        <v>154</v>
      </c>
      <c r="B2654" s="34">
        <f>VLOOKUP(D2654,nusedswatershed,4,FALSE)</f>
        <v>25</v>
      </c>
      <c r="C2654" s="35">
        <v>25</v>
      </c>
      <c r="D2654" s="36" t="s">
        <v>221</v>
      </c>
      <c r="E2654" s="36" t="s">
        <v>91</v>
      </c>
      <c r="F2654" s="21" t="s">
        <v>163</v>
      </c>
      <c r="G2654">
        <v>2000</v>
      </c>
      <c r="H2654" s="128" t="s">
        <v>645</v>
      </c>
      <c r="I2654" s="40"/>
      <c r="J2654" s="159" t="str">
        <f>IFERROR(IF(K2654&gt;0,I2654*K2654,"   -"),"   -")</f>
        <v xml:space="preserve">   -</v>
      </c>
      <c r="K2654" s="52" t="str">
        <f>_xlfn.IFNA(VLOOKUP(D2654&amp;"."&amp;G2654,PNIdata!$E$6:$L$264,2,FALSE),"-")</f>
        <v>-</v>
      </c>
      <c r="L2654" s="158" t="str">
        <f>IFERROR(IF(O2654&gt;0,I2654*O2654,"   -"),"   -")</f>
        <v xml:space="preserve">   -</v>
      </c>
      <c r="M2654" s="52"/>
      <c r="N2654" s="167"/>
      <c r="O2654" s="167"/>
    </row>
    <row r="2655" spans="1:15" x14ac:dyDescent="0.25">
      <c r="A2655" s="33" t="s">
        <v>154</v>
      </c>
      <c r="B2655" s="34">
        <f>VLOOKUP(D2655,nusedswatershed,4,FALSE)</f>
        <v>25</v>
      </c>
      <c r="C2655" s="35">
        <v>25</v>
      </c>
      <c r="D2655" s="36" t="s">
        <v>221</v>
      </c>
      <c r="E2655" s="36" t="s">
        <v>91</v>
      </c>
      <c r="F2655" s="21" t="s">
        <v>163</v>
      </c>
      <c r="G2655">
        <v>1999</v>
      </c>
      <c r="H2655" s="128" t="s">
        <v>645</v>
      </c>
      <c r="I2655" s="40"/>
      <c r="J2655" s="159" t="str">
        <f>IFERROR(IF(K2655&gt;0,I2655*K2655,"   -"),"   -")</f>
        <v xml:space="preserve">   -</v>
      </c>
      <c r="K2655" s="52" t="str">
        <f>_xlfn.IFNA(VLOOKUP(D2655&amp;"."&amp;G2655,PNIdata!$E$6:$L$264,2,FALSE),"-")</f>
        <v>-</v>
      </c>
      <c r="L2655" s="158" t="str">
        <f>IFERROR(IF(O2655&gt;0,I2655*O2655,"   -"),"   -")</f>
        <v xml:space="preserve">   -</v>
      </c>
      <c r="M2655" s="52"/>
      <c r="N2655" s="167"/>
      <c r="O2655" s="167"/>
    </row>
    <row r="2656" spans="1:15" x14ac:dyDescent="0.25">
      <c r="A2656" s="33" t="s">
        <v>154</v>
      </c>
      <c r="B2656" s="34">
        <f>VLOOKUP(D2656,nusedswatershed,4,FALSE)</f>
        <v>25</v>
      </c>
      <c r="C2656" s="35">
        <v>25</v>
      </c>
      <c r="D2656" s="36" t="s">
        <v>221</v>
      </c>
      <c r="E2656" s="36" t="s">
        <v>91</v>
      </c>
      <c r="F2656" s="21" t="s">
        <v>163</v>
      </c>
      <c r="G2656" s="22">
        <v>1998</v>
      </c>
      <c r="H2656" s="128" t="s">
        <v>645</v>
      </c>
      <c r="I2656" s="40"/>
      <c r="J2656" s="159" t="str">
        <f>IFERROR(IF(K2656&gt;0,I2656*K2656,"   -"),"   -")</f>
        <v xml:space="preserve">   -</v>
      </c>
      <c r="K2656" s="52" t="str">
        <f>_xlfn.IFNA(VLOOKUP(D2656&amp;"."&amp;G2656,PNIdata!$E$6:$L$264,2,FALSE),"-")</f>
        <v>-</v>
      </c>
      <c r="L2656" s="158" t="str">
        <f>IFERROR(IF(O2656&gt;0,I2656*O2656,"   -"),"   -")</f>
        <v xml:space="preserve">   -</v>
      </c>
      <c r="M2656" s="52"/>
      <c r="N2656" s="167"/>
      <c r="O2656" s="168"/>
    </row>
    <row r="2657" spans="1:15" x14ac:dyDescent="0.25">
      <c r="A2657" s="33" t="s">
        <v>154</v>
      </c>
      <c r="B2657" s="34">
        <f>VLOOKUP(D2657,nusedswatershed,4,FALSE)</f>
        <v>25</v>
      </c>
      <c r="C2657" s="35">
        <v>25</v>
      </c>
      <c r="D2657" s="36" t="s">
        <v>221</v>
      </c>
      <c r="E2657" s="36" t="s">
        <v>91</v>
      </c>
      <c r="F2657" s="21" t="s">
        <v>163</v>
      </c>
      <c r="G2657" s="22">
        <v>1997</v>
      </c>
      <c r="H2657" s="128" t="s">
        <v>645</v>
      </c>
      <c r="I2657" s="40"/>
      <c r="J2657" s="159" t="str">
        <f>IFERROR(IF(K2657&gt;0,I2657*K2657,"   -"),"   -")</f>
        <v xml:space="preserve">   -</v>
      </c>
      <c r="K2657" s="52" t="str">
        <f>_xlfn.IFNA(VLOOKUP(D2657&amp;"."&amp;G2657,PNIdata!$E$6:$L$264,2,FALSE),"-")</f>
        <v>-</v>
      </c>
      <c r="L2657" s="158" t="str">
        <f>IFERROR(IF(O2657&gt;0,I2657*O2657,"   -"),"   -")</f>
        <v xml:space="preserve">   -</v>
      </c>
      <c r="M2657" s="52"/>
      <c r="N2657" s="167"/>
      <c r="O2657" s="167"/>
    </row>
    <row r="2658" spans="1:15" x14ac:dyDescent="0.25">
      <c r="A2658" s="33" t="s">
        <v>154</v>
      </c>
      <c r="B2658" s="34">
        <f>VLOOKUP(D2658,nusedswatershed,4,FALSE)</f>
        <v>25</v>
      </c>
      <c r="C2658" s="35">
        <v>25</v>
      </c>
      <c r="D2658" s="36" t="s">
        <v>221</v>
      </c>
      <c r="E2658" s="36" t="s">
        <v>91</v>
      </c>
      <c r="F2658" s="21" t="s">
        <v>163</v>
      </c>
      <c r="G2658" s="22">
        <v>1996</v>
      </c>
      <c r="H2658" s="128" t="s">
        <v>645</v>
      </c>
      <c r="I2658" s="40"/>
      <c r="J2658" s="159" t="str">
        <f>IFERROR(IF(K2658&gt;0,I2658*K2658,"   -"),"   -")</f>
        <v xml:space="preserve">   -</v>
      </c>
      <c r="K2658" s="52" t="str">
        <f>_xlfn.IFNA(VLOOKUP(D2658&amp;"."&amp;G2658,PNIdata!$E$6:$L$264,2,FALSE),"-")</f>
        <v>-</v>
      </c>
      <c r="L2658" s="158" t="str">
        <f>IFERROR(IF(O2658&gt;0,I2658*O2658,"   -"),"   -")</f>
        <v xml:space="preserve">   -</v>
      </c>
      <c r="M2658" s="52"/>
      <c r="N2658" s="167"/>
      <c r="O2658" s="167"/>
    </row>
    <row r="2659" spans="1:15" x14ac:dyDescent="0.25">
      <c r="A2659" s="33" t="s">
        <v>154</v>
      </c>
      <c r="B2659" s="34">
        <f>VLOOKUP(D2659,nusedswatershed,4,FALSE)</f>
        <v>25</v>
      </c>
      <c r="C2659" s="35">
        <v>25</v>
      </c>
      <c r="D2659" s="36" t="s">
        <v>221</v>
      </c>
      <c r="E2659" s="36" t="s">
        <v>91</v>
      </c>
      <c r="F2659" s="21" t="s">
        <v>163</v>
      </c>
      <c r="G2659" s="22">
        <v>1995</v>
      </c>
      <c r="H2659" s="128" t="s">
        <v>645</v>
      </c>
      <c r="I2659" s="40"/>
      <c r="J2659" s="159" t="str">
        <f>IFERROR(IF(K2659&gt;0,I2659*K2659,"   -"),"   -")</f>
        <v xml:space="preserve">   -</v>
      </c>
      <c r="K2659" s="52" t="str">
        <f>_xlfn.IFNA(VLOOKUP(D2659&amp;"."&amp;G2659,PNIdata!$E$6:$L$264,2,FALSE),"-")</f>
        <v>-</v>
      </c>
      <c r="L2659" s="158" t="str">
        <f>IFERROR(IF(O2659&gt;0,I2659*O2659,"   -"),"   -")</f>
        <v xml:space="preserve">   -</v>
      </c>
      <c r="M2659" s="52"/>
      <c r="N2659" s="167"/>
      <c r="O2659" s="167"/>
    </row>
    <row r="2660" spans="1:15" hidden="1" x14ac:dyDescent="0.25">
      <c r="A2660" s="33" t="s">
        <v>154</v>
      </c>
      <c r="B2660" s="34">
        <f>VLOOKUP(D2660,nusedswatershed,4,FALSE)</f>
        <v>25</v>
      </c>
      <c r="C2660" s="35">
        <v>25</v>
      </c>
      <c r="D2660" s="36" t="s">
        <v>221</v>
      </c>
      <c r="E2660" s="36" t="s">
        <v>91</v>
      </c>
      <c r="F2660" s="21" t="s">
        <v>163</v>
      </c>
      <c r="G2660" s="22">
        <v>1994</v>
      </c>
      <c r="H2660" s="128" t="s">
        <v>643</v>
      </c>
      <c r="I2660" s="40"/>
      <c r="J2660" s="159" t="str">
        <f>IFERROR(IF(K2660&gt;0,I2660*K2660,"   -"),"   -")</f>
        <v xml:space="preserve">   -</v>
      </c>
      <c r="K2660" s="52" t="str">
        <f>_xlfn.IFNA(VLOOKUP(D2660&amp;"."&amp;G2660,PNIdata!$E$6:$L$264,2,FALSE),"-")</f>
        <v>-</v>
      </c>
      <c r="L2660" s="158" t="str">
        <f>IFERROR(IF(O2660&gt;0,I2660*O2660,"   -"),"   -")</f>
        <v xml:space="preserve">   -</v>
      </c>
      <c r="M2660" s="52"/>
      <c r="N2660" s="167"/>
      <c r="O2660" s="167"/>
    </row>
    <row r="2661" spans="1:15" hidden="1" x14ac:dyDescent="0.25">
      <c r="A2661" s="33" t="s">
        <v>154</v>
      </c>
      <c r="B2661" s="34">
        <f>VLOOKUP(D2661,nusedswatershed,4,FALSE)</f>
        <v>25</v>
      </c>
      <c r="C2661" s="35">
        <v>25</v>
      </c>
      <c r="D2661" s="36" t="s">
        <v>221</v>
      </c>
      <c r="E2661" s="36" t="s">
        <v>91</v>
      </c>
      <c r="F2661" s="21" t="s">
        <v>163</v>
      </c>
      <c r="G2661" s="22">
        <v>1993</v>
      </c>
      <c r="H2661" s="128" t="s">
        <v>643</v>
      </c>
      <c r="I2661" s="40"/>
      <c r="J2661" s="159" t="str">
        <f>IFERROR(IF(K2661&gt;0,I2661*K2661,"   -"),"   -")</f>
        <v xml:space="preserve">   -</v>
      </c>
      <c r="K2661" s="52" t="str">
        <f>_xlfn.IFNA(VLOOKUP(D2661&amp;"."&amp;G2661,PNIdata!$E$6:$L$264,2,FALSE),"-")</f>
        <v>-</v>
      </c>
      <c r="L2661" s="158" t="str">
        <f>IFERROR(IF(O2661&gt;0,I2661*O2661,"   -"),"   -")</f>
        <v xml:space="preserve">   -</v>
      </c>
      <c r="M2661" s="52"/>
      <c r="N2661" s="167"/>
      <c r="O2661" s="167"/>
    </row>
    <row r="2662" spans="1:15" hidden="1" x14ac:dyDescent="0.25">
      <c r="A2662" s="33" t="s">
        <v>154</v>
      </c>
      <c r="B2662" s="34">
        <f>VLOOKUP(D2662,nusedswatershed,4,FALSE)</f>
        <v>25</v>
      </c>
      <c r="C2662" s="35">
        <v>25</v>
      </c>
      <c r="D2662" s="36" t="s">
        <v>221</v>
      </c>
      <c r="E2662" s="36" t="s">
        <v>91</v>
      </c>
      <c r="F2662" s="21" t="s">
        <v>163</v>
      </c>
      <c r="G2662" s="22">
        <v>1992</v>
      </c>
      <c r="H2662" s="128" t="s">
        <v>644</v>
      </c>
      <c r="I2662" s="40"/>
      <c r="J2662" s="159" t="str">
        <f>IFERROR(IF(K2662&gt;0,I2662*K2662,"   -"),"   -")</f>
        <v xml:space="preserve">   -</v>
      </c>
      <c r="K2662" s="52" t="str">
        <f>_xlfn.IFNA(VLOOKUP(D2662&amp;"."&amp;G2662,PNIdata!$E$6:$L$264,2,FALSE),"-")</f>
        <v>-</v>
      </c>
      <c r="L2662" s="158" t="str">
        <f>IFERROR(IF(O2662&gt;0,I2662*O2662,"   -"),"   -")</f>
        <v xml:space="preserve">   -</v>
      </c>
      <c r="M2662" s="52"/>
      <c r="N2662" s="167"/>
      <c r="O2662" s="167"/>
    </row>
    <row r="2663" spans="1:15" hidden="1" x14ac:dyDescent="0.25">
      <c r="A2663" s="33" t="s">
        <v>154</v>
      </c>
      <c r="B2663" s="34">
        <f>VLOOKUP(D2663,nusedswatershed,4,FALSE)</f>
        <v>25</v>
      </c>
      <c r="C2663" s="35">
        <v>25</v>
      </c>
      <c r="D2663" s="36" t="s">
        <v>221</v>
      </c>
      <c r="E2663" s="36" t="s">
        <v>91</v>
      </c>
      <c r="F2663" s="21" t="s">
        <v>163</v>
      </c>
      <c r="G2663" s="22">
        <v>1991</v>
      </c>
      <c r="H2663" s="128" t="s">
        <v>643</v>
      </c>
      <c r="I2663" s="40"/>
      <c r="J2663" s="159" t="str">
        <f>IFERROR(IF(K2663&gt;0,I2663*K2663,"   -"),"   -")</f>
        <v xml:space="preserve">   -</v>
      </c>
      <c r="K2663" s="52" t="str">
        <f>_xlfn.IFNA(VLOOKUP(D2663&amp;"."&amp;G2663,PNIdata!$E$6:$L$264,2,FALSE),"-")</f>
        <v>-</v>
      </c>
      <c r="L2663" s="158" t="str">
        <f>IFERROR(IF(O2663&gt;0,I2663*O2663,"   -"),"   -")</f>
        <v xml:space="preserve">   -</v>
      </c>
      <c r="M2663" s="52"/>
      <c r="N2663" s="167"/>
      <c r="O2663" s="167"/>
    </row>
    <row r="2664" spans="1:15" hidden="1" x14ac:dyDescent="0.25">
      <c r="A2664" s="33" t="s">
        <v>154</v>
      </c>
      <c r="B2664" s="34">
        <f>VLOOKUP(D2664,nusedswatershed,4,FALSE)</f>
        <v>25</v>
      </c>
      <c r="C2664" s="35">
        <v>25</v>
      </c>
      <c r="D2664" s="36" t="s">
        <v>221</v>
      </c>
      <c r="E2664" s="36" t="s">
        <v>91</v>
      </c>
      <c r="F2664" s="21" t="s">
        <v>163</v>
      </c>
      <c r="G2664" s="22">
        <v>1990</v>
      </c>
      <c r="H2664" s="128" t="s">
        <v>643</v>
      </c>
      <c r="I2664" s="40"/>
      <c r="J2664" s="159" t="str">
        <f>IFERROR(IF(K2664&gt;0,I2664*K2664,"   -"),"   -")</f>
        <v xml:space="preserve">   -</v>
      </c>
      <c r="K2664" s="52" t="str">
        <f>_xlfn.IFNA(VLOOKUP(D2664&amp;"."&amp;G2664,PNIdata!$E$6:$L$264,2,FALSE),"-")</f>
        <v>-</v>
      </c>
      <c r="L2664" s="158" t="str">
        <f>IFERROR(IF(O2664&gt;0,I2664*O2664,"   -"),"   -")</f>
        <v xml:space="preserve">   -</v>
      </c>
      <c r="M2664" s="52"/>
      <c r="N2664" s="167"/>
      <c r="O2664" s="167"/>
    </row>
    <row r="2665" spans="1:15" hidden="1" x14ac:dyDescent="0.25">
      <c r="A2665" s="33" t="s">
        <v>154</v>
      </c>
      <c r="B2665" s="34">
        <f>VLOOKUP(D2665,nusedswatershed,4,FALSE)</f>
        <v>25</v>
      </c>
      <c r="C2665" s="35">
        <v>25</v>
      </c>
      <c r="D2665" s="36" t="s">
        <v>221</v>
      </c>
      <c r="E2665" s="36" t="s">
        <v>91</v>
      </c>
      <c r="F2665" s="21" t="s">
        <v>163</v>
      </c>
      <c r="G2665" s="22">
        <v>1989</v>
      </c>
      <c r="H2665" s="128" t="s">
        <v>643</v>
      </c>
      <c r="I2665" s="40"/>
      <c r="J2665" s="159" t="str">
        <f>IFERROR(IF(K2665&gt;0,I2665*K2665,"   -"),"   -")</f>
        <v xml:space="preserve">   -</v>
      </c>
      <c r="K2665" s="52" t="str">
        <f>_xlfn.IFNA(VLOOKUP(D2665&amp;"."&amp;G2665,PNIdata!$E$6:$L$264,2,FALSE),"-")</f>
        <v>-</v>
      </c>
      <c r="L2665" s="158" t="str">
        <f>IFERROR(IF(O2665&gt;0,I2665*O2665,"   -"),"   -")</f>
        <v xml:space="preserve">   -</v>
      </c>
      <c r="M2665" s="52"/>
      <c r="N2665" s="167"/>
      <c r="O2665" s="167"/>
    </row>
    <row r="2666" spans="1:15" hidden="1" x14ac:dyDescent="0.25">
      <c r="A2666" s="33" t="s">
        <v>154</v>
      </c>
      <c r="B2666" s="34">
        <f>VLOOKUP(D2666,nusedswatershed,4,FALSE)</f>
        <v>25</v>
      </c>
      <c r="C2666" s="35">
        <v>25</v>
      </c>
      <c r="D2666" s="36" t="s">
        <v>221</v>
      </c>
      <c r="E2666" s="36" t="s">
        <v>91</v>
      </c>
      <c r="F2666" s="21" t="s">
        <v>163</v>
      </c>
      <c r="G2666" s="22">
        <v>1988</v>
      </c>
      <c r="H2666" s="128" t="s">
        <v>643</v>
      </c>
      <c r="I2666" s="40"/>
      <c r="J2666" s="159" t="str">
        <f>IFERROR(IF(K2666&gt;0,I2666*K2666,"   -"),"   -")</f>
        <v xml:space="preserve">   -</v>
      </c>
      <c r="K2666" s="52" t="str">
        <f>_xlfn.IFNA(VLOOKUP(D2666&amp;"."&amp;G2666,PNIdata!$E$6:$L$264,2,FALSE),"-")</f>
        <v>-</v>
      </c>
      <c r="L2666" s="158" t="str">
        <f>IFERROR(IF(O2666&gt;0,I2666*O2666,"   -"),"   -")</f>
        <v xml:space="preserve">   -</v>
      </c>
      <c r="M2666" s="52"/>
      <c r="N2666" s="167"/>
      <c r="O2666" s="167"/>
    </row>
    <row r="2667" spans="1:15" hidden="1" x14ac:dyDescent="0.25">
      <c r="A2667" s="33" t="s">
        <v>154</v>
      </c>
      <c r="B2667" s="34">
        <f>VLOOKUP(D2667,nusedswatershed,4,FALSE)</f>
        <v>25</v>
      </c>
      <c r="C2667" s="35">
        <v>25</v>
      </c>
      <c r="D2667" s="36" t="s">
        <v>221</v>
      </c>
      <c r="E2667" s="36" t="s">
        <v>91</v>
      </c>
      <c r="F2667" s="21" t="s">
        <v>163</v>
      </c>
      <c r="G2667" s="22">
        <v>1987</v>
      </c>
      <c r="H2667" s="128" t="s">
        <v>643</v>
      </c>
      <c r="I2667" s="40"/>
      <c r="J2667" s="159" t="str">
        <f>IFERROR(IF(K2667&gt;0,I2667*K2667,"   -"),"   -")</f>
        <v xml:space="preserve">   -</v>
      </c>
      <c r="K2667" s="52" t="str">
        <f>_xlfn.IFNA(VLOOKUP(D2667&amp;"."&amp;G2667,PNIdata!$E$6:$L$264,2,FALSE),"-")</f>
        <v>-</v>
      </c>
      <c r="L2667" s="158" t="str">
        <f>IFERROR(IF(O2667&gt;0,I2667*O2667,"   -"),"   -")</f>
        <v xml:space="preserve">   -</v>
      </c>
      <c r="M2667" s="52"/>
      <c r="N2667" s="167"/>
      <c r="O2667" s="167"/>
    </row>
    <row r="2668" spans="1:15" hidden="1" x14ac:dyDescent="0.25">
      <c r="A2668" s="33" t="s">
        <v>154</v>
      </c>
      <c r="B2668" s="34">
        <f>VLOOKUP(D2668,nusedswatershed,4,FALSE)</f>
        <v>25</v>
      </c>
      <c r="C2668" s="35">
        <v>25</v>
      </c>
      <c r="D2668" s="36" t="s">
        <v>221</v>
      </c>
      <c r="E2668" s="36" t="s">
        <v>91</v>
      </c>
      <c r="F2668" s="21" t="s">
        <v>163</v>
      </c>
      <c r="G2668" s="22">
        <v>1986</v>
      </c>
      <c r="H2668" s="128" t="s">
        <v>643</v>
      </c>
      <c r="I2668" s="40"/>
      <c r="J2668" s="159" t="str">
        <f>IFERROR(IF(K2668&gt;0,I2668*K2668,"   -"),"   -")</f>
        <v xml:space="preserve">   -</v>
      </c>
      <c r="K2668" s="52" t="str">
        <f>_xlfn.IFNA(VLOOKUP(D2668&amp;"."&amp;G2668,PNIdata!$E$6:$L$264,2,FALSE),"-")</f>
        <v>-</v>
      </c>
      <c r="L2668" s="158" t="str">
        <f>IFERROR(IF(O2668&gt;0,I2668*O2668,"   -"),"   -")</f>
        <v xml:space="preserve">   -</v>
      </c>
      <c r="M2668" s="52"/>
      <c r="N2668" s="167"/>
      <c r="O2668" s="167"/>
    </row>
    <row r="2669" spans="1:15" hidden="1" x14ac:dyDescent="0.25">
      <c r="A2669" s="33" t="s">
        <v>154</v>
      </c>
      <c r="B2669" s="34">
        <f>VLOOKUP(D2669,nusedswatershed,4,FALSE)</f>
        <v>25</v>
      </c>
      <c r="C2669" s="35">
        <v>25</v>
      </c>
      <c r="D2669" s="36" t="s">
        <v>221</v>
      </c>
      <c r="E2669" s="36" t="s">
        <v>91</v>
      </c>
      <c r="F2669" s="21" t="s">
        <v>163</v>
      </c>
      <c r="G2669" s="22">
        <v>1985</v>
      </c>
      <c r="H2669" s="128" t="s">
        <v>645</v>
      </c>
      <c r="I2669" s="40"/>
      <c r="J2669" s="159" t="str">
        <f>IFERROR(IF(K2669&gt;0,I2669*K2669,"   -"),"   -")</f>
        <v xml:space="preserve">   -</v>
      </c>
      <c r="K2669" s="52" t="str">
        <f>_xlfn.IFNA(VLOOKUP(D2669&amp;"."&amp;G2669,PNIdata!$E$6:$L$264,2,FALSE),"-")</f>
        <v>-</v>
      </c>
      <c r="L2669" s="158" t="str">
        <f>IFERROR(IF(O2669&gt;0,I2669*O2669,"   -"),"   -")</f>
        <v xml:space="preserve">   -</v>
      </c>
      <c r="M2669" s="52"/>
      <c r="N2669" s="167"/>
      <c r="O2669" s="167"/>
    </row>
    <row r="2670" spans="1:15" hidden="1" x14ac:dyDescent="0.25">
      <c r="A2670" s="33" t="s">
        <v>154</v>
      </c>
      <c r="B2670" s="34">
        <f>VLOOKUP(D2670,nusedswatershed,4,FALSE)</f>
        <v>25</v>
      </c>
      <c r="C2670" s="35">
        <v>25</v>
      </c>
      <c r="D2670" s="36" t="s">
        <v>221</v>
      </c>
      <c r="E2670" s="36" t="s">
        <v>91</v>
      </c>
      <c r="F2670" s="21" t="s">
        <v>163</v>
      </c>
      <c r="G2670" s="22">
        <v>1984</v>
      </c>
      <c r="H2670" s="128" t="s">
        <v>645</v>
      </c>
      <c r="I2670" s="40"/>
      <c r="J2670" s="159" t="str">
        <f>IFERROR(IF(K2670&gt;0,I2670*K2670,"   -"),"   -")</f>
        <v xml:space="preserve">   -</v>
      </c>
      <c r="K2670" s="52" t="str">
        <f>_xlfn.IFNA(VLOOKUP(D2670&amp;"."&amp;G2670,PNIdata!$E$6:$L$264,2,FALSE),"-")</f>
        <v>-</v>
      </c>
      <c r="L2670" s="158" t="str">
        <f>IFERROR(IF(O2670&gt;0,I2670*O2670,"   -"),"   -")</f>
        <v xml:space="preserve">   -</v>
      </c>
      <c r="M2670" s="52"/>
      <c r="N2670" s="167"/>
      <c r="O2670" s="167"/>
    </row>
    <row r="2671" spans="1:15" hidden="1" x14ac:dyDescent="0.25">
      <c r="A2671" s="33" t="s">
        <v>154</v>
      </c>
      <c r="B2671" s="34">
        <f>VLOOKUP(D2671,nusedswatershed,4,FALSE)</f>
        <v>25</v>
      </c>
      <c r="C2671" s="35">
        <v>25</v>
      </c>
      <c r="D2671" s="36" t="s">
        <v>221</v>
      </c>
      <c r="E2671" s="36" t="s">
        <v>91</v>
      </c>
      <c r="F2671" s="21" t="s">
        <v>163</v>
      </c>
      <c r="G2671" s="22">
        <v>1983</v>
      </c>
      <c r="H2671" s="128" t="s">
        <v>643</v>
      </c>
      <c r="I2671" s="40"/>
      <c r="J2671" s="159" t="str">
        <f>IFERROR(IF(K2671&gt;0,I2671*K2671,"   -"),"   -")</f>
        <v xml:space="preserve">   -</v>
      </c>
      <c r="K2671" s="52" t="str">
        <f>_xlfn.IFNA(VLOOKUP(D2671&amp;"."&amp;G2671,PNIdata!$E$6:$L$264,2,FALSE),"-")</f>
        <v>-</v>
      </c>
      <c r="L2671" s="158" t="str">
        <f>IFERROR(IF(O2671&gt;0,I2671*O2671,"   -"),"   -")</f>
        <v xml:space="preserve">   -</v>
      </c>
      <c r="M2671" s="52"/>
      <c r="N2671" s="167"/>
      <c r="O2671" s="167"/>
    </row>
    <row r="2672" spans="1:15" hidden="1" x14ac:dyDescent="0.25">
      <c r="A2672" s="33" t="s">
        <v>154</v>
      </c>
      <c r="B2672" s="34">
        <f>VLOOKUP(D2672,nusedswatershed,4,FALSE)</f>
        <v>25</v>
      </c>
      <c r="C2672" s="35">
        <v>25</v>
      </c>
      <c r="D2672" s="36" t="s">
        <v>221</v>
      </c>
      <c r="E2672" s="36" t="s">
        <v>91</v>
      </c>
      <c r="F2672" s="21" t="s">
        <v>163</v>
      </c>
      <c r="G2672" s="22">
        <v>1982</v>
      </c>
      <c r="H2672" s="128" t="s">
        <v>643</v>
      </c>
      <c r="I2672" s="40"/>
      <c r="J2672" s="159" t="str">
        <f>IFERROR(IF(K2672&gt;0,I2672*K2672,"   -"),"   -")</f>
        <v xml:space="preserve">   -</v>
      </c>
      <c r="K2672" s="52" t="str">
        <f>_xlfn.IFNA(VLOOKUP(D2672&amp;"."&amp;G2672,PNIdata!$E$6:$L$264,2,FALSE),"-")</f>
        <v>-</v>
      </c>
      <c r="L2672" s="158" t="str">
        <f>IFERROR(IF(O2672&gt;0,I2672*O2672,"   -"),"   -")</f>
        <v xml:space="preserve">   -</v>
      </c>
      <c r="M2672" s="52"/>
      <c r="N2672" s="167"/>
      <c r="O2672" s="167"/>
    </row>
    <row r="2673" spans="1:15" hidden="1" x14ac:dyDescent="0.25">
      <c r="A2673" s="33" t="s">
        <v>154</v>
      </c>
      <c r="B2673" s="34">
        <f>VLOOKUP(D2673,nusedswatershed,4,FALSE)</f>
        <v>25</v>
      </c>
      <c r="C2673" s="35">
        <v>25</v>
      </c>
      <c r="D2673" s="36" t="s">
        <v>221</v>
      </c>
      <c r="E2673" s="36" t="s">
        <v>91</v>
      </c>
      <c r="F2673" s="21" t="s">
        <v>163</v>
      </c>
      <c r="G2673" s="22">
        <v>1981</v>
      </c>
      <c r="H2673" s="128" t="s">
        <v>643</v>
      </c>
      <c r="I2673" s="40"/>
      <c r="J2673" s="159" t="str">
        <f>IFERROR(IF(K2673&gt;0,I2673*K2673,"   -"),"   -")</f>
        <v xml:space="preserve">   -</v>
      </c>
      <c r="K2673" s="52" t="str">
        <f>_xlfn.IFNA(VLOOKUP(D2673&amp;"."&amp;G2673,PNIdata!$E$6:$L$264,2,FALSE),"-")</f>
        <v>-</v>
      </c>
      <c r="L2673" s="158" t="str">
        <f>IFERROR(IF(O2673&gt;0,I2673*O2673,"   -"),"   -")</f>
        <v xml:space="preserve">   -</v>
      </c>
      <c r="M2673" s="52"/>
      <c r="N2673" s="167"/>
      <c r="O2673" s="167"/>
    </row>
    <row r="2674" spans="1:15" hidden="1" x14ac:dyDescent="0.25">
      <c r="A2674" s="33" t="s">
        <v>154</v>
      </c>
      <c r="B2674" s="34">
        <f>VLOOKUP(D2674,nusedswatershed,4,FALSE)</f>
        <v>25</v>
      </c>
      <c r="C2674" s="35">
        <v>25</v>
      </c>
      <c r="D2674" s="36" t="s">
        <v>221</v>
      </c>
      <c r="E2674" s="36" t="s">
        <v>91</v>
      </c>
      <c r="F2674" s="21" t="s">
        <v>163</v>
      </c>
      <c r="G2674" s="22">
        <v>1980</v>
      </c>
      <c r="H2674" s="128">
        <v>50</v>
      </c>
      <c r="I2674" s="40">
        <v>50</v>
      </c>
      <c r="J2674" s="159" t="str">
        <f>IFERROR(IF(K2674&gt;0,I2674*K2674,"   -"),"   -")</f>
        <v xml:space="preserve">   -</v>
      </c>
      <c r="K2674" s="52" t="str">
        <f>_xlfn.IFNA(VLOOKUP(D2674&amp;"."&amp;G2674,PNIdata!$E$6:$L$264,2,FALSE),"-")</f>
        <v>-</v>
      </c>
      <c r="L2674" s="158" t="str">
        <f>IFERROR(IF(O2674&gt;0,I2674*O2674,"   -"),"   -")</f>
        <v xml:space="preserve">   -</v>
      </c>
      <c r="M2674" s="52"/>
      <c r="N2674" s="167"/>
      <c r="O2674" s="167"/>
    </row>
    <row r="2675" spans="1:15" hidden="1" x14ac:dyDescent="0.25">
      <c r="A2675" s="33" t="s">
        <v>154</v>
      </c>
      <c r="B2675" s="34">
        <f>VLOOKUP(D2675,nusedswatershed,4,FALSE)</f>
        <v>25</v>
      </c>
      <c r="C2675" s="35">
        <v>25</v>
      </c>
      <c r="D2675" s="36" t="s">
        <v>221</v>
      </c>
      <c r="E2675" s="36" t="s">
        <v>91</v>
      </c>
      <c r="F2675" s="21" t="s">
        <v>163</v>
      </c>
      <c r="G2675" s="22">
        <v>1979</v>
      </c>
      <c r="H2675" s="128" t="s">
        <v>643</v>
      </c>
      <c r="I2675" s="40"/>
      <c r="J2675" s="159" t="str">
        <f>IFERROR(IF(K2675&gt;0,I2675*K2675,"   -"),"   -")</f>
        <v xml:space="preserve">   -</v>
      </c>
      <c r="K2675" s="52" t="str">
        <f>_xlfn.IFNA(VLOOKUP(D2675&amp;"."&amp;G2675,PNIdata!$E$6:$L$264,2,FALSE),"-")</f>
        <v>-</v>
      </c>
      <c r="L2675" s="158" t="str">
        <f>IFERROR(IF(O2675&gt;0,I2675*O2675,"   -"),"   -")</f>
        <v xml:space="preserve">   -</v>
      </c>
      <c r="M2675" s="52"/>
      <c r="N2675" s="167"/>
      <c r="O2675" s="167"/>
    </row>
    <row r="2676" spans="1:15" hidden="1" x14ac:dyDescent="0.25">
      <c r="A2676" s="33" t="s">
        <v>154</v>
      </c>
      <c r="B2676" s="34">
        <f>VLOOKUP(D2676,nusedswatershed,4,FALSE)</f>
        <v>25</v>
      </c>
      <c r="C2676" s="35">
        <v>25</v>
      </c>
      <c r="D2676" s="36" t="s">
        <v>221</v>
      </c>
      <c r="E2676" s="36" t="s">
        <v>91</v>
      </c>
      <c r="F2676" s="21" t="s">
        <v>163</v>
      </c>
      <c r="G2676" s="22">
        <v>1978</v>
      </c>
      <c r="H2676" s="128">
        <v>40</v>
      </c>
      <c r="I2676" s="40">
        <v>40</v>
      </c>
      <c r="J2676" s="159" t="str">
        <f>IFERROR(IF(K2676&gt;0,I2676*K2676,"   -"),"   -")</f>
        <v xml:space="preserve">   -</v>
      </c>
      <c r="K2676" s="52" t="str">
        <f>_xlfn.IFNA(VLOOKUP(D2676&amp;"."&amp;G2676,PNIdata!$E$6:$L$264,2,FALSE),"-")</f>
        <v>-</v>
      </c>
      <c r="L2676" s="158" t="str">
        <f>IFERROR(IF(O2676&gt;0,I2676*O2676,"   -"),"   -")</f>
        <v xml:space="preserve">   -</v>
      </c>
      <c r="M2676" s="52"/>
      <c r="N2676" s="167"/>
      <c r="O2676" s="167"/>
    </row>
    <row r="2677" spans="1:15" hidden="1" x14ac:dyDescent="0.25">
      <c r="A2677" s="33" t="s">
        <v>154</v>
      </c>
      <c r="B2677" s="34">
        <f>VLOOKUP(D2677,nusedswatershed,4,FALSE)</f>
        <v>25</v>
      </c>
      <c r="C2677" s="35">
        <v>25</v>
      </c>
      <c r="D2677" s="36" t="s">
        <v>221</v>
      </c>
      <c r="E2677" s="36" t="s">
        <v>91</v>
      </c>
      <c r="F2677" s="21" t="s">
        <v>163</v>
      </c>
      <c r="G2677" s="22">
        <v>1977</v>
      </c>
      <c r="H2677" s="128" t="s">
        <v>643</v>
      </c>
      <c r="I2677" s="40"/>
      <c r="J2677" s="159" t="str">
        <f>IFERROR(IF(K2677&gt;0,I2677*K2677,"   -"),"   -")</f>
        <v xml:space="preserve">   -</v>
      </c>
      <c r="K2677" s="52" t="str">
        <f>_xlfn.IFNA(VLOOKUP(D2677&amp;"."&amp;G2677,PNIdata!$E$6:$L$264,2,FALSE),"-")</f>
        <v>-</v>
      </c>
      <c r="L2677" s="158" t="str">
        <f>IFERROR(IF(O2677&gt;0,I2677*O2677,"   -"),"   -")</f>
        <v xml:space="preserve">   -</v>
      </c>
      <c r="M2677" s="52"/>
      <c r="N2677" s="167"/>
      <c r="O2677" s="167"/>
    </row>
    <row r="2678" spans="1:15" hidden="1" x14ac:dyDescent="0.25">
      <c r="A2678" s="33" t="s">
        <v>154</v>
      </c>
      <c r="B2678" s="34">
        <f>VLOOKUP(D2678,nusedswatershed,4,FALSE)</f>
        <v>25</v>
      </c>
      <c r="C2678" s="35">
        <v>25</v>
      </c>
      <c r="D2678" s="36" t="s">
        <v>221</v>
      </c>
      <c r="E2678" s="36" t="s">
        <v>91</v>
      </c>
      <c r="F2678" s="21" t="s">
        <v>163</v>
      </c>
      <c r="G2678" s="22">
        <v>1976</v>
      </c>
      <c r="H2678" s="128">
        <v>25</v>
      </c>
      <c r="I2678" s="40">
        <v>25</v>
      </c>
      <c r="J2678" s="159" t="str">
        <f>IFERROR(IF(K2678&gt;0,I2678*K2678,"   -"),"   -")</f>
        <v xml:space="preserve">   -</v>
      </c>
      <c r="K2678" s="52" t="str">
        <f>_xlfn.IFNA(VLOOKUP(D2678&amp;"."&amp;G2678,PNIdata!$E$6:$L$264,2,FALSE),"-")</f>
        <v>-</v>
      </c>
      <c r="L2678" s="158" t="str">
        <f>IFERROR(IF(O2678&gt;0,I2678*O2678,"   -"),"   -")</f>
        <v xml:space="preserve">   -</v>
      </c>
      <c r="M2678" s="52"/>
      <c r="N2678" s="167"/>
      <c r="O2678" s="167"/>
    </row>
    <row r="2679" spans="1:15" hidden="1" x14ac:dyDescent="0.25">
      <c r="A2679" s="33" t="s">
        <v>154</v>
      </c>
      <c r="B2679" s="34">
        <f>VLOOKUP(D2679,nusedswatershed,4,FALSE)</f>
        <v>25</v>
      </c>
      <c r="C2679" s="35">
        <v>25</v>
      </c>
      <c r="D2679" s="36" t="s">
        <v>221</v>
      </c>
      <c r="E2679" s="36" t="s">
        <v>91</v>
      </c>
      <c r="F2679" s="21" t="s">
        <v>163</v>
      </c>
      <c r="G2679" s="22">
        <v>1975</v>
      </c>
      <c r="H2679" s="128" t="s">
        <v>643</v>
      </c>
      <c r="I2679" s="40"/>
      <c r="J2679" s="159" t="str">
        <f>IFERROR(IF(K2679&gt;0,I2679*K2679,"   -"),"   -")</f>
        <v xml:space="preserve">   -</v>
      </c>
      <c r="K2679" s="52" t="str">
        <f>_xlfn.IFNA(VLOOKUP(D2679&amp;"."&amp;G2679,PNIdata!$E$6:$L$264,2,FALSE),"-")</f>
        <v>-</v>
      </c>
      <c r="L2679" s="158" t="str">
        <f>IFERROR(IF(O2679&gt;0,I2679*O2679,"   -"),"   -")</f>
        <v xml:space="preserve">   -</v>
      </c>
      <c r="M2679" s="52"/>
      <c r="N2679" s="167"/>
      <c r="O2679" s="167"/>
    </row>
    <row r="2680" spans="1:15" hidden="1" x14ac:dyDescent="0.25">
      <c r="A2680" s="33" t="s">
        <v>154</v>
      </c>
      <c r="B2680" s="34">
        <f>VLOOKUP(D2680,nusedswatershed,4,FALSE)</f>
        <v>25</v>
      </c>
      <c r="C2680" s="35">
        <v>25</v>
      </c>
      <c r="D2680" s="36" t="s">
        <v>221</v>
      </c>
      <c r="E2680" s="36" t="s">
        <v>91</v>
      </c>
      <c r="F2680" s="21" t="s">
        <v>163</v>
      </c>
      <c r="G2680" s="22">
        <v>1974</v>
      </c>
      <c r="H2680" s="128" t="s">
        <v>643</v>
      </c>
      <c r="I2680" s="40"/>
      <c r="J2680" s="159" t="str">
        <f>IFERROR(IF(K2680&gt;0,I2680*K2680,"   -"),"   -")</f>
        <v xml:space="preserve">   -</v>
      </c>
      <c r="K2680" s="52" t="str">
        <f>_xlfn.IFNA(VLOOKUP(D2680&amp;"."&amp;G2680,PNIdata!$E$6:$L$264,2,FALSE),"-")</f>
        <v>-</v>
      </c>
      <c r="L2680" s="158" t="str">
        <f>IFERROR(IF(O2680&gt;0,I2680*O2680,"   -"),"   -")</f>
        <v xml:space="preserve">   -</v>
      </c>
      <c r="M2680" s="52"/>
      <c r="N2680" s="167"/>
      <c r="O2680" s="167"/>
    </row>
    <row r="2681" spans="1:15" hidden="1" x14ac:dyDescent="0.25">
      <c r="A2681" s="33" t="s">
        <v>154</v>
      </c>
      <c r="B2681" s="34">
        <f>VLOOKUP(D2681,nusedswatershed,4,FALSE)</f>
        <v>25</v>
      </c>
      <c r="C2681" s="35">
        <v>25</v>
      </c>
      <c r="D2681" s="36" t="s">
        <v>221</v>
      </c>
      <c r="E2681" s="36" t="s">
        <v>91</v>
      </c>
      <c r="F2681" s="21" t="s">
        <v>163</v>
      </c>
      <c r="G2681" s="22">
        <v>1973</v>
      </c>
      <c r="H2681" s="128">
        <v>25</v>
      </c>
      <c r="I2681" s="40">
        <v>25</v>
      </c>
      <c r="J2681" s="159" t="str">
        <f>IFERROR(IF(K2681&gt;0,I2681*K2681,"   -"),"   -")</f>
        <v xml:space="preserve">   -</v>
      </c>
      <c r="K2681" s="52" t="str">
        <f>_xlfn.IFNA(VLOOKUP(D2681&amp;"."&amp;G2681,PNIdata!$E$6:$L$264,2,FALSE),"-")</f>
        <v>-</v>
      </c>
      <c r="L2681" s="158" t="str">
        <f>IFERROR(IF(O2681&gt;0,I2681*O2681,"   -"),"   -")</f>
        <v xml:space="preserve">   -</v>
      </c>
      <c r="M2681" s="52"/>
      <c r="N2681" s="167"/>
      <c r="O2681" s="167"/>
    </row>
    <row r="2682" spans="1:15" hidden="1" x14ac:dyDescent="0.25">
      <c r="A2682" s="33" t="s">
        <v>154</v>
      </c>
      <c r="B2682" s="34">
        <f>VLOOKUP(D2682,nusedswatershed,4,FALSE)</f>
        <v>25</v>
      </c>
      <c r="C2682" s="35">
        <v>25</v>
      </c>
      <c r="D2682" s="36" t="s">
        <v>221</v>
      </c>
      <c r="E2682" s="36" t="s">
        <v>91</v>
      </c>
      <c r="F2682" s="21" t="s">
        <v>163</v>
      </c>
      <c r="G2682" s="22">
        <v>1972</v>
      </c>
      <c r="H2682" s="128" t="s">
        <v>643</v>
      </c>
      <c r="I2682" s="40"/>
      <c r="J2682" s="159" t="str">
        <f>IFERROR(IF(K2682&gt;0,I2682*K2682,"   -"),"   -")</f>
        <v xml:space="preserve">   -</v>
      </c>
      <c r="K2682" s="52" t="str">
        <f>_xlfn.IFNA(VLOOKUP(D2682&amp;"."&amp;G2682,PNIdata!$E$6:$L$264,2,FALSE),"-")</f>
        <v>-</v>
      </c>
      <c r="L2682" s="158" t="str">
        <f>IFERROR(IF(O2682&gt;0,I2682*O2682,"   -"),"   -")</f>
        <v xml:space="preserve">   -</v>
      </c>
      <c r="M2682" s="52"/>
      <c r="N2682" s="167"/>
      <c r="O2682" s="167"/>
    </row>
    <row r="2683" spans="1:15" hidden="1" x14ac:dyDescent="0.25">
      <c r="A2683" s="33" t="s">
        <v>154</v>
      </c>
      <c r="B2683" s="34">
        <f>VLOOKUP(D2683,nusedswatershed,4,FALSE)</f>
        <v>25</v>
      </c>
      <c r="C2683" s="35">
        <v>25</v>
      </c>
      <c r="D2683" s="36" t="s">
        <v>221</v>
      </c>
      <c r="E2683" s="36" t="s">
        <v>91</v>
      </c>
      <c r="F2683" s="21" t="s">
        <v>163</v>
      </c>
      <c r="G2683" s="22">
        <v>1971</v>
      </c>
      <c r="H2683" s="128">
        <v>25</v>
      </c>
      <c r="I2683" s="40">
        <v>25</v>
      </c>
      <c r="J2683" s="159" t="str">
        <f>IFERROR(IF(K2683&gt;0,I2683*K2683,"   -"),"   -")</f>
        <v xml:space="preserve">   -</v>
      </c>
      <c r="K2683" s="52" t="str">
        <f>_xlfn.IFNA(VLOOKUP(D2683&amp;"."&amp;G2683,PNIdata!$E$6:$L$264,2,FALSE),"-")</f>
        <v>-</v>
      </c>
      <c r="L2683" s="158" t="str">
        <f>IFERROR(IF(O2683&gt;0,I2683*O2683,"   -"),"   -")</f>
        <v xml:space="preserve">   -</v>
      </c>
      <c r="M2683" s="52"/>
      <c r="N2683" s="167"/>
      <c r="O2683" s="167"/>
    </row>
    <row r="2684" spans="1:15" hidden="1" x14ac:dyDescent="0.25">
      <c r="A2684" s="33" t="s">
        <v>154</v>
      </c>
      <c r="B2684" s="34">
        <f>VLOOKUP(D2684,nusedswatershed,4,FALSE)</f>
        <v>25</v>
      </c>
      <c r="C2684" s="35">
        <v>25</v>
      </c>
      <c r="D2684" s="36" t="s">
        <v>221</v>
      </c>
      <c r="E2684" s="36" t="s">
        <v>91</v>
      </c>
      <c r="F2684" s="21" t="s">
        <v>163</v>
      </c>
      <c r="G2684" s="22">
        <v>1970</v>
      </c>
      <c r="H2684" s="128">
        <v>15</v>
      </c>
      <c r="I2684" s="40">
        <v>15</v>
      </c>
      <c r="J2684" s="159" t="str">
        <f>IFERROR(IF(K2684&gt;0,I2684*K2684,"   -"),"   -")</f>
        <v xml:space="preserve">   -</v>
      </c>
      <c r="K2684" s="52" t="str">
        <f>_xlfn.IFNA(VLOOKUP(D2684&amp;"."&amp;G2684,PNIdata!$E$6:$L$264,2,FALSE),"-")</f>
        <v>-</v>
      </c>
      <c r="L2684" s="158" t="str">
        <f>IFERROR(IF(O2684&gt;0,I2684*O2684,"   -"),"   -")</f>
        <v xml:space="preserve">   -</v>
      </c>
      <c r="M2684" s="52"/>
      <c r="N2684" s="167"/>
      <c r="O2684" s="167"/>
    </row>
    <row r="2685" spans="1:15" hidden="1" x14ac:dyDescent="0.25">
      <c r="A2685" s="33" t="s">
        <v>154</v>
      </c>
      <c r="B2685" s="34">
        <f>VLOOKUP(D2685,nusedswatershed,4,FALSE)</f>
        <v>25</v>
      </c>
      <c r="C2685" s="35">
        <v>25</v>
      </c>
      <c r="D2685" s="36" t="s">
        <v>221</v>
      </c>
      <c r="E2685" s="36" t="s">
        <v>91</v>
      </c>
      <c r="F2685" s="21" t="s">
        <v>163</v>
      </c>
      <c r="G2685" s="22">
        <v>1969</v>
      </c>
      <c r="H2685" s="128">
        <v>25</v>
      </c>
      <c r="I2685" s="40">
        <v>25</v>
      </c>
      <c r="J2685" s="159" t="str">
        <f>IFERROR(IF(K2685&gt;0,I2685*K2685,"   -"),"   -")</f>
        <v xml:space="preserve">   -</v>
      </c>
      <c r="K2685" s="52" t="str">
        <f>_xlfn.IFNA(VLOOKUP(D2685&amp;"."&amp;G2685,PNIdata!$E$6:$L$264,2,FALSE),"-")</f>
        <v>-</v>
      </c>
      <c r="L2685" s="158" t="str">
        <f>IFERROR(IF(O2685&gt;0,I2685*O2685,"   -"),"   -")</f>
        <v xml:space="preserve">   -</v>
      </c>
      <c r="M2685" s="52"/>
      <c r="N2685" s="167"/>
      <c r="O2685" s="167"/>
    </row>
    <row r="2686" spans="1:15" hidden="1" x14ac:dyDescent="0.25">
      <c r="A2686" s="33" t="s">
        <v>154</v>
      </c>
      <c r="B2686" s="34">
        <f>VLOOKUP(D2686,nusedswatershed,4,FALSE)</f>
        <v>25</v>
      </c>
      <c r="C2686" s="35">
        <v>25</v>
      </c>
      <c r="D2686" s="36" t="s">
        <v>221</v>
      </c>
      <c r="E2686" s="36" t="s">
        <v>91</v>
      </c>
      <c r="F2686" s="21" t="s">
        <v>163</v>
      </c>
      <c r="G2686" s="22">
        <v>1968</v>
      </c>
      <c r="H2686" s="128">
        <v>25</v>
      </c>
      <c r="I2686" s="40">
        <v>25</v>
      </c>
      <c r="J2686" s="159" t="str">
        <f>IFERROR(IF(K2686&gt;0,I2686*K2686,"   -"),"   -")</f>
        <v xml:space="preserve">   -</v>
      </c>
      <c r="K2686" s="52" t="str">
        <f>_xlfn.IFNA(VLOOKUP(D2686&amp;"."&amp;G2686,PNIdata!$E$6:$L$264,2,FALSE),"-")</f>
        <v>-</v>
      </c>
      <c r="L2686" s="158" t="str">
        <f>IFERROR(IF(O2686&gt;0,I2686*O2686,"   -"),"   -")</f>
        <v xml:space="preserve">   -</v>
      </c>
      <c r="M2686" s="52"/>
      <c r="N2686" s="167"/>
      <c r="O2686" s="167"/>
    </row>
    <row r="2687" spans="1:15" hidden="1" x14ac:dyDescent="0.25">
      <c r="A2687" s="33" t="s">
        <v>154</v>
      </c>
      <c r="B2687" s="34">
        <f>VLOOKUP(D2687,nusedswatershed,4,FALSE)</f>
        <v>25</v>
      </c>
      <c r="C2687" s="35">
        <v>25</v>
      </c>
      <c r="D2687" s="36" t="s">
        <v>221</v>
      </c>
      <c r="E2687" s="36" t="s">
        <v>91</v>
      </c>
      <c r="F2687" s="21" t="s">
        <v>163</v>
      </c>
      <c r="G2687" s="22">
        <v>1967</v>
      </c>
      <c r="H2687" s="128">
        <v>25</v>
      </c>
      <c r="I2687" s="40">
        <v>25</v>
      </c>
      <c r="J2687" s="159" t="str">
        <f>IFERROR(IF(K2687&gt;0,I2687*K2687,"   -"),"   -")</f>
        <v xml:space="preserve">   -</v>
      </c>
      <c r="K2687" s="52" t="str">
        <f>_xlfn.IFNA(VLOOKUP(D2687&amp;"."&amp;G2687,PNIdata!$E$6:$L$264,2,FALSE),"-")</f>
        <v>-</v>
      </c>
      <c r="L2687" s="158" t="str">
        <f>IFERROR(IF(O2687&gt;0,I2687*O2687,"   -"),"   -")</f>
        <v xml:space="preserve">   -</v>
      </c>
      <c r="M2687" s="52"/>
      <c r="N2687" s="167"/>
      <c r="O2687" s="167"/>
    </row>
    <row r="2688" spans="1:15" hidden="1" x14ac:dyDescent="0.25">
      <c r="A2688" s="33" t="s">
        <v>154</v>
      </c>
      <c r="B2688" s="34">
        <f>VLOOKUP(D2688,nusedswatershed,4,FALSE)</f>
        <v>25</v>
      </c>
      <c r="C2688" s="35">
        <v>25</v>
      </c>
      <c r="D2688" s="36" t="s">
        <v>221</v>
      </c>
      <c r="E2688" s="36" t="s">
        <v>91</v>
      </c>
      <c r="F2688" s="21" t="s">
        <v>163</v>
      </c>
      <c r="G2688" s="22">
        <v>1966</v>
      </c>
      <c r="H2688" s="128">
        <v>75</v>
      </c>
      <c r="I2688" s="40">
        <v>75</v>
      </c>
      <c r="J2688" s="159" t="str">
        <f>IFERROR(IF(K2688&gt;0,I2688*K2688,"   -"),"   -")</f>
        <v xml:space="preserve">   -</v>
      </c>
      <c r="K2688" s="52" t="str">
        <f>_xlfn.IFNA(VLOOKUP(D2688&amp;"."&amp;G2688,PNIdata!$E$6:$L$264,2,FALSE),"-")</f>
        <v>-</v>
      </c>
      <c r="L2688" s="158" t="str">
        <f>IFERROR(IF(O2688&gt;0,I2688*O2688,"   -"),"   -")</f>
        <v xml:space="preserve">   -</v>
      </c>
      <c r="M2688" s="52"/>
      <c r="N2688" s="167"/>
      <c r="O2688" s="167"/>
    </row>
    <row r="2689" spans="1:19" hidden="1" x14ac:dyDescent="0.25">
      <c r="A2689" s="33" t="s">
        <v>154</v>
      </c>
      <c r="B2689" s="34">
        <f>VLOOKUP(D2689,nusedswatershed,4,FALSE)</f>
        <v>25</v>
      </c>
      <c r="C2689" s="35">
        <v>25</v>
      </c>
      <c r="D2689" s="36" t="s">
        <v>221</v>
      </c>
      <c r="E2689" s="36" t="s">
        <v>91</v>
      </c>
      <c r="F2689" s="21" t="s">
        <v>163</v>
      </c>
      <c r="G2689" s="22">
        <v>1965</v>
      </c>
      <c r="H2689" s="128">
        <v>200</v>
      </c>
      <c r="I2689" s="40">
        <v>200</v>
      </c>
      <c r="J2689" s="159" t="str">
        <f>IFERROR(IF(K2689&gt;0,I2689*K2689,"   -"),"   -")</f>
        <v xml:space="preserve">   -</v>
      </c>
      <c r="K2689" s="52" t="str">
        <f>_xlfn.IFNA(VLOOKUP(D2689&amp;"."&amp;G2689,PNIdata!$E$6:$L$264,2,FALSE),"-")</f>
        <v>-</v>
      </c>
      <c r="L2689" s="158" t="str">
        <f>IFERROR(IF(O2689&gt;0,I2689*O2689,"   -"),"   -")</f>
        <v xml:space="preserve">   -</v>
      </c>
      <c r="M2689" s="52"/>
      <c r="N2689" s="167"/>
      <c r="O2689" s="167"/>
    </row>
    <row r="2690" spans="1:19" hidden="1" x14ac:dyDescent="0.25">
      <c r="A2690" s="33" t="s">
        <v>154</v>
      </c>
      <c r="B2690" s="34">
        <f>VLOOKUP(D2690,nusedswatershed,4,FALSE)</f>
        <v>25</v>
      </c>
      <c r="C2690" s="35">
        <v>25</v>
      </c>
      <c r="D2690" s="36" t="s">
        <v>221</v>
      </c>
      <c r="E2690" s="36" t="s">
        <v>91</v>
      </c>
      <c r="F2690" s="21" t="s">
        <v>163</v>
      </c>
      <c r="G2690" s="22">
        <v>1964</v>
      </c>
      <c r="H2690" s="128">
        <v>75</v>
      </c>
      <c r="I2690" s="40">
        <v>75</v>
      </c>
      <c r="J2690" s="159" t="str">
        <f>IFERROR(IF(K2690&gt;0,I2690*K2690,"   -"),"   -")</f>
        <v xml:space="preserve">   -</v>
      </c>
      <c r="K2690" s="52" t="str">
        <f>_xlfn.IFNA(VLOOKUP(D2690&amp;"."&amp;G2690,PNIdata!$E$6:$L$264,2,FALSE),"-")</f>
        <v>-</v>
      </c>
      <c r="L2690" s="158" t="str">
        <f>IFERROR(IF(O2690&gt;0,I2690*O2690,"   -"),"   -")</f>
        <v xml:space="preserve">   -</v>
      </c>
      <c r="M2690" s="52"/>
      <c r="N2690" s="167"/>
      <c r="O2690" s="167"/>
    </row>
    <row r="2691" spans="1:19" hidden="1" x14ac:dyDescent="0.25">
      <c r="A2691" s="33" t="s">
        <v>154</v>
      </c>
      <c r="B2691" s="34">
        <f>VLOOKUP(D2691,nusedswatershed,4,FALSE)</f>
        <v>25</v>
      </c>
      <c r="C2691" s="35">
        <v>25</v>
      </c>
      <c r="D2691" s="36" t="s">
        <v>221</v>
      </c>
      <c r="E2691" s="36" t="s">
        <v>91</v>
      </c>
      <c r="F2691" s="21" t="s">
        <v>163</v>
      </c>
      <c r="G2691" s="22">
        <v>1963</v>
      </c>
      <c r="H2691" s="128">
        <v>25</v>
      </c>
      <c r="I2691" s="40">
        <v>25</v>
      </c>
      <c r="J2691" s="159" t="str">
        <f>IFERROR(IF(K2691&gt;0,I2691*K2691,"   -"),"   -")</f>
        <v xml:space="preserve">   -</v>
      </c>
      <c r="K2691" s="52" t="str">
        <f>_xlfn.IFNA(VLOOKUP(D2691&amp;"."&amp;G2691,PNIdata!$E$6:$L$264,2,FALSE),"-")</f>
        <v>-</v>
      </c>
      <c r="L2691" s="158" t="str">
        <f>IFERROR(IF(O2691&gt;0,I2691*O2691,"   -"),"   -")</f>
        <v xml:space="preserve">   -</v>
      </c>
      <c r="M2691" s="52"/>
      <c r="N2691" s="167"/>
      <c r="O2691" s="167"/>
    </row>
    <row r="2692" spans="1:19" hidden="1" x14ac:dyDescent="0.25">
      <c r="A2692" s="33" t="s">
        <v>154</v>
      </c>
      <c r="B2692" s="34">
        <f>VLOOKUP(D2692,nusedswatershed,4,FALSE)</f>
        <v>25</v>
      </c>
      <c r="C2692" s="35">
        <v>25</v>
      </c>
      <c r="D2692" s="36" t="s">
        <v>221</v>
      </c>
      <c r="E2692" s="36" t="s">
        <v>91</v>
      </c>
      <c r="F2692" s="21" t="s">
        <v>163</v>
      </c>
      <c r="G2692" s="22">
        <v>1962</v>
      </c>
      <c r="H2692" s="128">
        <v>75</v>
      </c>
      <c r="I2692" s="40">
        <v>75</v>
      </c>
      <c r="J2692" s="159" t="str">
        <f>IFERROR(IF(K2692&gt;0,I2692*K2692,"   -"),"   -")</f>
        <v xml:space="preserve">   -</v>
      </c>
      <c r="K2692" s="52" t="str">
        <f>_xlfn.IFNA(VLOOKUP(D2692&amp;"."&amp;G2692,PNIdata!$E$6:$L$264,2,FALSE),"-")</f>
        <v>-</v>
      </c>
      <c r="L2692" s="158" t="str">
        <f>IFERROR(IF(O2692&gt;0,I2692*O2692,"   -"),"   -")</f>
        <v xml:space="preserve">   -</v>
      </c>
      <c r="M2692" s="52"/>
      <c r="N2692" s="167"/>
      <c r="O2692" s="167"/>
    </row>
    <row r="2693" spans="1:19" hidden="1" x14ac:dyDescent="0.25">
      <c r="A2693" s="33" t="s">
        <v>154</v>
      </c>
      <c r="B2693" s="34">
        <f>VLOOKUP(D2693,nusedswatershed,4,FALSE)</f>
        <v>25</v>
      </c>
      <c r="C2693" s="35">
        <v>25</v>
      </c>
      <c r="D2693" s="36" t="s">
        <v>221</v>
      </c>
      <c r="E2693" s="36" t="s">
        <v>91</v>
      </c>
      <c r="F2693" s="21" t="s">
        <v>163</v>
      </c>
      <c r="G2693" s="22">
        <v>1961</v>
      </c>
      <c r="H2693" s="128" t="s">
        <v>643</v>
      </c>
      <c r="I2693" s="40"/>
      <c r="J2693" s="159" t="str">
        <f>IFERROR(IF(K2693&gt;0,I2693*K2693,"   -"),"   -")</f>
        <v xml:space="preserve">   -</v>
      </c>
      <c r="K2693" s="52" t="str">
        <f>_xlfn.IFNA(VLOOKUP(D2693&amp;"."&amp;G2693,PNIdata!$E$6:$L$264,2,FALSE),"-")</f>
        <v>-</v>
      </c>
      <c r="L2693" s="158" t="str">
        <f>IFERROR(IF(O2693&gt;0,I2693*O2693,"   -"),"   -")</f>
        <v xml:space="preserve">   -</v>
      </c>
      <c r="M2693" s="52"/>
      <c r="N2693" s="167"/>
      <c r="O2693" s="167"/>
    </row>
    <row r="2694" spans="1:19" hidden="1" x14ac:dyDescent="0.25">
      <c r="A2694" s="33" t="s">
        <v>154</v>
      </c>
      <c r="B2694" s="34">
        <f>VLOOKUP(D2694,nusedswatershed,4,FALSE)</f>
        <v>25</v>
      </c>
      <c r="C2694" s="35">
        <v>25</v>
      </c>
      <c r="D2694" s="36" t="s">
        <v>221</v>
      </c>
      <c r="E2694" s="36" t="s">
        <v>91</v>
      </c>
      <c r="F2694" s="21" t="s">
        <v>163</v>
      </c>
      <c r="G2694" s="22">
        <v>1960</v>
      </c>
      <c r="H2694" s="128" t="s">
        <v>645</v>
      </c>
      <c r="I2694" s="40"/>
      <c r="J2694" s="159" t="str">
        <f>IFERROR(IF(K2694&gt;0,I2694*K2694,"   -"),"   -")</f>
        <v xml:space="preserve">   -</v>
      </c>
      <c r="K2694" s="52" t="str">
        <f>_xlfn.IFNA(VLOOKUP(D2694&amp;"."&amp;G2694,PNIdata!$E$6:$L$264,2,FALSE),"-")</f>
        <v>-</v>
      </c>
      <c r="L2694" s="158" t="str">
        <f>IFERROR(IF(O2694&gt;0,I2694*O2694,"   -"),"   -")</f>
        <v xml:space="preserve">   -</v>
      </c>
      <c r="M2694" s="52"/>
      <c r="N2694" s="167"/>
      <c r="O2694" s="167"/>
    </row>
    <row r="2695" spans="1:19" hidden="1" x14ac:dyDescent="0.25">
      <c r="A2695" s="33" t="s">
        <v>154</v>
      </c>
      <c r="B2695" s="34">
        <f>VLOOKUP(D2695,nusedswatershed,4,FALSE)</f>
        <v>25</v>
      </c>
      <c r="C2695" s="35">
        <v>25</v>
      </c>
      <c r="D2695" s="36" t="s">
        <v>221</v>
      </c>
      <c r="E2695" s="36" t="s">
        <v>91</v>
      </c>
      <c r="F2695" s="21" t="s">
        <v>163</v>
      </c>
      <c r="G2695" s="22">
        <v>1959</v>
      </c>
      <c r="H2695" s="128" t="s">
        <v>643</v>
      </c>
      <c r="I2695" s="40"/>
      <c r="J2695" s="159" t="str">
        <f>IFERROR(IF(K2695&gt;0,I2695*K2695,"   -"),"   -")</f>
        <v xml:space="preserve">   -</v>
      </c>
      <c r="K2695" s="52" t="str">
        <f>_xlfn.IFNA(VLOOKUP(D2695&amp;"."&amp;G2695,PNIdata!$E$6:$L$264,2,FALSE),"-")</f>
        <v>-</v>
      </c>
      <c r="L2695" s="158" t="str">
        <f>IFERROR(IF(O2695&gt;0,I2695*O2695,"   -"),"   -")</f>
        <v xml:space="preserve">   -</v>
      </c>
      <c r="M2695" s="52"/>
      <c r="N2695" s="167"/>
      <c r="O2695" s="167"/>
    </row>
    <row r="2696" spans="1:19" hidden="1" x14ac:dyDescent="0.25">
      <c r="A2696" s="33" t="s">
        <v>154</v>
      </c>
      <c r="B2696" s="34">
        <f>VLOOKUP(D2696,nusedswatershed,4,FALSE)</f>
        <v>25</v>
      </c>
      <c r="C2696" s="35">
        <v>25</v>
      </c>
      <c r="D2696" s="36" t="s">
        <v>221</v>
      </c>
      <c r="E2696" s="36" t="s">
        <v>91</v>
      </c>
      <c r="F2696" s="21" t="s">
        <v>163</v>
      </c>
      <c r="G2696" s="22">
        <v>1958</v>
      </c>
      <c r="H2696" s="128" t="s">
        <v>643</v>
      </c>
      <c r="I2696" s="40"/>
      <c r="J2696" s="159" t="str">
        <f>IFERROR(IF(K2696&gt;0,I2696*K2696,"   -"),"   -")</f>
        <v xml:space="preserve">   -</v>
      </c>
      <c r="K2696" s="52" t="str">
        <f>_xlfn.IFNA(VLOOKUP(D2696&amp;"."&amp;G2696,PNIdata!$E$6:$L$264,2,FALSE),"-")</f>
        <v>-</v>
      </c>
      <c r="L2696" s="158" t="str">
        <f>IFERROR(IF(O2696&gt;0,I2696*O2696,"   -"),"   -")</f>
        <v xml:space="preserve">   -</v>
      </c>
      <c r="M2696" s="52"/>
      <c r="N2696" s="167"/>
      <c r="O2696" s="167"/>
    </row>
    <row r="2697" spans="1:19" hidden="1" x14ac:dyDescent="0.25">
      <c r="A2697" s="33" t="s">
        <v>154</v>
      </c>
      <c r="B2697" s="34">
        <f>VLOOKUP(D2697,nusedswatershed,4,FALSE)</f>
        <v>25</v>
      </c>
      <c r="C2697" s="35">
        <v>25</v>
      </c>
      <c r="D2697" s="36" t="s">
        <v>221</v>
      </c>
      <c r="E2697" s="36" t="s">
        <v>91</v>
      </c>
      <c r="F2697" s="21" t="s">
        <v>163</v>
      </c>
      <c r="G2697" s="22">
        <v>1957</v>
      </c>
      <c r="H2697" s="128" t="s">
        <v>645</v>
      </c>
      <c r="I2697" s="40"/>
      <c r="J2697" s="159" t="str">
        <f>IFERROR(IF(K2697&gt;0,I2697*K2697,"   -"),"   -")</f>
        <v xml:space="preserve">   -</v>
      </c>
      <c r="K2697" s="52" t="str">
        <f>_xlfn.IFNA(VLOOKUP(D2697&amp;"."&amp;G2697,PNIdata!$E$6:$L$264,2,FALSE),"-")</f>
        <v>-</v>
      </c>
      <c r="L2697" s="158" t="str">
        <f>IFERROR(IF(O2697&gt;0,I2697*O2697,"   -"),"   -")</f>
        <v xml:space="preserve">   -</v>
      </c>
      <c r="M2697" s="52"/>
      <c r="N2697" s="167"/>
      <c r="O2697" s="167"/>
    </row>
    <row r="2698" spans="1:19" hidden="1" x14ac:dyDescent="0.25">
      <c r="A2698" s="33" t="s">
        <v>154</v>
      </c>
      <c r="B2698" s="34">
        <f>VLOOKUP(D2698,nusedswatershed,4,FALSE)</f>
        <v>25</v>
      </c>
      <c r="C2698" s="35">
        <v>25</v>
      </c>
      <c r="D2698" s="36" t="s">
        <v>221</v>
      </c>
      <c r="E2698" s="36" t="s">
        <v>91</v>
      </c>
      <c r="F2698" s="21" t="s">
        <v>163</v>
      </c>
      <c r="G2698" s="22">
        <v>1956</v>
      </c>
      <c r="H2698" s="128">
        <v>25</v>
      </c>
      <c r="I2698" s="40">
        <v>25</v>
      </c>
      <c r="J2698" s="159" t="str">
        <f>IFERROR(IF(K2698&gt;0,I2698*K2698,"   -"),"   -")</f>
        <v xml:space="preserve">   -</v>
      </c>
      <c r="K2698" s="52" t="str">
        <f>_xlfn.IFNA(VLOOKUP(D2698&amp;"."&amp;G2698,PNIdata!$E$6:$L$264,2,FALSE),"-")</f>
        <v>-</v>
      </c>
      <c r="L2698" s="158" t="str">
        <f>IFERROR(IF(O2698&gt;0,I2698*O2698,"   -"),"   -")</f>
        <v xml:space="preserve">   -</v>
      </c>
      <c r="M2698" s="52"/>
      <c r="N2698" s="167"/>
      <c r="O2698" s="167"/>
    </row>
    <row r="2699" spans="1:19" hidden="1" x14ac:dyDescent="0.25">
      <c r="A2699" s="33" t="s">
        <v>154</v>
      </c>
      <c r="B2699" s="34">
        <f>VLOOKUP(D2699,nusedswatershed,4,FALSE)</f>
        <v>25</v>
      </c>
      <c r="C2699" s="35">
        <v>25</v>
      </c>
      <c r="D2699" s="36" t="s">
        <v>221</v>
      </c>
      <c r="E2699" s="36" t="s">
        <v>91</v>
      </c>
      <c r="F2699" s="21" t="s">
        <v>163</v>
      </c>
      <c r="G2699" s="22">
        <v>1955</v>
      </c>
      <c r="H2699" s="128">
        <v>25</v>
      </c>
      <c r="I2699" s="40">
        <v>25</v>
      </c>
      <c r="J2699" s="159" t="str">
        <f>IFERROR(IF(K2699&gt;0,I2699*K2699,"   -"),"   -")</f>
        <v xml:space="preserve">   -</v>
      </c>
      <c r="K2699" s="52" t="str">
        <f>_xlfn.IFNA(VLOOKUP(D2699&amp;"."&amp;G2699,PNIdata!$E$6:$L$264,2,FALSE),"-")</f>
        <v>-</v>
      </c>
      <c r="L2699" s="158" t="str">
        <f>IFERROR(IF(O2699&gt;0,I2699*O2699,"   -"),"   -")</f>
        <v xml:space="preserve">   -</v>
      </c>
      <c r="M2699" s="52"/>
      <c r="N2699" s="167"/>
      <c r="O2699" s="167"/>
    </row>
    <row r="2700" spans="1:19" hidden="1" x14ac:dyDescent="0.25">
      <c r="A2700" s="33" t="s">
        <v>154</v>
      </c>
      <c r="B2700" s="34">
        <f>VLOOKUP(D2700,nusedswatershed,4,FALSE)</f>
        <v>25</v>
      </c>
      <c r="C2700" s="35">
        <v>25</v>
      </c>
      <c r="D2700" s="36" t="s">
        <v>221</v>
      </c>
      <c r="E2700" s="36" t="s">
        <v>91</v>
      </c>
      <c r="F2700" s="21" t="s">
        <v>163</v>
      </c>
      <c r="G2700" s="22">
        <v>1954</v>
      </c>
      <c r="H2700" s="128">
        <v>50</v>
      </c>
      <c r="I2700" s="40">
        <v>50</v>
      </c>
      <c r="J2700" s="159" t="str">
        <f>IFERROR(IF(K2700&gt;0,I2700*K2700,"   -"),"   -")</f>
        <v xml:space="preserve">   -</v>
      </c>
      <c r="K2700" s="52" t="str">
        <f>_xlfn.IFNA(VLOOKUP(D2700&amp;"."&amp;G2700,PNIdata!$E$6:$L$264,2,FALSE),"-")</f>
        <v>-</v>
      </c>
      <c r="L2700" s="158" t="str">
        <f>IFERROR(IF(O2700&gt;0,I2700*O2700,"   -"),"   -")</f>
        <v xml:space="preserve">   -</v>
      </c>
      <c r="M2700" s="52"/>
      <c r="N2700" s="167"/>
      <c r="O2700" s="167"/>
    </row>
    <row r="2701" spans="1:19" hidden="1" x14ac:dyDescent="0.25">
      <c r="A2701" s="33" t="s">
        <v>154</v>
      </c>
      <c r="B2701" s="34">
        <f>VLOOKUP(D2701,nusedswatershed,4,FALSE)</f>
        <v>25</v>
      </c>
      <c r="C2701" s="35">
        <v>25</v>
      </c>
      <c r="D2701" s="36" t="s">
        <v>221</v>
      </c>
      <c r="E2701" s="36" t="s">
        <v>91</v>
      </c>
      <c r="F2701" s="21" t="s">
        <v>163</v>
      </c>
      <c r="G2701" s="22">
        <v>1953</v>
      </c>
      <c r="H2701" s="128">
        <v>75</v>
      </c>
      <c r="I2701" s="40">
        <v>75</v>
      </c>
      <c r="J2701" s="159" t="str">
        <f>IFERROR(IF(K2701&gt;0,I2701*K2701,"   -"),"   -")</f>
        <v xml:space="preserve">   -</v>
      </c>
      <c r="K2701" s="52" t="str">
        <f>_xlfn.IFNA(VLOOKUP(D2701&amp;"."&amp;G2701,PNIdata!$E$6:$L$264,2,FALSE),"-")</f>
        <v>-</v>
      </c>
      <c r="L2701" s="158" t="str">
        <f>IFERROR(IF(O2701&gt;0,I2701*O2701,"   -"),"   -")</f>
        <v xml:space="preserve">   -</v>
      </c>
      <c r="M2701" s="52"/>
      <c r="N2701" s="167"/>
      <c r="O2701" s="167"/>
    </row>
    <row r="2702" spans="1:19" x14ac:dyDescent="0.25">
      <c r="A2702" s="33" t="s">
        <v>109</v>
      </c>
      <c r="B2702" s="34" t="e">
        <f>VLOOKUP(D2702,nusedswatershed,4,FALSE)</f>
        <v>#N/A</v>
      </c>
      <c r="C2702" s="35">
        <v>20</v>
      </c>
      <c r="D2702" s="36" t="s">
        <v>92</v>
      </c>
      <c r="E2702" s="36" t="s">
        <v>187</v>
      </c>
      <c r="F2702" s="21" t="s">
        <v>163</v>
      </c>
      <c r="G2702" s="40">
        <v>2023</v>
      </c>
      <c r="H2702" s="128">
        <f>2642</f>
        <v>2642</v>
      </c>
      <c r="I2702" s="40">
        <v>2642</v>
      </c>
      <c r="J2702" s="159" t="str">
        <f>IFERROR(IF(K2702&gt;0,I2702*K2702,"   -"),"   -")</f>
        <v xml:space="preserve">   -</v>
      </c>
      <c r="K2702" s="52" t="str">
        <f>_xlfn.IFNA(VLOOKUP(D2702&amp;"."&amp;G2702,PNIdata!$E$6:$L$264,2,FALSE),"-")</f>
        <v>-</v>
      </c>
      <c r="L2702" s="158" t="str">
        <f>IFERROR(IF(O2702&gt;0,I2702*O2702,"   -"),"   -")</f>
        <v xml:space="preserve">   -</v>
      </c>
      <c r="M2702" s="52"/>
      <c r="N2702" s="167"/>
      <c r="O2702" s="167"/>
    </row>
    <row r="2703" spans="1:19" x14ac:dyDescent="0.25">
      <c r="A2703" s="33" t="s">
        <v>109</v>
      </c>
      <c r="B2703" s="34" t="e">
        <f>VLOOKUP(D2703,nusedswatershed,4,FALSE)</f>
        <v>#N/A</v>
      </c>
      <c r="C2703" s="35">
        <v>20</v>
      </c>
      <c r="D2703" s="36" t="s">
        <v>92</v>
      </c>
      <c r="E2703" s="36" t="s">
        <v>187</v>
      </c>
      <c r="F2703" s="21" t="s">
        <v>163</v>
      </c>
      <c r="G2703" s="40">
        <v>2022</v>
      </c>
      <c r="H2703" s="128">
        <f>494</f>
        <v>494</v>
      </c>
      <c r="I2703" s="40">
        <v>494</v>
      </c>
      <c r="J2703" s="159" t="str">
        <f>IFERROR(IF(K2703&gt;0,I2703*K2703,"   -"),"   -")</f>
        <v xml:space="preserve">   -</v>
      </c>
      <c r="K2703" s="52" t="str">
        <f>_xlfn.IFNA(VLOOKUP(D2703&amp;"."&amp;G2703,PNIdata!$E$6:$L$264,2,FALSE),"-")</f>
        <v>-</v>
      </c>
      <c r="L2703" s="158" t="str">
        <f>IFERROR(IF(O2703&gt;0,I2703*O2703,"   -"),"   -")</f>
        <v xml:space="preserve">   -</v>
      </c>
      <c r="M2703" s="52"/>
      <c r="N2703" s="167"/>
      <c r="O2703" s="167"/>
      <c r="S2703" s="53">
        <v>478224</v>
      </c>
    </row>
    <row r="2704" spans="1:19" x14ac:dyDescent="0.25">
      <c r="A2704" s="33" t="s">
        <v>109</v>
      </c>
      <c r="B2704" s="34" t="e">
        <f>VLOOKUP(D2704,nusedswatershed,4,FALSE)</f>
        <v>#N/A</v>
      </c>
      <c r="C2704" s="35">
        <v>20</v>
      </c>
      <c r="D2704" s="36" t="s">
        <v>92</v>
      </c>
      <c r="E2704" s="36" t="s">
        <v>187</v>
      </c>
      <c r="F2704" s="21" t="s">
        <v>163</v>
      </c>
      <c r="G2704" s="40">
        <v>2021</v>
      </c>
      <c r="H2704" s="128">
        <v>794</v>
      </c>
      <c r="I2704" s="40">
        <v>794</v>
      </c>
      <c r="J2704" s="159" t="str">
        <f>IFERROR(IF(K2704&gt;0,I2704*K2704,"   -"),"   -")</f>
        <v xml:space="preserve">   -</v>
      </c>
      <c r="K2704" s="52" t="str">
        <f>_xlfn.IFNA(VLOOKUP(D2704&amp;"."&amp;G2704,PNIdata!$E$6:$L$264,2,FALSE),"-")</f>
        <v>-</v>
      </c>
      <c r="L2704" s="158" t="str">
        <f>IFERROR(IF(O2704&gt;0,I2704*O2704,"   -"),"   -")</f>
        <v xml:space="preserve">   -</v>
      </c>
      <c r="M2704" s="52"/>
      <c r="N2704" s="167"/>
      <c r="O2704" s="167"/>
      <c r="S2704" s="53">
        <v>500039</v>
      </c>
    </row>
    <row r="2705" spans="1:19" x14ac:dyDescent="0.25">
      <c r="A2705" s="33" t="s">
        <v>109</v>
      </c>
      <c r="B2705" s="34" t="e">
        <f>VLOOKUP(D2705,nusedswatershed,4,FALSE)</f>
        <v>#N/A</v>
      </c>
      <c r="C2705" s="35">
        <v>20</v>
      </c>
      <c r="D2705" s="36" t="s">
        <v>92</v>
      </c>
      <c r="E2705" s="36" t="s">
        <v>187</v>
      </c>
      <c r="F2705" s="21" t="s">
        <v>163</v>
      </c>
      <c r="G2705" s="40">
        <v>2020</v>
      </c>
      <c r="H2705" s="128">
        <v>799</v>
      </c>
      <c r="I2705" s="40">
        <v>799</v>
      </c>
      <c r="J2705" s="159" t="str">
        <f>IFERROR(IF(K2705&gt;0,I2705*K2705,"   -"),"   -")</f>
        <v xml:space="preserve">   -</v>
      </c>
      <c r="K2705" s="52" t="str">
        <f>_xlfn.IFNA(VLOOKUP(D2705&amp;"."&amp;G2705,PNIdata!$E$6:$L$264,2,FALSE),"-")</f>
        <v>-</v>
      </c>
      <c r="L2705" s="158" t="str">
        <f>IFERROR(IF(O2705&gt;0,I2705*O2705,"   -"),"   -")</f>
        <v xml:space="preserve">   -</v>
      </c>
      <c r="M2705" s="52"/>
      <c r="N2705" s="167"/>
      <c r="O2705" s="167"/>
      <c r="S2705" s="53">
        <v>422512</v>
      </c>
    </row>
    <row r="2706" spans="1:19" x14ac:dyDescent="0.25">
      <c r="A2706" s="33" t="s">
        <v>109</v>
      </c>
      <c r="B2706" s="34" t="e">
        <f>VLOOKUP(D2706,nusedswatershed,4,FALSE)</f>
        <v>#N/A</v>
      </c>
      <c r="C2706" s="35">
        <v>20</v>
      </c>
      <c r="D2706" s="36" t="s">
        <v>92</v>
      </c>
      <c r="E2706" s="36" t="s">
        <v>187</v>
      </c>
      <c r="F2706" s="21" t="s">
        <v>163</v>
      </c>
      <c r="G2706" s="40">
        <v>2019</v>
      </c>
      <c r="H2706" s="128">
        <v>1243</v>
      </c>
      <c r="I2706" s="40">
        <v>1243</v>
      </c>
      <c r="J2706" s="159" t="str">
        <f>IFERROR(IF(K2706&gt;0,I2706*K2706,"   -"),"   -")</f>
        <v xml:space="preserve">   -</v>
      </c>
      <c r="K2706" s="52" t="str">
        <f>_xlfn.IFNA(VLOOKUP(D2706&amp;"."&amp;G2706,PNIdata!$E$6:$L$264,2,FALSE),"-")</f>
        <v>-</v>
      </c>
      <c r="L2706" s="158" t="str">
        <f>IFERROR(IF(O2706&gt;0,I2706*O2706,"   -"),"   -")</f>
        <v xml:space="preserve">   -</v>
      </c>
      <c r="M2706" s="52"/>
      <c r="N2706" s="167"/>
      <c r="O2706" s="167"/>
      <c r="S2706" s="53">
        <v>184597</v>
      </c>
    </row>
    <row r="2707" spans="1:19" x14ac:dyDescent="0.25">
      <c r="A2707" s="33" t="s">
        <v>109</v>
      </c>
      <c r="B2707" s="34" t="e">
        <f>VLOOKUP(D2707,nusedswatershed,4,FALSE)</f>
        <v>#N/A</v>
      </c>
      <c r="C2707" s="35">
        <v>20</v>
      </c>
      <c r="D2707" s="36" t="s">
        <v>92</v>
      </c>
      <c r="E2707" s="36" t="s">
        <v>187</v>
      </c>
      <c r="F2707" s="21" t="s">
        <v>163</v>
      </c>
      <c r="G2707" s="40">
        <v>2018</v>
      </c>
      <c r="H2707" s="128">
        <v>580</v>
      </c>
      <c r="I2707" s="40">
        <v>580</v>
      </c>
      <c r="J2707" s="159" t="str">
        <f>IFERROR(IF(K2707&gt;0,I2707*K2707,"   -"),"   -")</f>
        <v xml:space="preserve">   -</v>
      </c>
      <c r="K2707" s="52" t="str">
        <f>_xlfn.IFNA(VLOOKUP(D2707&amp;"."&amp;G2707,PNIdata!$E$6:$L$264,2,FALSE),"-")</f>
        <v>-</v>
      </c>
      <c r="L2707" s="158" t="str">
        <f>IFERROR(IF(O2707&gt;0,I2707*O2707,"   -"),"   -")</f>
        <v xml:space="preserve">   -</v>
      </c>
      <c r="M2707" s="52"/>
      <c r="N2707" s="167"/>
      <c r="O2707" s="167"/>
      <c r="S2707" s="53"/>
    </row>
    <row r="2708" spans="1:19" x14ac:dyDescent="0.25">
      <c r="A2708" s="33" t="s">
        <v>109</v>
      </c>
      <c r="B2708" s="34" t="e">
        <f>VLOOKUP(D2708,nusedswatershed,4,FALSE)</f>
        <v>#N/A</v>
      </c>
      <c r="C2708" s="35">
        <v>20</v>
      </c>
      <c r="D2708" s="36" t="s">
        <v>92</v>
      </c>
      <c r="E2708" s="36" t="s">
        <v>187</v>
      </c>
      <c r="F2708" s="21" t="s">
        <v>163</v>
      </c>
      <c r="G2708" s="40">
        <v>2017</v>
      </c>
      <c r="H2708" s="128">
        <v>1156</v>
      </c>
      <c r="I2708" s="40">
        <v>1156</v>
      </c>
      <c r="J2708" s="159" t="str">
        <f>IFERROR(IF(K2708&gt;0,I2708*K2708,"   -"),"   -")</f>
        <v xml:space="preserve">   -</v>
      </c>
      <c r="K2708" s="52" t="str">
        <f>_xlfn.IFNA(VLOOKUP(D2708&amp;"."&amp;G2708,PNIdata!$E$6:$L$264,2,FALSE),"-")</f>
        <v>-</v>
      </c>
      <c r="L2708" s="158" t="str">
        <f>IFERROR(IF(O2708&gt;0,I2708*O2708,"   -"),"   -")</f>
        <v xml:space="preserve">   -</v>
      </c>
      <c r="M2708" s="52"/>
      <c r="N2708" s="167"/>
      <c r="O2708" s="167"/>
      <c r="S2708" s="53">
        <v>249899</v>
      </c>
    </row>
    <row r="2709" spans="1:19" x14ac:dyDescent="0.25">
      <c r="A2709" s="33" t="s">
        <v>109</v>
      </c>
      <c r="B2709" s="34" t="e">
        <f>VLOOKUP(D2709,nusedswatershed,4,FALSE)</f>
        <v>#N/A</v>
      </c>
      <c r="C2709" s="35">
        <v>20</v>
      </c>
      <c r="D2709" s="36" t="s">
        <v>92</v>
      </c>
      <c r="E2709" s="36" t="s">
        <v>187</v>
      </c>
      <c r="F2709" s="21" t="s">
        <v>163</v>
      </c>
      <c r="G2709" s="40">
        <v>2016</v>
      </c>
      <c r="H2709" s="128">
        <v>899</v>
      </c>
      <c r="I2709" s="40">
        <v>899</v>
      </c>
      <c r="J2709" s="159" t="str">
        <f>IFERROR(IF(K2709&gt;0,I2709*K2709,"   -"),"   -")</f>
        <v xml:space="preserve">   -</v>
      </c>
      <c r="K2709" s="52" t="str">
        <f>_xlfn.IFNA(VLOOKUP(D2709&amp;"."&amp;G2709,PNIdata!$E$6:$L$264,2,FALSE),"-")</f>
        <v>-</v>
      </c>
      <c r="L2709" s="158" t="str">
        <f>IFERROR(IF(O2709&gt;0,I2709*O2709,"   -"),"   -")</f>
        <v xml:space="preserve">   -</v>
      </c>
      <c r="M2709" s="52"/>
      <c r="N2709" s="167"/>
      <c r="O2709" s="167"/>
      <c r="S2709" s="53">
        <v>542856</v>
      </c>
    </row>
    <row r="2710" spans="1:19" x14ac:dyDescent="0.25">
      <c r="A2710" s="33" t="s">
        <v>109</v>
      </c>
      <c r="B2710" s="34" t="e">
        <f>VLOOKUP(D2710,nusedswatershed,4,FALSE)</f>
        <v>#N/A</v>
      </c>
      <c r="C2710" s="35">
        <v>20</v>
      </c>
      <c r="D2710" s="36" t="s">
        <v>92</v>
      </c>
      <c r="E2710" s="36" t="s">
        <v>187</v>
      </c>
      <c r="F2710" s="21" t="s">
        <v>163</v>
      </c>
      <c r="G2710" s="22">
        <v>2015</v>
      </c>
      <c r="H2710" s="128">
        <v>2061</v>
      </c>
      <c r="I2710" s="40">
        <v>2061</v>
      </c>
      <c r="J2710" s="159" t="str">
        <f>IFERROR(IF(K2710&gt;0,I2710*K2710,"   -"),"   -")</f>
        <v xml:space="preserve">   -</v>
      </c>
      <c r="K2710" s="52" t="str">
        <f>_xlfn.IFNA(VLOOKUP(D2710&amp;"."&amp;G2710,PNIdata!$E$6:$L$264,2,FALSE),"-")</f>
        <v>-</v>
      </c>
      <c r="L2710" s="158">
        <f>IFERROR(IF(O2710&gt;0,I2710*O2710,"   -"),"   -")</f>
        <v>370.98000000000008</v>
      </c>
      <c r="M2710" s="52"/>
      <c r="N2710" s="167">
        <v>0.82</v>
      </c>
      <c r="O2710" s="167">
        <f>1-N2710</f>
        <v>0.18000000000000005</v>
      </c>
      <c r="P2710" s="164">
        <v>0.18</v>
      </c>
      <c r="Q2710" s="164" t="s">
        <v>647</v>
      </c>
      <c r="R2710" s="164" t="s">
        <v>648</v>
      </c>
      <c r="S2710" s="53">
        <v>44754</v>
      </c>
    </row>
    <row r="2711" spans="1:19" x14ac:dyDescent="0.25">
      <c r="A2711" s="33" t="s">
        <v>109</v>
      </c>
      <c r="B2711" s="34" t="e">
        <f>VLOOKUP(D2711,nusedswatershed,4,FALSE)</f>
        <v>#N/A</v>
      </c>
      <c r="C2711" s="35">
        <v>20</v>
      </c>
      <c r="D2711" s="36" t="s">
        <v>92</v>
      </c>
      <c r="E2711" s="36" t="s">
        <v>187</v>
      </c>
      <c r="F2711" s="21" t="s">
        <v>163</v>
      </c>
      <c r="G2711" s="22">
        <v>2014</v>
      </c>
      <c r="H2711" s="128">
        <v>4007</v>
      </c>
      <c r="I2711" s="40">
        <v>4007</v>
      </c>
      <c r="J2711" s="159" t="str">
        <f>IFERROR(IF(K2711&gt;0,I2711*K2711,"   -"),"   -")</f>
        <v xml:space="preserve">   -</v>
      </c>
      <c r="K2711" s="52" t="str">
        <f>_xlfn.IFNA(VLOOKUP(D2711&amp;"."&amp;G2711,PNIdata!$E$6:$L$264,2,FALSE),"-")</f>
        <v>-</v>
      </c>
      <c r="L2711" s="158">
        <f>IFERROR(IF(O2711&gt;0,I2711*O2711,"   -"),"   -")</f>
        <v>360.62999999999988</v>
      </c>
      <c r="M2711" s="52"/>
      <c r="N2711" s="167">
        <v>0.91</v>
      </c>
      <c r="O2711" s="167">
        <f>1-N2711</f>
        <v>8.9999999999999969E-2</v>
      </c>
      <c r="P2711" s="164">
        <v>0.09</v>
      </c>
      <c r="Q2711" s="164" t="s">
        <v>647</v>
      </c>
      <c r="R2711" s="164" t="s">
        <v>648</v>
      </c>
      <c r="S2711" s="53">
        <v>37435</v>
      </c>
    </row>
    <row r="2712" spans="1:19" x14ac:dyDescent="0.25">
      <c r="A2712" s="33" t="s">
        <v>109</v>
      </c>
      <c r="B2712" s="34" t="e">
        <f>VLOOKUP(D2712,nusedswatershed,4,FALSE)</f>
        <v>#N/A</v>
      </c>
      <c r="C2712" s="35">
        <v>20</v>
      </c>
      <c r="D2712" s="36" t="s">
        <v>92</v>
      </c>
      <c r="E2712" s="36" t="s">
        <v>187</v>
      </c>
      <c r="F2712" s="21" t="s">
        <v>163</v>
      </c>
      <c r="G2712">
        <v>2013</v>
      </c>
      <c r="H2712" s="128">
        <v>874</v>
      </c>
      <c r="I2712" s="40">
        <v>874</v>
      </c>
      <c r="J2712" s="159" t="str">
        <f>IFERROR(IF(K2712&gt;0,I2712*K2712,"   -"),"   -")</f>
        <v xml:space="preserve">   -</v>
      </c>
      <c r="K2712" s="52" t="str">
        <f>_xlfn.IFNA(VLOOKUP(D2712&amp;"."&amp;G2712,PNIdata!$E$6:$L$264,2,FALSE),"-")</f>
        <v>-</v>
      </c>
      <c r="L2712" s="158" t="str">
        <f>IFERROR(IF(O2712&gt;0,I2712*O2712,"   -"),"   -")</f>
        <v xml:space="preserve">   -</v>
      </c>
      <c r="M2712" s="52"/>
      <c r="N2712" s="167"/>
      <c r="O2712" s="167"/>
      <c r="S2712" s="53">
        <v>309000</v>
      </c>
    </row>
    <row r="2713" spans="1:19" x14ac:dyDescent="0.25">
      <c r="A2713" s="33" t="s">
        <v>109</v>
      </c>
      <c r="B2713" s="34" t="e">
        <f>VLOOKUP(D2713,nusedswatershed,4,FALSE)</f>
        <v>#N/A</v>
      </c>
      <c r="C2713" s="35">
        <v>20</v>
      </c>
      <c r="D2713" s="36" t="s">
        <v>92</v>
      </c>
      <c r="E2713" s="36" t="s">
        <v>187</v>
      </c>
      <c r="F2713" s="21" t="s">
        <v>163</v>
      </c>
      <c r="G2713" s="22">
        <v>2012</v>
      </c>
      <c r="H2713" s="128">
        <v>860</v>
      </c>
      <c r="I2713" s="40">
        <v>860</v>
      </c>
      <c r="J2713" s="159" t="str">
        <f>IFERROR(IF(K2713&gt;0,I2713*K2713,"   -"),"   -")</f>
        <v xml:space="preserve">   -</v>
      </c>
      <c r="K2713" s="52" t="str">
        <f>_xlfn.IFNA(VLOOKUP(D2713&amp;"."&amp;G2713,PNIdata!$E$6:$L$264,2,FALSE),"-")</f>
        <v>-</v>
      </c>
      <c r="L2713" s="158">
        <f>IFERROR(IF(O2713&gt;0,I2713*O2713,"   -"),"   -")</f>
        <v>834.19999999999993</v>
      </c>
      <c r="M2713" s="52"/>
      <c r="N2713" s="167">
        <v>0.03</v>
      </c>
      <c r="O2713" s="167">
        <f>1-N2713</f>
        <v>0.97</v>
      </c>
      <c r="P2713" s="164">
        <v>0.97</v>
      </c>
      <c r="Q2713" s="164" t="s">
        <v>647</v>
      </c>
      <c r="R2713" s="164" t="s">
        <v>648</v>
      </c>
      <c r="S2713" s="53">
        <v>1031800</v>
      </c>
    </row>
    <row r="2714" spans="1:19" x14ac:dyDescent="0.25">
      <c r="A2714" s="33" t="s">
        <v>109</v>
      </c>
      <c r="B2714" s="34" t="e">
        <f>VLOOKUP(D2714,nusedswatershed,4,FALSE)</f>
        <v>#N/A</v>
      </c>
      <c r="C2714" s="35">
        <v>20</v>
      </c>
      <c r="D2714" s="36" t="s">
        <v>92</v>
      </c>
      <c r="E2714" s="36" t="s">
        <v>187</v>
      </c>
      <c r="F2714" s="21" t="s">
        <v>163</v>
      </c>
      <c r="G2714" s="22">
        <v>2011</v>
      </c>
      <c r="H2714" s="128">
        <v>300</v>
      </c>
      <c r="I2714" s="40">
        <v>300</v>
      </c>
      <c r="J2714" s="159" t="str">
        <f>IFERROR(IF(K2714&gt;0,I2714*K2714,"   -"),"   -")</f>
        <v xml:space="preserve">   -</v>
      </c>
      <c r="K2714" s="52" t="str">
        <f>_xlfn.IFNA(VLOOKUP(D2714&amp;"."&amp;G2714,PNIdata!$E$6:$L$264,2,FALSE),"-")</f>
        <v>-</v>
      </c>
      <c r="L2714" s="158" t="str">
        <f>IFERROR(IF(O2714&gt;0,I2714*O2714,"   -"),"   -")</f>
        <v xml:space="preserve">   -</v>
      </c>
      <c r="M2714" s="52"/>
      <c r="N2714" s="167"/>
      <c r="O2714" s="167"/>
      <c r="S2714" s="53">
        <v>245000</v>
      </c>
    </row>
    <row r="2715" spans="1:19" x14ac:dyDescent="0.25">
      <c r="A2715" s="33" t="s">
        <v>109</v>
      </c>
      <c r="B2715" s="34" t="e">
        <f>VLOOKUP(D2715,nusedswatershed,4,FALSE)</f>
        <v>#N/A</v>
      </c>
      <c r="C2715" s="35">
        <v>20</v>
      </c>
      <c r="D2715" s="36" t="s">
        <v>92</v>
      </c>
      <c r="E2715" s="36" t="s">
        <v>187</v>
      </c>
      <c r="F2715" s="21" t="s">
        <v>163</v>
      </c>
      <c r="G2715" s="22">
        <v>2010</v>
      </c>
      <c r="H2715" s="128">
        <v>832</v>
      </c>
      <c r="I2715" s="40">
        <v>832</v>
      </c>
      <c r="J2715" s="159" t="str">
        <f>IFERROR(IF(K2715&gt;0,I2715*K2715,"   -"),"   -")</f>
        <v xml:space="preserve">   -</v>
      </c>
      <c r="K2715" s="52" t="str">
        <f>_xlfn.IFNA(VLOOKUP(D2715&amp;"."&amp;G2715,PNIdata!$E$6:$L$264,2,FALSE),"-")</f>
        <v>-</v>
      </c>
      <c r="L2715" s="158" t="str">
        <f>IFERROR(IF(O2715&gt;0,I2715*O2715,"   -"),"   -")</f>
        <v xml:space="preserve">   -</v>
      </c>
      <c r="M2715" s="52"/>
      <c r="N2715" s="167"/>
      <c r="O2715" s="167"/>
      <c r="S2715" s="53">
        <v>840000</v>
      </c>
    </row>
    <row r="2716" spans="1:19" x14ac:dyDescent="0.25">
      <c r="A2716" s="33" t="s">
        <v>109</v>
      </c>
      <c r="B2716" s="34" t="e">
        <f>VLOOKUP(D2716,nusedswatershed,4,FALSE)</f>
        <v>#N/A</v>
      </c>
      <c r="C2716" s="35">
        <v>20</v>
      </c>
      <c r="D2716" s="36" t="s">
        <v>92</v>
      </c>
      <c r="E2716" s="36" t="s">
        <v>187</v>
      </c>
      <c r="F2716" s="21" t="s">
        <v>163</v>
      </c>
      <c r="G2716" s="22">
        <v>2009</v>
      </c>
      <c r="H2716" s="128">
        <v>2870</v>
      </c>
      <c r="I2716" s="40">
        <v>2870</v>
      </c>
      <c r="J2716" s="159" t="str">
        <f>IFERROR(IF(K2716&gt;0,I2716*K2716,"   -"),"   -")</f>
        <v xml:space="preserve">   -</v>
      </c>
      <c r="K2716" s="52" t="str">
        <f>_xlfn.IFNA(VLOOKUP(D2716&amp;"."&amp;G2716,PNIdata!$E$6:$L$264,2,FALSE),"-")</f>
        <v>-</v>
      </c>
      <c r="L2716" s="158" t="str">
        <f>IFERROR(IF(O2716&gt;0,I2716*O2716,"   -"),"   -")</f>
        <v xml:space="preserve">   -</v>
      </c>
      <c r="M2716" s="52"/>
      <c r="N2716" s="167"/>
      <c r="O2716" s="167"/>
      <c r="S2716" s="53">
        <v>1038800</v>
      </c>
    </row>
    <row r="2717" spans="1:19" x14ac:dyDescent="0.25">
      <c r="A2717" s="33" t="s">
        <v>109</v>
      </c>
      <c r="B2717" s="34" t="e">
        <f>VLOOKUP(D2717,nusedswatershed,4,FALSE)</f>
        <v>#N/A</v>
      </c>
      <c r="C2717" s="35">
        <v>20</v>
      </c>
      <c r="D2717" s="36" t="s">
        <v>92</v>
      </c>
      <c r="E2717" s="36" t="s">
        <v>187</v>
      </c>
      <c r="F2717" s="21" t="s">
        <v>163</v>
      </c>
      <c r="G2717">
        <v>2008</v>
      </c>
      <c r="H2717" s="128">
        <v>900</v>
      </c>
      <c r="I2717" s="40">
        <v>900</v>
      </c>
      <c r="J2717" s="159" t="str">
        <f>IFERROR(IF(K2717&gt;0,I2717*K2717,"   -"),"   -")</f>
        <v xml:space="preserve">   -</v>
      </c>
      <c r="K2717" s="52" t="str">
        <f>_xlfn.IFNA(VLOOKUP(D2717&amp;"."&amp;G2717,PNIdata!$E$6:$L$264,2,FALSE),"-")</f>
        <v>-</v>
      </c>
      <c r="L2717" s="158">
        <f>IFERROR(IF(O2717&gt;0,I2717*O2717,"   -"),"   -")</f>
        <v>891</v>
      </c>
      <c r="M2717" s="52"/>
      <c r="N2717" s="167">
        <v>0.01</v>
      </c>
      <c r="O2717" s="167">
        <f>1-N2717</f>
        <v>0.99</v>
      </c>
      <c r="P2717" s="164">
        <v>0.99</v>
      </c>
      <c r="Q2717" s="164" t="s">
        <v>647</v>
      </c>
      <c r="R2717" s="164" t="s">
        <v>648</v>
      </c>
      <c r="S2717" s="53">
        <v>945650</v>
      </c>
    </row>
    <row r="2718" spans="1:19" x14ac:dyDescent="0.25">
      <c r="A2718" s="33" t="s">
        <v>109</v>
      </c>
      <c r="B2718" s="34" t="e">
        <f>VLOOKUP(D2718,nusedswatershed,4,FALSE)</f>
        <v>#N/A</v>
      </c>
      <c r="C2718" s="35">
        <v>20</v>
      </c>
      <c r="D2718" s="36" t="s">
        <v>92</v>
      </c>
      <c r="E2718" s="36" t="s">
        <v>187</v>
      </c>
      <c r="F2718" s="21" t="s">
        <v>163</v>
      </c>
      <c r="G2718">
        <v>2007</v>
      </c>
      <c r="H2718" s="128">
        <v>1500</v>
      </c>
      <c r="I2718" s="40">
        <v>1500</v>
      </c>
      <c r="J2718" s="159" t="str">
        <f>IFERROR(IF(K2718&gt;0,I2718*K2718,"   -"),"   -")</f>
        <v xml:space="preserve">   -</v>
      </c>
      <c r="K2718" s="52" t="str">
        <f>_xlfn.IFNA(VLOOKUP(D2718&amp;"."&amp;G2718,PNIdata!$E$6:$L$264,2,FALSE),"-")</f>
        <v>-</v>
      </c>
      <c r="L2718" s="158" t="str">
        <f>IFERROR(IF(O2718&gt;0,I2718*O2718,"   -"),"   -")</f>
        <v xml:space="preserve">   -</v>
      </c>
      <c r="M2718" s="52"/>
      <c r="N2718" s="167"/>
      <c r="O2718" s="167"/>
      <c r="S2718" s="53">
        <v>518510</v>
      </c>
    </row>
    <row r="2719" spans="1:19" x14ac:dyDescent="0.25">
      <c r="A2719" s="33" t="s">
        <v>109</v>
      </c>
      <c r="B2719" s="34" t="e">
        <f>VLOOKUP(D2719,nusedswatershed,4,FALSE)</f>
        <v>#N/A</v>
      </c>
      <c r="C2719" s="35">
        <v>20</v>
      </c>
      <c r="D2719" s="36" t="s">
        <v>92</v>
      </c>
      <c r="E2719" s="36" t="s">
        <v>187</v>
      </c>
      <c r="F2719" s="21" t="s">
        <v>163</v>
      </c>
      <c r="G2719">
        <v>2006</v>
      </c>
      <c r="H2719" s="128">
        <v>3712</v>
      </c>
      <c r="I2719" s="40">
        <v>3712</v>
      </c>
      <c r="J2719" s="159" t="str">
        <f>IFERROR(IF(K2719&gt;0,I2719*K2719,"   -"),"   -")</f>
        <v xml:space="preserve">   -</v>
      </c>
      <c r="K2719" s="52" t="str">
        <f>_xlfn.IFNA(VLOOKUP(D2719&amp;"."&amp;G2719,PNIdata!$E$6:$L$264,2,FALSE),"-")</f>
        <v>-</v>
      </c>
      <c r="L2719" s="158">
        <f>IFERROR(IF(O2719&gt;0,I2719*O2719,"   -"),"   -")</f>
        <v>2449.9199999999996</v>
      </c>
      <c r="M2719" s="52"/>
      <c r="N2719" s="167">
        <v>0.34</v>
      </c>
      <c r="O2719" s="167">
        <f>1-N2719</f>
        <v>0.65999999999999992</v>
      </c>
      <c r="P2719" s="164">
        <v>0.66</v>
      </c>
      <c r="Q2719" s="164" t="s">
        <v>647</v>
      </c>
      <c r="R2719" s="164" t="s">
        <v>648</v>
      </c>
      <c r="S2719" s="53">
        <v>985155</v>
      </c>
    </row>
    <row r="2720" spans="1:19" x14ac:dyDescent="0.25">
      <c r="A2720" s="33" t="s">
        <v>109</v>
      </c>
      <c r="B2720" s="34" t="e">
        <f>VLOOKUP(D2720,nusedswatershed,4,FALSE)</f>
        <v>#N/A</v>
      </c>
      <c r="C2720" s="35">
        <v>20</v>
      </c>
      <c r="D2720" s="36" t="s">
        <v>92</v>
      </c>
      <c r="E2720" s="36" t="s">
        <v>187</v>
      </c>
      <c r="F2720" s="21" t="s">
        <v>163</v>
      </c>
      <c r="G2720">
        <v>2005</v>
      </c>
      <c r="H2720" s="128">
        <v>900</v>
      </c>
      <c r="I2720" s="40">
        <v>900</v>
      </c>
      <c r="J2720" s="159" t="str">
        <f>IFERROR(IF(K2720&gt;0,I2720*K2720,"   -"),"   -")</f>
        <v xml:space="preserve">   -</v>
      </c>
      <c r="K2720" s="52" t="str">
        <f>_xlfn.IFNA(VLOOKUP(D2720&amp;"."&amp;G2720,PNIdata!$E$6:$L$264,2,FALSE),"-")</f>
        <v>-</v>
      </c>
      <c r="L2720" s="158" t="str">
        <f>IFERROR(IF(O2720&gt;0,I2720*O2720,"   -"),"   -")</f>
        <v xml:space="preserve">   -</v>
      </c>
      <c r="M2720" s="52"/>
      <c r="N2720" s="167"/>
      <c r="O2720" s="167"/>
      <c r="S2720" s="53">
        <v>373275</v>
      </c>
    </row>
    <row r="2721" spans="1:19" x14ac:dyDescent="0.25">
      <c r="A2721" s="33" t="s">
        <v>109</v>
      </c>
      <c r="B2721" s="34" t="e">
        <f>VLOOKUP(D2721,nusedswatershed,4,FALSE)</f>
        <v>#N/A</v>
      </c>
      <c r="C2721" s="35">
        <v>20</v>
      </c>
      <c r="D2721" s="36" t="s">
        <v>92</v>
      </c>
      <c r="E2721" s="36" t="s">
        <v>187</v>
      </c>
      <c r="F2721" s="21" t="s">
        <v>163</v>
      </c>
      <c r="G2721">
        <v>2004</v>
      </c>
      <c r="H2721" s="128">
        <v>3500</v>
      </c>
      <c r="I2721" s="40">
        <v>3500</v>
      </c>
      <c r="J2721" s="159" t="str">
        <f>IFERROR(IF(K2721&gt;0,I2721*K2721,"   -"),"   -")</f>
        <v xml:space="preserve">   -</v>
      </c>
      <c r="K2721" s="52" t="str">
        <f>_xlfn.IFNA(VLOOKUP(D2721&amp;"."&amp;G2721,PNIdata!$E$6:$L$264,2,FALSE),"-")</f>
        <v>-</v>
      </c>
      <c r="L2721" s="158" t="str">
        <f>IFERROR(IF(O2721&gt;0,I2721*O2721,"   -"),"   -")</f>
        <v xml:space="preserve">   -</v>
      </c>
      <c r="M2721" s="52"/>
      <c r="N2721" s="167"/>
      <c r="O2721" s="167"/>
      <c r="S2721" s="53">
        <v>1000000</v>
      </c>
    </row>
    <row r="2722" spans="1:19" x14ac:dyDescent="0.25">
      <c r="A2722" s="33" t="s">
        <v>109</v>
      </c>
      <c r="B2722" s="34" t="e">
        <f>VLOOKUP(D2722,nusedswatershed,4,FALSE)</f>
        <v>#N/A</v>
      </c>
      <c r="C2722" s="35">
        <v>20</v>
      </c>
      <c r="D2722" s="36" t="s">
        <v>92</v>
      </c>
      <c r="E2722" s="36" t="s">
        <v>187</v>
      </c>
      <c r="F2722" s="21" t="s">
        <v>163</v>
      </c>
      <c r="G2722">
        <v>2003</v>
      </c>
      <c r="H2722" s="128">
        <v>1000</v>
      </c>
      <c r="I2722" s="40">
        <v>1000</v>
      </c>
      <c r="J2722" s="159" t="str">
        <f>IFERROR(IF(K2722&gt;0,I2722*K2722,"   -"),"   -")</f>
        <v xml:space="preserve">   -</v>
      </c>
      <c r="K2722" s="52" t="str">
        <f>_xlfn.IFNA(VLOOKUP(D2722&amp;"."&amp;G2722,PNIdata!$E$6:$L$264,2,FALSE),"-")</f>
        <v>-</v>
      </c>
      <c r="L2722" s="158" t="str">
        <f>IFERROR(IF(O2722&gt;0,I2722*O2722,"   -"),"   -")</f>
        <v xml:space="preserve">   -</v>
      </c>
      <c r="M2722" s="52"/>
      <c r="N2722" s="167"/>
      <c r="O2722" s="167"/>
      <c r="S2722" s="53">
        <v>1074172</v>
      </c>
    </row>
    <row r="2723" spans="1:19" x14ac:dyDescent="0.25">
      <c r="A2723" s="33" t="s">
        <v>109</v>
      </c>
      <c r="B2723" s="34" t="e">
        <f>VLOOKUP(D2723,nusedswatershed,4,FALSE)</f>
        <v>#N/A</v>
      </c>
      <c r="C2723" s="35">
        <v>20</v>
      </c>
      <c r="D2723" s="36" t="s">
        <v>92</v>
      </c>
      <c r="E2723" s="36" t="s">
        <v>187</v>
      </c>
      <c r="F2723" s="21" t="s">
        <v>163</v>
      </c>
      <c r="G2723">
        <v>2002</v>
      </c>
      <c r="H2723" s="128">
        <v>582</v>
      </c>
      <c r="I2723" s="40">
        <v>582</v>
      </c>
      <c r="J2723" s="159" t="str">
        <f>IFERROR(IF(K2723&gt;0,I2723*K2723,"   -"),"   -")</f>
        <v xml:space="preserve">   -</v>
      </c>
      <c r="K2723" s="52" t="str">
        <f>_xlfn.IFNA(VLOOKUP(D2723&amp;"."&amp;G2723,PNIdata!$E$6:$L$264,2,FALSE),"-")</f>
        <v>-</v>
      </c>
      <c r="L2723" s="158" t="str">
        <f>IFERROR(IF(O2723&gt;0,I2723*O2723,"   -"),"   -")</f>
        <v xml:space="preserve">   -</v>
      </c>
      <c r="M2723" s="52"/>
      <c r="N2723" s="167"/>
      <c r="O2723" s="167"/>
      <c r="S2723" s="53">
        <v>745898</v>
      </c>
    </row>
    <row r="2724" spans="1:19" x14ac:dyDescent="0.25">
      <c r="A2724" s="33" t="s">
        <v>109</v>
      </c>
      <c r="B2724" s="34" t="e">
        <f>VLOOKUP(D2724,nusedswatershed,4,FALSE)</f>
        <v>#N/A</v>
      </c>
      <c r="C2724" s="35">
        <v>20</v>
      </c>
      <c r="D2724" s="36" t="s">
        <v>92</v>
      </c>
      <c r="E2724" s="36" t="s">
        <v>187</v>
      </c>
      <c r="F2724" s="21" t="s">
        <v>163</v>
      </c>
      <c r="G2724">
        <v>2001</v>
      </c>
      <c r="H2724" s="128">
        <v>357</v>
      </c>
      <c r="I2724" s="40">
        <v>357</v>
      </c>
      <c r="J2724" s="159" t="str">
        <f>IFERROR(IF(K2724&gt;0,I2724*K2724,"   -"),"   -")</f>
        <v xml:space="preserve">   -</v>
      </c>
      <c r="K2724" s="52" t="str">
        <f>_xlfn.IFNA(VLOOKUP(D2724&amp;"."&amp;G2724,PNIdata!$E$6:$L$264,2,FALSE),"-")</f>
        <v>-</v>
      </c>
      <c r="L2724" s="158" t="str">
        <f>IFERROR(IF(O2724&gt;0,I2724*O2724,"   -"),"   -")</f>
        <v xml:space="preserve">   -</v>
      </c>
      <c r="M2724" s="52"/>
      <c r="N2724" s="167"/>
      <c r="O2724" s="167"/>
      <c r="S2724" s="53">
        <v>785000</v>
      </c>
    </row>
    <row r="2725" spans="1:19" x14ac:dyDescent="0.25">
      <c r="A2725" s="33" t="s">
        <v>109</v>
      </c>
      <c r="B2725" s="34" t="e">
        <f>VLOOKUP(D2725,nusedswatershed,4,FALSE)</f>
        <v>#N/A</v>
      </c>
      <c r="C2725" s="35">
        <v>20</v>
      </c>
      <c r="D2725" s="36" t="s">
        <v>92</v>
      </c>
      <c r="E2725" s="36" t="s">
        <v>187</v>
      </c>
      <c r="F2725" s="21" t="s">
        <v>163</v>
      </c>
      <c r="G2725">
        <v>2000</v>
      </c>
      <c r="H2725" s="128">
        <v>250</v>
      </c>
      <c r="I2725" s="40">
        <v>250</v>
      </c>
      <c r="J2725" s="159" t="str">
        <f>IFERROR(IF(K2725&gt;0,I2725*K2725,"   -"),"   -")</f>
        <v xml:space="preserve">   -</v>
      </c>
      <c r="K2725" s="52" t="str">
        <f>_xlfn.IFNA(VLOOKUP(D2725&amp;"."&amp;G2725,PNIdata!$E$6:$L$264,2,FALSE),"-")</f>
        <v>-</v>
      </c>
      <c r="L2725" s="158" t="str">
        <f>IFERROR(IF(O2725&gt;0,I2725*O2725,"   -"),"   -")</f>
        <v xml:space="preserve">   -</v>
      </c>
      <c r="M2725" s="52"/>
      <c r="N2725" s="167"/>
      <c r="O2725" s="167"/>
      <c r="S2725" s="53"/>
    </row>
    <row r="2726" spans="1:19" x14ac:dyDescent="0.25">
      <c r="A2726" s="33" t="s">
        <v>109</v>
      </c>
      <c r="B2726" s="34" t="e">
        <f>VLOOKUP(D2726,nusedswatershed,4,FALSE)</f>
        <v>#N/A</v>
      </c>
      <c r="C2726" s="35">
        <v>20</v>
      </c>
      <c r="D2726" s="36" t="s">
        <v>92</v>
      </c>
      <c r="E2726" s="36" t="s">
        <v>187</v>
      </c>
      <c r="F2726" s="21" t="s">
        <v>163</v>
      </c>
      <c r="G2726">
        <v>1999</v>
      </c>
      <c r="H2726" s="128">
        <v>1054</v>
      </c>
      <c r="I2726" s="40">
        <v>1054</v>
      </c>
      <c r="J2726" s="159" t="str">
        <f>IFERROR(IF(K2726&gt;0,I2726*K2726,"   -"),"   -")</f>
        <v xml:space="preserve">   -</v>
      </c>
      <c r="K2726" s="52" t="str">
        <f>_xlfn.IFNA(VLOOKUP(D2726&amp;"."&amp;G2726,PNIdata!$E$6:$L$264,2,FALSE),"-")</f>
        <v>-</v>
      </c>
      <c r="L2726" s="158" t="str">
        <f>IFERROR(IF(O2726&gt;0,I2726*O2726,"   -"),"   -")</f>
        <v xml:space="preserve">   -</v>
      </c>
      <c r="M2726" s="52"/>
      <c r="N2726" s="167"/>
      <c r="O2726" s="167"/>
      <c r="S2726" s="53"/>
    </row>
    <row r="2727" spans="1:19" x14ac:dyDescent="0.25">
      <c r="A2727" s="33" t="s">
        <v>109</v>
      </c>
      <c r="B2727" s="34" t="e">
        <f>VLOOKUP(D2727,nusedswatershed,4,FALSE)</f>
        <v>#N/A</v>
      </c>
      <c r="C2727" s="35">
        <v>20</v>
      </c>
      <c r="D2727" s="36" t="s">
        <v>92</v>
      </c>
      <c r="E2727" s="36" t="s">
        <v>187</v>
      </c>
      <c r="F2727" s="21" t="s">
        <v>163</v>
      </c>
      <c r="G2727" s="22">
        <v>1998</v>
      </c>
      <c r="H2727" s="128">
        <v>3840</v>
      </c>
      <c r="I2727" s="40">
        <v>3840</v>
      </c>
      <c r="J2727" s="159" t="str">
        <f>IFERROR(IF(K2727&gt;0,I2727*K2727,"   -"),"   -")</f>
        <v xml:space="preserve">   -</v>
      </c>
      <c r="K2727" s="52" t="str">
        <f>_xlfn.IFNA(VLOOKUP(D2727&amp;"."&amp;G2727,PNIdata!$E$6:$L$264,2,FALSE),"-")</f>
        <v>-</v>
      </c>
      <c r="L2727" s="158" t="str">
        <f>IFERROR(IF(O2727&gt;0,I2727*O2727,"   -"),"   -")</f>
        <v xml:space="preserve">   -</v>
      </c>
      <c r="M2727" s="52"/>
      <c r="N2727" s="167"/>
      <c r="O2727" s="168"/>
      <c r="S2727" s="53">
        <v>353000</v>
      </c>
    </row>
    <row r="2728" spans="1:19" x14ac:dyDescent="0.25">
      <c r="A2728" s="33" t="s">
        <v>109</v>
      </c>
      <c r="B2728" s="34" t="e">
        <f>VLOOKUP(D2728,nusedswatershed,4,FALSE)</f>
        <v>#N/A</v>
      </c>
      <c r="C2728" s="35">
        <v>20</v>
      </c>
      <c r="D2728" s="36" t="s">
        <v>92</v>
      </c>
      <c r="E2728" s="36" t="s">
        <v>187</v>
      </c>
      <c r="F2728" s="21" t="s">
        <v>163</v>
      </c>
      <c r="G2728" s="22">
        <v>1997</v>
      </c>
      <c r="H2728" s="128">
        <v>827</v>
      </c>
      <c r="I2728" s="40">
        <v>827</v>
      </c>
      <c r="J2728" s="159" t="str">
        <f>IFERROR(IF(K2728&gt;0,I2728*K2728,"   -"),"   -")</f>
        <v xml:space="preserve">   -</v>
      </c>
      <c r="K2728" s="52" t="str">
        <f>_xlfn.IFNA(VLOOKUP(D2728&amp;"."&amp;G2728,PNIdata!$E$6:$L$264,2,FALSE),"-")</f>
        <v>-</v>
      </c>
      <c r="L2728" s="158" t="str">
        <f>IFERROR(IF(O2728&gt;0,I2728*O2728,"   -"),"   -")</f>
        <v xml:space="preserve">   -</v>
      </c>
      <c r="M2728" s="52"/>
      <c r="N2728" s="167"/>
      <c r="O2728" s="167"/>
      <c r="S2728" s="53">
        <v>275000</v>
      </c>
    </row>
    <row r="2729" spans="1:19" x14ac:dyDescent="0.25">
      <c r="A2729" s="33" t="s">
        <v>109</v>
      </c>
      <c r="B2729" s="34" t="e">
        <f>VLOOKUP(D2729,nusedswatershed,4,FALSE)</f>
        <v>#N/A</v>
      </c>
      <c r="C2729" s="35">
        <v>20</v>
      </c>
      <c r="D2729" s="36" t="s">
        <v>92</v>
      </c>
      <c r="E2729" s="36" t="s">
        <v>187</v>
      </c>
      <c r="F2729" s="21" t="s">
        <v>163</v>
      </c>
      <c r="G2729" s="22">
        <v>1996</v>
      </c>
      <c r="H2729" s="128">
        <v>760</v>
      </c>
      <c r="I2729" s="40">
        <v>760</v>
      </c>
      <c r="J2729" s="159" t="str">
        <f>IFERROR(IF(K2729&gt;0,I2729*K2729,"   -"),"   -")</f>
        <v xml:space="preserve">   -</v>
      </c>
      <c r="K2729" s="52" t="str">
        <f>_xlfn.IFNA(VLOOKUP(D2729&amp;"."&amp;G2729,PNIdata!$E$6:$L$264,2,FALSE),"-")</f>
        <v>-</v>
      </c>
      <c r="L2729" s="158" t="str">
        <f>IFERROR(IF(O2729&gt;0,I2729*O2729,"   -"),"   -")</f>
        <v xml:space="preserve">   -</v>
      </c>
      <c r="M2729" s="52"/>
      <c r="N2729" s="167"/>
      <c r="O2729" s="167"/>
      <c r="S2729" s="53">
        <v>400000</v>
      </c>
    </row>
    <row r="2730" spans="1:19" x14ac:dyDescent="0.25">
      <c r="A2730" s="33" t="s">
        <v>109</v>
      </c>
      <c r="B2730" s="34" t="e">
        <f>VLOOKUP(D2730,nusedswatershed,4,FALSE)</f>
        <v>#N/A</v>
      </c>
      <c r="C2730" s="35">
        <v>20</v>
      </c>
      <c r="D2730" s="36" t="s">
        <v>92</v>
      </c>
      <c r="E2730" s="36" t="s">
        <v>187</v>
      </c>
      <c r="F2730" s="21" t="s">
        <v>163</v>
      </c>
      <c r="G2730" s="22">
        <v>1995</v>
      </c>
      <c r="H2730" s="128">
        <v>376</v>
      </c>
      <c r="I2730" s="40">
        <v>376</v>
      </c>
      <c r="J2730" s="159" t="str">
        <f>IFERROR(IF(K2730&gt;0,I2730*K2730,"   -"),"   -")</f>
        <v xml:space="preserve">   -</v>
      </c>
      <c r="K2730" s="52" t="str">
        <f>_xlfn.IFNA(VLOOKUP(D2730&amp;"."&amp;G2730,PNIdata!$E$6:$L$264,2,FALSE),"-")</f>
        <v>-</v>
      </c>
      <c r="L2730" s="158" t="str">
        <f>IFERROR(IF(O2730&gt;0,I2730*O2730,"   -"),"   -")</f>
        <v xml:space="preserve">   -</v>
      </c>
      <c r="M2730" s="52"/>
      <c r="N2730" s="167"/>
      <c r="O2730" s="167"/>
      <c r="S2730" s="53">
        <v>550000</v>
      </c>
    </row>
    <row r="2731" spans="1:19" hidden="1" x14ac:dyDescent="0.25">
      <c r="A2731" s="33" t="s">
        <v>109</v>
      </c>
      <c r="B2731" s="34" t="e">
        <f>VLOOKUP(D2731,nusedswatershed,4,FALSE)</f>
        <v>#N/A</v>
      </c>
      <c r="C2731" s="35">
        <v>20</v>
      </c>
      <c r="D2731" s="36" t="s">
        <v>92</v>
      </c>
      <c r="E2731" s="36" t="s">
        <v>187</v>
      </c>
      <c r="F2731" s="21" t="s">
        <v>163</v>
      </c>
      <c r="G2731" s="22">
        <v>1994</v>
      </c>
      <c r="H2731" s="128">
        <v>600</v>
      </c>
      <c r="I2731" s="40">
        <v>600</v>
      </c>
      <c r="J2731" s="159" t="str">
        <f>IFERROR(IF(K2731&gt;0,I2731*K2731,"   -"),"   -")</f>
        <v xml:space="preserve">   -</v>
      </c>
      <c r="K2731" s="52" t="str">
        <f>_xlfn.IFNA(VLOOKUP(D2731&amp;"."&amp;G2731,PNIdata!$E$6:$L$264,2,FALSE),"-")</f>
        <v>-</v>
      </c>
      <c r="L2731" s="158" t="str">
        <f>IFERROR(IF(O2731&gt;0,I2731*O2731,"   -"),"   -")</f>
        <v xml:space="preserve">   -</v>
      </c>
      <c r="M2731" s="52"/>
      <c r="N2731" s="167"/>
      <c r="O2731" s="167"/>
      <c r="S2731" s="53">
        <v>670000</v>
      </c>
    </row>
    <row r="2732" spans="1:19" hidden="1" x14ac:dyDescent="0.25">
      <c r="A2732" s="33" t="s">
        <v>109</v>
      </c>
      <c r="B2732" s="34" t="e">
        <f>VLOOKUP(D2732,nusedswatershed,4,FALSE)</f>
        <v>#N/A</v>
      </c>
      <c r="C2732" s="35">
        <v>20</v>
      </c>
      <c r="D2732" s="36" t="s">
        <v>92</v>
      </c>
      <c r="E2732" s="36" t="s">
        <v>187</v>
      </c>
      <c r="F2732" s="21" t="s">
        <v>163</v>
      </c>
      <c r="G2732" s="22">
        <v>1993</v>
      </c>
      <c r="H2732" s="128">
        <v>1300</v>
      </c>
      <c r="I2732" s="40">
        <v>1300</v>
      </c>
      <c r="J2732" s="159" t="str">
        <f>IFERROR(IF(K2732&gt;0,I2732*K2732,"   -"),"   -")</f>
        <v xml:space="preserve">   -</v>
      </c>
      <c r="K2732" s="52" t="str">
        <f>_xlfn.IFNA(VLOOKUP(D2732&amp;"."&amp;G2732,PNIdata!$E$6:$L$264,2,FALSE),"-")</f>
        <v>-</v>
      </c>
      <c r="L2732" s="158" t="str">
        <f>IFERROR(IF(O2732&gt;0,I2732*O2732,"   -"),"   -")</f>
        <v xml:space="preserve">   -</v>
      </c>
      <c r="M2732" s="52"/>
      <c r="N2732" s="167"/>
      <c r="O2732" s="167"/>
      <c r="S2732" s="53">
        <v>831500</v>
      </c>
    </row>
    <row r="2733" spans="1:19" hidden="1" x14ac:dyDescent="0.25">
      <c r="A2733" s="33" t="s">
        <v>109</v>
      </c>
      <c r="B2733" s="34" t="e">
        <f>VLOOKUP(D2733,nusedswatershed,4,FALSE)</f>
        <v>#N/A</v>
      </c>
      <c r="C2733" s="35">
        <v>20</v>
      </c>
      <c r="D2733" s="36" t="s">
        <v>92</v>
      </c>
      <c r="E2733" s="36" t="s">
        <v>187</v>
      </c>
      <c r="F2733" s="21" t="s">
        <v>163</v>
      </c>
      <c r="G2733" s="22">
        <v>1992</v>
      </c>
      <c r="H2733" s="128">
        <v>500</v>
      </c>
      <c r="I2733" s="40">
        <v>500</v>
      </c>
      <c r="J2733" s="159" t="str">
        <f>IFERROR(IF(K2733&gt;0,I2733*K2733,"   -"),"   -")</f>
        <v xml:space="preserve">   -</v>
      </c>
      <c r="K2733" s="52" t="str">
        <f>_xlfn.IFNA(VLOOKUP(D2733&amp;"."&amp;G2733,PNIdata!$E$6:$L$264,2,FALSE),"-")</f>
        <v>-</v>
      </c>
      <c r="L2733" s="158" t="str">
        <f>IFERROR(IF(O2733&gt;0,I2733*O2733,"   -"),"   -")</f>
        <v xml:space="preserve">   -</v>
      </c>
      <c r="M2733" s="52"/>
      <c r="N2733" s="167"/>
      <c r="O2733" s="167"/>
      <c r="S2733" s="53">
        <v>215000</v>
      </c>
    </row>
    <row r="2734" spans="1:19" hidden="1" x14ac:dyDescent="0.25">
      <c r="A2734" s="33" t="s">
        <v>109</v>
      </c>
      <c r="B2734" s="34" t="e">
        <f>VLOOKUP(D2734,nusedswatershed,4,FALSE)</f>
        <v>#N/A</v>
      </c>
      <c r="C2734" s="35">
        <v>20</v>
      </c>
      <c r="D2734" s="36" t="s">
        <v>92</v>
      </c>
      <c r="E2734" s="36" t="s">
        <v>187</v>
      </c>
      <c r="F2734" s="21" t="s">
        <v>163</v>
      </c>
      <c r="G2734" s="22">
        <v>1991</v>
      </c>
      <c r="H2734" s="128">
        <v>450</v>
      </c>
      <c r="I2734" s="40">
        <v>450</v>
      </c>
      <c r="J2734" s="159" t="str">
        <f>IFERROR(IF(K2734&gt;0,I2734*K2734,"   -"),"   -")</f>
        <v xml:space="preserve">   -</v>
      </c>
      <c r="K2734" s="52" t="str">
        <f>_xlfn.IFNA(VLOOKUP(D2734&amp;"."&amp;G2734,PNIdata!$E$6:$L$264,2,FALSE),"-")</f>
        <v>-</v>
      </c>
      <c r="L2734" s="158" t="str">
        <f>IFERROR(IF(O2734&gt;0,I2734*O2734,"   -"),"   -")</f>
        <v xml:space="preserve">   -</v>
      </c>
      <c r="M2734" s="52"/>
      <c r="N2734" s="167"/>
      <c r="O2734" s="167"/>
      <c r="S2734" s="53">
        <v>525000</v>
      </c>
    </row>
    <row r="2735" spans="1:19" hidden="1" x14ac:dyDescent="0.25">
      <c r="A2735" s="33" t="s">
        <v>109</v>
      </c>
      <c r="B2735" s="34" t="e">
        <f>VLOOKUP(D2735,nusedswatershed,4,FALSE)</f>
        <v>#N/A</v>
      </c>
      <c r="C2735" s="35">
        <v>20</v>
      </c>
      <c r="D2735" s="36" t="s">
        <v>92</v>
      </c>
      <c r="E2735" s="36" t="s">
        <v>187</v>
      </c>
      <c r="F2735" s="21" t="s">
        <v>163</v>
      </c>
      <c r="G2735" s="22">
        <v>1990</v>
      </c>
      <c r="H2735" s="128">
        <v>500</v>
      </c>
      <c r="I2735" s="40">
        <v>500</v>
      </c>
      <c r="J2735" s="159" t="str">
        <f>IFERROR(IF(K2735&gt;0,I2735*K2735,"   -"),"   -")</f>
        <v xml:space="preserve">   -</v>
      </c>
      <c r="K2735" s="52" t="str">
        <f>_xlfn.IFNA(VLOOKUP(D2735&amp;"."&amp;G2735,PNIdata!$E$6:$L$264,2,FALSE),"-")</f>
        <v>-</v>
      </c>
      <c r="L2735" s="158" t="str">
        <f>IFERROR(IF(O2735&gt;0,I2735*O2735,"   -"),"   -")</f>
        <v xml:space="preserve">   -</v>
      </c>
      <c r="M2735" s="52"/>
      <c r="N2735" s="167"/>
      <c r="O2735" s="167"/>
      <c r="S2735" s="53">
        <v>158990</v>
      </c>
    </row>
    <row r="2736" spans="1:19" hidden="1" x14ac:dyDescent="0.25">
      <c r="A2736" s="33" t="s">
        <v>109</v>
      </c>
      <c r="B2736" s="34" t="e">
        <f>VLOOKUP(D2736,nusedswatershed,4,FALSE)</f>
        <v>#N/A</v>
      </c>
      <c r="C2736" s="35">
        <v>20</v>
      </c>
      <c r="D2736" s="36" t="s">
        <v>92</v>
      </c>
      <c r="E2736" s="36" t="s">
        <v>187</v>
      </c>
      <c r="F2736" s="21" t="s">
        <v>163</v>
      </c>
      <c r="G2736" s="22">
        <v>1989</v>
      </c>
      <c r="H2736" s="128">
        <v>300</v>
      </c>
      <c r="I2736" s="40">
        <v>300</v>
      </c>
      <c r="J2736" s="159" t="str">
        <f>IFERROR(IF(K2736&gt;0,I2736*K2736,"   -"),"   -")</f>
        <v xml:space="preserve">   -</v>
      </c>
      <c r="K2736" s="52" t="str">
        <f>_xlfn.IFNA(VLOOKUP(D2736&amp;"."&amp;G2736,PNIdata!$E$6:$L$264,2,FALSE),"-")</f>
        <v>-</v>
      </c>
      <c r="L2736" s="158" t="str">
        <f>IFERROR(IF(O2736&gt;0,I2736*O2736,"   -"),"   -")</f>
        <v xml:space="preserve">   -</v>
      </c>
      <c r="M2736" s="52"/>
      <c r="N2736" s="167"/>
      <c r="O2736" s="167"/>
      <c r="S2736" s="53"/>
    </row>
    <row r="2737" spans="1:20" hidden="1" x14ac:dyDescent="0.25">
      <c r="A2737" s="33" t="s">
        <v>109</v>
      </c>
      <c r="B2737" s="34" t="e">
        <f>VLOOKUP(D2737,nusedswatershed,4,FALSE)</f>
        <v>#N/A</v>
      </c>
      <c r="C2737" s="35">
        <v>20</v>
      </c>
      <c r="D2737" s="36" t="s">
        <v>92</v>
      </c>
      <c r="E2737" s="36" t="s">
        <v>187</v>
      </c>
      <c r="F2737" s="21" t="s">
        <v>163</v>
      </c>
      <c r="G2737" s="22">
        <v>1988</v>
      </c>
      <c r="H2737" s="128">
        <v>1500</v>
      </c>
      <c r="I2737" s="40">
        <v>1500</v>
      </c>
      <c r="J2737" s="159" t="str">
        <f>IFERROR(IF(K2737&gt;0,I2737*K2737,"   -"),"   -")</f>
        <v xml:space="preserve">   -</v>
      </c>
      <c r="K2737" s="52" t="str">
        <f>_xlfn.IFNA(VLOOKUP(D2737&amp;"."&amp;G2737,PNIdata!$E$6:$L$264,2,FALSE),"-")</f>
        <v>-</v>
      </c>
      <c r="L2737" s="158" t="str">
        <f>IFERROR(IF(O2737&gt;0,I2737*O2737,"   -"),"   -")</f>
        <v xml:space="preserve">   -</v>
      </c>
      <c r="M2737" s="52"/>
      <c r="N2737" s="167"/>
      <c r="O2737" s="167"/>
      <c r="S2737" s="53">
        <v>401804</v>
      </c>
    </row>
    <row r="2738" spans="1:20" hidden="1" x14ac:dyDescent="0.25">
      <c r="A2738" s="33" t="s">
        <v>109</v>
      </c>
      <c r="B2738" s="34" t="e">
        <f>VLOOKUP(D2738,nusedswatershed,4,FALSE)</f>
        <v>#N/A</v>
      </c>
      <c r="C2738" s="35">
        <v>20</v>
      </c>
      <c r="D2738" s="36" t="s">
        <v>92</v>
      </c>
      <c r="E2738" s="36" t="s">
        <v>187</v>
      </c>
      <c r="F2738" s="21" t="s">
        <v>163</v>
      </c>
      <c r="G2738" s="22">
        <v>1987</v>
      </c>
      <c r="H2738" s="128">
        <v>600</v>
      </c>
      <c r="I2738" s="40">
        <v>600</v>
      </c>
      <c r="J2738" s="159" t="str">
        <f>IFERROR(IF(K2738&gt;0,I2738*K2738,"   -"),"   -")</f>
        <v xml:space="preserve">   -</v>
      </c>
      <c r="K2738" s="52" t="str">
        <f>_xlfn.IFNA(VLOOKUP(D2738&amp;"."&amp;G2738,PNIdata!$E$6:$L$264,2,FALSE),"-")</f>
        <v>-</v>
      </c>
      <c r="L2738" s="158" t="str">
        <f>IFERROR(IF(O2738&gt;0,I2738*O2738,"   -"),"   -")</f>
        <v xml:space="preserve">   -</v>
      </c>
      <c r="M2738" s="52"/>
      <c r="N2738" s="167"/>
      <c r="O2738" s="167"/>
      <c r="S2738" s="53">
        <v>145000</v>
      </c>
    </row>
    <row r="2739" spans="1:20" hidden="1" x14ac:dyDescent="0.25">
      <c r="A2739" s="33" t="s">
        <v>109</v>
      </c>
      <c r="B2739" s="34" t="e">
        <f>VLOOKUP(D2739,nusedswatershed,4,FALSE)</f>
        <v>#N/A</v>
      </c>
      <c r="C2739" s="35">
        <v>20</v>
      </c>
      <c r="D2739" s="36" t="s">
        <v>92</v>
      </c>
      <c r="E2739" s="36" t="s">
        <v>187</v>
      </c>
      <c r="F2739" s="21" t="s">
        <v>163</v>
      </c>
      <c r="G2739" s="22">
        <v>1986</v>
      </c>
      <c r="H2739" s="128">
        <v>487</v>
      </c>
      <c r="I2739" s="40">
        <v>487</v>
      </c>
      <c r="J2739" s="159" t="str">
        <f>IFERROR(IF(K2739&gt;0,I2739*K2739,"   -"),"   -")</f>
        <v xml:space="preserve">   -</v>
      </c>
      <c r="K2739" s="52" t="str">
        <f>_xlfn.IFNA(VLOOKUP(D2739&amp;"."&amp;G2739,PNIdata!$E$6:$L$264,2,FALSE),"-")</f>
        <v>-</v>
      </c>
      <c r="L2739" s="158" t="str">
        <f>IFERROR(IF(O2739&gt;0,I2739*O2739,"   -"),"   -")</f>
        <v xml:space="preserve">   -</v>
      </c>
      <c r="M2739" s="52"/>
      <c r="N2739" s="167"/>
      <c r="O2739" s="167"/>
      <c r="S2739" s="53">
        <v>300325</v>
      </c>
    </row>
    <row r="2740" spans="1:20" hidden="1" x14ac:dyDescent="0.25">
      <c r="A2740" s="33" t="s">
        <v>109</v>
      </c>
      <c r="B2740" s="34" t="e">
        <f>VLOOKUP(D2740,nusedswatershed,4,FALSE)</f>
        <v>#N/A</v>
      </c>
      <c r="C2740" s="35">
        <v>20</v>
      </c>
      <c r="D2740" s="36" t="s">
        <v>92</v>
      </c>
      <c r="E2740" s="36" t="s">
        <v>187</v>
      </c>
      <c r="F2740" s="21" t="s">
        <v>163</v>
      </c>
      <c r="G2740" s="22">
        <v>1985</v>
      </c>
      <c r="H2740" s="128">
        <v>150</v>
      </c>
      <c r="I2740" s="40">
        <v>150</v>
      </c>
      <c r="J2740" s="159" t="str">
        <f>IFERROR(IF(K2740&gt;0,I2740*K2740,"   -"),"   -")</f>
        <v xml:space="preserve">   -</v>
      </c>
      <c r="K2740" s="52" t="str">
        <f>_xlfn.IFNA(VLOOKUP(D2740&amp;"."&amp;G2740,PNIdata!$E$6:$L$264,2,FALSE),"-")</f>
        <v>-</v>
      </c>
      <c r="L2740" s="158" t="str">
        <f>IFERROR(IF(O2740&gt;0,I2740*O2740,"   -"),"   -")</f>
        <v xml:space="preserve">   -</v>
      </c>
      <c r="M2740" s="52"/>
      <c r="N2740" s="167"/>
      <c r="O2740" s="167"/>
      <c r="S2740" s="53"/>
    </row>
    <row r="2741" spans="1:20" hidden="1" x14ac:dyDescent="0.25">
      <c r="A2741" s="33" t="s">
        <v>109</v>
      </c>
      <c r="B2741" s="34" t="e">
        <f>VLOOKUP(D2741,nusedswatershed,4,FALSE)</f>
        <v>#N/A</v>
      </c>
      <c r="C2741" s="35">
        <v>20</v>
      </c>
      <c r="D2741" s="36" t="s">
        <v>92</v>
      </c>
      <c r="E2741" s="36" t="s">
        <v>187</v>
      </c>
      <c r="F2741" s="21" t="s">
        <v>163</v>
      </c>
      <c r="G2741" s="22">
        <v>1984</v>
      </c>
      <c r="H2741" s="128">
        <v>1200</v>
      </c>
      <c r="I2741" s="40">
        <v>1200</v>
      </c>
      <c r="J2741" s="159" t="str">
        <f>IFERROR(IF(K2741&gt;0,I2741*K2741,"   -"),"   -")</f>
        <v xml:space="preserve">   -</v>
      </c>
      <c r="K2741" s="52" t="str">
        <f>_xlfn.IFNA(VLOOKUP(D2741&amp;"."&amp;G2741,PNIdata!$E$6:$L$264,2,FALSE),"-")</f>
        <v>-</v>
      </c>
      <c r="L2741" s="158" t="str">
        <f>IFERROR(IF(O2741&gt;0,I2741*O2741,"   -"),"   -")</f>
        <v xml:space="preserve">   -</v>
      </c>
      <c r="M2741" s="52"/>
      <c r="N2741" s="167"/>
      <c r="O2741" s="167"/>
      <c r="S2741" s="53">
        <v>367000</v>
      </c>
    </row>
    <row r="2742" spans="1:20" hidden="1" x14ac:dyDescent="0.25">
      <c r="A2742" s="33" t="s">
        <v>109</v>
      </c>
      <c r="B2742" s="34" t="e">
        <f>VLOOKUP(D2742,nusedswatershed,4,FALSE)</f>
        <v>#N/A</v>
      </c>
      <c r="C2742" s="35">
        <v>20</v>
      </c>
      <c r="D2742" s="36" t="s">
        <v>92</v>
      </c>
      <c r="E2742" s="36" t="s">
        <v>187</v>
      </c>
      <c r="F2742" s="21" t="s">
        <v>163</v>
      </c>
      <c r="G2742" s="22">
        <v>1983</v>
      </c>
      <c r="H2742" s="128">
        <v>775</v>
      </c>
      <c r="I2742" s="40">
        <v>775</v>
      </c>
      <c r="J2742" s="159" t="str">
        <f>IFERROR(IF(K2742&gt;0,I2742*K2742,"   -"),"   -")</f>
        <v xml:space="preserve">   -</v>
      </c>
      <c r="K2742" s="52" t="str">
        <f>_xlfn.IFNA(VLOOKUP(D2742&amp;"."&amp;G2742,PNIdata!$E$6:$L$264,2,FALSE),"-")</f>
        <v>-</v>
      </c>
      <c r="L2742" s="158" t="str">
        <f>IFERROR(IF(O2742&gt;0,I2742*O2742,"   -"),"   -")</f>
        <v xml:space="preserve">   -</v>
      </c>
      <c r="M2742" s="52"/>
      <c r="N2742" s="167"/>
      <c r="O2742" s="167"/>
      <c r="S2742" s="53"/>
    </row>
    <row r="2743" spans="1:20" hidden="1" x14ac:dyDescent="0.25">
      <c r="A2743" s="33" t="s">
        <v>109</v>
      </c>
      <c r="B2743" s="34" t="e">
        <f>VLOOKUP(D2743,nusedswatershed,4,FALSE)</f>
        <v>#N/A</v>
      </c>
      <c r="C2743" s="35">
        <v>20</v>
      </c>
      <c r="D2743" s="36" t="s">
        <v>92</v>
      </c>
      <c r="E2743" s="36" t="s">
        <v>187</v>
      </c>
      <c r="F2743" s="21" t="s">
        <v>163</v>
      </c>
      <c r="G2743" s="22">
        <v>1982</v>
      </c>
      <c r="H2743" s="128">
        <v>775</v>
      </c>
      <c r="I2743" s="40">
        <v>775</v>
      </c>
      <c r="J2743" s="159" t="str">
        <f>IFERROR(IF(K2743&gt;0,I2743*K2743,"   -"),"   -")</f>
        <v xml:space="preserve">   -</v>
      </c>
      <c r="K2743" s="52" t="str">
        <f>_xlfn.IFNA(VLOOKUP(D2743&amp;"."&amp;G2743,PNIdata!$E$6:$L$264,2,FALSE),"-")</f>
        <v>-</v>
      </c>
      <c r="L2743" s="158" t="str">
        <f>IFERROR(IF(O2743&gt;0,I2743*O2743,"   -"),"   -")</f>
        <v xml:space="preserve">   -</v>
      </c>
      <c r="M2743" s="52"/>
      <c r="N2743" s="167"/>
      <c r="O2743" s="167"/>
      <c r="S2743" s="53"/>
    </row>
    <row r="2744" spans="1:20" hidden="1" x14ac:dyDescent="0.25">
      <c r="A2744" s="33" t="s">
        <v>109</v>
      </c>
      <c r="B2744" s="34" t="e">
        <f>VLOOKUP(D2744,nusedswatershed,4,FALSE)</f>
        <v>#N/A</v>
      </c>
      <c r="C2744" s="35">
        <v>20</v>
      </c>
      <c r="D2744" s="36" t="s">
        <v>92</v>
      </c>
      <c r="E2744" s="36" t="s">
        <v>187</v>
      </c>
      <c r="F2744" s="21" t="s">
        <v>163</v>
      </c>
      <c r="G2744" s="22">
        <v>1981</v>
      </c>
      <c r="H2744" s="128">
        <v>750</v>
      </c>
      <c r="I2744" s="40">
        <v>750</v>
      </c>
      <c r="J2744" s="159" t="str">
        <f>IFERROR(IF(K2744&gt;0,I2744*K2744,"   -"),"   -")</f>
        <v xml:space="preserve">   -</v>
      </c>
      <c r="K2744" s="52" t="str">
        <f>_xlfn.IFNA(VLOOKUP(D2744&amp;"."&amp;G2744,PNIdata!$E$6:$L$264,2,FALSE),"-")</f>
        <v>-</v>
      </c>
      <c r="L2744" s="158" t="str">
        <f>IFERROR(IF(O2744&gt;0,I2744*O2744,"   -"),"   -")</f>
        <v xml:space="preserve">   -</v>
      </c>
      <c r="M2744" s="52"/>
      <c r="N2744" s="167"/>
      <c r="O2744" s="167"/>
      <c r="S2744" s="53"/>
    </row>
    <row r="2745" spans="1:20" hidden="1" x14ac:dyDescent="0.25">
      <c r="A2745" s="33" t="s">
        <v>109</v>
      </c>
      <c r="B2745" s="34" t="e">
        <f>VLOOKUP(D2745,nusedswatershed,4,FALSE)</f>
        <v>#N/A</v>
      </c>
      <c r="C2745" s="35">
        <v>20</v>
      </c>
      <c r="D2745" s="36" t="s">
        <v>92</v>
      </c>
      <c r="E2745" s="36" t="s">
        <v>187</v>
      </c>
      <c r="F2745" s="21" t="s">
        <v>163</v>
      </c>
      <c r="G2745" s="22">
        <v>1980</v>
      </c>
      <c r="H2745" s="128">
        <v>500</v>
      </c>
      <c r="I2745" s="40">
        <v>500</v>
      </c>
      <c r="J2745" s="159" t="str">
        <f>IFERROR(IF(K2745&gt;0,I2745*K2745,"   -"),"   -")</f>
        <v xml:space="preserve">   -</v>
      </c>
      <c r="K2745" s="52" t="str">
        <f>_xlfn.IFNA(VLOOKUP(D2745&amp;"."&amp;G2745,PNIdata!$E$6:$L$264,2,FALSE),"-")</f>
        <v>-</v>
      </c>
      <c r="L2745" s="158" t="str">
        <f>IFERROR(IF(O2745&gt;0,I2745*O2745,"   -"),"   -")</f>
        <v xml:space="preserve">   -</v>
      </c>
      <c r="M2745" s="52"/>
      <c r="N2745" s="167"/>
      <c r="O2745" s="167"/>
      <c r="S2745" s="53">
        <v>5560</v>
      </c>
    </row>
    <row r="2746" spans="1:20" hidden="1" x14ac:dyDescent="0.25">
      <c r="A2746" s="33" t="s">
        <v>109</v>
      </c>
      <c r="B2746" s="34" t="e">
        <f>VLOOKUP(D2746,nusedswatershed,4,FALSE)</f>
        <v>#N/A</v>
      </c>
      <c r="C2746" s="35">
        <v>20</v>
      </c>
      <c r="D2746" s="36" t="s">
        <v>92</v>
      </c>
      <c r="E2746" s="36" t="s">
        <v>187</v>
      </c>
      <c r="F2746" s="21" t="s">
        <v>163</v>
      </c>
      <c r="G2746" s="22">
        <v>1979</v>
      </c>
      <c r="H2746" s="128">
        <v>400</v>
      </c>
      <c r="I2746" s="40">
        <v>400</v>
      </c>
      <c r="J2746" s="159" t="str">
        <f>IFERROR(IF(K2746&gt;0,I2746*K2746,"   -"),"   -")</f>
        <v xml:space="preserve">   -</v>
      </c>
      <c r="K2746" s="52" t="str">
        <f>_xlfn.IFNA(VLOOKUP(D2746&amp;"."&amp;G2746,PNIdata!$E$6:$L$264,2,FALSE),"-")</f>
        <v>-</v>
      </c>
      <c r="L2746" s="158" t="str">
        <f>IFERROR(IF(O2746&gt;0,I2746*O2746,"   -"),"   -")</f>
        <v xml:space="preserve">   -</v>
      </c>
      <c r="M2746" s="52"/>
      <c r="N2746" s="167"/>
      <c r="O2746" s="167"/>
      <c r="S2746" s="53">
        <v>39555</v>
      </c>
    </row>
    <row r="2747" spans="1:20" hidden="1" x14ac:dyDescent="0.25">
      <c r="A2747" s="33" t="s">
        <v>109</v>
      </c>
      <c r="B2747" s="34" t="e">
        <f>VLOOKUP(D2747,nusedswatershed,4,FALSE)</f>
        <v>#N/A</v>
      </c>
      <c r="C2747" s="35">
        <v>20</v>
      </c>
      <c r="D2747" s="36" t="s">
        <v>92</v>
      </c>
      <c r="E2747" s="36" t="s">
        <v>187</v>
      </c>
      <c r="F2747" s="21" t="s">
        <v>163</v>
      </c>
      <c r="G2747" s="22">
        <v>1978</v>
      </c>
      <c r="H2747" s="128">
        <v>50</v>
      </c>
      <c r="I2747" s="40">
        <v>50</v>
      </c>
      <c r="J2747" s="159" t="str">
        <f>IFERROR(IF(K2747&gt;0,I2747*K2747,"   -"),"   -")</f>
        <v xml:space="preserve">   -</v>
      </c>
      <c r="K2747" s="52" t="str">
        <f>_xlfn.IFNA(VLOOKUP(D2747&amp;"."&amp;G2747,PNIdata!$E$6:$L$264,2,FALSE),"-")</f>
        <v>-</v>
      </c>
      <c r="L2747" s="158" t="str">
        <f>IFERROR(IF(O2747&gt;0,I2747*O2747,"   -"),"   -")</f>
        <v xml:space="preserve">   -</v>
      </c>
      <c r="M2747" s="52"/>
      <c r="N2747" s="167"/>
      <c r="O2747" s="167"/>
      <c r="S2747" s="53"/>
    </row>
    <row r="2748" spans="1:20" hidden="1" x14ac:dyDescent="0.25">
      <c r="A2748" s="33" t="s">
        <v>109</v>
      </c>
      <c r="B2748" s="34" t="e">
        <f>VLOOKUP(D2748,nusedswatershed,4,FALSE)</f>
        <v>#N/A</v>
      </c>
      <c r="C2748" s="35">
        <v>20</v>
      </c>
      <c r="D2748" s="36" t="s">
        <v>92</v>
      </c>
      <c r="E2748" s="36" t="s">
        <v>187</v>
      </c>
      <c r="F2748" s="21" t="s">
        <v>163</v>
      </c>
      <c r="G2748" s="22">
        <v>1977</v>
      </c>
      <c r="H2748" s="128">
        <v>75</v>
      </c>
      <c r="I2748" s="40">
        <v>75</v>
      </c>
      <c r="J2748" s="159" t="str">
        <f>IFERROR(IF(K2748&gt;0,I2748*K2748,"   -"),"   -")</f>
        <v xml:space="preserve">   -</v>
      </c>
      <c r="K2748" s="52" t="str">
        <f>_xlfn.IFNA(VLOOKUP(D2748&amp;"."&amp;G2748,PNIdata!$E$6:$L$264,2,FALSE),"-")</f>
        <v>-</v>
      </c>
      <c r="L2748" s="158" t="str">
        <f>IFERROR(IF(O2748&gt;0,I2748*O2748,"   -"),"   -")</f>
        <v xml:space="preserve">   -</v>
      </c>
      <c r="M2748" s="52"/>
      <c r="N2748" s="167"/>
      <c r="O2748" s="167"/>
      <c r="S2748" s="53"/>
    </row>
    <row r="2749" spans="1:20" hidden="1" x14ac:dyDescent="0.25">
      <c r="A2749" s="33" t="s">
        <v>109</v>
      </c>
      <c r="B2749" s="34" t="e">
        <f>VLOOKUP(D2749,nusedswatershed,4,FALSE)</f>
        <v>#N/A</v>
      </c>
      <c r="C2749" s="35">
        <v>20</v>
      </c>
      <c r="D2749" s="36" t="s">
        <v>92</v>
      </c>
      <c r="E2749" s="36" t="s">
        <v>187</v>
      </c>
      <c r="F2749" s="21" t="s">
        <v>163</v>
      </c>
      <c r="G2749" s="22">
        <v>1976</v>
      </c>
      <c r="H2749" s="128">
        <v>75</v>
      </c>
      <c r="I2749" s="40">
        <v>75</v>
      </c>
      <c r="J2749" s="159" t="str">
        <f>IFERROR(IF(K2749&gt;0,I2749*K2749,"   -"),"   -")</f>
        <v xml:space="preserve">   -</v>
      </c>
      <c r="K2749" s="52" t="str">
        <f>_xlfn.IFNA(VLOOKUP(D2749&amp;"."&amp;G2749,PNIdata!$E$6:$L$264,2,FALSE),"-")</f>
        <v>-</v>
      </c>
      <c r="L2749" s="158" t="str">
        <f>IFERROR(IF(O2749&gt;0,I2749*O2749,"   -"),"   -")</f>
        <v xml:space="preserve">   -</v>
      </c>
      <c r="M2749" s="52"/>
      <c r="N2749" s="167"/>
      <c r="O2749" s="167"/>
      <c r="S2749" s="53"/>
    </row>
    <row r="2750" spans="1:20" hidden="1" x14ac:dyDescent="0.25">
      <c r="A2750" s="33" t="s">
        <v>109</v>
      </c>
      <c r="B2750" s="34" t="e">
        <f>VLOOKUP(D2750,nusedswatershed,4,FALSE)</f>
        <v>#N/A</v>
      </c>
      <c r="C2750" s="35">
        <v>20</v>
      </c>
      <c r="D2750" s="36" t="s">
        <v>92</v>
      </c>
      <c r="E2750" s="36" t="s">
        <v>187</v>
      </c>
      <c r="F2750" s="21" t="s">
        <v>163</v>
      </c>
      <c r="G2750" s="22">
        <v>1975</v>
      </c>
      <c r="H2750" s="128">
        <v>200</v>
      </c>
      <c r="I2750" s="40">
        <v>200</v>
      </c>
      <c r="J2750" s="159" t="str">
        <f>IFERROR(IF(K2750&gt;0,I2750*K2750,"   -"),"   -")</f>
        <v xml:space="preserve">   -</v>
      </c>
      <c r="K2750" s="52" t="str">
        <f>_xlfn.IFNA(VLOOKUP(D2750&amp;"."&amp;G2750,PNIdata!$E$6:$L$264,2,FALSE),"-")</f>
        <v>-</v>
      </c>
      <c r="L2750" s="158" t="str">
        <f>IFERROR(IF(O2750&gt;0,I2750*O2750,"   -"),"   -")</f>
        <v xml:space="preserve">   -</v>
      </c>
      <c r="M2750" s="52"/>
      <c r="N2750" s="167"/>
      <c r="O2750" s="167"/>
      <c r="S2750" s="53"/>
    </row>
    <row r="2751" spans="1:20" hidden="1" x14ac:dyDescent="0.25">
      <c r="A2751" s="33" t="s">
        <v>109</v>
      </c>
      <c r="B2751" s="34" t="e">
        <f>VLOOKUP(D2751,nusedswatershed,4,FALSE)</f>
        <v>#N/A</v>
      </c>
      <c r="C2751" s="35">
        <v>20</v>
      </c>
      <c r="D2751" s="36" t="s">
        <v>92</v>
      </c>
      <c r="E2751" s="36" t="s">
        <v>187</v>
      </c>
      <c r="F2751" s="21" t="s">
        <v>163</v>
      </c>
      <c r="G2751" s="22">
        <v>1974</v>
      </c>
      <c r="H2751" s="128">
        <v>750</v>
      </c>
      <c r="I2751" s="40">
        <v>750</v>
      </c>
      <c r="J2751" s="159" t="str">
        <f>IFERROR(IF(K2751&gt;0,I2751*K2751,"   -"),"   -")</f>
        <v xml:space="preserve">   -</v>
      </c>
      <c r="K2751" s="52" t="str">
        <f>_xlfn.IFNA(VLOOKUP(D2751&amp;"."&amp;G2751,PNIdata!$E$6:$L$264,2,FALSE),"-")</f>
        <v>-</v>
      </c>
      <c r="L2751" s="158" t="str">
        <f>IFERROR(IF(O2751&gt;0,I2751*O2751,"   -"),"   -")</f>
        <v xml:space="preserve">   -</v>
      </c>
      <c r="M2751" s="52"/>
      <c r="N2751" s="167"/>
      <c r="O2751" s="167"/>
      <c r="S2751" s="53"/>
      <c r="T2751" s="52">
        <v>0.97</v>
      </c>
    </row>
    <row r="2752" spans="1:20" hidden="1" x14ac:dyDescent="0.25">
      <c r="A2752" s="33" t="s">
        <v>109</v>
      </c>
      <c r="B2752" s="34" t="e">
        <f>VLOOKUP(D2752,nusedswatershed,4,FALSE)</f>
        <v>#N/A</v>
      </c>
      <c r="C2752" s="35">
        <v>20</v>
      </c>
      <c r="D2752" s="36" t="s">
        <v>92</v>
      </c>
      <c r="E2752" s="36" t="s">
        <v>187</v>
      </c>
      <c r="F2752" s="21" t="s">
        <v>163</v>
      </c>
      <c r="G2752" s="22">
        <v>1973</v>
      </c>
      <c r="H2752" s="128">
        <v>3500</v>
      </c>
      <c r="I2752" s="40">
        <v>3500</v>
      </c>
      <c r="J2752" s="159" t="str">
        <f>IFERROR(IF(K2752&gt;0,I2752*K2752,"   -"),"   -")</f>
        <v xml:space="preserve">   -</v>
      </c>
      <c r="K2752" s="52" t="str">
        <f>_xlfn.IFNA(VLOOKUP(D2752&amp;"."&amp;G2752,PNIdata!$E$6:$L$264,2,FALSE),"-")</f>
        <v>-</v>
      </c>
      <c r="L2752" s="158" t="str">
        <f>IFERROR(IF(O2752&gt;0,I2752*O2752,"   -"),"   -")</f>
        <v xml:space="preserve">   -</v>
      </c>
      <c r="M2752" s="52"/>
      <c r="N2752" s="167"/>
      <c r="O2752" s="167"/>
      <c r="S2752" s="53"/>
      <c r="T2752" s="52">
        <v>0.87</v>
      </c>
    </row>
    <row r="2753" spans="1:20" hidden="1" x14ac:dyDescent="0.25">
      <c r="A2753" s="33" t="s">
        <v>109</v>
      </c>
      <c r="B2753" s="34" t="e">
        <f>VLOOKUP(D2753,nusedswatershed,4,FALSE)</f>
        <v>#N/A</v>
      </c>
      <c r="C2753" s="35">
        <v>20</v>
      </c>
      <c r="D2753" s="36" t="s">
        <v>92</v>
      </c>
      <c r="E2753" s="36" t="s">
        <v>187</v>
      </c>
      <c r="F2753" s="21" t="s">
        <v>163</v>
      </c>
      <c r="G2753" s="22">
        <v>1972</v>
      </c>
      <c r="H2753" s="128">
        <v>3500</v>
      </c>
      <c r="I2753" s="40">
        <v>3500</v>
      </c>
      <c r="J2753" s="159" t="str">
        <f>IFERROR(IF(K2753&gt;0,I2753*K2753,"   -"),"   -")</f>
        <v xml:space="preserve">   -</v>
      </c>
      <c r="K2753" s="52" t="str">
        <f>_xlfn.IFNA(VLOOKUP(D2753&amp;"."&amp;G2753,PNIdata!$E$6:$L$264,2,FALSE),"-")</f>
        <v>-</v>
      </c>
      <c r="L2753" s="158" t="str">
        <f>IFERROR(IF(O2753&gt;0,I2753*O2753,"   -"),"   -")</f>
        <v xml:space="preserve">   -</v>
      </c>
      <c r="M2753" s="52"/>
      <c r="N2753" s="167"/>
      <c r="O2753" s="167"/>
      <c r="S2753" s="53"/>
      <c r="T2753" s="52">
        <v>0.91</v>
      </c>
    </row>
    <row r="2754" spans="1:20" hidden="1" x14ac:dyDescent="0.25">
      <c r="A2754" s="33" t="s">
        <v>109</v>
      </c>
      <c r="B2754" s="34" t="e">
        <f>VLOOKUP(D2754,nusedswatershed,4,FALSE)</f>
        <v>#N/A</v>
      </c>
      <c r="C2754" s="35">
        <v>20</v>
      </c>
      <c r="D2754" s="36" t="s">
        <v>92</v>
      </c>
      <c r="E2754" s="36" t="s">
        <v>187</v>
      </c>
      <c r="F2754" s="21" t="s">
        <v>163</v>
      </c>
      <c r="G2754" s="22">
        <v>1971</v>
      </c>
      <c r="H2754" s="128">
        <v>400</v>
      </c>
      <c r="I2754" s="40">
        <v>400</v>
      </c>
      <c r="J2754" s="159" t="str">
        <f>IFERROR(IF(K2754&gt;0,I2754*K2754,"   -"),"   -")</f>
        <v xml:space="preserve">   -</v>
      </c>
      <c r="K2754" s="52" t="str">
        <f>_xlfn.IFNA(VLOOKUP(D2754&amp;"."&amp;G2754,PNIdata!$E$6:$L$264,2,FALSE),"-")</f>
        <v>-</v>
      </c>
      <c r="L2754" s="158" t="str">
        <f>IFERROR(IF(O2754&gt;0,I2754*O2754,"   -"),"   -")</f>
        <v xml:space="preserve">   -</v>
      </c>
      <c r="M2754" s="52"/>
      <c r="N2754" s="167"/>
      <c r="O2754" s="167"/>
      <c r="S2754" s="53"/>
      <c r="T2754" s="52">
        <v>0.95</v>
      </c>
    </row>
    <row r="2755" spans="1:20" hidden="1" x14ac:dyDescent="0.25">
      <c r="A2755" s="33" t="s">
        <v>109</v>
      </c>
      <c r="B2755" s="34" t="e">
        <f>VLOOKUP(D2755,nusedswatershed,4,FALSE)</f>
        <v>#N/A</v>
      </c>
      <c r="C2755" s="35">
        <v>20</v>
      </c>
      <c r="D2755" s="36" t="s">
        <v>92</v>
      </c>
      <c r="E2755" s="36" t="s">
        <v>187</v>
      </c>
      <c r="F2755" s="21" t="s">
        <v>163</v>
      </c>
      <c r="G2755" s="22">
        <v>1970</v>
      </c>
      <c r="H2755" s="128">
        <v>7500</v>
      </c>
      <c r="I2755" s="40">
        <v>7500</v>
      </c>
      <c r="J2755" s="159" t="str">
        <f>IFERROR(IF(K2755&gt;0,I2755*K2755,"   -"),"   -")</f>
        <v xml:space="preserve">   -</v>
      </c>
      <c r="K2755" s="52" t="str">
        <f>_xlfn.IFNA(VLOOKUP(D2755&amp;"."&amp;G2755,PNIdata!$E$6:$L$264,2,FALSE),"-")</f>
        <v>-</v>
      </c>
      <c r="L2755" s="158" t="str">
        <f>IFERROR(IF(O2755&gt;0,I2755*O2755,"   -"),"   -")</f>
        <v xml:space="preserve">   -</v>
      </c>
      <c r="M2755" s="52"/>
      <c r="O2755" s="164"/>
      <c r="S2755" s="53"/>
      <c r="T2755" s="52">
        <v>0.94</v>
      </c>
    </row>
    <row r="2756" spans="1:20" hidden="1" x14ac:dyDescent="0.25">
      <c r="A2756" s="33" t="s">
        <v>109</v>
      </c>
      <c r="B2756" s="34" t="e">
        <f>VLOOKUP(D2756,nusedswatershed,4,FALSE)</f>
        <v>#N/A</v>
      </c>
      <c r="C2756" s="35">
        <v>20</v>
      </c>
      <c r="D2756" s="36" t="s">
        <v>92</v>
      </c>
      <c r="E2756" s="36" t="s">
        <v>187</v>
      </c>
      <c r="F2756" s="21" t="s">
        <v>163</v>
      </c>
      <c r="G2756" s="22">
        <v>1969</v>
      </c>
      <c r="H2756" s="128">
        <v>400</v>
      </c>
      <c r="I2756" s="40">
        <v>400</v>
      </c>
      <c r="J2756" s="159" t="str">
        <f>IFERROR(IF(K2756&gt;0,I2756*K2756,"   -"),"   -")</f>
        <v xml:space="preserve">   -</v>
      </c>
      <c r="K2756" s="52" t="str">
        <f>_xlfn.IFNA(VLOOKUP(D2756&amp;"."&amp;G2756,PNIdata!$E$6:$L$264,2,FALSE),"-")</f>
        <v>-</v>
      </c>
      <c r="L2756" s="158" t="str">
        <f>IFERROR(IF(O2756&gt;0,I2756*O2756,"   -"),"   -")</f>
        <v xml:space="preserve">   -</v>
      </c>
      <c r="M2756" s="52"/>
      <c r="N2756" s="167"/>
      <c r="O2756" s="167"/>
      <c r="S2756" s="53"/>
      <c r="T2756" s="52">
        <v>0.92</v>
      </c>
    </row>
    <row r="2757" spans="1:20" hidden="1" x14ac:dyDescent="0.25">
      <c r="A2757" s="33" t="s">
        <v>109</v>
      </c>
      <c r="B2757" s="34" t="e">
        <f>VLOOKUP(D2757,nusedswatershed,4,FALSE)</f>
        <v>#N/A</v>
      </c>
      <c r="C2757" s="35">
        <v>20</v>
      </c>
      <c r="D2757" s="36" t="s">
        <v>92</v>
      </c>
      <c r="E2757" s="36" t="s">
        <v>187</v>
      </c>
      <c r="F2757" s="21" t="s">
        <v>163</v>
      </c>
      <c r="G2757" s="22">
        <v>1968</v>
      </c>
      <c r="H2757" s="128">
        <v>750</v>
      </c>
      <c r="I2757" s="40">
        <v>750</v>
      </c>
      <c r="J2757" s="159" t="str">
        <f>IFERROR(IF(K2757&gt;0,I2757*K2757,"   -"),"   -")</f>
        <v xml:space="preserve">   -</v>
      </c>
      <c r="K2757" s="52" t="str">
        <f>_xlfn.IFNA(VLOOKUP(D2757&amp;"."&amp;G2757,PNIdata!$E$6:$L$264,2,FALSE),"-")</f>
        <v>-</v>
      </c>
      <c r="L2757" s="158" t="str">
        <f>IFERROR(IF(O2757&gt;0,I2757*O2757,"   -"),"   -")</f>
        <v xml:space="preserve">   -</v>
      </c>
      <c r="M2757" s="52"/>
      <c r="O2757" s="164"/>
      <c r="S2757" s="53"/>
      <c r="T2757" s="52">
        <v>0.86</v>
      </c>
    </row>
    <row r="2758" spans="1:20" hidden="1" x14ac:dyDescent="0.25">
      <c r="A2758" s="33" t="s">
        <v>109</v>
      </c>
      <c r="B2758" s="34" t="e">
        <f>VLOOKUP(D2758,nusedswatershed,4,FALSE)</f>
        <v>#N/A</v>
      </c>
      <c r="C2758" s="35">
        <v>20</v>
      </c>
      <c r="D2758" s="36" t="s">
        <v>92</v>
      </c>
      <c r="E2758" s="36" t="s">
        <v>187</v>
      </c>
      <c r="F2758" s="21" t="s">
        <v>163</v>
      </c>
      <c r="G2758" s="22">
        <v>1967</v>
      </c>
      <c r="H2758" s="128">
        <v>400</v>
      </c>
      <c r="I2758" s="40">
        <v>400</v>
      </c>
      <c r="J2758" s="159" t="str">
        <f>IFERROR(IF(K2758&gt;0,I2758*K2758,"   -"),"   -")</f>
        <v xml:space="preserve">   -</v>
      </c>
      <c r="K2758" s="52" t="str">
        <f>_xlfn.IFNA(VLOOKUP(D2758&amp;"."&amp;G2758,PNIdata!$E$6:$L$264,2,FALSE),"-")</f>
        <v>-</v>
      </c>
      <c r="L2758" s="158" t="str">
        <f>IFERROR(IF(O2758&gt;0,I2758*O2758,"   -"),"   -")</f>
        <v xml:space="preserve">   -</v>
      </c>
      <c r="M2758" s="52"/>
      <c r="N2758" s="167"/>
      <c r="O2758" s="167"/>
      <c r="S2758" s="53"/>
      <c r="T2758" s="52">
        <v>0.94</v>
      </c>
    </row>
    <row r="2759" spans="1:20" hidden="1" x14ac:dyDescent="0.25">
      <c r="A2759" s="33" t="s">
        <v>109</v>
      </c>
      <c r="B2759" s="34" t="e">
        <f>VLOOKUP(D2759,nusedswatershed,4,FALSE)</f>
        <v>#N/A</v>
      </c>
      <c r="C2759" s="35">
        <v>20</v>
      </c>
      <c r="D2759" s="36" t="s">
        <v>92</v>
      </c>
      <c r="E2759" s="36" t="s">
        <v>187</v>
      </c>
      <c r="F2759" s="21" t="s">
        <v>163</v>
      </c>
      <c r="G2759" s="22">
        <v>1966</v>
      </c>
      <c r="H2759" s="128">
        <v>1500</v>
      </c>
      <c r="I2759" s="40">
        <v>1500</v>
      </c>
      <c r="J2759" s="159" t="str">
        <f>IFERROR(IF(K2759&gt;0,I2759*K2759,"   -"),"   -")</f>
        <v xml:space="preserve">   -</v>
      </c>
      <c r="K2759" s="52" t="str">
        <f>_xlfn.IFNA(VLOOKUP(D2759&amp;"."&amp;G2759,PNIdata!$E$6:$L$264,2,FALSE),"-")</f>
        <v>-</v>
      </c>
      <c r="L2759" s="158" t="str">
        <f>IFERROR(IF(O2759&gt;0,I2759*O2759,"   -"),"   -")</f>
        <v xml:space="preserve">   -</v>
      </c>
      <c r="M2759" s="52"/>
      <c r="N2759" s="167"/>
      <c r="O2759" s="167"/>
      <c r="S2759" s="53"/>
      <c r="T2759" s="52">
        <v>0.92</v>
      </c>
    </row>
    <row r="2760" spans="1:20" hidden="1" x14ac:dyDescent="0.25">
      <c r="A2760" s="33" t="s">
        <v>109</v>
      </c>
      <c r="B2760" s="34" t="e">
        <f>VLOOKUP(D2760,nusedswatershed,4,FALSE)</f>
        <v>#N/A</v>
      </c>
      <c r="C2760" s="35">
        <v>20</v>
      </c>
      <c r="D2760" s="36" t="s">
        <v>92</v>
      </c>
      <c r="E2760" s="36" t="s">
        <v>187</v>
      </c>
      <c r="F2760" s="21" t="s">
        <v>163</v>
      </c>
      <c r="G2760" s="22">
        <v>1965</v>
      </c>
      <c r="H2760" s="128">
        <v>750</v>
      </c>
      <c r="I2760" s="40">
        <v>750</v>
      </c>
      <c r="J2760" s="159" t="str">
        <f>IFERROR(IF(K2760&gt;0,I2760*K2760,"   -"),"   -")</f>
        <v xml:space="preserve">   -</v>
      </c>
      <c r="K2760" s="52" t="str">
        <f>_xlfn.IFNA(VLOOKUP(D2760&amp;"."&amp;G2760,PNIdata!$E$6:$L$264,2,FALSE),"-")</f>
        <v>-</v>
      </c>
      <c r="L2760" s="158" t="str">
        <f>IFERROR(IF(O2760&gt;0,I2760*O2760,"   -"),"   -")</f>
        <v xml:space="preserve">   -</v>
      </c>
      <c r="M2760" s="52"/>
      <c r="N2760" s="167"/>
      <c r="O2760" s="167"/>
      <c r="S2760" s="53"/>
      <c r="T2760" s="52">
        <v>0.92</v>
      </c>
    </row>
    <row r="2761" spans="1:20" hidden="1" x14ac:dyDescent="0.25">
      <c r="A2761" s="33" t="s">
        <v>109</v>
      </c>
      <c r="B2761" s="34" t="e">
        <f>VLOOKUP(D2761,nusedswatershed,4,FALSE)</f>
        <v>#N/A</v>
      </c>
      <c r="C2761" s="35">
        <v>20</v>
      </c>
      <c r="D2761" s="36" t="s">
        <v>92</v>
      </c>
      <c r="E2761" s="36" t="s">
        <v>187</v>
      </c>
      <c r="F2761" s="21" t="s">
        <v>163</v>
      </c>
      <c r="G2761" s="22">
        <v>1964</v>
      </c>
      <c r="H2761" s="128">
        <v>1500</v>
      </c>
      <c r="I2761" s="40">
        <v>1500</v>
      </c>
      <c r="J2761" s="159" t="str">
        <f>IFERROR(IF(K2761&gt;0,I2761*K2761,"   -"),"   -")</f>
        <v xml:space="preserve">   -</v>
      </c>
      <c r="K2761" s="52" t="str">
        <f>_xlfn.IFNA(VLOOKUP(D2761&amp;"."&amp;G2761,PNIdata!$E$6:$L$264,2,FALSE),"-")</f>
        <v>-</v>
      </c>
      <c r="L2761" s="158" t="str">
        <f>IFERROR(IF(O2761&gt;0,I2761*O2761,"   -"),"   -")</f>
        <v xml:space="preserve">   -</v>
      </c>
      <c r="M2761" s="52"/>
      <c r="O2761" s="164"/>
      <c r="S2761" s="53"/>
      <c r="T2761" s="52">
        <v>0.83</v>
      </c>
    </row>
    <row r="2762" spans="1:20" hidden="1" x14ac:dyDescent="0.25">
      <c r="A2762" s="33" t="s">
        <v>109</v>
      </c>
      <c r="B2762" s="34" t="e">
        <f>VLOOKUP(D2762,nusedswatershed,4,FALSE)</f>
        <v>#N/A</v>
      </c>
      <c r="C2762" s="35">
        <v>20</v>
      </c>
      <c r="D2762" s="36" t="s">
        <v>92</v>
      </c>
      <c r="E2762" s="36" t="s">
        <v>187</v>
      </c>
      <c r="F2762" s="21" t="s">
        <v>163</v>
      </c>
      <c r="G2762" s="22">
        <v>1963</v>
      </c>
      <c r="H2762" s="128">
        <v>400</v>
      </c>
      <c r="I2762" s="40">
        <v>400</v>
      </c>
      <c r="J2762" s="159" t="str">
        <f>IFERROR(IF(K2762&gt;0,I2762*K2762,"   -"),"   -")</f>
        <v xml:space="preserve">   -</v>
      </c>
      <c r="K2762" s="52" t="str">
        <f>_xlfn.IFNA(VLOOKUP(D2762&amp;"."&amp;G2762,PNIdata!$E$6:$L$264,2,FALSE),"-")</f>
        <v>-</v>
      </c>
      <c r="L2762" s="158" t="str">
        <f>IFERROR(IF(O2762&gt;0,I2762*O2762,"   -"),"   -")</f>
        <v xml:space="preserve">   -</v>
      </c>
      <c r="M2762" s="52"/>
      <c r="N2762" s="167"/>
      <c r="O2762" s="167"/>
      <c r="S2762" s="53"/>
      <c r="T2762" s="52">
        <v>0.84</v>
      </c>
    </row>
    <row r="2763" spans="1:20" hidden="1" x14ac:dyDescent="0.25">
      <c r="A2763" s="33" t="s">
        <v>109</v>
      </c>
      <c r="B2763" s="34" t="e">
        <f>VLOOKUP(D2763,nusedswatershed,4,FALSE)</f>
        <v>#N/A</v>
      </c>
      <c r="C2763" s="35">
        <v>20</v>
      </c>
      <c r="D2763" s="36" t="s">
        <v>92</v>
      </c>
      <c r="E2763" s="36" t="s">
        <v>187</v>
      </c>
      <c r="F2763" s="21" t="s">
        <v>163</v>
      </c>
      <c r="G2763" s="22">
        <v>1962</v>
      </c>
      <c r="H2763" s="128">
        <v>400</v>
      </c>
      <c r="I2763" s="40">
        <v>400</v>
      </c>
      <c r="J2763" s="159" t="str">
        <f>IFERROR(IF(K2763&gt;0,I2763*K2763,"   -"),"   -")</f>
        <v xml:space="preserve">   -</v>
      </c>
      <c r="K2763" s="52" t="str">
        <f>_xlfn.IFNA(VLOOKUP(D2763&amp;"."&amp;G2763,PNIdata!$E$6:$L$264,2,FALSE),"-")</f>
        <v>-</v>
      </c>
      <c r="L2763" s="158" t="str">
        <f>IFERROR(IF(O2763&gt;0,I2763*O2763,"   -"),"   -")</f>
        <v xml:space="preserve">   -</v>
      </c>
      <c r="M2763" s="52"/>
      <c r="O2763" s="164"/>
      <c r="S2763" s="53"/>
      <c r="T2763" s="52">
        <v>0.94</v>
      </c>
    </row>
    <row r="2764" spans="1:20" hidden="1" x14ac:dyDescent="0.25">
      <c r="A2764" s="33" t="s">
        <v>109</v>
      </c>
      <c r="B2764" s="34" t="e">
        <f>VLOOKUP(D2764,nusedswatershed,4,FALSE)</f>
        <v>#N/A</v>
      </c>
      <c r="C2764" s="35">
        <v>20</v>
      </c>
      <c r="D2764" s="36" t="s">
        <v>92</v>
      </c>
      <c r="E2764" s="36" t="s">
        <v>187</v>
      </c>
      <c r="F2764" s="21" t="s">
        <v>163</v>
      </c>
      <c r="G2764" s="22">
        <v>1961</v>
      </c>
      <c r="H2764" s="128">
        <v>400</v>
      </c>
      <c r="I2764" s="40">
        <v>400</v>
      </c>
      <c r="J2764" s="159" t="str">
        <f>IFERROR(IF(K2764&gt;0,I2764*K2764,"   -"),"   -")</f>
        <v xml:space="preserve">   -</v>
      </c>
      <c r="K2764" s="52" t="str">
        <f>_xlfn.IFNA(VLOOKUP(D2764&amp;"."&amp;G2764,PNIdata!$E$6:$L$264,2,FALSE),"-")</f>
        <v>-</v>
      </c>
      <c r="L2764" s="158" t="str">
        <f>IFERROR(IF(O2764&gt;0,I2764*O2764,"   -"),"   -")</f>
        <v xml:space="preserve">   -</v>
      </c>
      <c r="M2764" s="52"/>
      <c r="O2764" s="164"/>
      <c r="S2764" s="53"/>
    </row>
    <row r="2765" spans="1:20" hidden="1" x14ac:dyDescent="0.25">
      <c r="A2765" s="33" t="s">
        <v>109</v>
      </c>
      <c r="B2765" s="34" t="e">
        <f>VLOOKUP(D2765,nusedswatershed,4,FALSE)</f>
        <v>#N/A</v>
      </c>
      <c r="C2765" s="35">
        <v>20</v>
      </c>
      <c r="D2765" s="36" t="s">
        <v>92</v>
      </c>
      <c r="E2765" s="36" t="s">
        <v>187</v>
      </c>
      <c r="F2765" s="21" t="s">
        <v>163</v>
      </c>
      <c r="G2765" s="22">
        <v>1960</v>
      </c>
      <c r="H2765" s="128">
        <v>1500</v>
      </c>
      <c r="I2765" s="40">
        <v>1500</v>
      </c>
      <c r="J2765" s="159" t="str">
        <f>IFERROR(IF(K2765&gt;0,I2765*K2765,"   -"),"   -")</f>
        <v xml:space="preserve">   -</v>
      </c>
      <c r="K2765" s="52" t="str">
        <f>_xlfn.IFNA(VLOOKUP(D2765&amp;"."&amp;G2765,PNIdata!$E$6:$L$264,2,FALSE),"-")</f>
        <v>-</v>
      </c>
      <c r="L2765" s="158" t="str">
        <f>IFERROR(IF(O2765&gt;0,I2765*O2765,"   -"),"   -")</f>
        <v xml:space="preserve">   -</v>
      </c>
      <c r="M2765" s="52"/>
      <c r="N2765" s="167"/>
      <c r="O2765" s="167"/>
      <c r="S2765" s="53"/>
    </row>
    <row r="2766" spans="1:20" hidden="1" x14ac:dyDescent="0.25">
      <c r="A2766" s="33" t="s">
        <v>109</v>
      </c>
      <c r="B2766" s="34" t="e">
        <f>VLOOKUP(D2766,nusedswatershed,4,FALSE)</f>
        <v>#N/A</v>
      </c>
      <c r="C2766" s="35">
        <v>20</v>
      </c>
      <c r="D2766" s="36" t="s">
        <v>92</v>
      </c>
      <c r="E2766" s="36" t="s">
        <v>187</v>
      </c>
      <c r="F2766" s="21" t="s">
        <v>163</v>
      </c>
      <c r="G2766" s="22">
        <v>1959</v>
      </c>
      <c r="H2766" s="128">
        <v>200</v>
      </c>
      <c r="I2766" s="40">
        <v>200</v>
      </c>
      <c r="J2766" s="159" t="str">
        <f>IFERROR(IF(K2766&gt;0,I2766*K2766,"   -"),"   -")</f>
        <v xml:space="preserve">   -</v>
      </c>
      <c r="K2766" s="52" t="str">
        <f>_xlfn.IFNA(VLOOKUP(D2766&amp;"."&amp;G2766,PNIdata!$E$6:$L$264,2,FALSE),"-")</f>
        <v>-</v>
      </c>
      <c r="L2766" s="158" t="str">
        <f>IFERROR(IF(O2766&gt;0,I2766*O2766,"   -"),"   -")</f>
        <v xml:space="preserve">   -</v>
      </c>
      <c r="M2766" s="52"/>
      <c r="N2766" s="167"/>
      <c r="O2766" s="167"/>
      <c r="S2766" s="53"/>
    </row>
    <row r="2767" spans="1:20" hidden="1" x14ac:dyDescent="0.25">
      <c r="A2767" s="33" t="s">
        <v>109</v>
      </c>
      <c r="B2767" s="34" t="e">
        <f>VLOOKUP(D2767,nusedswatershed,4,FALSE)</f>
        <v>#N/A</v>
      </c>
      <c r="C2767" s="35">
        <v>20</v>
      </c>
      <c r="D2767" s="36" t="s">
        <v>92</v>
      </c>
      <c r="E2767" s="36" t="s">
        <v>187</v>
      </c>
      <c r="F2767" s="21" t="s">
        <v>163</v>
      </c>
      <c r="G2767" s="22">
        <v>1958</v>
      </c>
      <c r="H2767" s="128">
        <v>200</v>
      </c>
      <c r="I2767" s="40">
        <v>200</v>
      </c>
      <c r="J2767" s="159" t="str">
        <f>IFERROR(IF(K2767&gt;0,I2767*K2767,"   -"),"   -")</f>
        <v xml:space="preserve">   -</v>
      </c>
      <c r="K2767" s="52" t="str">
        <f>_xlfn.IFNA(VLOOKUP(D2767&amp;"."&amp;G2767,PNIdata!$E$6:$L$264,2,FALSE),"-")</f>
        <v>-</v>
      </c>
      <c r="L2767" s="158" t="str">
        <f>IFERROR(IF(O2767&gt;0,I2767*O2767,"   -"),"   -")</f>
        <v xml:space="preserve">   -</v>
      </c>
      <c r="M2767" s="52"/>
      <c r="N2767" s="167"/>
      <c r="O2767" s="167"/>
      <c r="S2767" s="53"/>
    </row>
    <row r="2768" spans="1:20" hidden="1" x14ac:dyDescent="0.25">
      <c r="A2768" s="33" t="s">
        <v>109</v>
      </c>
      <c r="B2768" s="34" t="e">
        <f>VLOOKUP(D2768,nusedswatershed,4,FALSE)</f>
        <v>#N/A</v>
      </c>
      <c r="C2768" s="35">
        <v>20</v>
      </c>
      <c r="D2768" s="36" t="s">
        <v>92</v>
      </c>
      <c r="E2768" s="36" t="s">
        <v>187</v>
      </c>
      <c r="F2768" s="21" t="s">
        <v>163</v>
      </c>
      <c r="G2768" s="22">
        <v>1957</v>
      </c>
      <c r="H2768" s="128">
        <v>200</v>
      </c>
      <c r="I2768" s="40">
        <v>200</v>
      </c>
      <c r="J2768" s="159" t="str">
        <f>IFERROR(IF(K2768&gt;0,I2768*K2768,"   -"),"   -")</f>
        <v xml:space="preserve">   -</v>
      </c>
      <c r="K2768" s="52" t="str">
        <f>_xlfn.IFNA(VLOOKUP(D2768&amp;"."&amp;G2768,PNIdata!$E$6:$L$264,2,FALSE),"-")</f>
        <v>-</v>
      </c>
      <c r="L2768" s="158" t="str">
        <f>IFERROR(IF(O2768&gt;0,I2768*O2768,"   -"),"   -")</f>
        <v xml:space="preserve">   -</v>
      </c>
      <c r="M2768" s="52"/>
      <c r="N2768" s="167"/>
      <c r="O2768" s="167"/>
      <c r="S2768" s="53"/>
    </row>
    <row r="2769" spans="1:19" hidden="1" x14ac:dyDescent="0.25">
      <c r="A2769" s="33" t="s">
        <v>109</v>
      </c>
      <c r="B2769" s="34" t="e">
        <f>VLOOKUP(D2769,nusedswatershed,4,FALSE)</f>
        <v>#N/A</v>
      </c>
      <c r="C2769" s="35">
        <v>20</v>
      </c>
      <c r="D2769" s="36" t="s">
        <v>92</v>
      </c>
      <c r="E2769" s="36" t="s">
        <v>187</v>
      </c>
      <c r="F2769" s="21" t="s">
        <v>163</v>
      </c>
      <c r="G2769" s="22">
        <v>1956</v>
      </c>
      <c r="H2769" s="128">
        <v>25</v>
      </c>
      <c r="I2769" s="40">
        <v>25</v>
      </c>
      <c r="J2769" s="159" t="str">
        <f>IFERROR(IF(K2769&gt;0,I2769*K2769,"   -"),"   -")</f>
        <v xml:space="preserve">   -</v>
      </c>
      <c r="K2769" s="52" t="str">
        <f>_xlfn.IFNA(VLOOKUP(D2769&amp;"."&amp;G2769,PNIdata!$E$6:$L$264,2,FALSE),"-")</f>
        <v>-</v>
      </c>
      <c r="L2769" s="158" t="str">
        <f>IFERROR(IF(O2769&gt;0,I2769*O2769,"   -"),"   -")</f>
        <v xml:space="preserve">   -</v>
      </c>
      <c r="M2769" s="52"/>
      <c r="N2769" s="167"/>
      <c r="O2769" s="167"/>
      <c r="S2769" s="53"/>
    </row>
    <row r="2770" spans="1:19" hidden="1" x14ac:dyDescent="0.25">
      <c r="A2770" s="33" t="s">
        <v>109</v>
      </c>
      <c r="B2770" s="34" t="e">
        <f>VLOOKUP(D2770,nusedswatershed,4,FALSE)</f>
        <v>#N/A</v>
      </c>
      <c r="C2770" s="35">
        <v>20</v>
      </c>
      <c r="D2770" s="36" t="s">
        <v>92</v>
      </c>
      <c r="E2770" s="36" t="s">
        <v>187</v>
      </c>
      <c r="F2770" s="21" t="s">
        <v>163</v>
      </c>
      <c r="G2770" s="22">
        <v>1955</v>
      </c>
      <c r="H2770" s="128">
        <v>200</v>
      </c>
      <c r="I2770" s="40">
        <v>200</v>
      </c>
      <c r="J2770" s="159" t="str">
        <f>IFERROR(IF(K2770&gt;0,I2770*K2770,"   -"),"   -")</f>
        <v xml:space="preserve">   -</v>
      </c>
      <c r="K2770" s="52" t="str">
        <f>_xlfn.IFNA(VLOOKUP(D2770&amp;"."&amp;G2770,PNIdata!$E$6:$L$264,2,FALSE),"-")</f>
        <v>-</v>
      </c>
      <c r="L2770" s="158" t="str">
        <f>IFERROR(IF(O2770&gt;0,I2770*O2770,"   -"),"   -")</f>
        <v xml:space="preserve">   -</v>
      </c>
      <c r="M2770" s="52"/>
      <c r="N2770" s="167"/>
      <c r="O2770" s="167"/>
      <c r="S2770" s="53"/>
    </row>
    <row r="2771" spans="1:19" hidden="1" x14ac:dyDescent="0.25">
      <c r="A2771" s="33" t="s">
        <v>109</v>
      </c>
      <c r="B2771" s="34" t="e">
        <f>VLOOKUP(D2771,nusedswatershed,4,FALSE)</f>
        <v>#N/A</v>
      </c>
      <c r="C2771" s="35">
        <v>20</v>
      </c>
      <c r="D2771" s="36" t="s">
        <v>92</v>
      </c>
      <c r="E2771" s="36" t="s">
        <v>187</v>
      </c>
      <c r="F2771" s="21" t="s">
        <v>163</v>
      </c>
      <c r="G2771" s="22">
        <v>1954</v>
      </c>
      <c r="H2771" s="128">
        <v>400</v>
      </c>
      <c r="I2771" s="40">
        <v>400</v>
      </c>
      <c r="J2771" s="159" t="str">
        <f>IFERROR(IF(K2771&gt;0,I2771*K2771,"   -"),"   -")</f>
        <v xml:space="preserve">   -</v>
      </c>
      <c r="K2771" s="52" t="str">
        <f>_xlfn.IFNA(VLOOKUP(D2771&amp;"."&amp;G2771,PNIdata!$E$6:$L$264,2,FALSE),"-")</f>
        <v>-</v>
      </c>
      <c r="L2771" s="158" t="str">
        <f>IFERROR(IF(O2771&gt;0,I2771*O2771,"   -"),"   -")</f>
        <v xml:space="preserve">   -</v>
      </c>
      <c r="M2771" s="52"/>
      <c r="N2771" s="167"/>
      <c r="O2771" s="167"/>
      <c r="S2771" s="53"/>
    </row>
    <row r="2772" spans="1:19" hidden="1" x14ac:dyDescent="0.25">
      <c r="A2772" s="33" t="s">
        <v>109</v>
      </c>
      <c r="B2772" s="34" t="e">
        <f>VLOOKUP(D2772,nusedswatershed,4,FALSE)</f>
        <v>#N/A</v>
      </c>
      <c r="C2772" s="35">
        <v>20</v>
      </c>
      <c r="D2772" s="36" t="s">
        <v>92</v>
      </c>
      <c r="E2772" s="36" t="s">
        <v>187</v>
      </c>
      <c r="F2772" s="21" t="s">
        <v>163</v>
      </c>
      <c r="G2772" s="22">
        <v>1953</v>
      </c>
      <c r="H2772" s="128">
        <v>400</v>
      </c>
      <c r="I2772" s="40">
        <v>400</v>
      </c>
      <c r="J2772" s="159" t="str">
        <f>IFERROR(IF(K2772&gt;0,I2772*K2772,"   -"),"   -")</f>
        <v xml:space="preserve">   -</v>
      </c>
      <c r="K2772" s="52" t="str">
        <f>_xlfn.IFNA(VLOOKUP(D2772&amp;"."&amp;G2772,PNIdata!$E$6:$L$264,2,FALSE),"-")</f>
        <v>-</v>
      </c>
      <c r="L2772" s="158" t="str">
        <f>IFERROR(IF(O2772&gt;0,I2772*O2772,"   -"),"   -")</f>
        <v xml:space="preserve">   -</v>
      </c>
      <c r="M2772" s="52"/>
      <c r="N2772" s="167"/>
      <c r="O2772" s="167"/>
      <c r="S2772" s="53"/>
    </row>
    <row r="2773" spans="1:19" x14ac:dyDescent="0.25">
      <c r="A2773" s="33" t="s">
        <v>109</v>
      </c>
      <c r="B2773" s="34">
        <f>VLOOKUP(D2773,nusedswatershed,4,FALSE)</f>
        <v>23</v>
      </c>
      <c r="C2773" s="35">
        <v>23</v>
      </c>
      <c r="D2773" s="36" t="s">
        <v>203</v>
      </c>
      <c r="E2773" s="36" t="s">
        <v>93</v>
      </c>
      <c r="F2773" s="21" t="s">
        <v>163</v>
      </c>
      <c r="G2773">
        <v>2007</v>
      </c>
      <c r="H2773" s="128">
        <v>1300</v>
      </c>
      <c r="I2773" s="40">
        <v>1300</v>
      </c>
      <c r="J2773" s="153">
        <f>K2773*I2773</f>
        <v>32.9953</v>
      </c>
      <c r="K2773" s="161">
        <f>_xlfn.IFNA(VLOOKUP(D2773&amp;"."&amp;G2773,PNIdata!$E$6:$L$264,2,FALSE),"-")</f>
        <v>2.5381000000000001E-2</v>
      </c>
      <c r="L2773" s="158">
        <f>IFERROR(IF(O2773&gt;0,I2773*O2773,"   -"),"   -")</f>
        <v>39.000000000000036</v>
      </c>
      <c r="M2773" s="52"/>
      <c r="N2773" s="167">
        <v>0.97</v>
      </c>
      <c r="O2773" s="168">
        <f>1-N2773</f>
        <v>3.0000000000000027E-2</v>
      </c>
      <c r="P2773" s="164">
        <v>0.03</v>
      </c>
      <c r="Q2773" s="164" t="s">
        <v>647</v>
      </c>
      <c r="R2773" s="164" t="s">
        <v>648</v>
      </c>
      <c r="S2773" s="53">
        <v>398571</v>
      </c>
    </row>
    <row r="2774" spans="1:19" x14ac:dyDescent="0.25">
      <c r="A2774" s="33" t="s">
        <v>109</v>
      </c>
      <c r="B2774" s="34">
        <f>VLOOKUP(D2774,nusedswatershed,4,FALSE)</f>
        <v>23</v>
      </c>
      <c r="C2774" s="35">
        <v>23</v>
      </c>
      <c r="D2774" s="36" t="s">
        <v>203</v>
      </c>
      <c r="E2774" s="36" t="s">
        <v>93</v>
      </c>
      <c r="F2774" s="21" t="s">
        <v>163</v>
      </c>
      <c r="G2774" s="40">
        <v>2020</v>
      </c>
      <c r="H2774" s="128">
        <v>1390</v>
      </c>
      <c r="I2774" s="40">
        <v>1390</v>
      </c>
      <c r="J2774" s="153">
        <f>K2774*I2774</f>
        <v>82.411709999999999</v>
      </c>
      <c r="K2774" s="161">
        <f>_xlfn.IFNA(VLOOKUP(D2774&amp;"."&amp;G2774,PNIdata!$E$6:$L$264,2,FALSE),"-")</f>
        <v>5.9289000000000001E-2</v>
      </c>
      <c r="L2774" s="158">
        <f>IFERROR(IF(O2774&gt;0,I2774*O2774,"   -"),"   -")</f>
        <v>97.299999999999926</v>
      </c>
      <c r="M2774" s="52"/>
      <c r="N2774" s="167">
        <v>0.93</v>
      </c>
      <c r="O2774" s="168">
        <f>1-N2774</f>
        <v>6.9999999999999951E-2</v>
      </c>
      <c r="P2774" s="164">
        <v>0.08</v>
      </c>
      <c r="Q2774" s="164" t="s">
        <v>647</v>
      </c>
      <c r="R2774" s="164" t="s">
        <v>660</v>
      </c>
      <c r="S2774" s="53">
        <v>292674</v>
      </c>
    </row>
    <row r="2775" spans="1:19" x14ac:dyDescent="0.25">
      <c r="A2775" s="33" t="s">
        <v>109</v>
      </c>
      <c r="B2775" s="34">
        <f>VLOOKUP(D2775,nusedswatershed,4,FALSE)</f>
        <v>23</v>
      </c>
      <c r="C2775" s="35">
        <v>23</v>
      </c>
      <c r="D2775" s="36" t="s">
        <v>203</v>
      </c>
      <c r="E2775" s="36" t="s">
        <v>93</v>
      </c>
      <c r="F2775" s="21" t="s">
        <v>163</v>
      </c>
      <c r="G2775">
        <v>2006</v>
      </c>
      <c r="H2775" s="128">
        <v>2904</v>
      </c>
      <c r="I2775" s="40">
        <v>2904</v>
      </c>
      <c r="J2775" s="153">
        <f>K2775*I2775</f>
        <v>189.709608</v>
      </c>
      <c r="K2775" s="161">
        <f>_xlfn.IFNA(VLOOKUP(D2775&amp;"."&amp;G2775,PNIdata!$E$6:$L$264,2,FALSE),"-")</f>
        <v>6.5326999999999996E-2</v>
      </c>
      <c r="L2775" s="158">
        <f>IFERROR(IF(O2775&gt;0,I2775*O2775,"   -"),"   -")</f>
        <v>203.27999999999986</v>
      </c>
      <c r="M2775" s="52"/>
      <c r="N2775" s="167">
        <v>0.93</v>
      </c>
      <c r="O2775" s="168">
        <f>1-N2775</f>
        <v>6.9999999999999951E-2</v>
      </c>
      <c r="P2775" s="164">
        <v>7.0000000000000007E-2</v>
      </c>
      <c r="Q2775" s="164" t="s">
        <v>647</v>
      </c>
      <c r="R2775" s="164" t="s">
        <v>648</v>
      </c>
      <c r="S2775" s="53">
        <v>584379</v>
      </c>
    </row>
    <row r="2776" spans="1:19" x14ac:dyDescent="0.25">
      <c r="A2776" s="33" t="s">
        <v>109</v>
      </c>
      <c r="B2776" s="34">
        <f>VLOOKUP(D2776,nusedswatershed,4,FALSE)</f>
        <v>23</v>
      </c>
      <c r="C2776" s="35">
        <v>23</v>
      </c>
      <c r="D2776" s="36" t="s">
        <v>203</v>
      </c>
      <c r="E2776" s="36" t="s">
        <v>93</v>
      </c>
      <c r="F2776" s="21" t="s">
        <v>163</v>
      </c>
      <c r="G2776" s="22">
        <v>2011</v>
      </c>
      <c r="H2776" s="128">
        <v>1300</v>
      </c>
      <c r="I2776" s="40">
        <v>1300</v>
      </c>
      <c r="J2776" s="153">
        <f>K2776*I2776</f>
        <v>109.95010000000001</v>
      </c>
      <c r="K2776" s="161">
        <f>_xlfn.IFNA(VLOOKUP(D2776&amp;"."&amp;G2776,PNIdata!$E$6:$L$264,2,FALSE),"-")</f>
        <v>8.4576999999999999E-2</v>
      </c>
      <c r="L2776" s="158">
        <f>IFERROR(IF(O2776&gt;0,I2776*O2776,"   -"),"   -")</f>
        <v>103.99999999999994</v>
      </c>
      <c r="M2776" s="52"/>
      <c r="N2776" s="167">
        <v>0.92</v>
      </c>
      <c r="O2776" s="168">
        <f>1-N2776</f>
        <v>7.999999999999996E-2</v>
      </c>
      <c r="P2776" s="164">
        <v>0.08</v>
      </c>
      <c r="Q2776" s="164" t="s">
        <v>647</v>
      </c>
      <c r="R2776" s="164" t="s">
        <v>648</v>
      </c>
      <c r="S2776" s="53">
        <v>468659</v>
      </c>
    </row>
    <row r="2777" spans="1:19" x14ac:dyDescent="0.25">
      <c r="A2777" s="33" t="s">
        <v>109</v>
      </c>
      <c r="B2777" s="34">
        <f>VLOOKUP(D2777,nusedswatershed,4,FALSE)</f>
        <v>23</v>
      </c>
      <c r="C2777" s="35">
        <v>23</v>
      </c>
      <c r="D2777" s="36" t="s">
        <v>203</v>
      </c>
      <c r="E2777" s="36" t="s">
        <v>93</v>
      </c>
      <c r="F2777" s="21" t="s">
        <v>163</v>
      </c>
      <c r="G2777" s="40">
        <v>2021</v>
      </c>
      <c r="H2777" s="128">
        <v>3495</v>
      </c>
      <c r="I2777" s="40">
        <v>3495</v>
      </c>
      <c r="J2777" s="153">
        <f>K2777*I2777</f>
        <v>297.44547</v>
      </c>
      <c r="K2777" s="161">
        <f>_xlfn.IFNA(VLOOKUP(D2777&amp;"."&amp;G2777,PNIdata!$E$6:$L$264,2,FALSE),"-")</f>
        <v>8.5106000000000001E-2</v>
      </c>
      <c r="L2777" s="158">
        <f>IFERROR(IF(O2777&gt;0,I2777*O2777,"   -"),"   -")</f>
        <v>314.5499999999999</v>
      </c>
      <c r="M2777" s="52"/>
      <c r="N2777" s="167">
        <v>0.91</v>
      </c>
      <c r="O2777" s="168">
        <f>1-N2777</f>
        <v>8.9999999999999969E-2</v>
      </c>
      <c r="P2777" s="164">
        <v>0.09</v>
      </c>
      <c r="Q2777" s="164" t="s">
        <v>647</v>
      </c>
      <c r="R2777" s="164" t="s">
        <v>648</v>
      </c>
      <c r="S2777" s="53">
        <v>410051</v>
      </c>
    </row>
    <row r="2778" spans="1:19" x14ac:dyDescent="0.25">
      <c r="A2778" s="33" t="s">
        <v>109</v>
      </c>
      <c r="B2778" s="34">
        <f>VLOOKUP(D2778,nusedswatershed,4,FALSE)</f>
        <v>23</v>
      </c>
      <c r="C2778" s="35">
        <v>23</v>
      </c>
      <c r="D2778" s="36" t="s">
        <v>203</v>
      </c>
      <c r="E2778" s="36" t="s">
        <v>93</v>
      </c>
      <c r="F2778" s="21" t="s">
        <v>163</v>
      </c>
      <c r="G2778" s="22">
        <v>2010</v>
      </c>
      <c r="H2778" s="128">
        <v>725</v>
      </c>
      <c r="I2778" s="40">
        <v>725</v>
      </c>
      <c r="J2778" s="153">
        <f>K2778*I2778</f>
        <v>64.732349999999997</v>
      </c>
      <c r="K2778" s="161">
        <f>_xlfn.IFNA(VLOOKUP(D2778&amp;"."&amp;G2778,PNIdata!$E$6:$L$264,2,FALSE),"-")</f>
        <v>8.9286000000000004E-2</v>
      </c>
      <c r="L2778" s="158">
        <f>IFERROR(IF(O2778&gt;0,I2778*O2778,"   -"),"   -")</f>
        <v>65.249999999999972</v>
      </c>
      <c r="M2778" s="52"/>
      <c r="N2778" s="167">
        <v>0.91</v>
      </c>
      <c r="O2778" s="168">
        <f>1-N2778</f>
        <v>8.9999999999999969E-2</v>
      </c>
      <c r="P2778" s="164">
        <v>0.09</v>
      </c>
      <c r="Q2778" s="164" t="s">
        <v>647</v>
      </c>
      <c r="R2778" s="164" t="s">
        <v>648</v>
      </c>
      <c r="S2778" s="53">
        <v>309639</v>
      </c>
    </row>
    <row r="2779" spans="1:19" x14ac:dyDescent="0.25">
      <c r="A2779" s="33" t="s">
        <v>109</v>
      </c>
      <c r="B2779" s="34">
        <f>VLOOKUP(D2779,nusedswatershed,4,FALSE)</f>
        <v>23</v>
      </c>
      <c r="C2779" s="35">
        <v>23</v>
      </c>
      <c r="D2779" s="36" t="s">
        <v>203</v>
      </c>
      <c r="E2779" s="36" t="s">
        <v>93</v>
      </c>
      <c r="F2779" s="21" t="s">
        <v>163</v>
      </c>
      <c r="G2779">
        <v>2003</v>
      </c>
      <c r="H2779" s="128">
        <v>3380</v>
      </c>
      <c r="I2779" s="40">
        <v>3380</v>
      </c>
      <c r="J2779" s="153">
        <f>K2779*I2779</f>
        <v>307.27242000000001</v>
      </c>
      <c r="K2779" s="161">
        <f>_xlfn.IFNA(VLOOKUP(D2779&amp;"."&amp;G2779,PNIdata!$E$6:$L$264,2,FALSE),"-")</f>
        <v>9.0909000000000004E-2</v>
      </c>
      <c r="L2779" s="158">
        <f>IFERROR(IF(O2779&gt;0,I2779*O2779,"   -"),"   -")</f>
        <v>304.19999999999987</v>
      </c>
      <c r="M2779" s="52"/>
      <c r="N2779" s="167">
        <v>0.91</v>
      </c>
      <c r="O2779" s="168">
        <f>1-N2779</f>
        <v>8.9999999999999969E-2</v>
      </c>
      <c r="P2779" s="164">
        <v>0.09</v>
      </c>
      <c r="Q2779" s="164" t="s">
        <v>647</v>
      </c>
      <c r="R2779" s="164" t="s">
        <v>648</v>
      </c>
      <c r="S2779" s="53">
        <v>589706</v>
      </c>
    </row>
    <row r="2780" spans="1:19" x14ac:dyDescent="0.25">
      <c r="A2780" s="33" t="s">
        <v>109</v>
      </c>
      <c r="B2780" s="34">
        <f>VLOOKUP(D2780,nusedswatershed,4,FALSE)</f>
        <v>23</v>
      </c>
      <c r="C2780" s="35">
        <v>23</v>
      </c>
      <c r="D2780" s="36" t="s">
        <v>203</v>
      </c>
      <c r="E2780" s="36" t="s">
        <v>93</v>
      </c>
      <c r="F2780" s="21" t="s">
        <v>163</v>
      </c>
      <c r="G2780">
        <v>2005</v>
      </c>
      <c r="H2780" s="128">
        <v>1000</v>
      </c>
      <c r="I2780" s="40">
        <v>1000</v>
      </c>
      <c r="J2780" s="153">
        <f>K2780*I2780</f>
        <v>97.403000000000006</v>
      </c>
      <c r="K2780" s="161">
        <f>_xlfn.IFNA(VLOOKUP(D2780&amp;"."&amp;G2780,PNIdata!$E$6:$L$264,2,FALSE),"-")</f>
        <v>9.7403000000000003E-2</v>
      </c>
      <c r="L2780" s="158">
        <f>IFERROR(IF(O2780&gt;0,I2780*O2780,"   -"),"   -")</f>
        <v>99.999999999999972</v>
      </c>
      <c r="M2780" s="52"/>
      <c r="N2780" s="167">
        <v>0.9</v>
      </c>
      <c r="O2780" s="168">
        <f>1-N2780</f>
        <v>9.9999999999999978E-2</v>
      </c>
      <c r="P2780" s="164">
        <v>0.1</v>
      </c>
      <c r="Q2780" s="164" t="s">
        <v>647</v>
      </c>
      <c r="R2780" s="164" t="s">
        <v>648</v>
      </c>
      <c r="S2780" s="53">
        <v>226161</v>
      </c>
    </row>
    <row r="2781" spans="1:19" x14ac:dyDescent="0.25">
      <c r="A2781" s="33" t="s">
        <v>109</v>
      </c>
      <c r="B2781" s="34">
        <f>VLOOKUP(D2781,nusedswatershed,4,FALSE)</f>
        <v>23</v>
      </c>
      <c r="C2781" s="35">
        <v>23</v>
      </c>
      <c r="D2781" s="36" t="s">
        <v>203</v>
      </c>
      <c r="E2781" s="36" t="s">
        <v>93</v>
      </c>
      <c r="F2781" s="21" t="s">
        <v>163</v>
      </c>
      <c r="G2781" s="40">
        <v>2016</v>
      </c>
      <c r="H2781" s="128">
        <v>2359</v>
      </c>
      <c r="I2781" s="40">
        <v>2359</v>
      </c>
      <c r="J2781" s="153">
        <f>K2781*I2781</f>
        <v>235.9</v>
      </c>
      <c r="K2781" s="52">
        <v>0.1</v>
      </c>
      <c r="L2781" s="158">
        <f>IFERROR(IF(O2781&gt;0,I2781*O2781,"   -"),"   -")</f>
        <v>235.89999999999995</v>
      </c>
      <c r="M2781" s="52" t="s">
        <v>661</v>
      </c>
      <c r="N2781" s="167">
        <v>0.9</v>
      </c>
      <c r="O2781" s="168">
        <f>1-N2781</f>
        <v>9.9999999999999978E-2</v>
      </c>
      <c r="P2781" s="164">
        <v>0.1</v>
      </c>
      <c r="Q2781" s="164" t="s">
        <v>647</v>
      </c>
      <c r="R2781" s="164" t="s">
        <v>648</v>
      </c>
      <c r="S2781" s="53">
        <v>385333</v>
      </c>
    </row>
    <row r="2782" spans="1:19" x14ac:dyDescent="0.25">
      <c r="A2782" s="33" t="s">
        <v>109</v>
      </c>
      <c r="B2782" s="34">
        <f>VLOOKUP(D2782,nusedswatershed,4,FALSE)</f>
        <v>23</v>
      </c>
      <c r="C2782" s="35">
        <v>23</v>
      </c>
      <c r="D2782" s="36" t="s">
        <v>203</v>
      </c>
      <c r="E2782" s="36" t="s">
        <v>93</v>
      </c>
      <c r="F2782" s="21" t="s">
        <v>163</v>
      </c>
      <c r="G2782" s="40">
        <v>2019</v>
      </c>
      <c r="H2782" s="128">
        <v>1329</v>
      </c>
      <c r="I2782" s="40">
        <v>1329</v>
      </c>
      <c r="J2782" s="153">
        <f>K2782*I2782</f>
        <v>146.19</v>
      </c>
      <c r="K2782" s="52">
        <v>0.11</v>
      </c>
      <c r="L2782" s="158">
        <f>IFERROR(IF(O2782&gt;0,I2782*O2782,"   -"),"   -")</f>
        <v>146.18999999999997</v>
      </c>
      <c r="M2782" s="52" t="s">
        <v>661</v>
      </c>
      <c r="N2782" s="167">
        <v>0.89</v>
      </c>
      <c r="O2782" s="168">
        <f>1-N2782</f>
        <v>0.10999999999999999</v>
      </c>
      <c r="P2782" s="164">
        <v>0.06</v>
      </c>
      <c r="Q2782" s="164" t="s">
        <v>647</v>
      </c>
      <c r="R2782" s="164" t="s">
        <v>660</v>
      </c>
      <c r="S2782" s="53">
        <v>489496</v>
      </c>
    </row>
    <row r="2783" spans="1:19" x14ac:dyDescent="0.25">
      <c r="A2783" s="33" t="s">
        <v>109</v>
      </c>
      <c r="B2783" s="34">
        <f>VLOOKUP(D2783,nusedswatershed,4,FALSE)</f>
        <v>23</v>
      </c>
      <c r="C2783" s="35">
        <v>23</v>
      </c>
      <c r="D2783" s="36" t="s">
        <v>203</v>
      </c>
      <c r="E2783" s="36" t="s">
        <v>93</v>
      </c>
      <c r="F2783" s="21" t="s">
        <v>163</v>
      </c>
      <c r="G2783">
        <v>2008</v>
      </c>
      <c r="H2783" s="128">
        <v>718</v>
      </c>
      <c r="I2783" s="40">
        <v>718</v>
      </c>
      <c r="J2783" s="153">
        <f>K2783*I2783</f>
        <v>84.65507199999999</v>
      </c>
      <c r="K2783" s="161">
        <f>_xlfn.IFNA(VLOOKUP(D2783&amp;"."&amp;G2783,PNIdata!$E$6:$L$264,2,FALSE),"-")</f>
        <v>0.11790399999999999</v>
      </c>
      <c r="L2783" s="158">
        <f>IFERROR(IF(O2783&gt;0,I2783*O2783,"   -"),"   -")</f>
        <v>86.16</v>
      </c>
      <c r="M2783" s="52"/>
      <c r="N2783" s="167">
        <v>0.88</v>
      </c>
      <c r="O2783" s="168">
        <f>1-N2783</f>
        <v>0.12</v>
      </c>
      <c r="P2783" s="164">
        <v>0.12</v>
      </c>
      <c r="Q2783" s="164" t="s">
        <v>647</v>
      </c>
      <c r="R2783" s="164" t="s">
        <v>648</v>
      </c>
      <c r="S2783" s="53">
        <v>506285</v>
      </c>
    </row>
    <row r="2784" spans="1:19" x14ac:dyDescent="0.25">
      <c r="A2784" s="33" t="s">
        <v>109</v>
      </c>
      <c r="B2784" s="34">
        <f>VLOOKUP(D2784,nusedswatershed,4,FALSE)</f>
        <v>23</v>
      </c>
      <c r="C2784" s="35">
        <v>23</v>
      </c>
      <c r="D2784" s="36" t="s">
        <v>203</v>
      </c>
      <c r="E2784" s="36" t="s">
        <v>93</v>
      </c>
      <c r="F2784" s="21" t="s">
        <v>163</v>
      </c>
      <c r="G2784">
        <v>2002</v>
      </c>
      <c r="H2784" s="128">
        <v>2968</v>
      </c>
      <c r="I2784" s="40">
        <v>2968</v>
      </c>
      <c r="J2784" s="153">
        <f>K2784*I2784</f>
        <v>359.75721600000003</v>
      </c>
      <c r="K2784" s="161">
        <f>_xlfn.IFNA(VLOOKUP(D2784&amp;"."&amp;G2784,PNIdata!$E$6:$L$264,2,FALSE),"-")</f>
        <v>0.121212</v>
      </c>
      <c r="L2784" s="158">
        <f>IFERROR(IF(O2784&gt;0,I2784*O2784,"   -"),"   -")</f>
        <v>356.15999999999997</v>
      </c>
      <c r="M2784" s="52"/>
      <c r="N2784" s="167">
        <v>0.88</v>
      </c>
      <c r="O2784" s="168">
        <f>1-N2784</f>
        <v>0.12</v>
      </c>
      <c r="P2784" s="164">
        <v>0.12</v>
      </c>
      <c r="Q2784" s="164" t="s">
        <v>647</v>
      </c>
      <c r="R2784" s="164" t="s">
        <v>648</v>
      </c>
      <c r="S2784" s="53">
        <v>491763</v>
      </c>
    </row>
    <row r="2785" spans="1:19" x14ac:dyDescent="0.25">
      <c r="A2785" s="33" t="s">
        <v>109</v>
      </c>
      <c r="B2785" s="34">
        <f>VLOOKUP(D2785,nusedswatershed,4,FALSE)</f>
        <v>23</v>
      </c>
      <c r="C2785" s="35">
        <v>23</v>
      </c>
      <c r="D2785" s="36" t="s">
        <v>203</v>
      </c>
      <c r="E2785" s="36" t="s">
        <v>93</v>
      </c>
      <c r="F2785" s="21" t="s">
        <v>163</v>
      </c>
      <c r="G2785" s="22">
        <v>2015</v>
      </c>
      <c r="H2785" s="128">
        <v>2517</v>
      </c>
      <c r="I2785" s="40">
        <v>2517</v>
      </c>
      <c r="J2785" s="153">
        <f>K2785*I2785</f>
        <v>352.38000000000005</v>
      </c>
      <c r="K2785" s="52">
        <v>0.14000000000000001</v>
      </c>
      <c r="L2785" s="158">
        <f>IFERROR(IF(O2785&gt;0,I2785*O2785,"   -"),"   -")</f>
        <v>352.38000000000005</v>
      </c>
      <c r="M2785" s="52" t="s">
        <v>661</v>
      </c>
      <c r="N2785" s="167">
        <v>0.86</v>
      </c>
      <c r="O2785" s="168">
        <f>1-N2785</f>
        <v>0.14000000000000001</v>
      </c>
      <c r="P2785" s="164">
        <v>0.14000000000000001</v>
      </c>
      <c r="Q2785" s="164" t="s">
        <v>647</v>
      </c>
      <c r="R2785" s="164" t="s">
        <v>648</v>
      </c>
      <c r="S2785" s="53">
        <v>337242</v>
      </c>
    </row>
    <row r="2786" spans="1:19" x14ac:dyDescent="0.25">
      <c r="A2786" s="33" t="s">
        <v>109</v>
      </c>
      <c r="B2786" s="34">
        <f>VLOOKUP(D2786,nusedswatershed,4,FALSE)</f>
        <v>23</v>
      </c>
      <c r="C2786" s="35">
        <v>23</v>
      </c>
      <c r="D2786" s="36" t="s">
        <v>203</v>
      </c>
      <c r="E2786" s="36" t="s">
        <v>93</v>
      </c>
      <c r="F2786" s="21" t="s">
        <v>163</v>
      </c>
      <c r="G2786">
        <v>2001</v>
      </c>
      <c r="H2786" s="128">
        <v>1247</v>
      </c>
      <c r="I2786" s="40">
        <v>1247</v>
      </c>
      <c r="J2786" s="153">
        <f>K2786*I2786</f>
        <v>180.04809500000002</v>
      </c>
      <c r="K2786" s="161">
        <f>_xlfn.IFNA(VLOOKUP(D2786&amp;"."&amp;G2786,PNIdata!$E$6:$L$264,2,FALSE),"-")</f>
        <v>0.14438500000000001</v>
      </c>
      <c r="L2786" s="158">
        <f>IFERROR(IF(O2786&gt;0,I2786*O2786,"   -"),"   -")</f>
        <v>162.11000000000001</v>
      </c>
      <c r="M2786" s="52"/>
      <c r="N2786" s="167">
        <v>0.87</v>
      </c>
      <c r="O2786" s="168">
        <f>1-N2786</f>
        <v>0.13</v>
      </c>
      <c r="P2786" s="164">
        <v>0.13</v>
      </c>
      <c r="Q2786" s="164" t="s">
        <v>647</v>
      </c>
      <c r="R2786" s="164" t="s">
        <v>648</v>
      </c>
      <c r="S2786" s="53">
        <v>146812</v>
      </c>
    </row>
    <row r="2787" spans="1:19" x14ac:dyDescent="0.25">
      <c r="A2787" s="33" t="s">
        <v>109</v>
      </c>
      <c r="B2787" s="34">
        <f>VLOOKUP(D2787,nusedswatershed,4,FALSE)</f>
        <v>23</v>
      </c>
      <c r="C2787" s="35">
        <v>23</v>
      </c>
      <c r="D2787" s="36" t="s">
        <v>203</v>
      </c>
      <c r="E2787" s="36" t="s">
        <v>93</v>
      </c>
      <c r="F2787" s="21" t="s">
        <v>163</v>
      </c>
      <c r="G2787" s="40">
        <v>2017</v>
      </c>
      <c r="H2787" s="128">
        <v>2063</v>
      </c>
      <c r="I2787" s="40">
        <v>2063</v>
      </c>
      <c r="J2787" s="153">
        <f>K2787*I2787</f>
        <v>310.36184599999996</v>
      </c>
      <c r="K2787" s="161">
        <f>_xlfn.IFNA(VLOOKUP(D2787&amp;"."&amp;G2787,PNIdata!$E$6:$L$264,2,FALSE),"-")</f>
        <v>0.15044199999999999</v>
      </c>
      <c r="L2787" s="158">
        <f>IFERROR(IF(O2787&gt;0,I2787*O2787,"   -"),"   -")</f>
        <v>309.45000000000005</v>
      </c>
      <c r="M2787" s="52"/>
      <c r="N2787" s="167">
        <v>0.85</v>
      </c>
      <c r="O2787" s="168">
        <f>1-N2787</f>
        <v>0.15000000000000002</v>
      </c>
      <c r="P2787" s="164">
        <v>0.15</v>
      </c>
      <c r="Q2787" s="164" t="s">
        <v>647</v>
      </c>
      <c r="R2787" s="164" t="s">
        <v>648</v>
      </c>
      <c r="S2787" s="53">
        <v>510459</v>
      </c>
    </row>
    <row r="2788" spans="1:19" x14ac:dyDescent="0.25">
      <c r="A2788" s="33" t="s">
        <v>109</v>
      </c>
      <c r="B2788" s="34">
        <f>VLOOKUP(D2788,nusedswatershed,4,FALSE)</f>
        <v>23</v>
      </c>
      <c r="C2788" s="35">
        <v>23</v>
      </c>
      <c r="D2788" s="36" t="s">
        <v>203</v>
      </c>
      <c r="E2788" s="36" t="s">
        <v>93</v>
      </c>
      <c r="F2788" s="21" t="s">
        <v>163</v>
      </c>
      <c r="G2788">
        <v>2004</v>
      </c>
      <c r="H2788" s="128">
        <v>3104</v>
      </c>
      <c r="I2788" s="40">
        <v>3104</v>
      </c>
      <c r="J2788" s="153">
        <f>K2788*I2788</f>
        <v>470.30256000000003</v>
      </c>
      <c r="K2788" s="161">
        <f>_xlfn.IFNA(VLOOKUP(D2788&amp;"."&amp;G2788,PNIdata!$E$6:$L$264,2,FALSE),"-")</f>
        <v>0.15151500000000001</v>
      </c>
      <c r="L2788" s="158">
        <f>IFERROR(IF(O2788&gt;0,I2788*O2788,"   -"),"   -")</f>
        <v>341.43999999999994</v>
      </c>
      <c r="M2788" s="52"/>
      <c r="N2788" s="167">
        <v>0.89</v>
      </c>
      <c r="O2788" s="168">
        <f>1-N2788</f>
        <v>0.10999999999999999</v>
      </c>
      <c r="P2788" s="164">
        <v>0.11</v>
      </c>
      <c r="Q2788" s="164" t="s">
        <v>647</v>
      </c>
      <c r="R2788" s="164" t="s">
        <v>648</v>
      </c>
      <c r="S2788" s="53">
        <v>261517</v>
      </c>
    </row>
    <row r="2789" spans="1:19" x14ac:dyDescent="0.25">
      <c r="A2789" s="33" t="s">
        <v>109</v>
      </c>
      <c r="B2789" s="34">
        <f>VLOOKUP(D2789,nusedswatershed,4,FALSE)</f>
        <v>23</v>
      </c>
      <c r="C2789" s="35">
        <v>23</v>
      </c>
      <c r="D2789" s="36" t="s">
        <v>203</v>
      </c>
      <c r="E2789" s="36" t="s">
        <v>93</v>
      </c>
      <c r="F2789" s="21" t="s">
        <v>163</v>
      </c>
      <c r="G2789" s="22">
        <v>2014</v>
      </c>
      <c r="H2789" s="128">
        <v>384</v>
      </c>
      <c r="I2789" s="40">
        <v>384</v>
      </c>
      <c r="J2789" s="153">
        <f>K2789*I2789</f>
        <v>61.310975999999997</v>
      </c>
      <c r="K2789" s="161">
        <f>_xlfn.IFNA(VLOOKUP(D2789&amp;"."&amp;G2789,PNIdata!$E$6:$L$264,2,FALSE),"-")</f>
        <v>0.159664</v>
      </c>
      <c r="L2789" s="158" t="str">
        <f>IFERROR(IF(O2789&gt;0,I2789*O2789,"   -"),"   -")</f>
        <v xml:space="preserve">   -</v>
      </c>
      <c r="M2789" s="52"/>
      <c r="N2789" s="167"/>
      <c r="O2789" s="168"/>
      <c r="P2789" s="164" t="s">
        <v>662</v>
      </c>
      <c r="S2789" s="53">
        <v>139330</v>
      </c>
    </row>
    <row r="2790" spans="1:19" x14ac:dyDescent="0.25">
      <c r="A2790" s="33" t="s">
        <v>109</v>
      </c>
      <c r="B2790" s="34">
        <f>VLOOKUP(D2790,nusedswatershed,4,FALSE)</f>
        <v>23</v>
      </c>
      <c r="C2790" s="35">
        <v>23</v>
      </c>
      <c r="D2790" s="36" t="s">
        <v>203</v>
      </c>
      <c r="E2790" s="36" t="s">
        <v>93</v>
      </c>
      <c r="F2790" s="21" t="s">
        <v>163</v>
      </c>
      <c r="G2790" s="22">
        <v>2012</v>
      </c>
      <c r="H2790" s="128">
        <v>1484</v>
      </c>
      <c r="I2790" s="40">
        <v>1484</v>
      </c>
      <c r="J2790" s="153">
        <f>K2790*I2790</f>
        <v>271.26926399999996</v>
      </c>
      <c r="K2790" s="161">
        <f>_xlfn.IFNA(VLOOKUP(D2790&amp;"."&amp;G2790,PNIdata!$E$6:$L$264,2,FALSE),"-")</f>
        <v>0.18279599999999999</v>
      </c>
      <c r="L2790" s="158">
        <f>IFERROR(IF(O2790&gt;0,I2790*O2790,"   -"),"   -")</f>
        <v>267.12000000000006</v>
      </c>
      <c r="M2790" s="52"/>
      <c r="N2790" s="167">
        <v>0.82</v>
      </c>
      <c r="O2790" s="168">
        <f>1-N2790</f>
        <v>0.18000000000000005</v>
      </c>
      <c r="P2790" s="164">
        <v>0.18</v>
      </c>
      <c r="Q2790" s="164" t="s">
        <v>647</v>
      </c>
      <c r="R2790" s="164" t="s">
        <v>648</v>
      </c>
      <c r="S2790" s="53">
        <v>507572</v>
      </c>
    </row>
    <row r="2791" spans="1:19" x14ac:dyDescent="0.25">
      <c r="A2791" s="33" t="s">
        <v>109</v>
      </c>
      <c r="B2791" s="34">
        <f>VLOOKUP(D2791,nusedswatershed,4,FALSE)</f>
        <v>23</v>
      </c>
      <c r="C2791" s="35">
        <v>23</v>
      </c>
      <c r="D2791" s="36" t="s">
        <v>203</v>
      </c>
      <c r="E2791" s="36" t="s">
        <v>93</v>
      </c>
      <c r="F2791" s="21" t="s">
        <v>163</v>
      </c>
      <c r="G2791" s="22">
        <v>1998</v>
      </c>
      <c r="H2791" s="128">
        <v>2231</v>
      </c>
      <c r="I2791" s="40">
        <v>2231</v>
      </c>
      <c r="J2791" s="153">
        <f>K2791*I2791</f>
        <v>423.89</v>
      </c>
      <c r="K2791" s="52">
        <v>0.19</v>
      </c>
      <c r="L2791" s="158">
        <f>IFERROR(IF(O2791&gt;0,I2791*O2791,"   -"),"   -")</f>
        <v>423.88999999999987</v>
      </c>
      <c r="M2791" s="52" t="s">
        <v>661</v>
      </c>
      <c r="N2791" s="167">
        <v>0.81</v>
      </c>
      <c r="O2791" s="168">
        <f>1-N2791</f>
        <v>0.18999999999999995</v>
      </c>
      <c r="P2791" s="164">
        <v>0.18</v>
      </c>
      <c r="Q2791" s="164" t="s">
        <v>647</v>
      </c>
      <c r="R2791" s="164" t="s">
        <v>648</v>
      </c>
      <c r="S2791" s="53">
        <v>462165</v>
      </c>
    </row>
    <row r="2792" spans="1:19" x14ac:dyDescent="0.25">
      <c r="A2792" s="33" t="s">
        <v>109</v>
      </c>
      <c r="B2792" s="34">
        <f>VLOOKUP(D2792,nusedswatershed,4,FALSE)</f>
        <v>23</v>
      </c>
      <c r="C2792" s="35">
        <v>23</v>
      </c>
      <c r="D2792" s="36" t="s">
        <v>203</v>
      </c>
      <c r="E2792" s="36" t="s">
        <v>93</v>
      </c>
      <c r="F2792" s="21" t="s">
        <v>163</v>
      </c>
      <c r="G2792">
        <v>1999</v>
      </c>
      <c r="H2792" s="128">
        <v>570</v>
      </c>
      <c r="I2792" s="40">
        <v>570</v>
      </c>
      <c r="J2792" s="153">
        <f>K2792*I2792</f>
        <v>114</v>
      </c>
      <c r="K2792" s="52">
        <v>0.2</v>
      </c>
      <c r="L2792" s="158">
        <f>IFERROR(IF(O2792&gt;0,I2792*O2792,"   -"),"   -")</f>
        <v>113.99999999999997</v>
      </c>
      <c r="M2792" s="52" t="s">
        <v>661</v>
      </c>
      <c r="N2792" s="167">
        <v>0.8</v>
      </c>
      <c r="O2792" s="168">
        <f>1-N2792</f>
        <v>0.19999999999999996</v>
      </c>
      <c r="P2792" s="164">
        <v>0.2</v>
      </c>
      <c r="Q2792" s="164" t="s">
        <v>647</v>
      </c>
      <c r="R2792" s="164" t="s">
        <v>648</v>
      </c>
      <c r="S2792" s="53">
        <v>447777</v>
      </c>
    </row>
    <row r="2793" spans="1:19" x14ac:dyDescent="0.25">
      <c r="A2793" s="33" t="s">
        <v>109</v>
      </c>
      <c r="B2793" s="34">
        <f>VLOOKUP(D2793,nusedswatershed,4,FALSE)</f>
        <v>23</v>
      </c>
      <c r="C2793" s="35">
        <v>23</v>
      </c>
      <c r="D2793" s="36" t="s">
        <v>203</v>
      </c>
      <c r="E2793" s="36" t="s">
        <v>93</v>
      </c>
      <c r="F2793" s="21" t="s">
        <v>163</v>
      </c>
      <c r="G2793">
        <v>2013</v>
      </c>
      <c r="H2793" s="128">
        <v>1171</v>
      </c>
      <c r="I2793" s="40">
        <v>1171</v>
      </c>
      <c r="J2793" s="153">
        <f>K2793*I2793</f>
        <v>256.42323800000003</v>
      </c>
      <c r="K2793" s="161">
        <f>_xlfn.IFNA(VLOOKUP(D2793&amp;"."&amp;G2793,PNIdata!$E$6:$L$264,2,FALSE),"-")</f>
        <v>0.21897800000000001</v>
      </c>
      <c r="L2793" s="158" t="str">
        <f>IFERROR(IF(O2793&gt;0,I2793*O2793,"   -"),"   -")</f>
        <v xml:space="preserve">   -</v>
      </c>
      <c r="M2793" s="52"/>
      <c r="N2793" s="167"/>
      <c r="O2793" s="168"/>
      <c r="P2793" s="164" t="s">
        <v>662</v>
      </c>
      <c r="S2793" s="53">
        <v>306090</v>
      </c>
    </row>
    <row r="2794" spans="1:19" x14ac:dyDescent="0.25">
      <c r="A2794" s="33" t="s">
        <v>109</v>
      </c>
      <c r="B2794" s="34">
        <f>VLOOKUP(D2794,nusedswatershed,4,FALSE)</f>
        <v>23</v>
      </c>
      <c r="C2794" s="35">
        <v>23</v>
      </c>
      <c r="D2794" s="36" t="s">
        <v>203</v>
      </c>
      <c r="E2794" s="36" t="s">
        <v>93</v>
      </c>
      <c r="F2794" s="21" t="s">
        <v>163</v>
      </c>
      <c r="G2794" s="22">
        <v>2009</v>
      </c>
      <c r="H2794" s="128">
        <v>505</v>
      </c>
      <c r="I2794" s="40">
        <v>505</v>
      </c>
      <c r="J2794" s="153">
        <f>K2794*I2794</f>
        <v>111.725695</v>
      </c>
      <c r="K2794" s="161">
        <f>_xlfn.IFNA(VLOOKUP(D2794&amp;"."&amp;G2794,PNIdata!$E$6:$L$264,2,FALSE),"-")</f>
        <v>0.22123899999999999</v>
      </c>
      <c r="L2794" s="158">
        <f>IFERROR(IF(O2794&gt;0,I2794*O2794,"   -"),"   -")</f>
        <v>111.09999999999998</v>
      </c>
      <c r="M2794" s="52"/>
      <c r="N2794" s="167">
        <v>0.78</v>
      </c>
      <c r="O2794" s="168">
        <f>1-N2794</f>
        <v>0.21999999999999997</v>
      </c>
      <c r="P2794" s="164">
        <v>0.22</v>
      </c>
      <c r="Q2794" s="164" t="s">
        <v>647</v>
      </c>
      <c r="R2794" s="164" t="s">
        <v>648</v>
      </c>
      <c r="S2794" s="53">
        <v>385403</v>
      </c>
    </row>
    <row r="2795" spans="1:19" x14ac:dyDescent="0.25">
      <c r="A2795" s="33" t="s">
        <v>109</v>
      </c>
      <c r="B2795" s="34">
        <f>VLOOKUP(D2795,nusedswatershed,4,FALSE)</f>
        <v>23</v>
      </c>
      <c r="C2795" s="35">
        <v>23</v>
      </c>
      <c r="D2795" s="36" t="s">
        <v>203</v>
      </c>
      <c r="E2795" s="36" t="s">
        <v>93</v>
      </c>
      <c r="F2795" s="21" t="s">
        <v>163</v>
      </c>
      <c r="G2795">
        <v>2000</v>
      </c>
      <c r="H2795" s="128">
        <v>175</v>
      </c>
      <c r="I2795" s="40">
        <v>175</v>
      </c>
      <c r="J2795" s="153">
        <f>K2795*I2795</f>
        <v>48.008800000000001</v>
      </c>
      <c r="K2795" s="161">
        <f>_xlfn.IFNA(VLOOKUP(D2795&amp;"."&amp;G2795,PNIdata!$E$6:$L$264,2,FALSE),"-")</f>
        <v>0.27433600000000002</v>
      </c>
      <c r="L2795" s="158">
        <f>IFERROR(IF(O2795&gt;0,I2795*O2795,"   -"),"   -")</f>
        <v>42</v>
      </c>
      <c r="M2795" s="52"/>
      <c r="N2795" s="167">
        <v>0.76</v>
      </c>
      <c r="O2795" s="168">
        <f>1-N2795</f>
        <v>0.24</v>
      </c>
      <c r="P2795" s="164">
        <v>0.22</v>
      </c>
      <c r="Q2795" s="164" t="s">
        <v>647</v>
      </c>
      <c r="R2795" s="164" t="s">
        <v>648</v>
      </c>
      <c r="S2795" s="53">
        <v>175196</v>
      </c>
    </row>
    <row r="2796" spans="1:19" x14ac:dyDescent="0.25">
      <c r="A2796" s="33" t="s">
        <v>109</v>
      </c>
      <c r="B2796" s="34">
        <f>VLOOKUP(D2796,nusedswatershed,4,FALSE)</f>
        <v>23</v>
      </c>
      <c r="C2796" s="35">
        <v>23</v>
      </c>
      <c r="D2796" s="36" t="s">
        <v>203</v>
      </c>
      <c r="E2796" s="36" t="s">
        <v>93</v>
      </c>
      <c r="F2796" s="21" t="s">
        <v>163</v>
      </c>
      <c r="G2796" s="40">
        <v>2023</v>
      </c>
      <c r="H2796" s="128">
        <v>3008</v>
      </c>
      <c r="I2796" s="40">
        <v>3008</v>
      </c>
      <c r="J2796" s="159" t="str">
        <f>IFERROR(IF(K2796&gt;0,I2796*K2796,"   -"),"   -")</f>
        <v xml:space="preserve">   -</v>
      </c>
      <c r="K2796" s="161" t="str">
        <f>_xlfn.IFNA(VLOOKUP(D2796&amp;"."&amp;G2796,PNIdata!$E$6:$L$264,2,FALSE),"-")</f>
        <v>-</v>
      </c>
      <c r="L2796" s="158">
        <f>IFERROR(IF(O2796&gt;0,I2796*O2796,"   -"),"   -")</f>
        <v>902.40000000000009</v>
      </c>
      <c r="M2796" s="52"/>
      <c r="N2796" s="167">
        <v>0.7</v>
      </c>
      <c r="O2796" s="168">
        <f>1-N2796</f>
        <v>0.30000000000000004</v>
      </c>
      <c r="P2796" s="164">
        <v>0.56999999999999995</v>
      </c>
      <c r="Q2796" s="164" t="s">
        <v>653</v>
      </c>
      <c r="R2796" s="164" t="s">
        <v>660</v>
      </c>
    </row>
    <row r="2797" spans="1:19" x14ac:dyDescent="0.25">
      <c r="A2797" s="33" t="s">
        <v>109</v>
      </c>
      <c r="B2797" s="34">
        <f>VLOOKUP(D2797,nusedswatershed,4,FALSE)</f>
        <v>23</v>
      </c>
      <c r="C2797" s="35">
        <v>23</v>
      </c>
      <c r="D2797" s="36" t="s">
        <v>203</v>
      </c>
      <c r="E2797" s="36" t="s">
        <v>93</v>
      </c>
      <c r="F2797" s="21" t="s">
        <v>163</v>
      </c>
      <c r="G2797" s="40">
        <v>2022</v>
      </c>
      <c r="H2797" s="128">
        <v>3081</v>
      </c>
      <c r="I2797" s="40">
        <v>3081</v>
      </c>
      <c r="J2797" s="159" t="str">
        <f>IFERROR(IF(K2797&gt;0,I2797*K2797,"   -"),"   -")</f>
        <v xml:space="preserve">   -</v>
      </c>
      <c r="K2797" s="161" t="str">
        <f>_xlfn.IFNA(VLOOKUP(D2797&amp;"."&amp;G2797,PNIdata!$E$6:$L$264,2,FALSE),"-")</f>
        <v>-</v>
      </c>
      <c r="L2797" s="158">
        <f>IFERROR(IF(O2797&gt;0,I2797*O2797,"   -"),"   -")</f>
        <v>554.58000000000015</v>
      </c>
      <c r="M2797" s="52"/>
      <c r="N2797" s="167">
        <v>0.82</v>
      </c>
      <c r="O2797" s="168">
        <f>1-N2797</f>
        <v>0.18000000000000005</v>
      </c>
      <c r="P2797" s="164">
        <v>0.18</v>
      </c>
      <c r="Q2797" s="164" t="s">
        <v>647</v>
      </c>
      <c r="R2797" s="164" t="s">
        <v>660</v>
      </c>
      <c r="S2797" s="53">
        <v>440831</v>
      </c>
    </row>
    <row r="2798" spans="1:19" x14ac:dyDescent="0.25">
      <c r="A2798" s="33" t="s">
        <v>109</v>
      </c>
      <c r="B2798" s="34">
        <f>VLOOKUP(D2798,nusedswatershed,4,FALSE)</f>
        <v>23</v>
      </c>
      <c r="C2798" s="35">
        <v>23</v>
      </c>
      <c r="D2798" s="36" t="s">
        <v>203</v>
      </c>
      <c r="E2798" s="36" t="s">
        <v>93</v>
      </c>
      <c r="F2798" s="21" t="s">
        <v>163</v>
      </c>
      <c r="G2798" s="40">
        <v>2018</v>
      </c>
      <c r="H2798" s="128">
        <v>1613</v>
      </c>
      <c r="I2798" s="40">
        <v>1613</v>
      </c>
      <c r="J2798" s="159" t="str">
        <f>IFERROR(IF(K2798&gt;0,I2798*K2798,"   -"),"   -")</f>
        <v xml:space="preserve">   -</v>
      </c>
      <c r="K2798" s="161" t="str">
        <f>_xlfn.IFNA(VLOOKUP(D2798&amp;"."&amp;G2798,PNIdata!$E$6:$L$264,2,FALSE),"-")</f>
        <v>-</v>
      </c>
      <c r="L2798" s="158" t="str">
        <f>IFERROR(IF(O2798&gt;0,I2798*O2798,"   -"),"   -")</f>
        <v xml:space="preserve">   -</v>
      </c>
      <c r="M2798" s="52"/>
      <c r="N2798" s="167"/>
      <c r="O2798" s="168"/>
      <c r="S2798" s="53">
        <v>304165</v>
      </c>
    </row>
    <row r="2799" spans="1:19" x14ac:dyDescent="0.25">
      <c r="A2799" s="33" t="s">
        <v>109</v>
      </c>
      <c r="B2799" s="34">
        <f>VLOOKUP(D2799,nusedswatershed,4,FALSE)</f>
        <v>23</v>
      </c>
      <c r="C2799" s="35">
        <v>23</v>
      </c>
      <c r="D2799" s="36" t="s">
        <v>203</v>
      </c>
      <c r="E2799" s="36" t="s">
        <v>93</v>
      </c>
      <c r="F2799" s="21" t="s">
        <v>163</v>
      </c>
      <c r="G2799" s="22">
        <v>1997</v>
      </c>
      <c r="H2799" s="128">
        <v>1570</v>
      </c>
      <c r="I2799" s="40">
        <v>1570</v>
      </c>
      <c r="J2799" s="159" t="str">
        <f>IFERROR(IF(K2799&gt;0,I2799*K2799,"   -"),"   -")</f>
        <v xml:space="preserve">   -</v>
      </c>
      <c r="K2799" s="161" t="str">
        <f>_xlfn.IFNA(VLOOKUP(D2799&amp;"."&amp;G2799,PNIdata!$E$6:$L$264,2,FALSE),"-")</f>
        <v>-</v>
      </c>
      <c r="L2799" s="158">
        <f>IFERROR(IF(O2799&gt;0,I2799*O2799,"   -"),"   -")</f>
        <v>251.20000000000005</v>
      </c>
      <c r="M2799" s="52"/>
      <c r="N2799" s="167">
        <v>0.84</v>
      </c>
      <c r="O2799" s="168">
        <f>1-N2799</f>
        <v>0.16000000000000003</v>
      </c>
      <c r="P2799" s="164">
        <v>0.16</v>
      </c>
      <c r="Q2799" s="164" t="s">
        <v>647</v>
      </c>
      <c r="R2799" s="164" t="s">
        <v>648</v>
      </c>
      <c r="S2799" s="53">
        <v>308000</v>
      </c>
    </row>
    <row r="2800" spans="1:19" x14ac:dyDescent="0.25">
      <c r="A2800" s="33" t="s">
        <v>109</v>
      </c>
      <c r="B2800" s="34">
        <f>VLOOKUP(D2800,nusedswatershed,4,FALSE)</f>
        <v>23</v>
      </c>
      <c r="C2800" s="35">
        <v>23</v>
      </c>
      <c r="D2800" s="36" t="s">
        <v>203</v>
      </c>
      <c r="E2800" s="36" t="s">
        <v>93</v>
      </c>
      <c r="F2800" s="21" t="s">
        <v>163</v>
      </c>
      <c r="G2800" s="22">
        <v>1996</v>
      </c>
      <c r="H2800" s="128">
        <v>431</v>
      </c>
      <c r="I2800" s="40">
        <v>431</v>
      </c>
      <c r="J2800" s="159" t="str">
        <f>IFERROR(IF(K2800&gt;0,I2800*K2800,"   -"),"   -")</f>
        <v xml:space="preserve">   -</v>
      </c>
      <c r="K2800" s="161" t="str">
        <f>_xlfn.IFNA(VLOOKUP(D2800&amp;"."&amp;G2800,PNIdata!$E$6:$L$264,2,FALSE),"-")</f>
        <v>-</v>
      </c>
      <c r="L2800" s="158" t="str">
        <f>IFERROR(IF(O2800&gt;0,I2800*O2800,"   -"),"   -")</f>
        <v xml:space="preserve">   -</v>
      </c>
      <c r="M2800" s="52"/>
      <c r="N2800" s="167"/>
      <c r="O2800" s="168"/>
      <c r="P2800" s="164" t="s">
        <v>662</v>
      </c>
      <c r="S2800" s="53">
        <v>58469</v>
      </c>
    </row>
    <row r="2801" spans="1:19" x14ac:dyDescent="0.25">
      <c r="A2801" s="33" t="s">
        <v>109</v>
      </c>
      <c r="B2801" s="34">
        <f>VLOOKUP(D2801,nusedswatershed,4,FALSE)</f>
        <v>23</v>
      </c>
      <c r="C2801" s="35">
        <v>23</v>
      </c>
      <c r="D2801" s="36" t="s">
        <v>203</v>
      </c>
      <c r="E2801" s="36" t="s">
        <v>93</v>
      </c>
      <c r="F2801" s="21" t="s">
        <v>163</v>
      </c>
      <c r="G2801" s="22">
        <v>1995</v>
      </c>
      <c r="H2801" s="128">
        <v>136</v>
      </c>
      <c r="I2801" s="40">
        <v>136</v>
      </c>
      <c r="J2801" s="159" t="str">
        <f>IFERROR(IF(K2801&gt;0,I2801*K2801,"   -"),"   -")</f>
        <v xml:space="preserve">   -</v>
      </c>
      <c r="K2801" s="161" t="str">
        <f>_xlfn.IFNA(VLOOKUP(D2801&amp;"."&amp;G2801,PNIdata!$E$6:$L$264,2,FALSE),"-")</f>
        <v>-</v>
      </c>
      <c r="L2801" s="158" t="str">
        <f>IFERROR(IF(O2801&gt;0,I2801*O2801,"   -"),"   -")</f>
        <v xml:space="preserve">   -</v>
      </c>
      <c r="M2801" s="52"/>
      <c r="N2801" s="167"/>
      <c r="O2801" s="168"/>
      <c r="P2801" s="164" t="s">
        <v>662</v>
      </c>
      <c r="S2801" s="53">
        <v>7086</v>
      </c>
    </row>
    <row r="2802" spans="1:19" hidden="1" x14ac:dyDescent="0.25">
      <c r="A2802" s="33" t="s">
        <v>109</v>
      </c>
      <c r="B2802" s="34">
        <f>VLOOKUP(D2802,nusedswatershed,4,FALSE)</f>
        <v>23</v>
      </c>
      <c r="C2802" s="35">
        <v>23</v>
      </c>
      <c r="D2802" s="36" t="s">
        <v>203</v>
      </c>
      <c r="E2802" s="36" t="s">
        <v>93</v>
      </c>
      <c r="F2802" s="21" t="s">
        <v>163</v>
      </c>
      <c r="G2802" s="22">
        <v>1994</v>
      </c>
      <c r="H2802" s="128">
        <v>800</v>
      </c>
      <c r="I2802" s="40">
        <v>800</v>
      </c>
      <c r="J2802" s="159" t="str">
        <f>IFERROR(IF(K2802&gt;0,I2802*K2802,"   -"),"   -")</f>
        <v xml:space="preserve">   -</v>
      </c>
      <c r="K2802" s="161" t="str">
        <f>_xlfn.IFNA(VLOOKUP(D2802&amp;"."&amp;G2802,PNIdata!$E$6:$L$264,2,FALSE),"-")</f>
        <v>-</v>
      </c>
      <c r="L2802" s="158" t="str">
        <f>IFERROR(IF(O2802&gt;0,I2802*O2802,"   -"),"   -")</f>
        <v xml:space="preserve">   -</v>
      </c>
      <c r="M2802" s="52"/>
      <c r="N2802" s="167"/>
      <c r="O2802" s="168"/>
      <c r="P2802" s="164" t="s">
        <v>662</v>
      </c>
      <c r="S2802" s="53">
        <v>237979</v>
      </c>
    </row>
    <row r="2803" spans="1:19" hidden="1" x14ac:dyDescent="0.25">
      <c r="A2803" s="33" t="s">
        <v>109</v>
      </c>
      <c r="B2803" s="34">
        <f>VLOOKUP(D2803,nusedswatershed,4,FALSE)</f>
        <v>23</v>
      </c>
      <c r="C2803" s="35">
        <v>23</v>
      </c>
      <c r="D2803" s="36" t="s">
        <v>203</v>
      </c>
      <c r="E2803" s="36" t="s">
        <v>93</v>
      </c>
      <c r="F2803" s="21" t="s">
        <v>163</v>
      </c>
      <c r="G2803" s="22">
        <v>1993</v>
      </c>
      <c r="H2803" s="128">
        <v>1200</v>
      </c>
      <c r="I2803" s="40">
        <v>1200</v>
      </c>
      <c r="J2803" s="159" t="str">
        <f>IFERROR(IF(K2803&gt;0,I2803*K2803,"   -"),"   -")</f>
        <v xml:space="preserve">   -</v>
      </c>
      <c r="K2803" s="161" t="str">
        <f>_xlfn.IFNA(VLOOKUP(D2803&amp;"."&amp;G2803,PNIdata!$E$6:$L$264,2,FALSE),"-")</f>
        <v>-</v>
      </c>
      <c r="L2803" s="158" t="str">
        <f>IFERROR(IF(O2803&gt;0,I2803*O2803,"   -"),"   -")</f>
        <v xml:space="preserve">   -</v>
      </c>
      <c r="M2803" s="52"/>
      <c r="N2803" s="167"/>
      <c r="O2803" s="168"/>
      <c r="P2803" s="164" t="s">
        <v>662</v>
      </c>
      <c r="S2803" s="53">
        <v>210776</v>
      </c>
    </row>
    <row r="2804" spans="1:19" hidden="1" x14ac:dyDescent="0.25">
      <c r="A2804" s="33" t="s">
        <v>109</v>
      </c>
      <c r="B2804" s="34">
        <f>VLOOKUP(D2804,nusedswatershed,4,FALSE)</f>
        <v>23</v>
      </c>
      <c r="C2804" s="35">
        <v>23</v>
      </c>
      <c r="D2804" s="36" t="s">
        <v>203</v>
      </c>
      <c r="E2804" s="36" t="s">
        <v>93</v>
      </c>
      <c r="F2804" s="21" t="s">
        <v>163</v>
      </c>
      <c r="G2804" s="22">
        <v>1992</v>
      </c>
      <c r="H2804" s="128">
        <v>750</v>
      </c>
      <c r="I2804" s="40">
        <v>750</v>
      </c>
      <c r="J2804" s="159" t="str">
        <f>IFERROR(IF(K2804&gt;0,I2804*K2804,"   -"),"   -")</f>
        <v xml:space="preserve">   -</v>
      </c>
      <c r="K2804" s="161" t="str">
        <f>_xlfn.IFNA(VLOOKUP(D2804&amp;"."&amp;G2804,PNIdata!$E$6:$L$264,2,FALSE),"-")</f>
        <v>-</v>
      </c>
      <c r="L2804" s="158" t="str">
        <f>IFERROR(IF(O2804&gt;0,I2804*O2804,"   -"),"   -")</f>
        <v xml:space="preserve">   -</v>
      </c>
      <c r="M2804" s="52"/>
      <c r="N2804" s="167"/>
      <c r="O2804" s="168"/>
      <c r="P2804" s="164" t="s">
        <v>662</v>
      </c>
      <c r="S2804" s="53">
        <v>156632</v>
      </c>
    </row>
    <row r="2805" spans="1:19" hidden="1" x14ac:dyDescent="0.25">
      <c r="A2805" s="33" t="s">
        <v>109</v>
      </c>
      <c r="B2805" s="34">
        <f>VLOOKUP(D2805,nusedswatershed,4,FALSE)</f>
        <v>23</v>
      </c>
      <c r="C2805" s="35">
        <v>23</v>
      </c>
      <c r="D2805" s="36" t="s">
        <v>203</v>
      </c>
      <c r="E2805" s="36" t="s">
        <v>93</v>
      </c>
      <c r="F2805" s="21" t="s">
        <v>163</v>
      </c>
      <c r="G2805" s="22">
        <v>1991</v>
      </c>
      <c r="H2805" s="128">
        <v>1500</v>
      </c>
      <c r="I2805" s="40">
        <v>1500</v>
      </c>
      <c r="J2805" s="159" t="str">
        <f>IFERROR(IF(K2805&gt;0,I2805*K2805,"   -"),"   -")</f>
        <v xml:space="preserve">   -</v>
      </c>
      <c r="K2805" s="161" t="str">
        <f>_xlfn.IFNA(VLOOKUP(D2805&amp;"."&amp;G2805,PNIdata!$E$6:$L$264,2,FALSE),"-")</f>
        <v>-</v>
      </c>
      <c r="L2805" s="158" t="str">
        <f>IFERROR(IF(O2805&gt;0,I2805*O2805,"   -"),"   -")</f>
        <v xml:space="preserve">   -</v>
      </c>
      <c r="M2805" s="52"/>
      <c r="N2805" s="167"/>
      <c r="O2805" s="168"/>
      <c r="P2805" s="164" t="s">
        <v>662</v>
      </c>
      <c r="S2805" s="53">
        <v>187334</v>
      </c>
    </row>
    <row r="2806" spans="1:19" hidden="1" x14ac:dyDescent="0.25">
      <c r="A2806" s="33" t="s">
        <v>109</v>
      </c>
      <c r="B2806" s="34">
        <f>VLOOKUP(D2806,nusedswatershed,4,FALSE)</f>
        <v>23</v>
      </c>
      <c r="C2806" s="35">
        <v>23</v>
      </c>
      <c r="D2806" s="36" t="s">
        <v>203</v>
      </c>
      <c r="E2806" s="36" t="s">
        <v>93</v>
      </c>
      <c r="F2806" s="21" t="s">
        <v>163</v>
      </c>
      <c r="G2806" s="22">
        <v>1990</v>
      </c>
      <c r="H2806" s="128">
        <v>550</v>
      </c>
      <c r="I2806" s="40">
        <v>550</v>
      </c>
      <c r="J2806" s="159" t="str">
        <f>IFERROR(IF(K2806&gt;0,I2806*K2806,"   -"),"   -")</f>
        <v xml:space="preserve">   -</v>
      </c>
      <c r="K2806" s="161" t="str">
        <f>_xlfn.IFNA(VLOOKUP(D2806&amp;"."&amp;G2806,PNIdata!$E$6:$L$264,2,FALSE),"-")</f>
        <v>-</v>
      </c>
      <c r="L2806" s="158" t="str">
        <f>IFERROR(IF(O2806&gt;0,I2806*O2806,"   -"),"   -")</f>
        <v xml:space="preserve">   -</v>
      </c>
      <c r="M2806" s="52"/>
      <c r="N2806" s="167"/>
      <c r="O2806" s="168"/>
      <c r="P2806" s="164" t="s">
        <v>662</v>
      </c>
      <c r="S2806" s="53">
        <v>116419</v>
      </c>
    </row>
    <row r="2807" spans="1:19" hidden="1" x14ac:dyDescent="0.25">
      <c r="A2807" s="33" t="s">
        <v>109</v>
      </c>
      <c r="B2807" s="34">
        <f>VLOOKUP(D2807,nusedswatershed,4,FALSE)</f>
        <v>23</v>
      </c>
      <c r="C2807" s="35">
        <v>23</v>
      </c>
      <c r="D2807" s="36" t="s">
        <v>203</v>
      </c>
      <c r="E2807" s="36" t="s">
        <v>93</v>
      </c>
      <c r="F2807" s="21" t="s">
        <v>163</v>
      </c>
      <c r="G2807" s="22">
        <v>1989</v>
      </c>
      <c r="H2807" s="128">
        <v>600</v>
      </c>
      <c r="I2807" s="40">
        <v>600</v>
      </c>
      <c r="J2807" s="159" t="str">
        <f>IFERROR(IF(K2807&gt;0,I2807*K2807,"   -"),"   -")</f>
        <v xml:space="preserve">   -</v>
      </c>
      <c r="K2807" s="161" t="str">
        <f>_xlfn.IFNA(VLOOKUP(D2807&amp;"."&amp;G2807,PNIdata!$E$6:$L$264,2,FALSE),"-")</f>
        <v>-</v>
      </c>
      <c r="L2807" s="158" t="str">
        <f>IFERROR(IF(O2807&gt;0,I2807*O2807,"   -"),"   -")</f>
        <v xml:space="preserve">   -</v>
      </c>
      <c r="M2807" s="52"/>
      <c r="N2807" s="167"/>
      <c r="O2807" s="168"/>
      <c r="P2807" s="164" t="s">
        <v>662</v>
      </c>
      <c r="S2807" s="53">
        <v>206381</v>
      </c>
    </row>
    <row r="2808" spans="1:19" hidden="1" x14ac:dyDescent="0.25">
      <c r="A2808" s="33" t="s">
        <v>109</v>
      </c>
      <c r="B2808" s="34">
        <f>VLOOKUP(D2808,nusedswatershed,4,FALSE)</f>
        <v>23</v>
      </c>
      <c r="C2808" s="35">
        <v>23</v>
      </c>
      <c r="D2808" s="36" t="s">
        <v>203</v>
      </c>
      <c r="E2808" s="36" t="s">
        <v>93</v>
      </c>
      <c r="F2808" s="21" t="s">
        <v>163</v>
      </c>
      <c r="G2808" s="22">
        <v>1988</v>
      </c>
      <c r="H2808" s="128">
        <v>300</v>
      </c>
      <c r="I2808" s="40">
        <v>300</v>
      </c>
      <c r="J2808" s="159" t="str">
        <f>IFERROR(IF(K2808&gt;0,I2808*K2808,"   -"),"   -")</f>
        <v xml:space="preserve">   -</v>
      </c>
      <c r="K2808" s="161" t="str">
        <f>_xlfn.IFNA(VLOOKUP(D2808&amp;"."&amp;G2808,PNIdata!$E$6:$L$264,2,FALSE),"-")</f>
        <v>-</v>
      </c>
      <c r="L2808" s="158" t="str">
        <f>IFERROR(IF(O2808&gt;0,I2808*O2808,"   -"),"   -")</f>
        <v xml:space="preserve">   -</v>
      </c>
      <c r="M2808" s="52"/>
      <c r="N2808" s="167"/>
      <c r="O2808" s="168"/>
      <c r="P2808" s="164" t="s">
        <v>662</v>
      </c>
      <c r="S2808" s="53">
        <v>102749</v>
      </c>
    </row>
    <row r="2809" spans="1:19" hidden="1" x14ac:dyDescent="0.25">
      <c r="A2809" s="33" t="s">
        <v>109</v>
      </c>
      <c r="B2809" s="34">
        <f>VLOOKUP(D2809,nusedswatershed,4,FALSE)</f>
        <v>23</v>
      </c>
      <c r="C2809" s="35">
        <v>23</v>
      </c>
      <c r="D2809" s="36" t="s">
        <v>203</v>
      </c>
      <c r="E2809" s="36" t="s">
        <v>93</v>
      </c>
      <c r="F2809" s="21" t="s">
        <v>163</v>
      </c>
      <c r="G2809" s="22">
        <v>1987</v>
      </c>
      <c r="H2809" s="128" t="s">
        <v>643</v>
      </c>
      <c r="I2809" s="40"/>
      <c r="J2809" s="159" t="str">
        <f>IFERROR(IF(K2809&gt;0,I2809*K2809,"   -"),"   -")</f>
        <v xml:space="preserve">   -</v>
      </c>
      <c r="K2809" s="161" t="str">
        <f>_xlfn.IFNA(VLOOKUP(D2809&amp;"."&amp;G2809,PNIdata!$E$6:$L$264,2,FALSE),"-")</f>
        <v>-</v>
      </c>
      <c r="L2809" s="158" t="str">
        <f>IFERROR(IF(O2809&gt;0,I2809*O2809,"   -"),"   -")</f>
        <v xml:space="preserve">   -</v>
      </c>
      <c r="M2809" s="52"/>
      <c r="N2809" s="167"/>
      <c r="O2809" s="168"/>
      <c r="P2809" s="164" t="s">
        <v>662</v>
      </c>
      <c r="S2809" s="53">
        <v>80664</v>
      </c>
    </row>
    <row r="2810" spans="1:19" hidden="1" x14ac:dyDescent="0.25">
      <c r="A2810" s="33" t="s">
        <v>109</v>
      </c>
      <c r="B2810" s="34">
        <f>VLOOKUP(D2810,nusedswatershed,4,FALSE)</f>
        <v>23</v>
      </c>
      <c r="C2810" s="35">
        <v>23</v>
      </c>
      <c r="D2810" s="36" t="s">
        <v>203</v>
      </c>
      <c r="E2810" s="36" t="s">
        <v>93</v>
      </c>
      <c r="F2810" s="21" t="s">
        <v>163</v>
      </c>
      <c r="G2810" s="22">
        <v>1986</v>
      </c>
      <c r="H2810" s="128">
        <v>350</v>
      </c>
      <c r="I2810" s="40">
        <v>350</v>
      </c>
      <c r="J2810" s="159" t="str">
        <f>IFERROR(IF(K2810&gt;0,I2810*K2810,"   -"),"   -")</f>
        <v xml:space="preserve">   -</v>
      </c>
      <c r="K2810" s="161" t="str">
        <f>_xlfn.IFNA(VLOOKUP(D2810&amp;"."&amp;G2810,PNIdata!$E$6:$L$264,2,FALSE),"-")</f>
        <v>-</v>
      </c>
      <c r="L2810" s="158" t="str">
        <f>IFERROR(IF(O2810&gt;0,I2810*O2810,"   -"),"   -")</f>
        <v xml:space="preserve">   -</v>
      </c>
      <c r="M2810" s="52"/>
      <c r="N2810" s="167"/>
      <c r="O2810" s="168"/>
      <c r="P2810" s="164" t="s">
        <v>662</v>
      </c>
      <c r="S2810" s="53">
        <v>96619</v>
      </c>
    </row>
    <row r="2811" spans="1:19" hidden="1" x14ac:dyDescent="0.25">
      <c r="A2811" s="33" t="s">
        <v>109</v>
      </c>
      <c r="B2811" s="34">
        <f>VLOOKUP(D2811,nusedswatershed,4,FALSE)</f>
        <v>23</v>
      </c>
      <c r="C2811" s="35">
        <v>23</v>
      </c>
      <c r="D2811" s="36" t="s">
        <v>203</v>
      </c>
      <c r="E2811" s="36" t="s">
        <v>93</v>
      </c>
      <c r="F2811" s="21" t="s">
        <v>163</v>
      </c>
      <c r="G2811" s="22">
        <v>1985</v>
      </c>
      <c r="H2811" s="128">
        <v>300</v>
      </c>
      <c r="I2811" s="40">
        <v>300</v>
      </c>
      <c r="J2811" s="159" t="str">
        <f>IFERROR(IF(K2811&gt;0,I2811*K2811,"   -"),"   -")</f>
        <v xml:space="preserve">   -</v>
      </c>
      <c r="K2811" s="161" t="str">
        <f>_xlfn.IFNA(VLOOKUP(D2811&amp;"."&amp;G2811,PNIdata!$E$6:$L$264,2,FALSE),"-")</f>
        <v>-</v>
      </c>
      <c r="L2811" s="158" t="str">
        <f>IFERROR(IF(O2811&gt;0,I2811*O2811,"   -"),"   -")</f>
        <v xml:space="preserve">   -</v>
      </c>
      <c r="M2811" s="52"/>
      <c r="N2811" s="167"/>
      <c r="O2811" s="168"/>
      <c r="P2811" s="164" t="s">
        <v>662</v>
      </c>
      <c r="S2811" s="53">
        <v>61333</v>
      </c>
    </row>
    <row r="2812" spans="1:19" hidden="1" x14ac:dyDescent="0.25">
      <c r="A2812" s="33" t="s">
        <v>109</v>
      </c>
      <c r="B2812" s="34">
        <f>VLOOKUP(D2812,nusedswatershed,4,FALSE)</f>
        <v>23</v>
      </c>
      <c r="C2812" s="35">
        <v>23</v>
      </c>
      <c r="D2812" s="36" t="s">
        <v>203</v>
      </c>
      <c r="E2812" s="36" t="s">
        <v>93</v>
      </c>
      <c r="F2812" s="21" t="s">
        <v>163</v>
      </c>
      <c r="G2812" s="22">
        <v>1984</v>
      </c>
      <c r="H2812" s="128">
        <v>90</v>
      </c>
      <c r="I2812" s="40">
        <v>90</v>
      </c>
      <c r="J2812" s="159" t="str">
        <f>IFERROR(IF(K2812&gt;0,I2812*K2812,"   -"),"   -")</f>
        <v xml:space="preserve">   -</v>
      </c>
      <c r="K2812" s="161" t="str">
        <f>_xlfn.IFNA(VLOOKUP(D2812&amp;"."&amp;G2812,PNIdata!$E$6:$L$264,2,FALSE),"-")</f>
        <v>-</v>
      </c>
      <c r="L2812" s="158" t="str">
        <f>IFERROR(IF(O2812&gt;0,I2812*O2812,"   -"),"   -")</f>
        <v xml:space="preserve">   -</v>
      </c>
      <c r="M2812" s="52"/>
      <c r="N2812" s="167"/>
      <c r="O2812" s="168"/>
      <c r="P2812" s="164" t="s">
        <v>662</v>
      </c>
      <c r="S2812" s="53">
        <v>77679</v>
      </c>
    </row>
    <row r="2813" spans="1:19" hidden="1" x14ac:dyDescent="0.25">
      <c r="A2813" s="33" t="s">
        <v>109</v>
      </c>
      <c r="B2813" s="34">
        <f>VLOOKUP(D2813,nusedswatershed,4,FALSE)</f>
        <v>23</v>
      </c>
      <c r="C2813" s="35">
        <v>23</v>
      </c>
      <c r="D2813" s="36" t="s">
        <v>203</v>
      </c>
      <c r="E2813" s="36" t="s">
        <v>93</v>
      </c>
      <c r="F2813" s="21" t="s">
        <v>163</v>
      </c>
      <c r="G2813" s="22">
        <v>1983</v>
      </c>
      <c r="H2813" s="128">
        <v>127</v>
      </c>
      <c r="I2813" s="40">
        <v>127</v>
      </c>
      <c r="J2813" s="159" t="str">
        <f>IFERROR(IF(K2813&gt;0,I2813*K2813,"   -"),"   -")</f>
        <v xml:space="preserve">   -</v>
      </c>
      <c r="K2813" s="161" t="str">
        <f>_xlfn.IFNA(VLOOKUP(D2813&amp;"."&amp;G2813,PNIdata!$E$6:$L$264,2,FALSE),"-")</f>
        <v>-</v>
      </c>
      <c r="L2813" s="158" t="str">
        <f>IFERROR(IF(O2813&gt;0,I2813*O2813,"   -"),"   -")</f>
        <v xml:space="preserve">   -</v>
      </c>
      <c r="M2813" s="52"/>
      <c r="N2813" s="167"/>
      <c r="O2813" s="168"/>
      <c r="P2813" s="164" t="s">
        <v>662</v>
      </c>
      <c r="S2813" s="53"/>
    </row>
    <row r="2814" spans="1:19" hidden="1" x14ac:dyDescent="0.25">
      <c r="A2814" s="33" t="s">
        <v>109</v>
      </c>
      <c r="B2814" s="34">
        <f>VLOOKUP(D2814,nusedswatershed,4,FALSE)</f>
        <v>23</v>
      </c>
      <c r="C2814" s="35">
        <v>23</v>
      </c>
      <c r="D2814" s="36" t="s">
        <v>203</v>
      </c>
      <c r="E2814" s="36" t="s">
        <v>93</v>
      </c>
      <c r="F2814" s="21" t="s">
        <v>163</v>
      </c>
      <c r="G2814" s="22">
        <v>1982</v>
      </c>
      <c r="H2814" s="128">
        <v>145</v>
      </c>
      <c r="I2814" s="40">
        <v>145</v>
      </c>
      <c r="J2814" s="159" t="str">
        <f>IFERROR(IF(K2814&gt;0,I2814*K2814,"   -"),"   -")</f>
        <v xml:space="preserve">   -</v>
      </c>
      <c r="K2814" s="161" t="str">
        <f>_xlfn.IFNA(VLOOKUP(D2814&amp;"."&amp;G2814,PNIdata!$E$6:$L$264,2,FALSE),"-")</f>
        <v>-</v>
      </c>
      <c r="L2814" s="158" t="str">
        <f>IFERROR(IF(O2814&gt;0,I2814*O2814,"   -"),"   -")</f>
        <v xml:space="preserve">   -</v>
      </c>
      <c r="M2814" s="52"/>
      <c r="N2814" s="167"/>
      <c r="O2814" s="168"/>
      <c r="P2814" s="164" t="s">
        <v>662</v>
      </c>
      <c r="S2814" s="53"/>
    </row>
    <row r="2815" spans="1:19" hidden="1" x14ac:dyDescent="0.25">
      <c r="A2815" s="33" t="s">
        <v>109</v>
      </c>
      <c r="B2815" s="34">
        <f>VLOOKUP(D2815,nusedswatershed,4,FALSE)</f>
        <v>23</v>
      </c>
      <c r="C2815" s="35">
        <v>23</v>
      </c>
      <c r="D2815" s="36" t="s">
        <v>203</v>
      </c>
      <c r="E2815" s="36" t="s">
        <v>93</v>
      </c>
      <c r="F2815" s="21" t="s">
        <v>163</v>
      </c>
      <c r="G2815" s="22">
        <v>1981</v>
      </c>
      <c r="H2815" s="128">
        <v>160</v>
      </c>
      <c r="I2815" s="40">
        <v>160</v>
      </c>
      <c r="J2815" s="159" t="str">
        <f>IFERROR(IF(K2815&gt;0,I2815*K2815,"   -"),"   -")</f>
        <v xml:space="preserve">   -</v>
      </c>
      <c r="K2815" s="161" t="str">
        <f>_xlfn.IFNA(VLOOKUP(D2815&amp;"."&amp;G2815,PNIdata!$E$6:$L$264,2,FALSE),"-")</f>
        <v>-</v>
      </c>
      <c r="L2815" s="158" t="str">
        <f>IFERROR(IF(O2815&gt;0,I2815*O2815,"   -"),"   -")</f>
        <v xml:space="preserve">   -</v>
      </c>
      <c r="M2815" s="52"/>
      <c r="N2815" s="167"/>
      <c r="O2815" s="168"/>
      <c r="P2815" s="164" t="s">
        <v>662</v>
      </c>
      <c r="S2815" s="53"/>
    </row>
    <row r="2816" spans="1:19" hidden="1" x14ac:dyDescent="0.25">
      <c r="A2816" s="33" t="s">
        <v>109</v>
      </c>
      <c r="B2816" s="34">
        <f>VLOOKUP(D2816,nusedswatershed,4,FALSE)</f>
        <v>23</v>
      </c>
      <c r="C2816" s="35">
        <v>23</v>
      </c>
      <c r="D2816" s="36" t="s">
        <v>203</v>
      </c>
      <c r="E2816" s="36" t="s">
        <v>93</v>
      </c>
      <c r="F2816" s="21" t="s">
        <v>163</v>
      </c>
      <c r="G2816" s="22">
        <v>1980</v>
      </c>
      <c r="H2816" s="128">
        <v>300</v>
      </c>
      <c r="I2816" s="40">
        <v>300</v>
      </c>
      <c r="J2816" s="159" t="str">
        <f>IFERROR(IF(K2816&gt;0,I2816*K2816,"   -"),"   -")</f>
        <v xml:space="preserve">   -</v>
      </c>
      <c r="K2816" s="161" t="str">
        <f>_xlfn.IFNA(VLOOKUP(D2816&amp;"."&amp;G2816,PNIdata!$E$6:$L$264,2,FALSE),"-")</f>
        <v>-</v>
      </c>
      <c r="L2816" s="158" t="str">
        <f>IFERROR(IF(O2816&gt;0,I2816*O2816,"   -"),"   -")</f>
        <v xml:space="preserve">   -</v>
      </c>
      <c r="M2816" s="52"/>
      <c r="N2816" s="167"/>
      <c r="O2816" s="168"/>
      <c r="P2816" s="164" t="s">
        <v>662</v>
      </c>
      <c r="S2816" s="53"/>
    </row>
    <row r="2817" spans="1:19" hidden="1" x14ac:dyDescent="0.25">
      <c r="A2817" s="33" t="s">
        <v>109</v>
      </c>
      <c r="B2817" s="34">
        <f>VLOOKUP(D2817,nusedswatershed,4,FALSE)</f>
        <v>23</v>
      </c>
      <c r="C2817" s="35">
        <v>23</v>
      </c>
      <c r="D2817" s="36" t="s">
        <v>203</v>
      </c>
      <c r="E2817" s="36" t="s">
        <v>93</v>
      </c>
      <c r="F2817" s="21" t="s">
        <v>163</v>
      </c>
      <c r="G2817" s="22">
        <v>1979</v>
      </c>
      <c r="H2817" s="128">
        <v>400</v>
      </c>
      <c r="I2817" s="40">
        <v>400</v>
      </c>
      <c r="J2817" s="159" t="str">
        <f>IFERROR(IF(K2817&gt;0,I2817*K2817,"   -"),"   -")</f>
        <v xml:space="preserve">   -</v>
      </c>
      <c r="K2817" s="161" t="str">
        <f>_xlfn.IFNA(VLOOKUP(D2817&amp;"."&amp;G2817,PNIdata!$E$6:$L$264,2,FALSE),"-")</f>
        <v>-</v>
      </c>
      <c r="L2817" s="158" t="str">
        <f>IFERROR(IF(O2817&gt;0,I2817*O2817,"   -"),"   -")</f>
        <v xml:space="preserve">   -</v>
      </c>
      <c r="M2817" s="52"/>
      <c r="P2817" s="164" t="s">
        <v>662</v>
      </c>
      <c r="S2817" s="53"/>
    </row>
    <row r="2818" spans="1:19" hidden="1" x14ac:dyDescent="0.25">
      <c r="A2818" s="33" t="s">
        <v>109</v>
      </c>
      <c r="B2818" s="34">
        <f>VLOOKUP(D2818,nusedswatershed,4,FALSE)</f>
        <v>23</v>
      </c>
      <c r="C2818" s="35">
        <v>23</v>
      </c>
      <c r="D2818" s="36" t="s">
        <v>203</v>
      </c>
      <c r="E2818" s="36" t="s">
        <v>93</v>
      </c>
      <c r="F2818" s="21" t="s">
        <v>163</v>
      </c>
      <c r="G2818" s="22">
        <v>1978</v>
      </c>
      <c r="H2818" s="128">
        <v>25</v>
      </c>
      <c r="I2818" s="40">
        <v>25</v>
      </c>
      <c r="J2818" s="159" t="str">
        <f>IFERROR(IF(K2818&gt;0,I2818*K2818,"   -"),"   -")</f>
        <v xml:space="preserve">   -</v>
      </c>
      <c r="K2818" s="161" t="str">
        <f>_xlfn.IFNA(VLOOKUP(D2818&amp;"."&amp;G2818,PNIdata!$E$6:$L$264,2,FALSE),"-")</f>
        <v>-</v>
      </c>
      <c r="L2818" s="158" t="str">
        <f>IFERROR(IF(O2818&gt;0,I2818*O2818,"   -"),"   -")</f>
        <v xml:space="preserve">   -</v>
      </c>
      <c r="M2818" s="52"/>
      <c r="P2818" s="164" t="s">
        <v>662</v>
      </c>
      <c r="S2818" s="53"/>
    </row>
    <row r="2819" spans="1:19" hidden="1" x14ac:dyDescent="0.25">
      <c r="A2819" s="33" t="s">
        <v>109</v>
      </c>
      <c r="B2819" s="34">
        <f>VLOOKUP(D2819,nusedswatershed,4,FALSE)</f>
        <v>23</v>
      </c>
      <c r="C2819" s="35">
        <v>23</v>
      </c>
      <c r="D2819" s="36" t="s">
        <v>203</v>
      </c>
      <c r="E2819" s="36" t="s">
        <v>93</v>
      </c>
      <c r="F2819" s="21" t="s">
        <v>163</v>
      </c>
      <c r="G2819" s="22">
        <v>1977</v>
      </c>
      <c r="H2819" s="128">
        <v>390</v>
      </c>
      <c r="I2819" s="40">
        <v>390</v>
      </c>
      <c r="J2819" s="159" t="str">
        <f>IFERROR(IF(K2819&gt;0,I2819*K2819,"   -"),"   -")</f>
        <v xml:space="preserve">   -</v>
      </c>
      <c r="K2819" s="161" t="str">
        <f>_xlfn.IFNA(VLOOKUP(D2819&amp;"."&amp;G2819,PNIdata!$E$6:$L$264,2,FALSE),"-")</f>
        <v>-</v>
      </c>
      <c r="L2819" s="158" t="str">
        <f>IFERROR(IF(O2819&gt;0,I2819*O2819,"   -"),"   -")</f>
        <v xml:space="preserve">   -</v>
      </c>
      <c r="M2819" s="52"/>
      <c r="P2819" s="164" t="s">
        <v>662</v>
      </c>
      <c r="S2819" s="53"/>
    </row>
    <row r="2820" spans="1:19" hidden="1" x14ac:dyDescent="0.25">
      <c r="A2820" s="33" t="s">
        <v>109</v>
      </c>
      <c r="B2820" s="34">
        <f>VLOOKUP(D2820,nusedswatershed,4,FALSE)</f>
        <v>23</v>
      </c>
      <c r="C2820" s="35">
        <v>23</v>
      </c>
      <c r="D2820" s="36" t="s">
        <v>203</v>
      </c>
      <c r="E2820" s="36" t="s">
        <v>93</v>
      </c>
      <c r="F2820" s="21" t="s">
        <v>163</v>
      </c>
      <c r="G2820" s="22">
        <v>1976</v>
      </c>
      <c r="H2820" s="128">
        <v>475</v>
      </c>
      <c r="I2820" s="40">
        <v>475</v>
      </c>
      <c r="J2820" s="159" t="str">
        <f>IFERROR(IF(K2820&gt;0,I2820*K2820,"   -"),"   -")</f>
        <v xml:space="preserve">   -</v>
      </c>
      <c r="K2820" s="161" t="str">
        <f>_xlfn.IFNA(VLOOKUP(D2820&amp;"."&amp;G2820,PNIdata!$E$6:$L$264,2,FALSE),"-")</f>
        <v>-</v>
      </c>
      <c r="L2820" s="158" t="str">
        <f>IFERROR(IF(O2820&gt;0,I2820*O2820,"   -"),"   -")</f>
        <v xml:space="preserve">   -</v>
      </c>
      <c r="M2820" s="52"/>
      <c r="P2820" s="164" t="s">
        <v>662</v>
      </c>
      <c r="S2820" s="53"/>
    </row>
    <row r="2821" spans="1:19" hidden="1" x14ac:dyDescent="0.25">
      <c r="A2821" s="33" t="s">
        <v>109</v>
      </c>
      <c r="B2821" s="34">
        <f>VLOOKUP(D2821,nusedswatershed,4,FALSE)</f>
        <v>23</v>
      </c>
      <c r="C2821" s="35">
        <v>23</v>
      </c>
      <c r="D2821" s="36" t="s">
        <v>203</v>
      </c>
      <c r="E2821" s="36" t="s">
        <v>93</v>
      </c>
      <c r="F2821" s="21" t="s">
        <v>163</v>
      </c>
      <c r="G2821" s="22">
        <v>1975</v>
      </c>
      <c r="H2821" s="128">
        <v>400</v>
      </c>
      <c r="I2821" s="40">
        <v>400</v>
      </c>
      <c r="J2821" s="159" t="str">
        <f>IFERROR(IF(K2821&gt;0,I2821*K2821,"   -"),"   -")</f>
        <v xml:space="preserve">   -</v>
      </c>
      <c r="K2821" s="161" t="str">
        <f>_xlfn.IFNA(VLOOKUP(D2821&amp;"."&amp;G2821,PNIdata!$E$6:$L$264,2,FALSE),"-")</f>
        <v>-</v>
      </c>
      <c r="L2821" s="158" t="str">
        <f>IFERROR(IF(O2821&gt;0,I2821*O2821,"   -"),"   -")</f>
        <v xml:space="preserve">   -</v>
      </c>
      <c r="M2821" s="52"/>
      <c r="P2821" s="164" t="s">
        <v>662</v>
      </c>
      <c r="S2821" s="53"/>
    </row>
    <row r="2822" spans="1:19" hidden="1" x14ac:dyDescent="0.25">
      <c r="A2822" s="33" t="s">
        <v>109</v>
      </c>
      <c r="B2822" s="34">
        <f>VLOOKUP(D2822,nusedswatershed,4,FALSE)</f>
        <v>23</v>
      </c>
      <c r="C2822" s="35">
        <v>23</v>
      </c>
      <c r="D2822" s="36" t="s">
        <v>203</v>
      </c>
      <c r="E2822" s="36" t="s">
        <v>93</v>
      </c>
      <c r="F2822" s="21" t="s">
        <v>163</v>
      </c>
      <c r="G2822" s="22">
        <v>1974</v>
      </c>
      <c r="H2822" s="128">
        <v>700</v>
      </c>
      <c r="I2822" s="40">
        <v>700</v>
      </c>
      <c r="J2822" s="159" t="str">
        <f>IFERROR(IF(K2822&gt;0,I2822*K2822,"   -"),"   -")</f>
        <v xml:space="preserve">   -</v>
      </c>
      <c r="K2822" s="161" t="str">
        <f>_xlfn.IFNA(VLOOKUP(D2822&amp;"."&amp;G2822,PNIdata!$E$6:$L$264,2,FALSE),"-")</f>
        <v>-</v>
      </c>
      <c r="L2822" s="158" t="str">
        <f>IFERROR(IF(O2822&gt;0,I2822*O2822,"   -"),"   -")</f>
        <v xml:space="preserve">   -</v>
      </c>
      <c r="M2822" s="52"/>
      <c r="P2822" s="164" t="s">
        <v>662</v>
      </c>
      <c r="S2822" s="53"/>
    </row>
    <row r="2823" spans="1:19" hidden="1" x14ac:dyDescent="0.25">
      <c r="A2823" s="33" t="s">
        <v>109</v>
      </c>
      <c r="B2823" s="34">
        <f>VLOOKUP(D2823,nusedswatershed,4,FALSE)</f>
        <v>23</v>
      </c>
      <c r="C2823" s="35">
        <v>23</v>
      </c>
      <c r="D2823" s="36" t="s">
        <v>203</v>
      </c>
      <c r="E2823" s="36" t="s">
        <v>93</v>
      </c>
      <c r="F2823" s="21" t="s">
        <v>163</v>
      </c>
      <c r="G2823" s="22">
        <v>1973</v>
      </c>
      <c r="H2823" s="128">
        <v>75</v>
      </c>
      <c r="I2823" s="40">
        <v>75</v>
      </c>
      <c r="J2823" s="159" t="str">
        <f>IFERROR(IF(K2823&gt;0,I2823*K2823,"   -"),"   -")</f>
        <v xml:space="preserve">   -</v>
      </c>
      <c r="K2823" s="161" t="str">
        <f>_xlfn.IFNA(VLOOKUP(D2823&amp;"."&amp;G2823,PNIdata!$E$6:$L$264,2,FALSE),"-")</f>
        <v>-</v>
      </c>
      <c r="L2823" s="158" t="str">
        <f>IFERROR(IF(O2823&gt;0,I2823*O2823,"   -"),"   -")</f>
        <v xml:space="preserve">   -</v>
      </c>
      <c r="M2823" s="52"/>
      <c r="P2823" s="164" t="s">
        <v>662</v>
      </c>
      <c r="S2823" s="53"/>
    </row>
    <row r="2824" spans="1:19" hidden="1" x14ac:dyDescent="0.25">
      <c r="A2824" s="33" t="s">
        <v>109</v>
      </c>
      <c r="B2824" s="34">
        <f>VLOOKUP(D2824,nusedswatershed,4,FALSE)</f>
        <v>23</v>
      </c>
      <c r="C2824" s="35">
        <v>23</v>
      </c>
      <c r="D2824" s="36" t="s">
        <v>203</v>
      </c>
      <c r="E2824" s="36" t="s">
        <v>93</v>
      </c>
      <c r="F2824" s="21" t="s">
        <v>163</v>
      </c>
      <c r="G2824" s="22">
        <v>1972</v>
      </c>
      <c r="H2824" s="128">
        <v>400</v>
      </c>
      <c r="I2824" s="40">
        <v>400</v>
      </c>
      <c r="J2824" s="159" t="str">
        <f>IFERROR(IF(K2824&gt;0,I2824*K2824,"   -"),"   -")</f>
        <v xml:space="preserve">   -</v>
      </c>
      <c r="K2824" s="161" t="str">
        <f>_xlfn.IFNA(VLOOKUP(D2824&amp;"."&amp;G2824,PNIdata!$E$6:$L$264,2,FALSE),"-")</f>
        <v>-</v>
      </c>
      <c r="L2824" s="158" t="str">
        <f>IFERROR(IF(O2824&gt;0,I2824*O2824,"   -"),"   -")</f>
        <v xml:space="preserve">   -</v>
      </c>
      <c r="M2824" s="52"/>
      <c r="P2824" s="164" t="s">
        <v>662</v>
      </c>
      <c r="S2824" s="53"/>
    </row>
    <row r="2825" spans="1:19" hidden="1" x14ac:dyDescent="0.25">
      <c r="A2825" s="33" t="s">
        <v>109</v>
      </c>
      <c r="B2825" s="34">
        <f>VLOOKUP(D2825,nusedswatershed,4,FALSE)</f>
        <v>23</v>
      </c>
      <c r="C2825" s="35">
        <v>23</v>
      </c>
      <c r="D2825" s="36" t="s">
        <v>203</v>
      </c>
      <c r="E2825" s="36" t="s">
        <v>93</v>
      </c>
      <c r="F2825" s="21" t="s">
        <v>163</v>
      </c>
      <c r="G2825" s="22">
        <v>1971</v>
      </c>
      <c r="H2825" s="128">
        <v>750</v>
      </c>
      <c r="I2825" s="40">
        <v>750</v>
      </c>
      <c r="J2825" s="159" t="str">
        <f>IFERROR(IF(K2825&gt;0,I2825*K2825,"   -"),"   -")</f>
        <v xml:space="preserve">   -</v>
      </c>
      <c r="K2825" s="161" t="str">
        <f>_xlfn.IFNA(VLOOKUP(D2825&amp;"."&amp;G2825,PNIdata!$E$6:$L$264,2,FALSE),"-")</f>
        <v>-</v>
      </c>
      <c r="L2825" s="158" t="str">
        <f>IFERROR(IF(O2825&gt;0,I2825*O2825,"   -"),"   -")</f>
        <v xml:space="preserve">   -</v>
      </c>
      <c r="M2825" s="52"/>
      <c r="P2825" s="164" t="s">
        <v>662</v>
      </c>
      <c r="S2825" s="53"/>
    </row>
    <row r="2826" spans="1:19" hidden="1" x14ac:dyDescent="0.25">
      <c r="A2826" s="33" t="s">
        <v>109</v>
      </c>
      <c r="B2826" s="34">
        <f>VLOOKUP(D2826,nusedswatershed,4,FALSE)</f>
        <v>23</v>
      </c>
      <c r="C2826" s="35">
        <v>23</v>
      </c>
      <c r="D2826" s="36" t="s">
        <v>203</v>
      </c>
      <c r="E2826" s="36" t="s">
        <v>93</v>
      </c>
      <c r="F2826" s="21" t="s">
        <v>163</v>
      </c>
      <c r="G2826" s="22">
        <v>1970</v>
      </c>
      <c r="H2826" s="128">
        <v>400</v>
      </c>
      <c r="I2826" s="40">
        <v>400</v>
      </c>
      <c r="J2826" s="159" t="str">
        <f>IFERROR(IF(K2826&gt;0,I2826*K2826,"   -"),"   -")</f>
        <v xml:space="preserve">   -</v>
      </c>
      <c r="K2826" s="161" t="str">
        <f>_xlfn.IFNA(VLOOKUP(D2826&amp;"."&amp;G2826,PNIdata!$E$6:$L$264,2,FALSE),"-")</f>
        <v>-</v>
      </c>
      <c r="L2826" s="158" t="str">
        <f>IFERROR(IF(O2826&gt;0,I2826*O2826,"   -"),"   -")</f>
        <v xml:space="preserve">   -</v>
      </c>
      <c r="M2826" s="52"/>
      <c r="P2826" s="164" t="s">
        <v>662</v>
      </c>
      <c r="S2826" s="53"/>
    </row>
    <row r="2827" spans="1:19" hidden="1" x14ac:dyDescent="0.25">
      <c r="A2827" s="33" t="s">
        <v>109</v>
      </c>
      <c r="B2827" s="34">
        <f>VLOOKUP(D2827,nusedswatershed,4,FALSE)</f>
        <v>23</v>
      </c>
      <c r="C2827" s="35">
        <v>23</v>
      </c>
      <c r="D2827" s="36" t="s">
        <v>203</v>
      </c>
      <c r="E2827" s="36" t="s">
        <v>93</v>
      </c>
      <c r="F2827" s="21" t="s">
        <v>163</v>
      </c>
      <c r="G2827" s="22">
        <v>1969</v>
      </c>
      <c r="H2827" s="128">
        <v>400</v>
      </c>
      <c r="I2827" s="40">
        <v>400</v>
      </c>
      <c r="J2827" s="159" t="str">
        <f>IFERROR(IF(K2827&gt;0,I2827*K2827,"   -"),"   -")</f>
        <v xml:space="preserve">   -</v>
      </c>
      <c r="K2827" s="161" t="str">
        <f>_xlfn.IFNA(VLOOKUP(D2827&amp;"."&amp;G2827,PNIdata!$E$6:$L$264,2,FALSE),"-")</f>
        <v>-</v>
      </c>
      <c r="L2827" s="158" t="str">
        <f>IFERROR(IF(O2827&gt;0,I2827*O2827,"   -"),"   -")</f>
        <v xml:space="preserve">   -</v>
      </c>
      <c r="M2827" s="52"/>
      <c r="P2827" s="164" t="s">
        <v>662</v>
      </c>
      <c r="S2827" s="53"/>
    </row>
    <row r="2828" spans="1:19" hidden="1" x14ac:dyDescent="0.25">
      <c r="A2828" s="33" t="s">
        <v>109</v>
      </c>
      <c r="B2828" s="34">
        <f>VLOOKUP(D2828,nusedswatershed,4,FALSE)</f>
        <v>23</v>
      </c>
      <c r="C2828" s="35">
        <v>23</v>
      </c>
      <c r="D2828" s="36" t="s">
        <v>203</v>
      </c>
      <c r="E2828" s="36" t="s">
        <v>93</v>
      </c>
      <c r="F2828" s="21" t="s">
        <v>163</v>
      </c>
      <c r="G2828" s="22">
        <v>1968</v>
      </c>
      <c r="H2828" s="128">
        <v>750</v>
      </c>
      <c r="I2828" s="40">
        <v>750</v>
      </c>
      <c r="J2828" s="159" t="str">
        <f>IFERROR(IF(K2828&gt;0,I2828*K2828,"   -"),"   -")</f>
        <v xml:space="preserve">   -</v>
      </c>
      <c r="K2828" s="161" t="str">
        <f>_xlfn.IFNA(VLOOKUP(D2828&amp;"."&amp;G2828,PNIdata!$E$6:$L$264,2,FALSE),"-")</f>
        <v>-</v>
      </c>
      <c r="L2828" s="158" t="str">
        <f>IFERROR(IF(O2828&gt;0,I2828*O2828,"   -"),"   -")</f>
        <v xml:space="preserve">   -</v>
      </c>
      <c r="M2828" s="52"/>
      <c r="P2828" s="164" t="s">
        <v>662</v>
      </c>
      <c r="S2828" s="53"/>
    </row>
    <row r="2829" spans="1:19" hidden="1" x14ac:dyDescent="0.25">
      <c r="A2829" s="33" t="s">
        <v>109</v>
      </c>
      <c r="B2829" s="34">
        <f>VLOOKUP(D2829,nusedswatershed,4,FALSE)</f>
        <v>23</v>
      </c>
      <c r="C2829" s="35">
        <v>23</v>
      </c>
      <c r="D2829" s="36" t="s">
        <v>203</v>
      </c>
      <c r="E2829" s="36" t="s">
        <v>93</v>
      </c>
      <c r="F2829" s="21" t="s">
        <v>163</v>
      </c>
      <c r="G2829" s="22">
        <v>1967</v>
      </c>
      <c r="H2829" s="128">
        <v>400</v>
      </c>
      <c r="I2829" s="40">
        <v>400</v>
      </c>
      <c r="J2829" s="159" t="str">
        <f>IFERROR(IF(K2829&gt;0,I2829*K2829,"   -"),"   -")</f>
        <v xml:space="preserve">   -</v>
      </c>
      <c r="K2829" s="161" t="str">
        <f>_xlfn.IFNA(VLOOKUP(D2829&amp;"."&amp;G2829,PNIdata!$E$6:$L$264,2,FALSE),"-")</f>
        <v>-</v>
      </c>
      <c r="L2829" s="158" t="str">
        <f>IFERROR(IF(O2829&gt;0,I2829*O2829,"   -"),"   -")</f>
        <v xml:space="preserve">   -</v>
      </c>
      <c r="M2829" s="52"/>
      <c r="P2829" s="164" t="s">
        <v>662</v>
      </c>
      <c r="S2829" s="53"/>
    </row>
    <row r="2830" spans="1:19" hidden="1" x14ac:dyDescent="0.25">
      <c r="A2830" s="33" t="s">
        <v>109</v>
      </c>
      <c r="B2830" s="34">
        <f>VLOOKUP(D2830,nusedswatershed,4,FALSE)</f>
        <v>23</v>
      </c>
      <c r="C2830" s="35">
        <v>23</v>
      </c>
      <c r="D2830" s="36" t="s">
        <v>203</v>
      </c>
      <c r="E2830" s="36" t="s">
        <v>93</v>
      </c>
      <c r="F2830" s="21" t="s">
        <v>163</v>
      </c>
      <c r="G2830" s="22">
        <v>1966</v>
      </c>
      <c r="H2830" s="128">
        <v>750</v>
      </c>
      <c r="I2830" s="40">
        <v>750</v>
      </c>
      <c r="J2830" s="159" t="str">
        <f>IFERROR(IF(K2830&gt;0,I2830*K2830,"   -"),"   -")</f>
        <v xml:space="preserve">   -</v>
      </c>
      <c r="K2830" s="161" t="str">
        <f>_xlfn.IFNA(VLOOKUP(D2830&amp;"."&amp;G2830,PNIdata!$E$6:$L$264,2,FALSE),"-")</f>
        <v>-</v>
      </c>
      <c r="L2830" s="158" t="str">
        <f>IFERROR(IF(O2830&gt;0,I2830*O2830,"   -"),"   -")</f>
        <v xml:space="preserve">   -</v>
      </c>
      <c r="M2830" s="52"/>
      <c r="P2830" s="164" t="s">
        <v>662</v>
      </c>
      <c r="S2830" s="53"/>
    </row>
    <row r="2831" spans="1:19" hidden="1" x14ac:dyDescent="0.25">
      <c r="A2831" s="33" t="s">
        <v>109</v>
      </c>
      <c r="B2831" s="34">
        <f>VLOOKUP(D2831,nusedswatershed,4,FALSE)</f>
        <v>23</v>
      </c>
      <c r="C2831" s="35">
        <v>23</v>
      </c>
      <c r="D2831" s="36" t="s">
        <v>203</v>
      </c>
      <c r="E2831" s="36" t="s">
        <v>93</v>
      </c>
      <c r="F2831" s="21" t="s">
        <v>163</v>
      </c>
      <c r="G2831" s="22">
        <v>1965</v>
      </c>
      <c r="H2831" s="128">
        <v>750</v>
      </c>
      <c r="I2831" s="40">
        <v>750</v>
      </c>
      <c r="J2831" s="159" t="str">
        <f>IFERROR(IF(K2831&gt;0,I2831*K2831,"   -"),"   -")</f>
        <v xml:space="preserve">   -</v>
      </c>
      <c r="K2831" s="161" t="str">
        <f>_xlfn.IFNA(VLOOKUP(D2831&amp;"."&amp;G2831,PNIdata!$E$6:$L$264,2,FALSE),"-")</f>
        <v>-</v>
      </c>
      <c r="L2831" s="158" t="str">
        <f>IFERROR(IF(O2831&gt;0,I2831*O2831,"   -"),"   -")</f>
        <v xml:space="preserve">   -</v>
      </c>
      <c r="M2831" s="52"/>
      <c r="P2831" s="164" t="s">
        <v>662</v>
      </c>
      <c r="S2831" s="53"/>
    </row>
    <row r="2832" spans="1:19" hidden="1" x14ac:dyDescent="0.25">
      <c r="A2832" s="33" t="s">
        <v>109</v>
      </c>
      <c r="B2832" s="34">
        <f>VLOOKUP(D2832,nusedswatershed,4,FALSE)</f>
        <v>23</v>
      </c>
      <c r="C2832" s="35">
        <v>23</v>
      </c>
      <c r="D2832" s="36" t="s">
        <v>203</v>
      </c>
      <c r="E2832" s="36" t="s">
        <v>93</v>
      </c>
      <c r="F2832" s="21" t="s">
        <v>163</v>
      </c>
      <c r="G2832" s="22">
        <v>1964</v>
      </c>
      <c r="H2832" s="128">
        <v>400</v>
      </c>
      <c r="I2832" s="40">
        <v>400</v>
      </c>
      <c r="J2832" s="159" t="str">
        <f>IFERROR(IF(K2832&gt;0,I2832*K2832,"   -"),"   -")</f>
        <v xml:space="preserve">   -</v>
      </c>
      <c r="K2832" s="161" t="str">
        <f>_xlfn.IFNA(VLOOKUP(D2832&amp;"."&amp;G2832,PNIdata!$E$6:$L$264,2,FALSE),"-")</f>
        <v>-</v>
      </c>
      <c r="L2832" s="158" t="str">
        <f>IFERROR(IF(O2832&gt;0,I2832*O2832,"   -"),"   -")</f>
        <v xml:space="preserve">   -</v>
      </c>
      <c r="M2832" s="52"/>
      <c r="P2832" s="164" t="s">
        <v>662</v>
      </c>
      <c r="S2832" s="53"/>
    </row>
    <row r="2833" spans="1:19" hidden="1" x14ac:dyDescent="0.25">
      <c r="A2833" s="33" t="s">
        <v>109</v>
      </c>
      <c r="B2833" s="34">
        <f>VLOOKUP(D2833,nusedswatershed,4,FALSE)</f>
        <v>23</v>
      </c>
      <c r="C2833" s="35">
        <v>23</v>
      </c>
      <c r="D2833" s="36" t="s">
        <v>203</v>
      </c>
      <c r="E2833" s="36" t="s">
        <v>93</v>
      </c>
      <c r="F2833" s="21" t="s">
        <v>163</v>
      </c>
      <c r="G2833" s="22">
        <v>1963</v>
      </c>
      <c r="H2833" s="128">
        <v>750</v>
      </c>
      <c r="I2833" s="40">
        <v>750</v>
      </c>
      <c r="J2833" s="159" t="str">
        <f>IFERROR(IF(K2833&gt;0,I2833*K2833,"   -"),"   -")</f>
        <v xml:space="preserve">   -</v>
      </c>
      <c r="K2833" s="161" t="str">
        <f>_xlfn.IFNA(VLOOKUP(D2833&amp;"."&amp;G2833,PNIdata!$E$6:$L$264,2,FALSE),"-")</f>
        <v>-</v>
      </c>
      <c r="L2833" s="158" t="str">
        <f>IFERROR(IF(O2833&gt;0,I2833*O2833,"   -"),"   -")</f>
        <v xml:space="preserve">   -</v>
      </c>
      <c r="M2833" s="52"/>
      <c r="N2833" s="167"/>
      <c r="O2833" s="168"/>
      <c r="P2833" s="164" t="s">
        <v>662</v>
      </c>
      <c r="S2833" s="53"/>
    </row>
    <row r="2834" spans="1:19" hidden="1" x14ac:dyDescent="0.25">
      <c r="A2834" s="33" t="s">
        <v>109</v>
      </c>
      <c r="B2834" s="34">
        <f>VLOOKUP(D2834,nusedswatershed,4,FALSE)</f>
        <v>23</v>
      </c>
      <c r="C2834" s="35">
        <v>23</v>
      </c>
      <c r="D2834" s="36" t="s">
        <v>203</v>
      </c>
      <c r="E2834" s="36" t="s">
        <v>93</v>
      </c>
      <c r="F2834" s="21" t="s">
        <v>163</v>
      </c>
      <c r="G2834" s="22">
        <v>1962</v>
      </c>
      <c r="H2834" s="128">
        <v>200</v>
      </c>
      <c r="I2834" s="40">
        <v>200</v>
      </c>
      <c r="J2834" s="159" t="str">
        <f>IFERROR(IF(K2834&gt;0,I2834*K2834,"   -"),"   -")</f>
        <v xml:space="preserve">   -</v>
      </c>
      <c r="K2834" s="161" t="str">
        <f>_xlfn.IFNA(VLOOKUP(D2834&amp;"."&amp;G2834,PNIdata!$E$6:$L$264,2,FALSE),"-")</f>
        <v>-</v>
      </c>
      <c r="L2834" s="158" t="str">
        <f>IFERROR(IF(O2834&gt;0,I2834*O2834,"   -"),"   -")</f>
        <v xml:space="preserve">   -</v>
      </c>
      <c r="M2834" s="52"/>
      <c r="N2834" s="167"/>
      <c r="O2834" s="168"/>
      <c r="P2834" s="164" t="s">
        <v>662</v>
      </c>
      <c r="S2834" s="53"/>
    </row>
    <row r="2835" spans="1:19" hidden="1" x14ac:dyDescent="0.25">
      <c r="A2835" s="33" t="s">
        <v>109</v>
      </c>
      <c r="B2835" s="34">
        <f>VLOOKUP(D2835,nusedswatershed,4,FALSE)</f>
        <v>23</v>
      </c>
      <c r="C2835" s="35">
        <v>23</v>
      </c>
      <c r="D2835" s="36" t="s">
        <v>203</v>
      </c>
      <c r="E2835" s="36" t="s">
        <v>93</v>
      </c>
      <c r="F2835" s="21" t="s">
        <v>163</v>
      </c>
      <c r="G2835" s="22">
        <v>1961</v>
      </c>
      <c r="H2835" s="128">
        <v>400</v>
      </c>
      <c r="I2835" s="40">
        <v>400</v>
      </c>
      <c r="J2835" s="159" t="str">
        <f>IFERROR(IF(K2835&gt;0,I2835*K2835,"   -"),"   -")</f>
        <v xml:space="preserve">   -</v>
      </c>
      <c r="K2835" s="161" t="str">
        <f>_xlfn.IFNA(VLOOKUP(D2835&amp;"."&amp;G2835,PNIdata!$E$6:$L$264,2,FALSE),"-")</f>
        <v>-</v>
      </c>
      <c r="L2835" s="158" t="str">
        <f>IFERROR(IF(O2835&gt;0,I2835*O2835,"   -"),"   -")</f>
        <v xml:space="preserve">   -</v>
      </c>
      <c r="M2835" s="52"/>
      <c r="P2835" s="164" t="s">
        <v>662</v>
      </c>
      <c r="S2835" s="53"/>
    </row>
    <row r="2836" spans="1:19" hidden="1" x14ac:dyDescent="0.25">
      <c r="A2836" s="33" t="s">
        <v>109</v>
      </c>
      <c r="B2836" s="34">
        <f>VLOOKUP(D2836,nusedswatershed,4,FALSE)</f>
        <v>23</v>
      </c>
      <c r="C2836" s="35">
        <v>23</v>
      </c>
      <c r="D2836" s="36" t="s">
        <v>203</v>
      </c>
      <c r="E2836" s="36" t="s">
        <v>93</v>
      </c>
      <c r="F2836" s="21" t="s">
        <v>163</v>
      </c>
      <c r="G2836" s="22">
        <v>1960</v>
      </c>
      <c r="H2836" s="128">
        <v>200</v>
      </c>
      <c r="I2836" s="40">
        <v>200</v>
      </c>
      <c r="J2836" s="159" t="str">
        <f>IFERROR(IF(K2836&gt;0,I2836*K2836,"   -"),"   -")</f>
        <v xml:space="preserve">   -</v>
      </c>
      <c r="K2836" s="161" t="str">
        <f>_xlfn.IFNA(VLOOKUP(D2836&amp;"."&amp;G2836,PNIdata!$E$6:$L$264,2,FALSE),"-")</f>
        <v>-</v>
      </c>
      <c r="L2836" s="158" t="str">
        <f>IFERROR(IF(O2836&gt;0,I2836*O2836,"   -"),"   -")</f>
        <v xml:space="preserve">   -</v>
      </c>
      <c r="M2836" s="52"/>
      <c r="P2836" s="164" t="s">
        <v>662</v>
      </c>
      <c r="S2836" s="53"/>
    </row>
    <row r="2837" spans="1:19" hidden="1" x14ac:dyDescent="0.25">
      <c r="A2837" s="33" t="s">
        <v>109</v>
      </c>
      <c r="B2837" s="34">
        <f>VLOOKUP(D2837,nusedswatershed,4,FALSE)</f>
        <v>23</v>
      </c>
      <c r="C2837" s="35">
        <v>23</v>
      </c>
      <c r="D2837" s="36" t="s">
        <v>203</v>
      </c>
      <c r="E2837" s="36" t="s">
        <v>93</v>
      </c>
      <c r="F2837" s="21" t="s">
        <v>163</v>
      </c>
      <c r="G2837" s="22">
        <v>1959</v>
      </c>
      <c r="H2837" s="128">
        <v>200</v>
      </c>
      <c r="I2837" s="40">
        <v>200</v>
      </c>
      <c r="J2837" s="159" t="str">
        <f>IFERROR(IF(K2837&gt;0,I2837*K2837,"   -"),"   -")</f>
        <v xml:space="preserve">   -</v>
      </c>
      <c r="K2837" s="161" t="str">
        <f>_xlfn.IFNA(VLOOKUP(D2837&amp;"."&amp;G2837,PNIdata!$E$6:$L$264,2,FALSE),"-")</f>
        <v>-</v>
      </c>
      <c r="L2837" s="158" t="str">
        <f>IFERROR(IF(O2837&gt;0,I2837*O2837,"   -"),"   -")</f>
        <v xml:space="preserve">   -</v>
      </c>
      <c r="M2837" s="52"/>
      <c r="P2837" s="164" t="s">
        <v>662</v>
      </c>
      <c r="S2837" s="53"/>
    </row>
    <row r="2838" spans="1:19" hidden="1" x14ac:dyDescent="0.25">
      <c r="A2838" s="33" t="s">
        <v>109</v>
      </c>
      <c r="B2838" s="34">
        <f>VLOOKUP(D2838,nusedswatershed,4,FALSE)</f>
        <v>23</v>
      </c>
      <c r="C2838" s="35">
        <v>23</v>
      </c>
      <c r="D2838" s="36" t="s">
        <v>203</v>
      </c>
      <c r="E2838" s="36" t="s">
        <v>93</v>
      </c>
      <c r="F2838" s="21" t="s">
        <v>163</v>
      </c>
      <c r="G2838" s="22">
        <v>1958</v>
      </c>
      <c r="H2838" s="128">
        <v>200</v>
      </c>
      <c r="I2838" s="40">
        <v>200</v>
      </c>
      <c r="J2838" s="159" t="str">
        <f>IFERROR(IF(K2838&gt;0,I2838*K2838,"   -"),"   -")</f>
        <v xml:space="preserve">   -</v>
      </c>
      <c r="K2838" s="161" t="str">
        <f>_xlfn.IFNA(VLOOKUP(D2838&amp;"."&amp;G2838,PNIdata!$E$6:$L$264,2,FALSE),"-")</f>
        <v>-</v>
      </c>
      <c r="L2838" s="158" t="str">
        <f>IFERROR(IF(O2838&gt;0,I2838*O2838,"   -"),"   -")</f>
        <v xml:space="preserve">   -</v>
      </c>
      <c r="M2838" s="52"/>
      <c r="N2838" s="167"/>
      <c r="O2838" s="168"/>
      <c r="P2838" s="164" t="s">
        <v>662</v>
      </c>
      <c r="S2838" s="53"/>
    </row>
    <row r="2839" spans="1:19" hidden="1" x14ac:dyDescent="0.25">
      <c r="A2839" s="33" t="s">
        <v>109</v>
      </c>
      <c r="B2839" s="34">
        <f>VLOOKUP(D2839,nusedswatershed,4,FALSE)</f>
        <v>23</v>
      </c>
      <c r="C2839" s="35">
        <v>23</v>
      </c>
      <c r="D2839" s="36" t="s">
        <v>203</v>
      </c>
      <c r="E2839" s="36" t="s">
        <v>93</v>
      </c>
      <c r="F2839" s="21" t="s">
        <v>163</v>
      </c>
      <c r="G2839" s="22">
        <v>1957</v>
      </c>
      <c r="H2839" s="128">
        <v>200</v>
      </c>
      <c r="I2839" s="40">
        <v>200</v>
      </c>
      <c r="J2839" s="159" t="str">
        <f>IFERROR(IF(K2839&gt;0,I2839*K2839,"   -"),"   -")</f>
        <v xml:space="preserve">   -</v>
      </c>
      <c r="K2839" s="161" t="str">
        <f>_xlfn.IFNA(VLOOKUP(D2839&amp;"."&amp;G2839,PNIdata!$E$6:$L$264,2,FALSE),"-")</f>
        <v>-</v>
      </c>
      <c r="L2839" s="158" t="str">
        <f>IFERROR(IF(O2839&gt;0,I2839*O2839,"   -"),"   -")</f>
        <v xml:space="preserve">   -</v>
      </c>
      <c r="M2839" s="52"/>
      <c r="P2839" s="164" t="s">
        <v>662</v>
      </c>
      <c r="S2839" s="53"/>
    </row>
    <row r="2840" spans="1:19" hidden="1" x14ac:dyDescent="0.25">
      <c r="A2840" s="33" t="s">
        <v>109</v>
      </c>
      <c r="B2840" s="34">
        <f>VLOOKUP(D2840,nusedswatershed,4,FALSE)</f>
        <v>23</v>
      </c>
      <c r="C2840" s="35">
        <v>23</v>
      </c>
      <c r="D2840" s="36" t="s">
        <v>203</v>
      </c>
      <c r="E2840" s="36" t="s">
        <v>93</v>
      </c>
      <c r="F2840" s="21" t="s">
        <v>163</v>
      </c>
      <c r="G2840" s="22">
        <v>1956</v>
      </c>
      <c r="H2840" s="128">
        <v>200</v>
      </c>
      <c r="I2840" s="40">
        <v>200</v>
      </c>
      <c r="J2840" s="159" t="str">
        <f>IFERROR(IF(K2840&gt;0,I2840*K2840,"   -"),"   -")</f>
        <v xml:space="preserve">   -</v>
      </c>
      <c r="K2840" s="161" t="str">
        <f>_xlfn.IFNA(VLOOKUP(D2840&amp;"."&amp;G2840,PNIdata!$E$6:$L$264,2,FALSE),"-")</f>
        <v>-</v>
      </c>
      <c r="L2840" s="158" t="str">
        <f>IFERROR(IF(O2840&gt;0,I2840*O2840,"   -"),"   -")</f>
        <v xml:space="preserve">   -</v>
      </c>
      <c r="M2840" s="52"/>
      <c r="P2840" s="164" t="s">
        <v>662</v>
      </c>
      <c r="S2840" s="53"/>
    </row>
    <row r="2841" spans="1:19" hidden="1" x14ac:dyDescent="0.25">
      <c r="A2841" s="33" t="s">
        <v>109</v>
      </c>
      <c r="B2841" s="34">
        <f>VLOOKUP(D2841,nusedswatershed,4,FALSE)</f>
        <v>23</v>
      </c>
      <c r="C2841" s="35">
        <v>23</v>
      </c>
      <c r="D2841" s="36" t="s">
        <v>203</v>
      </c>
      <c r="E2841" s="36" t="s">
        <v>93</v>
      </c>
      <c r="F2841" s="21" t="s">
        <v>163</v>
      </c>
      <c r="G2841" s="22">
        <v>1955</v>
      </c>
      <c r="H2841" s="128">
        <v>200</v>
      </c>
      <c r="I2841" s="40">
        <v>200</v>
      </c>
      <c r="J2841" s="159" t="str">
        <f>IFERROR(IF(K2841&gt;0,I2841*K2841,"   -"),"   -")</f>
        <v xml:space="preserve">   -</v>
      </c>
      <c r="K2841" s="161" t="str">
        <f>_xlfn.IFNA(VLOOKUP(D2841&amp;"."&amp;G2841,PNIdata!$E$6:$L$264,2,FALSE),"-")</f>
        <v>-</v>
      </c>
      <c r="L2841" s="158" t="str">
        <f>IFERROR(IF(O2841&gt;0,I2841*O2841,"   -"),"   -")</f>
        <v xml:space="preserve">   -</v>
      </c>
      <c r="M2841" s="52"/>
      <c r="P2841" s="164" t="s">
        <v>662</v>
      </c>
      <c r="S2841" s="53"/>
    </row>
    <row r="2842" spans="1:19" hidden="1" x14ac:dyDescent="0.25">
      <c r="A2842" s="33" t="s">
        <v>109</v>
      </c>
      <c r="B2842" s="34">
        <f>VLOOKUP(D2842,nusedswatershed,4,FALSE)</f>
        <v>23</v>
      </c>
      <c r="C2842" s="35">
        <v>23</v>
      </c>
      <c r="D2842" s="36" t="s">
        <v>203</v>
      </c>
      <c r="E2842" s="36" t="s">
        <v>93</v>
      </c>
      <c r="F2842" s="21" t="s">
        <v>163</v>
      </c>
      <c r="G2842" s="22">
        <v>1954</v>
      </c>
      <c r="H2842" s="128">
        <v>750</v>
      </c>
      <c r="I2842" s="40">
        <v>750</v>
      </c>
      <c r="J2842" s="159" t="str">
        <f>IFERROR(IF(K2842&gt;0,I2842*K2842,"   -"),"   -")</f>
        <v xml:space="preserve">   -</v>
      </c>
      <c r="K2842" s="161" t="str">
        <f>_xlfn.IFNA(VLOOKUP(D2842&amp;"."&amp;G2842,PNIdata!$E$6:$L$264,2,FALSE),"-")</f>
        <v>-</v>
      </c>
      <c r="L2842" s="158" t="str">
        <f>IFERROR(IF(O2842&gt;0,I2842*O2842,"   -"),"   -")</f>
        <v xml:space="preserve">   -</v>
      </c>
      <c r="M2842" s="52"/>
      <c r="P2842" s="164" t="s">
        <v>662</v>
      </c>
      <c r="S2842" s="53"/>
    </row>
    <row r="2843" spans="1:19" hidden="1" x14ac:dyDescent="0.25">
      <c r="A2843" s="33" t="s">
        <v>109</v>
      </c>
      <c r="B2843" s="34">
        <f>VLOOKUP(D2843,nusedswatershed,4,FALSE)</f>
        <v>23</v>
      </c>
      <c r="C2843" s="35">
        <v>23</v>
      </c>
      <c r="D2843" s="36" t="s">
        <v>203</v>
      </c>
      <c r="E2843" s="36" t="s">
        <v>93</v>
      </c>
      <c r="F2843" s="21" t="s">
        <v>163</v>
      </c>
      <c r="G2843" s="22">
        <v>1953</v>
      </c>
      <c r="H2843" s="128">
        <v>750</v>
      </c>
      <c r="I2843" s="40">
        <v>750</v>
      </c>
      <c r="J2843" s="159" t="str">
        <f>IFERROR(IF(K2843&gt;0,I2843*K2843,"   -"),"   -")</f>
        <v xml:space="preserve">   -</v>
      </c>
      <c r="K2843" s="161" t="str">
        <f>_xlfn.IFNA(VLOOKUP(D2843&amp;"."&amp;G2843,PNIdata!$E$6:$L$264,2,FALSE),"-")</f>
        <v>-</v>
      </c>
      <c r="L2843" s="158" t="str">
        <f>IFERROR(IF(O2843&gt;0,I2843*O2843,"   -"),"   -")</f>
        <v xml:space="preserve">   -</v>
      </c>
      <c r="M2843" s="52"/>
      <c r="P2843" s="164" t="s">
        <v>662</v>
      </c>
      <c r="S2843" s="53"/>
    </row>
    <row r="2844" spans="1:19" x14ac:dyDescent="0.25">
      <c r="A2844" s="33" t="s">
        <v>109</v>
      </c>
      <c r="B2844" s="34">
        <f>VLOOKUP(D2844,nusedswatershed,4,FALSE)</f>
        <v>23</v>
      </c>
      <c r="C2844" s="35">
        <v>23</v>
      </c>
      <c r="D2844" s="36" t="s">
        <v>199</v>
      </c>
      <c r="E2844" s="36" t="s">
        <v>94</v>
      </c>
      <c r="F2844" s="21" t="s">
        <v>163</v>
      </c>
      <c r="G2844">
        <v>2001</v>
      </c>
      <c r="H2844" s="128">
        <v>16395</v>
      </c>
      <c r="I2844" s="40">
        <v>16395</v>
      </c>
      <c r="J2844" s="153">
        <f>K2844*I2844</f>
        <v>430.31956500000001</v>
      </c>
      <c r="K2844" s="52">
        <f>_xlfn.IFNA(VLOOKUP(D2844&amp;"."&amp;G2844,PNIdata!$E$6:$L$264,2,FALSE),"-")</f>
        <v>2.6246999999999999E-2</v>
      </c>
      <c r="L2844" s="158">
        <f>IFERROR(IF(O2844&gt;0,I2844*O2844,"   -"),"   -")</f>
        <v>819.75</v>
      </c>
      <c r="M2844" s="52"/>
      <c r="N2844" s="167"/>
      <c r="O2844" s="167">
        <v>0.05</v>
      </c>
      <c r="Q2844" s="164" t="s">
        <v>647</v>
      </c>
      <c r="R2844" s="164" t="s">
        <v>660</v>
      </c>
      <c r="S2844" s="53">
        <v>6418061</v>
      </c>
    </row>
    <row r="2845" spans="1:19" x14ac:dyDescent="0.25">
      <c r="A2845" s="33" t="s">
        <v>109</v>
      </c>
      <c r="B2845" s="34">
        <f>VLOOKUP(D2845,nusedswatershed,4,FALSE)</f>
        <v>23</v>
      </c>
      <c r="C2845" s="35">
        <v>23</v>
      </c>
      <c r="D2845" s="36" t="s">
        <v>199</v>
      </c>
      <c r="E2845" s="36" t="s">
        <v>94</v>
      </c>
      <c r="F2845" s="21" t="s">
        <v>163</v>
      </c>
      <c r="G2845" s="22">
        <v>2009</v>
      </c>
      <c r="H2845" s="128">
        <v>17576</v>
      </c>
      <c r="I2845" s="40">
        <v>17576</v>
      </c>
      <c r="J2845" s="153">
        <f>K2845*I2845</f>
        <v>533.95888000000002</v>
      </c>
      <c r="K2845" s="52">
        <f>_xlfn.IFNA(VLOOKUP(D2845&amp;"."&amp;G2845,PNIdata!$E$6:$L$264,2,FALSE),"-")</f>
        <v>3.0380000000000001E-2</v>
      </c>
      <c r="L2845" s="158">
        <f>IFERROR(IF(O2845&gt;0,I2845*O2845,"   -"),"   -")</f>
        <v>1054.5600000000009</v>
      </c>
      <c r="M2845" s="52"/>
      <c r="N2845" s="167">
        <v>0.94</v>
      </c>
      <c r="O2845" s="167">
        <f>1-N2845</f>
        <v>6.0000000000000053E-2</v>
      </c>
      <c r="P2845" s="164">
        <v>0</v>
      </c>
      <c r="Q2845" s="164" t="s">
        <v>647</v>
      </c>
      <c r="R2845" s="164" t="s">
        <v>660</v>
      </c>
      <c r="S2845" s="53">
        <v>6272082</v>
      </c>
    </row>
    <row r="2846" spans="1:19" x14ac:dyDescent="0.25">
      <c r="A2846" s="33" t="s">
        <v>109</v>
      </c>
      <c r="B2846" s="34">
        <f>VLOOKUP(D2846,nusedswatershed,4,FALSE)</f>
        <v>23</v>
      </c>
      <c r="C2846" s="35">
        <v>23</v>
      </c>
      <c r="D2846" s="36" t="s">
        <v>199</v>
      </c>
      <c r="E2846" s="36" t="s">
        <v>94</v>
      </c>
      <c r="F2846" s="21" t="s">
        <v>163</v>
      </c>
      <c r="G2846">
        <v>2006</v>
      </c>
      <c r="H2846" s="128">
        <v>37687</v>
      </c>
      <c r="I2846" s="40">
        <v>37687</v>
      </c>
      <c r="J2846" s="153">
        <f>K2846*I2846</f>
        <v>1161.739462</v>
      </c>
      <c r="K2846" s="52">
        <f>_xlfn.IFNA(VLOOKUP(D2846&amp;"."&amp;G2846,PNIdata!$E$6:$L$264,2,FALSE),"-")</f>
        <v>3.0825999999999999E-2</v>
      </c>
      <c r="L2846" s="158">
        <f>IFERROR(IF(O2846&gt;0,I2846*O2846,"   -"),"   -")</f>
        <v>2261.2200000000021</v>
      </c>
      <c r="M2846" s="52"/>
      <c r="N2846" s="167">
        <v>0.94</v>
      </c>
      <c r="O2846" s="167">
        <f>1-N2846</f>
        <v>6.0000000000000053E-2</v>
      </c>
      <c r="P2846" s="164">
        <v>0</v>
      </c>
      <c r="Q2846" s="164" t="s">
        <v>647</v>
      </c>
      <c r="R2846" s="164" t="s">
        <v>660</v>
      </c>
      <c r="S2846" s="53">
        <v>6249992</v>
      </c>
    </row>
    <row r="2847" spans="1:19" x14ac:dyDescent="0.25">
      <c r="A2847" s="33" t="s">
        <v>109</v>
      </c>
      <c r="B2847" s="34">
        <f>VLOOKUP(D2847,nusedswatershed,4,FALSE)</f>
        <v>23</v>
      </c>
      <c r="C2847" s="35">
        <v>23</v>
      </c>
      <c r="D2847" s="36" t="s">
        <v>199</v>
      </c>
      <c r="E2847" s="36" t="s">
        <v>94</v>
      </c>
      <c r="F2847" s="21" t="s">
        <v>163</v>
      </c>
      <c r="G2847" s="22">
        <v>2011</v>
      </c>
      <c r="H2847" s="128">
        <v>13018</v>
      </c>
      <c r="I2847" s="40">
        <v>13018</v>
      </c>
      <c r="J2847" s="153">
        <f>K2847*I2847</f>
        <v>506.54339800000002</v>
      </c>
      <c r="K2847" s="52">
        <f>_xlfn.IFNA(VLOOKUP(D2847&amp;"."&amp;G2847,PNIdata!$E$6:$L$264,2,FALSE),"-")</f>
        <v>3.8911000000000001E-2</v>
      </c>
      <c r="L2847" s="158">
        <f>IFERROR(IF(O2847&gt;0,I2847*O2847,"   -"),"   -")</f>
        <v>1041.4399999999994</v>
      </c>
      <c r="M2847" s="52"/>
      <c r="N2847" s="167">
        <v>0.92</v>
      </c>
      <c r="O2847" s="167">
        <f>1-N2847</f>
        <v>7.999999999999996E-2</v>
      </c>
      <c r="P2847" s="164">
        <v>0</v>
      </c>
      <c r="Q2847" s="164" t="s">
        <v>647</v>
      </c>
      <c r="R2847" s="164" t="s">
        <v>660</v>
      </c>
      <c r="S2847" s="53">
        <v>6498752</v>
      </c>
    </row>
    <row r="2848" spans="1:19" x14ac:dyDescent="0.25">
      <c r="A2848" s="33" t="s">
        <v>109</v>
      </c>
      <c r="B2848" s="34">
        <f>VLOOKUP(D2848,nusedswatershed,4,FALSE)</f>
        <v>23</v>
      </c>
      <c r="C2848" s="35">
        <v>23</v>
      </c>
      <c r="D2848" s="36" t="s">
        <v>199</v>
      </c>
      <c r="E2848" s="36" t="s">
        <v>94</v>
      </c>
      <c r="F2848" s="21" t="s">
        <v>163</v>
      </c>
      <c r="G2848">
        <v>2005</v>
      </c>
      <c r="H2848" s="128">
        <v>30815</v>
      </c>
      <c r="I2848" s="40">
        <v>30815</v>
      </c>
      <c r="J2848" s="153">
        <f>K2848*I2848</f>
        <v>1201.5076649999999</v>
      </c>
      <c r="K2848" s="52">
        <f>_xlfn.IFNA(VLOOKUP(D2848&amp;"."&amp;G2848,PNIdata!$E$6:$L$264,2,FALSE),"-")</f>
        <v>3.8990999999999998E-2</v>
      </c>
      <c r="L2848" s="158">
        <f>IFERROR(IF(O2848&gt;0,I2848*O2848,"   -"),"   -")</f>
        <v>1540.7500000000014</v>
      </c>
      <c r="M2848" s="52"/>
      <c r="N2848" s="167">
        <v>0.95</v>
      </c>
      <c r="O2848" s="167">
        <f>1-N2848</f>
        <v>5.0000000000000044E-2</v>
      </c>
      <c r="P2848" s="164">
        <v>0.02</v>
      </c>
      <c r="Q2848" s="164" t="s">
        <v>647</v>
      </c>
      <c r="R2848" s="164" t="s">
        <v>660</v>
      </c>
      <c r="S2848" s="53">
        <v>6162507</v>
      </c>
    </row>
    <row r="2849" spans="1:19" x14ac:dyDescent="0.25">
      <c r="A2849" s="33" t="s">
        <v>109</v>
      </c>
      <c r="B2849" s="34">
        <f>VLOOKUP(D2849,nusedswatershed,4,FALSE)</f>
        <v>23</v>
      </c>
      <c r="C2849" s="35">
        <v>23</v>
      </c>
      <c r="D2849" s="36" t="s">
        <v>199</v>
      </c>
      <c r="E2849" s="36" t="s">
        <v>94</v>
      </c>
      <c r="F2849" s="21" t="s">
        <v>163</v>
      </c>
      <c r="G2849" s="22">
        <v>2010</v>
      </c>
      <c r="H2849" s="128">
        <v>14109</v>
      </c>
      <c r="I2849" s="40">
        <v>14109</v>
      </c>
      <c r="J2849" s="153">
        <f>K2849*I2849</f>
        <v>583.957401</v>
      </c>
      <c r="K2849" s="52">
        <f>_xlfn.IFNA(VLOOKUP(D2849&amp;"."&amp;G2849,PNIdata!$E$6:$L$264,2,FALSE),"-")</f>
        <v>4.1389000000000002E-2</v>
      </c>
      <c r="L2849" s="158">
        <f>IFERROR(IF(O2849&gt;0,I2849*O2849,"   -"),"   -")</f>
        <v>1128.7199999999993</v>
      </c>
      <c r="M2849" s="52"/>
      <c r="N2849" s="167">
        <v>0.92</v>
      </c>
      <c r="O2849" s="167">
        <f>1-N2849</f>
        <v>7.999999999999996E-2</v>
      </c>
      <c r="P2849" s="164">
        <v>0</v>
      </c>
      <c r="Q2849" s="164" t="s">
        <v>647</v>
      </c>
      <c r="R2849" s="164" t="s">
        <v>660</v>
      </c>
      <c r="S2849" s="53">
        <v>6611061</v>
      </c>
    </row>
    <row r="2850" spans="1:19" x14ac:dyDescent="0.25">
      <c r="A2850" s="33" t="s">
        <v>109</v>
      </c>
      <c r="B2850" s="34">
        <f>VLOOKUP(D2850,nusedswatershed,4,FALSE)</f>
        <v>23</v>
      </c>
      <c r="C2850" s="35">
        <v>23</v>
      </c>
      <c r="D2850" s="36" t="s">
        <v>199</v>
      </c>
      <c r="E2850" s="36" t="s">
        <v>94</v>
      </c>
      <c r="F2850" s="21" t="s">
        <v>163</v>
      </c>
      <c r="G2850">
        <v>2002</v>
      </c>
      <c r="H2850" s="128">
        <v>24714</v>
      </c>
      <c r="I2850" s="40">
        <v>24714</v>
      </c>
      <c r="J2850" s="153">
        <f>K2850*I2850</f>
        <v>1073.254878</v>
      </c>
      <c r="K2850" s="52">
        <f>_xlfn.IFNA(VLOOKUP(D2850&amp;"."&amp;G2850,PNIdata!$E$6:$L$264,2,FALSE),"-")</f>
        <v>4.3427E-2</v>
      </c>
      <c r="L2850" s="158">
        <f>IFERROR(IF(O2850&gt;0,I2850*O2850,"   -"),"   -")</f>
        <v>741.42000000000064</v>
      </c>
      <c r="M2850" s="52"/>
      <c r="N2850" s="167">
        <v>0.97</v>
      </c>
      <c r="O2850" s="167">
        <f>1-N2850</f>
        <v>3.0000000000000027E-2</v>
      </c>
      <c r="P2850" s="164">
        <v>0.03</v>
      </c>
      <c r="Q2850" s="164" t="s">
        <v>647</v>
      </c>
      <c r="R2850" s="164" t="s">
        <v>648</v>
      </c>
      <c r="S2850" s="53">
        <v>7586379</v>
      </c>
    </row>
    <row r="2851" spans="1:19" x14ac:dyDescent="0.25">
      <c r="A2851" s="33" t="s">
        <v>109</v>
      </c>
      <c r="B2851" s="34">
        <f>VLOOKUP(D2851,nusedswatershed,4,FALSE)</f>
        <v>23</v>
      </c>
      <c r="C2851" s="35">
        <v>23</v>
      </c>
      <c r="D2851" s="36" t="s">
        <v>199</v>
      </c>
      <c r="E2851" s="36" t="s">
        <v>94</v>
      </c>
      <c r="F2851" s="21" t="s">
        <v>163</v>
      </c>
      <c r="G2851">
        <v>2004</v>
      </c>
      <c r="H2851" s="128">
        <v>37472</v>
      </c>
      <c r="I2851" s="40">
        <v>37472</v>
      </c>
      <c r="J2851" s="153">
        <f>K2851*I2851</f>
        <v>1845.9081919999999</v>
      </c>
      <c r="K2851" s="52">
        <f>_xlfn.IFNA(VLOOKUP(D2851&amp;"."&amp;G2851,PNIdata!$E$6:$L$264,2,FALSE),"-")</f>
        <v>4.9260999999999999E-2</v>
      </c>
      <c r="L2851" s="158">
        <f>IFERROR(IF(O2851&gt;0,I2851*O2851,"   -"),"   -")</f>
        <v>3372.4799999999987</v>
      </c>
      <c r="M2851" s="52"/>
      <c r="N2851" s="167">
        <v>0.91</v>
      </c>
      <c r="O2851" s="167">
        <f>1-N2851</f>
        <v>8.9999999999999969E-2</v>
      </c>
      <c r="P2851" s="164">
        <v>0.01</v>
      </c>
      <c r="Q2851" s="164" t="s">
        <v>647</v>
      </c>
      <c r="R2851" s="164" t="s">
        <v>660</v>
      </c>
      <c r="S2851" s="53">
        <v>6071443</v>
      </c>
    </row>
    <row r="2852" spans="1:19" x14ac:dyDescent="0.25">
      <c r="A2852" s="33" t="s">
        <v>109</v>
      </c>
      <c r="B2852" s="34">
        <f>VLOOKUP(D2852,nusedswatershed,4,FALSE)</f>
        <v>23</v>
      </c>
      <c r="C2852" s="35">
        <v>23</v>
      </c>
      <c r="D2852" s="36" t="s">
        <v>199</v>
      </c>
      <c r="E2852" s="36" t="s">
        <v>94</v>
      </c>
      <c r="F2852" s="21" t="s">
        <v>163</v>
      </c>
      <c r="G2852" s="22">
        <v>2014</v>
      </c>
      <c r="H2852" s="128">
        <v>11865</v>
      </c>
      <c r="I2852" s="40">
        <v>11865</v>
      </c>
      <c r="J2852" s="153">
        <f>K2852*I2852</f>
        <v>651.92242499999998</v>
      </c>
      <c r="K2852" s="52">
        <f>_xlfn.IFNA(VLOOKUP(D2852&amp;"."&amp;G2852,PNIdata!$E$6:$L$264,2,FALSE),"-")</f>
        <v>5.4945000000000001E-2</v>
      </c>
      <c r="L2852" s="158">
        <f>IFERROR(IF(O2852&gt;0,I2852*O2852,"   -"),"   -")</f>
        <v>711.90000000000066</v>
      </c>
      <c r="M2852" s="52"/>
      <c r="N2852" s="167">
        <v>0.94</v>
      </c>
      <c r="O2852" s="167">
        <f>1-N2852</f>
        <v>6.0000000000000053E-2</v>
      </c>
      <c r="P2852" s="164">
        <v>0</v>
      </c>
      <c r="Q2852" s="164" t="s">
        <v>647</v>
      </c>
      <c r="R2852" s="164" t="s">
        <v>660</v>
      </c>
      <c r="S2852" s="53">
        <v>5944967</v>
      </c>
    </row>
    <row r="2853" spans="1:19" x14ac:dyDescent="0.25">
      <c r="A2853" s="33" t="s">
        <v>109</v>
      </c>
      <c r="B2853" s="34">
        <f>VLOOKUP(D2853,nusedswatershed,4,FALSE)</f>
        <v>23</v>
      </c>
      <c r="C2853" s="35">
        <v>23</v>
      </c>
      <c r="D2853" s="36" t="s">
        <v>199</v>
      </c>
      <c r="E2853" s="36" t="s">
        <v>94</v>
      </c>
      <c r="F2853" s="21" t="s">
        <v>163</v>
      </c>
      <c r="G2853">
        <v>2007</v>
      </c>
      <c r="H2853" s="128">
        <v>13956</v>
      </c>
      <c r="I2853" s="40">
        <v>13956</v>
      </c>
      <c r="J2853" s="153">
        <f>K2853*I2853</f>
        <v>797.94825600000001</v>
      </c>
      <c r="K2853" s="52">
        <f>_xlfn.IFNA(VLOOKUP(D2853&amp;"."&amp;G2853,PNIdata!$E$6:$L$264,2,FALSE),"-")</f>
        <v>5.7175999999999998E-2</v>
      </c>
      <c r="L2853" s="158">
        <f>IFERROR(IF(O2853&gt;0,I2853*O2853,"   -"),"   -")</f>
        <v>1116.4799999999993</v>
      </c>
      <c r="M2853" s="52"/>
      <c r="N2853" s="167">
        <v>0.92</v>
      </c>
      <c r="O2853" s="167">
        <f>1-N2853</f>
        <v>7.999999999999996E-2</v>
      </c>
      <c r="P2853" s="164">
        <v>0.03</v>
      </c>
      <c r="Q2853" s="164" t="s">
        <v>647</v>
      </c>
      <c r="R2853" s="164" t="s">
        <v>660</v>
      </c>
      <c r="S2853" s="53">
        <v>6242995</v>
      </c>
    </row>
    <row r="2854" spans="1:19" x14ac:dyDescent="0.25">
      <c r="A2854" s="33" t="s">
        <v>109</v>
      </c>
      <c r="B2854" s="34">
        <f>VLOOKUP(D2854,nusedswatershed,4,FALSE)</f>
        <v>23</v>
      </c>
      <c r="C2854" s="35">
        <v>23</v>
      </c>
      <c r="D2854" s="36" t="s">
        <v>199</v>
      </c>
      <c r="E2854" s="36" t="s">
        <v>94</v>
      </c>
      <c r="F2854" s="21" t="s">
        <v>163</v>
      </c>
      <c r="G2854">
        <v>2003</v>
      </c>
      <c r="H2854" s="128">
        <v>36246</v>
      </c>
      <c r="I2854" s="40">
        <v>36246</v>
      </c>
      <c r="J2854" s="153">
        <f>K2854*I2854</f>
        <v>2116.2589560000001</v>
      </c>
      <c r="K2854" s="52">
        <f>_xlfn.IFNA(VLOOKUP(D2854&amp;"."&amp;G2854,PNIdata!$E$6:$L$264,2,FALSE),"-")</f>
        <v>5.8386E-2</v>
      </c>
      <c r="L2854" s="158">
        <f>IFERROR(IF(O2854&gt;0,I2854*O2854,"   -"),"   -")</f>
        <v>4711.9800000000005</v>
      </c>
      <c r="M2854" s="52"/>
      <c r="N2854" s="167">
        <v>0.87</v>
      </c>
      <c r="O2854" s="167">
        <f>1-N2854</f>
        <v>0.13</v>
      </c>
      <c r="P2854" s="164">
        <v>0.01</v>
      </c>
      <c r="Q2854" s="164" t="s">
        <v>647</v>
      </c>
      <c r="R2854" s="164" t="s">
        <v>660</v>
      </c>
      <c r="S2854" s="53">
        <v>8165904</v>
      </c>
    </row>
    <row r="2855" spans="1:19" x14ac:dyDescent="0.25">
      <c r="A2855" s="33" t="s">
        <v>109</v>
      </c>
      <c r="B2855" s="34">
        <f>VLOOKUP(D2855,nusedswatershed,4,FALSE)</f>
        <v>23</v>
      </c>
      <c r="C2855" s="35">
        <v>23</v>
      </c>
      <c r="D2855" s="36" t="s">
        <v>199</v>
      </c>
      <c r="E2855" s="36" t="s">
        <v>94</v>
      </c>
      <c r="F2855" s="21" t="s">
        <v>163</v>
      </c>
      <c r="G2855">
        <v>1999</v>
      </c>
      <c r="H2855" s="128">
        <v>16860</v>
      </c>
      <c r="I2855" s="40">
        <v>16860</v>
      </c>
      <c r="J2855" s="153">
        <f>K2855*I2855</f>
        <v>1159.125</v>
      </c>
      <c r="K2855" s="52">
        <f>_xlfn.IFNA(VLOOKUP(D2855&amp;"."&amp;G2855,PNIdata!$E$6:$L$264,2,FALSE),"-")</f>
        <v>6.8750000000000006E-2</v>
      </c>
      <c r="L2855" s="158">
        <f>IFERROR(IF(O2855&gt;0,I2855*O2855,"   -"),"   -")</f>
        <v>1686</v>
      </c>
      <c r="M2855" s="52"/>
      <c r="N2855" s="167">
        <v>0.88</v>
      </c>
      <c r="O2855" s="167">
        <v>0.1</v>
      </c>
      <c r="P2855" s="164">
        <v>0.01</v>
      </c>
      <c r="Q2855" s="164" t="s">
        <v>647</v>
      </c>
      <c r="R2855" s="164" t="s">
        <v>660</v>
      </c>
      <c r="S2855" s="53">
        <v>7676566</v>
      </c>
    </row>
    <row r="2856" spans="1:19" x14ac:dyDescent="0.25">
      <c r="A2856" s="33" t="s">
        <v>109</v>
      </c>
      <c r="B2856" s="34">
        <f>VLOOKUP(D2856,nusedswatershed,4,FALSE)</f>
        <v>23</v>
      </c>
      <c r="C2856" s="35">
        <v>23</v>
      </c>
      <c r="D2856" s="36" t="s">
        <v>199</v>
      </c>
      <c r="E2856" s="36" t="s">
        <v>94</v>
      </c>
      <c r="F2856" s="21" t="s">
        <v>163</v>
      </c>
      <c r="G2856" s="40">
        <v>2016</v>
      </c>
      <c r="H2856" s="128">
        <v>20822</v>
      </c>
      <c r="I2856" s="40">
        <v>20822</v>
      </c>
      <c r="J2856" s="153">
        <f>K2856*I2856</f>
        <v>1599.6709720000001</v>
      </c>
      <c r="K2856" s="52">
        <f>_xlfn.IFNA(VLOOKUP(D2856&amp;"."&amp;G2856,PNIdata!$E$6:$L$264,2,FALSE),"-")</f>
        <v>7.6826000000000005E-2</v>
      </c>
      <c r="L2856" s="158">
        <f>IFERROR(IF(O2856&gt;0,I2856*O2856,"   -"),"   -")</f>
        <v>2915.0800000000004</v>
      </c>
      <c r="M2856" s="52"/>
      <c r="N2856" s="167">
        <v>0.86</v>
      </c>
      <c r="O2856" s="167">
        <f>1-N2856</f>
        <v>0.14000000000000001</v>
      </c>
      <c r="P2856" s="164">
        <v>0.01</v>
      </c>
      <c r="Q2856" s="164" t="s">
        <v>647</v>
      </c>
      <c r="R2856" s="164" t="s">
        <v>660</v>
      </c>
      <c r="S2856" s="53">
        <v>6549120</v>
      </c>
    </row>
    <row r="2857" spans="1:19" x14ac:dyDescent="0.25">
      <c r="A2857" s="33" t="s">
        <v>109</v>
      </c>
      <c r="B2857" s="34">
        <f>VLOOKUP(D2857,nusedswatershed,4,FALSE)</f>
        <v>23</v>
      </c>
      <c r="C2857" s="35">
        <v>23</v>
      </c>
      <c r="D2857" s="36" t="s">
        <v>199</v>
      </c>
      <c r="E2857" s="36" t="s">
        <v>94</v>
      </c>
      <c r="F2857" s="21" t="s">
        <v>163</v>
      </c>
      <c r="G2857">
        <v>2000</v>
      </c>
      <c r="H2857" s="128">
        <v>3543</v>
      </c>
      <c r="I2857" s="40">
        <v>3543</v>
      </c>
      <c r="J2857" s="153">
        <f>K2857*I2857</f>
        <v>284.81822700000004</v>
      </c>
      <c r="K2857" s="52">
        <f>_xlfn.IFNA(VLOOKUP(D2857&amp;"."&amp;G2857,PNIdata!$E$6:$L$264,2,FALSE),"-")</f>
        <v>8.0389000000000002E-2</v>
      </c>
      <c r="L2857" s="158">
        <f>IFERROR(IF(O2857&gt;0,I2857*O2857,"   -"),"   -")</f>
        <v>425.15999999999997</v>
      </c>
      <c r="M2857" s="52"/>
      <c r="N2857" s="167"/>
      <c r="O2857" s="167">
        <v>0.12</v>
      </c>
      <c r="Q2857" s="164" t="s">
        <v>647</v>
      </c>
      <c r="R2857" s="164" t="s">
        <v>660</v>
      </c>
      <c r="S2857" s="53">
        <v>4999646</v>
      </c>
    </row>
    <row r="2858" spans="1:19" x14ac:dyDescent="0.25">
      <c r="A2858" s="33" t="s">
        <v>109</v>
      </c>
      <c r="B2858" s="34">
        <f>VLOOKUP(D2858,nusedswatershed,4,FALSE)</f>
        <v>23</v>
      </c>
      <c r="C2858" s="35">
        <v>23</v>
      </c>
      <c r="D2858" s="36" t="s">
        <v>199</v>
      </c>
      <c r="E2858" s="36" t="s">
        <v>94</v>
      </c>
      <c r="F2858" s="21" t="s">
        <v>163</v>
      </c>
      <c r="G2858" s="40">
        <v>2017</v>
      </c>
      <c r="H2858" s="128">
        <v>23285</v>
      </c>
      <c r="I2858" s="40">
        <v>23285</v>
      </c>
      <c r="J2858" s="153">
        <f>K2858*I2858</f>
        <v>1897.9370649999998</v>
      </c>
      <c r="K2858" s="52">
        <f>_xlfn.IFNA(VLOOKUP(D2858&amp;"."&amp;G2858,PNIdata!$E$6:$L$264,2,FALSE),"-")</f>
        <v>8.1508999999999998E-2</v>
      </c>
      <c r="L2858" s="158">
        <f>IFERROR(IF(O2858&gt;0,I2858*O2858,"   -"),"   -")</f>
        <v>2561.35</v>
      </c>
      <c r="M2858" s="52"/>
      <c r="N2858" s="167">
        <v>0.89</v>
      </c>
      <c r="O2858" s="167">
        <f>1-N2858</f>
        <v>0.10999999999999999</v>
      </c>
      <c r="P2858" s="164">
        <v>0.01</v>
      </c>
      <c r="Q2858" s="164" t="s">
        <v>647</v>
      </c>
      <c r="R2858" s="164" t="s">
        <v>660</v>
      </c>
      <c r="S2858" s="53">
        <v>6346317</v>
      </c>
    </row>
    <row r="2859" spans="1:19" x14ac:dyDescent="0.25">
      <c r="A2859" s="33" t="s">
        <v>109</v>
      </c>
      <c r="B2859" s="34">
        <f>VLOOKUP(D2859,nusedswatershed,4,FALSE)</f>
        <v>23</v>
      </c>
      <c r="C2859" s="35">
        <v>23</v>
      </c>
      <c r="D2859" s="36" t="s">
        <v>199</v>
      </c>
      <c r="E2859" s="36" t="s">
        <v>94</v>
      </c>
      <c r="F2859" s="21" t="s">
        <v>163</v>
      </c>
      <c r="G2859">
        <v>2008</v>
      </c>
      <c r="H2859" s="128">
        <v>19220</v>
      </c>
      <c r="I2859" s="40">
        <v>19220</v>
      </c>
      <c r="J2859" s="153">
        <f>K2859*I2859</f>
        <v>1642.56042</v>
      </c>
      <c r="K2859" s="52">
        <f>_xlfn.IFNA(VLOOKUP(D2859&amp;"."&amp;G2859,PNIdata!$E$6:$L$264,2,FALSE),"-")</f>
        <v>8.5460999999999995E-2</v>
      </c>
      <c r="L2859" s="158">
        <f>IFERROR(IF(O2859&gt;0,I2859*O2859,"   -"),"   -")</f>
        <v>2690.8</v>
      </c>
      <c r="M2859" s="52"/>
      <c r="N2859" s="167">
        <v>0.86</v>
      </c>
      <c r="O2859" s="167">
        <f>1-N2859</f>
        <v>0.14000000000000001</v>
      </c>
      <c r="P2859" s="164">
        <v>0.01</v>
      </c>
      <c r="Q2859" s="164" t="s">
        <v>647</v>
      </c>
      <c r="R2859" s="164" t="s">
        <v>660</v>
      </c>
      <c r="S2859" s="53">
        <v>6147289</v>
      </c>
    </row>
    <row r="2860" spans="1:19" x14ac:dyDescent="0.25">
      <c r="A2860" s="33" t="s">
        <v>109</v>
      </c>
      <c r="B2860" s="34">
        <f>VLOOKUP(D2860,nusedswatershed,4,FALSE)</f>
        <v>23</v>
      </c>
      <c r="C2860" s="35">
        <v>23</v>
      </c>
      <c r="D2860" s="36" t="s">
        <v>199</v>
      </c>
      <c r="E2860" s="36" t="s">
        <v>94</v>
      </c>
      <c r="F2860" s="21" t="s">
        <v>163</v>
      </c>
      <c r="G2860" s="22">
        <v>1998</v>
      </c>
      <c r="H2860" s="128">
        <v>45752</v>
      </c>
      <c r="I2860" s="40">
        <v>45752</v>
      </c>
      <c r="J2860" s="153">
        <f>K2860*I2860</f>
        <v>3991.7704960000001</v>
      </c>
      <c r="K2860" s="52">
        <f>_xlfn.IFNA(VLOOKUP(D2860&amp;"."&amp;G2860,PNIdata!$E$6:$L$264,2,FALSE),"-")</f>
        <v>8.7248000000000006E-2</v>
      </c>
      <c r="L2860" s="158">
        <f>IFERROR(IF(O2860&gt;0,I2860*O2860,"   -"),"   -")</f>
        <v>5490.24</v>
      </c>
      <c r="M2860" s="52"/>
      <c r="N2860" s="167"/>
      <c r="O2860" s="167">
        <v>0.12</v>
      </c>
      <c r="Q2860" s="164" t="s">
        <v>647</v>
      </c>
      <c r="R2860" s="164" t="s">
        <v>660</v>
      </c>
      <c r="S2860" s="53">
        <v>7575588</v>
      </c>
    </row>
    <row r="2861" spans="1:19" x14ac:dyDescent="0.25">
      <c r="A2861" s="33" t="s">
        <v>109</v>
      </c>
      <c r="B2861" s="34">
        <f>VLOOKUP(D2861,nusedswatershed,4,FALSE)</f>
        <v>23</v>
      </c>
      <c r="C2861" s="35">
        <v>23</v>
      </c>
      <c r="D2861" s="36" t="s">
        <v>199</v>
      </c>
      <c r="E2861" s="36" t="s">
        <v>94</v>
      </c>
      <c r="F2861" s="21" t="s">
        <v>163</v>
      </c>
      <c r="G2861" s="22">
        <v>2012</v>
      </c>
      <c r="H2861" s="128">
        <v>11507</v>
      </c>
      <c r="I2861" s="40">
        <v>11507</v>
      </c>
      <c r="J2861" s="153">
        <f>K2861*I2861</f>
        <v>1076.008063</v>
      </c>
      <c r="K2861" s="52">
        <f>_xlfn.IFNA(VLOOKUP(D2861&amp;"."&amp;G2861,PNIdata!$E$6:$L$264,2,FALSE),"-")</f>
        <v>9.3508999999999995E-2</v>
      </c>
      <c r="L2861" s="158">
        <f>IFERROR(IF(O2861&gt;0,I2861*O2861,"   -"),"   -")</f>
        <v>1956.1900000000005</v>
      </c>
      <c r="M2861" s="52"/>
      <c r="N2861" s="167">
        <v>0.83</v>
      </c>
      <c r="O2861" s="167">
        <f>1-N2861</f>
        <v>0.17000000000000004</v>
      </c>
      <c r="P2861" s="164">
        <v>0.01</v>
      </c>
      <c r="Q2861" s="164" t="s">
        <v>647</v>
      </c>
      <c r="R2861" s="164" t="s">
        <v>660</v>
      </c>
      <c r="S2861" s="53">
        <v>6532653</v>
      </c>
    </row>
    <row r="2862" spans="1:19" x14ac:dyDescent="0.25">
      <c r="A2862" s="33" t="s">
        <v>109</v>
      </c>
      <c r="B2862" s="34">
        <f>VLOOKUP(D2862,nusedswatershed,4,FALSE)</f>
        <v>23</v>
      </c>
      <c r="C2862" s="35">
        <v>23</v>
      </c>
      <c r="D2862" s="36" t="s">
        <v>199</v>
      </c>
      <c r="E2862" s="36" t="s">
        <v>94</v>
      </c>
      <c r="F2862" s="21" t="s">
        <v>163</v>
      </c>
      <c r="G2862">
        <v>2013</v>
      </c>
      <c r="H2862" s="128">
        <v>9000</v>
      </c>
      <c r="I2862" s="40">
        <v>9000</v>
      </c>
      <c r="J2862" s="153">
        <f>K2862*I2862</f>
        <v>999.99900000000002</v>
      </c>
      <c r="K2862" s="52">
        <f>_xlfn.IFNA(VLOOKUP(D2862&amp;"."&amp;G2862,PNIdata!$E$6:$L$264,2,FALSE),"-")</f>
        <v>0.111111</v>
      </c>
      <c r="L2862" s="158">
        <f>IFERROR(IF(O2862&gt;0,I2862*O2862,"   -"),"   -")</f>
        <v>1530</v>
      </c>
      <c r="M2862" s="52"/>
      <c r="N2862" s="167">
        <v>0.84</v>
      </c>
      <c r="O2862" s="167">
        <v>0.17</v>
      </c>
      <c r="P2862" s="164">
        <v>0</v>
      </c>
      <c r="Q2862" s="164" t="s">
        <v>647</v>
      </c>
      <c r="R2862" s="164" t="s">
        <v>660</v>
      </c>
      <c r="S2862" s="53">
        <v>6371626</v>
      </c>
    </row>
    <row r="2863" spans="1:19" x14ac:dyDescent="0.25">
      <c r="A2863" s="33" t="s">
        <v>109</v>
      </c>
      <c r="B2863" s="34">
        <f>VLOOKUP(D2863,nusedswatershed,4,FALSE)</f>
        <v>23</v>
      </c>
      <c r="C2863" s="35">
        <v>23</v>
      </c>
      <c r="D2863" s="36" t="s">
        <v>199</v>
      </c>
      <c r="E2863" s="36" t="s">
        <v>94</v>
      </c>
      <c r="F2863" s="21" t="s">
        <v>163</v>
      </c>
      <c r="G2863" s="40">
        <v>2018</v>
      </c>
      <c r="H2863" s="128">
        <v>19015</v>
      </c>
      <c r="I2863" s="40">
        <v>19015</v>
      </c>
      <c r="J2863" s="153">
        <f>K2863*I2863</f>
        <v>2276.43777</v>
      </c>
      <c r="K2863" s="52">
        <f>_xlfn.IFNA(VLOOKUP(D2863&amp;"."&amp;G2863,PNIdata!$E$6:$L$264,2,FALSE),"-")</f>
        <v>0.119718</v>
      </c>
      <c r="L2863" s="158">
        <f>IFERROR(IF(O2863&gt;0,I2863*O2863,"   -"),"   -")</f>
        <v>3422.7000000000007</v>
      </c>
      <c r="M2863" s="52"/>
      <c r="N2863" s="167">
        <v>0.82</v>
      </c>
      <c r="O2863" s="167">
        <f>1-N2863</f>
        <v>0.18000000000000005</v>
      </c>
      <c r="P2863" s="164">
        <v>0</v>
      </c>
      <c r="Q2863" s="164" t="s">
        <v>647</v>
      </c>
      <c r="R2863" s="164" t="s">
        <v>660</v>
      </c>
      <c r="S2863" s="53">
        <v>6007836</v>
      </c>
    </row>
    <row r="2864" spans="1:19" x14ac:dyDescent="0.25">
      <c r="A2864" s="33" t="s">
        <v>109</v>
      </c>
      <c r="B2864" s="34">
        <f>VLOOKUP(D2864,nusedswatershed,4,FALSE)</f>
        <v>23</v>
      </c>
      <c r="C2864" s="35">
        <v>23</v>
      </c>
      <c r="D2864" s="36" t="s">
        <v>199</v>
      </c>
      <c r="E2864" s="36" t="s">
        <v>94</v>
      </c>
      <c r="F2864" s="21" t="s">
        <v>163</v>
      </c>
      <c r="G2864" s="22">
        <v>2015</v>
      </c>
      <c r="H2864" s="128">
        <v>17921</v>
      </c>
      <c r="I2864" s="40">
        <v>17921</v>
      </c>
      <c r="J2864" s="153">
        <f>K2864*I2864</f>
        <v>2397.4534590000003</v>
      </c>
      <c r="K2864" s="52">
        <f>_xlfn.IFNA(VLOOKUP(D2864&amp;"."&amp;G2864,PNIdata!$E$6:$L$264,2,FALSE),"-")</f>
        <v>0.13377900000000001</v>
      </c>
      <c r="L2864" s="158">
        <f>IFERROR(IF(O2864&gt;0,I2864*O2864,"   -"),"   -")</f>
        <v>2867.3600000000006</v>
      </c>
      <c r="M2864" s="52"/>
      <c r="N2864" s="167">
        <v>0.84</v>
      </c>
      <c r="O2864" s="167">
        <f>1-N2864</f>
        <v>0.16000000000000003</v>
      </c>
      <c r="P2864" s="164">
        <v>0.01</v>
      </c>
      <c r="Q2864" s="164" t="s">
        <v>647</v>
      </c>
      <c r="R2864" s="164" t="s">
        <v>660</v>
      </c>
      <c r="S2864" s="53">
        <v>6996627</v>
      </c>
    </row>
    <row r="2865" spans="1:19" x14ac:dyDescent="0.25">
      <c r="A2865" s="33" t="s">
        <v>109</v>
      </c>
      <c r="B2865" s="34">
        <f>VLOOKUP(D2865,nusedswatershed,4,FALSE)</f>
        <v>23</v>
      </c>
      <c r="C2865" s="35">
        <v>23</v>
      </c>
      <c r="D2865" s="36" t="s">
        <v>199</v>
      </c>
      <c r="E2865" s="36" t="s">
        <v>94</v>
      </c>
      <c r="F2865" s="21" t="s">
        <v>163</v>
      </c>
      <c r="G2865" s="40">
        <v>2019</v>
      </c>
      <c r="H2865" s="128">
        <v>15104</v>
      </c>
      <c r="I2865" s="40">
        <v>15104</v>
      </c>
      <c r="J2865" s="153">
        <f>K2865*I2865</f>
        <v>2641.00992</v>
      </c>
      <c r="K2865" s="52">
        <f>_xlfn.IFNA(VLOOKUP(D2865&amp;"."&amp;G2865,PNIdata!$E$6:$L$264,2,FALSE),"-")</f>
        <v>0.17485500000000001</v>
      </c>
      <c r="L2865" s="158">
        <f>IFERROR(IF(O2865&gt;0,I2865*O2865,"   -"),"   -")</f>
        <v>3776</v>
      </c>
      <c r="M2865" s="52"/>
      <c r="N2865" s="167">
        <v>0.75</v>
      </c>
      <c r="O2865" s="167">
        <f>1-N2865</f>
        <v>0.25</v>
      </c>
      <c r="P2865" s="164">
        <v>0.04</v>
      </c>
      <c r="Q2865" s="164" t="s">
        <v>647</v>
      </c>
      <c r="R2865" s="164" t="s">
        <v>660</v>
      </c>
      <c r="S2865" s="53">
        <v>6600643</v>
      </c>
    </row>
    <row r="2866" spans="1:19" x14ac:dyDescent="0.25">
      <c r="A2866" s="33" t="s">
        <v>109</v>
      </c>
      <c r="B2866" s="34">
        <f>VLOOKUP(D2866,nusedswatershed,4,FALSE)</f>
        <v>23</v>
      </c>
      <c r="C2866" s="35">
        <v>23</v>
      </c>
      <c r="D2866" s="36" t="s">
        <v>199</v>
      </c>
      <c r="E2866" s="36" t="s">
        <v>94</v>
      </c>
      <c r="F2866" s="21" t="s">
        <v>163</v>
      </c>
      <c r="G2866" s="40">
        <v>2020</v>
      </c>
      <c r="H2866" s="128">
        <v>11184</v>
      </c>
      <c r="I2866" s="40">
        <v>11184</v>
      </c>
      <c r="J2866" s="153">
        <f>K2866*I2866</f>
        <v>2559.34656</v>
      </c>
      <c r="K2866" s="52">
        <f>_xlfn.IFNA(VLOOKUP(D2866&amp;"."&amp;G2866,PNIdata!$E$6:$L$264,2,FALSE),"-")</f>
        <v>0.22883999999999999</v>
      </c>
      <c r="L2866" s="158">
        <f>IFERROR(IF(O2866&gt;0,I2866*O2866,"   -"),"   -")</f>
        <v>2572.3200000000002</v>
      </c>
      <c r="M2866" s="52"/>
      <c r="N2866" s="167">
        <v>0.87</v>
      </c>
      <c r="O2866" s="167">
        <v>0.23</v>
      </c>
      <c r="P2866" s="164">
        <v>0.14000000000000001</v>
      </c>
      <c r="Q2866" s="164" t="s">
        <v>647</v>
      </c>
      <c r="R2866" s="164" t="s">
        <v>660</v>
      </c>
      <c r="S2866" s="53">
        <v>6633657</v>
      </c>
    </row>
    <row r="2867" spans="1:19" x14ac:dyDescent="0.25">
      <c r="A2867" s="33" t="s">
        <v>109</v>
      </c>
      <c r="B2867" s="34">
        <f>VLOOKUP(D2867,nusedswatershed,4,FALSE)</f>
        <v>23</v>
      </c>
      <c r="C2867" s="35">
        <v>23</v>
      </c>
      <c r="D2867" s="36" t="s">
        <v>199</v>
      </c>
      <c r="E2867" s="36" t="s">
        <v>94</v>
      </c>
      <c r="F2867" s="21" t="s">
        <v>163</v>
      </c>
      <c r="G2867" s="40">
        <v>2021</v>
      </c>
      <c r="H2867" s="128">
        <v>21537</v>
      </c>
      <c r="I2867" s="40">
        <v>21537</v>
      </c>
      <c r="J2867" s="153">
        <f>K2867*I2867</f>
        <v>7820.2354590000004</v>
      </c>
      <c r="K2867" s="52">
        <f>_xlfn.IFNA(VLOOKUP(D2867&amp;"."&amp;G2867,PNIdata!$E$6:$L$264,2,FALSE),"-")</f>
        <v>0.36310700000000001</v>
      </c>
      <c r="L2867" s="158">
        <f>IFERROR(IF(O2867&gt;0,I2867*O2867,"   -"),"   -")</f>
        <v>9260.91</v>
      </c>
      <c r="M2867" s="52"/>
      <c r="N2867" s="167">
        <v>0.53</v>
      </c>
      <c r="O2867" s="167">
        <v>0.43</v>
      </c>
      <c r="P2867" s="164">
        <v>0.34</v>
      </c>
      <c r="Q2867" s="164" t="s">
        <v>647</v>
      </c>
      <c r="R2867" s="164" t="s">
        <v>660</v>
      </c>
      <c r="S2867" s="53">
        <v>6629935</v>
      </c>
    </row>
    <row r="2868" spans="1:19" x14ac:dyDescent="0.25">
      <c r="A2868" s="33" t="s">
        <v>109</v>
      </c>
      <c r="B2868" s="34">
        <f>VLOOKUP(D2868,nusedswatershed,4,FALSE)</f>
        <v>23</v>
      </c>
      <c r="C2868" s="35">
        <v>23</v>
      </c>
      <c r="D2868" s="36" t="s">
        <v>199</v>
      </c>
      <c r="E2868" s="36" t="s">
        <v>94</v>
      </c>
      <c r="F2868" s="21" t="s">
        <v>163</v>
      </c>
      <c r="G2868" s="40">
        <v>2023</v>
      </c>
      <c r="H2868" s="129">
        <v>104000</v>
      </c>
      <c r="I2868" s="127">
        <v>104000</v>
      </c>
      <c r="J2868" s="159" t="str">
        <f>IFERROR(IF(K2868&gt;0,I2868*K2868,"   -"),"   -")</f>
        <v xml:space="preserve">   -</v>
      </c>
      <c r="K2868" s="52" t="str">
        <f>_xlfn.IFNA(VLOOKUP(D2868&amp;"."&amp;G2868,PNIdata!$E$6:$L$264,2,FALSE),"-")</f>
        <v>-</v>
      </c>
      <c r="L2868" s="158" t="str">
        <f>IFERROR(IF(O2868&gt;0,I2868*O2868,"   -"),"   -")</f>
        <v xml:space="preserve">   -</v>
      </c>
      <c r="M2868" s="52"/>
      <c r="N2868" s="167"/>
      <c r="O2868" s="167"/>
    </row>
    <row r="2869" spans="1:19" x14ac:dyDescent="0.25">
      <c r="A2869" s="33" t="s">
        <v>109</v>
      </c>
      <c r="B2869" s="34">
        <f>VLOOKUP(D2869,nusedswatershed,4,FALSE)</f>
        <v>23</v>
      </c>
      <c r="C2869" s="35">
        <v>23</v>
      </c>
      <c r="D2869" s="36" t="s">
        <v>199</v>
      </c>
      <c r="E2869" s="36" t="s">
        <v>94</v>
      </c>
      <c r="F2869" s="21" t="s">
        <v>163</v>
      </c>
      <c r="G2869" s="40">
        <v>2022</v>
      </c>
      <c r="H2869" s="128">
        <v>10490</v>
      </c>
      <c r="I2869" s="40">
        <v>10490</v>
      </c>
      <c r="J2869" s="159" t="str">
        <f>IFERROR(IF(K2869&gt;0,I2869*K2869,"   -"),"   -")</f>
        <v xml:space="preserve">   -</v>
      </c>
      <c r="K2869" s="52" t="str">
        <f>_xlfn.IFNA(VLOOKUP(D2869&amp;"."&amp;G2869,PNIdata!$E$6:$L$264,2,FALSE),"-")</f>
        <v>-</v>
      </c>
      <c r="L2869" s="158">
        <f>IFERROR(IF(O2869&gt;0,I2869*O2869,"   -"),"   -")</f>
        <v>2202.9</v>
      </c>
      <c r="M2869" s="52"/>
      <c r="N2869" s="167">
        <v>0.76</v>
      </c>
      <c r="O2869" s="167">
        <v>0.21</v>
      </c>
      <c r="P2869" s="164">
        <v>0.13</v>
      </c>
      <c r="Q2869" s="164" t="s">
        <v>647</v>
      </c>
      <c r="R2869" s="164" t="s">
        <v>660</v>
      </c>
      <c r="S2869" s="53">
        <v>5698107</v>
      </c>
    </row>
    <row r="2870" spans="1:19" x14ac:dyDescent="0.25">
      <c r="A2870" s="33" t="s">
        <v>109</v>
      </c>
      <c r="B2870" s="34">
        <f>VLOOKUP(D2870,nusedswatershed,4,FALSE)</f>
        <v>23</v>
      </c>
      <c r="C2870" s="35">
        <v>23</v>
      </c>
      <c r="D2870" s="36" t="s">
        <v>199</v>
      </c>
      <c r="E2870" s="36" t="s">
        <v>94</v>
      </c>
      <c r="F2870" s="21" t="s">
        <v>163</v>
      </c>
      <c r="G2870" s="22">
        <v>1997</v>
      </c>
      <c r="H2870" s="128">
        <v>13500</v>
      </c>
      <c r="I2870" s="40">
        <v>13500</v>
      </c>
      <c r="J2870" s="159" t="str">
        <f>IFERROR(IF(K2870&gt;0,I2870*K2870,"   -"),"   -")</f>
        <v xml:space="preserve">   -</v>
      </c>
      <c r="K2870" s="52" t="str">
        <f>_xlfn.IFNA(VLOOKUP(D2870&amp;"."&amp;G2870,PNIdata!$E$6:$L$264,2,FALSE),"-")</f>
        <v>-</v>
      </c>
      <c r="L2870" s="158">
        <f>IFERROR(IF(O2870&gt;0,I2870*O2870,"   -"),"   -")</f>
        <v>810</v>
      </c>
      <c r="M2870" s="52"/>
      <c r="N2870" s="167"/>
      <c r="O2870" s="167">
        <v>0.06</v>
      </c>
      <c r="Q2870" s="164" t="s">
        <v>647</v>
      </c>
      <c r="R2870" s="164" t="s">
        <v>660</v>
      </c>
      <c r="S2870" s="53">
        <v>8953541</v>
      </c>
    </row>
    <row r="2871" spans="1:19" x14ac:dyDescent="0.25">
      <c r="A2871" s="33" t="s">
        <v>109</v>
      </c>
      <c r="B2871" s="34">
        <f>VLOOKUP(D2871,nusedswatershed,4,FALSE)</f>
        <v>23</v>
      </c>
      <c r="C2871" s="35">
        <v>23</v>
      </c>
      <c r="D2871" s="36" t="s">
        <v>199</v>
      </c>
      <c r="E2871" s="36" t="s">
        <v>94</v>
      </c>
      <c r="F2871" s="21" t="s">
        <v>163</v>
      </c>
      <c r="G2871" s="22">
        <v>1996</v>
      </c>
      <c r="H2871" s="128">
        <v>9995</v>
      </c>
      <c r="I2871" s="40">
        <v>9995</v>
      </c>
      <c r="J2871" s="159" t="str">
        <f>IFERROR(IF(K2871&gt;0,I2871*K2871,"   -"),"   -")</f>
        <v xml:space="preserve">   -</v>
      </c>
      <c r="K2871" s="52" t="str">
        <f>_xlfn.IFNA(VLOOKUP(D2871&amp;"."&amp;G2871,PNIdata!$E$6:$L$264,2,FALSE),"-")</f>
        <v>-</v>
      </c>
      <c r="L2871" s="158">
        <f>IFERROR(IF(O2871&gt;0,I2871*O2871,"   -"),"   -")</f>
        <v>2998.5000000000005</v>
      </c>
      <c r="M2871" s="52"/>
      <c r="N2871" s="167">
        <v>0.7</v>
      </c>
      <c r="O2871" s="167">
        <f>1-N2871</f>
        <v>0.30000000000000004</v>
      </c>
      <c r="P2871" s="164">
        <v>0.28999999999999998</v>
      </c>
      <c r="Q2871" s="164" t="s">
        <v>653</v>
      </c>
      <c r="R2871" s="164" t="s">
        <v>660</v>
      </c>
      <c r="S2871" s="53">
        <v>8447056</v>
      </c>
    </row>
    <row r="2872" spans="1:19" x14ac:dyDescent="0.25">
      <c r="A2872" s="33" t="s">
        <v>109</v>
      </c>
      <c r="B2872" s="34">
        <f>VLOOKUP(D2872,nusedswatershed,4,FALSE)</f>
        <v>23</v>
      </c>
      <c r="C2872" s="35">
        <v>23</v>
      </c>
      <c r="D2872" s="36" t="s">
        <v>199</v>
      </c>
      <c r="E2872" s="36" t="s">
        <v>94</v>
      </c>
      <c r="F2872" s="21" t="s">
        <v>163</v>
      </c>
      <c r="G2872" s="22">
        <v>1995</v>
      </c>
      <c r="H2872" s="128">
        <v>23312</v>
      </c>
      <c r="I2872" s="40">
        <v>23312</v>
      </c>
      <c r="J2872" s="159" t="str">
        <f>IFERROR(IF(K2872&gt;0,I2872*K2872,"   -"),"   -")</f>
        <v xml:space="preserve">   -</v>
      </c>
      <c r="K2872" s="52" t="str">
        <f>_xlfn.IFNA(VLOOKUP(D2872&amp;"."&amp;G2872,PNIdata!$E$6:$L$264,2,FALSE),"-")</f>
        <v>-</v>
      </c>
      <c r="L2872" s="158">
        <f>IFERROR(IF(O2872&gt;0,I2872*O2872,"   -"),"   -")</f>
        <v>1165.600000000001</v>
      </c>
      <c r="M2872" s="52"/>
      <c r="N2872" s="167">
        <v>0.95</v>
      </c>
      <c r="O2872" s="167">
        <f>1-N2872</f>
        <v>5.0000000000000044E-2</v>
      </c>
      <c r="P2872" s="164">
        <v>0.14000000000000001</v>
      </c>
      <c r="Q2872" s="164" t="s">
        <v>653</v>
      </c>
      <c r="R2872" s="164" t="s">
        <v>660</v>
      </c>
      <c r="S2872" s="53">
        <v>8273553</v>
      </c>
    </row>
    <row r="2873" spans="1:19" hidden="1" x14ac:dyDescent="0.25">
      <c r="A2873" s="33" t="s">
        <v>109</v>
      </c>
      <c r="B2873" s="34">
        <f>VLOOKUP(D2873,nusedswatershed,4,FALSE)</f>
        <v>23</v>
      </c>
      <c r="C2873" s="35">
        <v>23</v>
      </c>
      <c r="D2873" s="36" t="s">
        <v>199</v>
      </c>
      <c r="E2873" s="36" t="s">
        <v>94</v>
      </c>
      <c r="F2873" s="21" t="s">
        <v>163</v>
      </c>
      <c r="G2873" s="22">
        <v>1994</v>
      </c>
      <c r="H2873" s="128">
        <v>46604</v>
      </c>
      <c r="I2873" s="40">
        <v>46604</v>
      </c>
      <c r="J2873" s="159" t="str">
        <f>IFERROR(IF(K2873&gt;0,I2873*K2873,"   -"),"   -")</f>
        <v xml:space="preserve">   -</v>
      </c>
      <c r="K2873" s="52" t="str">
        <f>_xlfn.IFNA(VLOOKUP(D2873&amp;"."&amp;G2873,PNIdata!$E$6:$L$264,2,FALSE),"-")</f>
        <v>-</v>
      </c>
      <c r="L2873" s="158">
        <f>IFERROR(IF(O2873&gt;0,I2873*O2873,"   -"),"   -")</f>
        <v>22835.96</v>
      </c>
      <c r="M2873" s="52"/>
      <c r="N2873" s="167">
        <v>0.51</v>
      </c>
      <c r="O2873" s="167">
        <f>1-N2873</f>
        <v>0.49</v>
      </c>
      <c r="P2873" s="164">
        <v>0.25</v>
      </c>
      <c r="Q2873" s="164" t="s">
        <v>653</v>
      </c>
      <c r="R2873" s="164" t="s">
        <v>660</v>
      </c>
      <c r="S2873" s="53">
        <v>7275865</v>
      </c>
    </row>
    <row r="2874" spans="1:19" hidden="1" x14ac:dyDescent="0.25">
      <c r="A2874" s="33" t="s">
        <v>109</v>
      </c>
      <c r="B2874" s="34">
        <f>VLOOKUP(D2874,nusedswatershed,4,FALSE)</f>
        <v>23</v>
      </c>
      <c r="C2874" s="35">
        <v>23</v>
      </c>
      <c r="D2874" s="36" t="s">
        <v>199</v>
      </c>
      <c r="E2874" s="36" t="s">
        <v>94</v>
      </c>
      <c r="F2874" s="21" t="s">
        <v>163</v>
      </c>
      <c r="G2874" s="22">
        <v>1993</v>
      </c>
      <c r="H2874" s="128">
        <v>76486</v>
      </c>
      <c r="I2874" s="40">
        <v>76486</v>
      </c>
      <c r="J2874" s="159" t="str">
        <f>IFERROR(IF(K2874&gt;0,I2874*K2874,"   -"),"   -")</f>
        <v xml:space="preserve">   -</v>
      </c>
      <c r="K2874" s="52" t="str">
        <f>_xlfn.IFNA(VLOOKUP(D2874&amp;"."&amp;G2874,PNIdata!$E$6:$L$264,2,FALSE),"-")</f>
        <v>-</v>
      </c>
      <c r="L2874" s="158">
        <f>IFERROR(IF(O2874&gt;0,I2874*O2874,"   -"),"   -")</f>
        <v>24475.519999999997</v>
      </c>
      <c r="M2874" s="52"/>
      <c r="N2874" s="167">
        <v>0.68</v>
      </c>
      <c r="O2874" s="167">
        <f>1-N2874</f>
        <v>0.31999999999999995</v>
      </c>
      <c r="P2874" s="164">
        <v>0.2</v>
      </c>
      <c r="Q2874" s="164" t="s">
        <v>653</v>
      </c>
      <c r="R2874" s="164" t="s">
        <v>660</v>
      </c>
      <c r="S2874" s="53">
        <v>6869472</v>
      </c>
    </row>
    <row r="2875" spans="1:19" hidden="1" x14ac:dyDescent="0.25">
      <c r="A2875" s="33" t="s">
        <v>109</v>
      </c>
      <c r="B2875" s="34">
        <f>VLOOKUP(D2875,nusedswatershed,4,FALSE)</f>
        <v>23</v>
      </c>
      <c r="C2875" s="35">
        <v>23</v>
      </c>
      <c r="D2875" s="36" t="s">
        <v>199</v>
      </c>
      <c r="E2875" s="36" t="s">
        <v>94</v>
      </c>
      <c r="F2875" s="21" t="s">
        <v>163</v>
      </c>
      <c r="G2875" s="22">
        <v>1992</v>
      </c>
      <c r="H2875" s="128">
        <v>117249</v>
      </c>
      <c r="I2875" s="40">
        <v>117249</v>
      </c>
      <c r="J2875" s="159" t="str">
        <f>IFERROR(IF(K2875&gt;0,I2875*K2875,"   -"),"   -")</f>
        <v xml:space="preserve">   -</v>
      </c>
      <c r="K2875" s="52" t="str">
        <f>_xlfn.IFNA(VLOOKUP(D2875&amp;"."&amp;G2875,PNIdata!$E$6:$L$264,2,FALSE),"-")</f>
        <v>-</v>
      </c>
      <c r="L2875" s="158">
        <f>IFERROR(IF(O2875&gt;0,I2875*O2875,"   -"),"   -")</f>
        <v>32829.72</v>
      </c>
      <c r="M2875" s="52"/>
      <c r="N2875" s="167">
        <v>0.72</v>
      </c>
      <c r="O2875" s="167">
        <f>1-N2875</f>
        <v>0.28000000000000003</v>
      </c>
      <c r="P2875" s="164">
        <v>0.12</v>
      </c>
      <c r="Q2875" s="164" t="s">
        <v>653</v>
      </c>
      <c r="R2875" s="164" t="s">
        <v>660</v>
      </c>
      <c r="S2875" s="53">
        <v>7804249</v>
      </c>
    </row>
    <row r="2876" spans="1:19" hidden="1" x14ac:dyDescent="0.25">
      <c r="A2876" s="33" t="s">
        <v>109</v>
      </c>
      <c r="B2876" s="34">
        <f>VLOOKUP(D2876,nusedswatershed,4,FALSE)</f>
        <v>23</v>
      </c>
      <c r="C2876" s="35">
        <v>23</v>
      </c>
      <c r="D2876" s="36" t="s">
        <v>199</v>
      </c>
      <c r="E2876" s="36" t="s">
        <v>94</v>
      </c>
      <c r="F2876" s="21" t="s">
        <v>163</v>
      </c>
      <c r="G2876" s="22">
        <v>1991</v>
      </c>
      <c r="H2876" s="128">
        <v>85844</v>
      </c>
      <c r="I2876" s="40">
        <v>85844</v>
      </c>
      <c r="J2876" s="159" t="str">
        <f>IFERROR(IF(K2876&gt;0,I2876*K2876,"   -"),"   -")</f>
        <v xml:space="preserve">   -</v>
      </c>
      <c r="K2876" s="52" t="str">
        <f>_xlfn.IFNA(VLOOKUP(D2876&amp;"."&amp;G2876,PNIdata!$E$6:$L$264,2,FALSE),"-")</f>
        <v>-</v>
      </c>
      <c r="L2876" s="158">
        <f>IFERROR(IF(O2876&gt;0,I2876*O2876,"   -"),"   -")</f>
        <v>21461</v>
      </c>
      <c r="M2876" s="52"/>
      <c r="N2876" s="167">
        <v>0.75</v>
      </c>
      <c r="O2876" s="167">
        <f>1-N2876</f>
        <v>0.25</v>
      </c>
      <c r="P2876" s="164">
        <v>0.05</v>
      </c>
      <c r="Q2876" s="164" t="s">
        <v>653</v>
      </c>
      <c r="R2876" s="164" t="s">
        <v>660</v>
      </c>
      <c r="S2876" s="53">
        <v>8129936</v>
      </c>
    </row>
    <row r="2877" spans="1:19" hidden="1" x14ac:dyDescent="0.25">
      <c r="A2877" s="33" t="s">
        <v>109</v>
      </c>
      <c r="B2877" s="34">
        <f>VLOOKUP(D2877,nusedswatershed,4,FALSE)</f>
        <v>23</v>
      </c>
      <c r="C2877" s="35">
        <v>23</v>
      </c>
      <c r="D2877" s="36" t="s">
        <v>199</v>
      </c>
      <c r="E2877" s="36" t="s">
        <v>94</v>
      </c>
      <c r="F2877" s="21" t="s">
        <v>163</v>
      </c>
      <c r="G2877" s="22">
        <v>1990</v>
      </c>
      <c r="H2877" s="128">
        <v>76064</v>
      </c>
      <c r="I2877" s="40">
        <v>76064</v>
      </c>
      <c r="J2877" s="159" t="str">
        <f>IFERROR(IF(K2877&gt;0,I2877*K2877,"   -"),"   -")</f>
        <v xml:space="preserve">   -</v>
      </c>
      <c r="K2877" s="52" t="str">
        <f>_xlfn.IFNA(VLOOKUP(D2877&amp;"."&amp;G2877,PNIdata!$E$6:$L$264,2,FALSE),"-")</f>
        <v>-</v>
      </c>
      <c r="L2877" s="158">
        <f>IFERROR(IF(O2877&gt;0,I2877*O2877,"   -"),"   -")</f>
        <v>16734.079999999998</v>
      </c>
      <c r="M2877" s="52"/>
      <c r="N2877" s="167">
        <v>0.78</v>
      </c>
      <c r="O2877" s="167">
        <f>1-N2877</f>
        <v>0.21999999999999997</v>
      </c>
      <c r="P2877" s="164">
        <v>0.24</v>
      </c>
      <c r="Q2877" s="164" t="s">
        <v>653</v>
      </c>
      <c r="R2877" s="164" t="s">
        <v>660</v>
      </c>
      <c r="S2877" s="53">
        <v>8543130</v>
      </c>
    </row>
    <row r="2878" spans="1:19" hidden="1" x14ac:dyDescent="0.25">
      <c r="A2878" s="33" t="s">
        <v>109</v>
      </c>
      <c r="B2878" s="34">
        <f>VLOOKUP(D2878,nusedswatershed,4,FALSE)</f>
        <v>23</v>
      </c>
      <c r="C2878" s="35">
        <v>23</v>
      </c>
      <c r="D2878" s="36" t="s">
        <v>199</v>
      </c>
      <c r="E2878" s="36" t="s">
        <v>94</v>
      </c>
      <c r="F2878" s="21" t="s">
        <v>163</v>
      </c>
      <c r="G2878" s="22">
        <v>1989</v>
      </c>
      <c r="H2878" s="128">
        <v>44786</v>
      </c>
      <c r="I2878" s="40">
        <v>44786</v>
      </c>
      <c r="J2878" s="159" t="str">
        <f>IFERROR(IF(K2878&gt;0,I2878*K2878,"   -"),"   -")</f>
        <v xml:space="preserve">   -</v>
      </c>
      <c r="K2878" s="52" t="str">
        <f>_xlfn.IFNA(VLOOKUP(D2878&amp;"."&amp;G2878,PNIdata!$E$6:$L$264,2,FALSE),"-")</f>
        <v>-</v>
      </c>
      <c r="L2878" s="158">
        <f>IFERROR(IF(O2878&gt;0,I2878*O2878,"   -"),"   -")</f>
        <v>17018.68</v>
      </c>
      <c r="M2878" s="52"/>
      <c r="N2878" s="167">
        <v>0.62</v>
      </c>
      <c r="O2878" s="167">
        <f>1-N2878</f>
        <v>0.38</v>
      </c>
      <c r="P2878" s="164">
        <v>0.3</v>
      </c>
      <c r="Q2878" s="164" t="s">
        <v>653</v>
      </c>
      <c r="R2878" s="164" t="s">
        <v>660</v>
      </c>
      <c r="S2878" s="53">
        <v>8226719</v>
      </c>
    </row>
    <row r="2879" spans="1:19" hidden="1" x14ac:dyDescent="0.25">
      <c r="A2879" s="33" t="s">
        <v>109</v>
      </c>
      <c r="B2879" s="34">
        <f>VLOOKUP(D2879,nusedswatershed,4,FALSE)</f>
        <v>23</v>
      </c>
      <c r="C2879" s="35">
        <v>23</v>
      </c>
      <c r="D2879" s="36" t="s">
        <v>199</v>
      </c>
      <c r="E2879" s="36" t="s">
        <v>94</v>
      </c>
      <c r="F2879" s="21" t="s">
        <v>163</v>
      </c>
      <c r="G2879" s="22">
        <v>1988</v>
      </c>
      <c r="H2879" s="128">
        <v>54305</v>
      </c>
      <c r="I2879" s="40">
        <v>54305</v>
      </c>
      <c r="J2879" s="159" t="str">
        <f>IFERROR(IF(K2879&gt;0,I2879*K2879,"   -"),"   -")</f>
        <v xml:space="preserve">   -</v>
      </c>
      <c r="K2879" s="52" t="str">
        <f>_xlfn.IFNA(VLOOKUP(D2879&amp;"."&amp;G2879,PNIdata!$E$6:$L$264,2,FALSE),"-")</f>
        <v>-</v>
      </c>
      <c r="L2879" s="158">
        <f>IFERROR(IF(O2879&gt;0,I2879*O2879,"   -"),"   -")</f>
        <v>18463.699999999997</v>
      </c>
      <c r="M2879" s="52"/>
      <c r="N2879" s="167">
        <v>0.66</v>
      </c>
      <c r="O2879" s="167">
        <f>1-N2879</f>
        <v>0.33999999999999997</v>
      </c>
      <c r="P2879" s="164">
        <v>0.41</v>
      </c>
      <c r="Q2879" s="164" t="s">
        <v>653</v>
      </c>
      <c r="R2879" s="164" t="s">
        <v>660</v>
      </c>
      <c r="S2879" s="53">
        <v>9147190</v>
      </c>
    </row>
    <row r="2880" spans="1:19" hidden="1" x14ac:dyDescent="0.25">
      <c r="A2880" s="33" t="s">
        <v>109</v>
      </c>
      <c r="B2880" s="34">
        <f>VLOOKUP(D2880,nusedswatershed,4,FALSE)</f>
        <v>23</v>
      </c>
      <c r="C2880" s="35">
        <v>23</v>
      </c>
      <c r="D2880" s="36" t="s">
        <v>199</v>
      </c>
      <c r="E2880" s="36" t="s">
        <v>94</v>
      </c>
      <c r="F2880" s="21" t="s">
        <v>163</v>
      </c>
      <c r="G2880" s="22">
        <v>1987</v>
      </c>
      <c r="H2880" s="128">
        <v>14490</v>
      </c>
      <c r="I2880" s="40">
        <v>14490</v>
      </c>
      <c r="J2880" s="159" t="str">
        <f>IFERROR(IF(K2880&gt;0,I2880*K2880,"   -"),"   -")</f>
        <v xml:space="preserve">   -</v>
      </c>
      <c r="K2880" s="52" t="str">
        <f>_xlfn.IFNA(VLOOKUP(D2880&amp;"."&amp;G2880,PNIdata!$E$6:$L$264,2,FALSE),"-")</f>
        <v>-</v>
      </c>
      <c r="L2880" s="158">
        <f>IFERROR(IF(O2880&gt;0,I2880*O2880,"   -"),"   -")</f>
        <v>7245</v>
      </c>
      <c r="M2880" s="52"/>
      <c r="N2880" s="167">
        <v>0.5</v>
      </c>
      <c r="O2880" s="167">
        <f>1-N2880</f>
        <v>0.5</v>
      </c>
      <c r="P2880" s="164">
        <v>0.5</v>
      </c>
      <c r="Q2880" s="164" t="s">
        <v>653</v>
      </c>
      <c r="R2880" s="164" t="s">
        <v>660</v>
      </c>
      <c r="S2880" s="53">
        <v>8163122</v>
      </c>
    </row>
    <row r="2881" spans="1:19" hidden="1" x14ac:dyDescent="0.25">
      <c r="A2881" s="33" t="s">
        <v>109</v>
      </c>
      <c r="B2881" s="34">
        <f>VLOOKUP(D2881,nusedswatershed,4,FALSE)</f>
        <v>23</v>
      </c>
      <c r="C2881" s="35">
        <v>23</v>
      </c>
      <c r="D2881" s="36" t="s">
        <v>199</v>
      </c>
      <c r="E2881" s="36" t="s">
        <v>94</v>
      </c>
      <c r="F2881" s="21" t="s">
        <v>163</v>
      </c>
      <c r="G2881" s="22">
        <v>1986</v>
      </c>
      <c r="H2881" s="128">
        <v>29306</v>
      </c>
      <c r="I2881" s="40">
        <v>29306</v>
      </c>
      <c r="J2881" s="159" t="str">
        <f>IFERROR(IF(K2881&gt;0,I2881*K2881,"   -"),"   -")</f>
        <v xml:space="preserve">   -</v>
      </c>
      <c r="K2881" s="52" t="str">
        <f>_xlfn.IFNA(VLOOKUP(D2881&amp;"."&amp;G2881,PNIdata!$E$6:$L$264,2,FALSE),"-")</f>
        <v>-</v>
      </c>
      <c r="L2881" s="158">
        <f>IFERROR(IF(O2881&gt;0,I2881*O2881,"   -"),"   -")</f>
        <v>18462.78</v>
      </c>
      <c r="M2881" s="52"/>
      <c r="N2881" s="167">
        <v>0.37</v>
      </c>
      <c r="O2881" s="167">
        <f>1-N2881</f>
        <v>0.63</v>
      </c>
      <c r="P2881" s="164">
        <v>0.63</v>
      </c>
      <c r="Q2881" s="164" t="s">
        <v>653</v>
      </c>
      <c r="R2881" s="164" t="s">
        <v>660</v>
      </c>
      <c r="S2881" s="53">
        <v>8783591</v>
      </c>
    </row>
    <row r="2882" spans="1:19" hidden="1" x14ac:dyDescent="0.25">
      <c r="A2882" s="33" t="s">
        <v>109</v>
      </c>
      <c r="B2882" s="34">
        <f>VLOOKUP(D2882,nusedswatershed,4,FALSE)</f>
        <v>23</v>
      </c>
      <c r="C2882" s="35">
        <v>23</v>
      </c>
      <c r="D2882" s="36" t="s">
        <v>199</v>
      </c>
      <c r="E2882" s="36" t="s">
        <v>94</v>
      </c>
      <c r="F2882" s="21" t="s">
        <v>163</v>
      </c>
      <c r="G2882" s="22">
        <v>1985</v>
      </c>
      <c r="H2882" s="128">
        <v>74279</v>
      </c>
      <c r="I2882" s="40">
        <v>74279</v>
      </c>
      <c r="J2882" s="159" t="str">
        <f>IFERROR(IF(K2882&gt;0,I2882*K2882,"   -"),"   -")</f>
        <v xml:space="preserve">   -</v>
      </c>
      <c r="K2882" s="52" t="str">
        <f>_xlfn.IFNA(VLOOKUP(D2882&amp;"."&amp;G2882,PNIdata!$E$6:$L$264,2,FALSE),"-")</f>
        <v>-</v>
      </c>
      <c r="L2882" s="158">
        <f>IFERROR(IF(O2882&gt;0,I2882*O2882,"   -"),"   -")</f>
        <v>60908.780000000006</v>
      </c>
      <c r="M2882" s="52"/>
      <c r="N2882" s="167">
        <v>0.18</v>
      </c>
      <c r="O2882" s="167">
        <f>1-N2882</f>
        <v>0.82000000000000006</v>
      </c>
      <c r="P2882" s="164">
        <v>0.76</v>
      </c>
      <c r="Q2882" s="164" t="s">
        <v>653</v>
      </c>
      <c r="R2882" s="164" t="s">
        <v>660</v>
      </c>
      <c r="S2882" s="53">
        <v>8203873</v>
      </c>
    </row>
    <row r="2883" spans="1:19" hidden="1" x14ac:dyDescent="0.25">
      <c r="A2883" s="33" t="s">
        <v>109</v>
      </c>
      <c r="B2883" s="34">
        <f>VLOOKUP(D2883,nusedswatershed,4,FALSE)</f>
        <v>23</v>
      </c>
      <c r="C2883" s="35">
        <v>23</v>
      </c>
      <c r="D2883" s="36" t="s">
        <v>199</v>
      </c>
      <c r="E2883" s="36" t="s">
        <v>94</v>
      </c>
      <c r="F2883" s="21" t="s">
        <v>163</v>
      </c>
      <c r="G2883" s="22">
        <v>1984</v>
      </c>
      <c r="H2883" s="128">
        <v>6500</v>
      </c>
      <c r="I2883" s="40">
        <v>6500</v>
      </c>
      <c r="J2883" s="159" t="str">
        <f>IFERROR(IF(K2883&gt;0,I2883*K2883,"   -"),"   -")</f>
        <v xml:space="preserve">   -</v>
      </c>
      <c r="K2883" s="52" t="str">
        <f>_xlfn.IFNA(VLOOKUP(D2883&amp;"."&amp;G2883,PNIdata!$E$6:$L$264,2,FALSE),"-")</f>
        <v>-</v>
      </c>
      <c r="L2883" s="158">
        <f>IFERROR(IF(O2883&gt;0,I2883*O2883,"   -"),"   -")</f>
        <v>4550</v>
      </c>
      <c r="M2883" s="52"/>
      <c r="N2883" s="167">
        <v>0.3</v>
      </c>
      <c r="O2883" s="167">
        <f>1-N2883</f>
        <v>0.7</v>
      </c>
      <c r="P2883" s="164">
        <v>0.62</v>
      </c>
      <c r="Q2883" s="164" t="s">
        <v>653</v>
      </c>
      <c r="R2883" s="164" t="s">
        <v>660</v>
      </c>
      <c r="S2883" s="53">
        <v>8224862</v>
      </c>
    </row>
    <row r="2884" spans="1:19" hidden="1" x14ac:dyDescent="0.25">
      <c r="A2884" s="33" t="s">
        <v>109</v>
      </c>
      <c r="B2884" s="34">
        <f>VLOOKUP(D2884,nusedswatershed,4,FALSE)</f>
        <v>23</v>
      </c>
      <c r="C2884" s="35">
        <v>23</v>
      </c>
      <c r="D2884" s="36" t="s">
        <v>199</v>
      </c>
      <c r="E2884" s="36" t="s">
        <v>94</v>
      </c>
      <c r="F2884" s="21" t="s">
        <v>163</v>
      </c>
      <c r="G2884" s="22">
        <v>1983</v>
      </c>
      <c r="H2884" s="128">
        <v>11000</v>
      </c>
      <c r="I2884" s="40">
        <v>11000</v>
      </c>
      <c r="J2884" s="159" t="str">
        <f>IFERROR(IF(K2884&gt;0,I2884*K2884,"   -"),"   -")</f>
        <v xml:space="preserve">   -</v>
      </c>
      <c r="K2884" s="52" t="str">
        <f>_xlfn.IFNA(VLOOKUP(D2884&amp;"."&amp;G2884,PNIdata!$E$6:$L$264,2,FALSE),"-")</f>
        <v>-</v>
      </c>
      <c r="L2884" s="158">
        <f>IFERROR(IF(O2884&gt;0,I2884*O2884,"   -"),"   -")</f>
        <v>7259.9999999999991</v>
      </c>
      <c r="M2884" s="52"/>
      <c r="N2884" s="167">
        <v>0.34</v>
      </c>
      <c r="O2884" s="167">
        <f>1-N2884</f>
        <v>0.65999999999999992</v>
      </c>
      <c r="P2884" s="164">
        <v>0.67</v>
      </c>
      <c r="Q2884" s="164" t="s">
        <v>653</v>
      </c>
      <c r="R2884" s="164" t="s">
        <v>660</v>
      </c>
      <c r="S2884" s="53">
        <v>9599318</v>
      </c>
    </row>
    <row r="2885" spans="1:19" hidden="1" x14ac:dyDescent="0.25">
      <c r="A2885" s="33" t="s">
        <v>109</v>
      </c>
      <c r="B2885" s="34">
        <f>VLOOKUP(D2885,nusedswatershed,4,FALSE)</f>
        <v>23</v>
      </c>
      <c r="C2885" s="35">
        <v>23</v>
      </c>
      <c r="D2885" s="36" t="s">
        <v>199</v>
      </c>
      <c r="E2885" s="36" t="s">
        <v>94</v>
      </c>
      <c r="F2885" s="21" t="s">
        <v>163</v>
      </c>
      <c r="G2885" s="22">
        <v>1982</v>
      </c>
      <c r="H2885" s="128">
        <v>8474</v>
      </c>
      <c r="I2885" s="40">
        <v>8474</v>
      </c>
      <c r="J2885" s="159" t="str">
        <f>IFERROR(IF(K2885&gt;0,I2885*K2885,"   -"),"   -")</f>
        <v xml:space="preserve">   -</v>
      </c>
      <c r="K2885" s="52" t="str">
        <f>_xlfn.IFNA(VLOOKUP(D2885&amp;"."&amp;G2885,PNIdata!$E$6:$L$264,2,FALSE),"-")</f>
        <v>-</v>
      </c>
      <c r="L2885" s="158">
        <f>IFERROR(IF(O2885&gt;0,I2885*O2885,"   -"),"   -")</f>
        <v>6270.76</v>
      </c>
      <c r="M2885" s="52"/>
      <c r="N2885" s="167">
        <v>0.26</v>
      </c>
      <c r="O2885" s="167">
        <f>1-N2885</f>
        <v>0.74</v>
      </c>
      <c r="P2885" s="164">
        <v>0.72</v>
      </c>
      <c r="Q2885" s="164" t="s">
        <v>653</v>
      </c>
      <c r="R2885" s="164" t="s">
        <v>660</v>
      </c>
      <c r="S2885" s="53">
        <v>8418344</v>
      </c>
    </row>
    <row r="2886" spans="1:19" hidden="1" x14ac:dyDescent="0.25">
      <c r="A2886" s="33" t="s">
        <v>109</v>
      </c>
      <c r="B2886" s="34">
        <f>VLOOKUP(D2886,nusedswatershed,4,FALSE)</f>
        <v>23</v>
      </c>
      <c r="C2886" s="35">
        <v>23</v>
      </c>
      <c r="D2886" s="36" t="s">
        <v>199</v>
      </c>
      <c r="E2886" s="36" t="s">
        <v>94</v>
      </c>
      <c r="F2886" s="21" t="s">
        <v>163</v>
      </c>
      <c r="G2886" s="22">
        <v>1981</v>
      </c>
      <c r="H2886" s="128">
        <v>7500</v>
      </c>
      <c r="I2886" s="40">
        <v>7500</v>
      </c>
      <c r="J2886" s="159" t="str">
        <f>IFERROR(IF(K2886&gt;0,I2886*K2886,"   -"),"   -")</f>
        <v xml:space="preserve">   -</v>
      </c>
      <c r="K2886" s="52" t="str">
        <f>_xlfn.IFNA(VLOOKUP(D2886&amp;"."&amp;G2886,PNIdata!$E$6:$L$264,2,FALSE),"-")</f>
        <v>-</v>
      </c>
      <c r="L2886" s="158">
        <f>IFERROR(IF(O2886&gt;0,I2886*O2886,"   -"),"   -")</f>
        <v>4275.0000000000009</v>
      </c>
      <c r="M2886" s="52"/>
      <c r="N2886" s="167">
        <v>0.43</v>
      </c>
      <c r="O2886" s="167">
        <f>1-N2886</f>
        <v>0.57000000000000006</v>
      </c>
      <c r="P2886" s="164">
        <v>0.57999999999999996</v>
      </c>
      <c r="Q2886" s="164" t="s">
        <v>653</v>
      </c>
      <c r="R2886" s="164" t="s">
        <v>660</v>
      </c>
      <c r="S2886" s="53">
        <v>7842314</v>
      </c>
    </row>
    <row r="2887" spans="1:19" hidden="1" x14ac:dyDescent="0.25">
      <c r="A2887" s="33" t="s">
        <v>109</v>
      </c>
      <c r="B2887" s="34">
        <f>VLOOKUP(D2887,nusedswatershed,4,FALSE)</f>
        <v>23</v>
      </c>
      <c r="C2887" s="35">
        <v>23</v>
      </c>
      <c r="D2887" s="36" t="s">
        <v>199</v>
      </c>
      <c r="E2887" s="36" t="s">
        <v>94</v>
      </c>
      <c r="F2887" s="21" t="s">
        <v>163</v>
      </c>
      <c r="G2887" s="22">
        <v>1980</v>
      </c>
      <c r="H2887" s="128">
        <v>4000</v>
      </c>
      <c r="I2887" s="40">
        <v>4000</v>
      </c>
      <c r="J2887" s="159" t="str">
        <f>IFERROR(IF(K2887&gt;0,I2887*K2887,"   -"),"   -")</f>
        <v xml:space="preserve">   -</v>
      </c>
      <c r="K2887" s="52" t="str">
        <f>_xlfn.IFNA(VLOOKUP(D2887&amp;"."&amp;G2887,PNIdata!$E$6:$L$264,2,FALSE),"-")</f>
        <v>-</v>
      </c>
      <c r="L2887" s="158">
        <f>IFERROR(IF(O2887&gt;0,I2887*O2887,"   -"),"   -")</f>
        <v>960</v>
      </c>
      <c r="M2887" s="52"/>
      <c r="N2887" s="167">
        <v>0.76</v>
      </c>
      <c r="O2887" s="167">
        <f>1-N2887</f>
        <v>0.24</v>
      </c>
      <c r="P2887" s="164">
        <v>0.3</v>
      </c>
      <c r="Q2887" s="164" t="s">
        <v>653</v>
      </c>
      <c r="R2887" s="164" t="s">
        <v>660</v>
      </c>
      <c r="S2887" s="53">
        <v>9162202</v>
      </c>
    </row>
    <row r="2888" spans="1:19" hidden="1" x14ac:dyDescent="0.25">
      <c r="A2888" s="33" t="s">
        <v>109</v>
      </c>
      <c r="B2888" s="34">
        <f>VLOOKUP(D2888,nusedswatershed,4,FALSE)</f>
        <v>23</v>
      </c>
      <c r="C2888" s="35">
        <v>23</v>
      </c>
      <c r="D2888" s="36" t="s">
        <v>199</v>
      </c>
      <c r="E2888" s="36" t="s">
        <v>94</v>
      </c>
      <c r="F2888" s="21" t="s">
        <v>163</v>
      </c>
      <c r="G2888" s="22">
        <v>1979</v>
      </c>
      <c r="H2888" s="128">
        <v>10200</v>
      </c>
      <c r="I2888" s="40">
        <v>10200</v>
      </c>
      <c r="J2888" s="159" t="str">
        <f>IFERROR(IF(K2888&gt;0,I2888*K2888,"   -"),"   -")</f>
        <v xml:space="preserve">   -</v>
      </c>
      <c r="K2888" s="52" t="str">
        <f>_xlfn.IFNA(VLOOKUP(D2888&amp;"."&amp;G2888,PNIdata!$E$6:$L$264,2,FALSE),"-")</f>
        <v>-</v>
      </c>
      <c r="L2888" s="158">
        <f>IFERROR(IF(O2888&gt;0,I2888*O2888,"   -"),"   -")</f>
        <v>2039.9999999999995</v>
      </c>
      <c r="M2888" s="52"/>
      <c r="N2888" s="167">
        <v>0.8</v>
      </c>
      <c r="O2888" s="167">
        <f>1-N2888</f>
        <v>0.19999999999999996</v>
      </c>
      <c r="P2888" s="164">
        <v>0.2</v>
      </c>
      <c r="Q2888" s="164" t="s">
        <v>653</v>
      </c>
      <c r="R2888" s="164" t="s">
        <v>660</v>
      </c>
      <c r="S2888" s="53">
        <v>7663368</v>
      </c>
    </row>
    <row r="2889" spans="1:19" hidden="1" x14ac:dyDescent="0.25">
      <c r="A2889" s="33" t="s">
        <v>109</v>
      </c>
      <c r="B2889" s="34">
        <f>VLOOKUP(D2889,nusedswatershed,4,FALSE)</f>
        <v>23</v>
      </c>
      <c r="C2889" s="35">
        <v>23</v>
      </c>
      <c r="D2889" s="36" t="s">
        <v>199</v>
      </c>
      <c r="E2889" s="36" t="s">
        <v>94</v>
      </c>
      <c r="F2889" s="21" t="s">
        <v>163</v>
      </c>
      <c r="G2889" s="22">
        <v>1978</v>
      </c>
      <c r="H2889" s="128">
        <v>9000</v>
      </c>
      <c r="I2889" s="40">
        <v>9000</v>
      </c>
      <c r="J2889" s="159" t="str">
        <f>IFERROR(IF(K2889&gt;0,I2889*K2889,"   -"),"   -")</f>
        <v xml:space="preserve">   -</v>
      </c>
      <c r="K2889" s="52" t="str">
        <f>_xlfn.IFNA(VLOOKUP(D2889&amp;"."&amp;G2889,PNIdata!$E$6:$L$264,2,FALSE),"-")</f>
        <v>-</v>
      </c>
      <c r="L2889" s="158" t="str">
        <f>IFERROR(IF(O2889&gt;0,I2889*O2889,"   -"),"   -")</f>
        <v xml:space="preserve">   -</v>
      </c>
      <c r="M2889" s="52"/>
      <c r="O2889" s="164"/>
      <c r="S2889" s="53">
        <v>8777195</v>
      </c>
    </row>
    <row r="2890" spans="1:19" hidden="1" x14ac:dyDescent="0.25">
      <c r="A2890" s="33" t="s">
        <v>109</v>
      </c>
      <c r="B2890" s="34">
        <f>VLOOKUP(D2890,nusedswatershed,4,FALSE)</f>
        <v>23</v>
      </c>
      <c r="C2890" s="35">
        <v>23</v>
      </c>
      <c r="D2890" s="36" t="s">
        <v>199</v>
      </c>
      <c r="E2890" s="36" t="s">
        <v>94</v>
      </c>
      <c r="F2890" s="21" t="s">
        <v>163</v>
      </c>
      <c r="G2890" s="22">
        <v>1977</v>
      </c>
      <c r="H2890" s="128">
        <v>12300</v>
      </c>
      <c r="I2890" s="40">
        <v>12300</v>
      </c>
      <c r="J2890" s="159" t="str">
        <f>IFERROR(IF(K2890&gt;0,I2890*K2890,"   -"),"   -")</f>
        <v xml:space="preserve">   -</v>
      </c>
      <c r="K2890" s="52" t="str">
        <f>_xlfn.IFNA(VLOOKUP(D2890&amp;"."&amp;G2890,PNIdata!$E$6:$L$264,2,FALSE),"-")</f>
        <v>-</v>
      </c>
      <c r="L2890" s="158" t="str">
        <f>IFERROR(IF(O2890&gt;0,I2890*O2890,"   -"),"   -")</f>
        <v xml:space="preserve">   -</v>
      </c>
      <c r="M2890" s="52"/>
      <c r="O2890" s="164"/>
      <c r="S2890" s="53">
        <v>7987051</v>
      </c>
    </row>
    <row r="2891" spans="1:19" hidden="1" x14ac:dyDescent="0.25">
      <c r="A2891" s="33" t="s">
        <v>109</v>
      </c>
      <c r="B2891" s="34">
        <f>VLOOKUP(D2891,nusedswatershed,4,FALSE)</f>
        <v>23</v>
      </c>
      <c r="C2891" s="35">
        <v>23</v>
      </c>
      <c r="D2891" s="36" t="s">
        <v>199</v>
      </c>
      <c r="E2891" s="36" t="s">
        <v>94</v>
      </c>
      <c r="F2891" s="21" t="s">
        <v>163</v>
      </c>
      <c r="G2891" s="22">
        <v>1976</v>
      </c>
      <c r="H2891" s="128">
        <v>13000</v>
      </c>
      <c r="I2891" s="40">
        <v>13000</v>
      </c>
      <c r="J2891" s="159" t="str">
        <f>IFERROR(IF(K2891&gt;0,I2891*K2891,"   -"),"   -")</f>
        <v xml:space="preserve">   -</v>
      </c>
      <c r="K2891" s="52" t="str">
        <f>_xlfn.IFNA(VLOOKUP(D2891&amp;"."&amp;G2891,PNIdata!$E$6:$L$264,2,FALSE),"-")</f>
        <v>-</v>
      </c>
      <c r="L2891" s="158" t="str">
        <f>IFERROR(IF(O2891&gt;0,I2891*O2891,"   -"),"   -")</f>
        <v xml:space="preserve">   -</v>
      </c>
      <c r="M2891" s="52"/>
      <c r="O2891" s="164"/>
      <c r="S2891" s="53">
        <v>3693613</v>
      </c>
    </row>
    <row r="2892" spans="1:19" hidden="1" x14ac:dyDescent="0.25">
      <c r="A2892" s="33" t="s">
        <v>109</v>
      </c>
      <c r="B2892" s="34">
        <f>VLOOKUP(D2892,nusedswatershed,4,FALSE)</f>
        <v>23</v>
      </c>
      <c r="C2892" s="35">
        <v>23</v>
      </c>
      <c r="D2892" s="36" t="s">
        <v>199</v>
      </c>
      <c r="E2892" s="36" t="s">
        <v>94</v>
      </c>
      <c r="F2892" s="21" t="s">
        <v>163</v>
      </c>
      <c r="G2892" s="22">
        <v>1975</v>
      </c>
      <c r="H2892" s="128">
        <v>15000</v>
      </c>
      <c r="I2892" s="40">
        <v>15000</v>
      </c>
      <c r="J2892" s="159" t="str">
        <f>IFERROR(IF(K2892&gt;0,I2892*K2892,"   -"),"   -")</f>
        <v xml:space="preserve">   -</v>
      </c>
      <c r="K2892" s="52" t="str">
        <f>_xlfn.IFNA(VLOOKUP(D2892&amp;"."&amp;G2892,PNIdata!$E$6:$L$264,2,FALSE),"-")</f>
        <v>-</v>
      </c>
      <c r="L2892" s="158" t="str">
        <f>IFERROR(IF(O2892&gt;0,I2892*O2892,"   -"),"   -")</f>
        <v xml:space="preserve">   -</v>
      </c>
      <c r="M2892" s="52"/>
      <c r="O2892" s="164"/>
      <c r="S2892" s="53">
        <v>960959</v>
      </c>
    </row>
    <row r="2893" spans="1:19" hidden="1" x14ac:dyDescent="0.25">
      <c r="A2893" s="33" t="s">
        <v>109</v>
      </c>
      <c r="B2893" s="34">
        <f>VLOOKUP(D2893,nusedswatershed,4,FALSE)</f>
        <v>23</v>
      </c>
      <c r="C2893" s="35">
        <v>23</v>
      </c>
      <c r="D2893" s="36" t="s">
        <v>199</v>
      </c>
      <c r="E2893" s="36" t="s">
        <v>94</v>
      </c>
      <c r="F2893" s="21" t="s">
        <v>163</v>
      </c>
      <c r="G2893" s="22">
        <v>1974</v>
      </c>
      <c r="H2893" s="128">
        <v>12500</v>
      </c>
      <c r="I2893" s="40">
        <v>12500</v>
      </c>
      <c r="J2893" s="159" t="str">
        <f>IFERROR(IF(K2893&gt;0,I2893*K2893,"   -"),"   -")</f>
        <v xml:space="preserve">   -</v>
      </c>
      <c r="K2893" s="52" t="str">
        <f>_xlfn.IFNA(VLOOKUP(D2893&amp;"."&amp;G2893,PNIdata!$E$6:$L$264,2,FALSE),"-")</f>
        <v>-</v>
      </c>
      <c r="L2893" s="158" t="str">
        <f>IFERROR(IF(O2893&gt;0,I2893*O2893,"   -"),"   -")</f>
        <v xml:space="preserve">   -</v>
      </c>
      <c r="M2893" s="52"/>
      <c r="O2893" s="164"/>
      <c r="S2893" s="53">
        <v>1733668</v>
      </c>
    </row>
    <row r="2894" spans="1:19" hidden="1" x14ac:dyDescent="0.25">
      <c r="A2894" s="33" t="s">
        <v>109</v>
      </c>
      <c r="B2894" s="34">
        <f>VLOOKUP(D2894,nusedswatershed,4,FALSE)</f>
        <v>23</v>
      </c>
      <c r="C2894" s="35">
        <v>23</v>
      </c>
      <c r="D2894" s="36" t="s">
        <v>199</v>
      </c>
      <c r="E2894" s="36" t="s">
        <v>94</v>
      </c>
      <c r="F2894" s="21" t="s">
        <v>163</v>
      </c>
      <c r="G2894" s="22">
        <v>1973</v>
      </c>
      <c r="H2894" s="128">
        <v>11000</v>
      </c>
      <c r="I2894" s="40">
        <v>11000</v>
      </c>
      <c r="J2894" s="159" t="str">
        <f>IFERROR(IF(K2894&gt;0,I2894*K2894,"   -"),"   -")</f>
        <v xml:space="preserve">   -</v>
      </c>
      <c r="K2894" s="52" t="str">
        <f>_xlfn.IFNA(VLOOKUP(D2894&amp;"."&amp;G2894,PNIdata!$E$6:$L$264,2,FALSE),"-")</f>
        <v>-</v>
      </c>
      <c r="L2894" s="158" t="str">
        <f>IFERROR(IF(O2894&gt;0,I2894*O2894,"   -"),"   -")</f>
        <v xml:space="preserve">   -</v>
      </c>
      <c r="M2894" s="52"/>
      <c r="O2894" s="164"/>
      <c r="S2894" s="53">
        <v>1688231</v>
      </c>
    </row>
    <row r="2895" spans="1:19" hidden="1" x14ac:dyDescent="0.25">
      <c r="A2895" s="33" t="s">
        <v>109</v>
      </c>
      <c r="B2895" s="34">
        <f>VLOOKUP(D2895,nusedswatershed,4,FALSE)</f>
        <v>23</v>
      </c>
      <c r="C2895" s="35">
        <v>23</v>
      </c>
      <c r="D2895" s="36" t="s">
        <v>199</v>
      </c>
      <c r="E2895" s="36" t="s">
        <v>94</v>
      </c>
      <c r="F2895" s="21" t="s">
        <v>163</v>
      </c>
      <c r="G2895" s="22">
        <v>1972</v>
      </c>
      <c r="H2895" s="128">
        <v>9000</v>
      </c>
      <c r="I2895" s="40">
        <v>9000</v>
      </c>
      <c r="J2895" s="159" t="str">
        <f>IFERROR(IF(K2895&gt;0,I2895*K2895,"   -"),"   -")</f>
        <v xml:space="preserve">   -</v>
      </c>
      <c r="K2895" s="52" t="str">
        <f>_xlfn.IFNA(VLOOKUP(D2895&amp;"."&amp;G2895,PNIdata!$E$6:$L$264,2,FALSE),"-")</f>
        <v>-</v>
      </c>
      <c r="L2895" s="158" t="str">
        <f>IFERROR(IF(O2895&gt;0,I2895*O2895,"   -"),"   -")</f>
        <v xml:space="preserve">   -</v>
      </c>
      <c r="M2895" s="52"/>
      <c r="O2895" s="164"/>
      <c r="S2895" s="53">
        <v>1179771</v>
      </c>
    </row>
    <row r="2896" spans="1:19" hidden="1" x14ac:dyDescent="0.25">
      <c r="A2896" s="33" t="s">
        <v>109</v>
      </c>
      <c r="B2896" s="34">
        <f>VLOOKUP(D2896,nusedswatershed,4,FALSE)</f>
        <v>23</v>
      </c>
      <c r="C2896" s="35">
        <v>23</v>
      </c>
      <c r="D2896" s="36" t="s">
        <v>199</v>
      </c>
      <c r="E2896" s="36" t="s">
        <v>94</v>
      </c>
      <c r="F2896" s="21" t="s">
        <v>163</v>
      </c>
      <c r="G2896" s="22">
        <v>1971</v>
      </c>
      <c r="H2896" s="128">
        <v>13500</v>
      </c>
      <c r="I2896" s="40">
        <v>13500</v>
      </c>
      <c r="J2896" s="159" t="str">
        <f>IFERROR(IF(K2896&gt;0,I2896*K2896,"   -"),"   -")</f>
        <v xml:space="preserve">   -</v>
      </c>
      <c r="K2896" s="52" t="str">
        <f>_xlfn.IFNA(VLOOKUP(D2896&amp;"."&amp;G2896,PNIdata!$E$6:$L$264,2,FALSE),"-")</f>
        <v>-</v>
      </c>
      <c r="L2896" s="158" t="str">
        <f>IFERROR(IF(O2896&gt;0,I2896*O2896,"   -"),"   -")</f>
        <v xml:space="preserve">   -</v>
      </c>
      <c r="M2896" s="52"/>
      <c r="O2896" s="164"/>
      <c r="S2896" s="53"/>
    </row>
    <row r="2897" spans="1:19" hidden="1" x14ac:dyDescent="0.25">
      <c r="A2897" s="33" t="s">
        <v>109</v>
      </c>
      <c r="B2897" s="34">
        <f>VLOOKUP(D2897,nusedswatershed,4,FALSE)</f>
        <v>23</v>
      </c>
      <c r="C2897" s="35">
        <v>23</v>
      </c>
      <c r="D2897" s="36" t="s">
        <v>199</v>
      </c>
      <c r="E2897" s="36" t="s">
        <v>94</v>
      </c>
      <c r="F2897" s="21" t="s">
        <v>163</v>
      </c>
      <c r="G2897" s="22">
        <v>1970</v>
      </c>
      <c r="H2897" s="128">
        <v>8500</v>
      </c>
      <c r="I2897" s="40">
        <v>8500</v>
      </c>
      <c r="J2897" s="159" t="str">
        <f>IFERROR(IF(K2897&gt;0,I2897*K2897,"   -"),"   -")</f>
        <v xml:space="preserve">   -</v>
      </c>
      <c r="K2897" s="52" t="str">
        <f>_xlfn.IFNA(VLOOKUP(D2897&amp;"."&amp;G2897,PNIdata!$E$6:$L$264,2,FALSE),"-")</f>
        <v>-</v>
      </c>
      <c r="L2897" s="158" t="str">
        <f>IFERROR(IF(O2897&gt;0,I2897*O2897,"   -"),"   -")</f>
        <v xml:space="preserve">   -</v>
      </c>
      <c r="M2897" s="52"/>
      <c r="O2897" s="164"/>
      <c r="S2897" s="53"/>
    </row>
    <row r="2898" spans="1:19" hidden="1" x14ac:dyDescent="0.25">
      <c r="A2898" s="33" t="s">
        <v>109</v>
      </c>
      <c r="B2898" s="34">
        <f>VLOOKUP(D2898,nusedswatershed,4,FALSE)</f>
        <v>23</v>
      </c>
      <c r="C2898" s="35">
        <v>23</v>
      </c>
      <c r="D2898" s="36" t="s">
        <v>199</v>
      </c>
      <c r="E2898" s="36" t="s">
        <v>94</v>
      </c>
      <c r="F2898" s="21" t="s">
        <v>163</v>
      </c>
      <c r="G2898" s="22">
        <v>1969</v>
      </c>
      <c r="H2898" s="128">
        <v>13000</v>
      </c>
      <c r="I2898" s="40">
        <v>13000</v>
      </c>
      <c r="J2898" s="159" t="str">
        <f>IFERROR(IF(K2898&gt;0,I2898*K2898,"   -"),"   -")</f>
        <v xml:space="preserve">   -</v>
      </c>
      <c r="K2898" s="52" t="str">
        <f>_xlfn.IFNA(VLOOKUP(D2898&amp;"."&amp;G2898,PNIdata!$E$6:$L$264,2,FALSE),"-")</f>
        <v>-</v>
      </c>
      <c r="L2898" s="158" t="str">
        <f>IFERROR(IF(O2898&gt;0,I2898*O2898,"   -"),"   -")</f>
        <v xml:space="preserve">   -</v>
      </c>
      <c r="M2898" s="52"/>
      <c r="O2898" s="164"/>
      <c r="S2898" s="53"/>
    </row>
    <row r="2899" spans="1:19" hidden="1" x14ac:dyDescent="0.25">
      <c r="A2899" s="33" t="s">
        <v>109</v>
      </c>
      <c r="B2899" s="34">
        <f>VLOOKUP(D2899,nusedswatershed,4,FALSE)</f>
        <v>23</v>
      </c>
      <c r="C2899" s="35">
        <v>23</v>
      </c>
      <c r="D2899" s="36" t="s">
        <v>199</v>
      </c>
      <c r="E2899" s="36" t="s">
        <v>94</v>
      </c>
      <c r="F2899" s="21" t="s">
        <v>163</v>
      </c>
      <c r="G2899" s="22">
        <v>1968</v>
      </c>
      <c r="H2899" s="128">
        <v>12500</v>
      </c>
      <c r="I2899" s="40">
        <v>12500</v>
      </c>
      <c r="J2899" s="159" t="str">
        <f>IFERROR(IF(K2899&gt;0,I2899*K2899,"   -"),"   -")</f>
        <v xml:space="preserve">   -</v>
      </c>
      <c r="K2899" s="52" t="str">
        <f>_xlfn.IFNA(VLOOKUP(D2899&amp;"."&amp;G2899,PNIdata!$E$6:$L$264,2,FALSE),"-")</f>
        <v>-</v>
      </c>
      <c r="L2899" s="158" t="str">
        <f>IFERROR(IF(O2899&gt;0,I2899*O2899,"   -"),"   -")</f>
        <v xml:space="preserve">   -</v>
      </c>
      <c r="M2899" s="52"/>
      <c r="O2899" s="164"/>
      <c r="S2899" s="53"/>
    </row>
    <row r="2900" spans="1:19" hidden="1" x14ac:dyDescent="0.25">
      <c r="A2900" s="33" t="s">
        <v>109</v>
      </c>
      <c r="B2900" s="34">
        <f>VLOOKUP(D2900,nusedswatershed,4,FALSE)</f>
        <v>23</v>
      </c>
      <c r="C2900" s="35">
        <v>23</v>
      </c>
      <c r="D2900" s="36" t="s">
        <v>199</v>
      </c>
      <c r="E2900" s="36" t="s">
        <v>94</v>
      </c>
      <c r="F2900" s="21" t="s">
        <v>163</v>
      </c>
      <c r="G2900" s="22">
        <v>1967</v>
      </c>
      <c r="H2900" s="128">
        <v>15000</v>
      </c>
      <c r="I2900" s="40">
        <v>15000</v>
      </c>
      <c r="J2900" s="159" t="str">
        <f>IFERROR(IF(K2900&gt;0,I2900*K2900,"   -"),"   -")</f>
        <v xml:space="preserve">   -</v>
      </c>
      <c r="K2900" s="52" t="str">
        <f>_xlfn.IFNA(VLOOKUP(D2900&amp;"."&amp;G2900,PNIdata!$E$6:$L$264,2,FALSE),"-")</f>
        <v>-</v>
      </c>
      <c r="L2900" s="158" t="str">
        <f>IFERROR(IF(O2900&gt;0,I2900*O2900,"   -"),"   -")</f>
        <v xml:space="preserve">   -</v>
      </c>
      <c r="M2900" s="52"/>
      <c r="O2900" s="164"/>
      <c r="S2900" s="53"/>
    </row>
    <row r="2901" spans="1:19" hidden="1" x14ac:dyDescent="0.25">
      <c r="A2901" s="33" t="s">
        <v>109</v>
      </c>
      <c r="B2901" s="34">
        <f>VLOOKUP(D2901,nusedswatershed,4,FALSE)</f>
        <v>23</v>
      </c>
      <c r="C2901" s="35">
        <v>23</v>
      </c>
      <c r="D2901" s="36" t="s">
        <v>199</v>
      </c>
      <c r="E2901" s="36" t="s">
        <v>94</v>
      </c>
      <c r="F2901" s="21" t="s">
        <v>163</v>
      </c>
      <c r="G2901" s="22">
        <v>1966</v>
      </c>
      <c r="H2901" s="128">
        <v>7500</v>
      </c>
      <c r="I2901" s="40">
        <v>7500</v>
      </c>
      <c r="J2901" s="159" t="str">
        <f>IFERROR(IF(K2901&gt;0,I2901*K2901,"   -"),"   -")</f>
        <v xml:space="preserve">   -</v>
      </c>
      <c r="K2901" s="52" t="str">
        <f>_xlfn.IFNA(VLOOKUP(D2901&amp;"."&amp;G2901,PNIdata!$E$6:$L$264,2,FALSE),"-")</f>
        <v>-</v>
      </c>
      <c r="L2901" s="158" t="str">
        <f>IFERROR(IF(O2901&gt;0,I2901*O2901,"   -"),"   -")</f>
        <v xml:space="preserve">   -</v>
      </c>
      <c r="M2901" s="52"/>
      <c r="O2901" s="164"/>
      <c r="S2901" s="53"/>
    </row>
    <row r="2902" spans="1:19" hidden="1" x14ac:dyDescent="0.25">
      <c r="A2902" s="33" t="s">
        <v>109</v>
      </c>
      <c r="B2902" s="34">
        <f>VLOOKUP(D2902,nusedswatershed,4,FALSE)</f>
        <v>23</v>
      </c>
      <c r="C2902" s="35">
        <v>23</v>
      </c>
      <c r="D2902" s="36" t="s">
        <v>199</v>
      </c>
      <c r="E2902" s="36" t="s">
        <v>94</v>
      </c>
      <c r="F2902" s="21" t="s">
        <v>163</v>
      </c>
      <c r="G2902" s="22">
        <v>1965</v>
      </c>
      <c r="H2902" s="128">
        <v>7500</v>
      </c>
      <c r="I2902" s="40">
        <v>7500</v>
      </c>
      <c r="J2902" s="159" t="str">
        <f>IFERROR(IF(K2902&gt;0,I2902*K2902,"   -"),"   -")</f>
        <v xml:space="preserve">   -</v>
      </c>
      <c r="K2902" s="52" t="str">
        <f>_xlfn.IFNA(VLOOKUP(D2902&amp;"."&amp;G2902,PNIdata!$E$6:$L$264,2,FALSE),"-")</f>
        <v>-</v>
      </c>
      <c r="L2902" s="158" t="str">
        <f>IFERROR(IF(O2902&gt;0,I2902*O2902,"   -"),"   -")</f>
        <v xml:space="preserve">   -</v>
      </c>
      <c r="M2902" s="52"/>
      <c r="O2902" s="164"/>
      <c r="S2902" s="53"/>
    </row>
    <row r="2903" spans="1:19" hidden="1" x14ac:dyDescent="0.25">
      <c r="A2903" s="33" t="s">
        <v>109</v>
      </c>
      <c r="B2903" s="34">
        <f>VLOOKUP(D2903,nusedswatershed,4,FALSE)</f>
        <v>23</v>
      </c>
      <c r="C2903" s="35">
        <v>23</v>
      </c>
      <c r="D2903" s="36" t="s">
        <v>199</v>
      </c>
      <c r="E2903" s="36" t="s">
        <v>94</v>
      </c>
      <c r="F2903" s="21" t="s">
        <v>163</v>
      </c>
      <c r="G2903" s="22">
        <v>1964</v>
      </c>
      <c r="H2903" s="128">
        <v>15000</v>
      </c>
      <c r="I2903" s="40">
        <v>15000</v>
      </c>
      <c r="J2903" s="159" t="str">
        <f>IFERROR(IF(K2903&gt;0,I2903*K2903,"   -"),"   -")</f>
        <v xml:space="preserve">   -</v>
      </c>
      <c r="K2903" s="52" t="str">
        <f>_xlfn.IFNA(VLOOKUP(D2903&amp;"."&amp;G2903,PNIdata!$E$6:$L$264,2,FALSE),"-")</f>
        <v>-</v>
      </c>
      <c r="L2903" s="158" t="str">
        <f>IFERROR(IF(O2903&gt;0,I2903*O2903,"   -"),"   -")</f>
        <v xml:space="preserve">   -</v>
      </c>
      <c r="M2903" s="52"/>
      <c r="O2903" s="164"/>
      <c r="S2903" s="53"/>
    </row>
    <row r="2904" spans="1:19" hidden="1" x14ac:dyDescent="0.25">
      <c r="A2904" s="33" t="s">
        <v>109</v>
      </c>
      <c r="B2904" s="34">
        <f>VLOOKUP(D2904,nusedswatershed,4,FALSE)</f>
        <v>23</v>
      </c>
      <c r="C2904" s="35">
        <v>23</v>
      </c>
      <c r="D2904" s="36" t="s">
        <v>199</v>
      </c>
      <c r="E2904" s="36" t="s">
        <v>94</v>
      </c>
      <c r="F2904" s="21" t="s">
        <v>163</v>
      </c>
      <c r="G2904" s="22">
        <v>1963</v>
      </c>
      <c r="H2904" s="128">
        <v>7500</v>
      </c>
      <c r="I2904" s="40">
        <v>7500</v>
      </c>
      <c r="J2904" s="159" t="str">
        <f>IFERROR(IF(K2904&gt;0,I2904*K2904,"   -"),"   -")</f>
        <v xml:space="preserve">   -</v>
      </c>
      <c r="K2904" s="52" t="str">
        <f>_xlfn.IFNA(VLOOKUP(D2904&amp;"."&amp;G2904,PNIdata!$E$6:$L$264,2,FALSE),"-")</f>
        <v>-</v>
      </c>
      <c r="L2904" s="158" t="str">
        <f>IFERROR(IF(O2904&gt;0,I2904*O2904,"   -"),"   -")</f>
        <v xml:space="preserve">   -</v>
      </c>
      <c r="M2904" s="52"/>
      <c r="O2904" s="164"/>
      <c r="S2904" s="53"/>
    </row>
    <row r="2905" spans="1:19" hidden="1" x14ac:dyDescent="0.25">
      <c r="A2905" s="33" t="s">
        <v>109</v>
      </c>
      <c r="B2905" s="34">
        <f>VLOOKUP(D2905,nusedswatershed,4,FALSE)</f>
        <v>23</v>
      </c>
      <c r="C2905" s="35">
        <v>23</v>
      </c>
      <c r="D2905" s="36" t="s">
        <v>199</v>
      </c>
      <c r="E2905" s="36" t="s">
        <v>94</v>
      </c>
      <c r="F2905" s="21" t="s">
        <v>163</v>
      </c>
      <c r="G2905" s="22">
        <v>1962</v>
      </c>
      <c r="H2905" s="128">
        <v>7500</v>
      </c>
      <c r="I2905" s="40">
        <v>7500</v>
      </c>
      <c r="J2905" s="159" t="str">
        <f>IFERROR(IF(K2905&gt;0,I2905*K2905,"   -"),"   -")</f>
        <v xml:space="preserve">   -</v>
      </c>
      <c r="K2905" s="52" t="str">
        <f>_xlfn.IFNA(VLOOKUP(D2905&amp;"."&amp;G2905,PNIdata!$E$6:$L$264,2,FALSE),"-")</f>
        <v>-</v>
      </c>
      <c r="L2905" s="158" t="str">
        <f>IFERROR(IF(O2905&gt;0,I2905*O2905,"   -"),"   -")</f>
        <v xml:space="preserve">   -</v>
      </c>
      <c r="M2905" s="52"/>
      <c r="O2905" s="164"/>
      <c r="S2905" s="53"/>
    </row>
    <row r="2906" spans="1:19" hidden="1" x14ac:dyDescent="0.25">
      <c r="A2906" s="33" t="s">
        <v>109</v>
      </c>
      <c r="B2906" s="34">
        <f>VLOOKUP(D2906,nusedswatershed,4,FALSE)</f>
        <v>23</v>
      </c>
      <c r="C2906" s="35">
        <v>23</v>
      </c>
      <c r="D2906" s="36" t="s">
        <v>199</v>
      </c>
      <c r="E2906" s="36" t="s">
        <v>94</v>
      </c>
      <c r="F2906" s="21" t="s">
        <v>163</v>
      </c>
      <c r="G2906" s="22">
        <v>1961</v>
      </c>
      <c r="H2906" s="128">
        <v>7500</v>
      </c>
      <c r="I2906" s="40">
        <v>7500</v>
      </c>
      <c r="J2906" s="159" t="str">
        <f>IFERROR(IF(K2906&gt;0,I2906*K2906,"   -"),"   -")</f>
        <v xml:space="preserve">   -</v>
      </c>
      <c r="K2906" s="52" t="str">
        <f>_xlfn.IFNA(VLOOKUP(D2906&amp;"."&amp;G2906,PNIdata!$E$6:$L$264,2,FALSE),"-")</f>
        <v>-</v>
      </c>
      <c r="L2906" s="158" t="str">
        <f>IFERROR(IF(O2906&gt;0,I2906*O2906,"   -"),"   -")</f>
        <v xml:space="preserve">   -</v>
      </c>
      <c r="M2906" s="52"/>
      <c r="O2906" s="164"/>
      <c r="S2906" s="53"/>
    </row>
    <row r="2907" spans="1:19" hidden="1" x14ac:dyDescent="0.25">
      <c r="A2907" s="33" t="s">
        <v>109</v>
      </c>
      <c r="B2907" s="34">
        <f>VLOOKUP(D2907,nusedswatershed,4,FALSE)</f>
        <v>23</v>
      </c>
      <c r="C2907" s="35">
        <v>23</v>
      </c>
      <c r="D2907" s="36" t="s">
        <v>199</v>
      </c>
      <c r="E2907" s="36" t="s">
        <v>94</v>
      </c>
      <c r="F2907" s="21" t="s">
        <v>163</v>
      </c>
      <c r="G2907" s="22">
        <v>1960</v>
      </c>
      <c r="H2907" s="128">
        <v>7500</v>
      </c>
      <c r="I2907" s="40">
        <v>7500</v>
      </c>
      <c r="J2907" s="159" t="str">
        <f>IFERROR(IF(K2907&gt;0,I2907*K2907,"   -"),"   -")</f>
        <v xml:space="preserve">   -</v>
      </c>
      <c r="K2907" s="52" t="str">
        <f>_xlfn.IFNA(VLOOKUP(D2907&amp;"."&amp;G2907,PNIdata!$E$6:$L$264,2,FALSE),"-")</f>
        <v>-</v>
      </c>
      <c r="L2907" s="158" t="str">
        <f>IFERROR(IF(O2907&gt;0,I2907*O2907,"   -"),"   -")</f>
        <v xml:space="preserve">   -</v>
      </c>
      <c r="M2907" s="52"/>
      <c r="O2907" s="164"/>
      <c r="S2907" s="53"/>
    </row>
    <row r="2908" spans="1:19" hidden="1" x14ac:dyDescent="0.25">
      <c r="A2908" s="33" t="s">
        <v>109</v>
      </c>
      <c r="B2908" s="34">
        <f>VLOOKUP(D2908,nusedswatershed,4,FALSE)</f>
        <v>23</v>
      </c>
      <c r="C2908" s="35">
        <v>23</v>
      </c>
      <c r="D2908" s="36" t="s">
        <v>199</v>
      </c>
      <c r="E2908" s="36" t="s">
        <v>94</v>
      </c>
      <c r="F2908" s="21" t="s">
        <v>163</v>
      </c>
      <c r="G2908" s="22">
        <v>1959</v>
      </c>
      <c r="H2908" s="128">
        <v>7500</v>
      </c>
      <c r="I2908" s="40">
        <v>7500</v>
      </c>
      <c r="J2908" s="159" t="str">
        <f>IFERROR(IF(K2908&gt;0,I2908*K2908,"   -"),"   -")</f>
        <v xml:space="preserve">   -</v>
      </c>
      <c r="K2908" s="52" t="str">
        <f>_xlfn.IFNA(VLOOKUP(D2908&amp;"."&amp;G2908,PNIdata!$E$6:$L$264,2,FALSE),"-")</f>
        <v>-</v>
      </c>
      <c r="L2908" s="158" t="str">
        <f>IFERROR(IF(O2908&gt;0,I2908*O2908,"   -"),"   -")</f>
        <v xml:space="preserve">   -</v>
      </c>
      <c r="M2908" s="52"/>
      <c r="O2908" s="164"/>
      <c r="S2908" s="53"/>
    </row>
    <row r="2909" spans="1:19" hidden="1" x14ac:dyDescent="0.25">
      <c r="A2909" s="33" t="s">
        <v>109</v>
      </c>
      <c r="B2909" s="34">
        <f>VLOOKUP(D2909,nusedswatershed,4,FALSE)</f>
        <v>23</v>
      </c>
      <c r="C2909" s="35">
        <v>23</v>
      </c>
      <c r="D2909" s="36" t="s">
        <v>199</v>
      </c>
      <c r="E2909" s="36" t="s">
        <v>94</v>
      </c>
      <c r="F2909" s="21" t="s">
        <v>163</v>
      </c>
      <c r="G2909" s="22">
        <v>1958</v>
      </c>
      <c r="H2909" s="128">
        <v>15000</v>
      </c>
      <c r="I2909" s="40">
        <v>15000</v>
      </c>
      <c r="J2909" s="159" t="str">
        <f>IFERROR(IF(K2909&gt;0,I2909*K2909,"   -"),"   -")</f>
        <v xml:space="preserve">   -</v>
      </c>
      <c r="K2909" s="52" t="str">
        <f>_xlfn.IFNA(VLOOKUP(D2909&amp;"."&amp;G2909,PNIdata!$E$6:$L$264,2,FALSE),"-")</f>
        <v>-</v>
      </c>
      <c r="L2909" s="158" t="str">
        <f>IFERROR(IF(O2909&gt;0,I2909*O2909,"   -"),"   -")</f>
        <v xml:space="preserve">   -</v>
      </c>
      <c r="M2909" s="52"/>
      <c r="O2909" s="164"/>
      <c r="S2909" s="53"/>
    </row>
    <row r="2910" spans="1:19" hidden="1" x14ac:dyDescent="0.25">
      <c r="A2910" s="33" t="s">
        <v>109</v>
      </c>
      <c r="B2910" s="34">
        <f>VLOOKUP(D2910,nusedswatershed,4,FALSE)</f>
        <v>23</v>
      </c>
      <c r="C2910" s="35">
        <v>23</v>
      </c>
      <c r="D2910" s="36" t="s">
        <v>199</v>
      </c>
      <c r="E2910" s="36" t="s">
        <v>94</v>
      </c>
      <c r="F2910" s="21" t="s">
        <v>163</v>
      </c>
      <c r="G2910" s="22">
        <v>1957</v>
      </c>
      <c r="H2910" s="128">
        <v>7500</v>
      </c>
      <c r="I2910" s="40">
        <v>7500</v>
      </c>
      <c r="J2910" s="159" t="str">
        <f>IFERROR(IF(K2910&gt;0,I2910*K2910,"   -"),"   -")</f>
        <v xml:space="preserve">   -</v>
      </c>
      <c r="K2910" s="52" t="str">
        <f>_xlfn.IFNA(VLOOKUP(D2910&amp;"."&amp;G2910,PNIdata!$E$6:$L$264,2,FALSE),"-")</f>
        <v>-</v>
      </c>
      <c r="L2910" s="158" t="str">
        <f>IFERROR(IF(O2910&gt;0,I2910*O2910,"   -"),"   -")</f>
        <v xml:space="preserve">   -</v>
      </c>
      <c r="M2910" s="52"/>
      <c r="O2910" s="164"/>
      <c r="S2910" s="53"/>
    </row>
    <row r="2911" spans="1:19" hidden="1" x14ac:dyDescent="0.25">
      <c r="A2911" s="33" t="s">
        <v>109</v>
      </c>
      <c r="B2911" s="34">
        <f>VLOOKUP(D2911,nusedswatershed,4,FALSE)</f>
        <v>23</v>
      </c>
      <c r="C2911" s="35">
        <v>23</v>
      </c>
      <c r="D2911" s="36" t="s">
        <v>199</v>
      </c>
      <c r="E2911" s="36" t="s">
        <v>94</v>
      </c>
      <c r="F2911" s="21" t="s">
        <v>163</v>
      </c>
      <c r="G2911" s="22">
        <v>1956</v>
      </c>
      <c r="H2911" s="128">
        <v>15000</v>
      </c>
      <c r="I2911" s="40">
        <v>15000</v>
      </c>
      <c r="J2911" s="159" t="str">
        <f>IFERROR(IF(K2911&gt;0,I2911*K2911,"   -"),"   -")</f>
        <v xml:space="preserve">   -</v>
      </c>
      <c r="K2911" s="52" t="str">
        <f>_xlfn.IFNA(VLOOKUP(D2911&amp;"."&amp;G2911,PNIdata!$E$6:$L$264,2,FALSE),"-")</f>
        <v>-</v>
      </c>
      <c r="L2911" s="158" t="str">
        <f>IFERROR(IF(O2911&gt;0,I2911*O2911,"   -"),"   -")</f>
        <v xml:space="preserve">   -</v>
      </c>
      <c r="M2911" s="52"/>
      <c r="O2911" s="164"/>
      <c r="S2911" s="53"/>
    </row>
    <row r="2912" spans="1:19" hidden="1" x14ac:dyDescent="0.25">
      <c r="A2912" s="33" t="s">
        <v>109</v>
      </c>
      <c r="B2912" s="34">
        <f>VLOOKUP(D2912,nusedswatershed,4,FALSE)</f>
        <v>23</v>
      </c>
      <c r="C2912" s="35">
        <v>23</v>
      </c>
      <c r="D2912" s="36" t="s">
        <v>199</v>
      </c>
      <c r="E2912" s="36" t="s">
        <v>94</v>
      </c>
      <c r="F2912" s="21" t="s">
        <v>163</v>
      </c>
      <c r="G2912" s="22">
        <v>1955</v>
      </c>
      <c r="H2912" s="128">
        <v>7500</v>
      </c>
      <c r="I2912" s="40">
        <v>7500</v>
      </c>
      <c r="J2912" s="159" t="str">
        <f>IFERROR(IF(K2912&gt;0,I2912*K2912,"   -"),"   -")</f>
        <v xml:space="preserve">   -</v>
      </c>
      <c r="K2912" s="52" t="str">
        <f>_xlfn.IFNA(VLOOKUP(D2912&amp;"."&amp;G2912,PNIdata!$E$6:$L$264,2,FALSE),"-")</f>
        <v>-</v>
      </c>
      <c r="L2912" s="158" t="str">
        <f>IFERROR(IF(O2912&gt;0,I2912*O2912,"   -"),"   -")</f>
        <v xml:space="preserve">   -</v>
      </c>
      <c r="M2912" s="52"/>
      <c r="O2912" s="164"/>
      <c r="S2912" s="53"/>
    </row>
    <row r="2913" spans="1:19" hidden="1" x14ac:dyDescent="0.25">
      <c r="A2913" s="33" t="s">
        <v>109</v>
      </c>
      <c r="B2913" s="34">
        <f>VLOOKUP(D2913,nusedswatershed,4,FALSE)</f>
        <v>23</v>
      </c>
      <c r="C2913" s="35">
        <v>23</v>
      </c>
      <c r="D2913" s="36" t="s">
        <v>199</v>
      </c>
      <c r="E2913" s="36" t="s">
        <v>94</v>
      </c>
      <c r="F2913" s="21" t="s">
        <v>163</v>
      </c>
      <c r="G2913" s="22">
        <v>1954</v>
      </c>
      <c r="H2913" s="128">
        <v>7500</v>
      </c>
      <c r="I2913" s="40">
        <v>7500</v>
      </c>
      <c r="J2913" s="159" t="str">
        <f>IFERROR(IF(K2913&gt;0,I2913*K2913,"   -"),"   -")</f>
        <v xml:space="preserve">   -</v>
      </c>
      <c r="K2913" s="52" t="str">
        <f>_xlfn.IFNA(VLOOKUP(D2913&amp;"."&amp;G2913,PNIdata!$E$6:$L$264,2,FALSE),"-")</f>
        <v>-</v>
      </c>
      <c r="L2913" s="158" t="str">
        <f>IFERROR(IF(O2913&gt;0,I2913*O2913,"   -"),"   -")</f>
        <v xml:space="preserve">   -</v>
      </c>
      <c r="M2913" s="52"/>
      <c r="O2913" s="164"/>
      <c r="S2913" s="53"/>
    </row>
    <row r="2914" spans="1:19" hidden="1" x14ac:dyDescent="0.25">
      <c r="A2914" s="33" t="s">
        <v>109</v>
      </c>
      <c r="B2914" s="34">
        <f>VLOOKUP(D2914,nusedswatershed,4,FALSE)</f>
        <v>23</v>
      </c>
      <c r="C2914" s="35">
        <v>23</v>
      </c>
      <c r="D2914" s="36" t="s">
        <v>199</v>
      </c>
      <c r="E2914" s="36" t="s">
        <v>94</v>
      </c>
      <c r="F2914" s="21" t="s">
        <v>163</v>
      </c>
      <c r="G2914" s="22">
        <v>1953</v>
      </c>
      <c r="H2914" s="128">
        <v>7500</v>
      </c>
      <c r="I2914" s="40">
        <v>7500</v>
      </c>
      <c r="J2914" s="159" t="str">
        <f>IFERROR(IF(K2914&gt;0,I2914*K2914,"   -"),"   -")</f>
        <v xml:space="preserve">   -</v>
      </c>
      <c r="K2914" s="52" t="str">
        <f>_xlfn.IFNA(VLOOKUP(D2914&amp;"."&amp;G2914,PNIdata!$E$6:$L$264,2,FALSE),"-")</f>
        <v>-</v>
      </c>
      <c r="L2914" s="158" t="str">
        <f>IFERROR(IF(O2914&gt;0,I2914*O2914,"   -"),"   -")</f>
        <v xml:space="preserve">   -</v>
      </c>
      <c r="M2914" s="52"/>
      <c r="N2914" s="167"/>
      <c r="O2914" s="167"/>
      <c r="S2914" s="53"/>
    </row>
    <row r="2915" spans="1:19" x14ac:dyDescent="0.25">
      <c r="A2915" s="33" t="s">
        <v>109</v>
      </c>
      <c r="B2915" s="34" t="e">
        <f>VLOOKUP(D2915,nusedswatershed,4,FALSE)</f>
        <v>#N/A</v>
      </c>
      <c r="C2915" s="35">
        <v>20</v>
      </c>
      <c r="D2915" s="36" t="s">
        <v>95</v>
      </c>
      <c r="E2915" s="36" t="s">
        <v>180</v>
      </c>
      <c r="F2915" s="21" t="s">
        <v>163</v>
      </c>
      <c r="G2915" s="40">
        <v>2023</v>
      </c>
      <c r="H2915" s="128" t="s">
        <v>646</v>
      </c>
      <c r="I2915" s="40"/>
      <c r="J2915" s="159" t="str">
        <f>IFERROR(IF(K2915&gt;0,I2915*K2915,"   -"),"   -")</f>
        <v xml:space="preserve">   -</v>
      </c>
      <c r="K2915" s="52" t="str">
        <f>_xlfn.IFNA(VLOOKUP(D2915&amp;"."&amp;G2915,PNIdata!$E$6:$L$264,2,FALSE),"-")</f>
        <v>-</v>
      </c>
      <c r="L2915" s="158" t="str">
        <f>IFERROR(IF(O2915&gt;0,I2915*O2915,"   -"),"   -")</f>
        <v xml:space="preserve">   -</v>
      </c>
      <c r="M2915" s="52"/>
      <c r="N2915" s="167"/>
      <c r="O2915" s="167"/>
    </row>
    <row r="2916" spans="1:19" x14ac:dyDescent="0.25">
      <c r="A2916" s="33" t="s">
        <v>109</v>
      </c>
      <c r="B2916" s="34" t="e">
        <f>VLOOKUP(D2916,nusedswatershed,4,FALSE)</f>
        <v>#N/A</v>
      </c>
      <c r="C2916" s="35">
        <v>20</v>
      </c>
      <c r="D2916" s="36" t="s">
        <v>95</v>
      </c>
      <c r="E2916" s="36" t="s">
        <v>180</v>
      </c>
      <c r="F2916" s="21" t="s">
        <v>163</v>
      </c>
      <c r="G2916" s="40">
        <v>2022</v>
      </c>
      <c r="H2916" s="128">
        <v>237</v>
      </c>
      <c r="I2916" s="40">
        <v>237</v>
      </c>
      <c r="J2916" s="159" t="str">
        <f>IFERROR(IF(K2916&gt;0,I2916*K2916,"   -"),"   -")</f>
        <v xml:space="preserve">   -</v>
      </c>
      <c r="K2916" s="52" t="str">
        <f>_xlfn.IFNA(VLOOKUP(D2916&amp;"."&amp;G2916,PNIdata!$E$6:$L$264,2,FALSE),"-")</f>
        <v>-</v>
      </c>
      <c r="L2916" s="158" t="str">
        <f>IFERROR(IF(O2916&gt;0,I2916*O2916,"   -"),"   -")</f>
        <v xml:space="preserve">   -</v>
      </c>
      <c r="M2916" s="52"/>
      <c r="N2916" s="167"/>
      <c r="O2916" s="167"/>
      <c r="S2916" s="53">
        <v>862945</v>
      </c>
    </row>
    <row r="2917" spans="1:19" x14ac:dyDescent="0.25">
      <c r="A2917" s="33" t="s">
        <v>109</v>
      </c>
      <c r="B2917" s="34" t="e">
        <f>VLOOKUP(D2917,nusedswatershed,4,FALSE)</f>
        <v>#N/A</v>
      </c>
      <c r="C2917" s="35">
        <v>20</v>
      </c>
      <c r="D2917" s="36" t="s">
        <v>95</v>
      </c>
      <c r="E2917" s="36" t="s">
        <v>180</v>
      </c>
      <c r="F2917" s="21" t="s">
        <v>163</v>
      </c>
      <c r="G2917" s="40">
        <v>2021</v>
      </c>
      <c r="H2917" s="128">
        <v>875</v>
      </c>
      <c r="I2917" s="40">
        <v>875</v>
      </c>
      <c r="J2917" s="159" t="str">
        <f>IFERROR(IF(K2917&gt;0,I2917*K2917,"   -"),"   -")</f>
        <v xml:space="preserve">   -</v>
      </c>
      <c r="K2917" s="52" t="str">
        <f>_xlfn.IFNA(VLOOKUP(D2917&amp;"."&amp;G2917,PNIdata!$E$6:$L$264,2,FALSE),"-")</f>
        <v>-</v>
      </c>
      <c r="L2917" s="158" t="str">
        <f>IFERROR(IF(O2917&gt;0,I2917*O2917,"   -"),"   -")</f>
        <v xml:space="preserve">   -</v>
      </c>
      <c r="M2917" s="52"/>
      <c r="N2917" s="167"/>
      <c r="O2917" s="167"/>
      <c r="S2917" s="53">
        <v>924247</v>
      </c>
    </row>
    <row r="2918" spans="1:19" x14ac:dyDescent="0.25">
      <c r="A2918" s="33" t="s">
        <v>109</v>
      </c>
      <c r="B2918" s="34" t="e">
        <f>VLOOKUP(D2918,nusedswatershed,4,FALSE)</f>
        <v>#N/A</v>
      </c>
      <c r="C2918" s="35">
        <v>20</v>
      </c>
      <c r="D2918" s="36" t="s">
        <v>95</v>
      </c>
      <c r="E2918" s="36" t="s">
        <v>180</v>
      </c>
      <c r="F2918" s="21" t="s">
        <v>163</v>
      </c>
      <c r="G2918" s="40">
        <v>2020</v>
      </c>
      <c r="H2918" s="128">
        <v>1295</v>
      </c>
      <c r="I2918" s="40">
        <v>1295</v>
      </c>
      <c r="J2918" s="159" t="str">
        <f>IFERROR(IF(K2918&gt;0,I2918*K2918,"   -"),"   -")</f>
        <v xml:space="preserve">   -</v>
      </c>
      <c r="K2918" s="52" t="str">
        <f>_xlfn.IFNA(VLOOKUP(D2918&amp;"."&amp;G2918,PNIdata!$E$6:$L$264,2,FALSE),"-")</f>
        <v>-</v>
      </c>
      <c r="L2918" s="158" t="str">
        <f>IFERROR(IF(O2918&gt;0,I2918*O2918,"   -"),"   -")</f>
        <v xml:space="preserve">   -</v>
      </c>
      <c r="M2918" s="52"/>
      <c r="N2918" s="167"/>
      <c r="O2918" s="167"/>
      <c r="S2918" s="53">
        <v>794342</v>
      </c>
    </row>
    <row r="2919" spans="1:19" x14ac:dyDescent="0.25">
      <c r="A2919" s="33" t="s">
        <v>109</v>
      </c>
      <c r="B2919" s="34" t="e">
        <f>VLOOKUP(D2919,nusedswatershed,4,FALSE)</f>
        <v>#N/A</v>
      </c>
      <c r="C2919" s="35">
        <v>20</v>
      </c>
      <c r="D2919" s="36" t="s">
        <v>95</v>
      </c>
      <c r="E2919" s="36" t="s">
        <v>180</v>
      </c>
      <c r="F2919" s="21" t="s">
        <v>163</v>
      </c>
      <c r="G2919" s="40">
        <v>2019</v>
      </c>
      <c r="H2919" s="128">
        <v>745</v>
      </c>
      <c r="I2919" s="40">
        <v>745</v>
      </c>
      <c r="J2919" s="159" t="str">
        <f>IFERROR(IF(K2919&gt;0,I2919*K2919,"   -"),"   -")</f>
        <v xml:space="preserve">   -</v>
      </c>
      <c r="K2919" s="52" t="str">
        <f>_xlfn.IFNA(VLOOKUP(D2919&amp;"."&amp;G2919,PNIdata!$E$6:$L$264,2,FALSE),"-")</f>
        <v>-</v>
      </c>
      <c r="L2919" s="158" t="str">
        <f>IFERROR(IF(O2919&gt;0,I2919*O2919,"   -"),"   -")</f>
        <v xml:space="preserve">   -</v>
      </c>
      <c r="M2919" s="52"/>
      <c r="N2919" s="167"/>
      <c r="O2919" s="167"/>
      <c r="S2919" s="53">
        <v>1154788</v>
      </c>
    </row>
    <row r="2920" spans="1:19" x14ac:dyDescent="0.25">
      <c r="A2920" s="33" t="s">
        <v>109</v>
      </c>
      <c r="B2920" s="34" t="e">
        <f>VLOOKUP(D2920,nusedswatershed,4,FALSE)</f>
        <v>#N/A</v>
      </c>
      <c r="C2920" s="35">
        <v>20</v>
      </c>
      <c r="D2920" s="36" t="s">
        <v>95</v>
      </c>
      <c r="E2920" s="36" t="s">
        <v>180</v>
      </c>
      <c r="F2920" s="21" t="s">
        <v>163</v>
      </c>
      <c r="G2920" s="40">
        <v>2018</v>
      </c>
      <c r="H2920" s="128">
        <v>447</v>
      </c>
      <c r="I2920" s="40">
        <v>447</v>
      </c>
      <c r="J2920" s="159" t="str">
        <f>IFERROR(IF(K2920&gt;0,I2920*K2920,"   -"),"   -")</f>
        <v xml:space="preserve">   -</v>
      </c>
      <c r="K2920" s="52" t="str">
        <f>_xlfn.IFNA(VLOOKUP(D2920&amp;"."&amp;G2920,PNIdata!$E$6:$L$264,2,FALSE),"-")</f>
        <v>-</v>
      </c>
      <c r="L2920" s="158" t="str">
        <f>IFERROR(IF(O2920&gt;0,I2920*O2920,"   -"),"   -")</f>
        <v xml:space="preserve">   -</v>
      </c>
      <c r="M2920" s="52"/>
      <c r="N2920" s="167"/>
      <c r="O2920" s="167"/>
      <c r="S2920" s="53">
        <v>1089173</v>
      </c>
    </row>
    <row r="2921" spans="1:19" x14ac:dyDescent="0.25">
      <c r="A2921" s="33" t="s">
        <v>109</v>
      </c>
      <c r="B2921" s="34" t="e">
        <f>VLOOKUP(D2921,nusedswatershed,4,FALSE)</f>
        <v>#N/A</v>
      </c>
      <c r="C2921" s="35">
        <v>20</v>
      </c>
      <c r="D2921" s="36" t="s">
        <v>95</v>
      </c>
      <c r="E2921" s="36" t="s">
        <v>180</v>
      </c>
      <c r="F2921" s="21" t="s">
        <v>163</v>
      </c>
      <c r="G2921" s="40">
        <v>2017</v>
      </c>
      <c r="H2921" s="128">
        <v>184</v>
      </c>
      <c r="I2921" s="40">
        <v>184</v>
      </c>
      <c r="J2921" s="159" t="str">
        <f>IFERROR(IF(K2921&gt;0,I2921*K2921,"   -"),"   -")</f>
        <v xml:space="preserve">   -</v>
      </c>
      <c r="K2921" s="52" t="str">
        <f>_xlfn.IFNA(VLOOKUP(D2921&amp;"."&amp;G2921,PNIdata!$E$6:$L$264,2,FALSE),"-")</f>
        <v>-</v>
      </c>
      <c r="L2921" s="158" t="str">
        <f>IFERROR(IF(O2921&gt;0,I2921*O2921,"   -"),"   -")</f>
        <v xml:space="preserve">   -</v>
      </c>
      <c r="M2921" s="52"/>
      <c r="N2921" s="167"/>
      <c r="O2921" s="167"/>
      <c r="S2921" s="53">
        <v>912397</v>
      </c>
    </row>
    <row r="2922" spans="1:19" x14ac:dyDescent="0.25">
      <c r="A2922" s="33" t="s">
        <v>109</v>
      </c>
      <c r="B2922" s="34" t="e">
        <f>VLOOKUP(D2922,nusedswatershed,4,FALSE)</f>
        <v>#N/A</v>
      </c>
      <c r="C2922" s="35">
        <v>20</v>
      </c>
      <c r="D2922" s="36" t="s">
        <v>95</v>
      </c>
      <c r="E2922" s="36" t="s">
        <v>180</v>
      </c>
      <c r="F2922" s="21" t="s">
        <v>163</v>
      </c>
      <c r="G2922" s="40">
        <v>2016</v>
      </c>
      <c r="H2922" s="128" t="s">
        <v>646</v>
      </c>
      <c r="I2922" s="40"/>
      <c r="J2922" s="159" t="str">
        <f>IFERROR(IF(K2922&gt;0,I2922*K2922,"   -"),"   -")</f>
        <v xml:space="preserve">   -</v>
      </c>
      <c r="K2922" s="52" t="str">
        <f>_xlfn.IFNA(VLOOKUP(D2922&amp;"."&amp;G2922,PNIdata!$E$6:$L$264,2,FALSE),"-")</f>
        <v>-</v>
      </c>
      <c r="L2922" s="158" t="str">
        <f>IFERROR(IF(O2922&gt;0,I2922*O2922,"   -"),"   -")</f>
        <v xml:space="preserve">   -</v>
      </c>
      <c r="M2922" s="52"/>
      <c r="N2922" s="167"/>
      <c r="O2922" s="167"/>
      <c r="S2922" s="53">
        <v>776420</v>
      </c>
    </row>
    <row r="2923" spans="1:19" x14ac:dyDescent="0.25">
      <c r="A2923" s="33" t="s">
        <v>109</v>
      </c>
      <c r="B2923" s="34" t="e">
        <f>VLOOKUP(D2923,nusedswatershed,4,FALSE)</f>
        <v>#N/A</v>
      </c>
      <c r="C2923" s="35">
        <v>20</v>
      </c>
      <c r="D2923" s="36" t="s">
        <v>95</v>
      </c>
      <c r="E2923" s="36" t="s">
        <v>180</v>
      </c>
      <c r="F2923" s="21" t="s">
        <v>163</v>
      </c>
      <c r="G2923" s="22">
        <v>2015</v>
      </c>
      <c r="H2923" s="128" t="s">
        <v>646</v>
      </c>
      <c r="I2923" s="40"/>
      <c r="J2923" s="159" t="str">
        <f>IFERROR(IF(K2923&gt;0,I2923*K2923,"   -"),"   -")</f>
        <v xml:space="preserve">   -</v>
      </c>
      <c r="K2923" s="52" t="str">
        <f>_xlfn.IFNA(VLOOKUP(D2923&amp;"."&amp;G2923,PNIdata!$E$6:$L$264,2,FALSE),"-")</f>
        <v>-</v>
      </c>
      <c r="L2923" s="158" t="str">
        <f>IFERROR(IF(O2923&gt;0,I2923*O2923,"   -"),"   -")</f>
        <v xml:space="preserve">   -</v>
      </c>
      <c r="M2923" s="52"/>
      <c r="N2923" s="167"/>
      <c r="O2923" s="167"/>
      <c r="S2923" s="53">
        <v>513185</v>
      </c>
    </row>
    <row r="2924" spans="1:19" x14ac:dyDescent="0.25">
      <c r="A2924" s="33" t="s">
        <v>109</v>
      </c>
      <c r="B2924" s="34" t="e">
        <f>VLOOKUP(D2924,nusedswatershed,4,FALSE)</f>
        <v>#N/A</v>
      </c>
      <c r="C2924" s="35">
        <v>20</v>
      </c>
      <c r="D2924" s="36" t="s">
        <v>95</v>
      </c>
      <c r="E2924" s="36" t="s">
        <v>180</v>
      </c>
      <c r="F2924" s="21" t="s">
        <v>163</v>
      </c>
      <c r="G2924" s="22">
        <v>2014</v>
      </c>
      <c r="H2924" s="128">
        <v>344</v>
      </c>
      <c r="I2924" s="40">
        <v>344</v>
      </c>
      <c r="J2924" s="159" t="str">
        <f>IFERROR(IF(K2924&gt;0,I2924*K2924,"   -"),"   -")</f>
        <v xml:space="preserve">   -</v>
      </c>
      <c r="K2924" s="52" t="str">
        <f>_xlfn.IFNA(VLOOKUP(D2924&amp;"."&amp;G2924,PNIdata!$E$6:$L$264,2,FALSE),"-")</f>
        <v>-</v>
      </c>
      <c r="L2924" s="158" t="str">
        <f>IFERROR(IF(O2924&gt;0,I2924*O2924,"   -"),"   -")</f>
        <v xml:space="preserve">   -</v>
      </c>
      <c r="M2924" s="52"/>
      <c r="N2924" s="167"/>
      <c r="O2924" s="167"/>
      <c r="S2924" s="53">
        <v>472716</v>
      </c>
    </row>
    <row r="2925" spans="1:19" x14ac:dyDescent="0.25">
      <c r="A2925" s="33" t="s">
        <v>109</v>
      </c>
      <c r="B2925" s="34" t="e">
        <f>VLOOKUP(D2925,nusedswatershed,4,FALSE)</f>
        <v>#N/A</v>
      </c>
      <c r="C2925" s="35">
        <v>20</v>
      </c>
      <c r="D2925" s="36" t="s">
        <v>95</v>
      </c>
      <c r="E2925" s="36" t="s">
        <v>180</v>
      </c>
      <c r="F2925" s="21" t="s">
        <v>163</v>
      </c>
      <c r="G2925">
        <v>2013</v>
      </c>
      <c r="H2925" s="128">
        <v>807</v>
      </c>
      <c r="I2925" s="40">
        <v>807</v>
      </c>
      <c r="J2925" s="159" t="str">
        <f>IFERROR(IF(K2925&gt;0,I2925*K2925,"   -"),"   -")</f>
        <v xml:space="preserve">   -</v>
      </c>
      <c r="K2925" s="52" t="str">
        <f>_xlfn.IFNA(VLOOKUP(D2925&amp;"."&amp;G2925,PNIdata!$E$6:$L$264,2,FALSE),"-")</f>
        <v>-</v>
      </c>
      <c r="L2925" s="158" t="str">
        <f>IFERROR(IF(O2925&gt;0,I2925*O2925,"   -"),"   -")</f>
        <v xml:space="preserve">   -</v>
      </c>
      <c r="M2925" s="52"/>
      <c r="N2925" s="167"/>
      <c r="O2925" s="167"/>
      <c r="S2925" s="53">
        <v>372500</v>
      </c>
    </row>
    <row r="2926" spans="1:19" x14ac:dyDescent="0.25">
      <c r="A2926" s="33" t="s">
        <v>109</v>
      </c>
      <c r="B2926" s="34" t="e">
        <f>VLOOKUP(D2926,nusedswatershed,4,FALSE)</f>
        <v>#N/A</v>
      </c>
      <c r="C2926" s="35">
        <v>20</v>
      </c>
      <c r="D2926" s="36" t="s">
        <v>95</v>
      </c>
      <c r="E2926" s="36" t="s">
        <v>180</v>
      </c>
      <c r="F2926" s="21" t="s">
        <v>163</v>
      </c>
      <c r="G2926" s="22">
        <v>2012</v>
      </c>
      <c r="H2926" s="128">
        <v>306</v>
      </c>
      <c r="I2926" s="40">
        <v>306</v>
      </c>
      <c r="J2926" s="159" t="str">
        <f>IFERROR(IF(K2926&gt;0,I2926*K2926,"   -"),"   -")</f>
        <v xml:space="preserve">   -</v>
      </c>
      <c r="K2926" s="52" t="str">
        <f>_xlfn.IFNA(VLOOKUP(D2926&amp;"."&amp;G2926,PNIdata!$E$6:$L$264,2,FALSE),"-")</f>
        <v>-</v>
      </c>
      <c r="L2926" s="158" t="str">
        <f>IFERROR(IF(O2926&gt;0,I2926*O2926,"   -"),"   -")</f>
        <v xml:space="preserve">   -</v>
      </c>
      <c r="M2926" s="52"/>
      <c r="N2926" s="167"/>
      <c r="O2926" s="167"/>
      <c r="S2926" s="53">
        <v>320120</v>
      </c>
    </row>
    <row r="2927" spans="1:19" x14ac:dyDescent="0.25">
      <c r="A2927" s="33" t="s">
        <v>109</v>
      </c>
      <c r="B2927" s="34" t="e">
        <f>VLOOKUP(D2927,nusedswatershed,4,FALSE)</f>
        <v>#N/A</v>
      </c>
      <c r="C2927" s="35">
        <v>20</v>
      </c>
      <c r="D2927" s="36" t="s">
        <v>95</v>
      </c>
      <c r="E2927" s="36" t="s">
        <v>180</v>
      </c>
      <c r="F2927" s="21" t="s">
        <v>163</v>
      </c>
      <c r="G2927" s="22">
        <v>2011</v>
      </c>
      <c r="H2927" s="128" t="s">
        <v>646</v>
      </c>
      <c r="I2927" s="40"/>
      <c r="J2927" s="159" t="str">
        <f>IFERROR(IF(K2927&gt;0,I2927*K2927,"   -"),"   -")</f>
        <v xml:space="preserve">   -</v>
      </c>
      <c r="K2927" s="52" t="str">
        <f>_xlfn.IFNA(VLOOKUP(D2927&amp;"."&amp;G2927,PNIdata!$E$6:$L$264,2,FALSE),"-")</f>
        <v>-</v>
      </c>
      <c r="L2927" s="158" t="str">
        <f>IFERROR(IF(O2927&gt;0,I2927*O2927,"   -"),"   -")</f>
        <v xml:space="preserve">   -</v>
      </c>
      <c r="M2927" s="52"/>
      <c r="N2927" s="167"/>
      <c r="O2927" s="167"/>
      <c r="S2927" s="53">
        <v>403100</v>
      </c>
    </row>
    <row r="2928" spans="1:19" x14ac:dyDescent="0.25">
      <c r="A2928" s="33" t="s">
        <v>109</v>
      </c>
      <c r="B2928" s="34" t="e">
        <f>VLOOKUP(D2928,nusedswatershed,4,FALSE)</f>
        <v>#N/A</v>
      </c>
      <c r="C2928" s="35">
        <v>20</v>
      </c>
      <c r="D2928" s="36" t="s">
        <v>95</v>
      </c>
      <c r="E2928" s="36" t="s">
        <v>180</v>
      </c>
      <c r="F2928" s="21" t="s">
        <v>163</v>
      </c>
      <c r="G2928" s="22">
        <v>2010</v>
      </c>
      <c r="H2928" s="128">
        <v>418</v>
      </c>
      <c r="I2928" s="40">
        <v>418</v>
      </c>
      <c r="J2928" s="159" t="str">
        <f>IFERROR(IF(K2928&gt;0,I2928*K2928,"   -"),"   -")</f>
        <v xml:space="preserve">   -</v>
      </c>
      <c r="K2928" s="52" t="str">
        <f>_xlfn.IFNA(VLOOKUP(D2928&amp;"."&amp;G2928,PNIdata!$E$6:$L$264,2,FALSE),"-")</f>
        <v>-</v>
      </c>
      <c r="L2928" s="158" t="str">
        <f>IFERROR(IF(O2928&gt;0,I2928*O2928,"   -"),"   -")</f>
        <v xml:space="preserve">   -</v>
      </c>
      <c r="M2928" s="52"/>
      <c r="N2928" s="167"/>
      <c r="O2928" s="167"/>
      <c r="S2928" s="53">
        <v>319530</v>
      </c>
    </row>
    <row r="2929" spans="1:19" x14ac:dyDescent="0.25">
      <c r="A2929" s="33" t="s">
        <v>109</v>
      </c>
      <c r="B2929" s="34" t="e">
        <f>VLOOKUP(D2929,nusedswatershed,4,FALSE)</f>
        <v>#N/A</v>
      </c>
      <c r="C2929" s="35">
        <v>20</v>
      </c>
      <c r="D2929" s="36" t="s">
        <v>95</v>
      </c>
      <c r="E2929" s="36" t="s">
        <v>180</v>
      </c>
      <c r="F2929" s="21" t="s">
        <v>163</v>
      </c>
      <c r="G2929" s="22">
        <v>2009</v>
      </c>
      <c r="H2929" s="128" t="s">
        <v>646</v>
      </c>
      <c r="I2929" s="40"/>
      <c r="J2929" s="159" t="str">
        <f>IFERROR(IF(K2929&gt;0,I2929*K2929,"   -"),"   -")</f>
        <v xml:space="preserve">   -</v>
      </c>
      <c r="K2929" s="52" t="str">
        <f>_xlfn.IFNA(VLOOKUP(D2929&amp;"."&amp;G2929,PNIdata!$E$6:$L$264,2,FALSE),"-")</f>
        <v>-</v>
      </c>
      <c r="L2929" s="158" t="str">
        <f>IFERROR(IF(O2929&gt;0,I2929*O2929,"   -"),"   -")</f>
        <v xml:space="preserve">   -</v>
      </c>
      <c r="M2929" s="52"/>
      <c r="N2929" s="167"/>
      <c r="O2929" s="167"/>
      <c r="S2929" s="53">
        <v>566793</v>
      </c>
    </row>
    <row r="2930" spans="1:19" x14ac:dyDescent="0.25">
      <c r="A2930" s="33" t="s">
        <v>109</v>
      </c>
      <c r="B2930" s="34" t="e">
        <f>VLOOKUP(D2930,nusedswatershed,4,FALSE)</f>
        <v>#N/A</v>
      </c>
      <c r="C2930" s="35">
        <v>20</v>
      </c>
      <c r="D2930" s="36" t="s">
        <v>95</v>
      </c>
      <c r="E2930" s="36" t="s">
        <v>180</v>
      </c>
      <c r="F2930" s="21" t="s">
        <v>163</v>
      </c>
      <c r="G2930">
        <v>2008</v>
      </c>
      <c r="H2930" s="128" t="s">
        <v>646</v>
      </c>
      <c r="I2930" s="40"/>
      <c r="J2930" s="159" t="str">
        <f>IFERROR(IF(K2930&gt;0,I2930*K2930,"   -"),"   -")</f>
        <v xml:space="preserve">   -</v>
      </c>
      <c r="K2930" s="52" t="str">
        <f>_xlfn.IFNA(VLOOKUP(D2930&amp;"."&amp;G2930,PNIdata!$E$6:$L$264,2,FALSE),"-")</f>
        <v>-</v>
      </c>
      <c r="L2930" s="158" t="str">
        <f>IFERROR(IF(O2930&gt;0,I2930*O2930,"   -"),"   -")</f>
        <v xml:space="preserve">   -</v>
      </c>
      <c r="M2930" s="52"/>
      <c r="N2930" s="167"/>
      <c r="O2930" s="167"/>
      <c r="S2930" s="53">
        <v>525386</v>
      </c>
    </row>
    <row r="2931" spans="1:19" x14ac:dyDescent="0.25">
      <c r="A2931" s="33" t="s">
        <v>109</v>
      </c>
      <c r="B2931" s="34" t="e">
        <f>VLOOKUP(D2931,nusedswatershed,4,FALSE)</f>
        <v>#N/A</v>
      </c>
      <c r="C2931" s="35">
        <v>20</v>
      </c>
      <c r="D2931" s="36" t="s">
        <v>95</v>
      </c>
      <c r="E2931" s="36" t="s">
        <v>180</v>
      </c>
      <c r="F2931" s="21" t="s">
        <v>163</v>
      </c>
      <c r="G2931">
        <v>2007</v>
      </c>
      <c r="H2931" s="128">
        <v>347</v>
      </c>
      <c r="I2931" s="40">
        <v>347</v>
      </c>
      <c r="J2931" s="159" t="str">
        <f>IFERROR(IF(K2931&gt;0,I2931*K2931,"   -"),"   -")</f>
        <v xml:space="preserve">   -</v>
      </c>
      <c r="K2931" s="52" t="str">
        <f>_xlfn.IFNA(VLOOKUP(D2931&amp;"."&amp;G2931,PNIdata!$E$6:$L$264,2,FALSE),"-")</f>
        <v>-</v>
      </c>
      <c r="L2931" s="158" t="str">
        <f>IFERROR(IF(O2931&gt;0,I2931*O2931,"   -"),"   -")</f>
        <v xml:space="preserve">   -</v>
      </c>
      <c r="M2931" s="52"/>
      <c r="N2931" s="167"/>
      <c r="O2931" s="167"/>
      <c r="S2931" s="53">
        <v>108979</v>
      </c>
    </row>
    <row r="2932" spans="1:19" x14ac:dyDescent="0.25">
      <c r="A2932" s="33" t="s">
        <v>109</v>
      </c>
      <c r="B2932" s="34" t="e">
        <f>VLOOKUP(D2932,nusedswatershed,4,FALSE)</f>
        <v>#N/A</v>
      </c>
      <c r="C2932" s="35">
        <v>20</v>
      </c>
      <c r="D2932" s="36" t="s">
        <v>95</v>
      </c>
      <c r="E2932" s="36" t="s">
        <v>180</v>
      </c>
      <c r="F2932" s="21" t="s">
        <v>163</v>
      </c>
      <c r="G2932">
        <v>2006</v>
      </c>
      <c r="H2932" s="128" t="s">
        <v>646</v>
      </c>
      <c r="I2932" s="40"/>
      <c r="J2932" s="159" t="str">
        <f>IFERROR(IF(K2932&gt;0,I2932*K2932,"   -"),"   -")</f>
        <v xml:space="preserve">   -</v>
      </c>
      <c r="K2932" s="52" t="str">
        <f>_xlfn.IFNA(VLOOKUP(D2932&amp;"."&amp;G2932,PNIdata!$E$6:$L$264,2,FALSE),"-")</f>
        <v>-</v>
      </c>
      <c r="L2932" s="158" t="str">
        <f>IFERROR(IF(O2932&gt;0,I2932*O2932,"   -"),"   -")</f>
        <v xml:space="preserve">   -</v>
      </c>
      <c r="M2932" s="52"/>
      <c r="N2932" s="167"/>
      <c r="O2932" s="167"/>
      <c r="S2932" s="53">
        <v>505913</v>
      </c>
    </row>
    <row r="2933" spans="1:19" x14ac:dyDescent="0.25">
      <c r="A2933" s="33" t="s">
        <v>109</v>
      </c>
      <c r="B2933" s="34" t="e">
        <f>VLOOKUP(D2933,nusedswatershed,4,FALSE)</f>
        <v>#N/A</v>
      </c>
      <c r="C2933" s="35">
        <v>20</v>
      </c>
      <c r="D2933" s="36" t="s">
        <v>95</v>
      </c>
      <c r="E2933" s="36" t="s">
        <v>180</v>
      </c>
      <c r="F2933" s="21" t="s">
        <v>163</v>
      </c>
      <c r="G2933">
        <v>2005</v>
      </c>
      <c r="H2933" s="128">
        <v>450</v>
      </c>
      <c r="I2933" s="40">
        <v>450</v>
      </c>
      <c r="J2933" s="159" t="str">
        <f>IFERROR(IF(K2933&gt;0,I2933*K2933,"   -"),"   -")</f>
        <v xml:space="preserve">   -</v>
      </c>
      <c r="K2933" s="52" t="str">
        <f>_xlfn.IFNA(VLOOKUP(D2933&amp;"."&amp;G2933,PNIdata!$E$6:$L$264,2,FALSE),"-")</f>
        <v>-</v>
      </c>
      <c r="L2933" s="158" t="str">
        <f>IFERROR(IF(O2933&gt;0,I2933*O2933,"   -"),"   -")</f>
        <v xml:space="preserve">   -</v>
      </c>
      <c r="M2933" s="52"/>
      <c r="N2933" s="167"/>
      <c r="O2933" s="167"/>
      <c r="S2933" s="53">
        <v>470478</v>
      </c>
    </row>
    <row r="2934" spans="1:19" x14ac:dyDescent="0.25">
      <c r="A2934" s="33" t="s">
        <v>109</v>
      </c>
      <c r="B2934" s="34" t="e">
        <f>VLOOKUP(D2934,nusedswatershed,4,FALSE)</f>
        <v>#N/A</v>
      </c>
      <c r="C2934" s="35">
        <v>20</v>
      </c>
      <c r="D2934" s="36" t="s">
        <v>95</v>
      </c>
      <c r="E2934" s="36" t="s">
        <v>180</v>
      </c>
      <c r="F2934" s="21" t="s">
        <v>163</v>
      </c>
      <c r="G2934">
        <v>2004</v>
      </c>
      <c r="H2934" s="128" t="s">
        <v>646</v>
      </c>
      <c r="I2934" s="40"/>
      <c r="J2934" s="159" t="str">
        <f>IFERROR(IF(K2934&gt;0,I2934*K2934,"   -"),"   -")</f>
        <v xml:space="preserve">   -</v>
      </c>
      <c r="K2934" s="52" t="str">
        <f>_xlfn.IFNA(VLOOKUP(D2934&amp;"."&amp;G2934,PNIdata!$E$6:$L$264,2,FALSE),"-")</f>
        <v>-</v>
      </c>
      <c r="L2934" s="158" t="str">
        <f>IFERROR(IF(O2934&gt;0,I2934*O2934,"   -"),"   -")</f>
        <v xml:space="preserve">   -</v>
      </c>
      <c r="M2934" s="52"/>
      <c r="N2934" s="167"/>
      <c r="O2934" s="167"/>
      <c r="S2934" s="53">
        <v>568655</v>
      </c>
    </row>
    <row r="2935" spans="1:19" x14ac:dyDescent="0.25">
      <c r="A2935" s="33" t="s">
        <v>109</v>
      </c>
      <c r="B2935" s="34" t="e">
        <f>VLOOKUP(D2935,nusedswatershed,4,FALSE)</f>
        <v>#N/A</v>
      </c>
      <c r="C2935" s="35">
        <v>20</v>
      </c>
      <c r="D2935" s="36" t="s">
        <v>95</v>
      </c>
      <c r="E2935" s="36" t="s">
        <v>180</v>
      </c>
      <c r="F2935" s="21" t="s">
        <v>163</v>
      </c>
      <c r="G2935">
        <v>2003</v>
      </c>
      <c r="H2935" s="128" t="s">
        <v>646</v>
      </c>
      <c r="I2935" s="40"/>
      <c r="J2935" s="159" t="str">
        <f>IFERROR(IF(K2935&gt;0,I2935*K2935,"   -"),"   -")</f>
        <v xml:space="preserve">   -</v>
      </c>
      <c r="K2935" s="52" t="str">
        <f>_xlfn.IFNA(VLOOKUP(D2935&amp;"."&amp;G2935,PNIdata!$E$6:$L$264,2,FALSE),"-")</f>
        <v>-</v>
      </c>
      <c r="L2935" s="158" t="str">
        <f>IFERROR(IF(O2935&gt;0,I2935*O2935,"   -"),"   -")</f>
        <v xml:space="preserve">   -</v>
      </c>
      <c r="M2935" s="52"/>
      <c r="N2935" s="167"/>
      <c r="O2935" s="167"/>
      <c r="S2935" s="53">
        <v>795584</v>
      </c>
    </row>
    <row r="2936" spans="1:19" x14ac:dyDescent="0.25">
      <c r="A2936" s="33" t="s">
        <v>109</v>
      </c>
      <c r="B2936" s="34" t="e">
        <f>VLOOKUP(D2936,nusedswatershed,4,FALSE)</f>
        <v>#N/A</v>
      </c>
      <c r="C2936" s="35">
        <v>20</v>
      </c>
      <c r="D2936" s="36" t="s">
        <v>95</v>
      </c>
      <c r="E2936" s="36" t="s">
        <v>180</v>
      </c>
      <c r="F2936" s="21" t="s">
        <v>163</v>
      </c>
      <c r="G2936">
        <v>2002</v>
      </c>
      <c r="H2936" s="128">
        <v>750</v>
      </c>
      <c r="I2936" s="40">
        <v>750</v>
      </c>
      <c r="J2936" s="159" t="str">
        <f>IFERROR(IF(K2936&gt;0,I2936*K2936,"   -"),"   -")</f>
        <v xml:space="preserve">   -</v>
      </c>
      <c r="K2936" s="52" t="str">
        <f>_xlfn.IFNA(VLOOKUP(D2936&amp;"."&amp;G2936,PNIdata!$E$6:$L$264,2,FALSE),"-")</f>
        <v>-</v>
      </c>
      <c r="L2936" s="158" t="str">
        <f>IFERROR(IF(O2936&gt;0,I2936*O2936,"   -"),"   -")</f>
        <v xml:space="preserve">   -</v>
      </c>
      <c r="M2936" s="52"/>
      <c r="N2936" s="167"/>
      <c r="O2936" s="167"/>
      <c r="S2936" s="53">
        <v>516848</v>
      </c>
    </row>
    <row r="2937" spans="1:19" x14ac:dyDescent="0.25">
      <c r="A2937" s="33" t="s">
        <v>109</v>
      </c>
      <c r="B2937" s="34" t="e">
        <f>VLOOKUP(D2937,nusedswatershed,4,FALSE)</f>
        <v>#N/A</v>
      </c>
      <c r="C2937" s="35">
        <v>20</v>
      </c>
      <c r="D2937" s="36" t="s">
        <v>95</v>
      </c>
      <c r="E2937" s="36" t="s">
        <v>180</v>
      </c>
      <c r="F2937" s="21" t="s">
        <v>163</v>
      </c>
      <c r="G2937">
        <v>2001</v>
      </c>
      <c r="H2937" s="128">
        <v>744</v>
      </c>
      <c r="I2937" s="40">
        <v>744</v>
      </c>
      <c r="J2937" s="159" t="str">
        <f>IFERROR(IF(K2937&gt;0,I2937*K2937,"   -"),"   -")</f>
        <v xml:space="preserve">   -</v>
      </c>
      <c r="K2937" s="52" t="str">
        <f>_xlfn.IFNA(VLOOKUP(D2937&amp;"."&amp;G2937,PNIdata!$E$6:$L$264,2,FALSE),"-")</f>
        <v>-</v>
      </c>
      <c r="L2937" s="158" t="str">
        <f>IFERROR(IF(O2937&gt;0,I2937*O2937,"   -"),"   -")</f>
        <v xml:space="preserve">   -</v>
      </c>
      <c r="M2937" s="52"/>
      <c r="N2937" s="167"/>
      <c r="O2937" s="167"/>
      <c r="S2937" s="53">
        <v>47157</v>
      </c>
    </row>
    <row r="2938" spans="1:19" x14ac:dyDescent="0.25">
      <c r="A2938" s="33" t="s">
        <v>109</v>
      </c>
      <c r="B2938" s="34" t="e">
        <f>VLOOKUP(D2938,nusedswatershed,4,FALSE)</f>
        <v>#N/A</v>
      </c>
      <c r="C2938" s="35">
        <v>20</v>
      </c>
      <c r="D2938" s="36" t="s">
        <v>95</v>
      </c>
      <c r="E2938" s="36" t="s">
        <v>180</v>
      </c>
      <c r="F2938" s="21" t="s">
        <v>163</v>
      </c>
      <c r="G2938">
        <v>2000</v>
      </c>
      <c r="H2938" s="128">
        <v>368</v>
      </c>
      <c r="I2938" s="40">
        <v>368</v>
      </c>
      <c r="J2938" s="159" t="str">
        <f>IFERROR(IF(K2938&gt;0,I2938*K2938,"   -"),"   -")</f>
        <v xml:space="preserve">   -</v>
      </c>
      <c r="K2938" s="52" t="str">
        <f>_xlfn.IFNA(VLOOKUP(D2938&amp;"."&amp;G2938,PNIdata!$E$6:$L$264,2,FALSE),"-")</f>
        <v>-</v>
      </c>
      <c r="L2938" s="158" t="str">
        <f>IFERROR(IF(O2938&gt;0,I2938*O2938,"   -"),"   -")</f>
        <v xml:space="preserve">   -</v>
      </c>
      <c r="M2938" s="52"/>
      <c r="N2938" s="167"/>
      <c r="O2938" s="167"/>
      <c r="S2938" s="53">
        <v>492263</v>
      </c>
    </row>
    <row r="2939" spans="1:19" x14ac:dyDescent="0.25">
      <c r="A2939" s="33" t="s">
        <v>109</v>
      </c>
      <c r="B2939" s="34" t="e">
        <f>VLOOKUP(D2939,nusedswatershed,4,FALSE)</f>
        <v>#N/A</v>
      </c>
      <c r="C2939" s="35">
        <v>20</v>
      </c>
      <c r="D2939" s="36" t="s">
        <v>95</v>
      </c>
      <c r="E2939" s="36" t="s">
        <v>180</v>
      </c>
      <c r="F2939" s="21" t="s">
        <v>163</v>
      </c>
      <c r="G2939">
        <v>1999</v>
      </c>
      <c r="H2939" s="128">
        <v>700</v>
      </c>
      <c r="I2939" s="40">
        <v>700</v>
      </c>
      <c r="J2939" s="159" t="str">
        <f>IFERROR(IF(K2939&gt;0,I2939*K2939,"   -"),"   -")</f>
        <v xml:space="preserve">   -</v>
      </c>
      <c r="K2939" s="52" t="str">
        <f>_xlfn.IFNA(VLOOKUP(D2939&amp;"."&amp;G2939,PNIdata!$E$6:$L$264,2,FALSE),"-")</f>
        <v>-</v>
      </c>
      <c r="L2939" s="158" t="str">
        <f>IFERROR(IF(O2939&gt;0,I2939*O2939,"   -"),"   -")</f>
        <v xml:space="preserve">   -</v>
      </c>
      <c r="M2939" s="52"/>
      <c r="N2939" s="167"/>
      <c r="O2939" s="168"/>
      <c r="S2939" s="53">
        <v>472851</v>
      </c>
    </row>
    <row r="2940" spans="1:19" x14ac:dyDescent="0.25">
      <c r="A2940" s="33" t="s">
        <v>109</v>
      </c>
      <c r="B2940" s="34" t="e">
        <f>VLOOKUP(D2940,nusedswatershed,4,FALSE)</f>
        <v>#N/A</v>
      </c>
      <c r="C2940" s="35">
        <v>20</v>
      </c>
      <c r="D2940" s="36" t="s">
        <v>95</v>
      </c>
      <c r="E2940" s="36" t="s">
        <v>180</v>
      </c>
      <c r="F2940" s="21" t="s">
        <v>163</v>
      </c>
      <c r="G2940" s="22">
        <v>1998</v>
      </c>
      <c r="H2940" s="128">
        <v>2400</v>
      </c>
      <c r="I2940" s="40">
        <v>2400</v>
      </c>
      <c r="J2940" s="159" t="str">
        <f>IFERROR(IF(K2940&gt;0,I2940*K2940,"   -"),"   -")</f>
        <v xml:space="preserve">   -</v>
      </c>
      <c r="K2940" s="52" t="str">
        <f>_xlfn.IFNA(VLOOKUP(D2940&amp;"."&amp;G2940,PNIdata!$E$6:$L$264,2,FALSE),"-")</f>
        <v>-</v>
      </c>
      <c r="L2940" s="158" t="str">
        <f>IFERROR(IF(O2940&gt;0,I2940*O2940,"   -"),"   -")</f>
        <v xml:space="preserve">   -</v>
      </c>
      <c r="M2940" s="52"/>
      <c r="N2940" s="167"/>
      <c r="O2940" s="167"/>
      <c r="S2940" s="53">
        <v>356232</v>
      </c>
    </row>
    <row r="2941" spans="1:19" x14ac:dyDescent="0.25">
      <c r="A2941" s="33" t="s">
        <v>109</v>
      </c>
      <c r="B2941" s="34" t="e">
        <f>VLOOKUP(D2941,nusedswatershed,4,FALSE)</f>
        <v>#N/A</v>
      </c>
      <c r="C2941" s="35">
        <v>20</v>
      </c>
      <c r="D2941" s="36" t="s">
        <v>95</v>
      </c>
      <c r="E2941" s="36" t="s">
        <v>180</v>
      </c>
      <c r="F2941" s="21" t="s">
        <v>163</v>
      </c>
      <c r="G2941" s="22">
        <v>1997</v>
      </c>
      <c r="H2941" s="128">
        <v>1000</v>
      </c>
      <c r="I2941" s="40">
        <v>1000</v>
      </c>
      <c r="J2941" s="159" t="str">
        <f>IFERROR(IF(K2941&gt;0,I2941*K2941,"   -"),"   -")</f>
        <v xml:space="preserve">   -</v>
      </c>
      <c r="K2941" s="52" t="str">
        <f>_xlfn.IFNA(VLOOKUP(D2941&amp;"."&amp;G2941,PNIdata!$E$6:$L$264,2,FALSE),"-")</f>
        <v>-</v>
      </c>
      <c r="L2941" s="158" t="str">
        <f>IFERROR(IF(O2941&gt;0,I2941*O2941,"   -"),"   -")</f>
        <v xml:space="preserve">   -</v>
      </c>
      <c r="M2941" s="52"/>
      <c r="N2941" s="167"/>
      <c r="O2941" s="167"/>
      <c r="S2941" s="53">
        <v>568790</v>
      </c>
    </row>
    <row r="2942" spans="1:19" x14ac:dyDescent="0.25">
      <c r="A2942" s="33" t="s">
        <v>109</v>
      </c>
      <c r="B2942" s="34" t="e">
        <f>VLOOKUP(D2942,nusedswatershed,4,FALSE)</f>
        <v>#N/A</v>
      </c>
      <c r="C2942" s="35">
        <v>20</v>
      </c>
      <c r="D2942" s="36" t="s">
        <v>95</v>
      </c>
      <c r="E2942" s="36" t="s">
        <v>180</v>
      </c>
      <c r="F2942" s="21" t="s">
        <v>163</v>
      </c>
      <c r="G2942" s="22">
        <v>1996</v>
      </c>
      <c r="H2942" s="128">
        <v>618</v>
      </c>
      <c r="I2942" s="40">
        <v>618</v>
      </c>
      <c r="J2942" s="159" t="str">
        <f>IFERROR(IF(K2942&gt;0,I2942*K2942,"   -"),"   -")</f>
        <v xml:space="preserve">   -</v>
      </c>
      <c r="K2942" s="52" t="str">
        <f>_xlfn.IFNA(VLOOKUP(D2942&amp;"."&amp;G2942,PNIdata!$E$6:$L$264,2,FALSE),"-")</f>
        <v>-</v>
      </c>
      <c r="L2942" s="158" t="str">
        <f>IFERROR(IF(O2942&gt;0,I2942*O2942,"   -"),"   -")</f>
        <v xml:space="preserve">   -</v>
      </c>
      <c r="M2942" s="52"/>
      <c r="N2942" s="167"/>
      <c r="O2942" s="167"/>
      <c r="S2942" s="53">
        <v>613220</v>
      </c>
    </row>
    <row r="2943" spans="1:19" x14ac:dyDescent="0.25">
      <c r="A2943" s="33" t="s">
        <v>109</v>
      </c>
      <c r="B2943" s="34" t="e">
        <f>VLOOKUP(D2943,nusedswatershed,4,FALSE)</f>
        <v>#N/A</v>
      </c>
      <c r="C2943" s="35">
        <v>20</v>
      </c>
      <c r="D2943" s="36" t="s">
        <v>95</v>
      </c>
      <c r="E2943" s="36" t="s">
        <v>180</v>
      </c>
      <c r="F2943" s="21" t="s">
        <v>163</v>
      </c>
      <c r="G2943" s="22">
        <v>1995</v>
      </c>
      <c r="H2943" s="128" t="s">
        <v>646</v>
      </c>
      <c r="I2943" s="40"/>
      <c r="J2943" s="159" t="str">
        <f>IFERROR(IF(K2943&gt;0,I2943*K2943,"   -"),"   -")</f>
        <v xml:space="preserve">   -</v>
      </c>
      <c r="K2943" s="52" t="str">
        <f>_xlfn.IFNA(VLOOKUP(D2943&amp;"."&amp;G2943,PNIdata!$E$6:$L$264,2,FALSE),"-")</f>
        <v>-</v>
      </c>
      <c r="L2943" s="158" t="str">
        <f>IFERROR(IF(O2943&gt;0,I2943*O2943,"   -"),"   -")</f>
        <v xml:space="preserve">   -</v>
      </c>
      <c r="M2943" s="52"/>
      <c r="N2943" s="167"/>
      <c r="O2943" s="167"/>
      <c r="S2943" s="53">
        <v>116343</v>
      </c>
    </row>
    <row r="2944" spans="1:19" hidden="1" x14ac:dyDescent="0.25">
      <c r="A2944" s="33" t="s">
        <v>109</v>
      </c>
      <c r="B2944" s="34" t="e">
        <f>VLOOKUP(D2944,nusedswatershed,4,FALSE)</f>
        <v>#N/A</v>
      </c>
      <c r="C2944" s="35">
        <v>20</v>
      </c>
      <c r="D2944" s="36" t="s">
        <v>95</v>
      </c>
      <c r="E2944" s="36" t="s">
        <v>180</v>
      </c>
      <c r="F2944" s="21" t="s">
        <v>163</v>
      </c>
      <c r="G2944" s="22">
        <v>1994</v>
      </c>
      <c r="H2944" s="128">
        <v>29</v>
      </c>
      <c r="I2944" s="40">
        <v>29</v>
      </c>
      <c r="J2944" s="159" t="str">
        <f>IFERROR(IF(K2944&gt;0,I2944*K2944,"   -"),"   -")</f>
        <v xml:space="preserve">   -</v>
      </c>
      <c r="K2944" s="52" t="str">
        <f>_xlfn.IFNA(VLOOKUP(D2944&amp;"."&amp;G2944,PNIdata!$E$6:$L$264,2,FALSE),"-")</f>
        <v>-</v>
      </c>
      <c r="L2944" s="158" t="str">
        <f>IFERROR(IF(O2944&gt;0,I2944*O2944,"   -"),"   -")</f>
        <v xml:space="preserve">   -</v>
      </c>
      <c r="M2944" s="52"/>
      <c r="N2944" s="167"/>
      <c r="O2944" s="167"/>
      <c r="S2944" s="53">
        <v>276453</v>
      </c>
    </row>
    <row r="2945" spans="1:19" hidden="1" x14ac:dyDescent="0.25">
      <c r="A2945" s="33" t="s">
        <v>109</v>
      </c>
      <c r="B2945" s="34" t="e">
        <f>VLOOKUP(D2945,nusedswatershed,4,FALSE)</f>
        <v>#N/A</v>
      </c>
      <c r="C2945" s="35">
        <v>20</v>
      </c>
      <c r="D2945" s="36" t="s">
        <v>95</v>
      </c>
      <c r="E2945" s="36" t="s">
        <v>180</v>
      </c>
      <c r="F2945" s="21" t="s">
        <v>163</v>
      </c>
      <c r="G2945" s="22">
        <v>1993</v>
      </c>
      <c r="H2945" s="128">
        <v>97</v>
      </c>
      <c r="I2945" s="40">
        <v>97</v>
      </c>
      <c r="J2945" s="159" t="str">
        <f>IFERROR(IF(K2945&gt;0,I2945*K2945,"   -"),"   -")</f>
        <v xml:space="preserve">   -</v>
      </c>
      <c r="K2945" s="52" t="str">
        <f>_xlfn.IFNA(VLOOKUP(D2945&amp;"."&amp;G2945,PNIdata!$E$6:$L$264,2,FALSE),"-")</f>
        <v>-</v>
      </c>
      <c r="L2945" s="158" t="str">
        <f>IFERROR(IF(O2945&gt;0,I2945*O2945,"   -"),"   -")</f>
        <v xml:space="preserve">   -</v>
      </c>
      <c r="M2945" s="52"/>
      <c r="N2945" s="167"/>
      <c r="O2945" s="167"/>
      <c r="S2945" s="53">
        <v>401953</v>
      </c>
    </row>
    <row r="2946" spans="1:19" hidden="1" x14ac:dyDescent="0.25">
      <c r="A2946" s="33" t="s">
        <v>109</v>
      </c>
      <c r="B2946" s="34" t="e">
        <f>VLOOKUP(D2946,nusedswatershed,4,FALSE)</f>
        <v>#N/A</v>
      </c>
      <c r="C2946" s="35">
        <v>20</v>
      </c>
      <c r="D2946" s="36" t="s">
        <v>95</v>
      </c>
      <c r="E2946" s="36" t="s">
        <v>180</v>
      </c>
      <c r="F2946" s="21" t="s">
        <v>163</v>
      </c>
      <c r="G2946" s="22">
        <v>1992</v>
      </c>
      <c r="H2946" s="128">
        <v>128</v>
      </c>
      <c r="I2946" s="40">
        <v>128</v>
      </c>
      <c r="J2946" s="159" t="str">
        <f>IFERROR(IF(K2946&gt;0,I2946*K2946,"   -"),"   -")</f>
        <v xml:space="preserve">   -</v>
      </c>
      <c r="K2946" s="52" t="str">
        <f>_xlfn.IFNA(VLOOKUP(D2946&amp;"."&amp;G2946,PNIdata!$E$6:$L$264,2,FALSE),"-")</f>
        <v>-</v>
      </c>
      <c r="L2946" s="158" t="str">
        <f>IFERROR(IF(O2946&gt;0,I2946*O2946,"   -"),"   -")</f>
        <v xml:space="preserve">   -</v>
      </c>
      <c r="M2946" s="52"/>
      <c r="N2946" s="167"/>
      <c r="O2946" s="167"/>
      <c r="S2946" s="53">
        <v>357599</v>
      </c>
    </row>
    <row r="2947" spans="1:19" hidden="1" x14ac:dyDescent="0.25">
      <c r="A2947" s="33" t="s">
        <v>109</v>
      </c>
      <c r="B2947" s="34" t="e">
        <f>VLOOKUP(D2947,nusedswatershed,4,FALSE)</f>
        <v>#N/A</v>
      </c>
      <c r="C2947" s="35">
        <v>20</v>
      </c>
      <c r="D2947" s="36" t="s">
        <v>95</v>
      </c>
      <c r="E2947" s="36" t="s">
        <v>180</v>
      </c>
      <c r="F2947" s="21" t="s">
        <v>163</v>
      </c>
      <c r="G2947" s="22">
        <v>1991</v>
      </c>
      <c r="H2947" s="128">
        <v>450</v>
      </c>
      <c r="I2947" s="40">
        <v>450</v>
      </c>
      <c r="J2947" s="159" t="str">
        <f>IFERROR(IF(K2947&gt;0,I2947*K2947,"   -"),"   -")</f>
        <v xml:space="preserve">   -</v>
      </c>
      <c r="K2947" s="52" t="str">
        <f>_xlfn.IFNA(VLOOKUP(D2947&amp;"."&amp;G2947,PNIdata!$E$6:$L$264,2,FALSE),"-")</f>
        <v>-</v>
      </c>
      <c r="L2947" s="158" t="str">
        <f>IFERROR(IF(O2947&gt;0,I2947*O2947,"   -"),"   -")</f>
        <v xml:space="preserve">   -</v>
      </c>
      <c r="M2947" s="52"/>
      <c r="N2947" s="167"/>
      <c r="O2947" s="167"/>
      <c r="S2947" s="53">
        <v>412704</v>
      </c>
    </row>
    <row r="2948" spans="1:19" hidden="1" x14ac:dyDescent="0.25">
      <c r="A2948" s="33" t="s">
        <v>109</v>
      </c>
      <c r="B2948" s="34" t="e">
        <f>VLOOKUP(D2948,nusedswatershed,4,FALSE)</f>
        <v>#N/A</v>
      </c>
      <c r="C2948" s="35">
        <v>20</v>
      </c>
      <c r="D2948" s="36" t="s">
        <v>95</v>
      </c>
      <c r="E2948" s="36" t="s">
        <v>180</v>
      </c>
      <c r="F2948" s="21" t="s">
        <v>163</v>
      </c>
      <c r="G2948" s="22">
        <v>1990</v>
      </c>
      <c r="H2948" s="128">
        <v>800</v>
      </c>
      <c r="I2948" s="40">
        <v>800</v>
      </c>
      <c r="J2948" s="159" t="str">
        <f>IFERROR(IF(K2948&gt;0,I2948*K2948,"   -"),"   -")</f>
        <v xml:space="preserve">   -</v>
      </c>
      <c r="K2948" s="52" t="str">
        <f>_xlfn.IFNA(VLOOKUP(D2948&amp;"."&amp;G2948,PNIdata!$E$6:$L$264,2,FALSE),"-")</f>
        <v>-</v>
      </c>
      <c r="L2948" s="158" t="str">
        <f>IFERROR(IF(O2948&gt;0,I2948*O2948,"   -"),"   -")</f>
        <v xml:space="preserve">   -</v>
      </c>
      <c r="M2948" s="52"/>
      <c r="N2948" s="167"/>
      <c r="O2948" s="167"/>
      <c r="S2948" s="53">
        <v>539929</v>
      </c>
    </row>
    <row r="2949" spans="1:19" hidden="1" x14ac:dyDescent="0.25">
      <c r="A2949" s="33" t="s">
        <v>109</v>
      </c>
      <c r="B2949" s="34" t="e">
        <f>VLOOKUP(D2949,nusedswatershed,4,FALSE)</f>
        <v>#N/A</v>
      </c>
      <c r="C2949" s="35">
        <v>20</v>
      </c>
      <c r="D2949" s="36" t="s">
        <v>95</v>
      </c>
      <c r="E2949" s="36" t="s">
        <v>180</v>
      </c>
      <c r="F2949" s="21" t="s">
        <v>163</v>
      </c>
      <c r="G2949" s="22">
        <v>1989</v>
      </c>
      <c r="H2949" s="128">
        <v>110</v>
      </c>
      <c r="I2949" s="40">
        <v>110</v>
      </c>
      <c r="J2949" s="159" t="str">
        <f>IFERROR(IF(K2949&gt;0,I2949*K2949,"   -"),"   -")</f>
        <v xml:space="preserve">   -</v>
      </c>
      <c r="K2949" s="52" t="str">
        <f>_xlfn.IFNA(VLOOKUP(D2949&amp;"."&amp;G2949,PNIdata!$E$6:$L$264,2,FALSE),"-")</f>
        <v>-</v>
      </c>
      <c r="L2949" s="158" t="str">
        <f>IFERROR(IF(O2949&gt;0,I2949*O2949,"   -"),"   -")</f>
        <v xml:space="preserve">   -</v>
      </c>
      <c r="M2949" s="52"/>
      <c r="N2949" s="167"/>
      <c r="O2949" s="167"/>
      <c r="S2949" s="53">
        <v>455891</v>
      </c>
    </row>
    <row r="2950" spans="1:19" hidden="1" x14ac:dyDescent="0.25">
      <c r="A2950" s="33" t="s">
        <v>109</v>
      </c>
      <c r="B2950" s="34" t="e">
        <f>VLOOKUP(D2950,nusedswatershed,4,FALSE)</f>
        <v>#N/A</v>
      </c>
      <c r="C2950" s="35">
        <v>20</v>
      </c>
      <c r="D2950" s="36" t="s">
        <v>95</v>
      </c>
      <c r="E2950" s="36" t="s">
        <v>180</v>
      </c>
      <c r="F2950" s="21" t="s">
        <v>163</v>
      </c>
      <c r="G2950" s="22">
        <v>1988</v>
      </c>
      <c r="H2950" s="128">
        <v>250</v>
      </c>
      <c r="I2950" s="40">
        <v>250</v>
      </c>
      <c r="J2950" s="159" t="str">
        <f>IFERROR(IF(K2950&gt;0,I2950*K2950,"   -"),"   -")</f>
        <v xml:space="preserve">   -</v>
      </c>
      <c r="K2950" s="52" t="str">
        <f>_xlfn.IFNA(VLOOKUP(D2950&amp;"."&amp;G2950,PNIdata!$E$6:$L$264,2,FALSE),"-")</f>
        <v>-</v>
      </c>
      <c r="L2950" s="158" t="str">
        <f>IFERROR(IF(O2950&gt;0,I2950*O2950,"   -"),"   -")</f>
        <v xml:space="preserve">   -</v>
      </c>
      <c r="M2950" s="52"/>
      <c r="N2950" s="167"/>
      <c r="O2950" s="167"/>
      <c r="S2950" s="53">
        <v>320700</v>
      </c>
    </row>
    <row r="2951" spans="1:19" hidden="1" x14ac:dyDescent="0.25">
      <c r="A2951" s="33" t="s">
        <v>109</v>
      </c>
      <c r="B2951" s="34" t="e">
        <f>VLOOKUP(D2951,nusedswatershed,4,FALSE)</f>
        <v>#N/A</v>
      </c>
      <c r="C2951" s="35">
        <v>20</v>
      </c>
      <c r="D2951" s="36" t="s">
        <v>95</v>
      </c>
      <c r="E2951" s="36" t="s">
        <v>180</v>
      </c>
      <c r="F2951" s="21" t="s">
        <v>163</v>
      </c>
      <c r="G2951" s="22">
        <v>1987</v>
      </c>
      <c r="H2951" s="128">
        <v>250</v>
      </c>
      <c r="I2951" s="40">
        <v>250</v>
      </c>
      <c r="J2951" s="159" t="str">
        <f>IFERROR(IF(K2951&gt;0,I2951*K2951,"   -"),"   -")</f>
        <v xml:space="preserve">   -</v>
      </c>
      <c r="K2951" s="52" t="str">
        <f>_xlfn.IFNA(VLOOKUP(D2951&amp;"."&amp;G2951,PNIdata!$E$6:$L$264,2,FALSE),"-")</f>
        <v>-</v>
      </c>
      <c r="L2951" s="158" t="str">
        <f>IFERROR(IF(O2951&gt;0,I2951*O2951,"   -"),"   -")</f>
        <v xml:space="preserve">   -</v>
      </c>
      <c r="M2951" s="52"/>
      <c r="N2951" s="167"/>
      <c r="O2951" s="167"/>
      <c r="S2951" s="53">
        <v>299700</v>
      </c>
    </row>
    <row r="2952" spans="1:19" hidden="1" x14ac:dyDescent="0.25">
      <c r="A2952" s="33" t="s">
        <v>109</v>
      </c>
      <c r="B2952" s="34" t="e">
        <f>VLOOKUP(D2952,nusedswatershed,4,FALSE)</f>
        <v>#N/A</v>
      </c>
      <c r="C2952" s="35">
        <v>20</v>
      </c>
      <c r="D2952" s="36" t="s">
        <v>95</v>
      </c>
      <c r="E2952" s="36" t="s">
        <v>180</v>
      </c>
      <c r="F2952" s="21" t="s">
        <v>163</v>
      </c>
      <c r="G2952" s="22">
        <v>1986</v>
      </c>
      <c r="H2952" s="128">
        <v>112</v>
      </c>
      <c r="I2952" s="40">
        <v>112</v>
      </c>
      <c r="J2952" s="159" t="str">
        <f>IFERROR(IF(K2952&gt;0,I2952*K2952,"   -"),"   -")</f>
        <v xml:space="preserve">   -</v>
      </c>
      <c r="K2952" s="52" t="str">
        <f>_xlfn.IFNA(VLOOKUP(D2952&amp;"."&amp;G2952,PNIdata!$E$6:$L$264,2,FALSE),"-")</f>
        <v>-</v>
      </c>
      <c r="L2952" s="158" t="str">
        <f>IFERROR(IF(O2952&gt;0,I2952*O2952,"   -"),"   -")</f>
        <v xml:space="preserve">   -</v>
      </c>
      <c r="M2952" s="52"/>
      <c r="N2952" s="167"/>
      <c r="O2952" s="167"/>
      <c r="S2952" s="53">
        <v>92205</v>
      </c>
    </row>
    <row r="2953" spans="1:19" hidden="1" x14ac:dyDescent="0.25">
      <c r="A2953" s="33" t="s">
        <v>109</v>
      </c>
      <c r="B2953" s="34" t="e">
        <f>VLOOKUP(D2953,nusedswatershed,4,FALSE)</f>
        <v>#N/A</v>
      </c>
      <c r="C2953" s="35">
        <v>20</v>
      </c>
      <c r="D2953" s="36" t="s">
        <v>95</v>
      </c>
      <c r="E2953" s="36" t="s">
        <v>180</v>
      </c>
      <c r="F2953" s="21" t="s">
        <v>163</v>
      </c>
      <c r="G2953" s="22">
        <v>1985</v>
      </c>
      <c r="H2953" s="128">
        <v>400</v>
      </c>
      <c r="I2953" s="40">
        <v>400</v>
      </c>
      <c r="J2953" s="159" t="str">
        <f>IFERROR(IF(K2953&gt;0,I2953*K2953,"   -"),"   -")</f>
        <v xml:space="preserve">   -</v>
      </c>
      <c r="K2953" s="52" t="str">
        <f>_xlfn.IFNA(VLOOKUP(D2953&amp;"."&amp;G2953,PNIdata!$E$6:$L$264,2,FALSE),"-")</f>
        <v>-</v>
      </c>
      <c r="L2953" s="158" t="str">
        <f>IFERROR(IF(O2953&gt;0,I2953*O2953,"   -"),"   -")</f>
        <v xml:space="preserve">   -</v>
      </c>
      <c r="M2953" s="52"/>
      <c r="N2953" s="167"/>
      <c r="O2953" s="167"/>
      <c r="S2953" s="53">
        <v>85064</v>
      </c>
    </row>
    <row r="2954" spans="1:19" hidden="1" x14ac:dyDescent="0.25">
      <c r="A2954" s="33" t="s">
        <v>109</v>
      </c>
      <c r="B2954" s="34" t="e">
        <f>VLOOKUP(D2954,nusedswatershed,4,FALSE)</f>
        <v>#N/A</v>
      </c>
      <c r="C2954" s="35">
        <v>20</v>
      </c>
      <c r="D2954" s="36" t="s">
        <v>95</v>
      </c>
      <c r="E2954" s="36" t="s">
        <v>180</v>
      </c>
      <c r="F2954" s="21" t="s">
        <v>163</v>
      </c>
      <c r="G2954" s="22">
        <v>1984</v>
      </c>
      <c r="H2954" s="128">
        <v>400</v>
      </c>
      <c r="I2954" s="40">
        <v>400</v>
      </c>
      <c r="J2954" s="159" t="str">
        <f>IFERROR(IF(K2954&gt;0,I2954*K2954,"   -"),"   -")</f>
        <v xml:space="preserve">   -</v>
      </c>
      <c r="K2954" s="52" t="str">
        <f>_xlfn.IFNA(VLOOKUP(D2954&amp;"."&amp;G2954,PNIdata!$E$6:$L$264,2,FALSE),"-")</f>
        <v>-</v>
      </c>
      <c r="L2954" s="158" t="str">
        <f>IFERROR(IF(O2954&gt;0,I2954*O2954,"   -"),"   -")</f>
        <v xml:space="preserve">   -</v>
      </c>
      <c r="M2954" s="52"/>
      <c r="N2954" s="167"/>
      <c r="O2954" s="167"/>
      <c r="S2954" s="53">
        <v>45761</v>
      </c>
    </row>
    <row r="2955" spans="1:19" hidden="1" x14ac:dyDescent="0.25">
      <c r="A2955" s="33" t="s">
        <v>109</v>
      </c>
      <c r="B2955" s="34" t="e">
        <f>VLOOKUP(D2955,nusedswatershed,4,FALSE)</f>
        <v>#N/A</v>
      </c>
      <c r="C2955" s="35">
        <v>20</v>
      </c>
      <c r="D2955" s="36" t="s">
        <v>95</v>
      </c>
      <c r="E2955" s="36" t="s">
        <v>180</v>
      </c>
      <c r="F2955" s="21" t="s">
        <v>163</v>
      </c>
      <c r="G2955" s="22">
        <v>1983</v>
      </c>
      <c r="H2955" s="128">
        <v>18</v>
      </c>
      <c r="I2955" s="40">
        <v>18</v>
      </c>
      <c r="J2955" s="159" t="str">
        <f>IFERROR(IF(K2955&gt;0,I2955*K2955,"   -"),"   -")</f>
        <v xml:space="preserve">   -</v>
      </c>
      <c r="K2955" s="52" t="str">
        <f>_xlfn.IFNA(VLOOKUP(D2955&amp;"."&amp;G2955,PNIdata!$E$6:$L$264,2,FALSE),"-")</f>
        <v>-</v>
      </c>
      <c r="L2955" s="158" t="str">
        <f>IFERROR(IF(O2955&gt;0,I2955*O2955,"   -"),"   -")</f>
        <v xml:space="preserve">   -</v>
      </c>
      <c r="M2955" s="52"/>
      <c r="N2955" s="167"/>
      <c r="O2955" s="167"/>
      <c r="S2955" s="53">
        <v>52298</v>
      </c>
    </row>
    <row r="2956" spans="1:19" hidden="1" x14ac:dyDescent="0.25">
      <c r="A2956" s="33" t="s">
        <v>109</v>
      </c>
      <c r="B2956" s="34" t="e">
        <f>VLOOKUP(D2956,nusedswatershed,4,FALSE)</f>
        <v>#N/A</v>
      </c>
      <c r="C2956" s="35">
        <v>20</v>
      </c>
      <c r="D2956" s="36" t="s">
        <v>95</v>
      </c>
      <c r="E2956" s="36" t="s">
        <v>180</v>
      </c>
      <c r="F2956" s="21" t="s">
        <v>163</v>
      </c>
      <c r="G2956" s="22">
        <v>1982</v>
      </c>
      <c r="H2956" s="128">
        <v>3</v>
      </c>
      <c r="I2956" s="40">
        <v>3</v>
      </c>
      <c r="J2956" s="159" t="str">
        <f>IFERROR(IF(K2956&gt;0,I2956*K2956,"   -"),"   -")</f>
        <v xml:space="preserve">   -</v>
      </c>
      <c r="K2956" s="52" t="str">
        <f>_xlfn.IFNA(VLOOKUP(D2956&amp;"."&amp;G2956,PNIdata!$E$6:$L$264,2,FALSE),"-")</f>
        <v>-</v>
      </c>
      <c r="L2956" s="158" t="str">
        <f>IFERROR(IF(O2956&gt;0,I2956*O2956,"   -"),"   -")</f>
        <v xml:space="preserve">   -</v>
      </c>
      <c r="M2956" s="52"/>
      <c r="N2956" s="167"/>
      <c r="O2956" s="167"/>
      <c r="S2956" s="53">
        <v>38450</v>
      </c>
    </row>
    <row r="2957" spans="1:19" hidden="1" x14ac:dyDescent="0.25">
      <c r="A2957" s="33" t="s">
        <v>109</v>
      </c>
      <c r="B2957" s="34" t="e">
        <f>VLOOKUP(D2957,nusedswatershed,4,FALSE)</f>
        <v>#N/A</v>
      </c>
      <c r="C2957" s="35">
        <v>20</v>
      </c>
      <c r="D2957" s="36" t="s">
        <v>95</v>
      </c>
      <c r="E2957" s="36" t="s">
        <v>180</v>
      </c>
      <c r="F2957" s="21" t="s">
        <v>163</v>
      </c>
      <c r="G2957" s="22">
        <v>1981</v>
      </c>
      <c r="H2957" s="128">
        <v>30</v>
      </c>
      <c r="I2957" s="40">
        <v>30</v>
      </c>
      <c r="J2957" s="159" t="str">
        <f>IFERROR(IF(K2957&gt;0,I2957*K2957,"   -"),"   -")</f>
        <v xml:space="preserve">   -</v>
      </c>
      <c r="K2957" s="52" t="str">
        <f>_xlfn.IFNA(VLOOKUP(D2957&amp;"."&amp;G2957,PNIdata!$E$6:$L$264,2,FALSE),"-")</f>
        <v>-</v>
      </c>
      <c r="L2957" s="158" t="str">
        <f>IFERROR(IF(O2957&gt;0,I2957*O2957,"   -"),"   -")</f>
        <v xml:space="preserve">   -</v>
      </c>
      <c r="M2957" s="52"/>
      <c r="N2957" s="167"/>
      <c r="O2957" s="167"/>
      <c r="S2957" s="53">
        <v>38038</v>
      </c>
    </row>
    <row r="2958" spans="1:19" hidden="1" x14ac:dyDescent="0.25">
      <c r="A2958" s="33" t="s">
        <v>109</v>
      </c>
      <c r="B2958" s="34" t="e">
        <f>VLOOKUP(D2958,nusedswatershed,4,FALSE)</f>
        <v>#N/A</v>
      </c>
      <c r="C2958" s="35">
        <v>20</v>
      </c>
      <c r="D2958" s="36" t="s">
        <v>95</v>
      </c>
      <c r="E2958" s="36" t="s">
        <v>180</v>
      </c>
      <c r="F2958" s="21" t="s">
        <v>163</v>
      </c>
      <c r="G2958" s="22">
        <v>1980</v>
      </c>
      <c r="H2958" s="128">
        <v>36</v>
      </c>
      <c r="I2958" s="40">
        <v>36</v>
      </c>
      <c r="J2958" s="159" t="str">
        <f>IFERROR(IF(K2958&gt;0,I2958*K2958,"   -"),"   -")</f>
        <v xml:space="preserve">   -</v>
      </c>
      <c r="K2958" s="52" t="str">
        <f>_xlfn.IFNA(VLOOKUP(D2958&amp;"."&amp;G2958,PNIdata!$E$6:$L$264,2,FALSE),"-")</f>
        <v>-</v>
      </c>
      <c r="L2958" s="158" t="str">
        <f>IFERROR(IF(O2958&gt;0,I2958*O2958,"   -"),"   -")</f>
        <v xml:space="preserve">   -</v>
      </c>
      <c r="M2958" s="52"/>
      <c r="N2958" s="167"/>
      <c r="O2958" s="167"/>
      <c r="S2958" s="53">
        <v>34000</v>
      </c>
    </row>
    <row r="2959" spans="1:19" hidden="1" x14ac:dyDescent="0.25">
      <c r="A2959" s="33" t="s">
        <v>109</v>
      </c>
      <c r="B2959" s="34" t="e">
        <f>VLOOKUP(D2959,nusedswatershed,4,FALSE)</f>
        <v>#N/A</v>
      </c>
      <c r="C2959" s="35">
        <v>20</v>
      </c>
      <c r="D2959" s="36" t="s">
        <v>95</v>
      </c>
      <c r="E2959" s="36" t="s">
        <v>180</v>
      </c>
      <c r="F2959" s="21" t="s">
        <v>163</v>
      </c>
      <c r="G2959" s="22">
        <v>1979</v>
      </c>
      <c r="H2959" s="128">
        <v>45</v>
      </c>
      <c r="I2959" s="40">
        <v>45</v>
      </c>
      <c r="J2959" s="159" t="str">
        <f>IFERROR(IF(K2959&gt;0,I2959*K2959,"   -"),"   -")</f>
        <v xml:space="preserve">   -</v>
      </c>
      <c r="K2959" s="52" t="str">
        <f>_xlfn.IFNA(VLOOKUP(D2959&amp;"."&amp;G2959,PNIdata!$E$6:$L$264,2,FALSE),"-")</f>
        <v>-</v>
      </c>
      <c r="L2959" s="158" t="str">
        <f>IFERROR(IF(O2959&gt;0,I2959*O2959,"   -"),"   -")</f>
        <v xml:space="preserve">   -</v>
      </c>
      <c r="M2959" s="52"/>
      <c r="N2959" s="167"/>
      <c r="O2959" s="167"/>
      <c r="S2959" s="53"/>
    </row>
    <row r="2960" spans="1:19" hidden="1" x14ac:dyDescent="0.25">
      <c r="A2960" s="33" t="s">
        <v>109</v>
      </c>
      <c r="B2960" s="34" t="e">
        <f>VLOOKUP(D2960,nusedswatershed,4,FALSE)</f>
        <v>#N/A</v>
      </c>
      <c r="C2960" s="35">
        <v>20</v>
      </c>
      <c r="D2960" s="36" t="s">
        <v>95</v>
      </c>
      <c r="E2960" s="36" t="s">
        <v>180</v>
      </c>
      <c r="F2960" s="21" t="s">
        <v>163</v>
      </c>
      <c r="G2960" s="22">
        <v>1978</v>
      </c>
      <c r="H2960" s="128">
        <v>6</v>
      </c>
      <c r="I2960" s="40">
        <v>6</v>
      </c>
      <c r="J2960" s="159" t="str">
        <f>IFERROR(IF(K2960&gt;0,I2960*K2960,"   -"),"   -")</f>
        <v xml:space="preserve">   -</v>
      </c>
      <c r="K2960" s="52" t="str">
        <f>_xlfn.IFNA(VLOOKUP(D2960&amp;"."&amp;G2960,PNIdata!$E$6:$L$264,2,FALSE),"-")</f>
        <v>-</v>
      </c>
      <c r="L2960" s="158" t="str">
        <f>IFERROR(IF(O2960&gt;0,I2960*O2960,"   -"),"   -")</f>
        <v xml:space="preserve">   -</v>
      </c>
      <c r="M2960" s="52"/>
      <c r="N2960" s="167"/>
      <c r="O2960" s="167"/>
      <c r="S2960" s="53"/>
    </row>
    <row r="2961" spans="1:19" hidden="1" x14ac:dyDescent="0.25">
      <c r="A2961" s="33" t="s">
        <v>109</v>
      </c>
      <c r="B2961" s="34" t="e">
        <f>VLOOKUP(D2961,nusedswatershed,4,FALSE)</f>
        <v>#N/A</v>
      </c>
      <c r="C2961" s="35">
        <v>20</v>
      </c>
      <c r="D2961" s="36" t="s">
        <v>95</v>
      </c>
      <c r="E2961" s="36" t="s">
        <v>180</v>
      </c>
      <c r="F2961" s="21" t="s">
        <v>163</v>
      </c>
      <c r="G2961" s="22">
        <v>1977</v>
      </c>
      <c r="H2961" s="128">
        <v>25</v>
      </c>
      <c r="I2961" s="40">
        <v>25</v>
      </c>
      <c r="J2961" s="159" t="str">
        <f>IFERROR(IF(K2961&gt;0,I2961*K2961,"   -"),"   -")</f>
        <v xml:space="preserve">   -</v>
      </c>
      <c r="K2961" s="52" t="str">
        <f>_xlfn.IFNA(VLOOKUP(D2961&amp;"."&amp;G2961,PNIdata!$E$6:$L$264,2,FALSE),"-")</f>
        <v>-</v>
      </c>
      <c r="L2961" s="158" t="str">
        <f>IFERROR(IF(O2961&gt;0,I2961*O2961,"   -"),"   -")</f>
        <v xml:space="preserve">   -</v>
      </c>
      <c r="M2961" s="52"/>
      <c r="N2961" s="167"/>
      <c r="O2961" s="167"/>
      <c r="S2961" s="53"/>
    </row>
    <row r="2962" spans="1:19" hidden="1" x14ac:dyDescent="0.25">
      <c r="A2962" s="33" t="s">
        <v>109</v>
      </c>
      <c r="B2962" s="34" t="e">
        <f>VLOOKUP(D2962,nusedswatershed,4,FALSE)</f>
        <v>#N/A</v>
      </c>
      <c r="C2962" s="35">
        <v>20</v>
      </c>
      <c r="D2962" s="36" t="s">
        <v>95</v>
      </c>
      <c r="E2962" s="36" t="s">
        <v>180</v>
      </c>
      <c r="F2962" s="21" t="s">
        <v>163</v>
      </c>
      <c r="G2962" s="22">
        <v>1976</v>
      </c>
      <c r="H2962" s="128">
        <v>30</v>
      </c>
      <c r="I2962" s="40">
        <v>30</v>
      </c>
      <c r="J2962" s="159" t="str">
        <f>IFERROR(IF(K2962&gt;0,I2962*K2962,"   -"),"   -")</f>
        <v xml:space="preserve">   -</v>
      </c>
      <c r="K2962" s="52" t="str">
        <f>_xlfn.IFNA(VLOOKUP(D2962&amp;"."&amp;G2962,PNIdata!$E$6:$L$264,2,FALSE),"-")</f>
        <v>-</v>
      </c>
      <c r="L2962" s="158" t="str">
        <f>IFERROR(IF(O2962&gt;0,I2962*O2962,"   -"),"   -")</f>
        <v xml:space="preserve">   -</v>
      </c>
      <c r="M2962" s="52"/>
      <c r="N2962" s="167"/>
      <c r="O2962" s="167"/>
      <c r="S2962" s="53"/>
    </row>
    <row r="2963" spans="1:19" hidden="1" x14ac:dyDescent="0.25">
      <c r="A2963" s="33" t="s">
        <v>109</v>
      </c>
      <c r="B2963" s="34" t="e">
        <f>VLOOKUP(D2963,nusedswatershed,4,FALSE)</f>
        <v>#N/A</v>
      </c>
      <c r="C2963" s="35">
        <v>20</v>
      </c>
      <c r="D2963" s="36" t="s">
        <v>95</v>
      </c>
      <c r="E2963" s="36" t="s">
        <v>180</v>
      </c>
      <c r="F2963" s="21" t="s">
        <v>163</v>
      </c>
      <c r="G2963" s="22">
        <v>1975</v>
      </c>
      <c r="H2963" s="128">
        <v>400</v>
      </c>
      <c r="I2963" s="40">
        <v>400</v>
      </c>
      <c r="J2963" s="159" t="str">
        <f>IFERROR(IF(K2963&gt;0,I2963*K2963,"   -"),"   -")</f>
        <v xml:space="preserve">   -</v>
      </c>
      <c r="K2963" s="52" t="str">
        <f>_xlfn.IFNA(VLOOKUP(D2963&amp;"."&amp;G2963,PNIdata!$E$6:$L$264,2,FALSE),"-")</f>
        <v>-</v>
      </c>
      <c r="L2963" s="158" t="str">
        <f>IFERROR(IF(O2963&gt;0,I2963*O2963,"   -"),"   -")</f>
        <v xml:space="preserve">   -</v>
      </c>
      <c r="M2963" s="52"/>
      <c r="N2963" s="167"/>
      <c r="O2963" s="167"/>
      <c r="S2963" s="53"/>
    </row>
    <row r="2964" spans="1:19" hidden="1" x14ac:dyDescent="0.25">
      <c r="A2964" s="33" t="s">
        <v>109</v>
      </c>
      <c r="B2964" s="34" t="e">
        <f>VLOOKUP(D2964,nusedswatershed,4,FALSE)</f>
        <v>#N/A</v>
      </c>
      <c r="C2964" s="35">
        <v>20</v>
      </c>
      <c r="D2964" s="36" t="s">
        <v>95</v>
      </c>
      <c r="E2964" s="36" t="s">
        <v>180</v>
      </c>
      <c r="F2964" s="21" t="s">
        <v>163</v>
      </c>
      <c r="G2964" s="22">
        <v>1974</v>
      </c>
      <c r="H2964" s="128">
        <v>200</v>
      </c>
      <c r="I2964" s="40">
        <v>200</v>
      </c>
      <c r="J2964" s="159" t="str">
        <f>IFERROR(IF(K2964&gt;0,I2964*K2964,"   -"),"   -")</f>
        <v xml:space="preserve">   -</v>
      </c>
      <c r="K2964" s="52" t="str">
        <f>_xlfn.IFNA(VLOOKUP(D2964&amp;"."&amp;G2964,PNIdata!$E$6:$L$264,2,FALSE),"-")</f>
        <v>-</v>
      </c>
      <c r="L2964" s="158" t="str">
        <f>IFERROR(IF(O2964&gt;0,I2964*O2964,"   -"),"   -")</f>
        <v xml:space="preserve">   -</v>
      </c>
      <c r="M2964" s="52"/>
      <c r="N2964" s="167"/>
      <c r="O2964" s="167"/>
      <c r="S2964" s="53"/>
    </row>
    <row r="2965" spans="1:19" hidden="1" x14ac:dyDescent="0.25">
      <c r="A2965" s="33" t="s">
        <v>109</v>
      </c>
      <c r="B2965" s="34" t="e">
        <f>VLOOKUP(D2965,nusedswatershed,4,FALSE)</f>
        <v>#N/A</v>
      </c>
      <c r="C2965" s="35">
        <v>20</v>
      </c>
      <c r="D2965" s="36" t="s">
        <v>95</v>
      </c>
      <c r="E2965" s="36" t="s">
        <v>180</v>
      </c>
      <c r="F2965" s="21" t="s">
        <v>163</v>
      </c>
      <c r="G2965" s="22">
        <v>1973</v>
      </c>
      <c r="H2965" s="128">
        <v>3500</v>
      </c>
      <c r="I2965" s="40">
        <v>3500</v>
      </c>
      <c r="J2965" s="159" t="str">
        <f>IFERROR(IF(K2965&gt;0,I2965*K2965,"   -"),"   -")</f>
        <v xml:space="preserve">   -</v>
      </c>
      <c r="K2965" s="52" t="str">
        <f>_xlfn.IFNA(VLOOKUP(D2965&amp;"."&amp;G2965,PNIdata!$E$6:$L$264,2,FALSE),"-")</f>
        <v>-</v>
      </c>
      <c r="L2965" s="158" t="str">
        <f>IFERROR(IF(O2965&gt;0,I2965*O2965,"   -"),"   -")</f>
        <v xml:space="preserve">   -</v>
      </c>
      <c r="M2965" s="52"/>
      <c r="N2965" s="167"/>
      <c r="O2965" s="167"/>
      <c r="S2965" s="53"/>
    </row>
    <row r="2966" spans="1:19" hidden="1" x14ac:dyDescent="0.25">
      <c r="A2966" s="33" t="s">
        <v>109</v>
      </c>
      <c r="B2966" s="34" t="e">
        <f>VLOOKUP(D2966,nusedswatershed,4,FALSE)</f>
        <v>#N/A</v>
      </c>
      <c r="C2966" s="35">
        <v>20</v>
      </c>
      <c r="D2966" s="36" t="s">
        <v>95</v>
      </c>
      <c r="E2966" s="36" t="s">
        <v>180</v>
      </c>
      <c r="F2966" s="21" t="s">
        <v>163</v>
      </c>
      <c r="G2966" s="22">
        <v>1972</v>
      </c>
      <c r="H2966" s="128">
        <v>200</v>
      </c>
      <c r="I2966" s="40">
        <v>200</v>
      </c>
      <c r="J2966" s="159" t="str">
        <f>IFERROR(IF(K2966&gt;0,I2966*K2966,"   -"),"   -")</f>
        <v xml:space="preserve">   -</v>
      </c>
      <c r="K2966" s="52" t="str">
        <f>_xlfn.IFNA(VLOOKUP(D2966&amp;"."&amp;G2966,PNIdata!$E$6:$L$264,2,FALSE),"-")</f>
        <v>-</v>
      </c>
      <c r="L2966" s="158" t="str">
        <f>IFERROR(IF(O2966&gt;0,I2966*O2966,"   -"),"   -")</f>
        <v xml:space="preserve">   -</v>
      </c>
      <c r="M2966" s="52"/>
      <c r="N2966" s="167"/>
      <c r="O2966" s="167"/>
      <c r="S2966" s="53"/>
    </row>
    <row r="2967" spans="1:19" hidden="1" x14ac:dyDescent="0.25">
      <c r="A2967" s="33" t="s">
        <v>109</v>
      </c>
      <c r="B2967" s="34" t="e">
        <f>VLOOKUP(D2967,nusedswatershed,4,FALSE)</f>
        <v>#N/A</v>
      </c>
      <c r="C2967" s="35">
        <v>20</v>
      </c>
      <c r="D2967" s="36" t="s">
        <v>95</v>
      </c>
      <c r="E2967" s="36" t="s">
        <v>180</v>
      </c>
      <c r="F2967" s="21" t="s">
        <v>163</v>
      </c>
      <c r="G2967" s="22">
        <v>1971</v>
      </c>
      <c r="H2967" s="128">
        <v>750</v>
      </c>
      <c r="I2967" s="40">
        <v>750</v>
      </c>
      <c r="J2967" s="159" t="str">
        <f>IFERROR(IF(K2967&gt;0,I2967*K2967,"   -"),"   -")</f>
        <v xml:space="preserve">   -</v>
      </c>
      <c r="K2967" s="52" t="str">
        <f>_xlfn.IFNA(VLOOKUP(D2967&amp;"."&amp;G2967,PNIdata!$E$6:$L$264,2,FALSE),"-")</f>
        <v>-</v>
      </c>
      <c r="L2967" s="158" t="str">
        <f>IFERROR(IF(O2967&gt;0,I2967*O2967,"   -"),"   -")</f>
        <v xml:space="preserve">   -</v>
      </c>
      <c r="M2967" s="52"/>
      <c r="N2967" s="167"/>
      <c r="O2967" s="167"/>
      <c r="S2967" s="53"/>
    </row>
    <row r="2968" spans="1:19" hidden="1" x14ac:dyDescent="0.25">
      <c r="A2968" s="33" t="s">
        <v>109</v>
      </c>
      <c r="B2968" s="34" t="e">
        <f>VLOOKUP(D2968,nusedswatershed,4,FALSE)</f>
        <v>#N/A</v>
      </c>
      <c r="C2968" s="35">
        <v>20</v>
      </c>
      <c r="D2968" s="36" t="s">
        <v>95</v>
      </c>
      <c r="E2968" s="36" t="s">
        <v>180</v>
      </c>
      <c r="F2968" s="21" t="s">
        <v>163</v>
      </c>
      <c r="G2968" s="22">
        <v>1970</v>
      </c>
      <c r="H2968" s="128">
        <v>1500</v>
      </c>
      <c r="I2968" s="40">
        <v>1500</v>
      </c>
      <c r="J2968" s="159" t="str">
        <f>IFERROR(IF(K2968&gt;0,I2968*K2968,"   -"),"   -")</f>
        <v xml:space="preserve">   -</v>
      </c>
      <c r="K2968" s="52" t="str">
        <f>_xlfn.IFNA(VLOOKUP(D2968&amp;"."&amp;G2968,PNIdata!$E$6:$L$264,2,FALSE),"-")</f>
        <v>-</v>
      </c>
      <c r="L2968" s="158" t="str">
        <f>IFERROR(IF(O2968&gt;0,I2968*O2968,"   -"),"   -")</f>
        <v xml:space="preserve">   -</v>
      </c>
      <c r="M2968" s="52"/>
      <c r="N2968" s="167"/>
      <c r="O2968" s="167"/>
      <c r="S2968" s="53"/>
    </row>
    <row r="2969" spans="1:19" hidden="1" x14ac:dyDescent="0.25">
      <c r="A2969" s="33" t="s">
        <v>109</v>
      </c>
      <c r="B2969" s="34" t="e">
        <f>VLOOKUP(D2969,nusedswatershed,4,FALSE)</f>
        <v>#N/A</v>
      </c>
      <c r="C2969" s="35">
        <v>20</v>
      </c>
      <c r="D2969" s="36" t="s">
        <v>95</v>
      </c>
      <c r="E2969" s="36" t="s">
        <v>180</v>
      </c>
      <c r="F2969" s="21" t="s">
        <v>163</v>
      </c>
      <c r="G2969" s="22">
        <v>1969</v>
      </c>
      <c r="H2969" s="128">
        <v>1500</v>
      </c>
      <c r="I2969" s="40">
        <v>1500</v>
      </c>
      <c r="J2969" s="159" t="str">
        <f>IFERROR(IF(K2969&gt;0,I2969*K2969,"   -"),"   -")</f>
        <v xml:space="preserve">   -</v>
      </c>
      <c r="K2969" s="52" t="str">
        <f>_xlfn.IFNA(VLOOKUP(D2969&amp;"."&amp;G2969,PNIdata!$E$6:$L$264,2,FALSE),"-")</f>
        <v>-</v>
      </c>
      <c r="L2969" s="158" t="str">
        <f>IFERROR(IF(O2969&gt;0,I2969*O2969,"   -"),"   -")</f>
        <v xml:space="preserve">   -</v>
      </c>
      <c r="M2969" s="52"/>
      <c r="N2969" s="167"/>
      <c r="O2969" s="167"/>
      <c r="S2969" s="53"/>
    </row>
    <row r="2970" spans="1:19" hidden="1" x14ac:dyDescent="0.25">
      <c r="A2970" s="33" t="s">
        <v>109</v>
      </c>
      <c r="B2970" s="34" t="e">
        <f>VLOOKUP(D2970,nusedswatershed,4,FALSE)</f>
        <v>#N/A</v>
      </c>
      <c r="C2970" s="35">
        <v>20</v>
      </c>
      <c r="D2970" s="36" t="s">
        <v>95</v>
      </c>
      <c r="E2970" s="36" t="s">
        <v>180</v>
      </c>
      <c r="F2970" s="21" t="s">
        <v>163</v>
      </c>
      <c r="G2970" s="22">
        <v>1968</v>
      </c>
      <c r="H2970" s="128">
        <v>3500</v>
      </c>
      <c r="I2970" s="40">
        <v>3500</v>
      </c>
      <c r="J2970" s="159" t="str">
        <f>IFERROR(IF(K2970&gt;0,I2970*K2970,"   -"),"   -")</f>
        <v xml:space="preserve">   -</v>
      </c>
      <c r="K2970" s="52" t="str">
        <f>_xlfn.IFNA(VLOOKUP(D2970&amp;"."&amp;G2970,PNIdata!$E$6:$L$264,2,FALSE),"-")</f>
        <v>-</v>
      </c>
      <c r="L2970" s="158" t="str">
        <f>IFERROR(IF(O2970&gt;0,I2970*O2970,"   -"),"   -")</f>
        <v xml:space="preserve">   -</v>
      </c>
      <c r="M2970" s="52"/>
      <c r="N2970" s="167"/>
      <c r="O2970" s="167"/>
      <c r="S2970" s="53"/>
    </row>
    <row r="2971" spans="1:19" hidden="1" x14ac:dyDescent="0.25">
      <c r="A2971" s="33" t="s">
        <v>109</v>
      </c>
      <c r="B2971" s="34" t="e">
        <f>VLOOKUP(D2971,nusedswatershed,4,FALSE)</f>
        <v>#N/A</v>
      </c>
      <c r="C2971" s="35">
        <v>20</v>
      </c>
      <c r="D2971" s="36" t="s">
        <v>95</v>
      </c>
      <c r="E2971" s="36" t="s">
        <v>180</v>
      </c>
      <c r="F2971" s="21" t="s">
        <v>163</v>
      </c>
      <c r="G2971" s="22">
        <v>1967</v>
      </c>
      <c r="H2971" s="128">
        <v>1500</v>
      </c>
      <c r="I2971" s="40">
        <v>1500</v>
      </c>
      <c r="J2971" s="159" t="str">
        <f>IFERROR(IF(K2971&gt;0,I2971*K2971,"   -"),"   -")</f>
        <v xml:space="preserve">   -</v>
      </c>
      <c r="K2971" s="52" t="str">
        <f>_xlfn.IFNA(VLOOKUP(D2971&amp;"."&amp;G2971,PNIdata!$E$6:$L$264,2,FALSE),"-")</f>
        <v>-</v>
      </c>
      <c r="L2971" s="158" t="str">
        <f>IFERROR(IF(O2971&gt;0,I2971*O2971,"   -"),"   -")</f>
        <v xml:space="preserve">   -</v>
      </c>
      <c r="M2971" s="52"/>
      <c r="N2971" s="167"/>
      <c r="O2971" s="167"/>
      <c r="S2971" s="53"/>
    </row>
    <row r="2972" spans="1:19" hidden="1" x14ac:dyDescent="0.25">
      <c r="A2972" s="33" t="s">
        <v>109</v>
      </c>
      <c r="B2972" s="34" t="e">
        <f>VLOOKUP(D2972,nusedswatershed,4,FALSE)</f>
        <v>#N/A</v>
      </c>
      <c r="C2972" s="35">
        <v>20</v>
      </c>
      <c r="D2972" s="36" t="s">
        <v>95</v>
      </c>
      <c r="E2972" s="36" t="s">
        <v>180</v>
      </c>
      <c r="F2972" s="21" t="s">
        <v>163</v>
      </c>
      <c r="G2972" s="22">
        <v>1966</v>
      </c>
      <c r="H2972" s="128">
        <v>750</v>
      </c>
      <c r="I2972" s="40">
        <v>750</v>
      </c>
      <c r="J2972" s="159" t="str">
        <f>IFERROR(IF(K2972&gt;0,I2972*K2972,"   -"),"   -")</f>
        <v xml:space="preserve">   -</v>
      </c>
      <c r="K2972" s="52" t="str">
        <f>_xlfn.IFNA(VLOOKUP(D2972&amp;"."&amp;G2972,PNIdata!$E$6:$L$264,2,FALSE),"-")</f>
        <v>-</v>
      </c>
      <c r="L2972" s="158" t="str">
        <f>IFERROR(IF(O2972&gt;0,I2972*O2972,"   -"),"   -")</f>
        <v xml:space="preserve">   -</v>
      </c>
      <c r="M2972" s="52"/>
      <c r="N2972" s="167"/>
      <c r="O2972" s="167"/>
      <c r="S2972" s="53"/>
    </row>
    <row r="2973" spans="1:19" hidden="1" x14ac:dyDescent="0.25">
      <c r="A2973" s="33" t="s">
        <v>109</v>
      </c>
      <c r="B2973" s="34" t="e">
        <f>VLOOKUP(D2973,nusedswatershed,4,FALSE)</f>
        <v>#N/A</v>
      </c>
      <c r="C2973" s="35">
        <v>20</v>
      </c>
      <c r="D2973" s="36" t="s">
        <v>95</v>
      </c>
      <c r="E2973" s="36" t="s">
        <v>180</v>
      </c>
      <c r="F2973" s="21" t="s">
        <v>163</v>
      </c>
      <c r="G2973" s="22">
        <v>1965</v>
      </c>
      <c r="H2973" s="128">
        <v>400</v>
      </c>
      <c r="I2973" s="40">
        <v>400</v>
      </c>
      <c r="J2973" s="159" t="str">
        <f>IFERROR(IF(K2973&gt;0,I2973*K2973,"   -"),"   -")</f>
        <v xml:space="preserve">   -</v>
      </c>
      <c r="K2973" s="52" t="str">
        <f>_xlfn.IFNA(VLOOKUP(D2973&amp;"."&amp;G2973,PNIdata!$E$6:$L$264,2,FALSE),"-")</f>
        <v>-</v>
      </c>
      <c r="L2973" s="158" t="str">
        <f>IFERROR(IF(O2973&gt;0,I2973*O2973,"   -"),"   -")</f>
        <v xml:space="preserve">   -</v>
      </c>
      <c r="M2973" s="52"/>
      <c r="N2973" s="167"/>
      <c r="O2973" s="167"/>
      <c r="S2973" s="53"/>
    </row>
    <row r="2974" spans="1:19" hidden="1" x14ac:dyDescent="0.25">
      <c r="A2974" s="33" t="s">
        <v>109</v>
      </c>
      <c r="B2974" s="34" t="e">
        <f>VLOOKUP(D2974,nusedswatershed,4,FALSE)</f>
        <v>#N/A</v>
      </c>
      <c r="C2974" s="35">
        <v>20</v>
      </c>
      <c r="D2974" s="36" t="s">
        <v>95</v>
      </c>
      <c r="E2974" s="36" t="s">
        <v>180</v>
      </c>
      <c r="F2974" s="21" t="s">
        <v>163</v>
      </c>
      <c r="G2974" s="22">
        <v>1964</v>
      </c>
      <c r="H2974" s="128">
        <v>750</v>
      </c>
      <c r="I2974" s="40">
        <v>750</v>
      </c>
      <c r="J2974" s="159" t="str">
        <f>IFERROR(IF(K2974&gt;0,I2974*K2974,"   -"),"   -")</f>
        <v xml:space="preserve">   -</v>
      </c>
      <c r="K2974" s="52" t="str">
        <f>_xlfn.IFNA(VLOOKUP(D2974&amp;"."&amp;G2974,PNIdata!$E$6:$L$264,2,FALSE),"-")</f>
        <v>-</v>
      </c>
      <c r="L2974" s="158" t="str">
        <f>IFERROR(IF(O2974&gt;0,I2974*O2974,"   -"),"   -")</f>
        <v xml:space="preserve">   -</v>
      </c>
      <c r="M2974" s="52"/>
      <c r="N2974" s="167"/>
      <c r="O2974" s="167"/>
      <c r="S2974" s="53"/>
    </row>
    <row r="2975" spans="1:19" hidden="1" x14ac:dyDescent="0.25">
      <c r="A2975" s="33" t="s">
        <v>109</v>
      </c>
      <c r="B2975" s="34" t="e">
        <f>VLOOKUP(D2975,nusedswatershed,4,FALSE)</f>
        <v>#N/A</v>
      </c>
      <c r="C2975" s="35">
        <v>20</v>
      </c>
      <c r="D2975" s="36" t="s">
        <v>95</v>
      </c>
      <c r="E2975" s="36" t="s">
        <v>180</v>
      </c>
      <c r="F2975" s="21" t="s">
        <v>163</v>
      </c>
      <c r="G2975" s="22">
        <v>1963</v>
      </c>
      <c r="H2975" s="128">
        <v>1500</v>
      </c>
      <c r="I2975" s="40">
        <v>1500</v>
      </c>
      <c r="J2975" s="159" t="str">
        <f>IFERROR(IF(K2975&gt;0,I2975*K2975,"   -"),"   -")</f>
        <v xml:space="preserve">   -</v>
      </c>
      <c r="K2975" s="52" t="str">
        <f>_xlfn.IFNA(VLOOKUP(D2975&amp;"."&amp;G2975,PNIdata!$E$6:$L$264,2,FALSE),"-")</f>
        <v>-</v>
      </c>
      <c r="L2975" s="158" t="str">
        <f>IFERROR(IF(O2975&gt;0,I2975*O2975,"   -"),"   -")</f>
        <v xml:space="preserve">   -</v>
      </c>
      <c r="M2975" s="52"/>
      <c r="N2975" s="167"/>
      <c r="O2975" s="167"/>
      <c r="S2975" s="53"/>
    </row>
    <row r="2976" spans="1:19" hidden="1" x14ac:dyDescent="0.25">
      <c r="A2976" s="33" t="s">
        <v>109</v>
      </c>
      <c r="B2976" s="34" t="e">
        <f>VLOOKUP(D2976,nusedswatershed,4,FALSE)</f>
        <v>#N/A</v>
      </c>
      <c r="C2976" s="35">
        <v>20</v>
      </c>
      <c r="D2976" s="36" t="s">
        <v>95</v>
      </c>
      <c r="E2976" s="36" t="s">
        <v>180</v>
      </c>
      <c r="F2976" s="21" t="s">
        <v>163</v>
      </c>
      <c r="G2976" s="22">
        <v>1962</v>
      </c>
      <c r="H2976" s="128">
        <v>750</v>
      </c>
      <c r="I2976" s="40">
        <v>750</v>
      </c>
      <c r="J2976" s="159" t="str">
        <f>IFERROR(IF(K2976&gt;0,I2976*K2976,"   -"),"   -")</f>
        <v xml:space="preserve">   -</v>
      </c>
      <c r="K2976" s="52" t="str">
        <f>_xlfn.IFNA(VLOOKUP(D2976&amp;"."&amp;G2976,PNIdata!$E$6:$L$264,2,FALSE),"-")</f>
        <v>-</v>
      </c>
      <c r="L2976" s="158" t="str">
        <f>IFERROR(IF(O2976&gt;0,I2976*O2976,"   -"),"   -")</f>
        <v xml:space="preserve">   -</v>
      </c>
      <c r="M2976" s="52"/>
      <c r="N2976" s="167"/>
      <c r="O2976" s="167"/>
      <c r="S2976" s="53"/>
    </row>
    <row r="2977" spans="1:19" hidden="1" x14ac:dyDescent="0.25">
      <c r="A2977" s="33" t="s">
        <v>109</v>
      </c>
      <c r="B2977" s="34" t="e">
        <f>VLOOKUP(D2977,nusedswatershed,4,FALSE)</f>
        <v>#N/A</v>
      </c>
      <c r="C2977" s="35">
        <v>20</v>
      </c>
      <c r="D2977" s="36" t="s">
        <v>95</v>
      </c>
      <c r="E2977" s="36" t="s">
        <v>180</v>
      </c>
      <c r="F2977" s="21" t="s">
        <v>163</v>
      </c>
      <c r="G2977" s="22">
        <v>1961</v>
      </c>
      <c r="H2977" s="128">
        <v>200</v>
      </c>
      <c r="I2977" s="40">
        <v>200</v>
      </c>
      <c r="J2977" s="159" t="str">
        <f>IFERROR(IF(K2977&gt;0,I2977*K2977,"   -"),"   -")</f>
        <v xml:space="preserve">   -</v>
      </c>
      <c r="K2977" s="52" t="str">
        <f>_xlfn.IFNA(VLOOKUP(D2977&amp;"."&amp;G2977,PNIdata!$E$6:$L$264,2,FALSE),"-")</f>
        <v>-</v>
      </c>
      <c r="L2977" s="158" t="str">
        <f>IFERROR(IF(O2977&gt;0,I2977*O2977,"   -"),"   -")</f>
        <v xml:space="preserve">   -</v>
      </c>
      <c r="M2977" s="52"/>
      <c r="N2977" s="167"/>
      <c r="O2977" s="167"/>
      <c r="S2977" s="53"/>
    </row>
    <row r="2978" spans="1:19" hidden="1" x14ac:dyDescent="0.25">
      <c r="A2978" s="33" t="s">
        <v>109</v>
      </c>
      <c r="B2978" s="34" t="e">
        <f>VLOOKUP(D2978,nusedswatershed,4,FALSE)</f>
        <v>#N/A</v>
      </c>
      <c r="C2978" s="35">
        <v>20</v>
      </c>
      <c r="D2978" s="36" t="s">
        <v>95</v>
      </c>
      <c r="E2978" s="36" t="s">
        <v>180</v>
      </c>
      <c r="F2978" s="21" t="s">
        <v>163</v>
      </c>
      <c r="G2978" s="22">
        <v>1960</v>
      </c>
      <c r="H2978" s="128">
        <v>400</v>
      </c>
      <c r="I2978" s="40">
        <v>400</v>
      </c>
      <c r="J2978" s="159" t="str">
        <f>IFERROR(IF(K2978&gt;0,I2978*K2978,"   -"),"   -")</f>
        <v xml:space="preserve">   -</v>
      </c>
      <c r="K2978" s="52" t="str">
        <f>_xlfn.IFNA(VLOOKUP(D2978&amp;"."&amp;G2978,PNIdata!$E$6:$L$264,2,FALSE),"-")</f>
        <v>-</v>
      </c>
      <c r="L2978" s="158" t="str">
        <f>IFERROR(IF(O2978&gt;0,I2978*O2978,"   -"),"   -")</f>
        <v xml:space="preserve">   -</v>
      </c>
      <c r="M2978" s="52"/>
      <c r="N2978" s="167"/>
      <c r="O2978" s="167"/>
      <c r="S2978" s="53"/>
    </row>
    <row r="2979" spans="1:19" hidden="1" x14ac:dyDescent="0.25">
      <c r="A2979" s="33" t="s">
        <v>109</v>
      </c>
      <c r="B2979" s="34" t="e">
        <f>VLOOKUP(D2979,nusedswatershed,4,FALSE)</f>
        <v>#N/A</v>
      </c>
      <c r="C2979" s="35">
        <v>20</v>
      </c>
      <c r="D2979" s="36" t="s">
        <v>95</v>
      </c>
      <c r="E2979" s="36" t="s">
        <v>180</v>
      </c>
      <c r="F2979" s="21" t="s">
        <v>163</v>
      </c>
      <c r="G2979" s="22">
        <v>1959</v>
      </c>
      <c r="H2979" s="128">
        <v>200</v>
      </c>
      <c r="I2979" s="40">
        <v>200</v>
      </c>
      <c r="J2979" s="159" t="str">
        <f>IFERROR(IF(K2979&gt;0,I2979*K2979,"   -"),"   -")</f>
        <v xml:space="preserve">   -</v>
      </c>
      <c r="K2979" s="52" t="str">
        <f>_xlfn.IFNA(VLOOKUP(D2979&amp;"."&amp;G2979,PNIdata!$E$6:$L$264,2,FALSE),"-")</f>
        <v>-</v>
      </c>
      <c r="L2979" s="158" t="str">
        <f>IFERROR(IF(O2979&gt;0,I2979*O2979,"   -"),"   -")</f>
        <v xml:space="preserve">   -</v>
      </c>
      <c r="M2979" s="52"/>
      <c r="N2979" s="167"/>
      <c r="O2979" s="167"/>
      <c r="S2979" s="53"/>
    </row>
    <row r="2980" spans="1:19" hidden="1" x14ac:dyDescent="0.25">
      <c r="A2980" s="33" t="s">
        <v>109</v>
      </c>
      <c r="B2980" s="34" t="e">
        <f>VLOOKUP(D2980,nusedswatershed,4,FALSE)</f>
        <v>#N/A</v>
      </c>
      <c r="C2980" s="35">
        <v>20</v>
      </c>
      <c r="D2980" s="36" t="s">
        <v>95</v>
      </c>
      <c r="E2980" s="36" t="s">
        <v>180</v>
      </c>
      <c r="F2980" s="21" t="s">
        <v>163</v>
      </c>
      <c r="G2980" s="22">
        <v>1958</v>
      </c>
      <c r="H2980" s="128">
        <v>200</v>
      </c>
      <c r="I2980" s="40">
        <v>200</v>
      </c>
      <c r="J2980" s="159" t="str">
        <f>IFERROR(IF(K2980&gt;0,I2980*K2980,"   -"),"   -")</f>
        <v xml:space="preserve">   -</v>
      </c>
      <c r="K2980" s="52" t="str">
        <f>_xlfn.IFNA(VLOOKUP(D2980&amp;"."&amp;G2980,PNIdata!$E$6:$L$264,2,FALSE),"-")</f>
        <v>-</v>
      </c>
      <c r="L2980" s="158" t="str">
        <f>IFERROR(IF(O2980&gt;0,I2980*O2980,"   -"),"   -")</f>
        <v xml:space="preserve">   -</v>
      </c>
      <c r="M2980" s="52"/>
      <c r="N2980" s="167"/>
      <c r="O2980" s="167"/>
      <c r="S2980" s="53"/>
    </row>
    <row r="2981" spans="1:19" hidden="1" x14ac:dyDescent="0.25">
      <c r="A2981" s="33" t="s">
        <v>109</v>
      </c>
      <c r="B2981" s="34" t="e">
        <f>VLOOKUP(D2981,nusedswatershed,4,FALSE)</f>
        <v>#N/A</v>
      </c>
      <c r="C2981" s="35">
        <v>20</v>
      </c>
      <c r="D2981" s="36" t="s">
        <v>95</v>
      </c>
      <c r="E2981" s="36" t="s">
        <v>180</v>
      </c>
      <c r="F2981" s="21" t="s">
        <v>163</v>
      </c>
      <c r="G2981" s="22">
        <v>1957</v>
      </c>
      <c r="H2981" s="128">
        <v>25</v>
      </c>
      <c r="I2981" s="40">
        <v>25</v>
      </c>
      <c r="J2981" s="159" t="str">
        <f>IFERROR(IF(K2981&gt;0,I2981*K2981,"   -"),"   -")</f>
        <v xml:space="preserve">   -</v>
      </c>
      <c r="K2981" s="52" t="str">
        <f>_xlfn.IFNA(VLOOKUP(D2981&amp;"."&amp;G2981,PNIdata!$E$6:$L$264,2,FALSE),"-")</f>
        <v>-</v>
      </c>
      <c r="L2981" s="158" t="str">
        <f>IFERROR(IF(O2981&gt;0,I2981*O2981,"   -"),"   -")</f>
        <v xml:space="preserve">   -</v>
      </c>
      <c r="M2981" s="52"/>
      <c r="N2981" s="167"/>
      <c r="O2981" s="167"/>
      <c r="S2981" s="53"/>
    </row>
    <row r="2982" spans="1:19" hidden="1" x14ac:dyDescent="0.25">
      <c r="A2982" s="33" t="s">
        <v>109</v>
      </c>
      <c r="B2982" s="34" t="e">
        <f>VLOOKUP(D2982,nusedswatershed,4,FALSE)</f>
        <v>#N/A</v>
      </c>
      <c r="C2982" s="35">
        <v>20</v>
      </c>
      <c r="D2982" s="36" t="s">
        <v>95</v>
      </c>
      <c r="E2982" s="36" t="s">
        <v>180</v>
      </c>
      <c r="F2982" s="21" t="s">
        <v>163</v>
      </c>
      <c r="G2982" s="22">
        <v>1956</v>
      </c>
      <c r="H2982" s="128" t="s">
        <v>646</v>
      </c>
      <c r="I2982" s="40"/>
      <c r="J2982" s="159" t="str">
        <f>IFERROR(IF(K2982&gt;0,I2982*K2982,"   -"),"   -")</f>
        <v xml:space="preserve">   -</v>
      </c>
      <c r="K2982" s="52" t="str">
        <f>_xlfn.IFNA(VLOOKUP(D2982&amp;"."&amp;G2982,PNIdata!$E$6:$L$264,2,FALSE),"-")</f>
        <v>-</v>
      </c>
      <c r="L2982" s="158" t="str">
        <f>IFERROR(IF(O2982&gt;0,I2982*O2982,"   -"),"   -")</f>
        <v xml:space="preserve">   -</v>
      </c>
      <c r="M2982" s="52"/>
      <c r="N2982" s="167"/>
      <c r="O2982" s="167"/>
      <c r="S2982" s="53"/>
    </row>
    <row r="2983" spans="1:19" hidden="1" x14ac:dyDescent="0.25">
      <c r="A2983" s="33" t="s">
        <v>109</v>
      </c>
      <c r="B2983" s="34" t="e">
        <f>VLOOKUP(D2983,nusedswatershed,4,FALSE)</f>
        <v>#N/A</v>
      </c>
      <c r="C2983" s="35">
        <v>20</v>
      </c>
      <c r="D2983" s="36" t="s">
        <v>95</v>
      </c>
      <c r="E2983" s="36" t="s">
        <v>180</v>
      </c>
      <c r="F2983" s="21" t="s">
        <v>163</v>
      </c>
      <c r="G2983" s="22">
        <v>1955</v>
      </c>
      <c r="H2983" s="128">
        <v>25</v>
      </c>
      <c r="I2983" s="40">
        <v>25</v>
      </c>
      <c r="J2983" s="159" t="str">
        <f>IFERROR(IF(K2983&gt;0,I2983*K2983,"   -"),"   -")</f>
        <v xml:space="preserve">   -</v>
      </c>
      <c r="K2983" s="52" t="str">
        <f>_xlfn.IFNA(VLOOKUP(D2983&amp;"."&amp;G2983,PNIdata!$E$6:$L$264,2,FALSE),"-")</f>
        <v>-</v>
      </c>
      <c r="L2983" s="158" t="str">
        <f>IFERROR(IF(O2983&gt;0,I2983*O2983,"   -"),"   -")</f>
        <v xml:space="preserve">   -</v>
      </c>
      <c r="M2983" s="52"/>
      <c r="N2983" s="167"/>
      <c r="O2983" s="167"/>
      <c r="S2983" s="53"/>
    </row>
    <row r="2984" spans="1:19" hidden="1" x14ac:dyDescent="0.25">
      <c r="A2984" s="33" t="s">
        <v>109</v>
      </c>
      <c r="B2984" s="34" t="e">
        <f>VLOOKUP(D2984,nusedswatershed,4,FALSE)</f>
        <v>#N/A</v>
      </c>
      <c r="C2984" s="35">
        <v>20</v>
      </c>
      <c r="D2984" s="36" t="s">
        <v>95</v>
      </c>
      <c r="E2984" s="36" t="s">
        <v>180</v>
      </c>
      <c r="F2984" s="21" t="s">
        <v>163</v>
      </c>
      <c r="G2984" s="22">
        <v>1954</v>
      </c>
      <c r="H2984" s="128">
        <v>75</v>
      </c>
      <c r="I2984" s="40">
        <v>75</v>
      </c>
      <c r="J2984" s="159" t="str">
        <f>IFERROR(IF(K2984&gt;0,I2984*K2984,"   -"),"   -")</f>
        <v xml:space="preserve">   -</v>
      </c>
      <c r="K2984" s="52" t="str">
        <f>_xlfn.IFNA(VLOOKUP(D2984&amp;"."&amp;G2984,PNIdata!$E$6:$L$264,2,FALSE),"-")</f>
        <v>-</v>
      </c>
      <c r="L2984" s="158" t="str">
        <f>IFERROR(IF(O2984&gt;0,I2984*O2984,"   -"),"   -")</f>
        <v xml:space="preserve">   -</v>
      </c>
      <c r="M2984" s="52"/>
      <c r="N2984" s="167"/>
      <c r="O2984" s="167"/>
      <c r="S2984" s="53"/>
    </row>
    <row r="2985" spans="1:19" hidden="1" x14ac:dyDescent="0.25">
      <c r="A2985" s="33" t="s">
        <v>109</v>
      </c>
      <c r="B2985" s="34" t="e">
        <f>VLOOKUP(D2985,nusedswatershed,4,FALSE)</f>
        <v>#N/A</v>
      </c>
      <c r="C2985" s="35">
        <v>20</v>
      </c>
      <c r="D2985" s="36" t="s">
        <v>95</v>
      </c>
      <c r="E2985" s="36" t="s">
        <v>180</v>
      </c>
      <c r="F2985" s="21" t="s">
        <v>163</v>
      </c>
      <c r="G2985" s="22">
        <v>1953</v>
      </c>
      <c r="H2985" s="128" t="s">
        <v>646</v>
      </c>
      <c r="I2985" s="40"/>
      <c r="J2985" s="159" t="str">
        <f>IFERROR(IF(K2985&gt;0,I2985*K2985,"   -"),"   -")</f>
        <v xml:space="preserve">   -</v>
      </c>
      <c r="K2985" s="52" t="str">
        <f>_xlfn.IFNA(VLOOKUP(D2985&amp;"."&amp;G2985,PNIdata!$E$6:$L$264,2,FALSE),"-")</f>
        <v>-</v>
      </c>
      <c r="L2985" s="158" t="str">
        <f>IFERROR(IF(O2985&gt;0,I2985*O2985,"   -"),"   -")</f>
        <v xml:space="preserve">   -</v>
      </c>
      <c r="M2985" s="52"/>
      <c r="N2985" s="167"/>
      <c r="O2985" s="167"/>
      <c r="S2985" s="53"/>
    </row>
    <row r="2986" spans="1:19" x14ac:dyDescent="0.25">
      <c r="A2986" s="33" t="s">
        <v>154</v>
      </c>
      <c r="B2986" s="34">
        <f>VLOOKUP(D2986,nusedswatershed,4,FALSE)</f>
        <v>25</v>
      </c>
      <c r="C2986" s="35">
        <v>25</v>
      </c>
      <c r="D2986" s="36" t="s">
        <v>222</v>
      </c>
      <c r="E2986" s="36" t="s">
        <v>96</v>
      </c>
      <c r="F2986" s="21" t="s">
        <v>163</v>
      </c>
      <c r="G2986" s="22">
        <v>2010</v>
      </c>
      <c r="H2986" s="128">
        <v>6</v>
      </c>
      <c r="I2986" s="40">
        <v>6</v>
      </c>
      <c r="J2986" s="153">
        <f>K2986*I2986</f>
        <v>0.33333600000000002</v>
      </c>
      <c r="K2986" s="52">
        <f>_xlfn.IFNA(VLOOKUP(D2986&amp;"."&amp;G2986,PNIdata!$E$6:$L$264,2,FALSE),"-")</f>
        <v>5.5556000000000001E-2</v>
      </c>
      <c r="L2986" s="158" t="str">
        <f>IFERROR(IF(O2986&gt;0,I2986*O2986,"   -"),"   -")</f>
        <v xml:space="preserve">   -</v>
      </c>
      <c r="M2986" s="52"/>
      <c r="N2986" s="167"/>
      <c r="O2986" s="167"/>
      <c r="S2986" s="53">
        <v>26587</v>
      </c>
    </row>
    <row r="2987" spans="1:19" x14ac:dyDescent="0.25">
      <c r="A2987" s="33" t="s">
        <v>154</v>
      </c>
      <c r="B2987" s="34">
        <f>VLOOKUP(D2987,nusedswatershed,4,FALSE)</f>
        <v>25</v>
      </c>
      <c r="C2987" s="35">
        <v>25</v>
      </c>
      <c r="D2987" s="36" t="s">
        <v>222</v>
      </c>
      <c r="E2987" s="36" t="s">
        <v>96</v>
      </c>
      <c r="F2987" s="21" t="s">
        <v>163</v>
      </c>
      <c r="G2987" s="22">
        <v>2012</v>
      </c>
      <c r="H2987" s="128">
        <v>36</v>
      </c>
      <c r="I2987" s="40">
        <v>36</v>
      </c>
      <c r="J2987" s="153">
        <f>K2987*I2987</f>
        <v>6.0000119999999999</v>
      </c>
      <c r="K2987" s="52">
        <f>_xlfn.IFNA(VLOOKUP(D2987&amp;"."&amp;G2987,PNIdata!$E$6:$L$264,2,FALSE),"-")</f>
        <v>0.16666700000000001</v>
      </c>
      <c r="L2987" s="158" t="str">
        <f>IFERROR(IF(O2987&gt;0,I2987*O2987,"   -"),"   -")</f>
        <v xml:space="preserve">   -</v>
      </c>
      <c r="M2987" s="52"/>
      <c r="N2987" s="167"/>
      <c r="O2987" s="167"/>
      <c r="S2987" s="53">
        <v>2720</v>
      </c>
    </row>
    <row r="2988" spans="1:19" x14ac:dyDescent="0.25">
      <c r="A2988" s="33" t="s">
        <v>154</v>
      </c>
      <c r="B2988" s="34">
        <f>VLOOKUP(D2988,nusedswatershed,4,FALSE)</f>
        <v>25</v>
      </c>
      <c r="C2988" s="35">
        <v>25</v>
      </c>
      <c r="D2988" s="36" t="s">
        <v>222</v>
      </c>
      <c r="E2988" s="36" t="s">
        <v>96</v>
      </c>
      <c r="F2988" s="21" t="s">
        <v>163</v>
      </c>
      <c r="G2988">
        <v>2005</v>
      </c>
      <c r="H2988" s="128">
        <v>36</v>
      </c>
      <c r="I2988" s="40">
        <v>36</v>
      </c>
      <c r="J2988" s="153">
        <f>K2988*I2988</f>
        <v>10.285704000000001</v>
      </c>
      <c r="K2988" s="52">
        <f>_xlfn.IFNA(VLOOKUP(D2988&amp;"."&amp;G2988,PNIdata!$E$6:$L$264,2,FALSE),"-")</f>
        <v>0.28571400000000002</v>
      </c>
      <c r="L2988" s="158" t="str">
        <f>IFERROR(IF(O2988&gt;0,I2988*O2988,"   -"),"   -")</f>
        <v xml:space="preserve">   -</v>
      </c>
      <c r="M2988" s="52"/>
      <c r="N2988" s="167"/>
      <c r="O2988" s="167"/>
      <c r="S2988" s="53">
        <v>5037</v>
      </c>
    </row>
    <row r="2989" spans="1:19" x14ac:dyDescent="0.25">
      <c r="A2989" s="33" t="s">
        <v>154</v>
      </c>
      <c r="B2989" s="34">
        <f>VLOOKUP(D2989,nusedswatershed,4,FALSE)</f>
        <v>25</v>
      </c>
      <c r="C2989" s="35">
        <v>25</v>
      </c>
      <c r="D2989" s="36" t="s">
        <v>222</v>
      </c>
      <c r="E2989" s="36" t="s">
        <v>96</v>
      </c>
      <c r="F2989" s="21" t="s">
        <v>163</v>
      </c>
      <c r="G2989">
        <v>2002</v>
      </c>
      <c r="H2989" s="128">
        <v>37</v>
      </c>
      <c r="I2989" s="40">
        <v>37</v>
      </c>
      <c r="J2989" s="153">
        <f>K2989*I2989</f>
        <v>15.857139333333334</v>
      </c>
      <c r="K2989" s="52">
        <f>_xlfn.IFNA(VLOOKUP(D2989&amp;"."&amp;G2989,PNIdata!$E$6:$L$264,2,FALSE),"-")</f>
        <v>0.42857133333333336</v>
      </c>
      <c r="L2989" s="158" t="str">
        <f>IFERROR(IF(O2989&gt;0,I2989*O2989,"   -"),"   -")</f>
        <v xml:space="preserve">   -</v>
      </c>
      <c r="M2989" s="52"/>
      <c r="N2989" s="167"/>
      <c r="O2989" s="167"/>
      <c r="S2989" s="53">
        <v>1955</v>
      </c>
    </row>
    <row r="2990" spans="1:19" x14ac:dyDescent="0.25">
      <c r="A2990" s="33" t="s">
        <v>154</v>
      </c>
      <c r="B2990" s="34">
        <f>VLOOKUP(D2990,nusedswatershed,4,FALSE)</f>
        <v>25</v>
      </c>
      <c r="C2990" s="35">
        <v>25</v>
      </c>
      <c r="D2990" s="36" t="s">
        <v>222</v>
      </c>
      <c r="E2990" s="36" t="s">
        <v>96</v>
      </c>
      <c r="F2990" s="21" t="s">
        <v>163</v>
      </c>
      <c r="G2990" s="40">
        <v>2023</v>
      </c>
      <c r="H2990" s="128" t="s">
        <v>646</v>
      </c>
      <c r="I2990" s="40"/>
      <c r="J2990" s="159" t="str">
        <f>IFERROR(IF(K2990&gt;0,I2990*K2990,"   -"),"   -")</f>
        <v xml:space="preserve">   -</v>
      </c>
      <c r="K2990" s="52" t="str">
        <f>_xlfn.IFNA(VLOOKUP(D2990&amp;"."&amp;G2990,PNIdata!$E$6:$L$264,2,FALSE),"-")</f>
        <v>-</v>
      </c>
      <c r="L2990" s="158" t="str">
        <f>IFERROR(IF(O2990&gt;0,I2990*O2990,"   -"),"   -")</f>
        <v xml:space="preserve">   -</v>
      </c>
      <c r="M2990" s="52"/>
      <c r="N2990" s="167"/>
      <c r="O2990" s="167"/>
      <c r="S2990" s="53"/>
    </row>
    <row r="2991" spans="1:19" x14ac:dyDescent="0.25">
      <c r="A2991" s="33" t="s">
        <v>154</v>
      </c>
      <c r="B2991" s="34">
        <f>VLOOKUP(D2991,nusedswatershed,4,FALSE)</f>
        <v>25</v>
      </c>
      <c r="C2991" s="35">
        <v>25</v>
      </c>
      <c r="D2991" s="36" t="s">
        <v>222</v>
      </c>
      <c r="E2991" s="36" t="s">
        <v>96</v>
      </c>
      <c r="F2991" s="21" t="s">
        <v>163</v>
      </c>
      <c r="G2991" s="40">
        <v>2022</v>
      </c>
      <c r="H2991" s="128" t="s">
        <v>644</v>
      </c>
      <c r="I2991" s="40"/>
      <c r="J2991" s="159" t="str">
        <f>IFERROR(IF(K2991&gt;0,I2991*K2991,"   -"),"   -")</f>
        <v xml:space="preserve">   -</v>
      </c>
      <c r="K2991" s="52" t="str">
        <f>_xlfn.IFNA(VLOOKUP(D2991&amp;"."&amp;G2991,PNIdata!$E$6:$L$264,2,FALSE),"-")</f>
        <v>-</v>
      </c>
      <c r="L2991" s="158" t="str">
        <f>IFERROR(IF(O2991&gt;0,I2991*O2991,"   -"),"   -")</f>
        <v xml:space="preserve">   -</v>
      </c>
      <c r="M2991" s="52"/>
      <c r="N2991" s="167"/>
      <c r="O2991" s="167"/>
      <c r="S2991" s="53"/>
    </row>
    <row r="2992" spans="1:19" x14ac:dyDescent="0.25">
      <c r="A2992" s="33" t="s">
        <v>154</v>
      </c>
      <c r="B2992" s="34">
        <f>VLOOKUP(D2992,nusedswatershed,4,FALSE)</f>
        <v>25</v>
      </c>
      <c r="C2992" s="35">
        <v>25</v>
      </c>
      <c r="D2992" s="36" t="s">
        <v>222</v>
      </c>
      <c r="E2992" s="36" t="s">
        <v>96</v>
      </c>
      <c r="F2992" s="21" t="s">
        <v>163</v>
      </c>
      <c r="G2992" s="40">
        <v>2021</v>
      </c>
      <c r="H2992" s="128" t="s">
        <v>644</v>
      </c>
      <c r="I2992" s="40"/>
      <c r="J2992" s="159" t="str">
        <f>IFERROR(IF(K2992&gt;0,I2992*K2992,"   -"),"   -")</f>
        <v xml:space="preserve">   -</v>
      </c>
      <c r="K2992" s="52" t="str">
        <f>_xlfn.IFNA(VLOOKUP(D2992&amp;"."&amp;G2992,PNIdata!$E$6:$L$264,2,FALSE),"-")</f>
        <v>-</v>
      </c>
      <c r="L2992" s="158" t="str">
        <f>IFERROR(IF(O2992&gt;0,I2992*O2992,"   -"),"   -")</f>
        <v xml:space="preserve">   -</v>
      </c>
      <c r="M2992" s="52"/>
      <c r="N2992" s="167"/>
      <c r="O2992" s="167"/>
      <c r="S2992" s="53"/>
    </row>
    <row r="2993" spans="1:19" x14ac:dyDescent="0.25">
      <c r="A2993" s="33" t="s">
        <v>154</v>
      </c>
      <c r="B2993" s="34">
        <f>VLOOKUP(D2993,nusedswatershed,4,FALSE)</f>
        <v>25</v>
      </c>
      <c r="C2993" s="35">
        <v>25</v>
      </c>
      <c r="D2993" s="36" t="s">
        <v>222</v>
      </c>
      <c r="E2993" s="36" t="s">
        <v>96</v>
      </c>
      <c r="F2993" s="21" t="s">
        <v>163</v>
      </c>
      <c r="G2993" s="40">
        <v>2020</v>
      </c>
      <c r="H2993" s="128" t="s">
        <v>644</v>
      </c>
      <c r="I2993" s="40"/>
      <c r="J2993" s="159" t="str">
        <f>IFERROR(IF(K2993&gt;0,I2993*K2993,"   -"),"   -")</f>
        <v xml:space="preserve">   -</v>
      </c>
      <c r="K2993" s="52" t="str">
        <f>_xlfn.IFNA(VLOOKUP(D2993&amp;"."&amp;G2993,PNIdata!$E$6:$L$264,2,FALSE),"-")</f>
        <v>-</v>
      </c>
      <c r="L2993" s="158" t="str">
        <f>IFERROR(IF(O2993&gt;0,I2993*O2993,"   -"),"   -")</f>
        <v xml:space="preserve">   -</v>
      </c>
      <c r="M2993" s="52"/>
      <c r="N2993" s="167"/>
      <c r="O2993" s="167"/>
      <c r="S2993" s="53"/>
    </row>
    <row r="2994" spans="1:19" x14ac:dyDescent="0.25">
      <c r="A2994" s="33" t="s">
        <v>154</v>
      </c>
      <c r="B2994" s="34">
        <f>VLOOKUP(D2994,nusedswatershed,4,FALSE)</f>
        <v>25</v>
      </c>
      <c r="C2994" s="35">
        <v>25</v>
      </c>
      <c r="D2994" s="36" t="s">
        <v>222</v>
      </c>
      <c r="E2994" s="36" t="s">
        <v>96</v>
      </c>
      <c r="F2994" s="21" t="s">
        <v>163</v>
      </c>
      <c r="G2994" s="40">
        <v>2019</v>
      </c>
      <c r="H2994" s="128" t="s">
        <v>644</v>
      </c>
      <c r="I2994" s="40"/>
      <c r="J2994" s="159" t="str">
        <f>IFERROR(IF(K2994&gt;0,I2994*K2994,"   -"),"   -")</f>
        <v xml:space="preserve">   -</v>
      </c>
      <c r="K2994" s="52" t="str">
        <f>_xlfn.IFNA(VLOOKUP(D2994&amp;"."&amp;G2994,PNIdata!$E$6:$L$264,2,FALSE),"-")</f>
        <v>-</v>
      </c>
      <c r="L2994" s="158" t="str">
        <f>IFERROR(IF(O2994&gt;0,I2994*O2994,"   -"),"   -")</f>
        <v xml:space="preserve">   -</v>
      </c>
      <c r="M2994" s="52"/>
      <c r="N2994" s="167"/>
      <c r="O2994" s="167"/>
      <c r="S2994" s="53"/>
    </row>
    <row r="2995" spans="1:19" x14ac:dyDescent="0.25">
      <c r="A2995" s="33" t="s">
        <v>154</v>
      </c>
      <c r="B2995" s="34">
        <f>VLOOKUP(D2995,nusedswatershed,4,FALSE)</f>
        <v>25</v>
      </c>
      <c r="C2995" s="35">
        <v>25</v>
      </c>
      <c r="D2995" s="36" t="s">
        <v>222</v>
      </c>
      <c r="E2995" s="36" t="s">
        <v>96</v>
      </c>
      <c r="F2995" s="21" t="s">
        <v>163</v>
      </c>
      <c r="G2995" s="40">
        <v>2018</v>
      </c>
      <c r="H2995" s="128" t="s">
        <v>644</v>
      </c>
      <c r="I2995" s="40"/>
      <c r="J2995" s="159" t="str">
        <f>IFERROR(IF(K2995&gt;0,I2995*K2995,"   -"),"   -")</f>
        <v xml:space="preserve">   -</v>
      </c>
      <c r="K2995" s="52" t="str">
        <f>_xlfn.IFNA(VLOOKUP(D2995&amp;"."&amp;G2995,PNIdata!$E$6:$L$264,2,FALSE),"-")</f>
        <v>-</v>
      </c>
      <c r="L2995" s="158" t="str">
        <f>IFERROR(IF(O2995&gt;0,I2995*O2995,"   -"),"   -")</f>
        <v xml:space="preserve">   -</v>
      </c>
      <c r="M2995" s="52"/>
      <c r="N2995" s="167"/>
      <c r="O2995" s="167"/>
      <c r="S2995" s="53"/>
    </row>
    <row r="2996" spans="1:19" x14ac:dyDescent="0.25">
      <c r="A2996" s="33" t="s">
        <v>154</v>
      </c>
      <c r="B2996" s="34">
        <f>VLOOKUP(D2996,nusedswatershed,4,FALSE)</f>
        <v>25</v>
      </c>
      <c r="C2996" s="35">
        <v>25</v>
      </c>
      <c r="D2996" s="36" t="s">
        <v>222</v>
      </c>
      <c r="E2996" s="36" t="s">
        <v>96</v>
      </c>
      <c r="F2996" s="21" t="s">
        <v>163</v>
      </c>
      <c r="G2996" s="40">
        <v>2017</v>
      </c>
      <c r="H2996" s="128" t="s">
        <v>644</v>
      </c>
      <c r="I2996" s="40"/>
      <c r="J2996" s="159" t="str">
        <f>IFERROR(IF(K2996&gt;0,I2996*K2996,"   -"),"   -")</f>
        <v xml:space="preserve">   -</v>
      </c>
      <c r="K2996" s="52" t="str">
        <f>_xlfn.IFNA(VLOOKUP(D2996&amp;"."&amp;G2996,PNIdata!$E$6:$L$264,2,FALSE),"-")</f>
        <v>-</v>
      </c>
      <c r="L2996" s="158" t="str">
        <f>IFERROR(IF(O2996&gt;0,I2996*O2996,"   -"),"   -")</f>
        <v xml:space="preserve">   -</v>
      </c>
      <c r="M2996" s="52"/>
      <c r="N2996" s="167"/>
      <c r="O2996" s="167"/>
      <c r="S2996" s="53"/>
    </row>
    <row r="2997" spans="1:19" x14ac:dyDescent="0.25">
      <c r="A2997" s="33" t="s">
        <v>154</v>
      </c>
      <c r="B2997" s="34">
        <f>VLOOKUP(D2997,nusedswatershed,4,FALSE)</f>
        <v>25</v>
      </c>
      <c r="C2997" s="35">
        <v>25</v>
      </c>
      <c r="D2997" s="36" t="s">
        <v>222</v>
      </c>
      <c r="E2997" s="36" t="s">
        <v>96</v>
      </c>
      <c r="F2997" s="21" t="s">
        <v>163</v>
      </c>
      <c r="G2997" s="40">
        <v>2016</v>
      </c>
      <c r="H2997" s="128" t="s">
        <v>644</v>
      </c>
      <c r="I2997" s="40"/>
      <c r="J2997" s="159" t="str">
        <f>IFERROR(IF(K2997&gt;0,I2997*K2997,"   -"),"   -")</f>
        <v xml:space="preserve">   -</v>
      </c>
      <c r="K2997" s="52" t="str">
        <f>_xlfn.IFNA(VLOOKUP(D2997&amp;"."&amp;G2997,PNIdata!$E$6:$L$264,2,FALSE),"-")</f>
        <v>-</v>
      </c>
      <c r="L2997" s="158" t="str">
        <f>IFERROR(IF(O2997&gt;0,I2997*O2997,"   -"),"   -")</f>
        <v xml:space="preserve">   -</v>
      </c>
      <c r="M2997" s="52"/>
      <c r="N2997" s="167"/>
      <c r="O2997" s="167"/>
      <c r="S2997" s="53"/>
    </row>
    <row r="2998" spans="1:19" x14ac:dyDescent="0.25">
      <c r="A2998" s="33" t="s">
        <v>154</v>
      </c>
      <c r="B2998" s="34">
        <f>VLOOKUP(D2998,nusedswatershed,4,FALSE)</f>
        <v>25</v>
      </c>
      <c r="C2998" s="35">
        <v>25</v>
      </c>
      <c r="D2998" s="36" t="s">
        <v>222</v>
      </c>
      <c r="E2998" s="36" t="s">
        <v>96</v>
      </c>
      <c r="F2998" s="21" t="s">
        <v>163</v>
      </c>
      <c r="G2998" s="22">
        <v>2015</v>
      </c>
      <c r="H2998" s="128" t="s">
        <v>644</v>
      </c>
      <c r="I2998" s="40"/>
      <c r="J2998" s="159" t="str">
        <f>IFERROR(IF(K2998&gt;0,I2998*K2998,"   -"),"   -")</f>
        <v xml:space="preserve">   -</v>
      </c>
      <c r="K2998" s="52" t="str">
        <f>_xlfn.IFNA(VLOOKUP(D2998&amp;"."&amp;G2998,PNIdata!$E$6:$L$264,2,FALSE),"-")</f>
        <v>-</v>
      </c>
      <c r="L2998" s="158" t="str">
        <f>IFERROR(IF(O2998&gt;0,I2998*O2998,"   -"),"   -")</f>
        <v xml:space="preserve">   -</v>
      </c>
      <c r="M2998" s="52"/>
      <c r="N2998" s="167"/>
      <c r="O2998" s="167"/>
      <c r="S2998" s="53"/>
    </row>
    <row r="2999" spans="1:19" x14ac:dyDescent="0.25">
      <c r="A2999" s="33" t="s">
        <v>154</v>
      </c>
      <c r="B2999" s="34">
        <f>VLOOKUP(D2999,nusedswatershed,4,FALSE)</f>
        <v>25</v>
      </c>
      <c r="C2999" s="35">
        <v>25</v>
      </c>
      <c r="D2999" s="36" t="s">
        <v>222</v>
      </c>
      <c r="E2999" s="36" t="s">
        <v>96</v>
      </c>
      <c r="F2999" s="21" t="s">
        <v>163</v>
      </c>
      <c r="G2999" s="22">
        <v>2014</v>
      </c>
      <c r="H2999" s="128">
        <v>23</v>
      </c>
      <c r="I2999" s="40">
        <v>23</v>
      </c>
      <c r="J2999" s="159" t="str">
        <f>IFERROR(IF(K2999&gt;0,I2999*K2999,"   -"),"   -")</f>
        <v xml:space="preserve">   -</v>
      </c>
      <c r="K2999" s="52" t="str">
        <f>_xlfn.IFNA(VLOOKUP(D2999&amp;"."&amp;G2999,PNIdata!$E$6:$L$264,2,FALSE),"-")</f>
        <v>-</v>
      </c>
      <c r="L2999" s="158" t="str">
        <f>IFERROR(IF(O2999&gt;0,I2999*O2999,"   -"),"   -")</f>
        <v xml:space="preserve">   -</v>
      </c>
      <c r="M2999" s="52"/>
      <c r="N2999" s="167"/>
      <c r="O2999" s="167"/>
      <c r="S2999" s="53"/>
    </row>
    <row r="3000" spans="1:19" x14ac:dyDescent="0.25">
      <c r="A3000" s="33" t="s">
        <v>154</v>
      </c>
      <c r="B3000" s="34">
        <f>VLOOKUP(D3000,nusedswatershed,4,FALSE)</f>
        <v>25</v>
      </c>
      <c r="C3000" s="35">
        <v>25</v>
      </c>
      <c r="D3000" s="36" t="s">
        <v>222</v>
      </c>
      <c r="E3000" s="36" t="s">
        <v>96</v>
      </c>
      <c r="F3000" s="21" t="s">
        <v>163</v>
      </c>
      <c r="G3000">
        <v>2013</v>
      </c>
      <c r="H3000" s="128">
        <v>26</v>
      </c>
      <c r="I3000" s="40">
        <v>26</v>
      </c>
      <c r="J3000" s="159" t="str">
        <f>IFERROR(IF(K3000&gt;0,I3000*K3000,"   -"),"   -")</f>
        <v xml:space="preserve">   -</v>
      </c>
      <c r="K3000" s="52" t="str">
        <f>_xlfn.IFNA(VLOOKUP(D3000&amp;"."&amp;G3000,PNIdata!$E$6:$L$264,2,FALSE),"-")</f>
        <v>-</v>
      </c>
      <c r="L3000" s="158" t="str">
        <f>IFERROR(IF(O3000&gt;0,I3000*O3000,"   -"),"   -")</f>
        <v xml:space="preserve">   -</v>
      </c>
      <c r="M3000" s="52"/>
      <c r="N3000" s="167"/>
      <c r="O3000" s="167"/>
      <c r="S3000" s="53"/>
    </row>
    <row r="3001" spans="1:19" x14ac:dyDescent="0.25">
      <c r="A3001" s="33" t="s">
        <v>154</v>
      </c>
      <c r="B3001" s="34">
        <f>VLOOKUP(D3001,nusedswatershed,4,FALSE)</f>
        <v>25</v>
      </c>
      <c r="C3001" s="35">
        <v>25</v>
      </c>
      <c r="D3001" s="36" t="s">
        <v>222</v>
      </c>
      <c r="E3001" s="36" t="s">
        <v>96</v>
      </c>
      <c r="F3001" s="21" t="s">
        <v>163</v>
      </c>
      <c r="G3001" s="22">
        <v>2011</v>
      </c>
      <c r="H3001" s="128">
        <v>232</v>
      </c>
      <c r="I3001" s="40">
        <v>232</v>
      </c>
      <c r="J3001" s="159" t="str">
        <f>IFERROR(IF(K3001&gt;0,I3001*K3001,"   -"),"   -")</f>
        <v xml:space="preserve">   -</v>
      </c>
      <c r="K3001" s="52" t="str">
        <f>_xlfn.IFNA(VLOOKUP(D3001&amp;"."&amp;G3001,PNIdata!$E$6:$L$264,2,FALSE),"-")</f>
        <v>-</v>
      </c>
      <c r="L3001" s="158" t="str">
        <f>IFERROR(IF(O3001&gt;0,I3001*O3001,"   -"),"   -")</f>
        <v xml:space="preserve">   -</v>
      </c>
      <c r="M3001" s="52"/>
      <c r="N3001" s="167"/>
      <c r="O3001" s="167"/>
      <c r="S3001" s="53"/>
    </row>
    <row r="3002" spans="1:19" x14ac:dyDescent="0.25">
      <c r="A3002" s="33" t="s">
        <v>154</v>
      </c>
      <c r="B3002" s="34">
        <f>VLOOKUP(D3002,nusedswatershed,4,FALSE)</f>
        <v>25</v>
      </c>
      <c r="C3002" s="35">
        <v>25</v>
      </c>
      <c r="D3002" s="36" t="s">
        <v>222</v>
      </c>
      <c r="E3002" s="36" t="s">
        <v>96</v>
      </c>
      <c r="F3002" s="21" t="s">
        <v>163</v>
      </c>
      <c r="G3002" s="22">
        <v>2009</v>
      </c>
      <c r="H3002" s="128">
        <v>1</v>
      </c>
      <c r="I3002" s="40">
        <v>1</v>
      </c>
      <c r="J3002" s="159" t="str">
        <f>IFERROR(IF(K3002&gt;0,I3002*K3002,"   -"),"   -")</f>
        <v xml:space="preserve">   -</v>
      </c>
      <c r="K3002" s="52" t="str">
        <f>_xlfn.IFNA(VLOOKUP(D3002&amp;"."&amp;G3002,PNIdata!$E$6:$L$264,2,FALSE),"-")</f>
        <v>-</v>
      </c>
      <c r="L3002" s="158" t="str">
        <f>IFERROR(IF(O3002&gt;0,I3002*O3002,"   -"),"   -")</f>
        <v xml:space="preserve">   -</v>
      </c>
      <c r="M3002" s="52"/>
      <c r="N3002" s="167"/>
      <c r="O3002" s="167"/>
      <c r="S3002" s="53">
        <v>14912</v>
      </c>
    </row>
    <row r="3003" spans="1:19" x14ac:dyDescent="0.25">
      <c r="A3003" s="33" t="s">
        <v>154</v>
      </c>
      <c r="B3003" s="34">
        <f>VLOOKUP(D3003,nusedswatershed,4,FALSE)</f>
        <v>25</v>
      </c>
      <c r="C3003" s="35">
        <v>25</v>
      </c>
      <c r="D3003" s="36" t="s">
        <v>222</v>
      </c>
      <c r="E3003" s="36" t="s">
        <v>96</v>
      </c>
      <c r="F3003" s="21" t="s">
        <v>163</v>
      </c>
      <c r="G3003">
        <v>2008</v>
      </c>
      <c r="H3003" s="128">
        <v>70</v>
      </c>
      <c r="I3003" s="40">
        <v>70</v>
      </c>
      <c r="J3003" s="159" t="str">
        <f>IFERROR(IF(K3003&gt;0,I3003*K3003,"   -"),"   -")</f>
        <v xml:space="preserve">   -</v>
      </c>
      <c r="K3003" s="52" t="str">
        <f>_xlfn.IFNA(VLOOKUP(D3003&amp;"."&amp;G3003,PNIdata!$E$6:$L$264,2,FALSE),"-")</f>
        <v>-</v>
      </c>
      <c r="L3003" s="158" t="str">
        <f>IFERROR(IF(O3003&gt;0,I3003*O3003,"   -"),"   -")</f>
        <v xml:space="preserve">   -</v>
      </c>
      <c r="M3003" s="52"/>
      <c r="N3003" s="167"/>
      <c r="O3003" s="167"/>
      <c r="S3003" s="53">
        <v>8948</v>
      </c>
    </row>
    <row r="3004" spans="1:19" x14ac:dyDescent="0.25">
      <c r="A3004" s="33" t="s">
        <v>154</v>
      </c>
      <c r="B3004" s="34">
        <f>VLOOKUP(D3004,nusedswatershed,4,FALSE)</f>
        <v>25</v>
      </c>
      <c r="C3004" s="35">
        <v>25</v>
      </c>
      <c r="D3004" s="36" t="s">
        <v>222</v>
      </c>
      <c r="E3004" s="36" t="s">
        <v>96</v>
      </c>
      <c r="F3004" s="21" t="s">
        <v>163</v>
      </c>
      <c r="G3004">
        <v>2007</v>
      </c>
      <c r="H3004" s="128">
        <v>122</v>
      </c>
      <c r="I3004" s="40">
        <v>122</v>
      </c>
      <c r="J3004" s="159" t="str">
        <f>IFERROR(IF(K3004&gt;0,I3004*K3004,"   -"),"   -")</f>
        <v xml:space="preserve">   -</v>
      </c>
      <c r="K3004" s="52" t="str">
        <f>_xlfn.IFNA(VLOOKUP(D3004&amp;"."&amp;G3004,PNIdata!$E$6:$L$264,2,FALSE),"-")</f>
        <v>-</v>
      </c>
      <c r="L3004" s="158" t="str">
        <f>IFERROR(IF(O3004&gt;0,I3004*O3004,"   -"),"   -")</f>
        <v xml:space="preserve">   -</v>
      </c>
      <c r="M3004" s="52"/>
      <c r="N3004" s="167"/>
      <c r="O3004" s="167"/>
      <c r="S3004" s="53">
        <v>45003</v>
      </c>
    </row>
    <row r="3005" spans="1:19" x14ac:dyDescent="0.25">
      <c r="A3005" s="33" t="s">
        <v>154</v>
      </c>
      <c r="B3005" s="34">
        <f>VLOOKUP(D3005,nusedswatershed,4,FALSE)</f>
        <v>25</v>
      </c>
      <c r="C3005" s="35">
        <v>25</v>
      </c>
      <c r="D3005" s="36" t="s">
        <v>222</v>
      </c>
      <c r="E3005" s="36" t="s">
        <v>96</v>
      </c>
      <c r="F3005" s="21" t="s">
        <v>163</v>
      </c>
      <c r="G3005">
        <v>2006</v>
      </c>
      <c r="H3005" s="128" t="s">
        <v>646</v>
      </c>
      <c r="I3005" s="40"/>
      <c r="J3005" s="159" t="str">
        <f>IFERROR(IF(K3005&gt;0,I3005*K3005,"   -"),"   -")</f>
        <v xml:space="preserve">   -</v>
      </c>
      <c r="K3005" s="52" t="str">
        <f>_xlfn.IFNA(VLOOKUP(D3005&amp;"."&amp;G3005,PNIdata!$E$6:$L$264,2,FALSE),"-")</f>
        <v>-</v>
      </c>
      <c r="L3005" s="158" t="str">
        <f>IFERROR(IF(O3005&gt;0,I3005*O3005,"   -"),"   -")</f>
        <v xml:space="preserve">   -</v>
      </c>
      <c r="M3005" s="52"/>
      <c r="N3005" s="167"/>
      <c r="O3005" s="167"/>
      <c r="S3005" s="53">
        <v>49660</v>
      </c>
    </row>
    <row r="3006" spans="1:19" x14ac:dyDescent="0.25">
      <c r="A3006" s="33" t="s">
        <v>154</v>
      </c>
      <c r="B3006" s="34">
        <f>VLOOKUP(D3006,nusedswatershed,4,FALSE)</f>
        <v>25</v>
      </c>
      <c r="C3006" s="35">
        <v>25</v>
      </c>
      <c r="D3006" s="36" t="s">
        <v>222</v>
      </c>
      <c r="E3006" s="36" t="s">
        <v>96</v>
      </c>
      <c r="F3006" s="21" t="s">
        <v>163</v>
      </c>
      <c r="G3006">
        <v>2004</v>
      </c>
      <c r="H3006" s="128">
        <v>325</v>
      </c>
      <c r="I3006" s="40">
        <v>325</v>
      </c>
      <c r="J3006" s="159" t="str">
        <f>IFERROR(IF(K3006&gt;0,I3006*K3006,"   -"),"   -")</f>
        <v xml:space="preserve">   -</v>
      </c>
      <c r="K3006" s="52" t="str">
        <f>_xlfn.IFNA(VLOOKUP(D3006&amp;"."&amp;G3006,PNIdata!$E$6:$L$264,2,FALSE),"-")</f>
        <v>-</v>
      </c>
      <c r="L3006" s="158" t="str">
        <f>IFERROR(IF(O3006&gt;0,I3006*O3006,"   -"),"   -")</f>
        <v xml:space="preserve">   -</v>
      </c>
      <c r="M3006" s="52"/>
      <c r="N3006" s="167"/>
      <c r="O3006" s="167"/>
      <c r="S3006" s="53">
        <v>33325</v>
      </c>
    </row>
    <row r="3007" spans="1:19" x14ac:dyDescent="0.25">
      <c r="A3007" s="33" t="s">
        <v>154</v>
      </c>
      <c r="B3007" s="34">
        <f>VLOOKUP(D3007,nusedswatershed,4,FALSE)</f>
        <v>25</v>
      </c>
      <c r="C3007" s="35">
        <v>25</v>
      </c>
      <c r="D3007" s="36" t="s">
        <v>222</v>
      </c>
      <c r="E3007" s="36" t="s">
        <v>96</v>
      </c>
      <c r="F3007" s="21" t="s">
        <v>163</v>
      </c>
      <c r="G3007">
        <v>2003</v>
      </c>
      <c r="H3007" s="128">
        <v>2</v>
      </c>
      <c r="I3007" s="40">
        <v>2</v>
      </c>
      <c r="J3007" s="159" t="str">
        <f>IFERROR(IF(K3007&gt;0,I3007*K3007,"   -"),"   -")</f>
        <v xml:space="preserve">   -</v>
      </c>
      <c r="K3007" s="52" t="str">
        <f>_xlfn.IFNA(VLOOKUP(D3007&amp;"."&amp;G3007,PNIdata!$E$6:$L$264,2,FALSE),"-")</f>
        <v>-</v>
      </c>
      <c r="L3007" s="158" t="str">
        <f>IFERROR(IF(O3007&gt;0,I3007*O3007,"   -"),"   -")</f>
        <v xml:space="preserve">   -</v>
      </c>
      <c r="M3007" s="52"/>
      <c r="N3007" s="167"/>
      <c r="O3007" s="167"/>
      <c r="S3007" s="53"/>
    </row>
    <row r="3008" spans="1:19" x14ac:dyDescent="0.25">
      <c r="A3008" s="33" t="s">
        <v>154</v>
      </c>
      <c r="B3008" s="34">
        <f>VLOOKUP(D3008,nusedswatershed,4,FALSE)</f>
        <v>25</v>
      </c>
      <c r="C3008" s="35">
        <v>25</v>
      </c>
      <c r="D3008" s="36" t="s">
        <v>222</v>
      </c>
      <c r="E3008" s="36" t="s">
        <v>96</v>
      </c>
      <c r="F3008" s="21" t="s">
        <v>163</v>
      </c>
      <c r="G3008">
        <v>2001</v>
      </c>
      <c r="H3008" s="128">
        <v>110</v>
      </c>
      <c r="I3008" s="40">
        <v>110</v>
      </c>
      <c r="J3008" s="159" t="str">
        <f>IFERROR(IF(K3008&gt;0,I3008*K3008,"   -"),"   -")</f>
        <v xml:space="preserve">   -</v>
      </c>
      <c r="K3008" s="52" t="str">
        <f>_xlfn.IFNA(VLOOKUP(D3008&amp;"."&amp;G3008,PNIdata!$E$6:$L$264,2,FALSE),"-")</f>
        <v>-</v>
      </c>
      <c r="L3008" s="158" t="str">
        <f>IFERROR(IF(O3008&gt;0,I3008*O3008,"   -"),"   -")</f>
        <v xml:space="preserve">   -</v>
      </c>
      <c r="M3008" s="52"/>
      <c r="N3008" s="167"/>
      <c r="O3008" s="167"/>
      <c r="S3008" s="53"/>
    </row>
    <row r="3009" spans="1:19" x14ac:dyDescent="0.25">
      <c r="A3009" s="33" t="s">
        <v>154</v>
      </c>
      <c r="B3009" s="34">
        <f>VLOOKUP(D3009,nusedswatershed,4,FALSE)</f>
        <v>25</v>
      </c>
      <c r="C3009" s="35">
        <v>25</v>
      </c>
      <c r="D3009" s="36" t="s">
        <v>222</v>
      </c>
      <c r="E3009" s="36" t="s">
        <v>96</v>
      </c>
      <c r="F3009" s="21" t="s">
        <v>163</v>
      </c>
      <c r="G3009">
        <v>2000</v>
      </c>
      <c r="H3009" s="128">
        <v>196</v>
      </c>
      <c r="I3009" s="40">
        <v>196</v>
      </c>
      <c r="J3009" s="159" t="str">
        <f>IFERROR(IF(K3009&gt;0,I3009*K3009,"   -"),"   -")</f>
        <v xml:space="preserve">   -</v>
      </c>
      <c r="K3009" s="52" t="str">
        <f>_xlfn.IFNA(VLOOKUP(D3009&amp;"."&amp;G3009,PNIdata!$E$6:$L$264,2,FALSE),"-")</f>
        <v>-</v>
      </c>
      <c r="L3009" s="158" t="str">
        <f>IFERROR(IF(O3009&gt;0,I3009*O3009,"   -"),"   -")</f>
        <v xml:space="preserve">   -</v>
      </c>
      <c r="M3009" s="52"/>
      <c r="N3009" s="167"/>
      <c r="O3009" s="167"/>
      <c r="S3009" s="53">
        <v>36997</v>
      </c>
    </row>
    <row r="3010" spans="1:19" x14ac:dyDescent="0.25">
      <c r="A3010" s="33" t="s">
        <v>154</v>
      </c>
      <c r="B3010" s="34">
        <f>VLOOKUP(D3010,nusedswatershed,4,FALSE)</f>
        <v>25</v>
      </c>
      <c r="C3010" s="35">
        <v>25</v>
      </c>
      <c r="D3010" s="36" t="s">
        <v>222</v>
      </c>
      <c r="E3010" s="36" t="s">
        <v>96</v>
      </c>
      <c r="F3010" s="21" t="s">
        <v>163</v>
      </c>
      <c r="G3010">
        <v>1999</v>
      </c>
      <c r="H3010" s="128">
        <v>67</v>
      </c>
      <c r="I3010" s="40">
        <v>67</v>
      </c>
      <c r="J3010" s="159" t="str">
        <f>IFERROR(IF(K3010&gt;0,I3010*K3010,"   -"),"   -")</f>
        <v xml:space="preserve">   -</v>
      </c>
      <c r="K3010" s="52" t="str">
        <f>_xlfn.IFNA(VLOOKUP(D3010&amp;"."&amp;G3010,PNIdata!$E$6:$L$264,2,FALSE),"-")</f>
        <v>-</v>
      </c>
      <c r="L3010" s="158" t="str">
        <f>IFERROR(IF(O3010&gt;0,I3010*O3010,"   -"),"   -")</f>
        <v xml:space="preserve">   -</v>
      </c>
      <c r="M3010" s="52"/>
      <c r="N3010" s="167"/>
      <c r="O3010" s="168"/>
      <c r="S3010" s="53"/>
    </row>
    <row r="3011" spans="1:19" x14ac:dyDescent="0.25">
      <c r="A3011" s="33" t="s">
        <v>154</v>
      </c>
      <c r="B3011" s="34">
        <f>VLOOKUP(D3011,nusedswatershed,4,FALSE)</f>
        <v>25</v>
      </c>
      <c r="C3011" s="35">
        <v>25</v>
      </c>
      <c r="D3011" s="36" t="s">
        <v>222</v>
      </c>
      <c r="E3011" s="36" t="s">
        <v>96</v>
      </c>
      <c r="F3011" s="21" t="s">
        <v>163</v>
      </c>
      <c r="G3011" s="22">
        <v>1998</v>
      </c>
      <c r="H3011" s="128">
        <v>16</v>
      </c>
      <c r="I3011" s="40">
        <v>16</v>
      </c>
      <c r="J3011" s="159" t="str">
        <f>IFERROR(IF(K3011&gt;0,I3011*K3011,"   -"),"   -")</f>
        <v xml:space="preserve">   -</v>
      </c>
      <c r="K3011" s="52" t="str">
        <f>_xlfn.IFNA(VLOOKUP(D3011&amp;"."&amp;G3011,PNIdata!$E$6:$L$264,2,FALSE),"-")</f>
        <v>-</v>
      </c>
      <c r="L3011" s="158" t="str">
        <f>IFERROR(IF(O3011&gt;0,I3011*O3011,"   -"),"   -")</f>
        <v xml:space="preserve">   -</v>
      </c>
      <c r="M3011" s="52"/>
      <c r="N3011" s="167"/>
      <c r="O3011" s="167"/>
      <c r="S3011" s="53"/>
    </row>
    <row r="3012" spans="1:19" x14ac:dyDescent="0.25">
      <c r="A3012" s="33" t="s">
        <v>154</v>
      </c>
      <c r="B3012" s="34">
        <f>VLOOKUP(D3012,nusedswatershed,4,FALSE)</f>
        <v>25</v>
      </c>
      <c r="C3012" s="35">
        <v>25</v>
      </c>
      <c r="D3012" s="36" t="s">
        <v>222</v>
      </c>
      <c r="E3012" s="36" t="s">
        <v>96</v>
      </c>
      <c r="F3012" s="21" t="s">
        <v>163</v>
      </c>
      <c r="G3012" s="22">
        <v>1997</v>
      </c>
      <c r="H3012" s="128">
        <v>52</v>
      </c>
      <c r="I3012" s="40">
        <v>52</v>
      </c>
      <c r="J3012" s="159" t="str">
        <f>IFERROR(IF(K3012&gt;0,I3012*K3012,"   -"),"   -")</f>
        <v xml:space="preserve">   -</v>
      </c>
      <c r="K3012" s="52" t="str">
        <f>_xlfn.IFNA(VLOOKUP(D3012&amp;"."&amp;G3012,PNIdata!$E$6:$L$264,2,FALSE),"-")</f>
        <v>-</v>
      </c>
      <c r="L3012" s="158" t="str">
        <f>IFERROR(IF(O3012&gt;0,I3012*O3012,"   -"),"   -")</f>
        <v xml:space="preserve">   -</v>
      </c>
      <c r="M3012" s="52"/>
      <c r="N3012" s="167"/>
      <c r="O3012" s="167"/>
      <c r="S3012" s="53"/>
    </row>
    <row r="3013" spans="1:19" x14ac:dyDescent="0.25">
      <c r="A3013" s="33" t="s">
        <v>154</v>
      </c>
      <c r="B3013" s="34">
        <f>VLOOKUP(D3013,nusedswatershed,4,FALSE)</f>
        <v>25</v>
      </c>
      <c r="C3013" s="35">
        <v>25</v>
      </c>
      <c r="D3013" s="36" t="s">
        <v>222</v>
      </c>
      <c r="E3013" s="36" t="s">
        <v>96</v>
      </c>
      <c r="F3013" s="21" t="s">
        <v>163</v>
      </c>
      <c r="G3013" s="22">
        <v>1996</v>
      </c>
      <c r="H3013" s="128">
        <v>300</v>
      </c>
      <c r="I3013" s="40">
        <v>300</v>
      </c>
      <c r="J3013" s="159" t="str">
        <f>IFERROR(IF(K3013&gt;0,I3013*K3013,"   -"),"   -")</f>
        <v xml:space="preserve">   -</v>
      </c>
      <c r="K3013" s="52" t="str">
        <f>_xlfn.IFNA(VLOOKUP(D3013&amp;"."&amp;G3013,PNIdata!$E$6:$L$264,2,FALSE),"-")</f>
        <v>-</v>
      </c>
      <c r="L3013" s="158" t="str">
        <f>IFERROR(IF(O3013&gt;0,I3013*O3013,"   -"),"   -")</f>
        <v xml:space="preserve">   -</v>
      </c>
      <c r="M3013" s="52"/>
      <c r="N3013" s="167"/>
      <c r="O3013" s="167"/>
      <c r="S3013" s="53">
        <v>13959</v>
      </c>
    </row>
    <row r="3014" spans="1:19" x14ac:dyDescent="0.25">
      <c r="A3014" s="33" t="s">
        <v>154</v>
      </c>
      <c r="B3014" s="34">
        <f>VLOOKUP(D3014,nusedswatershed,4,FALSE)</f>
        <v>25</v>
      </c>
      <c r="C3014" s="35">
        <v>25</v>
      </c>
      <c r="D3014" s="36" t="s">
        <v>222</v>
      </c>
      <c r="E3014" s="36" t="s">
        <v>96</v>
      </c>
      <c r="F3014" s="21" t="s">
        <v>163</v>
      </c>
      <c r="G3014" s="22">
        <v>1995</v>
      </c>
      <c r="H3014" s="128">
        <v>442</v>
      </c>
      <c r="I3014" s="40">
        <v>442</v>
      </c>
      <c r="J3014" s="159" t="str">
        <f>IFERROR(IF(K3014&gt;0,I3014*K3014,"   -"),"   -")</f>
        <v xml:space="preserve">   -</v>
      </c>
      <c r="K3014" s="52" t="str">
        <f>_xlfn.IFNA(VLOOKUP(D3014&amp;"."&amp;G3014,PNIdata!$E$6:$L$264,2,FALSE),"-")</f>
        <v>-</v>
      </c>
      <c r="L3014" s="158" t="str">
        <f>IFERROR(IF(O3014&gt;0,I3014*O3014,"   -"),"   -")</f>
        <v xml:space="preserve">   -</v>
      </c>
      <c r="M3014" s="52"/>
      <c r="N3014" s="167"/>
      <c r="O3014" s="167"/>
      <c r="S3014" s="53"/>
    </row>
    <row r="3015" spans="1:19" hidden="1" x14ac:dyDescent="0.25">
      <c r="A3015" s="33" t="s">
        <v>154</v>
      </c>
      <c r="B3015" s="34">
        <f>VLOOKUP(D3015,nusedswatershed,4,FALSE)</f>
        <v>25</v>
      </c>
      <c r="C3015" s="35">
        <v>25</v>
      </c>
      <c r="D3015" s="36" t="s">
        <v>222</v>
      </c>
      <c r="E3015" s="36" t="s">
        <v>96</v>
      </c>
      <c r="F3015" s="21" t="s">
        <v>163</v>
      </c>
      <c r="G3015" s="22">
        <v>1994</v>
      </c>
      <c r="H3015" s="128">
        <v>1100</v>
      </c>
      <c r="I3015" s="40">
        <v>1100</v>
      </c>
      <c r="J3015" s="159" t="str">
        <f>IFERROR(IF(K3015&gt;0,I3015*K3015,"   -"),"   -")</f>
        <v xml:space="preserve">   -</v>
      </c>
      <c r="K3015" s="52" t="str">
        <f>_xlfn.IFNA(VLOOKUP(D3015&amp;"."&amp;G3015,PNIdata!$E$6:$L$264,2,FALSE),"-")</f>
        <v>-</v>
      </c>
      <c r="L3015" s="158" t="str">
        <f>IFERROR(IF(O3015&gt;0,I3015*O3015,"   -"),"   -")</f>
        <v xml:space="preserve">   -</v>
      </c>
      <c r="M3015" s="52"/>
      <c r="N3015" s="167"/>
      <c r="O3015" s="167"/>
      <c r="S3015" s="53"/>
    </row>
    <row r="3016" spans="1:19" hidden="1" x14ac:dyDescent="0.25">
      <c r="A3016" s="33" t="s">
        <v>154</v>
      </c>
      <c r="B3016" s="34">
        <f>VLOOKUP(D3016,nusedswatershed,4,FALSE)</f>
        <v>25</v>
      </c>
      <c r="C3016" s="35">
        <v>25</v>
      </c>
      <c r="D3016" s="36" t="s">
        <v>222</v>
      </c>
      <c r="E3016" s="36" t="s">
        <v>96</v>
      </c>
      <c r="F3016" s="21" t="s">
        <v>163</v>
      </c>
      <c r="G3016" s="22">
        <v>1993</v>
      </c>
      <c r="H3016" s="128">
        <v>100</v>
      </c>
      <c r="I3016" s="40">
        <v>100</v>
      </c>
      <c r="J3016" s="159" t="str">
        <f>IFERROR(IF(K3016&gt;0,I3016*K3016,"   -"),"   -")</f>
        <v xml:space="preserve">   -</v>
      </c>
      <c r="K3016" s="52" t="str">
        <f>_xlfn.IFNA(VLOOKUP(D3016&amp;"."&amp;G3016,PNIdata!$E$6:$L$264,2,FALSE),"-")</f>
        <v>-</v>
      </c>
      <c r="L3016" s="158" t="str">
        <f>IFERROR(IF(O3016&gt;0,I3016*O3016,"   -"),"   -")</f>
        <v xml:space="preserve">   -</v>
      </c>
      <c r="M3016" s="52"/>
      <c r="N3016" s="167"/>
      <c r="O3016" s="167"/>
      <c r="S3016" s="53"/>
    </row>
    <row r="3017" spans="1:19" hidden="1" x14ac:dyDescent="0.25">
      <c r="A3017" s="33" t="s">
        <v>154</v>
      </c>
      <c r="B3017" s="34">
        <f>VLOOKUP(D3017,nusedswatershed,4,FALSE)</f>
        <v>25</v>
      </c>
      <c r="C3017" s="35">
        <v>25</v>
      </c>
      <c r="D3017" s="36" t="s">
        <v>222</v>
      </c>
      <c r="E3017" s="36" t="s">
        <v>96</v>
      </c>
      <c r="F3017" s="21" t="s">
        <v>163</v>
      </c>
      <c r="G3017" s="22">
        <v>1992</v>
      </c>
      <c r="H3017" s="128" t="s">
        <v>643</v>
      </c>
      <c r="I3017" s="40"/>
      <c r="J3017" s="159" t="str">
        <f>IFERROR(IF(K3017&gt;0,I3017*K3017,"   -"),"   -")</f>
        <v xml:space="preserve">   -</v>
      </c>
      <c r="K3017" s="52" t="str">
        <f>_xlfn.IFNA(VLOOKUP(D3017&amp;"."&amp;G3017,PNIdata!$E$6:$L$264,2,FALSE),"-")</f>
        <v>-</v>
      </c>
      <c r="L3017" s="158" t="str">
        <f>IFERROR(IF(O3017&gt;0,I3017*O3017,"   -"),"   -")</f>
        <v xml:space="preserve">   -</v>
      </c>
      <c r="M3017" s="52"/>
      <c r="N3017" s="167"/>
      <c r="O3017" s="167"/>
      <c r="S3017" s="53"/>
    </row>
    <row r="3018" spans="1:19" hidden="1" x14ac:dyDescent="0.25">
      <c r="A3018" s="33" t="s">
        <v>154</v>
      </c>
      <c r="B3018" s="34">
        <f>VLOOKUP(D3018,nusedswatershed,4,FALSE)</f>
        <v>25</v>
      </c>
      <c r="C3018" s="35">
        <v>25</v>
      </c>
      <c r="D3018" s="36" t="s">
        <v>222</v>
      </c>
      <c r="E3018" s="36" t="s">
        <v>96</v>
      </c>
      <c r="F3018" s="21" t="s">
        <v>163</v>
      </c>
      <c r="G3018" s="22">
        <v>1991</v>
      </c>
      <c r="H3018" s="128" t="s">
        <v>645</v>
      </c>
      <c r="I3018" s="40"/>
      <c r="J3018" s="159" t="str">
        <f>IFERROR(IF(K3018&gt;0,I3018*K3018,"   -"),"   -")</f>
        <v xml:space="preserve">   -</v>
      </c>
      <c r="K3018" s="52" t="str">
        <f>_xlfn.IFNA(VLOOKUP(D3018&amp;"."&amp;G3018,PNIdata!$E$6:$L$264,2,FALSE),"-")</f>
        <v>-</v>
      </c>
      <c r="L3018" s="158" t="str">
        <f>IFERROR(IF(O3018&gt;0,I3018*O3018,"   -"),"   -")</f>
        <v xml:space="preserve">   -</v>
      </c>
      <c r="M3018" s="52"/>
      <c r="N3018" s="167"/>
      <c r="O3018" s="167"/>
      <c r="S3018" s="53"/>
    </row>
    <row r="3019" spans="1:19" hidden="1" x14ac:dyDescent="0.25">
      <c r="A3019" s="33" t="s">
        <v>154</v>
      </c>
      <c r="B3019" s="34">
        <f>VLOOKUP(D3019,nusedswatershed,4,FALSE)</f>
        <v>25</v>
      </c>
      <c r="C3019" s="35">
        <v>25</v>
      </c>
      <c r="D3019" s="36" t="s">
        <v>222</v>
      </c>
      <c r="E3019" s="36" t="s">
        <v>96</v>
      </c>
      <c r="F3019" s="21" t="s">
        <v>163</v>
      </c>
      <c r="G3019" s="22">
        <v>1990</v>
      </c>
      <c r="H3019" s="128">
        <v>30</v>
      </c>
      <c r="I3019" s="40">
        <v>30</v>
      </c>
      <c r="J3019" s="159" t="str">
        <f>IFERROR(IF(K3019&gt;0,I3019*K3019,"   -"),"   -")</f>
        <v xml:space="preserve">   -</v>
      </c>
      <c r="K3019" s="52" t="str">
        <f>_xlfn.IFNA(VLOOKUP(D3019&amp;"."&amp;G3019,PNIdata!$E$6:$L$264,2,FALSE),"-")</f>
        <v>-</v>
      </c>
      <c r="L3019" s="158" t="str">
        <f>IFERROR(IF(O3019&gt;0,I3019*O3019,"   -"),"   -")</f>
        <v xml:space="preserve">   -</v>
      </c>
      <c r="M3019" s="52"/>
      <c r="N3019" s="167"/>
      <c r="O3019" s="167"/>
      <c r="S3019" s="53"/>
    </row>
    <row r="3020" spans="1:19" hidden="1" x14ac:dyDescent="0.25">
      <c r="A3020" s="33" t="s">
        <v>154</v>
      </c>
      <c r="B3020" s="34">
        <f>VLOOKUP(D3020,nusedswatershed,4,FALSE)</f>
        <v>25</v>
      </c>
      <c r="C3020" s="35">
        <v>25</v>
      </c>
      <c r="D3020" s="36" t="s">
        <v>222</v>
      </c>
      <c r="E3020" s="36" t="s">
        <v>96</v>
      </c>
      <c r="F3020" s="21" t="s">
        <v>163</v>
      </c>
      <c r="G3020" s="22">
        <v>1989</v>
      </c>
      <c r="H3020" s="128">
        <v>30</v>
      </c>
      <c r="I3020" s="40">
        <v>30</v>
      </c>
      <c r="J3020" s="159" t="str">
        <f>IFERROR(IF(K3020&gt;0,I3020*K3020,"   -"),"   -")</f>
        <v xml:space="preserve">   -</v>
      </c>
      <c r="K3020" s="52" t="str">
        <f>_xlfn.IFNA(VLOOKUP(D3020&amp;"."&amp;G3020,PNIdata!$E$6:$L$264,2,FALSE),"-")</f>
        <v>-</v>
      </c>
      <c r="L3020" s="158" t="str">
        <f>IFERROR(IF(O3020&gt;0,I3020*O3020,"   -"),"   -")</f>
        <v xml:space="preserve">   -</v>
      </c>
      <c r="M3020" s="52"/>
      <c r="N3020" s="167"/>
      <c r="O3020" s="167"/>
      <c r="S3020" s="53"/>
    </row>
    <row r="3021" spans="1:19" hidden="1" x14ac:dyDescent="0.25">
      <c r="A3021" s="33" t="s">
        <v>154</v>
      </c>
      <c r="B3021" s="34">
        <f>VLOOKUP(D3021,nusedswatershed,4,FALSE)</f>
        <v>25</v>
      </c>
      <c r="C3021" s="35">
        <v>25</v>
      </c>
      <c r="D3021" s="36" t="s">
        <v>222</v>
      </c>
      <c r="E3021" s="36" t="s">
        <v>96</v>
      </c>
      <c r="F3021" s="21" t="s">
        <v>163</v>
      </c>
      <c r="G3021" s="22">
        <v>1988</v>
      </c>
      <c r="H3021" s="128">
        <v>30</v>
      </c>
      <c r="I3021" s="40">
        <v>30</v>
      </c>
      <c r="J3021" s="159" t="str">
        <f>IFERROR(IF(K3021&gt;0,I3021*K3021,"   -"),"   -")</f>
        <v xml:space="preserve">   -</v>
      </c>
      <c r="K3021" s="52" t="str">
        <f>_xlfn.IFNA(VLOOKUP(D3021&amp;"."&amp;G3021,PNIdata!$E$6:$L$264,2,FALSE),"-")</f>
        <v>-</v>
      </c>
      <c r="L3021" s="158" t="str">
        <f>IFERROR(IF(O3021&gt;0,I3021*O3021,"   -"),"   -")</f>
        <v xml:space="preserve">   -</v>
      </c>
      <c r="M3021" s="52"/>
      <c r="N3021" s="167"/>
      <c r="O3021" s="167"/>
      <c r="S3021" s="53">
        <v>4948</v>
      </c>
    </row>
    <row r="3022" spans="1:19" hidden="1" x14ac:dyDescent="0.25">
      <c r="A3022" s="33" t="s">
        <v>154</v>
      </c>
      <c r="B3022" s="34">
        <f>VLOOKUP(D3022,nusedswatershed,4,FALSE)</f>
        <v>25</v>
      </c>
      <c r="C3022" s="35">
        <v>25</v>
      </c>
      <c r="D3022" s="36" t="s">
        <v>222</v>
      </c>
      <c r="E3022" s="36" t="s">
        <v>96</v>
      </c>
      <c r="F3022" s="21" t="s">
        <v>163</v>
      </c>
      <c r="G3022" s="22">
        <v>1987</v>
      </c>
      <c r="H3022" s="128">
        <v>10</v>
      </c>
      <c r="I3022" s="40">
        <v>10</v>
      </c>
      <c r="J3022" s="159" t="str">
        <f>IFERROR(IF(K3022&gt;0,I3022*K3022,"   -"),"   -")</f>
        <v xml:space="preserve">   -</v>
      </c>
      <c r="K3022" s="52" t="str">
        <f>_xlfn.IFNA(VLOOKUP(D3022&amp;"."&amp;G3022,PNIdata!$E$6:$L$264,2,FALSE),"-")</f>
        <v>-</v>
      </c>
      <c r="L3022" s="158" t="str">
        <f>IFERROR(IF(O3022&gt;0,I3022*O3022,"   -"),"   -")</f>
        <v xml:space="preserve">   -</v>
      </c>
      <c r="M3022" s="52"/>
      <c r="N3022" s="167"/>
      <c r="O3022" s="167"/>
      <c r="S3022" s="53"/>
    </row>
    <row r="3023" spans="1:19" hidden="1" x14ac:dyDescent="0.25">
      <c r="A3023" s="33" t="s">
        <v>154</v>
      </c>
      <c r="B3023" s="34">
        <f>VLOOKUP(D3023,nusedswatershed,4,FALSE)</f>
        <v>25</v>
      </c>
      <c r="C3023" s="35">
        <v>25</v>
      </c>
      <c r="D3023" s="36" t="s">
        <v>222</v>
      </c>
      <c r="E3023" s="36" t="s">
        <v>96</v>
      </c>
      <c r="F3023" s="21" t="s">
        <v>163</v>
      </c>
      <c r="G3023" s="22">
        <v>1986</v>
      </c>
      <c r="H3023" s="128">
        <v>50</v>
      </c>
      <c r="I3023" s="40">
        <v>50</v>
      </c>
      <c r="J3023" s="159" t="str">
        <f>IFERROR(IF(K3023&gt;0,I3023*K3023,"   -"),"   -")</f>
        <v xml:space="preserve">   -</v>
      </c>
      <c r="K3023" s="52" t="str">
        <f>_xlfn.IFNA(VLOOKUP(D3023&amp;"."&amp;G3023,PNIdata!$E$6:$L$264,2,FALSE),"-")</f>
        <v>-</v>
      </c>
      <c r="L3023" s="158" t="str">
        <f>IFERROR(IF(O3023&gt;0,I3023*O3023,"   -"),"   -")</f>
        <v xml:space="preserve">   -</v>
      </c>
      <c r="M3023" s="52"/>
      <c r="N3023" s="167"/>
      <c r="O3023" s="167"/>
      <c r="S3023" s="53">
        <v>12853</v>
      </c>
    </row>
    <row r="3024" spans="1:19" hidden="1" x14ac:dyDescent="0.25">
      <c r="A3024" s="33" t="s">
        <v>154</v>
      </c>
      <c r="B3024" s="34">
        <f>VLOOKUP(D3024,nusedswatershed,4,FALSE)</f>
        <v>25</v>
      </c>
      <c r="C3024" s="35">
        <v>25</v>
      </c>
      <c r="D3024" s="36" t="s">
        <v>222</v>
      </c>
      <c r="E3024" s="36" t="s">
        <v>96</v>
      </c>
      <c r="F3024" s="21" t="s">
        <v>163</v>
      </c>
      <c r="G3024" s="22">
        <v>1985</v>
      </c>
      <c r="H3024" s="128">
        <v>50</v>
      </c>
      <c r="I3024" s="40">
        <v>50</v>
      </c>
      <c r="J3024" s="159" t="str">
        <f>IFERROR(IF(K3024&gt;0,I3024*K3024,"   -"),"   -")</f>
        <v xml:space="preserve">   -</v>
      </c>
      <c r="K3024" s="52" t="str">
        <f>_xlfn.IFNA(VLOOKUP(D3024&amp;"."&amp;G3024,PNIdata!$E$6:$L$264,2,FALSE),"-")</f>
        <v>-</v>
      </c>
      <c r="L3024" s="158" t="str">
        <f>IFERROR(IF(O3024&gt;0,I3024*O3024,"   -"),"   -")</f>
        <v xml:space="preserve">   -</v>
      </c>
      <c r="M3024" s="52"/>
      <c r="N3024" s="167"/>
      <c r="O3024" s="167"/>
      <c r="S3024" s="53"/>
    </row>
    <row r="3025" spans="1:19" hidden="1" x14ac:dyDescent="0.25">
      <c r="A3025" s="33" t="s">
        <v>154</v>
      </c>
      <c r="B3025" s="34">
        <f>VLOOKUP(D3025,nusedswatershed,4,FALSE)</f>
        <v>25</v>
      </c>
      <c r="C3025" s="35">
        <v>25</v>
      </c>
      <c r="D3025" s="36" t="s">
        <v>222</v>
      </c>
      <c r="E3025" s="36" t="s">
        <v>96</v>
      </c>
      <c r="F3025" s="21" t="s">
        <v>163</v>
      </c>
      <c r="G3025" s="22">
        <v>1984</v>
      </c>
      <c r="H3025" s="128">
        <v>50</v>
      </c>
      <c r="I3025" s="40">
        <v>50</v>
      </c>
      <c r="J3025" s="159" t="str">
        <f>IFERROR(IF(K3025&gt;0,I3025*K3025,"   -"),"   -")</f>
        <v xml:space="preserve">   -</v>
      </c>
      <c r="K3025" s="52" t="str">
        <f>_xlfn.IFNA(VLOOKUP(D3025&amp;"."&amp;G3025,PNIdata!$E$6:$L$264,2,FALSE),"-")</f>
        <v>-</v>
      </c>
      <c r="L3025" s="158" t="str">
        <f>IFERROR(IF(O3025&gt;0,I3025*O3025,"   -"),"   -")</f>
        <v xml:space="preserve">   -</v>
      </c>
      <c r="M3025" s="52"/>
      <c r="N3025" s="167"/>
      <c r="O3025" s="167"/>
      <c r="S3025" s="53">
        <v>345500</v>
      </c>
    </row>
    <row r="3026" spans="1:19" hidden="1" x14ac:dyDescent="0.25">
      <c r="A3026" s="33" t="s">
        <v>154</v>
      </c>
      <c r="B3026" s="34">
        <f>VLOOKUP(D3026,nusedswatershed,4,FALSE)</f>
        <v>25</v>
      </c>
      <c r="C3026" s="35">
        <v>25</v>
      </c>
      <c r="D3026" s="36" t="s">
        <v>222</v>
      </c>
      <c r="E3026" s="36" t="s">
        <v>96</v>
      </c>
      <c r="F3026" s="21" t="s">
        <v>163</v>
      </c>
      <c r="G3026" s="22">
        <v>1983</v>
      </c>
      <c r="H3026" s="128">
        <v>40</v>
      </c>
      <c r="I3026" s="40">
        <v>40</v>
      </c>
      <c r="J3026" s="159" t="str">
        <f>IFERROR(IF(K3026&gt;0,I3026*K3026,"   -"),"   -")</f>
        <v xml:space="preserve">   -</v>
      </c>
      <c r="K3026" s="52" t="str">
        <f>_xlfn.IFNA(VLOOKUP(D3026&amp;"."&amp;G3026,PNIdata!$E$6:$L$264,2,FALSE),"-")</f>
        <v>-</v>
      </c>
      <c r="L3026" s="158" t="str">
        <f>IFERROR(IF(O3026&gt;0,I3026*O3026,"   -"),"   -")</f>
        <v xml:space="preserve">   -</v>
      </c>
      <c r="M3026" s="52"/>
      <c r="N3026" s="167"/>
      <c r="O3026" s="167"/>
      <c r="S3026" s="53"/>
    </row>
    <row r="3027" spans="1:19" hidden="1" x14ac:dyDescent="0.25">
      <c r="A3027" s="33" t="s">
        <v>154</v>
      </c>
      <c r="B3027" s="34">
        <f>VLOOKUP(D3027,nusedswatershed,4,FALSE)</f>
        <v>25</v>
      </c>
      <c r="C3027" s="35">
        <v>25</v>
      </c>
      <c r="D3027" s="36" t="s">
        <v>222</v>
      </c>
      <c r="E3027" s="36" t="s">
        <v>96</v>
      </c>
      <c r="F3027" s="21" t="s">
        <v>163</v>
      </c>
      <c r="G3027" s="22">
        <v>1982</v>
      </c>
      <c r="H3027" s="128">
        <v>40</v>
      </c>
      <c r="I3027" s="40">
        <v>40</v>
      </c>
      <c r="J3027" s="159" t="str">
        <f>IFERROR(IF(K3027&gt;0,I3027*K3027,"   -"),"   -")</f>
        <v xml:space="preserve">   -</v>
      </c>
      <c r="K3027" s="52" t="str">
        <f>_xlfn.IFNA(VLOOKUP(D3027&amp;"."&amp;G3027,PNIdata!$E$6:$L$264,2,FALSE),"-")</f>
        <v>-</v>
      </c>
      <c r="L3027" s="158" t="str">
        <f>IFERROR(IF(O3027&gt;0,I3027*O3027,"   -"),"   -")</f>
        <v xml:space="preserve">   -</v>
      </c>
      <c r="M3027" s="52"/>
      <c r="N3027" s="167"/>
      <c r="O3027" s="167"/>
      <c r="S3027" s="53"/>
    </row>
    <row r="3028" spans="1:19" hidden="1" x14ac:dyDescent="0.25">
      <c r="A3028" s="33" t="s">
        <v>154</v>
      </c>
      <c r="B3028" s="34">
        <f>VLOOKUP(D3028,nusedswatershed,4,FALSE)</f>
        <v>25</v>
      </c>
      <c r="C3028" s="35">
        <v>25</v>
      </c>
      <c r="D3028" s="36" t="s">
        <v>222</v>
      </c>
      <c r="E3028" s="36" t="s">
        <v>96</v>
      </c>
      <c r="F3028" s="21" t="s">
        <v>163</v>
      </c>
      <c r="G3028" s="22">
        <v>1981</v>
      </c>
      <c r="H3028" s="128">
        <v>30</v>
      </c>
      <c r="I3028" s="40">
        <v>30</v>
      </c>
      <c r="J3028" s="159" t="str">
        <f>IFERROR(IF(K3028&gt;0,I3028*K3028,"   -"),"   -")</f>
        <v xml:space="preserve">   -</v>
      </c>
      <c r="K3028" s="52" t="str">
        <f>_xlfn.IFNA(VLOOKUP(D3028&amp;"."&amp;G3028,PNIdata!$E$6:$L$264,2,FALSE),"-")</f>
        <v>-</v>
      </c>
      <c r="L3028" s="158" t="str">
        <f>IFERROR(IF(O3028&gt;0,I3028*O3028,"   -"),"   -")</f>
        <v xml:space="preserve">   -</v>
      </c>
      <c r="M3028" s="52"/>
      <c r="N3028" s="167"/>
      <c r="O3028" s="167"/>
      <c r="S3028" s="53"/>
    </row>
    <row r="3029" spans="1:19" hidden="1" x14ac:dyDescent="0.25">
      <c r="A3029" s="33" t="s">
        <v>154</v>
      </c>
      <c r="B3029" s="34">
        <f>VLOOKUP(D3029,nusedswatershed,4,FALSE)</f>
        <v>25</v>
      </c>
      <c r="C3029" s="35">
        <v>25</v>
      </c>
      <c r="D3029" s="36" t="s">
        <v>222</v>
      </c>
      <c r="E3029" s="36" t="s">
        <v>96</v>
      </c>
      <c r="F3029" s="21" t="s">
        <v>163</v>
      </c>
      <c r="G3029" s="22">
        <v>1980</v>
      </c>
      <c r="H3029" s="128">
        <v>300</v>
      </c>
      <c r="I3029" s="40">
        <v>300</v>
      </c>
      <c r="J3029" s="159" t="str">
        <f>IFERROR(IF(K3029&gt;0,I3029*K3029,"   -"),"   -")</f>
        <v xml:space="preserve">   -</v>
      </c>
      <c r="K3029" s="52" t="str">
        <f>_xlfn.IFNA(VLOOKUP(D3029&amp;"."&amp;G3029,PNIdata!$E$6:$L$264,2,FALSE),"-")</f>
        <v>-</v>
      </c>
      <c r="L3029" s="158" t="str">
        <f>IFERROR(IF(O3029&gt;0,I3029*O3029,"   -"),"   -")</f>
        <v xml:space="preserve">   -</v>
      </c>
      <c r="M3029" s="52"/>
      <c r="N3029" s="167"/>
      <c r="O3029" s="167"/>
      <c r="S3029" s="53"/>
    </row>
    <row r="3030" spans="1:19" hidden="1" x14ac:dyDescent="0.25">
      <c r="A3030" s="33" t="s">
        <v>154</v>
      </c>
      <c r="B3030" s="34">
        <f>VLOOKUP(D3030,nusedswatershed,4,FALSE)</f>
        <v>25</v>
      </c>
      <c r="C3030" s="35">
        <v>25</v>
      </c>
      <c r="D3030" s="36" t="s">
        <v>222</v>
      </c>
      <c r="E3030" s="36" t="s">
        <v>96</v>
      </c>
      <c r="F3030" s="21" t="s">
        <v>163</v>
      </c>
      <c r="G3030" s="22">
        <v>1979</v>
      </c>
      <c r="H3030" s="128">
        <v>80</v>
      </c>
      <c r="I3030" s="40">
        <v>80</v>
      </c>
      <c r="J3030" s="159" t="str">
        <f>IFERROR(IF(K3030&gt;0,I3030*K3030,"   -"),"   -")</f>
        <v xml:space="preserve">   -</v>
      </c>
      <c r="K3030" s="52" t="str">
        <f>_xlfn.IFNA(VLOOKUP(D3030&amp;"."&amp;G3030,PNIdata!$E$6:$L$264,2,FALSE),"-")</f>
        <v>-</v>
      </c>
      <c r="L3030" s="158" t="str">
        <f>IFERROR(IF(O3030&gt;0,I3030*O3030,"   -"),"   -")</f>
        <v xml:space="preserve">   -</v>
      </c>
      <c r="M3030" s="52"/>
      <c r="N3030" s="167"/>
      <c r="O3030" s="167"/>
      <c r="S3030" s="53"/>
    </row>
    <row r="3031" spans="1:19" hidden="1" x14ac:dyDescent="0.25">
      <c r="A3031" s="33" t="s">
        <v>154</v>
      </c>
      <c r="B3031" s="34">
        <f>VLOOKUP(D3031,nusedswatershed,4,FALSE)</f>
        <v>25</v>
      </c>
      <c r="C3031" s="35">
        <v>25</v>
      </c>
      <c r="D3031" s="36" t="s">
        <v>222</v>
      </c>
      <c r="E3031" s="36" t="s">
        <v>96</v>
      </c>
      <c r="F3031" s="21" t="s">
        <v>163</v>
      </c>
      <c r="G3031" s="22">
        <v>1978</v>
      </c>
      <c r="H3031" s="128">
        <v>50</v>
      </c>
      <c r="I3031" s="40">
        <v>50</v>
      </c>
      <c r="J3031" s="159" t="str">
        <f>IFERROR(IF(K3031&gt;0,I3031*K3031,"   -"),"   -")</f>
        <v xml:space="preserve">   -</v>
      </c>
      <c r="K3031" s="52" t="str">
        <f>_xlfn.IFNA(VLOOKUP(D3031&amp;"."&amp;G3031,PNIdata!$E$6:$L$264,2,FALSE),"-")</f>
        <v>-</v>
      </c>
      <c r="L3031" s="158" t="str">
        <f>IFERROR(IF(O3031&gt;0,I3031*O3031,"   -"),"   -")</f>
        <v xml:space="preserve">   -</v>
      </c>
      <c r="M3031" s="52"/>
      <c r="N3031" s="167"/>
      <c r="O3031" s="167"/>
      <c r="S3031" s="53"/>
    </row>
    <row r="3032" spans="1:19" hidden="1" x14ac:dyDescent="0.25">
      <c r="A3032" s="33" t="s">
        <v>154</v>
      </c>
      <c r="B3032" s="34">
        <f>VLOOKUP(D3032,nusedswatershed,4,FALSE)</f>
        <v>25</v>
      </c>
      <c r="C3032" s="35">
        <v>25</v>
      </c>
      <c r="D3032" s="36" t="s">
        <v>222</v>
      </c>
      <c r="E3032" s="36" t="s">
        <v>96</v>
      </c>
      <c r="F3032" s="21" t="s">
        <v>163</v>
      </c>
      <c r="G3032" s="22">
        <v>1977</v>
      </c>
      <c r="H3032" s="128">
        <v>20</v>
      </c>
      <c r="I3032" s="40">
        <v>20</v>
      </c>
      <c r="J3032" s="159" t="str">
        <f>IFERROR(IF(K3032&gt;0,I3032*K3032,"   -"),"   -")</f>
        <v xml:space="preserve">   -</v>
      </c>
      <c r="K3032" s="52" t="str">
        <f>_xlfn.IFNA(VLOOKUP(D3032&amp;"."&amp;G3032,PNIdata!$E$6:$L$264,2,FALSE),"-")</f>
        <v>-</v>
      </c>
      <c r="L3032" s="158" t="str">
        <f>IFERROR(IF(O3032&gt;0,I3032*O3032,"   -"),"   -")</f>
        <v xml:space="preserve">   -</v>
      </c>
      <c r="M3032" s="52"/>
      <c r="N3032" s="167"/>
      <c r="O3032" s="167"/>
      <c r="S3032" s="53"/>
    </row>
    <row r="3033" spans="1:19" hidden="1" x14ac:dyDescent="0.25">
      <c r="A3033" s="33" t="s">
        <v>154</v>
      </c>
      <c r="B3033" s="34">
        <f>VLOOKUP(D3033,nusedswatershed,4,FALSE)</f>
        <v>25</v>
      </c>
      <c r="C3033" s="35">
        <v>25</v>
      </c>
      <c r="D3033" s="36" t="s">
        <v>222</v>
      </c>
      <c r="E3033" s="36" t="s">
        <v>96</v>
      </c>
      <c r="F3033" s="21" t="s">
        <v>163</v>
      </c>
      <c r="G3033" s="22">
        <v>1976</v>
      </c>
      <c r="H3033" s="128">
        <v>200</v>
      </c>
      <c r="I3033" s="40">
        <v>200</v>
      </c>
      <c r="J3033" s="159" t="str">
        <f>IFERROR(IF(K3033&gt;0,I3033*K3033,"   -"),"   -")</f>
        <v xml:space="preserve">   -</v>
      </c>
      <c r="K3033" s="52" t="str">
        <f>_xlfn.IFNA(VLOOKUP(D3033&amp;"."&amp;G3033,PNIdata!$E$6:$L$264,2,FALSE),"-")</f>
        <v>-</v>
      </c>
      <c r="L3033" s="158" t="str">
        <f>IFERROR(IF(O3033&gt;0,I3033*O3033,"   -"),"   -")</f>
        <v xml:space="preserve">   -</v>
      </c>
      <c r="M3033" s="52"/>
      <c r="N3033" s="167"/>
      <c r="O3033" s="167"/>
      <c r="S3033" s="53"/>
    </row>
    <row r="3034" spans="1:19" hidden="1" x14ac:dyDescent="0.25">
      <c r="A3034" s="33" t="s">
        <v>154</v>
      </c>
      <c r="B3034" s="34">
        <f>VLOOKUP(D3034,nusedswatershed,4,FALSE)</f>
        <v>25</v>
      </c>
      <c r="C3034" s="35">
        <v>25</v>
      </c>
      <c r="D3034" s="36" t="s">
        <v>222</v>
      </c>
      <c r="E3034" s="36" t="s">
        <v>96</v>
      </c>
      <c r="F3034" s="21" t="s">
        <v>163</v>
      </c>
      <c r="G3034" s="22">
        <v>1975</v>
      </c>
      <c r="H3034" s="128">
        <v>75</v>
      </c>
      <c r="I3034" s="40">
        <v>75</v>
      </c>
      <c r="J3034" s="159" t="str">
        <f>IFERROR(IF(K3034&gt;0,I3034*K3034,"   -"),"   -")</f>
        <v xml:space="preserve">   -</v>
      </c>
      <c r="K3034" s="52" t="str">
        <f>_xlfn.IFNA(VLOOKUP(D3034&amp;"."&amp;G3034,PNIdata!$E$6:$L$264,2,FALSE),"-")</f>
        <v>-</v>
      </c>
      <c r="L3034" s="158" t="str">
        <f>IFERROR(IF(O3034&gt;0,I3034*O3034,"   -"),"   -")</f>
        <v xml:space="preserve">   -</v>
      </c>
      <c r="M3034" s="52"/>
      <c r="N3034" s="167"/>
      <c r="O3034" s="167"/>
      <c r="S3034" s="53"/>
    </row>
    <row r="3035" spans="1:19" hidden="1" x14ac:dyDescent="0.25">
      <c r="A3035" s="33" t="s">
        <v>154</v>
      </c>
      <c r="B3035" s="34">
        <f>VLOOKUP(D3035,nusedswatershed,4,FALSE)</f>
        <v>25</v>
      </c>
      <c r="C3035" s="35">
        <v>25</v>
      </c>
      <c r="D3035" s="36" t="s">
        <v>222</v>
      </c>
      <c r="E3035" s="36" t="s">
        <v>96</v>
      </c>
      <c r="F3035" s="21" t="s">
        <v>163</v>
      </c>
      <c r="G3035" s="22">
        <v>1974</v>
      </c>
      <c r="H3035" s="128">
        <v>25</v>
      </c>
      <c r="I3035" s="40">
        <v>25</v>
      </c>
      <c r="J3035" s="159" t="str">
        <f>IFERROR(IF(K3035&gt;0,I3035*K3035,"   -"),"   -")</f>
        <v xml:space="preserve">   -</v>
      </c>
      <c r="K3035" s="52" t="str">
        <f>_xlfn.IFNA(VLOOKUP(D3035&amp;"."&amp;G3035,PNIdata!$E$6:$L$264,2,FALSE),"-")</f>
        <v>-</v>
      </c>
      <c r="L3035" s="158" t="str">
        <f>IFERROR(IF(O3035&gt;0,I3035*O3035,"   -"),"   -")</f>
        <v xml:space="preserve">   -</v>
      </c>
      <c r="M3035" s="52"/>
      <c r="N3035" s="167"/>
      <c r="O3035" s="167"/>
      <c r="S3035" s="53"/>
    </row>
    <row r="3036" spans="1:19" hidden="1" x14ac:dyDescent="0.25">
      <c r="A3036" s="33" t="s">
        <v>154</v>
      </c>
      <c r="B3036" s="34">
        <f>VLOOKUP(D3036,nusedswatershed,4,FALSE)</f>
        <v>25</v>
      </c>
      <c r="C3036" s="35">
        <v>25</v>
      </c>
      <c r="D3036" s="36" t="s">
        <v>222</v>
      </c>
      <c r="E3036" s="36" t="s">
        <v>96</v>
      </c>
      <c r="F3036" s="21" t="s">
        <v>163</v>
      </c>
      <c r="G3036" s="22">
        <v>1973</v>
      </c>
      <c r="H3036" s="128">
        <v>200</v>
      </c>
      <c r="I3036" s="40">
        <v>200</v>
      </c>
      <c r="J3036" s="159" t="str">
        <f>IFERROR(IF(K3036&gt;0,I3036*K3036,"   -"),"   -")</f>
        <v xml:space="preserve">   -</v>
      </c>
      <c r="K3036" s="52" t="str">
        <f>_xlfn.IFNA(VLOOKUP(D3036&amp;"."&amp;G3036,PNIdata!$E$6:$L$264,2,FALSE),"-")</f>
        <v>-</v>
      </c>
      <c r="L3036" s="158" t="str">
        <f>IFERROR(IF(O3036&gt;0,I3036*O3036,"   -"),"   -")</f>
        <v xml:space="preserve">   -</v>
      </c>
      <c r="M3036" s="52"/>
      <c r="N3036" s="167"/>
      <c r="O3036" s="167"/>
      <c r="S3036" s="53"/>
    </row>
    <row r="3037" spans="1:19" hidden="1" x14ac:dyDescent="0.25">
      <c r="A3037" s="33" t="s">
        <v>154</v>
      </c>
      <c r="B3037" s="34">
        <f>VLOOKUP(D3037,nusedswatershed,4,FALSE)</f>
        <v>25</v>
      </c>
      <c r="C3037" s="35">
        <v>25</v>
      </c>
      <c r="D3037" s="36" t="s">
        <v>222</v>
      </c>
      <c r="E3037" s="36" t="s">
        <v>96</v>
      </c>
      <c r="F3037" s="21" t="s">
        <v>163</v>
      </c>
      <c r="G3037" s="22">
        <v>1972</v>
      </c>
      <c r="H3037" s="128">
        <v>200</v>
      </c>
      <c r="I3037" s="40">
        <v>200</v>
      </c>
      <c r="J3037" s="159" t="str">
        <f>IFERROR(IF(K3037&gt;0,I3037*K3037,"   -"),"   -")</f>
        <v xml:space="preserve">   -</v>
      </c>
      <c r="K3037" s="52" t="str">
        <f>_xlfn.IFNA(VLOOKUP(D3037&amp;"."&amp;G3037,PNIdata!$E$6:$L$264,2,FALSE),"-")</f>
        <v>-</v>
      </c>
      <c r="L3037" s="158" t="str">
        <f>IFERROR(IF(O3037&gt;0,I3037*O3037,"   -"),"   -")</f>
        <v xml:space="preserve">   -</v>
      </c>
      <c r="M3037" s="52"/>
      <c r="N3037" s="167"/>
      <c r="O3037" s="167"/>
      <c r="S3037" s="53"/>
    </row>
    <row r="3038" spans="1:19" hidden="1" x14ac:dyDescent="0.25">
      <c r="A3038" s="33" t="s">
        <v>154</v>
      </c>
      <c r="B3038" s="34">
        <f>VLOOKUP(D3038,nusedswatershed,4,FALSE)</f>
        <v>25</v>
      </c>
      <c r="C3038" s="35">
        <v>25</v>
      </c>
      <c r="D3038" s="36" t="s">
        <v>222</v>
      </c>
      <c r="E3038" s="36" t="s">
        <v>96</v>
      </c>
      <c r="F3038" s="21" t="s">
        <v>163</v>
      </c>
      <c r="G3038" s="22">
        <v>1971</v>
      </c>
      <c r="H3038" s="128">
        <v>200</v>
      </c>
      <c r="I3038" s="40">
        <v>200</v>
      </c>
      <c r="J3038" s="159" t="str">
        <f>IFERROR(IF(K3038&gt;0,I3038*K3038,"   -"),"   -")</f>
        <v xml:space="preserve">   -</v>
      </c>
      <c r="K3038" s="52" t="str">
        <f>_xlfn.IFNA(VLOOKUP(D3038&amp;"."&amp;G3038,PNIdata!$E$6:$L$264,2,FALSE),"-")</f>
        <v>-</v>
      </c>
      <c r="L3038" s="158" t="str">
        <f>IFERROR(IF(O3038&gt;0,I3038*O3038,"   -"),"   -")</f>
        <v xml:space="preserve">   -</v>
      </c>
      <c r="M3038" s="52"/>
      <c r="N3038" s="167"/>
      <c r="O3038" s="167"/>
      <c r="S3038" s="53"/>
    </row>
    <row r="3039" spans="1:19" hidden="1" x14ac:dyDescent="0.25">
      <c r="A3039" s="33" t="s">
        <v>154</v>
      </c>
      <c r="B3039" s="34">
        <f>VLOOKUP(D3039,nusedswatershed,4,FALSE)</f>
        <v>25</v>
      </c>
      <c r="C3039" s="35">
        <v>25</v>
      </c>
      <c r="D3039" s="36" t="s">
        <v>222</v>
      </c>
      <c r="E3039" s="36" t="s">
        <v>96</v>
      </c>
      <c r="F3039" s="21" t="s">
        <v>163</v>
      </c>
      <c r="G3039" s="22">
        <v>1970</v>
      </c>
      <c r="H3039" s="128">
        <v>200</v>
      </c>
      <c r="I3039" s="40">
        <v>200</v>
      </c>
      <c r="J3039" s="159" t="str">
        <f>IFERROR(IF(K3039&gt;0,I3039*K3039,"   -"),"   -")</f>
        <v xml:space="preserve">   -</v>
      </c>
      <c r="K3039" s="52" t="str">
        <f>_xlfn.IFNA(VLOOKUP(D3039&amp;"."&amp;G3039,PNIdata!$E$6:$L$264,2,FALSE),"-")</f>
        <v>-</v>
      </c>
      <c r="L3039" s="158" t="str">
        <f>IFERROR(IF(O3039&gt;0,I3039*O3039,"   -"),"   -")</f>
        <v xml:space="preserve">   -</v>
      </c>
      <c r="M3039" s="52"/>
      <c r="N3039" s="167"/>
      <c r="O3039" s="167"/>
      <c r="S3039" s="53"/>
    </row>
    <row r="3040" spans="1:19" hidden="1" x14ac:dyDescent="0.25">
      <c r="A3040" s="33" t="s">
        <v>154</v>
      </c>
      <c r="B3040" s="34">
        <f>VLOOKUP(D3040,nusedswatershed,4,FALSE)</f>
        <v>25</v>
      </c>
      <c r="C3040" s="35">
        <v>25</v>
      </c>
      <c r="D3040" s="36" t="s">
        <v>222</v>
      </c>
      <c r="E3040" s="36" t="s">
        <v>96</v>
      </c>
      <c r="F3040" s="21" t="s">
        <v>163</v>
      </c>
      <c r="G3040" s="22">
        <v>1969</v>
      </c>
      <c r="H3040" s="128">
        <v>400</v>
      </c>
      <c r="I3040" s="40">
        <v>400</v>
      </c>
      <c r="J3040" s="159" t="str">
        <f>IFERROR(IF(K3040&gt;0,I3040*K3040,"   -"),"   -")</f>
        <v xml:space="preserve">   -</v>
      </c>
      <c r="K3040" s="52" t="str">
        <f>_xlfn.IFNA(VLOOKUP(D3040&amp;"."&amp;G3040,PNIdata!$E$6:$L$264,2,FALSE),"-")</f>
        <v>-</v>
      </c>
      <c r="L3040" s="158" t="str">
        <f>IFERROR(IF(O3040&gt;0,I3040*O3040,"   -"),"   -")</f>
        <v xml:space="preserve">   -</v>
      </c>
      <c r="M3040" s="52"/>
      <c r="N3040" s="167"/>
      <c r="O3040" s="167"/>
      <c r="S3040" s="53"/>
    </row>
    <row r="3041" spans="1:19" hidden="1" x14ac:dyDescent="0.25">
      <c r="A3041" s="33" t="s">
        <v>154</v>
      </c>
      <c r="B3041" s="34">
        <f>VLOOKUP(D3041,nusedswatershed,4,FALSE)</f>
        <v>25</v>
      </c>
      <c r="C3041" s="35">
        <v>25</v>
      </c>
      <c r="D3041" s="36" t="s">
        <v>222</v>
      </c>
      <c r="E3041" s="36" t="s">
        <v>96</v>
      </c>
      <c r="F3041" s="21" t="s">
        <v>163</v>
      </c>
      <c r="G3041" s="22">
        <v>1968</v>
      </c>
      <c r="H3041" s="128">
        <v>400</v>
      </c>
      <c r="I3041" s="40">
        <v>400</v>
      </c>
      <c r="J3041" s="159" t="str">
        <f>IFERROR(IF(K3041&gt;0,I3041*K3041,"   -"),"   -")</f>
        <v xml:space="preserve">   -</v>
      </c>
      <c r="K3041" s="52" t="str">
        <f>_xlfn.IFNA(VLOOKUP(D3041&amp;"."&amp;G3041,PNIdata!$E$6:$L$264,2,FALSE),"-")</f>
        <v>-</v>
      </c>
      <c r="L3041" s="158" t="str">
        <f>IFERROR(IF(O3041&gt;0,I3041*O3041,"   -"),"   -")</f>
        <v xml:space="preserve">   -</v>
      </c>
      <c r="M3041" s="52"/>
      <c r="N3041" s="167"/>
      <c r="O3041" s="167"/>
      <c r="S3041" s="53"/>
    </row>
    <row r="3042" spans="1:19" hidden="1" x14ac:dyDescent="0.25">
      <c r="A3042" s="33" t="s">
        <v>154</v>
      </c>
      <c r="B3042" s="34">
        <f>VLOOKUP(D3042,nusedswatershed,4,FALSE)</f>
        <v>25</v>
      </c>
      <c r="C3042" s="35">
        <v>25</v>
      </c>
      <c r="D3042" s="36" t="s">
        <v>222</v>
      </c>
      <c r="E3042" s="36" t="s">
        <v>96</v>
      </c>
      <c r="F3042" s="21" t="s">
        <v>163</v>
      </c>
      <c r="G3042" s="22">
        <v>1967</v>
      </c>
      <c r="H3042" s="128">
        <v>750</v>
      </c>
      <c r="I3042" s="40">
        <v>750</v>
      </c>
      <c r="J3042" s="159" t="str">
        <f>IFERROR(IF(K3042&gt;0,I3042*K3042,"   -"),"   -")</f>
        <v xml:space="preserve">   -</v>
      </c>
      <c r="K3042" s="52" t="str">
        <f>_xlfn.IFNA(VLOOKUP(D3042&amp;"."&amp;G3042,PNIdata!$E$6:$L$264,2,FALSE),"-")</f>
        <v>-</v>
      </c>
      <c r="L3042" s="158" t="str">
        <f>IFERROR(IF(O3042&gt;0,I3042*O3042,"   -"),"   -")</f>
        <v xml:space="preserve">   -</v>
      </c>
      <c r="M3042" s="52"/>
      <c r="N3042" s="167"/>
      <c r="O3042" s="167"/>
      <c r="S3042" s="53"/>
    </row>
    <row r="3043" spans="1:19" hidden="1" x14ac:dyDescent="0.25">
      <c r="A3043" s="33" t="s">
        <v>154</v>
      </c>
      <c r="B3043" s="34">
        <f>VLOOKUP(D3043,nusedswatershed,4,FALSE)</f>
        <v>25</v>
      </c>
      <c r="C3043" s="35">
        <v>25</v>
      </c>
      <c r="D3043" s="36" t="s">
        <v>222</v>
      </c>
      <c r="E3043" s="36" t="s">
        <v>96</v>
      </c>
      <c r="F3043" s="21" t="s">
        <v>163</v>
      </c>
      <c r="G3043" s="22">
        <v>1966</v>
      </c>
      <c r="H3043" s="128">
        <v>900</v>
      </c>
      <c r="I3043" s="40">
        <v>900</v>
      </c>
      <c r="J3043" s="159" t="str">
        <f>IFERROR(IF(K3043&gt;0,I3043*K3043,"   -"),"   -")</f>
        <v xml:space="preserve">   -</v>
      </c>
      <c r="K3043" s="52" t="str">
        <f>_xlfn.IFNA(VLOOKUP(D3043&amp;"."&amp;G3043,PNIdata!$E$6:$L$264,2,FALSE),"-")</f>
        <v>-</v>
      </c>
      <c r="L3043" s="158" t="str">
        <f>IFERROR(IF(O3043&gt;0,I3043*O3043,"   -"),"   -")</f>
        <v xml:space="preserve">   -</v>
      </c>
      <c r="M3043" s="52"/>
      <c r="N3043" s="167"/>
      <c r="O3043" s="167"/>
      <c r="S3043" s="53"/>
    </row>
    <row r="3044" spans="1:19" hidden="1" x14ac:dyDescent="0.25">
      <c r="A3044" s="33" t="s">
        <v>154</v>
      </c>
      <c r="B3044" s="34">
        <f>VLOOKUP(D3044,nusedswatershed,4,FALSE)</f>
        <v>25</v>
      </c>
      <c r="C3044" s="35">
        <v>25</v>
      </c>
      <c r="D3044" s="36" t="s">
        <v>222</v>
      </c>
      <c r="E3044" s="36" t="s">
        <v>96</v>
      </c>
      <c r="F3044" s="21" t="s">
        <v>163</v>
      </c>
      <c r="G3044" s="22">
        <v>1965</v>
      </c>
      <c r="H3044" s="128">
        <v>1500</v>
      </c>
      <c r="I3044" s="40">
        <v>1500</v>
      </c>
      <c r="J3044" s="159" t="str">
        <f>IFERROR(IF(K3044&gt;0,I3044*K3044,"   -"),"   -")</f>
        <v xml:space="preserve">   -</v>
      </c>
      <c r="K3044" s="52" t="str">
        <f>_xlfn.IFNA(VLOOKUP(D3044&amp;"."&amp;G3044,PNIdata!$E$6:$L$264,2,FALSE),"-")</f>
        <v>-</v>
      </c>
      <c r="L3044" s="158" t="str">
        <f>IFERROR(IF(O3044&gt;0,I3044*O3044,"   -"),"   -")</f>
        <v xml:space="preserve">   -</v>
      </c>
      <c r="M3044" s="52"/>
      <c r="N3044" s="167"/>
      <c r="O3044" s="167"/>
      <c r="S3044" s="53"/>
    </row>
    <row r="3045" spans="1:19" hidden="1" x14ac:dyDescent="0.25">
      <c r="A3045" s="33" t="s">
        <v>154</v>
      </c>
      <c r="B3045" s="34">
        <f>VLOOKUP(D3045,nusedswatershed,4,FALSE)</f>
        <v>25</v>
      </c>
      <c r="C3045" s="35">
        <v>25</v>
      </c>
      <c r="D3045" s="36" t="s">
        <v>222</v>
      </c>
      <c r="E3045" s="36" t="s">
        <v>96</v>
      </c>
      <c r="F3045" s="21" t="s">
        <v>163</v>
      </c>
      <c r="G3045" s="22">
        <v>1964</v>
      </c>
      <c r="H3045" s="128">
        <v>1500</v>
      </c>
      <c r="I3045" s="40">
        <v>1500</v>
      </c>
      <c r="J3045" s="159" t="str">
        <f>IFERROR(IF(K3045&gt;0,I3045*K3045,"   -"),"   -")</f>
        <v xml:space="preserve">   -</v>
      </c>
      <c r="K3045" s="52" t="str">
        <f>_xlfn.IFNA(VLOOKUP(D3045&amp;"."&amp;G3045,PNIdata!$E$6:$L$264,2,FALSE),"-")</f>
        <v>-</v>
      </c>
      <c r="L3045" s="158" t="str">
        <f>IFERROR(IF(O3045&gt;0,I3045*O3045,"   -"),"   -")</f>
        <v xml:space="preserve">   -</v>
      </c>
      <c r="M3045" s="52"/>
      <c r="N3045" s="167"/>
      <c r="O3045" s="167"/>
      <c r="S3045" s="53"/>
    </row>
    <row r="3046" spans="1:19" hidden="1" x14ac:dyDescent="0.25">
      <c r="A3046" s="33" t="s">
        <v>154</v>
      </c>
      <c r="B3046" s="34">
        <f>VLOOKUP(D3046,nusedswatershed,4,FALSE)</f>
        <v>25</v>
      </c>
      <c r="C3046" s="35">
        <v>25</v>
      </c>
      <c r="D3046" s="36" t="s">
        <v>222</v>
      </c>
      <c r="E3046" s="36" t="s">
        <v>96</v>
      </c>
      <c r="F3046" s="21" t="s">
        <v>163</v>
      </c>
      <c r="G3046" s="22">
        <v>1963</v>
      </c>
      <c r="H3046" s="128">
        <v>500</v>
      </c>
      <c r="I3046" s="40">
        <v>500</v>
      </c>
      <c r="J3046" s="159" t="str">
        <f>IFERROR(IF(K3046&gt;0,I3046*K3046,"   -"),"   -")</f>
        <v xml:space="preserve">   -</v>
      </c>
      <c r="K3046" s="52" t="str">
        <f>_xlfn.IFNA(VLOOKUP(D3046&amp;"."&amp;G3046,PNIdata!$E$6:$L$264,2,FALSE),"-")</f>
        <v>-</v>
      </c>
      <c r="L3046" s="158" t="str">
        <f>IFERROR(IF(O3046&gt;0,I3046*O3046,"   -"),"   -")</f>
        <v xml:space="preserve">   -</v>
      </c>
      <c r="M3046" s="52"/>
      <c r="N3046" s="167"/>
      <c r="O3046" s="167"/>
      <c r="S3046" s="53"/>
    </row>
    <row r="3047" spans="1:19" hidden="1" x14ac:dyDescent="0.25">
      <c r="A3047" s="33" t="s">
        <v>154</v>
      </c>
      <c r="B3047" s="34">
        <f>VLOOKUP(D3047,nusedswatershed,4,FALSE)</f>
        <v>25</v>
      </c>
      <c r="C3047" s="35">
        <v>25</v>
      </c>
      <c r="D3047" s="36" t="s">
        <v>222</v>
      </c>
      <c r="E3047" s="36" t="s">
        <v>96</v>
      </c>
      <c r="F3047" s="21" t="s">
        <v>163</v>
      </c>
      <c r="G3047" s="22">
        <v>1962</v>
      </c>
      <c r="H3047" s="128">
        <v>750</v>
      </c>
      <c r="I3047" s="40">
        <v>750</v>
      </c>
      <c r="J3047" s="159" t="str">
        <f>IFERROR(IF(K3047&gt;0,I3047*K3047,"   -"),"   -")</f>
        <v xml:space="preserve">   -</v>
      </c>
      <c r="K3047" s="52" t="str">
        <f>_xlfn.IFNA(VLOOKUP(D3047&amp;"."&amp;G3047,PNIdata!$E$6:$L$264,2,FALSE),"-")</f>
        <v>-</v>
      </c>
      <c r="L3047" s="158" t="str">
        <f>IFERROR(IF(O3047&gt;0,I3047*O3047,"   -"),"   -")</f>
        <v xml:space="preserve">   -</v>
      </c>
      <c r="M3047" s="52"/>
      <c r="N3047" s="167"/>
      <c r="O3047" s="167"/>
      <c r="S3047" s="53"/>
    </row>
    <row r="3048" spans="1:19" hidden="1" x14ac:dyDescent="0.25">
      <c r="A3048" s="33" t="s">
        <v>154</v>
      </c>
      <c r="B3048" s="34">
        <f>VLOOKUP(D3048,nusedswatershed,4,FALSE)</f>
        <v>25</v>
      </c>
      <c r="C3048" s="35">
        <v>25</v>
      </c>
      <c r="D3048" s="36" t="s">
        <v>222</v>
      </c>
      <c r="E3048" s="36" t="s">
        <v>96</v>
      </c>
      <c r="F3048" s="21" t="s">
        <v>163</v>
      </c>
      <c r="G3048" s="22">
        <v>1961</v>
      </c>
      <c r="H3048" s="128">
        <v>75</v>
      </c>
      <c r="I3048" s="40">
        <v>75</v>
      </c>
      <c r="J3048" s="159" t="str">
        <f>IFERROR(IF(K3048&gt;0,I3048*K3048,"   -"),"   -")</f>
        <v xml:space="preserve">   -</v>
      </c>
      <c r="K3048" s="52" t="str">
        <f>_xlfn.IFNA(VLOOKUP(D3048&amp;"."&amp;G3048,PNIdata!$E$6:$L$264,2,FALSE),"-")</f>
        <v>-</v>
      </c>
      <c r="L3048" s="158" t="str">
        <f>IFERROR(IF(O3048&gt;0,I3048*O3048,"   -"),"   -")</f>
        <v xml:space="preserve">   -</v>
      </c>
      <c r="M3048" s="52"/>
      <c r="N3048" s="167"/>
      <c r="O3048" s="167"/>
      <c r="S3048" s="53"/>
    </row>
    <row r="3049" spans="1:19" hidden="1" x14ac:dyDescent="0.25">
      <c r="A3049" s="33" t="s">
        <v>154</v>
      </c>
      <c r="B3049" s="34">
        <f>VLOOKUP(D3049,nusedswatershed,4,FALSE)</f>
        <v>25</v>
      </c>
      <c r="C3049" s="35">
        <v>25</v>
      </c>
      <c r="D3049" s="36" t="s">
        <v>222</v>
      </c>
      <c r="E3049" s="36" t="s">
        <v>96</v>
      </c>
      <c r="F3049" s="21" t="s">
        <v>163</v>
      </c>
      <c r="G3049" s="22">
        <v>1960</v>
      </c>
      <c r="H3049" s="128">
        <v>75</v>
      </c>
      <c r="I3049" s="40">
        <v>75</v>
      </c>
      <c r="J3049" s="159" t="str">
        <f>IFERROR(IF(K3049&gt;0,I3049*K3049,"   -"),"   -")</f>
        <v xml:space="preserve">   -</v>
      </c>
      <c r="K3049" s="52" t="str">
        <f>_xlfn.IFNA(VLOOKUP(D3049&amp;"."&amp;G3049,PNIdata!$E$6:$L$264,2,FALSE),"-")</f>
        <v>-</v>
      </c>
      <c r="L3049" s="158" t="str">
        <f>IFERROR(IF(O3049&gt;0,I3049*O3049,"   -"),"   -")</f>
        <v xml:space="preserve">   -</v>
      </c>
      <c r="M3049" s="52"/>
      <c r="N3049" s="167"/>
      <c r="O3049" s="167"/>
      <c r="S3049" s="53"/>
    </row>
    <row r="3050" spans="1:19" hidden="1" x14ac:dyDescent="0.25">
      <c r="A3050" s="33" t="s">
        <v>154</v>
      </c>
      <c r="B3050" s="34">
        <f>VLOOKUP(D3050,nusedswatershed,4,FALSE)</f>
        <v>25</v>
      </c>
      <c r="C3050" s="35">
        <v>25</v>
      </c>
      <c r="D3050" s="36" t="s">
        <v>222</v>
      </c>
      <c r="E3050" s="36" t="s">
        <v>96</v>
      </c>
      <c r="F3050" s="21" t="s">
        <v>163</v>
      </c>
      <c r="G3050" s="22">
        <v>1959</v>
      </c>
      <c r="H3050" s="128">
        <v>25</v>
      </c>
      <c r="I3050" s="40">
        <v>25</v>
      </c>
      <c r="J3050" s="159" t="str">
        <f>IFERROR(IF(K3050&gt;0,I3050*K3050,"   -"),"   -")</f>
        <v xml:space="preserve">   -</v>
      </c>
      <c r="K3050" s="52" t="str">
        <f>_xlfn.IFNA(VLOOKUP(D3050&amp;"."&amp;G3050,PNIdata!$E$6:$L$264,2,FALSE),"-")</f>
        <v>-</v>
      </c>
      <c r="L3050" s="158" t="str">
        <f>IFERROR(IF(O3050&gt;0,I3050*O3050,"   -"),"   -")</f>
        <v xml:space="preserve">   -</v>
      </c>
      <c r="M3050" s="52"/>
      <c r="N3050" s="167"/>
      <c r="O3050" s="167"/>
      <c r="S3050" s="53"/>
    </row>
    <row r="3051" spans="1:19" hidden="1" x14ac:dyDescent="0.25">
      <c r="A3051" s="33" t="s">
        <v>154</v>
      </c>
      <c r="B3051" s="34">
        <f>VLOOKUP(D3051,nusedswatershed,4,FALSE)</f>
        <v>25</v>
      </c>
      <c r="C3051" s="35">
        <v>25</v>
      </c>
      <c r="D3051" s="36" t="s">
        <v>222</v>
      </c>
      <c r="E3051" s="36" t="s">
        <v>96</v>
      </c>
      <c r="F3051" s="21" t="s">
        <v>163</v>
      </c>
      <c r="G3051" s="22">
        <v>1958</v>
      </c>
      <c r="H3051" s="128">
        <v>75</v>
      </c>
      <c r="I3051" s="40">
        <v>75</v>
      </c>
      <c r="J3051" s="159" t="str">
        <f>IFERROR(IF(K3051&gt;0,I3051*K3051,"   -"),"   -")</f>
        <v xml:space="preserve">   -</v>
      </c>
      <c r="K3051" s="52" t="str">
        <f>_xlfn.IFNA(VLOOKUP(D3051&amp;"."&amp;G3051,PNIdata!$E$6:$L$264,2,FALSE),"-")</f>
        <v>-</v>
      </c>
      <c r="L3051" s="158" t="str">
        <f>IFERROR(IF(O3051&gt;0,I3051*O3051,"   -"),"   -")</f>
        <v xml:space="preserve">   -</v>
      </c>
      <c r="M3051" s="52"/>
      <c r="N3051" s="167"/>
      <c r="O3051" s="167"/>
      <c r="S3051" s="53"/>
    </row>
    <row r="3052" spans="1:19" hidden="1" x14ac:dyDescent="0.25">
      <c r="A3052" s="33" t="s">
        <v>154</v>
      </c>
      <c r="B3052" s="34">
        <f>VLOOKUP(D3052,nusedswatershed,4,FALSE)</f>
        <v>25</v>
      </c>
      <c r="C3052" s="35">
        <v>25</v>
      </c>
      <c r="D3052" s="36" t="s">
        <v>222</v>
      </c>
      <c r="E3052" s="36" t="s">
        <v>96</v>
      </c>
      <c r="F3052" s="21" t="s">
        <v>163</v>
      </c>
      <c r="G3052" s="22">
        <v>1957</v>
      </c>
      <c r="H3052" s="128" t="s">
        <v>643</v>
      </c>
      <c r="I3052" s="40"/>
      <c r="J3052" s="159" t="str">
        <f>IFERROR(IF(K3052&gt;0,I3052*K3052,"   -"),"   -")</f>
        <v xml:space="preserve">   -</v>
      </c>
      <c r="K3052" s="52" t="str">
        <f>_xlfn.IFNA(VLOOKUP(D3052&amp;"."&amp;G3052,PNIdata!$E$6:$L$264,2,FALSE),"-")</f>
        <v>-</v>
      </c>
      <c r="L3052" s="158" t="str">
        <f>IFERROR(IF(O3052&gt;0,I3052*O3052,"   -"),"   -")</f>
        <v xml:space="preserve">   -</v>
      </c>
      <c r="M3052" s="52"/>
      <c r="N3052" s="167"/>
      <c r="O3052" s="167"/>
      <c r="S3052" s="53"/>
    </row>
    <row r="3053" spans="1:19" hidden="1" x14ac:dyDescent="0.25">
      <c r="A3053" s="33" t="s">
        <v>154</v>
      </c>
      <c r="B3053" s="34">
        <f>VLOOKUP(D3053,nusedswatershed,4,FALSE)</f>
        <v>25</v>
      </c>
      <c r="C3053" s="35">
        <v>25</v>
      </c>
      <c r="D3053" s="36" t="s">
        <v>222</v>
      </c>
      <c r="E3053" s="36" t="s">
        <v>96</v>
      </c>
      <c r="F3053" s="21" t="s">
        <v>163</v>
      </c>
      <c r="G3053" s="22">
        <v>1956</v>
      </c>
      <c r="H3053" s="128" t="s">
        <v>643</v>
      </c>
      <c r="I3053" s="40"/>
      <c r="J3053" s="159" t="str">
        <f>IFERROR(IF(K3053&gt;0,I3053*K3053,"   -"),"   -")</f>
        <v xml:space="preserve">   -</v>
      </c>
      <c r="K3053" s="52" t="str">
        <f>_xlfn.IFNA(VLOOKUP(D3053&amp;"."&amp;G3053,PNIdata!$E$6:$L$264,2,FALSE),"-")</f>
        <v>-</v>
      </c>
      <c r="L3053" s="158" t="str">
        <f>IFERROR(IF(O3053&gt;0,I3053*O3053,"   -"),"   -")</f>
        <v xml:space="preserve">   -</v>
      </c>
      <c r="M3053" s="52"/>
      <c r="N3053" s="167"/>
      <c r="O3053" s="167"/>
      <c r="S3053" s="53"/>
    </row>
    <row r="3054" spans="1:19" hidden="1" x14ac:dyDescent="0.25">
      <c r="A3054" s="33" t="s">
        <v>154</v>
      </c>
      <c r="B3054" s="34">
        <f>VLOOKUP(D3054,nusedswatershed,4,FALSE)</f>
        <v>25</v>
      </c>
      <c r="C3054" s="35">
        <v>25</v>
      </c>
      <c r="D3054" s="36" t="s">
        <v>222</v>
      </c>
      <c r="E3054" s="36" t="s">
        <v>96</v>
      </c>
      <c r="F3054" s="21" t="s">
        <v>163</v>
      </c>
      <c r="G3054" s="22">
        <v>1955</v>
      </c>
      <c r="H3054" s="128" t="s">
        <v>643</v>
      </c>
      <c r="I3054" s="40"/>
      <c r="J3054" s="159" t="str">
        <f>IFERROR(IF(K3054&gt;0,I3054*K3054,"   -"),"   -")</f>
        <v xml:space="preserve">   -</v>
      </c>
      <c r="K3054" s="52" t="str">
        <f>_xlfn.IFNA(VLOOKUP(D3054&amp;"."&amp;G3054,PNIdata!$E$6:$L$264,2,FALSE),"-")</f>
        <v>-</v>
      </c>
      <c r="L3054" s="158" t="str">
        <f>IFERROR(IF(O3054&gt;0,I3054*O3054,"   -"),"   -")</f>
        <v xml:space="preserve">   -</v>
      </c>
      <c r="M3054" s="52"/>
      <c r="N3054" s="167"/>
      <c r="O3054" s="167"/>
      <c r="S3054" s="53"/>
    </row>
    <row r="3055" spans="1:19" hidden="1" x14ac:dyDescent="0.25">
      <c r="A3055" s="33" t="s">
        <v>154</v>
      </c>
      <c r="B3055" s="34">
        <f>VLOOKUP(D3055,nusedswatershed,4,FALSE)</f>
        <v>25</v>
      </c>
      <c r="C3055" s="35">
        <v>25</v>
      </c>
      <c r="D3055" s="36" t="s">
        <v>222</v>
      </c>
      <c r="E3055" s="36" t="s">
        <v>96</v>
      </c>
      <c r="F3055" s="21" t="s">
        <v>163</v>
      </c>
      <c r="G3055" s="22">
        <v>1954</v>
      </c>
      <c r="H3055" s="128" t="s">
        <v>643</v>
      </c>
      <c r="I3055" s="40"/>
      <c r="J3055" s="159" t="str">
        <f>IFERROR(IF(K3055&gt;0,I3055*K3055,"   -"),"   -")</f>
        <v xml:space="preserve">   -</v>
      </c>
      <c r="K3055" s="52" t="str">
        <f>_xlfn.IFNA(VLOOKUP(D3055&amp;"."&amp;G3055,PNIdata!$E$6:$L$264,2,FALSE),"-")</f>
        <v>-</v>
      </c>
      <c r="L3055" s="158" t="str">
        <f>IFERROR(IF(O3055&gt;0,I3055*O3055,"   -"),"   -")</f>
        <v xml:space="preserve">   -</v>
      </c>
      <c r="M3055" s="52"/>
      <c r="N3055" s="167"/>
      <c r="O3055" s="167"/>
      <c r="S3055" s="53"/>
    </row>
    <row r="3056" spans="1:19" hidden="1" x14ac:dyDescent="0.25">
      <c r="A3056" s="33" t="s">
        <v>154</v>
      </c>
      <c r="B3056" s="34">
        <f>VLOOKUP(D3056,nusedswatershed,4,FALSE)</f>
        <v>25</v>
      </c>
      <c r="C3056" s="35">
        <v>25</v>
      </c>
      <c r="D3056" s="36" t="s">
        <v>222</v>
      </c>
      <c r="E3056" s="36" t="s">
        <v>96</v>
      </c>
      <c r="F3056" s="21" t="s">
        <v>163</v>
      </c>
      <c r="G3056" s="22">
        <v>1953</v>
      </c>
      <c r="H3056" s="128" t="s">
        <v>643</v>
      </c>
      <c r="I3056" s="40"/>
      <c r="J3056" s="159" t="str">
        <f>IFERROR(IF(K3056&gt;0,I3056*K3056,"   -"),"   -")</f>
        <v xml:space="preserve">   -</v>
      </c>
      <c r="K3056" s="52" t="str">
        <f>_xlfn.IFNA(VLOOKUP(D3056&amp;"."&amp;G3056,PNIdata!$E$6:$L$264,2,FALSE),"-")</f>
        <v>-</v>
      </c>
      <c r="L3056" s="158" t="str">
        <f>IFERROR(IF(O3056&gt;0,I3056*O3056,"   -"),"   -")</f>
        <v xml:space="preserve">   -</v>
      </c>
      <c r="M3056" s="52"/>
      <c r="N3056" s="167"/>
      <c r="O3056" s="167"/>
      <c r="S3056" s="53"/>
    </row>
    <row r="3057" spans="1:15" x14ac:dyDescent="0.25">
      <c r="A3057" s="33" t="s">
        <v>109</v>
      </c>
      <c r="B3057" s="34">
        <f>VLOOKUP(D3057,nusedswatershed,4,FALSE)</f>
        <v>24</v>
      </c>
      <c r="C3057" s="35">
        <v>24</v>
      </c>
      <c r="D3057" s="36" t="s">
        <v>207</v>
      </c>
      <c r="E3057" s="36" t="s">
        <v>97</v>
      </c>
      <c r="F3057" s="21" t="s">
        <v>163</v>
      </c>
      <c r="G3057" s="40">
        <v>2023</v>
      </c>
      <c r="H3057" s="128" t="s">
        <v>646</v>
      </c>
      <c r="I3057" s="40"/>
      <c r="J3057" s="159" t="str">
        <f>IFERROR(IF(K3057&gt;0,I3057*K3057,"   -"),"   -")</f>
        <v xml:space="preserve">   -</v>
      </c>
      <c r="K3057" s="52" t="str">
        <f>_xlfn.IFNA(VLOOKUP(D3057&amp;"."&amp;G3057,PNIdata!$E$6:$L$264,2,FALSE),"-")</f>
        <v>-</v>
      </c>
      <c r="L3057" s="158" t="str">
        <f>IFERROR(IF(O3057&gt;0,I3057*O3057,"   -"),"   -")</f>
        <v xml:space="preserve">   -</v>
      </c>
      <c r="M3057" s="52"/>
      <c r="N3057" s="167"/>
      <c r="O3057" s="167"/>
    </row>
    <row r="3058" spans="1:15" x14ac:dyDescent="0.25">
      <c r="A3058" s="33" t="s">
        <v>109</v>
      </c>
      <c r="B3058" s="34">
        <f>VLOOKUP(D3058,nusedswatershed,4,FALSE)</f>
        <v>24</v>
      </c>
      <c r="C3058" s="35">
        <v>24</v>
      </c>
      <c r="D3058" s="36" t="s">
        <v>207</v>
      </c>
      <c r="E3058" s="36" t="s">
        <v>97</v>
      </c>
      <c r="F3058" s="21" t="s">
        <v>163</v>
      </c>
      <c r="G3058" s="40">
        <v>2022</v>
      </c>
      <c r="H3058" s="128" t="s">
        <v>646</v>
      </c>
      <c r="I3058" s="40"/>
      <c r="J3058" s="159" t="str">
        <f>IFERROR(IF(K3058&gt;0,I3058*K3058,"   -"),"   -")</f>
        <v xml:space="preserve">   -</v>
      </c>
      <c r="K3058" s="52" t="str">
        <f>_xlfn.IFNA(VLOOKUP(D3058&amp;"."&amp;G3058,PNIdata!$E$6:$L$264,2,FALSE),"-")</f>
        <v>-</v>
      </c>
      <c r="L3058" s="158" t="str">
        <f>IFERROR(IF(O3058&gt;0,I3058*O3058,"   -"),"   -")</f>
        <v xml:space="preserve">   -</v>
      </c>
      <c r="M3058" s="52"/>
      <c r="N3058" s="167"/>
      <c r="O3058" s="167"/>
    </row>
    <row r="3059" spans="1:15" x14ac:dyDescent="0.25">
      <c r="A3059" s="33" t="s">
        <v>109</v>
      </c>
      <c r="B3059" s="34">
        <f>VLOOKUP(D3059,nusedswatershed,4,FALSE)</f>
        <v>24</v>
      </c>
      <c r="C3059" s="35">
        <v>24</v>
      </c>
      <c r="D3059" s="36" t="s">
        <v>207</v>
      </c>
      <c r="E3059" s="36" t="s">
        <v>97</v>
      </c>
      <c r="F3059" s="21" t="s">
        <v>163</v>
      </c>
      <c r="G3059" s="40">
        <v>2021</v>
      </c>
      <c r="H3059" s="128" t="s">
        <v>644</v>
      </c>
      <c r="I3059" s="40"/>
      <c r="J3059" s="159" t="str">
        <f>IFERROR(IF(K3059&gt;0,I3059*K3059,"   -"),"   -")</f>
        <v xml:space="preserve">   -</v>
      </c>
      <c r="K3059" s="52" t="str">
        <f>_xlfn.IFNA(VLOOKUP(D3059&amp;"."&amp;G3059,PNIdata!$E$6:$L$264,2,FALSE),"-")</f>
        <v>-</v>
      </c>
      <c r="L3059" s="158" t="str">
        <f>IFERROR(IF(O3059&gt;0,I3059*O3059,"   -"),"   -")</f>
        <v xml:space="preserve">   -</v>
      </c>
      <c r="M3059" s="52"/>
      <c r="N3059" s="167"/>
      <c r="O3059" s="167"/>
    </row>
    <row r="3060" spans="1:15" x14ac:dyDescent="0.25">
      <c r="A3060" s="33" t="s">
        <v>109</v>
      </c>
      <c r="B3060" s="34">
        <f>VLOOKUP(D3060,nusedswatershed,4,FALSE)</f>
        <v>24</v>
      </c>
      <c r="C3060" s="35">
        <v>24</v>
      </c>
      <c r="D3060" s="36" t="s">
        <v>207</v>
      </c>
      <c r="E3060" s="36" t="s">
        <v>97</v>
      </c>
      <c r="F3060" s="21" t="s">
        <v>163</v>
      </c>
      <c r="G3060" s="40">
        <v>2020</v>
      </c>
      <c r="H3060" s="128" t="s">
        <v>644</v>
      </c>
      <c r="I3060" s="40"/>
      <c r="J3060" s="159" t="str">
        <f>IFERROR(IF(K3060&gt;0,I3060*K3060,"   -"),"   -")</f>
        <v xml:space="preserve">   -</v>
      </c>
      <c r="K3060" s="52" t="str">
        <f>_xlfn.IFNA(VLOOKUP(D3060&amp;"."&amp;G3060,PNIdata!$E$6:$L$264,2,FALSE),"-")</f>
        <v>-</v>
      </c>
      <c r="L3060" s="158" t="str">
        <f>IFERROR(IF(O3060&gt;0,I3060*O3060,"   -"),"   -")</f>
        <v xml:space="preserve">   -</v>
      </c>
      <c r="M3060" s="52"/>
      <c r="N3060" s="167"/>
      <c r="O3060" s="167"/>
    </row>
    <row r="3061" spans="1:15" x14ac:dyDescent="0.25">
      <c r="A3061" s="33" t="s">
        <v>109</v>
      </c>
      <c r="B3061" s="34">
        <f>VLOOKUP(D3061,nusedswatershed,4,FALSE)</f>
        <v>24</v>
      </c>
      <c r="C3061" s="35">
        <v>24</v>
      </c>
      <c r="D3061" s="36" t="s">
        <v>207</v>
      </c>
      <c r="E3061" s="36" t="s">
        <v>97</v>
      </c>
      <c r="F3061" s="21" t="s">
        <v>163</v>
      </c>
      <c r="G3061" s="40">
        <v>2019</v>
      </c>
      <c r="H3061" s="128" t="s">
        <v>644</v>
      </c>
      <c r="I3061" s="40"/>
      <c r="J3061" s="159" t="str">
        <f>IFERROR(IF(K3061&gt;0,I3061*K3061,"   -"),"   -")</f>
        <v xml:space="preserve">   -</v>
      </c>
      <c r="K3061" s="52" t="str">
        <f>_xlfn.IFNA(VLOOKUP(D3061&amp;"."&amp;G3061,PNIdata!$E$6:$L$264,2,FALSE),"-")</f>
        <v>-</v>
      </c>
      <c r="L3061" s="158" t="str">
        <f>IFERROR(IF(O3061&gt;0,I3061*O3061,"   -"),"   -")</f>
        <v xml:space="preserve">   -</v>
      </c>
      <c r="M3061" s="52"/>
      <c r="N3061" s="167"/>
      <c r="O3061" s="167"/>
    </row>
    <row r="3062" spans="1:15" x14ac:dyDescent="0.25">
      <c r="A3062" s="33" t="s">
        <v>109</v>
      </c>
      <c r="B3062" s="34">
        <f>VLOOKUP(D3062,nusedswatershed,4,FALSE)</f>
        <v>24</v>
      </c>
      <c r="C3062" s="35">
        <v>24</v>
      </c>
      <c r="D3062" s="36" t="s">
        <v>207</v>
      </c>
      <c r="E3062" s="36" t="s">
        <v>97</v>
      </c>
      <c r="F3062" s="21" t="s">
        <v>163</v>
      </c>
      <c r="G3062" s="40">
        <v>2018</v>
      </c>
      <c r="H3062" s="128" t="s">
        <v>645</v>
      </c>
      <c r="I3062" s="40"/>
      <c r="J3062" s="159" t="str">
        <f>IFERROR(IF(K3062&gt;0,I3062*K3062,"   -"),"   -")</f>
        <v xml:space="preserve">   -</v>
      </c>
      <c r="K3062" s="52" t="str">
        <f>_xlfn.IFNA(VLOOKUP(D3062&amp;"."&amp;G3062,PNIdata!$E$6:$L$264,2,FALSE),"-")</f>
        <v>-</v>
      </c>
      <c r="L3062" s="158" t="str">
        <f>IFERROR(IF(O3062&gt;0,I3062*O3062,"   -"),"   -")</f>
        <v xml:space="preserve">   -</v>
      </c>
      <c r="M3062" s="52"/>
      <c r="N3062" s="167"/>
      <c r="O3062" s="167"/>
    </row>
    <row r="3063" spans="1:15" x14ac:dyDescent="0.25">
      <c r="A3063" s="33" t="s">
        <v>109</v>
      </c>
      <c r="B3063" s="34">
        <f>VLOOKUP(D3063,nusedswatershed,4,FALSE)</f>
        <v>24</v>
      </c>
      <c r="C3063" s="35">
        <v>24</v>
      </c>
      <c r="D3063" s="36" t="s">
        <v>207</v>
      </c>
      <c r="E3063" s="36" t="s">
        <v>97</v>
      </c>
      <c r="F3063" s="21" t="s">
        <v>163</v>
      </c>
      <c r="G3063" s="40">
        <v>2017</v>
      </c>
      <c r="H3063" s="128" t="s">
        <v>644</v>
      </c>
      <c r="I3063" s="40"/>
      <c r="J3063" s="159" t="str">
        <f>IFERROR(IF(K3063&gt;0,I3063*K3063,"   -"),"   -")</f>
        <v xml:space="preserve">   -</v>
      </c>
      <c r="K3063" s="52" t="str">
        <f>_xlfn.IFNA(VLOOKUP(D3063&amp;"."&amp;G3063,PNIdata!$E$6:$L$264,2,FALSE),"-")</f>
        <v>-</v>
      </c>
      <c r="L3063" s="158" t="str">
        <f>IFERROR(IF(O3063&gt;0,I3063*O3063,"   -"),"   -")</f>
        <v xml:space="preserve">   -</v>
      </c>
      <c r="M3063" s="52"/>
      <c r="N3063" s="167"/>
      <c r="O3063" s="167"/>
    </row>
    <row r="3064" spans="1:15" x14ac:dyDescent="0.25">
      <c r="A3064" s="33" t="s">
        <v>109</v>
      </c>
      <c r="B3064" s="34">
        <f>VLOOKUP(D3064,nusedswatershed,4,FALSE)</f>
        <v>24</v>
      </c>
      <c r="C3064" s="35">
        <v>24</v>
      </c>
      <c r="D3064" s="36" t="s">
        <v>207</v>
      </c>
      <c r="E3064" s="36" t="s">
        <v>97</v>
      </c>
      <c r="F3064" s="21" t="s">
        <v>163</v>
      </c>
      <c r="G3064" s="40">
        <v>2016</v>
      </c>
      <c r="H3064" s="128" t="s">
        <v>646</v>
      </c>
      <c r="I3064" s="40"/>
      <c r="J3064" s="159" t="str">
        <f>IFERROR(IF(K3064&gt;0,I3064*K3064,"   -"),"   -")</f>
        <v xml:space="preserve">   -</v>
      </c>
      <c r="K3064" s="52" t="str">
        <f>_xlfn.IFNA(VLOOKUP(D3064&amp;"."&amp;G3064,PNIdata!$E$6:$L$264,2,FALSE),"-")</f>
        <v>-</v>
      </c>
      <c r="L3064" s="158" t="str">
        <f>IFERROR(IF(O3064&gt;0,I3064*O3064,"   -"),"   -")</f>
        <v xml:space="preserve">   -</v>
      </c>
      <c r="M3064" s="52"/>
      <c r="N3064" s="167"/>
      <c r="O3064" s="167"/>
    </row>
    <row r="3065" spans="1:15" x14ac:dyDescent="0.25">
      <c r="A3065" s="33" t="s">
        <v>109</v>
      </c>
      <c r="B3065" s="34">
        <f>VLOOKUP(D3065,nusedswatershed,4,FALSE)</f>
        <v>24</v>
      </c>
      <c r="C3065" s="35">
        <v>24</v>
      </c>
      <c r="D3065" s="36" t="s">
        <v>207</v>
      </c>
      <c r="E3065" s="36" t="s">
        <v>97</v>
      </c>
      <c r="F3065" s="21" t="s">
        <v>163</v>
      </c>
      <c r="G3065" s="22">
        <v>2015</v>
      </c>
      <c r="H3065" s="128" t="s">
        <v>645</v>
      </c>
      <c r="I3065" s="40"/>
      <c r="J3065" s="159" t="str">
        <f>IFERROR(IF(K3065&gt;0,I3065*K3065,"   -"),"   -")</f>
        <v xml:space="preserve">   -</v>
      </c>
      <c r="K3065" s="52" t="str">
        <f>_xlfn.IFNA(VLOOKUP(D3065&amp;"."&amp;G3065,PNIdata!$E$6:$L$264,2,FALSE),"-")</f>
        <v>-</v>
      </c>
      <c r="L3065" s="158" t="str">
        <f>IFERROR(IF(O3065&gt;0,I3065*O3065,"   -"),"   -")</f>
        <v xml:space="preserve">   -</v>
      </c>
      <c r="M3065" s="52"/>
      <c r="N3065" s="167"/>
      <c r="O3065" s="167"/>
    </row>
    <row r="3066" spans="1:15" x14ac:dyDescent="0.25">
      <c r="A3066" s="33" t="s">
        <v>109</v>
      </c>
      <c r="B3066" s="34">
        <f>VLOOKUP(D3066,nusedswatershed,4,FALSE)</f>
        <v>24</v>
      </c>
      <c r="C3066" s="35">
        <v>24</v>
      </c>
      <c r="D3066" s="36" t="s">
        <v>207</v>
      </c>
      <c r="E3066" s="36" t="s">
        <v>97</v>
      </c>
      <c r="F3066" s="21" t="s">
        <v>163</v>
      </c>
      <c r="G3066" s="22">
        <v>2014</v>
      </c>
      <c r="H3066" s="128" t="s">
        <v>644</v>
      </c>
      <c r="I3066" s="40"/>
      <c r="J3066" s="159" t="str">
        <f>IFERROR(IF(K3066&gt;0,I3066*K3066,"   -"),"   -")</f>
        <v xml:space="preserve">   -</v>
      </c>
      <c r="K3066" s="52" t="str">
        <f>_xlfn.IFNA(VLOOKUP(D3066&amp;"."&amp;G3066,PNIdata!$E$6:$L$264,2,FALSE),"-")</f>
        <v>-</v>
      </c>
      <c r="L3066" s="158" t="str">
        <f>IFERROR(IF(O3066&gt;0,I3066*O3066,"   -"),"   -")</f>
        <v xml:space="preserve">   -</v>
      </c>
      <c r="M3066" s="52"/>
      <c r="N3066" s="167"/>
      <c r="O3066" s="167"/>
    </row>
    <row r="3067" spans="1:15" x14ac:dyDescent="0.25">
      <c r="A3067" s="33" t="s">
        <v>109</v>
      </c>
      <c r="B3067" s="34">
        <f>VLOOKUP(D3067,nusedswatershed,4,FALSE)</f>
        <v>24</v>
      </c>
      <c r="C3067" s="35">
        <v>24</v>
      </c>
      <c r="D3067" s="36" t="s">
        <v>207</v>
      </c>
      <c r="E3067" s="36" t="s">
        <v>97</v>
      </c>
      <c r="F3067" s="21" t="s">
        <v>163</v>
      </c>
      <c r="G3067">
        <v>2013</v>
      </c>
      <c r="H3067" s="128" t="s">
        <v>645</v>
      </c>
      <c r="I3067" s="40"/>
      <c r="J3067" s="159" t="str">
        <f>IFERROR(IF(K3067&gt;0,I3067*K3067,"   -"),"   -")</f>
        <v xml:space="preserve">   -</v>
      </c>
      <c r="K3067" s="52" t="str">
        <f>_xlfn.IFNA(VLOOKUP(D3067&amp;"."&amp;G3067,PNIdata!$E$6:$L$264,2,FALSE),"-")</f>
        <v>-</v>
      </c>
      <c r="L3067" s="158" t="str">
        <f>IFERROR(IF(O3067&gt;0,I3067*O3067,"   -"),"   -")</f>
        <v xml:space="preserve">   -</v>
      </c>
      <c r="M3067" s="52"/>
      <c r="N3067" s="167"/>
      <c r="O3067" s="167"/>
    </row>
    <row r="3068" spans="1:15" x14ac:dyDescent="0.25">
      <c r="A3068" s="33" t="s">
        <v>109</v>
      </c>
      <c r="B3068" s="34">
        <f>VLOOKUP(D3068,nusedswatershed,4,FALSE)</f>
        <v>24</v>
      </c>
      <c r="C3068" s="35">
        <v>24</v>
      </c>
      <c r="D3068" s="36" t="s">
        <v>207</v>
      </c>
      <c r="E3068" s="36" t="s">
        <v>97</v>
      </c>
      <c r="F3068" s="21" t="s">
        <v>163</v>
      </c>
      <c r="G3068" s="22">
        <v>2012</v>
      </c>
      <c r="H3068" s="128" t="s">
        <v>644</v>
      </c>
      <c r="I3068" s="40"/>
      <c r="J3068" s="159" t="str">
        <f>IFERROR(IF(K3068&gt;0,I3068*K3068,"   -"),"   -")</f>
        <v xml:space="preserve">   -</v>
      </c>
      <c r="K3068" s="52" t="str">
        <f>_xlfn.IFNA(VLOOKUP(D3068&amp;"."&amp;G3068,PNIdata!$E$6:$L$264,2,FALSE),"-")</f>
        <v>-</v>
      </c>
      <c r="L3068" s="158" t="str">
        <f>IFERROR(IF(O3068&gt;0,I3068*O3068,"   -"),"   -")</f>
        <v xml:space="preserve">   -</v>
      </c>
      <c r="M3068" s="52"/>
      <c r="N3068" s="167"/>
      <c r="O3068" s="167"/>
    </row>
    <row r="3069" spans="1:15" x14ac:dyDescent="0.25">
      <c r="A3069" s="33" t="s">
        <v>109</v>
      </c>
      <c r="B3069" s="34">
        <f>VLOOKUP(D3069,nusedswatershed,4,FALSE)</f>
        <v>24</v>
      </c>
      <c r="C3069" s="35">
        <v>24</v>
      </c>
      <c r="D3069" s="36" t="s">
        <v>207</v>
      </c>
      <c r="E3069" s="36" t="s">
        <v>97</v>
      </c>
      <c r="F3069" s="21" t="s">
        <v>163</v>
      </c>
      <c r="G3069" s="22">
        <v>2011</v>
      </c>
      <c r="H3069" s="128" t="s">
        <v>644</v>
      </c>
      <c r="I3069" s="40"/>
      <c r="J3069" s="159" t="str">
        <f>IFERROR(IF(K3069&gt;0,I3069*K3069,"   -"),"   -")</f>
        <v xml:space="preserve">   -</v>
      </c>
      <c r="K3069" s="52" t="str">
        <f>_xlfn.IFNA(VLOOKUP(D3069&amp;"."&amp;G3069,PNIdata!$E$6:$L$264,2,FALSE),"-")</f>
        <v>-</v>
      </c>
      <c r="L3069" s="158" t="str">
        <f>IFERROR(IF(O3069&gt;0,I3069*O3069,"   -"),"   -")</f>
        <v xml:space="preserve">   -</v>
      </c>
      <c r="M3069" s="52"/>
      <c r="N3069" s="167"/>
      <c r="O3069" s="167"/>
    </row>
    <row r="3070" spans="1:15" x14ac:dyDescent="0.25">
      <c r="A3070" s="33" t="s">
        <v>109</v>
      </c>
      <c r="B3070" s="34">
        <f>VLOOKUP(D3070,nusedswatershed,4,FALSE)</f>
        <v>24</v>
      </c>
      <c r="C3070" s="35">
        <v>24</v>
      </c>
      <c r="D3070" s="36" t="s">
        <v>207</v>
      </c>
      <c r="E3070" s="36" t="s">
        <v>97</v>
      </c>
      <c r="F3070" s="21" t="s">
        <v>163</v>
      </c>
      <c r="G3070" s="22">
        <v>2010</v>
      </c>
      <c r="H3070" s="128">
        <v>6</v>
      </c>
      <c r="I3070" s="40">
        <v>6</v>
      </c>
      <c r="J3070" s="159" t="str">
        <f>IFERROR(IF(K3070&gt;0,I3070*K3070,"   -"),"   -")</f>
        <v xml:space="preserve">   -</v>
      </c>
      <c r="K3070" s="52" t="str">
        <f>_xlfn.IFNA(VLOOKUP(D3070&amp;"."&amp;G3070,PNIdata!$E$6:$L$264,2,FALSE),"-")</f>
        <v>-</v>
      </c>
      <c r="L3070" s="158" t="str">
        <f>IFERROR(IF(O3070&gt;0,I3070*O3070,"   -"),"   -")</f>
        <v xml:space="preserve">   -</v>
      </c>
      <c r="M3070" s="52"/>
      <c r="N3070" s="167"/>
      <c r="O3070" s="167"/>
    </row>
    <row r="3071" spans="1:15" x14ac:dyDescent="0.25">
      <c r="A3071" s="33" t="s">
        <v>109</v>
      </c>
      <c r="B3071" s="34">
        <f>VLOOKUP(D3071,nusedswatershed,4,FALSE)</f>
        <v>24</v>
      </c>
      <c r="C3071" s="35">
        <v>24</v>
      </c>
      <c r="D3071" s="36" t="s">
        <v>207</v>
      </c>
      <c r="E3071" s="36" t="s">
        <v>97</v>
      </c>
      <c r="F3071" s="21" t="s">
        <v>163</v>
      </c>
      <c r="G3071" s="22">
        <v>2009</v>
      </c>
      <c r="H3071" s="128">
        <v>6</v>
      </c>
      <c r="I3071" s="40">
        <v>6</v>
      </c>
      <c r="J3071" s="159" t="str">
        <f>IFERROR(IF(K3071&gt;0,I3071*K3071,"   -"),"   -")</f>
        <v xml:space="preserve">   -</v>
      </c>
      <c r="K3071" s="52" t="str">
        <f>_xlfn.IFNA(VLOOKUP(D3071&amp;"."&amp;G3071,PNIdata!$E$6:$L$264,2,FALSE),"-")</f>
        <v>-</v>
      </c>
      <c r="L3071" s="158" t="str">
        <f>IFERROR(IF(O3071&gt;0,I3071*O3071,"   -"),"   -")</f>
        <v xml:space="preserve">   -</v>
      </c>
      <c r="M3071" s="52"/>
      <c r="N3071" s="167"/>
      <c r="O3071" s="167"/>
    </row>
    <row r="3072" spans="1:15" x14ac:dyDescent="0.25">
      <c r="A3072" s="33" t="s">
        <v>109</v>
      </c>
      <c r="B3072" s="34">
        <f>VLOOKUP(D3072,nusedswatershed,4,FALSE)</f>
        <v>24</v>
      </c>
      <c r="C3072" s="35">
        <v>24</v>
      </c>
      <c r="D3072" s="36" t="s">
        <v>207</v>
      </c>
      <c r="E3072" s="36" t="s">
        <v>97</v>
      </c>
      <c r="F3072" s="21" t="s">
        <v>163</v>
      </c>
      <c r="G3072">
        <v>2008</v>
      </c>
      <c r="H3072" s="128">
        <v>2</v>
      </c>
      <c r="I3072" s="40">
        <v>2</v>
      </c>
      <c r="J3072" s="159" t="str">
        <f>IFERROR(IF(K3072&gt;0,I3072*K3072,"   -"),"   -")</f>
        <v xml:space="preserve">   -</v>
      </c>
      <c r="K3072" s="52" t="str">
        <f>_xlfn.IFNA(VLOOKUP(D3072&amp;"."&amp;G3072,PNIdata!$E$6:$L$264,2,FALSE),"-")</f>
        <v>-</v>
      </c>
      <c r="L3072" s="158" t="str">
        <f>IFERROR(IF(O3072&gt;0,I3072*O3072,"   -"),"   -")</f>
        <v xml:space="preserve">   -</v>
      </c>
      <c r="M3072" s="52"/>
      <c r="N3072" s="167"/>
      <c r="O3072" s="167"/>
    </row>
    <row r="3073" spans="1:15" x14ac:dyDescent="0.25">
      <c r="A3073" s="33" t="s">
        <v>109</v>
      </c>
      <c r="B3073" s="34">
        <f>VLOOKUP(D3073,nusedswatershed,4,FALSE)</f>
        <v>24</v>
      </c>
      <c r="C3073" s="35">
        <v>24</v>
      </c>
      <c r="D3073" s="36" t="s">
        <v>207</v>
      </c>
      <c r="E3073" s="36" t="s">
        <v>97</v>
      </c>
      <c r="F3073" s="21" t="s">
        <v>163</v>
      </c>
      <c r="G3073">
        <v>2007</v>
      </c>
      <c r="H3073" s="128" t="s">
        <v>644</v>
      </c>
      <c r="I3073" s="40"/>
      <c r="J3073" s="159" t="str">
        <f>IFERROR(IF(K3073&gt;0,I3073*K3073,"   -"),"   -")</f>
        <v xml:space="preserve">   -</v>
      </c>
      <c r="K3073" s="52" t="str">
        <f>_xlfn.IFNA(VLOOKUP(D3073&amp;"."&amp;G3073,PNIdata!$E$6:$L$264,2,FALSE),"-")</f>
        <v>-</v>
      </c>
      <c r="L3073" s="158" t="str">
        <f>IFERROR(IF(O3073&gt;0,I3073*O3073,"   -"),"   -")</f>
        <v xml:space="preserve">   -</v>
      </c>
      <c r="M3073" s="52"/>
      <c r="N3073" s="167"/>
      <c r="O3073" s="167"/>
    </row>
    <row r="3074" spans="1:15" x14ac:dyDescent="0.25">
      <c r="A3074" s="33" t="s">
        <v>109</v>
      </c>
      <c r="B3074" s="34">
        <f>VLOOKUP(D3074,nusedswatershed,4,FALSE)</f>
        <v>24</v>
      </c>
      <c r="C3074" s="35">
        <v>24</v>
      </c>
      <c r="D3074" s="36" t="s">
        <v>207</v>
      </c>
      <c r="E3074" s="36" t="s">
        <v>97</v>
      </c>
      <c r="F3074" s="21" t="s">
        <v>163</v>
      </c>
      <c r="G3074">
        <v>2006</v>
      </c>
      <c r="H3074" s="128" t="s">
        <v>644</v>
      </c>
      <c r="I3074" s="40"/>
      <c r="J3074" s="159" t="str">
        <f>IFERROR(IF(K3074&gt;0,I3074*K3074,"   -"),"   -")</f>
        <v xml:space="preserve">   -</v>
      </c>
      <c r="K3074" s="52" t="str">
        <f>_xlfn.IFNA(VLOOKUP(D3074&amp;"."&amp;G3074,PNIdata!$E$6:$L$264,2,FALSE),"-")</f>
        <v>-</v>
      </c>
      <c r="L3074" s="158" t="str">
        <f>IFERROR(IF(O3074&gt;0,I3074*O3074,"   -"),"   -")</f>
        <v xml:space="preserve">   -</v>
      </c>
      <c r="M3074" s="52"/>
      <c r="N3074" s="167"/>
      <c r="O3074" s="167"/>
    </row>
    <row r="3075" spans="1:15" x14ac:dyDescent="0.25">
      <c r="A3075" s="33" t="s">
        <v>109</v>
      </c>
      <c r="B3075" s="34">
        <f>VLOOKUP(D3075,nusedswatershed,4,FALSE)</f>
        <v>24</v>
      </c>
      <c r="C3075" s="35">
        <v>24</v>
      </c>
      <c r="D3075" s="36" t="s">
        <v>207</v>
      </c>
      <c r="E3075" s="36" t="s">
        <v>97</v>
      </c>
      <c r="F3075" s="21" t="s">
        <v>163</v>
      </c>
      <c r="G3075">
        <v>2005</v>
      </c>
      <c r="H3075" s="128" t="s">
        <v>644</v>
      </c>
      <c r="I3075" s="40"/>
      <c r="J3075" s="159" t="str">
        <f>IFERROR(IF(K3075&gt;0,I3075*K3075,"   -"),"   -")</f>
        <v xml:space="preserve">   -</v>
      </c>
      <c r="K3075" s="52" t="str">
        <f>_xlfn.IFNA(VLOOKUP(D3075&amp;"."&amp;G3075,PNIdata!$E$6:$L$264,2,FALSE),"-")</f>
        <v>-</v>
      </c>
      <c r="L3075" s="158" t="str">
        <f>IFERROR(IF(O3075&gt;0,I3075*O3075,"   -"),"   -")</f>
        <v xml:space="preserve">   -</v>
      </c>
      <c r="M3075" s="52"/>
      <c r="N3075" s="167"/>
      <c r="O3075" s="167"/>
    </row>
    <row r="3076" spans="1:15" x14ac:dyDescent="0.25">
      <c r="A3076" s="33" t="s">
        <v>109</v>
      </c>
      <c r="B3076" s="34">
        <f>VLOOKUP(D3076,nusedswatershed,4,FALSE)</f>
        <v>24</v>
      </c>
      <c r="C3076" s="35">
        <v>24</v>
      </c>
      <c r="D3076" s="36" t="s">
        <v>207</v>
      </c>
      <c r="E3076" s="36" t="s">
        <v>97</v>
      </c>
      <c r="F3076" s="21" t="s">
        <v>163</v>
      </c>
      <c r="G3076">
        <v>2004</v>
      </c>
      <c r="H3076" s="128" t="s">
        <v>644</v>
      </c>
      <c r="I3076" s="40"/>
      <c r="J3076" s="159" t="str">
        <f>IFERROR(IF(K3076&gt;0,I3076*K3076,"   -"),"   -")</f>
        <v xml:space="preserve">   -</v>
      </c>
      <c r="K3076" s="52" t="str">
        <f>_xlfn.IFNA(VLOOKUP(D3076&amp;"."&amp;G3076,PNIdata!$E$6:$L$264,2,FALSE),"-")</f>
        <v>-</v>
      </c>
      <c r="L3076" s="158" t="str">
        <f>IFERROR(IF(O3076&gt;0,I3076*O3076,"   -"),"   -")</f>
        <v xml:space="preserve">   -</v>
      </c>
      <c r="M3076" s="52"/>
      <c r="N3076" s="167"/>
      <c r="O3076" s="167"/>
    </row>
    <row r="3077" spans="1:15" x14ac:dyDescent="0.25">
      <c r="A3077" s="33" t="s">
        <v>109</v>
      </c>
      <c r="B3077" s="34">
        <f>VLOOKUP(D3077,nusedswatershed,4,FALSE)</f>
        <v>24</v>
      </c>
      <c r="C3077" s="35">
        <v>24</v>
      </c>
      <c r="D3077" s="36" t="s">
        <v>207</v>
      </c>
      <c r="E3077" s="36" t="s">
        <v>97</v>
      </c>
      <c r="F3077" s="21" t="s">
        <v>163</v>
      </c>
      <c r="G3077">
        <v>2003</v>
      </c>
      <c r="H3077" s="128" t="s">
        <v>644</v>
      </c>
      <c r="I3077" s="40"/>
      <c r="J3077" s="159" t="str">
        <f>IFERROR(IF(K3077&gt;0,I3077*K3077,"   -"),"   -")</f>
        <v xml:space="preserve">   -</v>
      </c>
      <c r="K3077" s="52" t="str">
        <f>_xlfn.IFNA(VLOOKUP(D3077&amp;"."&amp;G3077,PNIdata!$E$6:$L$264,2,FALSE),"-")</f>
        <v>-</v>
      </c>
      <c r="L3077" s="158" t="str">
        <f>IFERROR(IF(O3077&gt;0,I3077*O3077,"   -"),"   -")</f>
        <v xml:space="preserve">   -</v>
      </c>
      <c r="M3077" s="52"/>
      <c r="N3077" s="167"/>
      <c r="O3077" s="167"/>
    </row>
    <row r="3078" spans="1:15" x14ac:dyDescent="0.25">
      <c r="A3078" s="33" t="s">
        <v>109</v>
      </c>
      <c r="B3078" s="34">
        <f>VLOOKUP(D3078,nusedswatershed,4,FALSE)</f>
        <v>24</v>
      </c>
      <c r="C3078" s="35">
        <v>24</v>
      </c>
      <c r="D3078" s="36" t="s">
        <v>207</v>
      </c>
      <c r="E3078" s="36" t="s">
        <v>97</v>
      </c>
      <c r="F3078" s="21" t="s">
        <v>163</v>
      </c>
      <c r="G3078">
        <v>2002</v>
      </c>
      <c r="H3078" s="128" t="s">
        <v>645</v>
      </c>
      <c r="I3078" s="40"/>
      <c r="J3078" s="159" t="str">
        <f>IFERROR(IF(K3078&gt;0,I3078*K3078,"   -"),"   -")</f>
        <v xml:space="preserve">   -</v>
      </c>
      <c r="K3078" s="52" t="str">
        <f>_xlfn.IFNA(VLOOKUP(D3078&amp;"."&amp;G3078,PNIdata!$E$6:$L$264,2,FALSE),"-")</f>
        <v>-</v>
      </c>
      <c r="L3078" s="158" t="str">
        <f>IFERROR(IF(O3078&gt;0,I3078*O3078,"   -"),"   -")</f>
        <v xml:space="preserve">   -</v>
      </c>
      <c r="M3078" s="52"/>
      <c r="N3078" s="167"/>
      <c r="O3078" s="167"/>
    </row>
    <row r="3079" spans="1:15" x14ac:dyDescent="0.25">
      <c r="A3079" s="33" t="s">
        <v>109</v>
      </c>
      <c r="B3079" s="34">
        <f>VLOOKUP(D3079,nusedswatershed,4,FALSE)</f>
        <v>24</v>
      </c>
      <c r="C3079" s="35">
        <v>24</v>
      </c>
      <c r="D3079" s="36" t="s">
        <v>207</v>
      </c>
      <c r="E3079" s="36" t="s">
        <v>97</v>
      </c>
      <c r="F3079" s="21" t="s">
        <v>163</v>
      </c>
      <c r="G3079">
        <v>2001</v>
      </c>
      <c r="H3079" s="128">
        <v>80</v>
      </c>
      <c r="I3079" s="40">
        <v>80</v>
      </c>
      <c r="J3079" s="159" t="str">
        <f>IFERROR(IF(K3079&gt;0,I3079*K3079,"   -"),"   -")</f>
        <v xml:space="preserve">   -</v>
      </c>
      <c r="K3079" s="52" t="str">
        <f>_xlfn.IFNA(VLOOKUP(D3079&amp;"."&amp;G3079,PNIdata!$E$6:$L$264,2,FALSE),"-")</f>
        <v>-</v>
      </c>
      <c r="L3079" s="158" t="str">
        <f>IFERROR(IF(O3079&gt;0,I3079*O3079,"   -"),"   -")</f>
        <v xml:space="preserve">   -</v>
      </c>
      <c r="M3079" s="52"/>
      <c r="N3079" s="167"/>
      <c r="O3079" s="167"/>
    </row>
    <row r="3080" spans="1:15" x14ac:dyDescent="0.25">
      <c r="A3080" s="33" t="s">
        <v>109</v>
      </c>
      <c r="B3080" s="34">
        <f>VLOOKUP(D3080,nusedswatershed,4,FALSE)</f>
        <v>24</v>
      </c>
      <c r="C3080" s="35">
        <v>24</v>
      </c>
      <c r="D3080" s="36" t="s">
        <v>207</v>
      </c>
      <c r="E3080" s="36" t="s">
        <v>97</v>
      </c>
      <c r="F3080" s="21" t="s">
        <v>163</v>
      </c>
      <c r="G3080">
        <v>2000</v>
      </c>
      <c r="H3080" s="128" t="s">
        <v>645</v>
      </c>
      <c r="I3080" s="40"/>
      <c r="J3080" s="159" t="str">
        <f>IFERROR(IF(K3080&gt;0,I3080*K3080,"   -"),"   -")</f>
        <v xml:space="preserve">   -</v>
      </c>
      <c r="K3080" s="52" t="str">
        <f>_xlfn.IFNA(VLOOKUP(D3080&amp;"."&amp;G3080,PNIdata!$E$6:$L$264,2,FALSE),"-")</f>
        <v>-</v>
      </c>
      <c r="L3080" s="158" t="str">
        <f>IFERROR(IF(O3080&gt;0,I3080*O3080,"   -"),"   -")</f>
        <v xml:space="preserve">   -</v>
      </c>
      <c r="M3080" s="52"/>
      <c r="N3080" s="167"/>
      <c r="O3080" s="167"/>
    </row>
    <row r="3081" spans="1:15" x14ac:dyDescent="0.25">
      <c r="A3081" s="33" t="s">
        <v>109</v>
      </c>
      <c r="B3081" s="34">
        <f>VLOOKUP(D3081,nusedswatershed,4,FALSE)</f>
        <v>24</v>
      </c>
      <c r="C3081" s="35">
        <v>24</v>
      </c>
      <c r="D3081" s="36" t="s">
        <v>207</v>
      </c>
      <c r="E3081" s="36" t="s">
        <v>97</v>
      </c>
      <c r="F3081" s="21" t="s">
        <v>163</v>
      </c>
      <c r="G3081">
        <v>1999</v>
      </c>
      <c r="H3081" s="128" t="s">
        <v>644</v>
      </c>
      <c r="I3081" s="40"/>
      <c r="J3081" s="159" t="str">
        <f>IFERROR(IF(K3081&gt;0,I3081*K3081,"   -"),"   -")</f>
        <v xml:space="preserve">   -</v>
      </c>
      <c r="K3081" s="52" t="str">
        <f>_xlfn.IFNA(VLOOKUP(D3081&amp;"."&amp;G3081,PNIdata!$E$6:$L$264,2,FALSE),"-")</f>
        <v>-</v>
      </c>
      <c r="L3081" s="158" t="str">
        <f>IFERROR(IF(O3081&gt;0,I3081*O3081,"   -"),"   -")</f>
        <v xml:space="preserve">   -</v>
      </c>
      <c r="M3081" s="52"/>
      <c r="N3081" s="167"/>
      <c r="O3081" s="168"/>
    </row>
    <row r="3082" spans="1:15" x14ac:dyDescent="0.25">
      <c r="A3082" s="33" t="s">
        <v>109</v>
      </c>
      <c r="B3082" s="34">
        <f>VLOOKUP(D3082,nusedswatershed,4,FALSE)</f>
        <v>24</v>
      </c>
      <c r="C3082" s="35">
        <v>24</v>
      </c>
      <c r="D3082" s="36" t="s">
        <v>207</v>
      </c>
      <c r="E3082" s="36" t="s">
        <v>97</v>
      </c>
      <c r="F3082" s="21" t="s">
        <v>163</v>
      </c>
      <c r="G3082" s="22">
        <v>1998</v>
      </c>
      <c r="H3082" s="128" t="s">
        <v>645</v>
      </c>
      <c r="I3082" s="40"/>
      <c r="J3082" s="159" t="str">
        <f>IFERROR(IF(K3082&gt;0,I3082*K3082,"   -"),"   -")</f>
        <v xml:space="preserve">   -</v>
      </c>
      <c r="K3082" s="52" t="str">
        <f>_xlfn.IFNA(VLOOKUP(D3082&amp;"."&amp;G3082,PNIdata!$E$6:$L$264,2,FALSE),"-")</f>
        <v>-</v>
      </c>
      <c r="L3082" s="158" t="str">
        <f>IFERROR(IF(O3082&gt;0,I3082*O3082,"   -"),"   -")</f>
        <v xml:space="preserve">   -</v>
      </c>
      <c r="M3082" s="52"/>
      <c r="N3082" s="167"/>
      <c r="O3082" s="167"/>
    </row>
    <row r="3083" spans="1:15" x14ac:dyDescent="0.25">
      <c r="A3083" s="33" t="s">
        <v>109</v>
      </c>
      <c r="B3083" s="34">
        <f>VLOOKUP(D3083,nusedswatershed,4,FALSE)</f>
        <v>24</v>
      </c>
      <c r="C3083" s="35">
        <v>24</v>
      </c>
      <c r="D3083" s="36" t="s">
        <v>207</v>
      </c>
      <c r="E3083" s="36" t="s">
        <v>97</v>
      </c>
      <c r="F3083" s="21" t="s">
        <v>163</v>
      </c>
      <c r="G3083" s="22">
        <v>1997</v>
      </c>
      <c r="H3083" s="128" t="s">
        <v>645</v>
      </c>
      <c r="I3083" s="40"/>
      <c r="J3083" s="159" t="str">
        <f>IFERROR(IF(K3083&gt;0,I3083*K3083,"   -"),"   -")</f>
        <v xml:space="preserve">   -</v>
      </c>
      <c r="K3083" s="52" t="str">
        <f>_xlfn.IFNA(VLOOKUP(D3083&amp;"."&amp;G3083,PNIdata!$E$6:$L$264,2,FALSE),"-")</f>
        <v>-</v>
      </c>
      <c r="L3083" s="158" t="str">
        <f>IFERROR(IF(O3083&gt;0,I3083*O3083,"   -"),"   -")</f>
        <v xml:space="preserve">   -</v>
      </c>
      <c r="M3083" s="52"/>
      <c r="N3083" s="167"/>
      <c r="O3083" s="167"/>
    </row>
    <row r="3084" spans="1:15" x14ac:dyDescent="0.25">
      <c r="A3084" s="33" t="s">
        <v>109</v>
      </c>
      <c r="B3084" s="34">
        <f>VLOOKUP(D3084,nusedswatershed,4,FALSE)</f>
        <v>24</v>
      </c>
      <c r="C3084" s="35">
        <v>24</v>
      </c>
      <c r="D3084" s="36" t="s">
        <v>207</v>
      </c>
      <c r="E3084" s="36" t="s">
        <v>97</v>
      </c>
      <c r="F3084" s="21" t="s">
        <v>163</v>
      </c>
      <c r="G3084" s="22">
        <v>1996</v>
      </c>
      <c r="H3084" s="128">
        <v>30</v>
      </c>
      <c r="I3084" s="40">
        <v>30</v>
      </c>
      <c r="J3084" s="159" t="str">
        <f>IFERROR(IF(K3084&gt;0,I3084*K3084,"   -"),"   -")</f>
        <v xml:space="preserve">   -</v>
      </c>
      <c r="K3084" s="52" t="str">
        <f>_xlfn.IFNA(VLOOKUP(D3084&amp;"."&amp;G3084,PNIdata!$E$6:$L$264,2,FALSE),"-")</f>
        <v>-</v>
      </c>
      <c r="L3084" s="158" t="str">
        <f>IFERROR(IF(O3084&gt;0,I3084*O3084,"   -"),"   -")</f>
        <v xml:space="preserve">   -</v>
      </c>
      <c r="M3084" s="52"/>
      <c r="N3084" s="167"/>
      <c r="O3084" s="167"/>
    </row>
    <row r="3085" spans="1:15" x14ac:dyDescent="0.25">
      <c r="A3085" s="33" t="s">
        <v>109</v>
      </c>
      <c r="B3085" s="34">
        <f>VLOOKUP(D3085,nusedswatershed,4,FALSE)</f>
        <v>24</v>
      </c>
      <c r="C3085" s="35">
        <v>24</v>
      </c>
      <c r="D3085" s="36" t="s">
        <v>207</v>
      </c>
      <c r="E3085" s="36" t="s">
        <v>97</v>
      </c>
      <c r="F3085" s="21" t="s">
        <v>163</v>
      </c>
      <c r="G3085" s="22">
        <v>1995</v>
      </c>
      <c r="H3085" s="128">
        <v>20</v>
      </c>
      <c r="I3085" s="40">
        <v>20</v>
      </c>
      <c r="J3085" s="159" t="str">
        <f>IFERROR(IF(K3085&gt;0,I3085*K3085,"   -"),"   -")</f>
        <v xml:space="preserve">   -</v>
      </c>
      <c r="K3085" s="52" t="str">
        <f>_xlfn.IFNA(VLOOKUP(D3085&amp;"."&amp;G3085,PNIdata!$E$6:$L$264,2,FALSE),"-")</f>
        <v>-</v>
      </c>
      <c r="L3085" s="158" t="str">
        <f>IFERROR(IF(O3085&gt;0,I3085*O3085,"   -"),"   -")</f>
        <v xml:space="preserve">   -</v>
      </c>
      <c r="M3085" s="52"/>
      <c r="N3085" s="167"/>
      <c r="O3085" s="167"/>
    </row>
    <row r="3086" spans="1:15" hidden="1" x14ac:dyDescent="0.25">
      <c r="A3086" s="33" t="s">
        <v>109</v>
      </c>
      <c r="B3086" s="34">
        <f>VLOOKUP(D3086,nusedswatershed,4,FALSE)</f>
        <v>24</v>
      </c>
      <c r="C3086" s="35">
        <v>24</v>
      </c>
      <c r="D3086" s="36" t="s">
        <v>207</v>
      </c>
      <c r="E3086" s="36" t="s">
        <v>97</v>
      </c>
      <c r="F3086" s="21" t="s">
        <v>163</v>
      </c>
      <c r="G3086" s="22">
        <v>1994</v>
      </c>
      <c r="H3086" s="128" t="s">
        <v>643</v>
      </c>
      <c r="I3086" s="40"/>
      <c r="J3086" s="159" t="str">
        <f>IFERROR(IF(K3086&gt;0,I3086*K3086,"   -"),"   -")</f>
        <v xml:space="preserve">   -</v>
      </c>
      <c r="K3086" s="52" t="str">
        <f>_xlfn.IFNA(VLOOKUP(D3086&amp;"."&amp;G3086,PNIdata!$E$6:$L$264,2,FALSE),"-")</f>
        <v>-</v>
      </c>
      <c r="L3086" s="158" t="str">
        <f>IFERROR(IF(O3086&gt;0,I3086*O3086,"   -"),"   -")</f>
        <v xml:space="preserve">   -</v>
      </c>
      <c r="M3086" s="52"/>
      <c r="N3086" s="167"/>
      <c r="O3086" s="167"/>
    </row>
    <row r="3087" spans="1:15" hidden="1" x14ac:dyDescent="0.25">
      <c r="A3087" s="33" t="s">
        <v>109</v>
      </c>
      <c r="B3087" s="34">
        <f>VLOOKUP(D3087,nusedswatershed,4,FALSE)</f>
        <v>24</v>
      </c>
      <c r="C3087" s="35">
        <v>24</v>
      </c>
      <c r="D3087" s="36" t="s">
        <v>207</v>
      </c>
      <c r="E3087" s="36" t="s">
        <v>97</v>
      </c>
      <c r="F3087" s="21" t="s">
        <v>163</v>
      </c>
      <c r="G3087" s="22">
        <v>1993</v>
      </c>
      <c r="H3087" s="128">
        <v>1</v>
      </c>
      <c r="I3087" s="40">
        <v>1</v>
      </c>
      <c r="J3087" s="159" t="str">
        <f>IFERROR(IF(K3087&gt;0,I3087*K3087,"   -"),"   -")</f>
        <v xml:space="preserve">   -</v>
      </c>
      <c r="K3087" s="52" t="str">
        <f>_xlfn.IFNA(VLOOKUP(D3087&amp;"."&amp;G3087,PNIdata!$E$6:$L$264,2,FALSE),"-")</f>
        <v>-</v>
      </c>
      <c r="L3087" s="158" t="str">
        <f>IFERROR(IF(O3087&gt;0,I3087*O3087,"   -"),"   -")</f>
        <v xml:space="preserve">   -</v>
      </c>
      <c r="M3087" s="52"/>
      <c r="N3087" s="167"/>
      <c r="O3087" s="167"/>
    </row>
    <row r="3088" spans="1:15" hidden="1" x14ac:dyDescent="0.25">
      <c r="A3088" s="33" t="s">
        <v>109</v>
      </c>
      <c r="B3088" s="34">
        <f>VLOOKUP(D3088,nusedswatershed,4,FALSE)</f>
        <v>24</v>
      </c>
      <c r="C3088" s="35">
        <v>24</v>
      </c>
      <c r="D3088" s="36" t="s">
        <v>207</v>
      </c>
      <c r="E3088" s="36" t="s">
        <v>97</v>
      </c>
      <c r="F3088" s="21" t="s">
        <v>163</v>
      </c>
      <c r="G3088" s="22">
        <v>1992</v>
      </c>
      <c r="H3088" s="128" t="s">
        <v>643</v>
      </c>
      <c r="I3088" s="40"/>
      <c r="J3088" s="159" t="str">
        <f>IFERROR(IF(K3088&gt;0,I3088*K3088,"   -"),"   -")</f>
        <v xml:space="preserve">   -</v>
      </c>
      <c r="K3088" s="52" t="str">
        <f>_xlfn.IFNA(VLOOKUP(D3088&amp;"."&amp;G3088,PNIdata!$E$6:$L$264,2,FALSE),"-")</f>
        <v>-</v>
      </c>
      <c r="L3088" s="158" t="str">
        <f>IFERROR(IF(O3088&gt;0,I3088*O3088,"   -"),"   -")</f>
        <v xml:space="preserve">   -</v>
      </c>
      <c r="M3088" s="52"/>
      <c r="N3088" s="167"/>
      <c r="O3088" s="167"/>
    </row>
    <row r="3089" spans="1:15" hidden="1" x14ac:dyDescent="0.25">
      <c r="A3089" s="33" t="s">
        <v>109</v>
      </c>
      <c r="B3089" s="34">
        <f>VLOOKUP(D3089,nusedswatershed,4,FALSE)</f>
        <v>24</v>
      </c>
      <c r="C3089" s="35">
        <v>24</v>
      </c>
      <c r="D3089" s="36" t="s">
        <v>207</v>
      </c>
      <c r="E3089" s="36" t="s">
        <v>97</v>
      </c>
      <c r="F3089" s="21" t="s">
        <v>163</v>
      </c>
      <c r="G3089" s="22">
        <v>1991</v>
      </c>
      <c r="H3089" s="128">
        <v>10</v>
      </c>
      <c r="I3089" s="40">
        <v>10</v>
      </c>
      <c r="J3089" s="159" t="str">
        <f>IFERROR(IF(K3089&gt;0,I3089*K3089,"   -"),"   -")</f>
        <v xml:space="preserve">   -</v>
      </c>
      <c r="K3089" s="52" t="str">
        <f>_xlfn.IFNA(VLOOKUP(D3089&amp;"."&amp;G3089,PNIdata!$E$6:$L$264,2,FALSE),"-")</f>
        <v>-</v>
      </c>
      <c r="L3089" s="158" t="str">
        <f>IFERROR(IF(O3089&gt;0,I3089*O3089,"   -"),"   -")</f>
        <v xml:space="preserve">   -</v>
      </c>
      <c r="M3089" s="52"/>
      <c r="N3089" s="167"/>
      <c r="O3089" s="167"/>
    </row>
    <row r="3090" spans="1:15" hidden="1" x14ac:dyDescent="0.25">
      <c r="A3090" s="33" t="s">
        <v>109</v>
      </c>
      <c r="B3090" s="34">
        <f>VLOOKUP(D3090,nusedswatershed,4,FALSE)</f>
        <v>24</v>
      </c>
      <c r="C3090" s="35">
        <v>24</v>
      </c>
      <c r="D3090" s="36" t="s">
        <v>207</v>
      </c>
      <c r="E3090" s="36" t="s">
        <v>97</v>
      </c>
      <c r="F3090" s="21" t="s">
        <v>163</v>
      </c>
      <c r="G3090" s="22">
        <v>1990</v>
      </c>
      <c r="H3090" s="128" t="s">
        <v>644</v>
      </c>
      <c r="I3090" s="40"/>
      <c r="J3090" s="159" t="str">
        <f>IFERROR(IF(K3090&gt;0,I3090*K3090,"   -"),"   -")</f>
        <v xml:space="preserve">   -</v>
      </c>
      <c r="K3090" s="52" t="str">
        <f>_xlfn.IFNA(VLOOKUP(D3090&amp;"."&amp;G3090,PNIdata!$E$6:$L$264,2,FALSE),"-")</f>
        <v>-</v>
      </c>
      <c r="L3090" s="158" t="str">
        <f>IFERROR(IF(O3090&gt;0,I3090*O3090,"   -"),"   -")</f>
        <v xml:space="preserve">   -</v>
      </c>
      <c r="M3090" s="52"/>
      <c r="N3090" s="167"/>
      <c r="O3090" s="167"/>
    </row>
    <row r="3091" spans="1:15" hidden="1" x14ac:dyDescent="0.25">
      <c r="A3091" s="33" t="s">
        <v>109</v>
      </c>
      <c r="B3091" s="34">
        <f>VLOOKUP(D3091,nusedswatershed,4,FALSE)</f>
        <v>24</v>
      </c>
      <c r="C3091" s="35">
        <v>24</v>
      </c>
      <c r="D3091" s="36" t="s">
        <v>207</v>
      </c>
      <c r="E3091" s="36" t="s">
        <v>97</v>
      </c>
      <c r="F3091" s="21" t="s">
        <v>163</v>
      </c>
      <c r="G3091" s="22">
        <v>1989</v>
      </c>
      <c r="H3091" s="128" t="s">
        <v>643</v>
      </c>
      <c r="I3091" s="40"/>
      <c r="J3091" s="159" t="str">
        <f>IFERROR(IF(K3091&gt;0,I3091*K3091,"   -"),"   -")</f>
        <v xml:space="preserve">   -</v>
      </c>
      <c r="K3091" s="52" t="str">
        <f>_xlfn.IFNA(VLOOKUP(D3091&amp;"."&amp;G3091,PNIdata!$E$6:$L$264,2,FALSE),"-")</f>
        <v>-</v>
      </c>
      <c r="L3091" s="158" t="str">
        <f>IFERROR(IF(O3091&gt;0,I3091*O3091,"   -"),"   -")</f>
        <v xml:space="preserve">   -</v>
      </c>
      <c r="M3091" s="52"/>
      <c r="N3091" s="167"/>
      <c r="O3091" s="167"/>
    </row>
    <row r="3092" spans="1:15" hidden="1" x14ac:dyDescent="0.25">
      <c r="A3092" s="33" t="s">
        <v>109</v>
      </c>
      <c r="B3092" s="34">
        <f>VLOOKUP(D3092,nusedswatershed,4,FALSE)</f>
        <v>24</v>
      </c>
      <c r="C3092" s="35">
        <v>24</v>
      </c>
      <c r="D3092" s="36" t="s">
        <v>207</v>
      </c>
      <c r="E3092" s="36" t="s">
        <v>97</v>
      </c>
      <c r="F3092" s="21" t="s">
        <v>163</v>
      </c>
      <c r="G3092" s="22">
        <v>1988</v>
      </c>
      <c r="H3092" s="128" t="s">
        <v>645</v>
      </c>
      <c r="I3092" s="40"/>
      <c r="J3092" s="159" t="str">
        <f>IFERROR(IF(K3092&gt;0,I3092*K3092,"   -"),"   -")</f>
        <v xml:space="preserve">   -</v>
      </c>
      <c r="K3092" s="52" t="str">
        <f>_xlfn.IFNA(VLOOKUP(D3092&amp;"."&amp;G3092,PNIdata!$E$6:$L$264,2,FALSE),"-")</f>
        <v>-</v>
      </c>
      <c r="L3092" s="158" t="str">
        <f>IFERROR(IF(O3092&gt;0,I3092*O3092,"   -"),"   -")</f>
        <v xml:space="preserve">   -</v>
      </c>
      <c r="M3092" s="52"/>
      <c r="N3092" s="167"/>
      <c r="O3092" s="167"/>
    </row>
    <row r="3093" spans="1:15" hidden="1" x14ac:dyDescent="0.25">
      <c r="A3093" s="33" t="s">
        <v>109</v>
      </c>
      <c r="B3093" s="34">
        <f>VLOOKUP(D3093,nusedswatershed,4,FALSE)</f>
        <v>24</v>
      </c>
      <c r="C3093" s="35">
        <v>24</v>
      </c>
      <c r="D3093" s="36" t="s">
        <v>207</v>
      </c>
      <c r="E3093" s="36" t="s">
        <v>97</v>
      </c>
      <c r="F3093" s="21" t="s">
        <v>163</v>
      </c>
      <c r="G3093" s="22">
        <v>1987</v>
      </c>
      <c r="H3093" s="128">
        <v>14</v>
      </c>
      <c r="I3093" s="40">
        <v>14</v>
      </c>
      <c r="J3093" s="159" t="str">
        <f>IFERROR(IF(K3093&gt;0,I3093*K3093,"   -"),"   -")</f>
        <v xml:space="preserve">   -</v>
      </c>
      <c r="K3093" s="52" t="str">
        <f>_xlfn.IFNA(VLOOKUP(D3093&amp;"."&amp;G3093,PNIdata!$E$6:$L$264,2,FALSE),"-")</f>
        <v>-</v>
      </c>
      <c r="L3093" s="158" t="str">
        <f>IFERROR(IF(O3093&gt;0,I3093*O3093,"   -"),"   -")</f>
        <v xml:space="preserve">   -</v>
      </c>
      <c r="M3093" s="52"/>
      <c r="N3093" s="167"/>
      <c r="O3093" s="167"/>
    </row>
    <row r="3094" spans="1:15" hidden="1" x14ac:dyDescent="0.25">
      <c r="A3094" s="33" t="s">
        <v>109</v>
      </c>
      <c r="B3094" s="34">
        <f>VLOOKUP(D3094,nusedswatershed,4,FALSE)</f>
        <v>24</v>
      </c>
      <c r="C3094" s="35">
        <v>24</v>
      </c>
      <c r="D3094" s="36" t="s">
        <v>207</v>
      </c>
      <c r="E3094" s="36" t="s">
        <v>97</v>
      </c>
      <c r="F3094" s="21" t="s">
        <v>163</v>
      </c>
      <c r="G3094" s="22">
        <v>1986</v>
      </c>
      <c r="H3094" s="128" t="s">
        <v>645</v>
      </c>
      <c r="I3094" s="40"/>
      <c r="J3094" s="159" t="str">
        <f>IFERROR(IF(K3094&gt;0,I3094*K3094,"   -"),"   -")</f>
        <v xml:space="preserve">   -</v>
      </c>
      <c r="K3094" s="52" t="str">
        <f>_xlfn.IFNA(VLOOKUP(D3094&amp;"."&amp;G3094,PNIdata!$E$6:$L$264,2,FALSE),"-")</f>
        <v>-</v>
      </c>
      <c r="L3094" s="158" t="str">
        <f>IFERROR(IF(O3094&gt;0,I3094*O3094,"   -"),"   -")</f>
        <v xml:space="preserve">   -</v>
      </c>
      <c r="M3094" s="52"/>
      <c r="N3094" s="167"/>
      <c r="O3094" s="167"/>
    </row>
    <row r="3095" spans="1:15" hidden="1" x14ac:dyDescent="0.25">
      <c r="A3095" s="33" t="s">
        <v>109</v>
      </c>
      <c r="B3095" s="34">
        <f>VLOOKUP(D3095,nusedswatershed,4,FALSE)</f>
        <v>24</v>
      </c>
      <c r="C3095" s="35">
        <v>24</v>
      </c>
      <c r="D3095" s="36" t="s">
        <v>207</v>
      </c>
      <c r="E3095" s="36" t="s">
        <v>97</v>
      </c>
      <c r="F3095" s="21" t="s">
        <v>163</v>
      </c>
      <c r="G3095" s="22">
        <v>1985</v>
      </c>
      <c r="H3095" s="128">
        <v>1</v>
      </c>
      <c r="I3095" s="40">
        <v>1</v>
      </c>
      <c r="J3095" s="159" t="str">
        <f>IFERROR(IF(K3095&gt;0,I3095*K3095,"   -"),"   -")</f>
        <v xml:space="preserve">   -</v>
      </c>
      <c r="K3095" s="52" t="str">
        <f>_xlfn.IFNA(VLOOKUP(D3095&amp;"."&amp;G3095,PNIdata!$E$6:$L$264,2,FALSE),"-")</f>
        <v>-</v>
      </c>
      <c r="L3095" s="158" t="str">
        <f>IFERROR(IF(O3095&gt;0,I3095*O3095,"   -"),"   -")</f>
        <v xml:space="preserve">   -</v>
      </c>
      <c r="M3095" s="52"/>
      <c r="N3095" s="167"/>
      <c r="O3095" s="167"/>
    </row>
    <row r="3096" spans="1:15" hidden="1" x14ac:dyDescent="0.25">
      <c r="A3096" s="33" t="s">
        <v>109</v>
      </c>
      <c r="B3096" s="34">
        <f>VLOOKUP(D3096,nusedswatershed,4,FALSE)</f>
        <v>24</v>
      </c>
      <c r="C3096" s="35">
        <v>24</v>
      </c>
      <c r="D3096" s="36" t="s">
        <v>207</v>
      </c>
      <c r="E3096" s="36" t="s">
        <v>97</v>
      </c>
      <c r="F3096" s="21" t="s">
        <v>163</v>
      </c>
      <c r="G3096" s="22">
        <v>1984</v>
      </c>
      <c r="H3096" s="128" t="s">
        <v>645</v>
      </c>
      <c r="I3096" s="40"/>
      <c r="J3096" s="159" t="str">
        <f>IFERROR(IF(K3096&gt;0,I3096*K3096,"   -"),"   -")</f>
        <v xml:space="preserve">   -</v>
      </c>
      <c r="K3096" s="52" t="str">
        <f>_xlfn.IFNA(VLOOKUP(D3096&amp;"."&amp;G3096,PNIdata!$E$6:$L$264,2,FALSE),"-")</f>
        <v>-</v>
      </c>
      <c r="L3096" s="158" t="str">
        <f>IFERROR(IF(O3096&gt;0,I3096*O3096,"   -"),"   -")</f>
        <v xml:space="preserve">   -</v>
      </c>
      <c r="M3096" s="52"/>
      <c r="N3096" s="167"/>
      <c r="O3096" s="167"/>
    </row>
    <row r="3097" spans="1:15" hidden="1" x14ac:dyDescent="0.25">
      <c r="A3097" s="33" t="s">
        <v>109</v>
      </c>
      <c r="B3097" s="34">
        <f>VLOOKUP(D3097,nusedswatershed,4,FALSE)</f>
        <v>24</v>
      </c>
      <c r="C3097" s="35">
        <v>24</v>
      </c>
      <c r="D3097" s="36" t="s">
        <v>207</v>
      </c>
      <c r="E3097" s="36" t="s">
        <v>97</v>
      </c>
      <c r="F3097" s="21" t="s">
        <v>163</v>
      </c>
      <c r="G3097" s="22">
        <v>1983</v>
      </c>
      <c r="H3097" s="128" t="s">
        <v>645</v>
      </c>
      <c r="I3097" s="40"/>
      <c r="J3097" s="159" t="str">
        <f>IFERROR(IF(K3097&gt;0,I3097*K3097,"   -"),"   -")</f>
        <v xml:space="preserve">   -</v>
      </c>
      <c r="K3097" s="52" t="str">
        <f>_xlfn.IFNA(VLOOKUP(D3097&amp;"."&amp;G3097,PNIdata!$E$6:$L$264,2,FALSE),"-")</f>
        <v>-</v>
      </c>
      <c r="L3097" s="158" t="str">
        <f>IFERROR(IF(O3097&gt;0,I3097*O3097,"   -"),"   -")</f>
        <v xml:space="preserve">   -</v>
      </c>
      <c r="M3097" s="52"/>
      <c r="N3097" s="167"/>
      <c r="O3097" s="167"/>
    </row>
    <row r="3098" spans="1:15" hidden="1" x14ac:dyDescent="0.25">
      <c r="A3098" s="33" t="s">
        <v>109</v>
      </c>
      <c r="B3098" s="34">
        <f>VLOOKUP(D3098,nusedswatershed,4,FALSE)</f>
        <v>24</v>
      </c>
      <c r="C3098" s="35">
        <v>24</v>
      </c>
      <c r="D3098" s="36" t="s">
        <v>207</v>
      </c>
      <c r="E3098" s="36" t="s">
        <v>97</v>
      </c>
      <c r="F3098" s="21" t="s">
        <v>163</v>
      </c>
      <c r="G3098" s="22">
        <v>1982</v>
      </c>
      <c r="H3098" s="128" t="s">
        <v>643</v>
      </c>
      <c r="I3098" s="40"/>
      <c r="J3098" s="159" t="str">
        <f>IFERROR(IF(K3098&gt;0,I3098*K3098,"   -"),"   -")</f>
        <v xml:space="preserve">   -</v>
      </c>
      <c r="K3098" s="52" t="str">
        <f>_xlfn.IFNA(VLOOKUP(D3098&amp;"."&amp;G3098,PNIdata!$E$6:$L$264,2,FALSE),"-")</f>
        <v>-</v>
      </c>
      <c r="L3098" s="158" t="str">
        <f>IFERROR(IF(O3098&gt;0,I3098*O3098,"   -"),"   -")</f>
        <v xml:space="preserve">   -</v>
      </c>
      <c r="M3098" s="52"/>
      <c r="N3098" s="167"/>
      <c r="O3098" s="167"/>
    </row>
    <row r="3099" spans="1:15" hidden="1" x14ac:dyDescent="0.25">
      <c r="A3099" s="33" t="s">
        <v>109</v>
      </c>
      <c r="B3099" s="34">
        <f>VLOOKUP(D3099,nusedswatershed,4,FALSE)</f>
        <v>24</v>
      </c>
      <c r="C3099" s="35">
        <v>24</v>
      </c>
      <c r="D3099" s="36" t="s">
        <v>207</v>
      </c>
      <c r="E3099" s="36" t="s">
        <v>97</v>
      </c>
      <c r="F3099" s="21" t="s">
        <v>163</v>
      </c>
      <c r="G3099" s="22">
        <v>1981</v>
      </c>
      <c r="H3099" s="128">
        <v>6</v>
      </c>
      <c r="I3099" s="40">
        <v>6</v>
      </c>
      <c r="J3099" s="159" t="str">
        <f>IFERROR(IF(K3099&gt;0,I3099*K3099,"   -"),"   -")</f>
        <v xml:space="preserve">   -</v>
      </c>
      <c r="K3099" s="52" t="str">
        <f>_xlfn.IFNA(VLOOKUP(D3099&amp;"."&amp;G3099,PNIdata!$E$6:$L$264,2,FALSE),"-")</f>
        <v>-</v>
      </c>
      <c r="L3099" s="158" t="str">
        <f>IFERROR(IF(O3099&gt;0,I3099*O3099,"   -"),"   -")</f>
        <v xml:space="preserve">   -</v>
      </c>
      <c r="M3099" s="52"/>
      <c r="N3099" s="167"/>
      <c r="O3099" s="167"/>
    </row>
    <row r="3100" spans="1:15" hidden="1" x14ac:dyDescent="0.25">
      <c r="A3100" s="33" t="s">
        <v>109</v>
      </c>
      <c r="B3100" s="34">
        <f>VLOOKUP(D3100,nusedswatershed,4,FALSE)</f>
        <v>24</v>
      </c>
      <c r="C3100" s="35">
        <v>24</v>
      </c>
      <c r="D3100" s="36" t="s">
        <v>207</v>
      </c>
      <c r="E3100" s="36" t="s">
        <v>97</v>
      </c>
      <c r="F3100" s="21" t="s">
        <v>163</v>
      </c>
      <c r="G3100" s="22">
        <v>1980</v>
      </c>
      <c r="H3100" s="128" t="s">
        <v>645</v>
      </c>
      <c r="I3100" s="40"/>
      <c r="J3100" s="159" t="str">
        <f>IFERROR(IF(K3100&gt;0,I3100*K3100,"   -"),"   -")</f>
        <v xml:space="preserve">   -</v>
      </c>
      <c r="K3100" s="52" t="str">
        <f>_xlfn.IFNA(VLOOKUP(D3100&amp;"."&amp;G3100,PNIdata!$E$6:$L$264,2,FALSE),"-")</f>
        <v>-</v>
      </c>
      <c r="L3100" s="158" t="str">
        <f>IFERROR(IF(O3100&gt;0,I3100*O3100,"   -"),"   -")</f>
        <v xml:space="preserve">   -</v>
      </c>
      <c r="M3100" s="52"/>
      <c r="N3100" s="167"/>
      <c r="O3100" s="167"/>
    </row>
    <row r="3101" spans="1:15" hidden="1" x14ac:dyDescent="0.25">
      <c r="A3101" s="33" t="s">
        <v>109</v>
      </c>
      <c r="B3101" s="34">
        <f>VLOOKUP(D3101,nusedswatershed,4,FALSE)</f>
        <v>24</v>
      </c>
      <c r="C3101" s="35">
        <v>24</v>
      </c>
      <c r="D3101" s="36" t="s">
        <v>207</v>
      </c>
      <c r="E3101" s="36" t="s">
        <v>97</v>
      </c>
      <c r="F3101" s="21" t="s">
        <v>163</v>
      </c>
      <c r="G3101" s="22">
        <v>1979</v>
      </c>
      <c r="H3101" s="128">
        <v>10</v>
      </c>
      <c r="I3101" s="40">
        <v>10</v>
      </c>
      <c r="J3101" s="159" t="str">
        <f>IFERROR(IF(K3101&gt;0,I3101*K3101,"   -"),"   -")</f>
        <v xml:space="preserve">   -</v>
      </c>
      <c r="K3101" s="52" t="str">
        <f>_xlfn.IFNA(VLOOKUP(D3101&amp;"."&amp;G3101,PNIdata!$E$6:$L$264,2,FALSE),"-")</f>
        <v>-</v>
      </c>
      <c r="L3101" s="158" t="str">
        <f>IFERROR(IF(O3101&gt;0,I3101*O3101,"   -"),"   -")</f>
        <v xml:space="preserve">   -</v>
      </c>
      <c r="M3101" s="52"/>
      <c r="N3101" s="167"/>
      <c r="O3101" s="167"/>
    </row>
    <row r="3102" spans="1:15" hidden="1" x14ac:dyDescent="0.25">
      <c r="A3102" s="33" t="s">
        <v>109</v>
      </c>
      <c r="B3102" s="34">
        <f>VLOOKUP(D3102,nusedswatershed,4,FALSE)</f>
        <v>24</v>
      </c>
      <c r="C3102" s="35">
        <v>24</v>
      </c>
      <c r="D3102" s="36" t="s">
        <v>207</v>
      </c>
      <c r="E3102" s="36" t="s">
        <v>97</v>
      </c>
      <c r="F3102" s="21" t="s">
        <v>163</v>
      </c>
      <c r="G3102" s="22">
        <v>1978</v>
      </c>
      <c r="H3102" s="128">
        <v>19</v>
      </c>
      <c r="I3102" s="40">
        <v>19</v>
      </c>
      <c r="J3102" s="159" t="str">
        <f>IFERROR(IF(K3102&gt;0,I3102*K3102,"   -"),"   -")</f>
        <v xml:space="preserve">   -</v>
      </c>
      <c r="K3102" s="52" t="str">
        <f>_xlfn.IFNA(VLOOKUP(D3102&amp;"."&amp;G3102,PNIdata!$E$6:$L$264,2,FALSE),"-")</f>
        <v>-</v>
      </c>
      <c r="L3102" s="158" t="str">
        <f>IFERROR(IF(O3102&gt;0,I3102*O3102,"   -"),"   -")</f>
        <v xml:space="preserve">   -</v>
      </c>
      <c r="M3102" s="52"/>
      <c r="N3102" s="167"/>
      <c r="O3102" s="167"/>
    </row>
    <row r="3103" spans="1:15" hidden="1" x14ac:dyDescent="0.25">
      <c r="A3103" s="33" t="s">
        <v>109</v>
      </c>
      <c r="B3103" s="34">
        <f>VLOOKUP(D3103,nusedswatershed,4,FALSE)</f>
        <v>24</v>
      </c>
      <c r="C3103" s="35">
        <v>24</v>
      </c>
      <c r="D3103" s="36" t="s">
        <v>207</v>
      </c>
      <c r="E3103" s="36" t="s">
        <v>97</v>
      </c>
      <c r="F3103" s="21" t="s">
        <v>163</v>
      </c>
      <c r="G3103" s="22">
        <v>1977</v>
      </c>
      <c r="H3103" s="128" t="s">
        <v>645</v>
      </c>
      <c r="I3103" s="40"/>
      <c r="J3103" s="159" t="str">
        <f>IFERROR(IF(K3103&gt;0,I3103*K3103,"   -"),"   -")</f>
        <v xml:space="preserve">   -</v>
      </c>
      <c r="K3103" s="52" t="str">
        <f>_xlfn.IFNA(VLOOKUP(D3103&amp;"."&amp;G3103,PNIdata!$E$6:$L$264,2,FALSE),"-")</f>
        <v>-</v>
      </c>
      <c r="L3103" s="158" t="str">
        <f>IFERROR(IF(O3103&gt;0,I3103*O3103,"   -"),"   -")</f>
        <v xml:space="preserve">   -</v>
      </c>
      <c r="M3103" s="52"/>
      <c r="N3103" s="167"/>
      <c r="O3103" s="167"/>
    </row>
    <row r="3104" spans="1:15" hidden="1" x14ac:dyDescent="0.25">
      <c r="A3104" s="33" t="s">
        <v>109</v>
      </c>
      <c r="B3104" s="34">
        <f>VLOOKUP(D3104,nusedswatershed,4,FALSE)</f>
        <v>24</v>
      </c>
      <c r="C3104" s="35">
        <v>24</v>
      </c>
      <c r="D3104" s="36" t="s">
        <v>207</v>
      </c>
      <c r="E3104" s="36" t="s">
        <v>97</v>
      </c>
      <c r="F3104" s="21" t="s">
        <v>163</v>
      </c>
      <c r="G3104" s="22">
        <v>1976</v>
      </c>
      <c r="H3104" s="128">
        <v>8</v>
      </c>
      <c r="I3104" s="40">
        <v>8</v>
      </c>
      <c r="J3104" s="159" t="str">
        <f>IFERROR(IF(K3104&gt;0,I3104*K3104,"   -"),"   -")</f>
        <v xml:space="preserve">   -</v>
      </c>
      <c r="K3104" s="52" t="str">
        <f>_xlfn.IFNA(VLOOKUP(D3104&amp;"."&amp;G3104,PNIdata!$E$6:$L$264,2,FALSE),"-")</f>
        <v>-</v>
      </c>
      <c r="L3104" s="158" t="str">
        <f>IFERROR(IF(O3104&gt;0,I3104*O3104,"   -"),"   -")</f>
        <v xml:space="preserve">   -</v>
      </c>
      <c r="M3104" s="52"/>
      <c r="N3104" s="167"/>
      <c r="O3104" s="167"/>
    </row>
    <row r="3105" spans="1:15" hidden="1" x14ac:dyDescent="0.25">
      <c r="A3105" s="33" t="s">
        <v>109</v>
      </c>
      <c r="B3105" s="34">
        <f>VLOOKUP(D3105,nusedswatershed,4,FALSE)</f>
        <v>24</v>
      </c>
      <c r="C3105" s="35">
        <v>24</v>
      </c>
      <c r="D3105" s="36" t="s">
        <v>207</v>
      </c>
      <c r="E3105" s="36" t="s">
        <v>97</v>
      </c>
      <c r="F3105" s="21" t="s">
        <v>163</v>
      </c>
      <c r="G3105" s="22">
        <v>1975</v>
      </c>
      <c r="H3105" s="128">
        <v>25</v>
      </c>
      <c r="I3105" s="40">
        <v>25</v>
      </c>
      <c r="J3105" s="159" t="str">
        <f>IFERROR(IF(K3105&gt;0,I3105*K3105,"   -"),"   -")</f>
        <v xml:space="preserve">   -</v>
      </c>
      <c r="K3105" s="52" t="str">
        <f>_xlfn.IFNA(VLOOKUP(D3105&amp;"."&amp;G3105,PNIdata!$E$6:$L$264,2,FALSE),"-")</f>
        <v>-</v>
      </c>
      <c r="L3105" s="158" t="str">
        <f>IFERROR(IF(O3105&gt;0,I3105*O3105,"   -"),"   -")</f>
        <v xml:space="preserve">   -</v>
      </c>
      <c r="M3105" s="52"/>
      <c r="N3105" s="167"/>
      <c r="O3105" s="167"/>
    </row>
    <row r="3106" spans="1:15" hidden="1" x14ac:dyDescent="0.25">
      <c r="A3106" s="33" t="s">
        <v>109</v>
      </c>
      <c r="B3106" s="34">
        <f>VLOOKUP(D3106,nusedswatershed,4,FALSE)</f>
        <v>24</v>
      </c>
      <c r="C3106" s="35">
        <v>24</v>
      </c>
      <c r="D3106" s="36" t="s">
        <v>207</v>
      </c>
      <c r="E3106" s="36" t="s">
        <v>97</v>
      </c>
      <c r="F3106" s="21" t="s">
        <v>163</v>
      </c>
      <c r="G3106" s="22">
        <v>1974</v>
      </c>
      <c r="H3106" s="128">
        <v>25</v>
      </c>
      <c r="I3106" s="40">
        <v>25</v>
      </c>
      <c r="J3106" s="159" t="str">
        <f>IFERROR(IF(K3106&gt;0,I3106*K3106,"   -"),"   -")</f>
        <v xml:space="preserve">   -</v>
      </c>
      <c r="K3106" s="52" t="str">
        <f>_xlfn.IFNA(VLOOKUP(D3106&amp;"."&amp;G3106,PNIdata!$E$6:$L$264,2,FALSE),"-")</f>
        <v>-</v>
      </c>
      <c r="L3106" s="158" t="str">
        <f>IFERROR(IF(O3106&gt;0,I3106*O3106,"   -"),"   -")</f>
        <v xml:space="preserve">   -</v>
      </c>
      <c r="M3106" s="52"/>
      <c r="N3106" s="167"/>
      <c r="O3106" s="167"/>
    </row>
    <row r="3107" spans="1:15" hidden="1" x14ac:dyDescent="0.25">
      <c r="A3107" s="33" t="s">
        <v>109</v>
      </c>
      <c r="B3107" s="34">
        <f>VLOOKUP(D3107,nusedswatershed,4,FALSE)</f>
        <v>24</v>
      </c>
      <c r="C3107" s="35">
        <v>24</v>
      </c>
      <c r="D3107" s="36" t="s">
        <v>207</v>
      </c>
      <c r="E3107" s="36" t="s">
        <v>97</v>
      </c>
      <c r="F3107" s="21" t="s">
        <v>163</v>
      </c>
      <c r="G3107" s="22">
        <v>1973</v>
      </c>
      <c r="H3107" s="128">
        <v>75</v>
      </c>
      <c r="I3107" s="40">
        <v>75</v>
      </c>
      <c r="J3107" s="159" t="str">
        <f>IFERROR(IF(K3107&gt;0,I3107*K3107,"   -"),"   -")</f>
        <v xml:space="preserve">   -</v>
      </c>
      <c r="K3107" s="52" t="str">
        <f>_xlfn.IFNA(VLOOKUP(D3107&amp;"."&amp;G3107,PNIdata!$E$6:$L$264,2,FALSE),"-")</f>
        <v>-</v>
      </c>
      <c r="L3107" s="158" t="str">
        <f>IFERROR(IF(O3107&gt;0,I3107*O3107,"   -"),"   -")</f>
        <v xml:space="preserve">   -</v>
      </c>
      <c r="M3107" s="52"/>
      <c r="N3107" s="167"/>
      <c r="O3107" s="167"/>
    </row>
    <row r="3108" spans="1:15" hidden="1" x14ac:dyDescent="0.25">
      <c r="A3108" s="33" t="s">
        <v>109</v>
      </c>
      <c r="B3108" s="34">
        <f>VLOOKUP(D3108,nusedswatershed,4,FALSE)</f>
        <v>24</v>
      </c>
      <c r="C3108" s="35">
        <v>24</v>
      </c>
      <c r="D3108" s="36" t="s">
        <v>207</v>
      </c>
      <c r="E3108" s="36" t="s">
        <v>97</v>
      </c>
      <c r="F3108" s="21" t="s">
        <v>163</v>
      </c>
      <c r="G3108" s="22">
        <v>1972</v>
      </c>
      <c r="H3108" s="128">
        <v>25</v>
      </c>
      <c r="I3108" s="40">
        <v>25</v>
      </c>
      <c r="J3108" s="159" t="str">
        <f>IFERROR(IF(K3108&gt;0,I3108*K3108,"   -"),"   -")</f>
        <v xml:space="preserve">   -</v>
      </c>
      <c r="K3108" s="52" t="str">
        <f>_xlfn.IFNA(VLOOKUP(D3108&amp;"."&amp;G3108,PNIdata!$E$6:$L$264,2,FALSE),"-")</f>
        <v>-</v>
      </c>
      <c r="L3108" s="158" t="str">
        <f>IFERROR(IF(O3108&gt;0,I3108*O3108,"   -"),"   -")</f>
        <v xml:space="preserve">   -</v>
      </c>
      <c r="M3108" s="52"/>
      <c r="N3108" s="167"/>
      <c r="O3108" s="167"/>
    </row>
    <row r="3109" spans="1:15" hidden="1" x14ac:dyDescent="0.25">
      <c r="A3109" s="33" t="s">
        <v>109</v>
      </c>
      <c r="B3109" s="34">
        <f>VLOOKUP(D3109,nusedswatershed,4,FALSE)</f>
        <v>24</v>
      </c>
      <c r="C3109" s="35">
        <v>24</v>
      </c>
      <c r="D3109" s="36" t="s">
        <v>207</v>
      </c>
      <c r="E3109" s="36" t="s">
        <v>97</v>
      </c>
      <c r="F3109" s="21" t="s">
        <v>163</v>
      </c>
      <c r="G3109" s="22">
        <v>1971</v>
      </c>
      <c r="H3109" s="128">
        <v>75</v>
      </c>
      <c r="I3109" s="40">
        <v>75</v>
      </c>
      <c r="J3109" s="159" t="str">
        <f>IFERROR(IF(K3109&gt;0,I3109*K3109,"   -"),"   -")</f>
        <v xml:space="preserve">   -</v>
      </c>
      <c r="K3109" s="52" t="str">
        <f>_xlfn.IFNA(VLOOKUP(D3109&amp;"."&amp;G3109,PNIdata!$E$6:$L$264,2,FALSE),"-")</f>
        <v>-</v>
      </c>
      <c r="L3109" s="158" t="str">
        <f>IFERROR(IF(O3109&gt;0,I3109*O3109,"   -"),"   -")</f>
        <v xml:space="preserve">   -</v>
      </c>
      <c r="M3109" s="52"/>
      <c r="N3109" s="167"/>
      <c r="O3109" s="167"/>
    </row>
    <row r="3110" spans="1:15" hidden="1" x14ac:dyDescent="0.25">
      <c r="A3110" s="33" t="s">
        <v>109</v>
      </c>
      <c r="B3110" s="34">
        <f>VLOOKUP(D3110,nusedswatershed,4,FALSE)</f>
        <v>24</v>
      </c>
      <c r="C3110" s="35">
        <v>24</v>
      </c>
      <c r="D3110" s="36" t="s">
        <v>207</v>
      </c>
      <c r="E3110" s="36" t="s">
        <v>97</v>
      </c>
      <c r="F3110" s="21" t="s">
        <v>163</v>
      </c>
      <c r="G3110" s="22">
        <v>1970</v>
      </c>
      <c r="H3110" s="128" t="s">
        <v>645</v>
      </c>
      <c r="I3110" s="40"/>
      <c r="J3110" s="159" t="str">
        <f>IFERROR(IF(K3110&gt;0,I3110*K3110,"   -"),"   -")</f>
        <v xml:space="preserve">   -</v>
      </c>
      <c r="K3110" s="52" t="str">
        <f>_xlfn.IFNA(VLOOKUP(D3110&amp;"."&amp;G3110,PNIdata!$E$6:$L$264,2,FALSE),"-")</f>
        <v>-</v>
      </c>
      <c r="L3110" s="158" t="str">
        <f>IFERROR(IF(O3110&gt;0,I3110*O3110,"   -"),"   -")</f>
        <v xml:space="preserve">   -</v>
      </c>
      <c r="M3110" s="52"/>
      <c r="N3110" s="167"/>
      <c r="O3110" s="167"/>
    </row>
    <row r="3111" spans="1:15" hidden="1" x14ac:dyDescent="0.25">
      <c r="A3111" s="33" t="s">
        <v>109</v>
      </c>
      <c r="B3111" s="34">
        <f>VLOOKUP(D3111,nusedswatershed,4,FALSE)</f>
        <v>24</v>
      </c>
      <c r="C3111" s="35">
        <v>24</v>
      </c>
      <c r="D3111" s="36" t="s">
        <v>207</v>
      </c>
      <c r="E3111" s="36" t="s">
        <v>97</v>
      </c>
      <c r="F3111" s="21" t="s">
        <v>163</v>
      </c>
      <c r="G3111" s="22">
        <v>1969</v>
      </c>
      <c r="H3111" s="128">
        <v>25</v>
      </c>
      <c r="I3111" s="40">
        <v>25</v>
      </c>
      <c r="J3111" s="159" t="str">
        <f>IFERROR(IF(K3111&gt;0,I3111*K3111,"   -"),"   -")</f>
        <v xml:space="preserve">   -</v>
      </c>
      <c r="K3111" s="52" t="str">
        <f>_xlfn.IFNA(VLOOKUP(D3111&amp;"."&amp;G3111,PNIdata!$E$6:$L$264,2,FALSE),"-")</f>
        <v>-</v>
      </c>
      <c r="L3111" s="158" t="str">
        <f>IFERROR(IF(O3111&gt;0,I3111*O3111,"   -"),"   -")</f>
        <v xml:space="preserve">   -</v>
      </c>
      <c r="M3111" s="52"/>
      <c r="N3111" s="167"/>
      <c r="O3111" s="167"/>
    </row>
    <row r="3112" spans="1:15" hidden="1" x14ac:dyDescent="0.25">
      <c r="A3112" s="33" t="s">
        <v>109</v>
      </c>
      <c r="B3112" s="34">
        <f>VLOOKUP(D3112,nusedswatershed,4,FALSE)</f>
        <v>24</v>
      </c>
      <c r="C3112" s="35">
        <v>24</v>
      </c>
      <c r="D3112" s="36" t="s">
        <v>207</v>
      </c>
      <c r="E3112" s="36" t="s">
        <v>97</v>
      </c>
      <c r="F3112" s="21" t="s">
        <v>163</v>
      </c>
      <c r="G3112" s="22">
        <v>1968</v>
      </c>
      <c r="H3112" s="128">
        <v>40</v>
      </c>
      <c r="I3112" s="40">
        <v>40</v>
      </c>
      <c r="J3112" s="159" t="str">
        <f>IFERROR(IF(K3112&gt;0,I3112*K3112,"   -"),"   -")</f>
        <v xml:space="preserve">   -</v>
      </c>
      <c r="K3112" s="52" t="str">
        <f>_xlfn.IFNA(VLOOKUP(D3112&amp;"."&amp;G3112,PNIdata!$E$6:$L$264,2,FALSE),"-")</f>
        <v>-</v>
      </c>
      <c r="L3112" s="158" t="str">
        <f>IFERROR(IF(O3112&gt;0,I3112*O3112,"   -"),"   -")</f>
        <v xml:space="preserve">   -</v>
      </c>
      <c r="M3112" s="52"/>
      <c r="N3112" s="167"/>
      <c r="O3112" s="167"/>
    </row>
    <row r="3113" spans="1:15" hidden="1" x14ac:dyDescent="0.25">
      <c r="A3113" s="33" t="s">
        <v>109</v>
      </c>
      <c r="B3113" s="34">
        <f>VLOOKUP(D3113,nusedswatershed,4,FALSE)</f>
        <v>24</v>
      </c>
      <c r="C3113" s="35">
        <v>24</v>
      </c>
      <c r="D3113" s="36" t="s">
        <v>207</v>
      </c>
      <c r="E3113" s="36" t="s">
        <v>97</v>
      </c>
      <c r="F3113" s="21" t="s">
        <v>163</v>
      </c>
      <c r="G3113" s="22">
        <v>1967</v>
      </c>
      <c r="H3113" s="128">
        <v>25</v>
      </c>
      <c r="I3113" s="40">
        <v>25</v>
      </c>
      <c r="J3113" s="159" t="str">
        <f>IFERROR(IF(K3113&gt;0,I3113*K3113,"   -"),"   -")</f>
        <v xml:space="preserve">   -</v>
      </c>
      <c r="K3113" s="52" t="str">
        <f>_xlfn.IFNA(VLOOKUP(D3113&amp;"."&amp;G3113,PNIdata!$E$6:$L$264,2,FALSE),"-")</f>
        <v>-</v>
      </c>
      <c r="L3113" s="158" t="str">
        <f>IFERROR(IF(O3113&gt;0,I3113*O3113,"   -"),"   -")</f>
        <v xml:space="preserve">   -</v>
      </c>
      <c r="M3113" s="52"/>
      <c r="N3113" s="167"/>
      <c r="O3113" s="167"/>
    </row>
    <row r="3114" spans="1:15" hidden="1" x14ac:dyDescent="0.25">
      <c r="A3114" s="33" t="s">
        <v>109</v>
      </c>
      <c r="B3114" s="34">
        <f>VLOOKUP(D3114,nusedswatershed,4,FALSE)</f>
        <v>24</v>
      </c>
      <c r="C3114" s="35">
        <v>24</v>
      </c>
      <c r="D3114" s="36" t="s">
        <v>207</v>
      </c>
      <c r="E3114" s="36" t="s">
        <v>97</v>
      </c>
      <c r="F3114" s="21" t="s">
        <v>163</v>
      </c>
      <c r="G3114" s="22">
        <v>1966</v>
      </c>
      <c r="H3114" s="128" t="s">
        <v>645</v>
      </c>
      <c r="I3114" s="40"/>
      <c r="J3114" s="159" t="str">
        <f>IFERROR(IF(K3114&gt;0,I3114*K3114,"   -"),"   -")</f>
        <v xml:space="preserve">   -</v>
      </c>
      <c r="K3114" s="52" t="str">
        <f>_xlfn.IFNA(VLOOKUP(D3114&amp;"."&amp;G3114,PNIdata!$E$6:$L$264,2,FALSE),"-")</f>
        <v>-</v>
      </c>
      <c r="L3114" s="158" t="str">
        <f>IFERROR(IF(O3114&gt;0,I3114*O3114,"   -"),"   -")</f>
        <v xml:space="preserve">   -</v>
      </c>
      <c r="M3114" s="52"/>
      <c r="N3114" s="167"/>
      <c r="O3114" s="167"/>
    </row>
    <row r="3115" spans="1:15" hidden="1" x14ac:dyDescent="0.25">
      <c r="A3115" s="33" t="s">
        <v>109</v>
      </c>
      <c r="B3115" s="34">
        <f>VLOOKUP(D3115,nusedswatershed,4,FALSE)</f>
        <v>24</v>
      </c>
      <c r="C3115" s="35">
        <v>24</v>
      </c>
      <c r="D3115" s="36" t="s">
        <v>207</v>
      </c>
      <c r="E3115" s="36" t="s">
        <v>97</v>
      </c>
      <c r="F3115" s="21" t="s">
        <v>163</v>
      </c>
      <c r="G3115" s="22">
        <v>1965</v>
      </c>
      <c r="H3115" s="128">
        <v>25</v>
      </c>
      <c r="I3115" s="40">
        <v>25</v>
      </c>
      <c r="J3115" s="159" t="str">
        <f>IFERROR(IF(K3115&gt;0,I3115*K3115,"   -"),"   -")</f>
        <v xml:space="preserve">   -</v>
      </c>
      <c r="K3115" s="52" t="str">
        <f>_xlfn.IFNA(VLOOKUP(D3115&amp;"."&amp;G3115,PNIdata!$E$6:$L$264,2,FALSE),"-")</f>
        <v>-</v>
      </c>
      <c r="L3115" s="158" t="str">
        <f>IFERROR(IF(O3115&gt;0,I3115*O3115,"   -"),"   -")</f>
        <v xml:space="preserve">   -</v>
      </c>
      <c r="M3115" s="52"/>
      <c r="N3115" s="167"/>
      <c r="O3115" s="167"/>
    </row>
    <row r="3116" spans="1:15" hidden="1" x14ac:dyDescent="0.25">
      <c r="A3116" s="33" t="s">
        <v>109</v>
      </c>
      <c r="B3116" s="34">
        <f>VLOOKUP(D3116,nusedswatershed,4,FALSE)</f>
        <v>24</v>
      </c>
      <c r="C3116" s="35">
        <v>24</v>
      </c>
      <c r="D3116" s="36" t="s">
        <v>207</v>
      </c>
      <c r="E3116" s="36" t="s">
        <v>97</v>
      </c>
      <c r="F3116" s="21" t="s">
        <v>163</v>
      </c>
      <c r="G3116" s="22">
        <v>1964</v>
      </c>
      <c r="H3116" s="128">
        <v>25</v>
      </c>
      <c r="I3116" s="40">
        <v>25</v>
      </c>
      <c r="J3116" s="159" t="str">
        <f>IFERROR(IF(K3116&gt;0,I3116*K3116,"   -"),"   -")</f>
        <v xml:space="preserve">   -</v>
      </c>
      <c r="K3116" s="52" t="str">
        <f>_xlfn.IFNA(VLOOKUP(D3116&amp;"."&amp;G3116,PNIdata!$E$6:$L$264,2,FALSE),"-")</f>
        <v>-</v>
      </c>
      <c r="L3116" s="158" t="str">
        <f>IFERROR(IF(O3116&gt;0,I3116*O3116,"   -"),"   -")</f>
        <v xml:space="preserve">   -</v>
      </c>
      <c r="M3116" s="52"/>
      <c r="N3116" s="167"/>
      <c r="O3116" s="167"/>
    </row>
    <row r="3117" spans="1:15" hidden="1" x14ac:dyDescent="0.25">
      <c r="A3117" s="33" t="s">
        <v>109</v>
      </c>
      <c r="B3117" s="34">
        <f>VLOOKUP(D3117,nusedswatershed,4,FALSE)</f>
        <v>24</v>
      </c>
      <c r="C3117" s="35">
        <v>24</v>
      </c>
      <c r="D3117" s="36" t="s">
        <v>207</v>
      </c>
      <c r="E3117" s="36" t="s">
        <v>97</v>
      </c>
      <c r="F3117" s="21" t="s">
        <v>163</v>
      </c>
      <c r="G3117" s="22">
        <v>1963</v>
      </c>
      <c r="H3117" s="128">
        <v>10</v>
      </c>
      <c r="I3117" s="40">
        <v>10</v>
      </c>
      <c r="J3117" s="159" t="str">
        <f>IFERROR(IF(K3117&gt;0,I3117*K3117,"   -"),"   -")</f>
        <v xml:space="preserve">   -</v>
      </c>
      <c r="K3117" s="52" t="str">
        <f>_xlfn.IFNA(VLOOKUP(D3117&amp;"."&amp;G3117,PNIdata!$E$6:$L$264,2,FALSE),"-")</f>
        <v>-</v>
      </c>
      <c r="L3117" s="158" t="str">
        <f>IFERROR(IF(O3117&gt;0,I3117*O3117,"   -"),"   -")</f>
        <v xml:space="preserve">   -</v>
      </c>
      <c r="M3117" s="52"/>
      <c r="N3117" s="167"/>
      <c r="O3117" s="167"/>
    </row>
    <row r="3118" spans="1:15" hidden="1" x14ac:dyDescent="0.25">
      <c r="A3118" s="33" t="s">
        <v>109</v>
      </c>
      <c r="B3118" s="34">
        <f>VLOOKUP(D3118,nusedswatershed,4,FALSE)</f>
        <v>24</v>
      </c>
      <c r="C3118" s="35">
        <v>24</v>
      </c>
      <c r="D3118" s="36" t="s">
        <v>207</v>
      </c>
      <c r="E3118" s="36" t="s">
        <v>97</v>
      </c>
      <c r="F3118" s="21" t="s">
        <v>163</v>
      </c>
      <c r="G3118" s="22">
        <v>1962</v>
      </c>
      <c r="H3118" s="128">
        <v>200</v>
      </c>
      <c r="I3118" s="40">
        <v>200</v>
      </c>
      <c r="J3118" s="159" t="str">
        <f>IFERROR(IF(K3118&gt;0,I3118*K3118,"   -"),"   -")</f>
        <v xml:space="preserve">   -</v>
      </c>
      <c r="K3118" s="52" t="str">
        <f>_xlfn.IFNA(VLOOKUP(D3118&amp;"."&amp;G3118,PNIdata!$E$6:$L$264,2,FALSE),"-")</f>
        <v>-</v>
      </c>
      <c r="L3118" s="158" t="str">
        <f>IFERROR(IF(O3118&gt;0,I3118*O3118,"   -"),"   -")</f>
        <v xml:space="preserve">   -</v>
      </c>
      <c r="M3118" s="52"/>
      <c r="N3118" s="167"/>
      <c r="O3118" s="167"/>
    </row>
    <row r="3119" spans="1:15" hidden="1" x14ac:dyDescent="0.25">
      <c r="A3119" s="33" t="s">
        <v>109</v>
      </c>
      <c r="B3119" s="34">
        <f>VLOOKUP(D3119,nusedswatershed,4,FALSE)</f>
        <v>24</v>
      </c>
      <c r="C3119" s="35">
        <v>24</v>
      </c>
      <c r="D3119" s="36" t="s">
        <v>207</v>
      </c>
      <c r="E3119" s="36" t="s">
        <v>97</v>
      </c>
      <c r="F3119" s="21" t="s">
        <v>163</v>
      </c>
      <c r="G3119" s="22">
        <v>1961</v>
      </c>
      <c r="H3119" s="128">
        <v>200</v>
      </c>
      <c r="I3119" s="40">
        <v>200</v>
      </c>
      <c r="J3119" s="159" t="str">
        <f>IFERROR(IF(K3119&gt;0,I3119*K3119,"   -"),"   -")</f>
        <v xml:space="preserve">   -</v>
      </c>
      <c r="K3119" s="52" t="str">
        <f>_xlfn.IFNA(VLOOKUP(D3119&amp;"."&amp;G3119,PNIdata!$E$6:$L$264,2,FALSE),"-")</f>
        <v>-</v>
      </c>
      <c r="L3119" s="158" t="str">
        <f>IFERROR(IF(O3119&gt;0,I3119*O3119,"   -"),"   -")</f>
        <v xml:space="preserve">   -</v>
      </c>
      <c r="M3119" s="52"/>
      <c r="N3119" s="167"/>
      <c r="O3119" s="167"/>
    </row>
    <row r="3120" spans="1:15" hidden="1" x14ac:dyDescent="0.25">
      <c r="A3120" s="33" t="s">
        <v>109</v>
      </c>
      <c r="B3120" s="34">
        <f>VLOOKUP(D3120,nusedswatershed,4,FALSE)</f>
        <v>24</v>
      </c>
      <c r="C3120" s="35">
        <v>24</v>
      </c>
      <c r="D3120" s="36" t="s">
        <v>207</v>
      </c>
      <c r="E3120" s="36" t="s">
        <v>97</v>
      </c>
      <c r="F3120" s="21" t="s">
        <v>163</v>
      </c>
      <c r="G3120" s="22">
        <v>1960</v>
      </c>
      <c r="H3120" s="128">
        <v>200</v>
      </c>
      <c r="I3120" s="40">
        <v>200</v>
      </c>
      <c r="J3120" s="159" t="str">
        <f>IFERROR(IF(K3120&gt;0,I3120*K3120,"   -"),"   -")</f>
        <v xml:space="preserve">   -</v>
      </c>
      <c r="K3120" s="52" t="str">
        <f>_xlfn.IFNA(VLOOKUP(D3120&amp;"."&amp;G3120,PNIdata!$E$6:$L$264,2,FALSE),"-")</f>
        <v>-</v>
      </c>
      <c r="L3120" s="158" t="str">
        <f>IFERROR(IF(O3120&gt;0,I3120*O3120,"   -"),"   -")</f>
        <v xml:space="preserve">   -</v>
      </c>
      <c r="M3120" s="52"/>
      <c r="N3120" s="167"/>
      <c r="O3120" s="167"/>
    </row>
    <row r="3121" spans="1:19" hidden="1" x14ac:dyDescent="0.25">
      <c r="A3121" s="33" t="s">
        <v>109</v>
      </c>
      <c r="B3121" s="34">
        <f>VLOOKUP(D3121,nusedswatershed,4,FALSE)</f>
        <v>24</v>
      </c>
      <c r="C3121" s="35">
        <v>24</v>
      </c>
      <c r="D3121" s="36" t="s">
        <v>207</v>
      </c>
      <c r="E3121" s="36" t="s">
        <v>97</v>
      </c>
      <c r="F3121" s="21" t="s">
        <v>163</v>
      </c>
      <c r="G3121" s="22">
        <v>1959</v>
      </c>
      <c r="H3121" s="128">
        <v>750</v>
      </c>
      <c r="I3121" s="40">
        <v>750</v>
      </c>
      <c r="J3121" s="159" t="str">
        <f>IFERROR(IF(K3121&gt;0,I3121*K3121,"   -"),"   -")</f>
        <v xml:space="preserve">   -</v>
      </c>
      <c r="K3121" s="52" t="str">
        <f>_xlfn.IFNA(VLOOKUP(D3121&amp;"."&amp;G3121,PNIdata!$E$6:$L$264,2,FALSE),"-")</f>
        <v>-</v>
      </c>
      <c r="L3121" s="158" t="str">
        <f>IFERROR(IF(O3121&gt;0,I3121*O3121,"   -"),"   -")</f>
        <v xml:space="preserve">   -</v>
      </c>
      <c r="M3121" s="52"/>
      <c r="N3121" s="167"/>
      <c r="O3121" s="167"/>
    </row>
    <row r="3122" spans="1:19" hidden="1" x14ac:dyDescent="0.25">
      <c r="A3122" s="33" t="s">
        <v>109</v>
      </c>
      <c r="B3122" s="34">
        <f>VLOOKUP(D3122,nusedswatershed,4,FALSE)</f>
        <v>24</v>
      </c>
      <c r="C3122" s="35">
        <v>24</v>
      </c>
      <c r="D3122" s="36" t="s">
        <v>207</v>
      </c>
      <c r="E3122" s="36" t="s">
        <v>97</v>
      </c>
      <c r="F3122" s="21" t="s">
        <v>163</v>
      </c>
      <c r="G3122" s="22">
        <v>1958</v>
      </c>
      <c r="H3122" s="128">
        <v>400</v>
      </c>
      <c r="I3122" s="40">
        <v>400</v>
      </c>
      <c r="J3122" s="159" t="str">
        <f>IFERROR(IF(K3122&gt;0,I3122*K3122,"   -"),"   -")</f>
        <v xml:space="preserve">   -</v>
      </c>
      <c r="K3122" s="52" t="str">
        <f>_xlfn.IFNA(VLOOKUP(D3122&amp;"."&amp;G3122,PNIdata!$E$6:$L$264,2,FALSE),"-")</f>
        <v>-</v>
      </c>
      <c r="L3122" s="158" t="str">
        <f>IFERROR(IF(O3122&gt;0,I3122*O3122,"   -"),"   -")</f>
        <v xml:space="preserve">   -</v>
      </c>
      <c r="M3122" s="52"/>
      <c r="N3122" s="167"/>
      <c r="O3122" s="167"/>
    </row>
    <row r="3123" spans="1:19" hidden="1" x14ac:dyDescent="0.25">
      <c r="A3123" s="33" t="s">
        <v>109</v>
      </c>
      <c r="B3123" s="34">
        <f>VLOOKUP(D3123,nusedswatershed,4,FALSE)</f>
        <v>24</v>
      </c>
      <c r="C3123" s="35">
        <v>24</v>
      </c>
      <c r="D3123" s="36" t="s">
        <v>207</v>
      </c>
      <c r="E3123" s="36" t="s">
        <v>97</v>
      </c>
      <c r="F3123" s="21" t="s">
        <v>163</v>
      </c>
      <c r="G3123" s="22">
        <v>1957</v>
      </c>
      <c r="H3123" s="128">
        <v>200</v>
      </c>
      <c r="I3123" s="40">
        <v>200</v>
      </c>
      <c r="J3123" s="159" t="str">
        <f>IFERROR(IF(K3123&gt;0,I3123*K3123,"   -"),"   -")</f>
        <v xml:space="preserve">   -</v>
      </c>
      <c r="K3123" s="52" t="str">
        <f>_xlfn.IFNA(VLOOKUP(D3123&amp;"."&amp;G3123,PNIdata!$E$6:$L$264,2,FALSE),"-")</f>
        <v>-</v>
      </c>
      <c r="L3123" s="158" t="str">
        <f>IFERROR(IF(O3123&gt;0,I3123*O3123,"   -"),"   -")</f>
        <v xml:space="preserve">   -</v>
      </c>
      <c r="M3123" s="52"/>
      <c r="N3123" s="167"/>
      <c r="O3123" s="167"/>
    </row>
    <row r="3124" spans="1:19" hidden="1" x14ac:dyDescent="0.25">
      <c r="A3124" s="33" t="s">
        <v>109</v>
      </c>
      <c r="B3124" s="34">
        <f>VLOOKUP(D3124,nusedswatershed,4,FALSE)</f>
        <v>24</v>
      </c>
      <c r="C3124" s="35">
        <v>24</v>
      </c>
      <c r="D3124" s="36" t="s">
        <v>207</v>
      </c>
      <c r="E3124" s="36" t="s">
        <v>97</v>
      </c>
      <c r="F3124" s="21" t="s">
        <v>163</v>
      </c>
      <c r="G3124" s="22">
        <v>1956</v>
      </c>
      <c r="H3124" s="128">
        <v>200</v>
      </c>
      <c r="I3124" s="40">
        <v>200</v>
      </c>
      <c r="J3124" s="159" t="str">
        <f>IFERROR(IF(K3124&gt;0,I3124*K3124,"   -"),"   -")</f>
        <v xml:space="preserve">   -</v>
      </c>
      <c r="K3124" s="52" t="str">
        <f>_xlfn.IFNA(VLOOKUP(D3124&amp;"."&amp;G3124,PNIdata!$E$6:$L$264,2,FALSE),"-")</f>
        <v>-</v>
      </c>
      <c r="L3124" s="158" t="str">
        <f>IFERROR(IF(O3124&gt;0,I3124*O3124,"   -"),"   -")</f>
        <v xml:space="preserve">   -</v>
      </c>
      <c r="M3124" s="52"/>
      <c r="N3124" s="167"/>
      <c r="O3124" s="167"/>
    </row>
    <row r="3125" spans="1:19" hidden="1" x14ac:dyDescent="0.25">
      <c r="A3125" s="33" t="s">
        <v>109</v>
      </c>
      <c r="B3125" s="34">
        <f>VLOOKUP(D3125,nusedswatershed,4,FALSE)</f>
        <v>24</v>
      </c>
      <c r="C3125" s="35">
        <v>24</v>
      </c>
      <c r="D3125" s="36" t="s">
        <v>207</v>
      </c>
      <c r="E3125" s="36" t="s">
        <v>97</v>
      </c>
      <c r="F3125" s="21" t="s">
        <v>163</v>
      </c>
      <c r="G3125" s="22">
        <v>1955</v>
      </c>
      <c r="H3125" s="128">
        <v>200</v>
      </c>
      <c r="I3125" s="40">
        <v>200</v>
      </c>
      <c r="J3125" s="159" t="str">
        <f>IFERROR(IF(K3125&gt;0,I3125*K3125,"   -"),"   -")</f>
        <v xml:space="preserve">   -</v>
      </c>
      <c r="K3125" s="52" t="str">
        <f>_xlfn.IFNA(VLOOKUP(D3125&amp;"."&amp;G3125,PNIdata!$E$6:$L$264,2,FALSE),"-")</f>
        <v>-</v>
      </c>
      <c r="L3125" s="158" t="str">
        <f>IFERROR(IF(O3125&gt;0,I3125*O3125,"   -"),"   -")</f>
        <v xml:space="preserve">   -</v>
      </c>
      <c r="M3125" s="52"/>
      <c r="N3125" s="167"/>
      <c r="O3125" s="167"/>
    </row>
    <row r="3126" spans="1:19" hidden="1" x14ac:dyDescent="0.25">
      <c r="A3126" s="33" t="s">
        <v>109</v>
      </c>
      <c r="B3126" s="34">
        <f>VLOOKUP(D3126,nusedswatershed,4,FALSE)</f>
        <v>24</v>
      </c>
      <c r="C3126" s="35">
        <v>24</v>
      </c>
      <c r="D3126" s="36" t="s">
        <v>207</v>
      </c>
      <c r="E3126" s="36" t="s">
        <v>97</v>
      </c>
      <c r="F3126" s="21" t="s">
        <v>163</v>
      </c>
      <c r="G3126" s="22">
        <v>1954</v>
      </c>
      <c r="H3126" s="128">
        <v>400</v>
      </c>
      <c r="I3126" s="40">
        <v>400</v>
      </c>
      <c r="J3126" s="159" t="str">
        <f>IFERROR(IF(K3126&gt;0,I3126*K3126,"   -"),"   -")</f>
        <v xml:space="preserve">   -</v>
      </c>
      <c r="K3126" s="52" t="str">
        <f>_xlfn.IFNA(VLOOKUP(D3126&amp;"."&amp;G3126,PNIdata!$E$6:$L$264,2,FALSE),"-")</f>
        <v>-</v>
      </c>
      <c r="L3126" s="158" t="str">
        <f>IFERROR(IF(O3126&gt;0,I3126*O3126,"   -"),"   -")</f>
        <v xml:space="preserve">   -</v>
      </c>
      <c r="M3126" s="52"/>
      <c r="N3126" s="167"/>
      <c r="O3126" s="167"/>
    </row>
    <row r="3127" spans="1:19" hidden="1" x14ac:dyDescent="0.25">
      <c r="A3127" s="33" t="s">
        <v>109</v>
      </c>
      <c r="B3127" s="34">
        <f>VLOOKUP(D3127,nusedswatershed,4,FALSE)</f>
        <v>24</v>
      </c>
      <c r="C3127" s="35">
        <v>24</v>
      </c>
      <c r="D3127" s="36" t="s">
        <v>207</v>
      </c>
      <c r="E3127" s="36" t="s">
        <v>97</v>
      </c>
      <c r="F3127" s="21" t="s">
        <v>163</v>
      </c>
      <c r="G3127" s="22">
        <v>1953</v>
      </c>
      <c r="H3127" s="128">
        <v>400</v>
      </c>
      <c r="I3127" s="40">
        <v>400</v>
      </c>
      <c r="J3127" s="159" t="str">
        <f>IFERROR(IF(K3127&gt;0,I3127*K3127,"   -"),"   -")</f>
        <v xml:space="preserve">   -</v>
      </c>
      <c r="K3127" s="52" t="str">
        <f>_xlfn.IFNA(VLOOKUP(D3127&amp;"."&amp;G3127,PNIdata!$E$6:$L$264,2,FALSE),"-")</f>
        <v>-</v>
      </c>
      <c r="L3127" s="158" t="str">
        <f>IFERROR(IF(O3127&gt;0,I3127*O3127,"   -"),"   -")</f>
        <v xml:space="preserve">   -</v>
      </c>
      <c r="M3127" s="52"/>
      <c r="N3127" s="167"/>
      <c r="O3127" s="167"/>
    </row>
    <row r="3128" spans="1:19" x14ac:dyDescent="0.25">
      <c r="A3128" s="33" t="s">
        <v>154</v>
      </c>
      <c r="B3128" s="34">
        <f>VLOOKUP(D3128,nusedswatershed,4,FALSE)</f>
        <v>25</v>
      </c>
      <c r="C3128" s="35">
        <v>25</v>
      </c>
      <c r="D3128" s="36" t="s">
        <v>231</v>
      </c>
      <c r="E3128" s="36" t="s">
        <v>98</v>
      </c>
      <c r="F3128" s="21" t="s">
        <v>163</v>
      </c>
      <c r="G3128" s="40">
        <v>2019</v>
      </c>
      <c r="H3128" s="128">
        <v>1651</v>
      </c>
      <c r="I3128" s="40">
        <v>1651</v>
      </c>
      <c r="J3128" s="153">
        <f>K3128*I3128</f>
        <v>43.447716</v>
      </c>
      <c r="K3128" s="52">
        <f>_xlfn.IFNA(VLOOKUP(D3128&amp;"."&amp;G3128,PNIdata!$E$6:$L$264,2,FALSE),"-")</f>
        <v>2.6315999999999999E-2</v>
      </c>
      <c r="L3128" s="158" t="str">
        <f>IFERROR(IF(O3128&gt;0,I3128*O3128,"   -"),"   -")</f>
        <v xml:space="preserve">   -</v>
      </c>
      <c r="M3128" s="52"/>
      <c r="N3128" s="167"/>
      <c r="O3128" s="167"/>
      <c r="S3128" s="53">
        <v>130000</v>
      </c>
    </row>
    <row r="3129" spans="1:19" x14ac:dyDescent="0.25">
      <c r="A3129" s="33" t="s">
        <v>154</v>
      </c>
      <c r="B3129" s="34">
        <f>VLOOKUP(D3129,nusedswatershed,4,FALSE)</f>
        <v>25</v>
      </c>
      <c r="C3129" s="35">
        <v>25</v>
      </c>
      <c r="D3129" s="36" t="s">
        <v>231</v>
      </c>
      <c r="E3129" s="36" t="s">
        <v>98</v>
      </c>
      <c r="F3129" s="21" t="s">
        <v>163</v>
      </c>
      <c r="G3129" s="40">
        <v>2020</v>
      </c>
      <c r="H3129" s="128">
        <v>772</v>
      </c>
      <c r="I3129" s="40">
        <v>772</v>
      </c>
      <c r="J3129" s="153">
        <f>K3129*I3129</f>
        <v>46.506052000000004</v>
      </c>
      <c r="K3129" s="52">
        <f>_xlfn.IFNA(VLOOKUP(D3129&amp;"."&amp;G3129,PNIdata!$E$6:$L$264,2,FALSE),"-")</f>
        <v>6.0241000000000003E-2</v>
      </c>
      <c r="L3129" s="158" t="str">
        <f>IFERROR(IF(O3129&gt;0,I3129*O3129,"   -"),"   -")</f>
        <v xml:space="preserve">   -</v>
      </c>
      <c r="M3129" s="52"/>
      <c r="N3129" s="167"/>
      <c r="O3129" s="167"/>
      <c r="S3129" s="53">
        <v>109300</v>
      </c>
    </row>
    <row r="3130" spans="1:19" x14ac:dyDescent="0.25">
      <c r="A3130" s="33" t="s">
        <v>154</v>
      </c>
      <c r="B3130" s="34">
        <f>VLOOKUP(D3130,nusedswatershed,4,FALSE)</f>
        <v>25</v>
      </c>
      <c r="C3130" s="35">
        <v>25</v>
      </c>
      <c r="D3130" s="36" t="s">
        <v>231</v>
      </c>
      <c r="E3130" s="36" t="s">
        <v>98</v>
      </c>
      <c r="F3130" s="21" t="s">
        <v>163</v>
      </c>
      <c r="G3130" s="40">
        <v>2021</v>
      </c>
      <c r="H3130" s="128">
        <v>1283</v>
      </c>
      <c r="I3130" s="40">
        <v>1283</v>
      </c>
      <c r="J3130" s="153">
        <f>K3130*I3130</f>
        <v>128.30000000000001</v>
      </c>
      <c r="K3130" s="52">
        <f>_xlfn.IFNA(VLOOKUP(D3130&amp;"."&amp;G3130,PNIdata!$E$6:$L$264,2,FALSE),"-")</f>
        <v>0.1</v>
      </c>
      <c r="L3130" s="158" t="str">
        <f>IFERROR(IF(O3130&gt;0,I3130*O3130,"   -"),"   -")</f>
        <v xml:space="preserve">   -</v>
      </c>
      <c r="M3130" s="52"/>
      <c r="N3130" s="167"/>
      <c r="O3130" s="167"/>
      <c r="S3130" s="53">
        <v>208000</v>
      </c>
    </row>
    <row r="3131" spans="1:19" x14ac:dyDescent="0.25">
      <c r="A3131" s="33" t="s">
        <v>154</v>
      </c>
      <c r="B3131" s="34">
        <f>VLOOKUP(D3131,nusedswatershed,4,FALSE)</f>
        <v>25</v>
      </c>
      <c r="C3131" s="35">
        <v>25</v>
      </c>
      <c r="D3131" s="36" t="s">
        <v>231</v>
      </c>
      <c r="E3131" s="36" t="s">
        <v>98</v>
      </c>
      <c r="F3131" s="21" t="s">
        <v>163</v>
      </c>
      <c r="G3131" s="22">
        <v>2009</v>
      </c>
      <c r="H3131" s="128">
        <v>780</v>
      </c>
      <c r="I3131" s="40">
        <v>780</v>
      </c>
      <c r="J3131" s="153">
        <f>K3131*I3131</f>
        <v>136.84242</v>
      </c>
      <c r="K3131" s="52">
        <f>_xlfn.IFNA(VLOOKUP(D3131&amp;"."&amp;G3131,PNIdata!$E$6:$L$264,2,FALSE),"-")</f>
        <v>0.17543900000000001</v>
      </c>
      <c r="L3131" s="158" t="str">
        <f>IFERROR(IF(O3131&gt;0,I3131*O3131,"   -"),"   -")</f>
        <v xml:space="preserve">   -</v>
      </c>
      <c r="M3131" s="52"/>
      <c r="N3131" s="167"/>
      <c r="O3131" s="167"/>
      <c r="S3131" s="53">
        <v>63000</v>
      </c>
    </row>
    <row r="3132" spans="1:19" x14ac:dyDescent="0.25">
      <c r="A3132" s="33" t="s">
        <v>154</v>
      </c>
      <c r="B3132" s="34">
        <f>VLOOKUP(D3132,nusedswatershed,4,FALSE)</f>
        <v>25</v>
      </c>
      <c r="C3132" s="35">
        <v>25</v>
      </c>
      <c r="D3132" s="36" t="s">
        <v>231</v>
      </c>
      <c r="E3132" s="36" t="s">
        <v>98</v>
      </c>
      <c r="F3132" s="21" t="s">
        <v>163</v>
      </c>
      <c r="G3132" s="40">
        <v>2018</v>
      </c>
      <c r="H3132" s="128">
        <v>1330</v>
      </c>
      <c r="I3132" s="40">
        <v>1330</v>
      </c>
      <c r="J3132" s="153">
        <f>K3132*I3132</f>
        <v>273.12481000000002</v>
      </c>
      <c r="K3132" s="52">
        <f>_xlfn.IFNA(VLOOKUP(D3132&amp;"."&amp;G3132,PNIdata!$E$6:$L$264,2,FALSE),"-")</f>
        <v>0.20535700000000001</v>
      </c>
      <c r="L3132" s="158" t="str">
        <f>IFERROR(IF(O3132&gt;0,I3132*O3132,"   -"),"   -")</f>
        <v xml:space="preserve">   -</v>
      </c>
      <c r="M3132" s="52"/>
      <c r="N3132" s="167"/>
      <c r="O3132" s="167"/>
      <c r="S3132" s="53">
        <v>162626</v>
      </c>
    </row>
    <row r="3133" spans="1:19" x14ac:dyDescent="0.25">
      <c r="A3133" s="33" t="s">
        <v>154</v>
      </c>
      <c r="B3133" s="34">
        <f>VLOOKUP(D3133,nusedswatershed,4,FALSE)</f>
        <v>25</v>
      </c>
      <c r="C3133" s="35">
        <v>25</v>
      </c>
      <c r="D3133" s="36" t="s">
        <v>231</v>
      </c>
      <c r="E3133" s="36" t="s">
        <v>98</v>
      </c>
      <c r="F3133" s="21" t="s">
        <v>163</v>
      </c>
      <c r="G3133">
        <v>2008</v>
      </c>
      <c r="H3133" s="128">
        <v>197</v>
      </c>
      <c r="I3133" s="40">
        <v>197</v>
      </c>
      <c r="J3133" s="153">
        <f>K3133*I3133</f>
        <v>42.214342000000002</v>
      </c>
      <c r="K3133" s="52">
        <f>_xlfn.IFNA(VLOOKUP(D3133&amp;"."&amp;G3133,PNIdata!$E$6:$L$264,2,FALSE),"-")</f>
        <v>0.214286</v>
      </c>
      <c r="L3133" s="158" t="str">
        <f>IFERROR(IF(O3133&gt;0,I3133*O3133,"   -"),"   -")</f>
        <v xml:space="preserve">   -</v>
      </c>
      <c r="M3133" s="52"/>
      <c r="N3133" s="167"/>
      <c r="O3133" s="167"/>
      <c r="S3133" s="53">
        <v>162350</v>
      </c>
    </row>
    <row r="3134" spans="1:19" x14ac:dyDescent="0.25">
      <c r="A3134" s="33" t="s">
        <v>154</v>
      </c>
      <c r="B3134" s="34">
        <f>VLOOKUP(D3134,nusedswatershed,4,FALSE)</f>
        <v>25</v>
      </c>
      <c r="C3134" s="35">
        <v>25</v>
      </c>
      <c r="D3134" s="36" t="s">
        <v>231</v>
      </c>
      <c r="E3134" s="36" t="s">
        <v>98</v>
      </c>
      <c r="F3134" s="21" t="s">
        <v>163</v>
      </c>
      <c r="G3134">
        <v>2013</v>
      </c>
      <c r="H3134" s="128">
        <v>545</v>
      </c>
      <c r="I3134" s="40">
        <v>545</v>
      </c>
      <c r="J3134" s="153">
        <f>K3134*I3134</f>
        <v>136.25</v>
      </c>
      <c r="K3134" s="52">
        <f>_xlfn.IFNA(VLOOKUP(D3134&amp;"."&amp;G3134,PNIdata!$E$6:$L$264,2,FALSE),"-")</f>
        <v>0.25</v>
      </c>
      <c r="L3134" s="158" t="str">
        <f>IFERROR(IF(O3134&gt;0,I3134*O3134,"   -"),"   -")</f>
        <v xml:space="preserve">   -</v>
      </c>
      <c r="M3134" s="52"/>
      <c r="N3134" s="167"/>
      <c r="O3134" s="167"/>
      <c r="S3134" s="53">
        <v>19000</v>
      </c>
    </row>
    <row r="3135" spans="1:19" x14ac:dyDescent="0.25">
      <c r="A3135" s="33" t="s">
        <v>154</v>
      </c>
      <c r="B3135" s="34">
        <f>VLOOKUP(D3135,nusedswatershed,4,FALSE)</f>
        <v>25</v>
      </c>
      <c r="C3135" s="35">
        <v>25</v>
      </c>
      <c r="D3135" s="36" t="s">
        <v>231</v>
      </c>
      <c r="E3135" s="36" t="s">
        <v>98</v>
      </c>
      <c r="F3135" s="21" t="s">
        <v>163</v>
      </c>
      <c r="G3135" s="40">
        <v>2016</v>
      </c>
      <c r="H3135" s="128">
        <v>258</v>
      </c>
      <c r="I3135" s="40">
        <v>258</v>
      </c>
      <c r="J3135" s="153">
        <f>K3135*I3135</f>
        <v>70.95</v>
      </c>
      <c r="K3135" s="52">
        <f>_xlfn.IFNA(VLOOKUP(D3135&amp;"."&amp;G3135,PNIdata!$E$6:$L$264,2,FALSE),"-")</f>
        <v>0.27500000000000002</v>
      </c>
      <c r="L3135" s="158" t="str">
        <f>IFERROR(IF(O3135&gt;0,I3135*O3135,"   -"),"   -")</f>
        <v xml:space="preserve">   -</v>
      </c>
      <c r="M3135" s="52"/>
      <c r="N3135" s="167"/>
      <c r="O3135" s="167"/>
      <c r="S3135" s="53">
        <v>94501</v>
      </c>
    </row>
    <row r="3136" spans="1:19" x14ac:dyDescent="0.25">
      <c r="A3136" s="33" t="s">
        <v>154</v>
      </c>
      <c r="B3136" s="34">
        <f>VLOOKUP(D3136,nusedswatershed,4,FALSE)</f>
        <v>25</v>
      </c>
      <c r="C3136" s="35">
        <v>25</v>
      </c>
      <c r="D3136" s="36" t="s">
        <v>231</v>
      </c>
      <c r="E3136" s="36" t="s">
        <v>98</v>
      </c>
      <c r="F3136" s="21" t="s">
        <v>163</v>
      </c>
      <c r="G3136" s="22">
        <v>2015</v>
      </c>
      <c r="H3136" s="128">
        <v>310</v>
      </c>
      <c r="I3136" s="40">
        <v>310</v>
      </c>
      <c r="J3136" s="153">
        <f>K3136*I3136</f>
        <v>124</v>
      </c>
      <c r="K3136" s="52">
        <f>_xlfn.IFNA(VLOOKUP(D3136&amp;"."&amp;G3136,PNIdata!$E$6:$L$264,2,FALSE),"-")</f>
        <v>0.4</v>
      </c>
      <c r="L3136" s="158" t="str">
        <f>IFERROR(IF(O3136&gt;0,I3136*O3136,"   -"),"   -")</f>
        <v xml:space="preserve">   -</v>
      </c>
      <c r="M3136" s="52"/>
      <c r="N3136" s="167"/>
      <c r="O3136" s="167"/>
      <c r="S3136" s="53">
        <v>51417</v>
      </c>
    </row>
    <row r="3137" spans="1:19" x14ac:dyDescent="0.25">
      <c r="A3137" s="33" t="s">
        <v>154</v>
      </c>
      <c r="B3137" s="34">
        <f>VLOOKUP(D3137,nusedswatershed,4,FALSE)</f>
        <v>25</v>
      </c>
      <c r="C3137" s="35">
        <v>25</v>
      </c>
      <c r="D3137" s="36" t="s">
        <v>231</v>
      </c>
      <c r="E3137" s="36" t="s">
        <v>98</v>
      </c>
      <c r="F3137" s="21" t="s">
        <v>163</v>
      </c>
      <c r="G3137" s="40">
        <v>2017</v>
      </c>
      <c r="H3137" s="128">
        <v>569</v>
      </c>
      <c r="I3137" s="40">
        <v>569</v>
      </c>
      <c r="J3137" s="153">
        <f>K3137*I3137</f>
        <v>240.73081299999998</v>
      </c>
      <c r="K3137" s="52">
        <f>_xlfn.IFNA(VLOOKUP(D3137&amp;"."&amp;G3137,PNIdata!$E$6:$L$264,2,FALSE),"-")</f>
        <v>0.42307699999999998</v>
      </c>
      <c r="L3137" s="158" t="str">
        <f>IFERROR(IF(O3137&gt;0,I3137*O3137,"   -"),"   -")</f>
        <v xml:space="preserve">   -</v>
      </c>
      <c r="M3137" s="52"/>
      <c r="N3137" s="167"/>
      <c r="O3137" s="167"/>
      <c r="S3137" s="53">
        <v>112403</v>
      </c>
    </row>
    <row r="3138" spans="1:19" x14ac:dyDescent="0.25">
      <c r="A3138" s="33" t="s">
        <v>154</v>
      </c>
      <c r="B3138" s="34">
        <f>VLOOKUP(D3138,nusedswatershed,4,FALSE)</f>
        <v>25</v>
      </c>
      <c r="C3138" s="35">
        <v>25</v>
      </c>
      <c r="D3138" s="36" t="s">
        <v>231</v>
      </c>
      <c r="E3138" s="36" t="s">
        <v>98</v>
      </c>
      <c r="F3138" s="21" t="s">
        <v>163</v>
      </c>
      <c r="G3138">
        <v>2006</v>
      </c>
      <c r="H3138" s="128">
        <v>124</v>
      </c>
      <c r="I3138" s="40">
        <v>124</v>
      </c>
      <c r="J3138" s="153">
        <f>K3138*I3138</f>
        <v>102.11759599999999</v>
      </c>
      <c r="K3138" s="52">
        <f>_xlfn.IFNA(VLOOKUP(D3138&amp;"."&amp;G3138,PNIdata!$E$6:$L$264,2,FALSE),"-")</f>
        <v>0.82352899999999996</v>
      </c>
      <c r="L3138" s="158" t="str">
        <f>IFERROR(IF(O3138&gt;0,I3138*O3138,"   -"),"   -")</f>
        <v xml:space="preserve">   -</v>
      </c>
      <c r="M3138" s="52"/>
      <c r="N3138" s="167"/>
      <c r="O3138" s="167"/>
      <c r="S3138" s="53"/>
    </row>
    <row r="3139" spans="1:19" x14ac:dyDescent="0.25">
      <c r="A3139" s="33" t="s">
        <v>154</v>
      </c>
      <c r="B3139" s="34">
        <f>VLOOKUP(D3139,nusedswatershed,4,FALSE)</f>
        <v>25</v>
      </c>
      <c r="C3139" s="35">
        <v>25</v>
      </c>
      <c r="D3139" s="36" t="s">
        <v>231</v>
      </c>
      <c r="E3139" s="36" t="s">
        <v>98</v>
      </c>
      <c r="F3139" s="21" t="s">
        <v>163</v>
      </c>
      <c r="G3139" s="22">
        <v>2010</v>
      </c>
      <c r="H3139" s="128">
        <v>380</v>
      </c>
      <c r="I3139" s="40">
        <v>380</v>
      </c>
      <c r="J3139" s="153">
        <f>K3139*I3139</f>
        <v>325.71433999999999</v>
      </c>
      <c r="K3139" s="52">
        <f>_xlfn.IFNA(VLOOKUP(D3139&amp;"."&amp;G3139,PNIdata!$E$6:$L$264,2,FALSE),"-")</f>
        <v>0.85714299999999999</v>
      </c>
      <c r="L3139" s="158" t="str">
        <f>IFERROR(IF(O3139&gt;0,I3139*O3139,"   -"),"   -")</f>
        <v xml:space="preserve">   -</v>
      </c>
      <c r="M3139" s="52"/>
      <c r="N3139" s="167"/>
      <c r="O3139" s="167"/>
      <c r="S3139" s="53">
        <v>19000</v>
      </c>
    </row>
    <row r="3140" spans="1:19" x14ac:dyDescent="0.25">
      <c r="A3140" s="33" t="s">
        <v>154</v>
      </c>
      <c r="B3140" s="34">
        <f>VLOOKUP(D3140,nusedswatershed,4,FALSE)</f>
        <v>25</v>
      </c>
      <c r="C3140" s="35">
        <v>25</v>
      </c>
      <c r="D3140" s="36" t="s">
        <v>231</v>
      </c>
      <c r="E3140" s="36" t="s">
        <v>98</v>
      </c>
      <c r="F3140" s="21" t="s">
        <v>163</v>
      </c>
      <c r="G3140">
        <v>2004</v>
      </c>
      <c r="H3140" s="128">
        <v>808</v>
      </c>
      <c r="I3140" s="40">
        <v>808</v>
      </c>
      <c r="J3140" s="153">
        <f>K3140*I3140</f>
        <v>763.11075199999993</v>
      </c>
      <c r="K3140" s="52">
        <f>_xlfn.IFNA(VLOOKUP(D3140&amp;"."&amp;G3140,PNIdata!$E$6:$L$264,2,FALSE),"-")</f>
        <v>0.94444399999999995</v>
      </c>
      <c r="L3140" s="158" t="str">
        <f>IFERROR(IF(O3140&gt;0,I3140*O3140,"   -"),"   -")</f>
        <v xml:space="preserve">   -</v>
      </c>
      <c r="M3140" s="52"/>
      <c r="N3140" s="167"/>
      <c r="O3140" s="167"/>
      <c r="S3140" s="53">
        <v>160964</v>
      </c>
    </row>
    <row r="3141" spans="1:19" x14ac:dyDescent="0.25">
      <c r="A3141" s="33" t="s">
        <v>154</v>
      </c>
      <c r="B3141" s="34">
        <f>VLOOKUP(D3141,nusedswatershed,4,FALSE)</f>
        <v>25</v>
      </c>
      <c r="C3141" s="35">
        <v>25</v>
      </c>
      <c r="D3141" s="36" t="s">
        <v>231</v>
      </c>
      <c r="E3141" s="36" t="s">
        <v>98</v>
      </c>
      <c r="F3141" s="21" t="s">
        <v>163</v>
      </c>
      <c r="G3141" s="22">
        <v>2014</v>
      </c>
      <c r="H3141" s="128">
        <v>91</v>
      </c>
      <c r="I3141" s="40">
        <v>91</v>
      </c>
      <c r="J3141" s="153">
        <f>K3141*I3141</f>
        <v>91</v>
      </c>
      <c r="K3141" s="52">
        <f>_xlfn.IFNA(VLOOKUP(D3141&amp;"."&amp;G3141,PNIdata!$E$6:$L$264,2,FALSE),"-")</f>
        <v>1</v>
      </c>
      <c r="L3141" s="158" t="str">
        <f>IFERROR(IF(O3141&gt;0,I3141*O3141,"   -"),"   -")</f>
        <v xml:space="preserve">   -</v>
      </c>
      <c r="M3141" s="52"/>
      <c r="N3141" s="167"/>
      <c r="O3141" s="167"/>
      <c r="S3141" s="53">
        <v>7950</v>
      </c>
    </row>
    <row r="3142" spans="1:19" x14ac:dyDescent="0.25">
      <c r="A3142" s="33" t="s">
        <v>154</v>
      </c>
      <c r="B3142" s="34">
        <f>VLOOKUP(D3142,nusedswatershed,4,FALSE)</f>
        <v>25</v>
      </c>
      <c r="C3142" s="35">
        <v>25</v>
      </c>
      <c r="D3142" s="36" t="s">
        <v>231</v>
      </c>
      <c r="E3142" s="36" t="s">
        <v>98</v>
      </c>
      <c r="F3142" s="21" t="s">
        <v>163</v>
      </c>
      <c r="G3142">
        <v>2005</v>
      </c>
      <c r="H3142" s="128">
        <v>176</v>
      </c>
      <c r="I3142" s="40">
        <v>176</v>
      </c>
      <c r="J3142" s="153">
        <f>K3142*I3142</f>
        <v>176</v>
      </c>
      <c r="K3142" s="52">
        <f>_xlfn.IFNA(VLOOKUP(D3142&amp;"."&amp;G3142,PNIdata!$E$6:$L$264,2,FALSE),"-")</f>
        <v>1</v>
      </c>
      <c r="L3142" s="158" t="str">
        <f>IFERROR(IF(O3142&gt;0,I3142*O3142,"   -"),"   -")</f>
        <v xml:space="preserve">   -</v>
      </c>
      <c r="M3142" s="52"/>
      <c r="N3142" s="167"/>
      <c r="O3142" s="167"/>
      <c r="S3142" s="53">
        <v>9000</v>
      </c>
    </row>
    <row r="3143" spans="1:19" x14ac:dyDescent="0.25">
      <c r="A3143" s="33" t="s">
        <v>154</v>
      </c>
      <c r="B3143" s="34">
        <f>VLOOKUP(D3143,nusedswatershed,4,FALSE)</f>
        <v>25</v>
      </c>
      <c r="C3143" s="35">
        <v>25</v>
      </c>
      <c r="D3143" s="36" t="s">
        <v>231</v>
      </c>
      <c r="E3143" s="36" t="s">
        <v>98</v>
      </c>
      <c r="F3143" s="21" t="s">
        <v>163</v>
      </c>
      <c r="G3143" s="40">
        <v>2023</v>
      </c>
      <c r="H3143" s="128">
        <v>1777</v>
      </c>
      <c r="I3143" s="40">
        <v>1777</v>
      </c>
      <c r="J3143" s="159" t="str">
        <f>IFERROR(IF(K3143&gt;0,I3143*K3143,"   -"),"   -")</f>
        <v xml:space="preserve">   -</v>
      </c>
      <c r="K3143" s="52" t="str">
        <f>_xlfn.IFNA(VLOOKUP(D3143&amp;"."&amp;G3143,PNIdata!$E$6:$L$264,2,FALSE),"-")</f>
        <v>-</v>
      </c>
      <c r="L3143" s="158" t="str">
        <f>IFERROR(IF(O3143&gt;0,I3143*O3143,"   -"),"   -")</f>
        <v xml:space="preserve">   -</v>
      </c>
      <c r="M3143" s="52"/>
      <c r="N3143" s="167"/>
      <c r="O3143" s="167"/>
    </row>
    <row r="3144" spans="1:19" x14ac:dyDescent="0.25">
      <c r="A3144" s="33" t="s">
        <v>154</v>
      </c>
      <c r="B3144" s="34">
        <f>VLOOKUP(D3144,nusedswatershed,4,FALSE)</f>
        <v>25</v>
      </c>
      <c r="C3144" s="35">
        <v>25</v>
      </c>
      <c r="D3144" s="36" t="s">
        <v>231</v>
      </c>
      <c r="E3144" s="36" t="s">
        <v>98</v>
      </c>
      <c r="F3144" s="21" t="s">
        <v>163</v>
      </c>
      <c r="G3144" s="40">
        <v>2022</v>
      </c>
      <c r="H3144" s="128">
        <v>263</v>
      </c>
      <c r="I3144" s="40">
        <v>263</v>
      </c>
      <c r="J3144" s="159" t="str">
        <f>IFERROR(IF(K3144&gt;0,I3144*K3144,"   -"),"   -")</f>
        <v xml:space="preserve">   -</v>
      </c>
      <c r="K3144" s="52" t="str">
        <f>_xlfn.IFNA(VLOOKUP(D3144&amp;"."&amp;G3144,PNIdata!$E$6:$L$264,2,FALSE),"-")</f>
        <v>-</v>
      </c>
      <c r="L3144" s="158" t="str">
        <f>IFERROR(IF(O3144&gt;0,I3144*O3144,"   -"),"   -")</f>
        <v xml:space="preserve">   -</v>
      </c>
      <c r="M3144" s="52"/>
      <c r="N3144" s="167"/>
      <c r="O3144" s="167"/>
      <c r="S3144" s="53">
        <v>161000</v>
      </c>
    </row>
    <row r="3145" spans="1:19" x14ac:dyDescent="0.25">
      <c r="A3145" s="33" t="s">
        <v>154</v>
      </c>
      <c r="B3145" s="34">
        <f>VLOOKUP(D3145,nusedswatershed,4,FALSE)</f>
        <v>25</v>
      </c>
      <c r="C3145" s="35">
        <v>25</v>
      </c>
      <c r="D3145" s="36" t="s">
        <v>231</v>
      </c>
      <c r="E3145" s="36" t="s">
        <v>98</v>
      </c>
      <c r="F3145" s="21" t="s">
        <v>163</v>
      </c>
      <c r="G3145" s="22">
        <v>2012</v>
      </c>
      <c r="H3145" s="128">
        <v>163</v>
      </c>
      <c r="I3145" s="40">
        <v>163</v>
      </c>
      <c r="J3145" s="159" t="str">
        <f>IFERROR(IF(K3145&gt;0,I3145*K3145,"   -"),"   -")</f>
        <v xml:space="preserve">   -</v>
      </c>
      <c r="K3145" s="52" t="str">
        <f>_xlfn.IFNA(VLOOKUP(D3145&amp;"."&amp;G3145,PNIdata!$E$6:$L$264,2,FALSE),"-")</f>
        <v>-</v>
      </c>
      <c r="L3145" s="158" t="str">
        <f>IFERROR(IF(O3145&gt;0,I3145*O3145,"   -"),"   -")</f>
        <v xml:space="preserve">   -</v>
      </c>
      <c r="M3145" s="52"/>
      <c r="N3145" s="167"/>
      <c r="O3145" s="167"/>
      <c r="S3145" s="53"/>
    </row>
    <row r="3146" spans="1:19" x14ac:dyDescent="0.25">
      <c r="A3146" s="33" t="s">
        <v>154</v>
      </c>
      <c r="B3146" s="34">
        <f>VLOOKUP(D3146,nusedswatershed,4,FALSE)</f>
        <v>25</v>
      </c>
      <c r="C3146" s="35">
        <v>25</v>
      </c>
      <c r="D3146" s="36" t="s">
        <v>231</v>
      </c>
      <c r="E3146" s="36" t="s">
        <v>98</v>
      </c>
      <c r="F3146" s="21" t="s">
        <v>163</v>
      </c>
      <c r="G3146" s="22">
        <v>2011</v>
      </c>
      <c r="H3146" s="128">
        <v>219</v>
      </c>
      <c r="I3146" s="40">
        <v>219</v>
      </c>
      <c r="J3146" s="159" t="str">
        <f>IFERROR(IF(K3146&gt;0,I3146*K3146,"   -"),"   -")</f>
        <v xml:space="preserve">   -</v>
      </c>
      <c r="K3146" s="52" t="str">
        <f>_xlfn.IFNA(VLOOKUP(D3146&amp;"."&amp;G3146,PNIdata!$E$6:$L$264,2,FALSE),"-")</f>
        <v>-</v>
      </c>
      <c r="L3146" s="158" t="str">
        <f>IFERROR(IF(O3146&gt;0,I3146*O3146,"   -"),"   -")</f>
        <v xml:space="preserve">   -</v>
      </c>
      <c r="M3146" s="52"/>
      <c r="N3146" s="167"/>
      <c r="O3146" s="167"/>
      <c r="S3146" s="53"/>
    </row>
    <row r="3147" spans="1:19" x14ac:dyDescent="0.25">
      <c r="A3147" s="33" t="s">
        <v>154</v>
      </c>
      <c r="B3147" s="34">
        <f>VLOOKUP(D3147,nusedswatershed,4,FALSE)</f>
        <v>25</v>
      </c>
      <c r="C3147" s="35">
        <v>25</v>
      </c>
      <c r="D3147" s="36" t="s">
        <v>231</v>
      </c>
      <c r="E3147" s="36" t="s">
        <v>98</v>
      </c>
      <c r="F3147" s="21" t="s">
        <v>163</v>
      </c>
      <c r="G3147">
        <v>2007</v>
      </c>
      <c r="H3147" s="128">
        <v>131</v>
      </c>
      <c r="I3147" s="40">
        <v>131</v>
      </c>
      <c r="J3147" s="159" t="str">
        <f>IFERROR(IF(K3147&gt;0,I3147*K3147,"   -"),"   -")</f>
        <v xml:space="preserve">   -</v>
      </c>
      <c r="K3147" s="52" t="str">
        <f>_xlfn.IFNA(VLOOKUP(D3147&amp;"."&amp;G3147,PNIdata!$E$6:$L$264,2,FALSE),"-")</f>
        <v>-</v>
      </c>
      <c r="L3147" s="158" t="str">
        <f>IFERROR(IF(O3147&gt;0,I3147*O3147,"   -"),"   -")</f>
        <v xml:space="preserve">   -</v>
      </c>
      <c r="M3147" s="52"/>
      <c r="N3147" s="167"/>
      <c r="O3147" s="167"/>
      <c r="S3147" s="53"/>
    </row>
    <row r="3148" spans="1:19" x14ac:dyDescent="0.25">
      <c r="A3148" s="33" t="s">
        <v>154</v>
      </c>
      <c r="B3148" s="34">
        <f>VLOOKUP(D3148,nusedswatershed,4,FALSE)</f>
        <v>25</v>
      </c>
      <c r="C3148" s="35">
        <v>25</v>
      </c>
      <c r="D3148" s="36" t="s">
        <v>231</v>
      </c>
      <c r="E3148" s="36" t="s">
        <v>98</v>
      </c>
      <c r="F3148" s="21" t="s">
        <v>163</v>
      </c>
      <c r="G3148">
        <v>2003</v>
      </c>
      <c r="H3148" s="128">
        <v>656</v>
      </c>
      <c r="I3148" s="40">
        <v>656</v>
      </c>
      <c r="J3148" s="159" t="str">
        <f>IFERROR(IF(K3148&gt;0,I3148*K3148,"   -"),"   -")</f>
        <v xml:space="preserve">   -</v>
      </c>
      <c r="K3148" s="52" t="str">
        <f>_xlfn.IFNA(VLOOKUP(D3148&amp;"."&amp;G3148,PNIdata!$E$6:$L$264,2,FALSE),"-")</f>
        <v>-</v>
      </c>
      <c r="L3148" s="158" t="str">
        <f>IFERROR(IF(O3148&gt;0,I3148*O3148,"   -"),"   -")</f>
        <v xml:space="preserve">   -</v>
      </c>
      <c r="M3148" s="52"/>
      <c r="N3148" s="167"/>
      <c r="O3148" s="167"/>
      <c r="S3148" s="53">
        <v>240000</v>
      </c>
    </row>
    <row r="3149" spans="1:19" x14ac:dyDescent="0.25">
      <c r="A3149" s="33" t="s">
        <v>154</v>
      </c>
      <c r="B3149" s="34">
        <f>VLOOKUP(D3149,nusedswatershed,4,FALSE)</f>
        <v>25</v>
      </c>
      <c r="C3149" s="35">
        <v>25</v>
      </c>
      <c r="D3149" s="36" t="s">
        <v>231</v>
      </c>
      <c r="E3149" s="36" t="s">
        <v>98</v>
      </c>
      <c r="F3149" s="21" t="s">
        <v>163</v>
      </c>
      <c r="G3149">
        <v>2002</v>
      </c>
      <c r="H3149" s="128">
        <v>658</v>
      </c>
      <c r="I3149" s="40">
        <v>658</v>
      </c>
      <c r="J3149" s="159" t="str">
        <f>IFERROR(IF(K3149&gt;0,I3149*K3149,"   -"),"   -")</f>
        <v xml:space="preserve">   -</v>
      </c>
      <c r="K3149" s="52" t="str">
        <f>_xlfn.IFNA(VLOOKUP(D3149&amp;"."&amp;G3149,PNIdata!$E$6:$L$264,2,FALSE),"-")</f>
        <v>-</v>
      </c>
      <c r="L3149" s="158" t="str">
        <f>IFERROR(IF(O3149&gt;0,I3149*O3149,"   -"),"   -")</f>
        <v xml:space="preserve">   -</v>
      </c>
      <c r="M3149" s="52"/>
      <c r="N3149" s="167"/>
      <c r="O3149" s="167"/>
      <c r="S3149" s="53">
        <v>175000</v>
      </c>
    </row>
    <row r="3150" spans="1:19" x14ac:dyDescent="0.25">
      <c r="A3150" s="33" t="s">
        <v>154</v>
      </c>
      <c r="B3150" s="34">
        <f>VLOOKUP(D3150,nusedswatershed,4,FALSE)</f>
        <v>25</v>
      </c>
      <c r="C3150" s="35">
        <v>25</v>
      </c>
      <c r="D3150" s="36" t="s">
        <v>231</v>
      </c>
      <c r="E3150" s="36" t="s">
        <v>98</v>
      </c>
      <c r="F3150" s="21" t="s">
        <v>163</v>
      </c>
      <c r="G3150">
        <v>2001</v>
      </c>
      <c r="H3150" s="128">
        <v>388</v>
      </c>
      <c r="I3150" s="40">
        <v>388</v>
      </c>
      <c r="J3150" s="159" t="str">
        <f>IFERROR(IF(K3150&gt;0,I3150*K3150,"   -"),"   -")</f>
        <v xml:space="preserve">   -</v>
      </c>
      <c r="K3150" s="52" t="str">
        <f>_xlfn.IFNA(VLOOKUP(D3150&amp;"."&amp;G3150,PNIdata!$E$6:$L$264,2,FALSE),"-")</f>
        <v>-</v>
      </c>
      <c r="L3150" s="158" t="str">
        <f>IFERROR(IF(O3150&gt;0,I3150*O3150,"   -"),"   -")</f>
        <v xml:space="preserve">   -</v>
      </c>
      <c r="M3150" s="52"/>
      <c r="N3150" s="167"/>
      <c r="O3150" s="167"/>
      <c r="S3150" s="53">
        <v>5000</v>
      </c>
    </row>
    <row r="3151" spans="1:19" x14ac:dyDescent="0.25">
      <c r="A3151" s="33" t="s">
        <v>154</v>
      </c>
      <c r="B3151" s="34">
        <f>VLOOKUP(D3151,nusedswatershed,4,FALSE)</f>
        <v>25</v>
      </c>
      <c r="C3151" s="35">
        <v>25</v>
      </c>
      <c r="D3151" s="36" t="s">
        <v>231</v>
      </c>
      <c r="E3151" s="36" t="s">
        <v>98</v>
      </c>
      <c r="F3151" s="21" t="s">
        <v>163</v>
      </c>
      <c r="G3151">
        <v>2000</v>
      </c>
      <c r="H3151" s="128">
        <v>1220</v>
      </c>
      <c r="I3151" s="40">
        <v>1220</v>
      </c>
      <c r="J3151" s="159" t="str">
        <f>IFERROR(IF(K3151&gt;0,I3151*K3151,"   -"),"   -")</f>
        <v xml:space="preserve">   -</v>
      </c>
      <c r="K3151" s="52" t="str">
        <f>_xlfn.IFNA(VLOOKUP(D3151&amp;"."&amp;G3151,PNIdata!$E$6:$L$264,2,FALSE),"-")</f>
        <v>-</v>
      </c>
      <c r="L3151" s="158" t="str">
        <f>IFERROR(IF(O3151&gt;0,I3151*O3151,"   -"),"   -")</f>
        <v xml:space="preserve">   -</v>
      </c>
      <c r="M3151" s="52"/>
      <c r="N3151" s="167"/>
      <c r="O3151" s="167"/>
      <c r="S3151" s="53">
        <v>400000</v>
      </c>
    </row>
    <row r="3152" spans="1:19" x14ac:dyDescent="0.25">
      <c r="A3152" s="33" t="s">
        <v>154</v>
      </c>
      <c r="B3152" s="34">
        <f>VLOOKUP(D3152,nusedswatershed,4,FALSE)</f>
        <v>25</v>
      </c>
      <c r="C3152" s="35">
        <v>25</v>
      </c>
      <c r="D3152" s="36" t="s">
        <v>231</v>
      </c>
      <c r="E3152" s="36" t="s">
        <v>98</v>
      </c>
      <c r="F3152" s="21" t="s">
        <v>163</v>
      </c>
      <c r="G3152">
        <v>1999</v>
      </c>
      <c r="H3152" s="128">
        <v>1606</v>
      </c>
      <c r="I3152" s="40">
        <v>1606</v>
      </c>
      <c r="J3152" s="159" t="str">
        <f>IFERROR(IF(K3152&gt;0,I3152*K3152,"   -"),"   -")</f>
        <v xml:space="preserve">   -</v>
      </c>
      <c r="K3152" s="52" t="str">
        <f>_xlfn.IFNA(VLOOKUP(D3152&amp;"."&amp;G3152,PNIdata!$E$6:$L$264,2,FALSE),"-")</f>
        <v>-</v>
      </c>
      <c r="L3152" s="158" t="str">
        <f>IFERROR(IF(O3152&gt;0,I3152*O3152,"   -"),"   -")</f>
        <v xml:space="preserve">   -</v>
      </c>
      <c r="M3152" s="52"/>
      <c r="N3152" s="167"/>
      <c r="O3152" s="168"/>
      <c r="S3152" s="53"/>
    </row>
    <row r="3153" spans="1:19" x14ac:dyDescent="0.25">
      <c r="A3153" s="33" t="s">
        <v>154</v>
      </c>
      <c r="B3153" s="34">
        <f>VLOOKUP(D3153,nusedswatershed,4,FALSE)</f>
        <v>25</v>
      </c>
      <c r="C3153" s="35">
        <v>25</v>
      </c>
      <c r="D3153" s="36" t="s">
        <v>231</v>
      </c>
      <c r="E3153" s="36" t="s">
        <v>98</v>
      </c>
      <c r="F3153" s="21" t="s">
        <v>163</v>
      </c>
      <c r="G3153" s="22">
        <v>1998</v>
      </c>
      <c r="H3153" s="128">
        <v>519</v>
      </c>
      <c r="I3153" s="40">
        <v>519</v>
      </c>
      <c r="J3153" s="159" t="str">
        <f>IFERROR(IF(K3153&gt;0,I3153*K3153,"   -"),"   -")</f>
        <v xml:space="preserve">   -</v>
      </c>
      <c r="K3153" s="52" t="str">
        <f>_xlfn.IFNA(VLOOKUP(D3153&amp;"."&amp;G3153,PNIdata!$E$6:$L$264,2,FALSE),"-")</f>
        <v>-</v>
      </c>
      <c r="L3153" s="158" t="str">
        <f>IFERROR(IF(O3153&gt;0,I3153*O3153,"   -"),"   -")</f>
        <v xml:space="preserve">   -</v>
      </c>
      <c r="M3153" s="52"/>
      <c r="N3153" s="167"/>
      <c r="O3153" s="167"/>
      <c r="S3153" s="53">
        <v>215000</v>
      </c>
    </row>
    <row r="3154" spans="1:19" x14ac:dyDescent="0.25">
      <c r="A3154" s="33" t="s">
        <v>154</v>
      </c>
      <c r="B3154" s="34">
        <f>VLOOKUP(D3154,nusedswatershed,4,FALSE)</f>
        <v>25</v>
      </c>
      <c r="C3154" s="35">
        <v>25</v>
      </c>
      <c r="D3154" s="36" t="s">
        <v>231</v>
      </c>
      <c r="E3154" s="36" t="s">
        <v>98</v>
      </c>
      <c r="F3154" s="21" t="s">
        <v>163</v>
      </c>
      <c r="G3154" s="22">
        <v>1997</v>
      </c>
      <c r="H3154" s="128">
        <v>687</v>
      </c>
      <c r="I3154" s="40">
        <v>687</v>
      </c>
      <c r="J3154" s="159" t="str">
        <f>IFERROR(IF(K3154&gt;0,I3154*K3154,"   -"),"   -")</f>
        <v xml:space="preserve">   -</v>
      </c>
      <c r="K3154" s="52" t="str">
        <f>_xlfn.IFNA(VLOOKUP(D3154&amp;"."&amp;G3154,PNIdata!$E$6:$L$264,2,FALSE),"-")</f>
        <v>-</v>
      </c>
      <c r="L3154" s="158" t="str">
        <f>IFERROR(IF(O3154&gt;0,I3154*O3154,"   -"),"   -")</f>
        <v xml:space="preserve">   -</v>
      </c>
      <c r="M3154" s="52"/>
      <c r="N3154" s="167"/>
      <c r="O3154" s="167"/>
      <c r="S3154" s="53">
        <v>245780</v>
      </c>
    </row>
    <row r="3155" spans="1:19" x14ac:dyDescent="0.25">
      <c r="A3155" s="33" t="s">
        <v>154</v>
      </c>
      <c r="B3155" s="34">
        <f>VLOOKUP(D3155,nusedswatershed,4,FALSE)</f>
        <v>25</v>
      </c>
      <c r="C3155" s="35">
        <v>25</v>
      </c>
      <c r="D3155" s="36" t="s">
        <v>231</v>
      </c>
      <c r="E3155" s="36" t="s">
        <v>98</v>
      </c>
      <c r="F3155" s="21" t="s">
        <v>163</v>
      </c>
      <c r="G3155" s="22">
        <v>1996</v>
      </c>
      <c r="H3155" s="128">
        <v>680</v>
      </c>
      <c r="I3155" s="40">
        <v>680</v>
      </c>
      <c r="J3155" s="159" t="str">
        <f>IFERROR(IF(K3155&gt;0,I3155*K3155,"   -"),"   -")</f>
        <v xml:space="preserve">   -</v>
      </c>
      <c r="K3155" s="52" t="str">
        <f>_xlfn.IFNA(VLOOKUP(D3155&amp;"."&amp;G3155,PNIdata!$E$6:$L$264,2,FALSE),"-")</f>
        <v>-</v>
      </c>
      <c r="L3155" s="158" t="str">
        <f>IFERROR(IF(O3155&gt;0,I3155*O3155,"   -"),"   -")</f>
        <v xml:space="preserve">   -</v>
      </c>
      <c r="M3155" s="52"/>
      <c r="N3155" s="167"/>
      <c r="O3155" s="167"/>
      <c r="S3155" s="53">
        <v>240080</v>
      </c>
    </row>
    <row r="3156" spans="1:19" x14ac:dyDescent="0.25">
      <c r="A3156" s="33" t="s">
        <v>154</v>
      </c>
      <c r="B3156" s="34">
        <f>VLOOKUP(D3156,nusedswatershed,4,FALSE)</f>
        <v>25</v>
      </c>
      <c r="C3156" s="35">
        <v>25</v>
      </c>
      <c r="D3156" s="36" t="s">
        <v>231</v>
      </c>
      <c r="E3156" s="36" t="s">
        <v>98</v>
      </c>
      <c r="F3156" s="21" t="s">
        <v>163</v>
      </c>
      <c r="G3156" s="22">
        <v>1995</v>
      </c>
      <c r="H3156" s="128">
        <v>415</v>
      </c>
      <c r="I3156" s="40">
        <v>415</v>
      </c>
      <c r="J3156" s="159" t="str">
        <f>IFERROR(IF(K3156&gt;0,I3156*K3156,"   -"),"   -")</f>
        <v xml:space="preserve">   -</v>
      </c>
      <c r="K3156" s="52" t="str">
        <f>_xlfn.IFNA(VLOOKUP(D3156&amp;"."&amp;G3156,PNIdata!$E$6:$L$264,2,FALSE),"-")</f>
        <v>-</v>
      </c>
      <c r="L3156" s="158" t="str">
        <f>IFERROR(IF(O3156&gt;0,I3156*O3156,"   -"),"   -")</f>
        <v xml:space="preserve">   -</v>
      </c>
      <c r="M3156" s="52"/>
      <c r="N3156" s="167"/>
      <c r="O3156" s="167"/>
      <c r="S3156" s="53">
        <v>300080</v>
      </c>
    </row>
    <row r="3157" spans="1:19" hidden="1" x14ac:dyDescent="0.25">
      <c r="A3157" s="33" t="s">
        <v>154</v>
      </c>
      <c r="B3157" s="34">
        <f>VLOOKUP(D3157,nusedswatershed,4,FALSE)</f>
        <v>25</v>
      </c>
      <c r="C3157" s="35">
        <v>25</v>
      </c>
      <c r="D3157" s="36" t="s">
        <v>231</v>
      </c>
      <c r="E3157" s="36" t="s">
        <v>98</v>
      </c>
      <c r="F3157" s="21" t="s">
        <v>163</v>
      </c>
      <c r="G3157" s="22">
        <v>1994</v>
      </c>
      <c r="H3157" s="128">
        <v>300</v>
      </c>
      <c r="I3157" s="40">
        <v>300</v>
      </c>
      <c r="J3157" s="159" t="str">
        <f>IFERROR(IF(K3157&gt;0,I3157*K3157,"   -"),"   -")</f>
        <v xml:space="preserve">   -</v>
      </c>
      <c r="K3157" s="52" t="str">
        <f>_xlfn.IFNA(VLOOKUP(D3157&amp;"."&amp;G3157,PNIdata!$E$6:$L$264,2,FALSE),"-")</f>
        <v>-</v>
      </c>
      <c r="L3157" s="158" t="str">
        <f>IFERROR(IF(O3157&gt;0,I3157*O3157,"   -"),"   -")</f>
        <v xml:space="preserve">   -</v>
      </c>
      <c r="M3157" s="52"/>
      <c r="N3157" s="167"/>
      <c r="O3157" s="167"/>
      <c r="S3157" s="53">
        <v>200515</v>
      </c>
    </row>
    <row r="3158" spans="1:19" hidden="1" x14ac:dyDescent="0.25">
      <c r="A3158" s="33" t="s">
        <v>154</v>
      </c>
      <c r="B3158" s="34">
        <f>VLOOKUP(D3158,nusedswatershed,4,FALSE)</f>
        <v>25</v>
      </c>
      <c r="C3158" s="35">
        <v>25</v>
      </c>
      <c r="D3158" s="36" t="s">
        <v>231</v>
      </c>
      <c r="E3158" s="36" t="s">
        <v>98</v>
      </c>
      <c r="F3158" s="21" t="s">
        <v>163</v>
      </c>
      <c r="G3158" s="22">
        <v>1993</v>
      </c>
      <c r="H3158" s="128">
        <v>500</v>
      </c>
      <c r="I3158" s="40">
        <v>500</v>
      </c>
      <c r="J3158" s="159" t="str">
        <f>IFERROR(IF(K3158&gt;0,I3158*K3158,"   -"),"   -")</f>
        <v xml:space="preserve">   -</v>
      </c>
      <c r="K3158" s="52" t="str">
        <f>_xlfn.IFNA(VLOOKUP(D3158&amp;"."&amp;G3158,PNIdata!$E$6:$L$264,2,FALSE),"-")</f>
        <v>-</v>
      </c>
      <c r="L3158" s="158" t="str">
        <f>IFERROR(IF(O3158&gt;0,I3158*O3158,"   -"),"   -")</f>
        <v xml:space="preserve">   -</v>
      </c>
      <c r="M3158" s="52"/>
      <c r="N3158" s="167"/>
      <c r="O3158" s="167"/>
      <c r="S3158" s="53">
        <v>150490</v>
      </c>
    </row>
    <row r="3159" spans="1:19" hidden="1" x14ac:dyDescent="0.25">
      <c r="A3159" s="33" t="s">
        <v>154</v>
      </c>
      <c r="B3159" s="34">
        <f>VLOOKUP(D3159,nusedswatershed,4,FALSE)</f>
        <v>25</v>
      </c>
      <c r="C3159" s="35">
        <v>25</v>
      </c>
      <c r="D3159" s="36" t="s">
        <v>231</v>
      </c>
      <c r="E3159" s="36" t="s">
        <v>98</v>
      </c>
      <c r="F3159" s="21" t="s">
        <v>163</v>
      </c>
      <c r="G3159" s="22">
        <v>1992</v>
      </c>
      <c r="H3159" s="128">
        <v>1400</v>
      </c>
      <c r="I3159" s="40">
        <v>1400</v>
      </c>
      <c r="J3159" s="159" t="str">
        <f>IFERROR(IF(K3159&gt;0,I3159*K3159,"   -"),"   -")</f>
        <v xml:space="preserve">   -</v>
      </c>
      <c r="K3159" s="52" t="str">
        <f>_xlfn.IFNA(VLOOKUP(D3159&amp;"."&amp;G3159,PNIdata!$E$6:$L$264,2,FALSE),"-")</f>
        <v>-</v>
      </c>
      <c r="L3159" s="158" t="str">
        <f>IFERROR(IF(O3159&gt;0,I3159*O3159,"   -"),"   -")</f>
        <v xml:space="preserve">   -</v>
      </c>
      <c r="M3159" s="52"/>
      <c r="N3159" s="167"/>
      <c r="O3159" s="167"/>
      <c r="S3159" s="53">
        <v>165080</v>
      </c>
    </row>
    <row r="3160" spans="1:19" hidden="1" x14ac:dyDescent="0.25">
      <c r="A3160" s="33" t="s">
        <v>154</v>
      </c>
      <c r="B3160" s="34">
        <f>VLOOKUP(D3160,nusedswatershed,4,FALSE)</f>
        <v>25</v>
      </c>
      <c r="C3160" s="35">
        <v>25</v>
      </c>
      <c r="D3160" s="36" t="s">
        <v>231</v>
      </c>
      <c r="E3160" s="36" t="s">
        <v>98</v>
      </c>
      <c r="F3160" s="21" t="s">
        <v>163</v>
      </c>
      <c r="G3160" s="22">
        <v>1991</v>
      </c>
      <c r="H3160" s="128">
        <v>1400</v>
      </c>
      <c r="I3160" s="40">
        <v>1400</v>
      </c>
      <c r="J3160" s="159" t="str">
        <f>IFERROR(IF(K3160&gt;0,I3160*K3160,"   -"),"   -")</f>
        <v xml:space="preserve">   -</v>
      </c>
      <c r="K3160" s="52" t="str">
        <f>_xlfn.IFNA(VLOOKUP(D3160&amp;"."&amp;G3160,PNIdata!$E$6:$L$264,2,FALSE),"-")</f>
        <v>-</v>
      </c>
      <c r="L3160" s="158" t="str">
        <f>IFERROR(IF(O3160&gt;0,I3160*O3160,"   -"),"   -")</f>
        <v xml:space="preserve">   -</v>
      </c>
      <c r="M3160" s="52"/>
      <c r="N3160" s="167"/>
      <c r="O3160" s="167"/>
      <c r="S3160" s="53">
        <v>365080</v>
      </c>
    </row>
    <row r="3161" spans="1:19" hidden="1" x14ac:dyDescent="0.25">
      <c r="A3161" s="33" t="s">
        <v>154</v>
      </c>
      <c r="B3161" s="34">
        <f>VLOOKUP(D3161,nusedswatershed,4,FALSE)</f>
        <v>25</v>
      </c>
      <c r="C3161" s="35">
        <v>25</v>
      </c>
      <c r="D3161" s="36" t="s">
        <v>231</v>
      </c>
      <c r="E3161" s="36" t="s">
        <v>98</v>
      </c>
      <c r="F3161" s="21" t="s">
        <v>163</v>
      </c>
      <c r="G3161" s="22">
        <v>1990</v>
      </c>
      <c r="H3161" s="128">
        <v>232</v>
      </c>
      <c r="I3161" s="40">
        <v>232</v>
      </c>
      <c r="J3161" s="159" t="str">
        <f>IFERROR(IF(K3161&gt;0,I3161*K3161,"   -"),"   -")</f>
        <v xml:space="preserve">   -</v>
      </c>
      <c r="K3161" s="52" t="str">
        <f>_xlfn.IFNA(VLOOKUP(D3161&amp;"."&amp;G3161,PNIdata!$E$6:$L$264,2,FALSE),"-")</f>
        <v>-</v>
      </c>
      <c r="L3161" s="158" t="str">
        <f>IFERROR(IF(O3161&gt;0,I3161*O3161,"   -"),"   -")</f>
        <v xml:space="preserve">   -</v>
      </c>
      <c r="M3161" s="52"/>
      <c r="N3161" s="167"/>
      <c r="O3161" s="167"/>
      <c r="S3161" s="53">
        <v>140000</v>
      </c>
    </row>
    <row r="3162" spans="1:19" hidden="1" x14ac:dyDescent="0.25">
      <c r="A3162" s="33" t="s">
        <v>154</v>
      </c>
      <c r="B3162" s="34">
        <f>VLOOKUP(D3162,nusedswatershed,4,FALSE)</f>
        <v>25</v>
      </c>
      <c r="C3162" s="35">
        <v>25</v>
      </c>
      <c r="D3162" s="36" t="s">
        <v>231</v>
      </c>
      <c r="E3162" s="36" t="s">
        <v>98</v>
      </c>
      <c r="F3162" s="21" t="s">
        <v>163</v>
      </c>
      <c r="G3162" s="22">
        <v>1989</v>
      </c>
      <c r="H3162" s="128">
        <v>500</v>
      </c>
      <c r="I3162" s="40">
        <v>500</v>
      </c>
      <c r="J3162" s="159" t="str">
        <f>IFERROR(IF(K3162&gt;0,I3162*K3162,"   -"),"   -")</f>
        <v xml:space="preserve">   -</v>
      </c>
      <c r="K3162" s="52" t="str">
        <f>_xlfn.IFNA(VLOOKUP(D3162&amp;"."&amp;G3162,PNIdata!$E$6:$L$264,2,FALSE),"-")</f>
        <v>-</v>
      </c>
      <c r="L3162" s="158" t="str">
        <f>IFERROR(IF(O3162&gt;0,I3162*O3162,"   -"),"   -")</f>
        <v xml:space="preserve">   -</v>
      </c>
      <c r="M3162" s="52"/>
      <c r="N3162" s="167"/>
      <c r="O3162" s="167"/>
      <c r="S3162" s="53">
        <v>58000</v>
      </c>
    </row>
    <row r="3163" spans="1:19" hidden="1" x14ac:dyDescent="0.25">
      <c r="A3163" s="33" t="s">
        <v>154</v>
      </c>
      <c r="B3163" s="34">
        <f>VLOOKUP(D3163,nusedswatershed,4,FALSE)</f>
        <v>25</v>
      </c>
      <c r="C3163" s="35">
        <v>25</v>
      </c>
      <c r="D3163" s="36" t="s">
        <v>231</v>
      </c>
      <c r="E3163" s="36" t="s">
        <v>98</v>
      </c>
      <c r="F3163" s="21" t="s">
        <v>163</v>
      </c>
      <c r="G3163" s="22">
        <v>1988</v>
      </c>
      <c r="H3163" s="128">
        <v>125</v>
      </c>
      <c r="I3163" s="40">
        <v>125</v>
      </c>
      <c r="J3163" s="159" t="str">
        <f>IFERROR(IF(K3163&gt;0,I3163*K3163,"   -"),"   -")</f>
        <v xml:space="preserve">   -</v>
      </c>
      <c r="K3163" s="52" t="str">
        <f>_xlfn.IFNA(VLOOKUP(D3163&amp;"."&amp;G3163,PNIdata!$E$6:$L$264,2,FALSE),"-")</f>
        <v>-</v>
      </c>
      <c r="L3163" s="158" t="str">
        <f>IFERROR(IF(O3163&gt;0,I3163*O3163,"   -"),"   -")</f>
        <v xml:space="preserve">   -</v>
      </c>
      <c r="M3163" s="52"/>
      <c r="N3163" s="167"/>
      <c r="O3163" s="167"/>
      <c r="S3163" s="53"/>
    </row>
    <row r="3164" spans="1:19" hidden="1" x14ac:dyDescent="0.25">
      <c r="A3164" s="33" t="s">
        <v>154</v>
      </c>
      <c r="B3164" s="34">
        <f>VLOOKUP(D3164,nusedswatershed,4,FALSE)</f>
        <v>25</v>
      </c>
      <c r="C3164" s="35">
        <v>25</v>
      </c>
      <c r="D3164" s="36" t="s">
        <v>231</v>
      </c>
      <c r="E3164" s="36" t="s">
        <v>98</v>
      </c>
      <c r="F3164" s="21" t="s">
        <v>163</v>
      </c>
      <c r="G3164" s="22">
        <v>1987</v>
      </c>
      <c r="H3164" s="128">
        <v>20</v>
      </c>
      <c r="I3164" s="40">
        <v>20</v>
      </c>
      <c r="J3164" s="159" t="str">
        <f>IFERROR(IF(K3164&gt;0,I3164*K3164,"   -"),"   -")</f>
        <v xml:space="preserve">   -</v>
      </c>
      <c r="K3164" s="52" t="str">
        <f>_xlfn.IFNA(VLOOKUP(D3164&amp;"."&amp;G3164,PNIdata!$E$6:$L$264,2,FALSE),"-")</f>
        <v>-</v>
      </c>
      <c r="L3164" s="158" t="str">
        <f>IFERROR(IF(O3164&gt;0,I3164*O3164,"   -"),"   -")</f>
        <v xml:space="preserve">   -</v>
      </c>
      <c r="M3164" s="52"/>
      <c r="N3164" s="167"/>
      <c r="O3164" s="167"/>
      <c r="S3164" s="53"/>
    </row>
    <row r="3165" spans="1:19" hidden="1" x14ac:dyDescent="0.25">
      <c r="A3165" s="33" t="s">
        <v>154</v>
      </c>
      <c r="B3165" s="34">
        <f>VLOOKUP(D3165,nusedswatershed,4,FALSE)</f>
        <v>25</v>
      </c>
      <c r="C3165" s="35">
        <v>25</v>
      </c>
      <c r="D3165" s="36" t="s">
        <v>231</v>
      </c>
      <c r="E3165" s="36" t="s">
        <v>98</v>
      </c>
      <c r="F3165" s="21" t="s">
        <v>163</v>
      </c>
      <c r="G3165" s="22">
        <v>1986</v>
      </c>
      <c r="H3165" s="128">
        <v>60</v>
      </c>
      <c r="I3165" s="40">
        <v>60</v>
      </c>
      <c r="J3165" s="159" t="str">
        <f>IFERROR(IF(K3165&gt;0,I3165*K3165,"   -"),"   -")</f>
        <v xml:space="preserve">   -</v>
      </c>
      <c r="K3165" s="52" t="str">
        <f>_xlfn.IFNA(VLOOKUP(D3165&amp;"."&amp;G3165,PNIdata!$E$6:$L$264,2,FALSE),"-")</f>
        <v>-</v>
      </c>
      <c r="L3165" s="158" t="str">
        <f>IFERROR(IF(O3165&gt;0,I3165*O3165,"   -"),"   -")</f>
        <v xml:space="preserve">   -</v>
      </c>
      <c r="M3165" s="52"/>
      <c r="N3165" s="167"/>
      <c r="O3165" s="167"/>
      <c r="S3165" s="53"/>
    </row>
    <row r="3166" spans="1:19" hidden="1" x14ac:dyDescent="0.25">
      <c r="A3166" s="33" t="s">
        <v>154</v>
      </c>
      <c r="B3166" s="34">
        <f>VLOOKUP(D3166,nusedswatershed,4,FALSE)</f>
        <v>25</v>
      </c>
      <c r="C3166" s="35">
        <v>25</v>
      </c>
      <c r="D3166" s="36" t="s">
        <v>231</v>
      </c>
      <c r="E3166" s="36" t="s">
        <v>98</v>
      </c>
      <c r="F3166" s="21" t="s">
        <v>163</v>
      </c>
      <c r="G3166" s="22">
        <v>1985</v>
      </c>
      <c r="H3166" s="128">
        <v>50</v>
      </c>
      <c r="I3166" s="40">
        <v>50</v>
      </c>
      <c r="J3166" s="159" t="str">
        <f>IFERROR(IF(K3166&gt;0,I3166*K3166,"   -"),"   -")</f>
        <v xml:space="preserve">   -</v>
      </c>
      <c r="K3166" s="52" t="str">
        <f>_xlfn.IFNA(VLOOKUP(D3166&amp;"."&amp;G3166,PNIdata!$E$6:$L$264,2,FALSE),"-")</f>
        <v>-</v>
      </c>
      <c r="L3166" s="158" t="str">
        <f>IFERROR(IF(O3166&gt;0,I3166*O3166,"   -"),"   -")</f>
        <v xml:space="preserve">   -</v>
      </c>
      <c r="M3166" s="52"/>
      <c r="N3166" s="167"/>
      <c r="O3166" s="167"/>
      <c r="S3166" s="53">
        <v>68437</v>
      </c>
    </row>
    <row r="3167" spans="1:19" hidden="1" x14ac:dyDescent="0.25">
      <c r="A3167" s="33" t="s">
        <v>154</v>
      </c>
      <c r="B3167" s="34">
        <f>VLOOKUP(D3167,nusedswatershed,4,FALSE)</f>
        <v>25</v>
      </c>
      <c r="C3167" s="35">
        <v>25</v>
      </c>
      <c r="D3167" s="36" t="s">
        <v>231</v>
      </c>
      <c r="E3167" s="36" t="s">
        <v>98</v>
      </c>
      <c r="F3167" s="21" t="s">
        <v>163</v>
      </c>
      <c r="G3167" s="22">
        <v>1984</v>
      </c>
      <c r="H3167" s="128">
        <v>12</v>
      </c>
      <c r="I3167" s="40">
        <v>12</v>
      </c>
      <c r="J3167" s="159" t="str">
        <f>IFERROR(IF(K3167&gt;0,I3167*K3167,"   -"),"   -")</f>
        <v xml:space="preserve">   -</v>
      </c>
      <c r="K3167" s="52" t="str">
        <f>_xlfn.IFNA(VLOOKUP(D3167&amp;"."&amp;G3167,PNIdata!$E$6:$L$264,2,FALSE),"-")</f>
        <v>-</v>
      </c>
      <c r="L3167" s="158" t="str">
        <f>IFERROR(IF(O3167&gt;0,I3167*O3167,"   -"),"   -")</f>
        <v xml:space="preserve">   -</v>
      </c>
      <c r="M3167" s="52"/>
      <c r="N3167" s="167"/>
      <c r="O3167" s="167"/>
      <c r="S3167" s="53"/>
    </row>
    <row r="3168" spans="1:19" hidden="1" x14ac:dyDescent="0.25">
      <c r="A3168" s="33" t="s">
        <v>154</v>
      </c>
      <c r="B3168" s="34">
        <f>VLOOKUP(D3168,nusedswatershed,4,FALSE)</f>
        <v>25</v>
      </c>
      <c r="C3168" s="35">
        <v>25</v>
      </c>
      <c r="D3168" s="36" t="s">
        <v>231</v>
      </c>
      <c r="E3168" s="36" t="s">
        <v>98</v>
      </c>
      <c r="F3168" s="21" t="s">
        <v>163</v>
      </c>
      <c r="G3168" s="22">
        <v>1983</v>
      </c>
      <c r="H3168" s="128">
        <v>50</v>
      </c>
      <c r="I3168" s="40">
        <v>50</v>
      </c>
      <c r="J3168" s="159" t="str">
        <f>IFERROR(IF(K3168&gt;0,I3168*K3168,"   -"),"   -")</f>
        <v xml:space="preserve">   -</v>
      </c>
      <c r="K3168" s="52" t="str">
        <f>_xlfn.IFNA(VLOOKUP(D3168&amp;"."&amp;G3168,PNIdata!$E$6:$L$264,2,FALSE),"-")</f>
        <v>-</v>
      </c>
      <c r="L3168" s="158" t="str">
        <f>IFERROR(IF(O3168&gt;0,I3168*O3168,"   -"),"   -")</f>
        <v xml:space="preserve">   -</v>
      </c>
      <c r="M3168" s="52"/>
      <c r="N3168" s="167"/>
      <c r="O3168" s="167"/>
      <c r="S3168" s="53"/>
    </row>
    <row r="3169" spans="1:19" hidden="1" x14ac:dyDescent="0.25">
      <c r="A3169" s="33" t="s">
        <v>154</v>
      </c>
      <c r="B3169" s="34">
        <f>VLOOKUP(D3169,nusedswatershed,4,FALSE)</f>
        <v>25</v>
      </c>
      <c r="C3169" s="35">
        <v>25</v>
      </c>
      <c r="D3169" s="36" t="s">
        <v>231</v>
      </c>
      <c r="E3169" s="36" t="s">
        <v>98</v>
      </c>
      <c r="F3169" s="21" t="s">
        <v>163</v>
      </c>
      <c r="G3169" s="22">
        <v>1982</v>
      </c>
      <c r="H3169" s="128">
        <v>125</v>
      </c>
      <c r="I3169" s="40">
        <v>125</v>
      </c>
      <c r="J3169" s="159" t="str">
        <f>IFERROR(IF(K3169&gt;0,I3169*K3169,"   -"),"   -")</f>
        <v xml:space="preserve">   -</v>
      </c>
      <c r="K3169" s="52" t="str">
        <f>_xlfn.IFNA(VLOOKUP(D3169&amp;"."&amp;G3169,PNIdata!$E$6:$L$264,2,FALSE),"-")</f>
        <v>-</v>
      </c>
      <c r="L3169" s="158" t="str">
        <f>IFERROR(IF(O3169&gt;0,I3169*O3169,"   -"),"   -")</f>
        <v xml:space="preserve">   -</v>
      </c>
      <c r="M3169" s="52"/>
      <c r="N3169" s="167"/>
      <c r="O3169" s="167"/>
      <c r="S3169" s="53"/>
    </row>
    <row r="3170" spans="1:19" hidden="1" x14ac:dyDescent="0.25">
      <c r="A3170" s="33" t="s">
        <v>154</v>
      </c>
      <c r="B3170" s="34">
        <f>VLOOKUP(D3170,nusedswatershed,4,FALSE)</f>
        <v>25</v>
      </c>
      <c r="C3170" s="35">
        <v>25</v>
      </c>
      <c r="D3170" s="36" t="s">
        <v>231</v>
      </c>
      <c r="E3170" s="36" t="s">
        <v>98</v>
      </c>
      <c r="F3170" s="21" t="s">
        <v>163</v>
      </c>
      <c r="G3170" s="22">
        <v>1981</v>
      </c>
      <c r="H3170" s="128">
        <v>150</v>
      </c>
      <c r="I3170" s="40">
        <v>150</v>
      </c>
      <c r="J3170" s="159" t="str">
        <f>IFERROR(IF(K3170&gt;0,I3170*K3170,"   -"),"   -")</f>
        <v xml:space="preserve">   -</v>
      </c>
      <c r="K3170" s="52" t="str">
        <f>_xlfn.IFNA(VLOOKUP(D3170&amp;"."&amp;G3170,PNIdata!$E$6:$L$264,2,FALSE),"-")</f>
        <v>-</v>
      </c>
      <c r="L3170" s="158" t="str">
        <f>IFERROR(IF(O3170&gt;0,I3170*O3170,"   -"),"   -")</f>
        <v xml:space="preserve">   -</v>
      </c>
      <c r="M3170" s="52"/>
      <c r="N3170" s="167"/>
      <c r="O3170" s="167"/>
      <c r="S3170" s="53"/>
    </row>
    <row r="3171" spans="1:19" hidden="1" x14ac:dyDescent="0.25">
      <c r="A3171" s="33" t="s">
        <v>154</v>
      </c>
      <c r="B3171" s="34">
        <f>VLOOKUP(D3171,nusedswatershed,4,FALSE)</f>
        <v>25</v>
      </c>
      <c r="C3171" s="35">
        <v>25</v>
      </c>
      <c r="D3171" s="36" t="s">
        <v>231</v>
      </c>
      <c r="E3171" s="36" t="s">
        <v>98</v>
      </c>
      <c r="F3171" s="21" t="s">
        <v>163</v>
      </c>
      <c r="G3171" s="22">
        <v>1980</v>
      </c>
      <c r="H3171" s="128" t="s">
        <v>644</v>
      </c>
      <c r="I3171" s="40"/>
      <c r="J3171" s="159" t="str">
        <f>IFERROR(IF(K3171&gt;0,I3171*K3171,"   -"),"   -")</f>
        <v xml:space="preserve">   -</v>
      </c>
      <c r="K3171" s="52" t="str">
        <f>_xlfn.IFNA(VLOOKUP(D3171&amp;"."&amp;G3171,PNIdata!$E$6:$L$264,2,FALSE),"-")</f>
        <v>-</v>
      </c>
      <c r="L3171" s="158" t="str">
        <f>IFERROR(IF(O3171&gt;0,I3171*O3171,"   -"),"   -")</f>
        <v xml:space="preserve">   -</v>
      </c>
      <c r="M3171" s="52"/>
      <c r="N3171" s="167"/>
      <c r="O3171" s="167"/>
      <c r="S3171" s="53"/>
    </row>
    <row r="3172" spans="1:19" hidden="1" x14ac:dyDescent="0.25">
      <c r="A3172" s="33" t="s">
        <v>154</v>
      </c>
      <c r="B3172" s="34">
        <f>VLOOKUP(D3172,nusedswatershed,4,FALSE)</f>
        <v>25</v>
      </c>
      <c r="C3172" s="35">
        <v>25</v>
      </c>
      <c r="D3172" s="36" t="s">
        <v>231</v>
      </c>
      <c r="E3172" s="36" t="s">
        <v>98</v>
      </c>
      <c r="F3172" s="21" t="s">
        <v>163</v>
      </c>
      <c r="G3172" s="22">
        <v>1979</v>
      </c>
      <c r="H3172" s="128">
        <v>348</v>
      </c>
      <c r="I3172" s="40">
        <v>348</v>
      </c>
      <c r="J3172" s="159" t="str">
        <f>IFERROR(IF(K3172&gt;0,I3172*K3172,"   -"),"   -")</f>
        <v xml:space="preserve">   -</v>
      </c>
      <c r="K3172" s="52" t="str">
        <f>_xlfn.IFNA(VLOOKUP(D3172&amp;"."&amp;G3172,PNIdata!$E$6:$L$264,2,FALSE),"-")</f>
        <v>-</v>
      </c>
      <c r="L3172" s="158" t="str">
        <f>IFERROR(IF(O3172&gt;0,I3172*O3172,"   -"),"   -")</f>
        <v xml:space="preserve">   -</v>
      </c>
      <c r="M3172" s="52"/>
      <c r="N3172" s="167"/>
      <c r="O3172" s="167"/>
      <c r="S3172" s="53"/>
    </row>
    <row r="3173" spans="1:19" hidden="1" x14ac:dyDescent="0.25">
      <c r="A3173" s="33" t="s">
        <v>154</v>
      </c>
      <c r="B3173" s="34">
        <f>VLOOKUP(D3173,nusedswatershed,4,FALSE)</f>
        <v>25</v>
      </c>
      <c r="C3173" s="35">
        <v>25</v>
      </c>
      <c r="D3173" s="36" t="s">
        <v>231</v>
      </c>
      <c r="E3173" s="36" t="s">
        <v>98</v>
      </c>
      <c r="F3173" s="21" t="s">
        <v>163</v>
      </c>
      <c r="G3173" s="22">
        <v>1978</v>
      </c>
      <c r="H3173" s="128">
        <v>100</v>
      </c>
      <c r="I3173" s="40">
        <v>100</v>
      </c>
      <c r="J3173" s="159" t="str">
        <f>IFERROR(IF(K3173&gt;0,I3173*K3173,"   -"),"   -")</f>
        <v xml:space="preserve">   -</v>
      </c>
      <c r="K3173" s="52" t="str">
        <f>_xlfn.IFNA(VLOOKUP(D3173&amp;"."&amp;G3173,PNIdata!$E$6:$L$264,2,FALSE),"-")</f>
        <v>-</v>
      </c>
      <c r="L3173" s="158" t="str">
        <f>IFERROR(IF(O3173&gt;0,I3173*O3173,"   -"),"   -")</f>
        <v xml:space="preserve">   -</v>
      </c>
      <c r="M3173" s="52"/>
      <c r="N3173" s="167"/>
      <c r="O3173" s="167"/>
      <c r="S3173" s="53"/>
    </row>
    <row r="3174" spans="1:19" hidden="1" x14ac:dyDescent="0.25">
      <c r="A3174" s="33" t="s">
        <v>154</v>
      </c>
      <c r="B3174" s="34">
        <f>VLOOKUP(D3174,nusedswatershed,4,FALSE)</f>
        <v>25</v>
      </c>
      <c r="C3174" s="35">
        <v>25</v>
      </c>
      <c r="D3174" s="36" t="s">
        <v>231</v>
      </c>
      <c r="E3174" s="36" t="s">
        <v>98</v>
      </c>
      <c r="F3174" s="21" t="s">
        <v>163</v>
      </c>
      <c r="G3174" s="22">
        <v>1977</v>
      </c>
      <c r="H3174" s="128">
        <v>150</v>
      </c>
      <c r="I3174" s="40">
        <v>150</v>
      </c>
      <c r="J3174" s="159" t="str">
        <f>IFERROR(IF(K3174&gt;0,I3174*K3174,"   -"),"   -")</f>
        <v xml:space="preserve">   -</v>
      </c>
      <c r="K3174" s="52" t="str">
        <f>_xlfn.IFNA(VLOOKUP(D3174&amp;"."&amp;G3174,PNIdata!$E$6:$L$264,2,FALSE),"-")</f>
        <v>-</v>
      </c>
      <c r="L3174" s="158" t="str">
        <f>IFERROR(IF(O3174&gt;0,I3174*O3174,"   -"),"   -")</f>
        <v xml:space="preserve">   -</v>
      </c>
      <c r="M3174" s="52"/>
      <c r="N3174" s="167"/>
      <c r="O3174" s="167"/>
      <c r="S3174" s="53"/>
    </row>
    <row r="3175" spans="1:19" hidden="1" x14ac:dyDescent="0.25">
      <c r="A3175" s="33" t="s">
        <v>154</v>
      </c>
      <c r="B3175" s="34">
        <f>VLOOKUP(D3175,nusedswatershed,4,FALSE)</f>
        <v>25</v>
      </c>
      <c r="C3175" s="35">
        <v>25</v>
      </c>
      <c r="D3175" s="36" t="s">
        <v>231</v>
      </c>
      <c r="E3175" s="36" t="s">
        <v>98</v>
      </c>
      <c r="F3175" s="21" t="s">
        <v>163</v>
      </c>
      <c r="G3175" s="22">
        <v>1976</v>
      </c>
      <c r="H3175" s="128">
        <v>200</v>
      </c>
      <c r="I3175" s="40">
        <v>200</v>
      </c>
      <c r="J3175" s="159" t="str">
        <f>IFERROR(IF(K3175&gt;0,I3175*K3175,"   -"),"   -")</f>
        <v xml:space="preserve">   -</v>
      </c>
      <c r="K3175" s="52" t="str">
        <f>_xlfn.IFNA(VLOOKUP(D3175&amp;"."&amp;G3175,PNIdata!$E$6:$L$264,2,FALSE),"-")</f>
        <v>-</v>
      </c>
      <c r="L3175" s="158" t="str">
        <f>IFERROR(IF(O3175&gt;0,I3175*O3175,"   -"),"   -")</f>
        <v xml:space="preserve">   -</v>
      </c>
      <c r="M3175" s="52"/>
      <c r="N3175" s="167"/>
      <c r="O3175" s="167"/>
      <c r="S3175" s="53"/>
    </row>
    <row r="3176" spans="1:19" hidden="1" x14ac:dyDescent="0.25">
      <c r="A3176" s="33" t="s">
        <v>154</v>
      </c>
      <c r="B3176" s="34">
        <f>VLOOKUP(D3176,nusedswatershed,4,FALSE)</f>
        <v>25</v>
      </c>
      <c r="C3176" s="35">
        <v>25</v>
      </c>
      <c r="D3176" s="36" t="s">
        <v>231</v>
      </c>
      <c r="E3176" s="36" t="s">
        <v>98</v>
      </c>
      <c r="F3176" s="21" t="s">
        <v>163</v>
      </c>
      <c r="G3176" s="22">
        <v>1975</v>
      </c>
      <c r="H3176" s="128">
        <v>75</v>
      </c>
      <c r="I3176" s="40">
        <v>75</v>
      </c>
      <c r="J3176" s="159" t="str">
        <f>IFERROR(IF(K3176&gt;0,I3176*K3176,"   -"),"   -")</f>
        <v xml:space="preserve">   -</v>
      </c>
      <c r="K3176" s="52" t="str">
        <f>_xlfn.IFNA(VLOOKUP(D3176&amp;"."&amp;G3176,PNIdata!$E$6:$L$264,2,FALSE),"-")</f>
        <v>-</v>
      </c>
      <c r="L3176" s="158" t="str">
        <f>IFERROR(IF(O3176&gt;0,I3176*O3176,"   -"),"   -")</f>
        <v xml:space="preserve">   -</v>
      </c>
      <c r="M3176" s="52"/>
      <c r="N3176" s="167"/>
      <c r="O3176" s="167"/>
      <c r="S3176" s="53"/>
    </row>
    <row r="3177" spans="1:19" hidden="1" x14ac:dyDescent="0.25">
      <c r="A3177" s="33" t="s">
        <v>154</v>
      </c>
      <c r="B3177" s="34">
        <f>VLOOKUP(D3177,nusedswatershed,4,FALSE)</f>
        <v>25</v>
      </c>
      <c r="C3177" s="35">
        <v>25</v>
      </c>
      <c r="D3177" s="36" t="s">
        <v>231</v>
      </c>
      <c r="E3177" s="36" t="s">
        <v>98</v>
      </c>
      <c r="F3177" s="21" t="s">
        <v>163</v>
      </c>
      <c r="G3177" s="22">
        <v>1974</v>
      </c>
      <c r="H3177" s="128">
        <v>750</v>
      </c>
      <c r="I3177" s="40">
        <v>750</v>
      </c>
      <c r="J3177" s="159" t="str">
        <f>IFERROR(IF(K3177&gt;0,I3177*K3177,"   -"),"   -")</f>
        <v xml:space="preserve">   -</v>
      </c>
      <c r="K3177" s="52" t="str">
        <f>_xlfn.IFNA(VLOOKUP(D3177&amp;"."&amp;G3177,PNIdata!$E$6:$L$264,2,FALSE),"-")</f>
        <v>-</v>
      </c>
      <c r="L3177" s="158" t="str">
        <f>IFERROR(IF(O3177&gt;0,I3177*O3177,"   -"),"   -")</f>
        <v xml:space="preserve">   -</v>
      </c>
      <c r="M3177" s="52"/>
      <c r="N3177" s="167"/>
      <c r="O3177" s="167"/>
      <c r="S3177" s="53"/>
    </row>
    <row r="3178" spans="1:19" hidden="1" x14ac:dyDescent="0.25">
      <c r="A3178" s="33" t="s">
        <v>154</v>
      </c>
      <c r="B3178" s="34">
        <f>VLOOKUP(D3178,nusedswatershed,4,FALSE)</f>
        <v>25</v>
      </c>
      <c r="C3178" s="35">
        <v>25</v>
      </c>
      <c r="D3178" s="36" t="s">
        <v>231</v>
      </c>
      <c r="E3178" s="36" t="s">
        <v>98</v>
      </c>
      <c r="F3178" s="21" t="s">
        <v>163</v>
      </c>
      <c r="G3178" s="22">
        <v>1973</v>
      </c>
      <c r="H3178" s="128">
        <v>750</v>
      </c>
      <c r="I3178" s="40">
        <v>750</v>
      </c>
      <c r="J3178" s="159" t="str">
        <f>IFERROR(IF(K3178&gt;0,I3178*K3178,"   -"),"   -")</f>
        <v xml:space="preserve">   -</v>
      </c>
      <c r="K3178" s="52" t="str">
        <f>_xlfn.IFNA(VLOOKUP(D3178&amp;"."&amp;G3178,PNIdata!$E$6:$L$264,2,FALSE),"-")</f>
        <v>-</v>
      </c>
      <c r="L3178" s="158" t="str">
        <f>IFERROR(IF(O3178&gt;0,I3178*O3178,"   -"),"   -")</f>
        <v xml:space="preserve">   -</v>
      </c>
      <c r="M3178" s="52"/>
      <c r="N3178" s="167"/>
      <c r="O3178" s="167"/>
      <c r="S3178" s="53"/>
    </row>
    <row r="3179" spans="1:19" hidden="1" x14ac:dyDescent="0.25">
      <c r="A3179" s="33" t="s">
        <v>154</v>
      </c>
      <c r="B3179" s="34">
        <f>VLOOKUP(D3179,nusedswatershed,4,FALSE)</f>
        <v>25</v>
      </c>
      <c r="C3179" s="35">
        <v>25</v>
      </c>
      <c r="D3179" s="36" t="s">
        <v>231</v>
      </c>
      <c r="E3179" s="36" t="s">
        <v>98</v>
      </c>
      <c r="F3179" s="21" t="s">
        <v>163</v>
      </c>
      <c r="G3179" s="22">
        <v>1972</v>
      </c>
      <c r="H3179" s="128">
        <v>75</v>
      </c>
      <c r="I3179" s="40">
        <v>75</v>
      </c>
      <c r="J3179" s="159" t="str">
        <f>IFERROR(IF(K3179&gt;0,I3179*K3179,"   -"),"   -")</f>
        <v xml:space="preserve">   -</v>
      </c>
      <c r="K3179" s="52" t="str">
        <f>_xlfn.IFNA(VLOOKUP(D3179&amp;"."&amp;G3179,PNIdata!$E$6:$L$264,2,FALSE),"-")</f>
        <v>-</v>
      </c>
      <c r="L3179" s="158" t="str">
        <f>IFERROR(IF(O3179&gt;0,I3179*O3179,"   -"),"   -")</f>
        <v xml:space="preserve">   -</v>
      </c>
      <c r="M3179" s="52"/>
      <c r="N3179" s="167"/>
      <c r="O3179" s="167"/>
      <c r="S3179" s="53"/>
    </row>
    <row r="3180" spans="1:19" hidden="1" x14ac:dyDescent="0.25">
      <c r="A3180" s="33" t="s">
        <v>154</v>
      </c>
      <c r="B3180" s="34">
        <f>VLOOKUP(D3180,nusedswatershed,4,FALSE)</f>
        <v>25</v>
      </c>
      <c r="C3180" s="35">
        <v>25</v>
      </c>
      <c r="D3180" s="36" t="s">
        <v>231</v>
      </c>
      <c r="E3180" s="36" t="s">
        <v>98</v>
      </c>
      <c r="F3180" s="21" t="s">
        <v>163</v>
      </c>
      <c r="G3180" s="22">
        <v>1971</v>
      </c>
      <c r="H3180" s="128">
        <v>200</v>
      </c>
      <c r="I3180" s="40">
        <v>200</v>
      </c>
      <c r="J3180" s="159" t="str">
        <f>IFERROR(IF(K3180&gt;0,I3180*K3180,"   -"),"   -")</f>
        <v xml:space="preserve">   -</v>
      </c>
      <c r="K3180" s="52" t="str">
        <f>_xlfn.IFNA(VLOOKUP(D3180&amp;"."&amp;G3180,PNIdata!$E$6:$L$264,2,FALSE),"-")</f>
        <v>-</v>
      </c>
      <c r="L3180" s="158" t="str">
        <f>IFERROR(IF(O3180&gt;0,I3180*O3180,"   -"),"   -")</f>
        <v xml:space="preserve">   -</v>
      </c>
      <c r="M3180" s="52"/>
      <c r="N3180" s="167"/>
      <c r="O3180" s="167"/>
      <c r="S3180" s="53"/>
    </row>
    <row r="3181" spans="1:19" hidden="1" x14ac:dyDescent="0.25">
      <c r="A3181" s="33" t="s">
        <v>154</v>
      </c>
      <c r="B3181" s="34">
        <f>VLOOKUP(D3181,nusedswatershed,4,FALSE)</f>
        <v>25</v>
      </c>
      <c r="C3181" s="35">
        <v>25</v>
      </c>
      <c r="D3181" s="36" t="s">
        <v>231</v>
      </c>
      <c r="E3181" s="36" t="s">
        <v>98</v>
      </c>
      <c r="F3181" s="21" t="s">
        <v>163</v>
      </c>
      <c r="G3181" s="22">
        <v>1970</v>
      </c>
      <c r="H3181" s="128">
        <v>125</v>
      </c>
      <c r="I3181" s="40">
        <v>125</v>
      </c>
      <c r="J3181" s="159" t="str">
        <f>IFERROR(IF(K3181&gt;0,I3181*K3181,"   -"),"   -")</f>
        <v xml:space="preserve">   -</v>
      </c>
      <c r="K3181" s="52" t="str">
        <f>_xlfn.IFNA(VLOOKUP(D3181&amp;"."&amp;G3181,PNIdata!$E$6:$L$264,2,FALSE),"-")</f>
        <v>-</v>
      </c>
      <c r="L3181" s="158" t="str">
        <f>IFERROR(IF(O3181&gt;0,I3181*O3181,"   -"),"   -")</f>
        <v xml:space="preserve">   -</v>
      </c>
      <c r="M3181" s="52"/>
      <c r="N3181" s="167"/>
      <c r="O3181" s="167"/>
      <c r="S3181" s="53"/>
    </row>
    <row r="3182" spans="1:19" hidden="1" x14ac:dyDescent="0.25">
      <c r="A3182" s="33" t="s">
        <v>154</v>
      </c>
      <c r="B3182" s="34">
        <f>VLOOKUP(D3182,nusedswatershed,4,FALSE)</f>
        <v>25</v>
      </c>
      <c r="C3182" s="35">
        <v>25</v>
      </c>
      <c r="D3182" s="36" t="s">
        <v>231</v>
      </c>
      <c r="E3182" s="36" t="s">
        <v>98</v>
      </c>
      <c r="F3182" s="21" t="s">
        <v>163</v>
      </c>
      <c r="G3182" s="22">
        <v>1969</v>
      </c>
      <c r="H3182" s="128">
        <v>25</v>
      </c>
      <c r="I3182" s="40">
        <v>25</v>
      </c>
      <c r="J3182" s="159" t="str">
        <f>IFERROR(IF(K3182&gt;0,I3182*K3182,"   -"),"   -")</f>
        <v xml:space="preserve">   -</v>
      </c>
      <c r="K3182" s="52" t="str">
        <f>_xlfn.IFNA(VLOOKUP(D3182&amp;"."&amp;G3182,PNIdata!$E$6:$L$264,2,FALSE),"-")</f>
        <v>-</v>
      </c>
      <c r="L3182" s="158" t="str">
        <f>IFERROR(IF(O3182&gt;0,I3182*O3182,"   -"),"   -")</f>
        <v xml:space="preserve">   -</v>
      </c>
      <c r="M3182" s="52"/>
      <c r="N3182" s="167"/>
      <c r="O3182" s="167"/>
      <c r="S3182" s="53"/>
    </row>
    <row r="3183" spans="1:19" hidden="1" x14ac:dyDescent="0.25">
      <c r="A3183" s="33" t="s">
        <v>154</v>
      </c>
      <c r="B3183" s="34">
        <f>VLOOKUP(D3183,nusedswatershed,4,FALSE)</f>
        <v>25</v>
      </c>
      <c r="C3183" s="35">
        <v>25</v>
      </c>
      <c r="D3183" s="36" t="s">
        <v>231</v>
      </c>
      <c r="E3183" s="36" t="s">
        <v>98</v>
      </c>
      <c r="F3183" s="21" t="s">
        <v>163</v>
      </c>
      <c r="G3183" s="22">
        <v>1968</v>
      </c>
      <c r="H3183" s="128">
        <v>75</v>
      </c>
      <c r="I3183" s="40">
        <v>75</v>
      </c>
      <c r="J3183" s="159" t="str">
        <f>IFERROR(IF(K3183&gt;0,I3183*K3183,"   -"),"   -")</f>
        <v xml:space="preserve">   -</v>
      </c>
      <c r="K3183" s="52" t="str">
        <f>_xlfn.IFNA(VLOOKUP(D3183&amp;"."&amp;G3183,PNIdata!$E$6:$L$264,2,FALSE),"-")</f>
        <v>-</v>
      </c>
      <c r="L3183" s="158" t="str">
        <f>IFERROR(IF(O3183&gt;0,I3183*O3183,"   -"),"   -")</f>
        <v xml:space="preserve">   -</v>
      </c>
      <c r="M3183" s="52"/>
      <c r="N3183" s="167"/>
      <c r="O3183" s="167"/>
      <c r="S3183" s="53"/>
    </row>
    <row r="3184" spans="1:19" hidden="1" x14ac:dyDescent="0.25">
      <c r="A3184" s="33" t="s">
        <v>154</v>
      </c>
      <c r="B3184" s="34">
        <f>VLOOKUP(D3184,nusedswatershed,4,FALSE)</f>
        <v>25</v>
      </c>
      <c r="C3184" s="35">
        <v>25</v>
      </c>
      <c r="D3184" s="36" t="s">
        <v>231</v>
      </c>
      <c r="E3184" s="36" t="s">
        <v>98</v>
      </c>
      <c r="F3184" s="21" t="s">
        <v>163</v>
      </c>
      <c r="G3184" s="22">
        <v>1967</v>
      </c>
      <c r="H3184" s="128">
        <v>200</v>
      </c>
      <c r="I3184" s="40">
        <v>200</v>
      </c>
      <c r="J3184" s="159" t="str">
        <f>IFERROR(IF(K3184&gt;0,I3184*K3184,"   -"),"   -")</f>
        <v xml:space="preserve">   -</v>
      </c>
      <c r="K3184" s="52" t="str">
        <f>_xlfn.IFNA(VLOOKUP(D3184&amp;"."&amp;G3184,PNIdata!$E$6:$L$264,2,FALSE),"-")</f>
        <v>-</v>
      </c>
      <c r="L3184" s="158" t="str">
        <f>IFERROR(IF(O3184&gt;0,I3184*O3184,"   -"),"   -")</f>
        <v xml:space="preserve">   -</v>
      </c>
      <c r="M3184" s="52"/>
      <c r="N3184" s="167"/>
      <c r="O3184" s="167"/>
      <c r="S3184" s="53"/>
    </row>
    <row r="3185" spans="1:19" hidden="1" x14ac:dyDescent="0.25">
      <c r="A3185" s="33" t="s">
        <v>154</v>
      </c>
      <c r="B3185" s="34">
        <f>VLOOKUP(D3185,nusedswatershed,4,FALSE)</f>
        <v>25</v>
      </c>
      <c r="C3185" s="35">
        <v>25</v>
      </c>
      <c r="D3185" s="36" t="s">
        <v>231</v>
      </c>
      <c r="E3185" s="36" t="s">
        <v>98</v>
      </c>
      <c r="F3185" s="21" t="s">
        <v>163</v>
      </c>
      <c r="G3185" s="22">
        <v>1966</v>
      </c>
      <c r="H3185" s="128">
        <v>800</v>
      </c>
      <c r="I3185" s="40">
        <v>800</v>
      </c>
      <c r="J3185" s="159" t="str">
        <f>IFERROR(IF(K3185&gt;0,I3185*K3185,"   -"),"   -")</f>
        <v xml:space="preserve">   -</v>
      </c>
      <c r="K3185" s="52" t="str">
        <f>_xlfn.IFNA(VLOOKUP(D3185&amp;"."&amp;G3185,PNIdata!$E$6:$L$264,2,FALSE),"-")</f>
        <v>-</v>
      </c>
      <c r="L3185" s="158" t="str">
        <f>IFERROR(IF(O3185&gt;0,I3185*O3185,"   -"),"   -")</f>
        <v xml:space="preserve">   -</v>
      </c>
      <c r="M3185" s="52"/>
      <c r="N3185" s="167"/>
      <c r="O3185" s="167"/>
      <c r="S3185" s="53"/>
    </row>
    <row r="3186" spans="1:19" hidden="1" x14ac:dyDescent="0.25">
      <c r="A3186" s="33" t="s">
        <v>154</v>
      </c>
      <c r="B3186" s="34">
        <f>VLOOKUP(D3186,nusedswatershed,4,FALSE)</f>
        <v>25</v>
      </c>
      <c r="C3186" s="35">
        <v>25</v>
      </c>
      <c r="D3186" s="36" t="s">
        <v>231</v>
      </c>
      <c r="E3186" s="36" t="s">
        <v>98</v>
      </c>
      <c r="F3186" s="21" t="s">
        <v>163</v>
      </c>
      <c r="G3186" s="22">
        <v>1965</v>
      </c>
      <c r="H3186" s="128">
        <v>750</v>
      </c>
      <c r="I3186" s="40">
        <v>750</v>
      </c>
      <c r="J3186" s="159" t="str">
        <f>IFERROR(IF(K3186&gt;0,I3186*K3186,"   -"),"   -")</f>
        <v xml:space="preserve">   -</v>
      </c>
      <c r="K3186" s="52" t="str">
        <f>_xlfn.IFNA(VLOOKUP(D3186&amp;"."&amp;G3186,PNIdata!$E$6:$L$264,2,FALSE),"-")</f>
        <v>-</v>
      </c>
      <c r="L3186" s="158" t="str">
        <f>IFERROR(IF(O3186&gt;0,I3186*O3186,"   -"),"   -")</f>
        <v xml:space="preserve">   -</v>
      </c>
      <c r="M3186" s="52"/>
      <c r="N3186" s="167"/>
      <c r="O3186" s="167"/>
      <c r="S3186" s="53"/>
    </row>
    <row r="3187" spans="1:19" hidden="1" x14ac:dyDescent="0.25">
      <c r="A3187" s="33" t="s">
        <v>154</v>
      </c>
      <c r="B3187" s="34">
        <f>VLOOKUP(D3187,nusedswatershed,4,FALSE)</f>
        <v>25</v>
      </c>
      <c r="C3187" s="35">
        <v>25</v>
      </c>
      <c r="D3187" s="36" t="s">
        <v>231</v>
      </c>
      <c r="E3187" s="36" t="s">
        <v>98</v>
      </c>
      <c r="F3187" s="21" t="s">
        <v>163</v>
      </c>
      <c r="G3187" s="22">
        <v>1964</v>
      </c>
      <c r="H3187" s="128">
        <v>1500</v>
      </c>
      <c r="I3187" s="40">
        <v>1500</v>
      </c>
      <c r="J3187" s="159" t="str">
        <f>IFERROR(IF(K3187&gt;0,I3187*K3187,"   -"),"   -")</f>
        <v xml:space="preserve">   -</v>
      </c>
      <c r="K3187" s="52" t="str">
        <f>_xlfn.IFNA(VLOOKUP(D3187&amp;"."&amp;G3187,PNIdata!$E$6:$L$264,2,FALSE),"-")</f>
        <v>-</v>
      </c>
      <c r="L3187" s="158" t="str">
        <f>IFERROR(IF(O3187&gt;0,I3187*O3187,"   -"),"   -")</f>
        <v xml:space="preserve">   -</v>
      </c>
      <c r="M3187" s="52"/>
      <c r="N3187" s="167"/>
      <c r="O3187" s="167"/>
      <c r="S3187" s="53"/>
    </row>
    <row r="3188" spans="1:19" hidden="1" x14ac:dyDescent="0.25">
      <c r="A3188" s="33" t="s">
        <v>154</v>
      </c>
      <c r="B3188" s="34">
        <f>VLOOKUP(D3188,nusedswatershed,4,FALSE)</f>
        <v>25</v>
      </c>
      <c r="C3188" s="35">
        <v>25</v>
      </c>
      <c r="D3188" s="36" t="s">
        <v>231</v>
      </c>
      <c r="E3188" s="36" t="s">
        <v>98</v>
      </c>
      <c r="F3188" s="21" t="s">
        <v>163</v>
      </c>
      <c r="G3188" s="22">
        <v>1963</v>
      </c>
      <c r="H3188" s="128">
        <v>600</v>
      </c>
      <c r="I3188" s="40">
        <v>600</v>
      </c>
      <c r="J3188" s="159" t="str">
        <f>IFERROR(IF(K3188&gt;0,I3188*K3188,"   -"),"   -")</f>
        <v xml:space="preserve">   -</v>
      </c>
      <c r="K3188" s="52" t="str">
        <f>_xlfn.IFNA(VLOOKUP(D3188&amp;"."&amp;G3188,PNIdata!$E$6:$L$264,2,FALSE),"-")</f>
        <v>-</v>
      </c>
      <c r="L3188" s="158" t="str">
        <f>IFERROR(IF(O3188&gt;0,I3188*O3188,"   -"),"   -")</f>
        <v xml:space="preserve">   -</v>
      </c>
      <c r="M3188" s="52"/>
      <c r="N3188" s="167"/>
      <c r="O3188" s="167"/>
      <c r="S3188" s="53"/>
    </row>
    <row r="3189" spans="1:19" hidden="1" x14ac:dyDescent="0.25">
      <c r="A3189" s="33" t="s">
        <v>154</v>
      </c>
      <c r="B3189" s="34">
        <f>VLOOKUP(D3189,nusedswatershed,4,FALSE)</f>
        <v>25</v>
      </c>
      <c r="C3189" s="35">
        <v>25</v>
      </c>
      <c r="D3189" s="36" t="s">
        <v>231</v>
      </c>
      <c r="E3189" s="36" t="s">
        <v>98</v>
      </c>
      <c r="F3189" s="21" t="s">
        <v>163</v>
      </c>
      <c r="G3189" s="22">
        <v>1962</v>
      </c>
      <c r="H3189" s="128">
        <v>750</v>
      </c>
      <c r="I3189" s="40">
        <v>750</v>
      </c>
      <c r="J3189" s="159" t="str">
        <f>IFERROR(IF(K3189&gt;0,I3189*K3189,"   -"),"   -")</f>
        <v xml:space="preserve">   -</v>
      </c>
      <c r="K3189" s="52" t="str">
        <f>_xlfn.IFNA(VLOOKUP(D3189&amp;"."&amp;G3189,PNIdata!$E$6:$L$264,2,FALSE),"-")</f>
        <v>-</v>
      </c>
      <c r="L3189" s="158" t="str">
        <f>IFERROR(IF(O3189&gt;0,I3189*O3189,"   -"),"   -")</f>
        <v xml:space="preserve">   -</v>
      </c>
      <c r="M3189" s="52"/>
      <c r="N3189" s="167"/>
      <c r="O3189" s="167"/>
      <c r="S3189" s="53"/>
    </row>
    <row r="3190" spans="1:19" hidden="1" x14ac:dyDescent="0.25">
      <c r="A3190" s="33" t="s">
        <v>154</v>
      </c>
      <c r="B3190" s="34">
        <f>VLOOKUP(D3190,nusedswatershed,4,FALSE)</f>
        <v>25</v>
      </c>
      <c r="C3190" s="35">
        <v>25</v>
      </c>
      <c r="D3190" s="36" t="s">
        <v>231</v>
      </c>
      <c r="E3190" s="36" t="s">
        <v>98</v>
      </c>
      <c r="F3190" s="21" t="s">
        <v>163</v>
      </c>
      <c r="G3190" s="22">
        <v>1961</v>
      </c>
      <c r="H3190" s="128">
        <v>400</v>
      </c>
      <c r="I3190" s="40">
        <v>400</v>
      </c>
      <c r="J3190" s="159" t="str">
        <f>IFERROR(IF(K3190&gt;0,I3190*K3190,"   -"),"   -")</f>
        <v xml:space="preserve">   -</v>
      </c>
      <c r="K3190" s="52" t="str">
        <f>_xlfn.IFNA(VLOOKUP(D3190&amp;"."&amp;G3190,PNIdata!$E$6:$L$264,2,FALSE),"-")</f>
        <v>-</v>
      </c>
      <c r="L3190" s="158" t="str">
        <f>IFERROR(IF(O3190&gt;0,I3190*O3190,"   -"),"   -")</f>
        <v xml:space="preserve">   -</v>
      </c>
      <c r="M3190" s="52"/>
      <c r="N3190" s="167"/>
      <c r="O3190" s="167"/>
      <c r="S3190" s="53"/>
    </row>
    <row r="3191" spans="1:19" hidden="1" x14ac:dyDescent="0.25">
      <c r="A3191" s="33" t="s">
        <v>154</v>
      </c>
      <c r="B3191" s="34">
        <f>VLOOKUP(D3191,nusedswatershed,4,FALSE)</f>
        <v>25</v>
      </c>
      <c r="C3191" s="35">
        <v>25</v>
      </c>
      <c r="D3191" s="36" t="s">
        <v>231</v>
      </c>
      <c r="E3191" s="36" t="s">
        <v>98</v>
      </c>
      <c r="F3191" s="21" t="s">
        <v>163</v>
      </c>
      <c r="G3191" s="22">
        <v>1960</v>
      </c>
      <c r="H3191" s="128">
        <v>400</v>
      </c>
      <c r="I3191" s="40">
        <v>400</v>
      </c>
      <c r="J3191" s="159" t="str">
        <f>IFERROR(IF(K3191&gt;0,I3191*K3191,"   -"),"   -")</f>
        <v xml:space="preserve">   -</v>
      </c>
      <c r="K3191" s="52" t="str">
        <f>_xlfn.IFNA(VLOOKUP(D3191&amp;"."&amp;G3191,PNIdata!$E$6:$L$264,2,FALSE),"-")</f>
        <v>-</v>
      </c>
      <c r="L3191" s="158" t="str">
        <f>IFERROR(IF(O3191&gt;0,I3191*O3191,"   -"),"   -")</f>
        <v xml:space="preserve">   -</v>
      </c>
      <c r="M3191" s="52"/>
      <c r="N3191" s="167"/>
      <c r="O3191" s="167"/>
      <c r="S3191" s="53"/>
    </row>
    <row r="3192" spans="1:19" hidden="1" x14ac:dyDescent="0.25">
      <c r="A3192" s="33" t="s">
        <v>154</v>
      </c>
      <c r="B3192" s="34">
        <f>VLOOKUP(D3192,nusedswatershed,4,FALSE)</f>
        <v>25</v>
      </c>
      <c r="C3192" s="35">
        <v>25</v>
      </c>
      <c r="D3192" s="36" t="s">
        <v>231</v>
      </c>
      <c r="E3192" s="36" t="s">
        <v>98</v>
      </c>
      <c r="F3192" s="21" t="s">
        <v>163</v>
      </c>
      <c r="G3192" s="22">
        <v>1959</v>
      </c>
      <c r="H3192" s="128">
        <v>25</v>
      </c>
      <c r="I3192" s="40">
        <v>25</v>
      </c>
      <c r="J3192" s="159" t="str">
        <f>IFERROR(IF(K3192&gt;0,I3192*K3192,"   -"),"   -")</f>
        <v xml:space="preserve">   -</v>
      </c>
      <c r="K3192" s="52" t="str">
        <f>_xlfn.IFNA(VLOOKUP(D3192&amp;"."&amp;G3192,PNIdata!$E$6:$L$264,2,FALSE),"-")</f>
        <v>-</v>
      </c>
      <c r="L3192" s="158" t="str">
        <f>IFERROR(IF(O3192&gt;0,I3192*O3192,"   -"),"   -")</f>
        <v xml:space="preserve">   -</v>
      </c>
      <c r="M3192" s="52"/>
      <c r="N3192" s="167"/>
      <c r="O3192" s="167"/>
      <c r="S3192" s="53"/>
    </row>
    <row r="3193" spans="1:19" hidden="1" x14ac:dyDescent="0.25">
      <c r="A3193" s="33" t="s">
        <v>154</v>
      </c>
      <c r="B3193" s="34">
        <f>VLOOKUP(D3193,nusedswatershed,4,FALSE)</f>
        <v>25</v>
      </c>
      <c r="C3193" s="35">
        <v>25</v>
      </c>
      <c r="D3193" s="36" t="s">
        <v>231</v>
      </c>
      <c r="E3193" s="36" t="s">
        <v>98</v>
      </c>
      <c r="F3193" s="21" t="s">
        <v>163</v>
      </c>
      <c r="G3193" s="22">
        <v>1958</v>
      </c>
      <c r="H3193" s="128">
        <v>200</v>
      </c>
      <c r="I3193" s="40">
        <v>200</v>
      </c>
      <c r="J3193" s="159" t="str">
        <f>IFERROR(IF(K3193&gt;0,I3193*K3193,"   -"),"   -")</f>
        <v xml:space="preserve">   -</v>
      </c>
      <c r="K3193" s="52" t="str">
        <f>_xlfn.IFNA(VLOOKUP(D3193&amp;"."&amp;G3193,PNIdata!$E$6:$L$264,2,FALSE),"-")</f>
        <v>-</v>
      </c>
      <c r="L3193" s="158" t="str">
        <f>IFERROR(IF(O3193&gt;0,I3193*O3193,"   -"),"   -")</f>
        <v xml:space="preserve">   -</v>
      </c>
      <c r="M3193" s="52"/>
      <c r="N3193" s="167"/>
      <c r="O3193" s="167"/>
      <c r="S3193" s="53"/>
    </row>
    <row r="3194" spans="1:19" hidden="1" x14ac:dyDescent="0.25">
      <c r="A3194" s="33" t="s">
        <v>154</v>
      </c>
      <c r="B3194" s="34">
        <f>VLOOKUP(D3194,nusedswatershed,4,FALSE)</f>
        <v>25</v>
      </c>
      <c r="C3194" s="35">
        <v>25</v>
      </c>
      <c r="D3194" s="36" t="s">
        <v>231</v>
      </c>
      <c r="E3194" s="36" t="s">
        <v>98</v>
      </c>
      <c r="F3194" s="21" t="s">
        <v>163</v>
      </c>
      <c r="G3194" s="22">
        <v>1957</v>
      </c>
      <c r="H3194" s="128">
        <v>200</v>
      </c>
      <c r="I3194" s="40">
        <v>200</v>
      </c>
      <c r="J3194" s="159" t="str">
        <f>IFERROR(IF(K3194&gt;0,I3194*K3194,"   -"),"   -")</f>
        <v xml:space="preserve">   -</v>
      </c>
      <c r="K3194" s="52" t="str">
        <f>_xlfn.IFNA(VLOOKUP(D3194&amp;"."&amp;G3194,PNIdata!$E$6:$L$264,2,FALSE),"-")</f>
        <v>-</v>
      </c>
      <c r="L3194" s="158" t="str">
        <f>IFERROR(IF(O3194&gt;0,I3194*O3194,"   -"),"   -")</f>
        <v xml:space="preserve">   -</v>
      </c>
      <c r="M3194" s="52"/>
      <c r="N3194" s="167"/>
      <c r="O3194" s="167"/>
      <c r="S3194" s="53"/>
    </row>
    <row r="3195" spans="1:19" hidden="1" x14ac:dyDescent="0.25">
      <c r="A3195" s="33" t="s">
        <v>154</v>
      </c>
      <c r="B3195" s="34">
        <f>VLOOKUP(D3195,nusedswatershed,4,FALSE)</f>
        <v>25</v>
      </c>
      <c r="C3195" s="35">
        <v>25</v>
      </c>
      <c r="D3195" s="36" t="s">
        <v>231</v>
      </c>
      <c r="E3195" s="36" t="s">
        <v>98</v>
      </c>
      <c r="F3195" s="21" t="s">
        <v>163</v>
      </c>
      <c r="G3195" s="22">
        <v>1956</v>
      </c>
      <c r="H3195" s="128">
        <v>25</v>
      </c>
      <c r="I3195" s="40">
        <v>25</v>
      </c>
      <c r="J3195" s="159" t="str">
        <f>IFERROR(IF(K3195&gt;0,I3195*K3195,"   -"),"   -")</f>
        <v xml:space="preserve">   -</v>
      </c>
      <c r="K3195" s="52" t="str">
        <f>_xlfn.IFNA(VLOOKUP(D3195&amp;"."&amp;G3195,PNIdata!$E$6:$L$264,2,FALSE),"-")</f>
        <v>-</v>
      </c>
      <c r="L3195" s="158" t="str">
        <f>IFERROR(IF(O3195&gt;0,I3195*O3195,"   -"),"   -")</f>
        <v xml:space="preserve">   -</v>
      </c>
      <c r="M3195" s="52"/>
      <c r="N3195" s="167"/>
      <c r="O3195" s="167"/>
      <c r="S3195" s="53"/>
    </row>
    <row r="3196" spans="1:19" hidden="1" x14ac:dyDescent="0.25">
      <c r="A3196" s="33" t="s">
        <v>154</v>
      </c>
      <c r="B3196" s="34">
        <f>VLOOKUP(D3196,nusedswatershed,4,FALSE)</f>
        <v>25</v>
      </c>
      <c r="C3196" s="35">
        <v>25</v>
      </c>
      <c r="D3196" s="36" t="s">
        <v>231</v>
      </c>
      <c r="E3196" s="36" t="s">
        <v>98</v>
      </c>
      <c r="F3196" s="21" t="s">
        <v>163</v>
      </c>
      <c r="G3196" s="22">
        <v>1955</v>
      </c>
      <c r="H3196" s="128">
        <v>75</v>
      </c>
      <c r="I3196" s="40">
        <v>75</v>
      </c>
      <c r="J3196" s="159" t="str">
        <f>IFERROR(IF(K3196&gt;0,I3196*K3196,"   -"),"   -")</f>
        <v xml:space="preserve">   -</v>
      </c>
      <c r="K3196" s="52" t="str">
        <f>_xlfn.IFNA(VLOOKUP(D3196&amp;"."&amp;G3196,PNIdata!$E$6:$L$264,2,FALSE),"-")</f>
        <v>-</v>
      </c>
      <c r="L3196" s="158" t="str">
        <f>IFERROR(IF(O3196&gt;0,I3196*O3196,"   -"),"   -")</f>
        <v xml:space="preserve">   -</v>
      </c>
      <c r="M3196" s="52"/>
      <c r="N3196" s="167"/>
      <c r="O3196" s="167"/>
      <c r="S3196" s="53"/>
    </row>
    <row r="3197" spans="1:19" hidden="1" x14ac:dyDescent="0.25">
      <c r="A3197" s="33" t="s">
        <v>154</v>
      </c>
      <c r="B3197" s="34">
        <f>VLOOKUP(D3197,nusedswatershed,4,FALSE)</f>
        <v>25</v>
      </c>
      <c r="C3197" s="35">
        <v>25</v>
      </c>
      <c r="D3197" s="36" t="s">
        <v>231</v>
      </c>
      <c r="E3197" s="36" t="s">
        <v>98</v>
      </c>
      <c r="F3197" s="21" t="s">
        <v>163</v>
      </c>
      <c r="G3197" s="22">
        <v>1954</v>
      </c>
      <c r="H3197" s="128">
        <v>100</v>
      </c>
      <c r="I3197" s="40">
        <v>100</v>
      </c>
      <c r="J3197" s="159" t="str">
        <f>IFERROR(IF(K3197&gt;0,I3197*K3197,"   -"),"   -")</f>
        <v xml:space="preserve">   -</v>
      </c>
      <c r="K3197" s="52" t="str">
        <f>_xlfn.IFNA(VLOOKUP(D3197&amp;"."&amp;G3197,PNIdata!$E$6:$L$264,2,FALSE),"-")</f>
        <v>-</v>
      </c>
      <c r="L3197" s="158" t="str">
        <f>IFERROR(IF(O3197&gt;0,I3197*O3197,"   -"),"   -")</f>
        <v xml:space="preserve">   -</v>
      </c>
      <c r="M3197" s="52"/>
      <c r="N3197" s="167"/>
      <c r="O3197" s="167"/>
      <c r="S3197" s="53"/>
    </row>
    <row r="3198" spans="1:19" hidden="1" x14ac:dyDescent="0.25">
      <c r="A3198" s="33" t="s">
        <v>154</v>
      </c>
      <c r="B3198" s="34">
        <f>VLOOKUP(D3198,nusedswatershed,4,FALSE)</f>
        <v>25</v>
      </c>
      <c r="C3198" s="35">
        <v>25</v>
      </c>
      <c r="D3198" s="36" t="s">
        <v>231</v>
      </c>
      <c r="E3198" s="36" t="s">
        <v>98</v>
      </c>
      <c r="F3198" s="21" t="s">
        <v>163</v>
      </c>
      <c r="G3198" s="22">
        <v>1953</v>
      </c>
      <c r="H3198" s="128">
        <v>1500</v>
      </c>
      <c r="I3198" s="40">
        <v>1500</v>
      </c>
      <c r="J3198" s="159" t="str">
        <f>IFERROR(IF(K3198&gt;0,I3198*K3198,"   -"),"   -")</f>
        <v xml:space="preserve">   -</v>
      </c>
      <c r="K3198" s="52" t="str">
        <f>_xlfn.IFNA(VLOOKUP(D3198&amp;"."&amp;G3198,PNIdata!$E$6:$L$264,2,FALSE),"-")</f>
        <v>-</v>
      </c>
      <c r="L3198" s="158" t="str">
        <f>IFERROR(IF(O3198&gt;0,I3198*O3198,"   -"),"   -")</f>
        <v xml:space="preserve">   -</v>
      </c>
      <c r="M3198" s="52"/>
      <c r="N3198" s="167"/>
      <c r="O3198" s="167"/>
      <c r="S3198" s="53"/>
    </row>
    <row r="3199" spans="1:19" x14ac:dyDescent="0.25">
      <c r="A3199" s="33" t="s">
        <v>154</v>
      </c>
      <c r="B3199" s="34">
        <f>VLOOKUP(D3199,nusedswatershed,4,FALSE)</f>
        <v>26</v>
      </c>
      <c r="C3199" s="35">
        <v>26</v>
      </c>
      <c r="D3199" s="36" t="s">
        <v>241</v>
      </c>
      <c r="E3199" s="36" t="s">
        <v>99</v>
      </c>
      <c r="F3199" s="21" t="s">
        <v>163</v>
      </c>
      <c r="G3199" s="40">
        <v>2017</v>
      </c>
      <c r="H3199" s="128">
        <v>1561</v>
      </c>
      <c r="I3199" s="40">
        <v>1561</v>
      </c>
      <c r="J3199" s="153">
        <f>K3199*I3199</f>
        <v>456.29278800000003</v>
      </c>
      <c r="K3199" s="52">
        <f>_xlfn.IFNA(VLOOKUP(D3199&amp;"."&amp;G3199,PNIdata!$E$6:$L$264,2,FALSE),"-")</f>
        <v>0.29230800000000001</v>
      </c>
      <c r="L3199" s="158" t="str">
        <f>IFERROR(IF(O3199&gt;0,I3199*O3199,"   -"),"   -")</f>
        <v xml:space="preserve">   -</v>
      </c>
      <c r="M3199" s="52"/>
      <c r="N3199" s="167"/>
      <c r="O3199" s="167"/>
    </row>
    <row r="3200" spans="1:19" x14ac:dyDescent="0.25">
      <c r="A3200" s="33" t="s">
        <v>154</v>
      </c>
      <c r="B3200" s="34">
        <f>VLOOKUP(D3200,nusedswatershed,4,FALSE)</f>
        <v>26</v>
      </c>
      <c r="C3200" s="35">
        <v>26</v>
      </c>
      <c r="D3200" s="36" t="s">
        <v>241</v>
      </c>
      <c r="E3200" s="36" t="s">
        <v>99</v>
      </c>
      <c r="F3200" s="21" t="s">
        <v>163</v>
      </c>
      <c r="G3200" s="22">
        <v>2015</v>
      </c>
      <c r="H3200" s="128">
        <v>768</v>
      </c>
      <c r="I3200" s="40">
        <v>768</v>
      </c>
      <c r="J3200" s="153">
        <f>K3200*I3200</f>
        <v>422.40000000000003</v>
      </c>
      <c r="K3200" s="52">
        <f>_xlfn.IFNA(VLOOKUP(D3200&amp;"."&amp;G3200,PNIdata!$E$6:$L$264,2,FALSE),"-")</f>
        <v>0.55000000000000004</v>
      </c>
      <c r="L3200" s="158" t="str">
        <f>IFERROR(IF(O3200&gt;0,I3200*O3200,"   -"),"   -")</f>
        <v xml:space="preserve">   -</v>
      </c>
      <c r="M3200" s="52"/>
      <c r="N3200" s="167"/>
      <c r="O3200" s="167"/>
    </row>
    <row r="3201" spans="1:15" x14ac:dyDescent="0.25">
      <c r="A3201" s="33" t="s">
        <v>154</v>
      </c>
      <c r="B3201" s="34">
        <f>VLOOKUP(D3201,nusedswatershed,4,FALSE)</f>
        <v>26</v>
      </c>
      <c r="C3201" s="35">
        <v>26</v>
      </c>
      <c r="D3201" s="36" t="s">
        <v>241</v>
      </c>
      <c r="E3201" s="36" t="s">
        <v>99</v>
      </c>
      <c r="F3201" s="21" t="s">
        <v>163</v>
      </c>
      <c r="G3201" s="40">
        <v>2016</v>
      </c>
      <c r="H3201" s="128">
        <v>615</v>
      </c>
      <c r="I3201" s="40">
        <v>615</v>
      </c>
      <c r="J3201" s="153">
        <f>K3201*I3201</f>
        <v>339.31025999999997</v>
      </c>
      <c r="K3201" s="52">
        <f>_xlfn.IFNA(VLOOKUP(D3201&amp;"."&amp;G3201,PNIdata!$E$6:$L$264,2,FALSE),"-")</f>
        <v>0.55172399999999999</v>
      </c>
      <c r="L3201" s="158" t="str">
        <f>IFERROR(IF(O3201&gt;0,I3201*O3201,"   -"),"   -")</f>
        <v xml:space="preserve">   -</v>
      </c>
      <c r="M3201" s="52"/>
      <c r="N3201" s="167"/>
      <c r="O3201" s="167"/>
    </row>
    <row r="3202" spans="1:15" x14ac:dyDescent="0.25">
      <c r="A3202" s="33" t="s">
        <v>154</v>
      </c>
      <c r="B3202" s="34">
        <f>VLOOKUP(D3202,nusedswatershed,4,FALSE)</f>
        <v>26</v>
      </c>
      <c r="C3202" s="35">
        <v>26</v>
      </c>
      <c r="D3202" s="36" t="s">
        <v>241</v>
      </c>
      <c r="E3202" s="36" t="s">
        <v>99</v>
      </c>
      <c r="F3202" s="21" t="s">
        <v>163</v>
      </c>
      <c r="G3202">
        <v>2013</v>
      </c>
      <c r="H3202" s="128">
        <v>350</v>
      </c>
      <c r="I3202" s="40">
        <v>350</v>
      </c>
      <c r="J3202" s="153">
        <f>K3202*I3202</f>
        <v>209.4778</v>
      </c>
      <c r="K3202" s="52">
        <f>_xlfn.IFNA(VLOOKUP(D3202&amp;"."&amp;G3202,PNIdata!$E$6:$L$264,2,FALSE),"-")</f>
        <v>0.59850800000000004</v>
      </c>
      <c r="L3202" s="158" t="str">
        <f>IFERROR(IF(O3202&gt;0,I3202*O3202,"   -"),"   -")</f>
        <v xml:space="preserve">   -</v>
      </c>
      <c r="M3202" s="52"/>
      <c r="N3202" s="167"/>
      <c r="O3202" s="167"/>
    </row>
    <row r="3203" spans="1:15" x14ac:dyDescent="0.25">
      <c r="A3203" s="33" t="s">
        <v>154</v>
      </c>
      <c r="B3203" s="34">
        <f>VLOOKUP(D3203,nusedswatershed,4,FALSE)</f>
        <v>26</v>
      </c>
      <c r="C3203" s="35">
        <v>26</v>
      </c>
      <c r="D3203" s="36" t="s">
        <v>241</v>
      </c>
      <c r="E3203" s="36" t="s">
        <v>99</v>
      </c>
      <c r="F3203" s="21" t="s">
        <v>163</v>
      </c>
      <c r="G3203" s="22">
        <v>2014</v>
      </c>
      <c r="H3203" s="128">
        <v>653</v>
      </c>
      <c r="I3203" s="40">
        <v>653</v>
      </c>
      <c r="J3203" s="153">
        <f>K3203*I3203</f>
        <v>653</v>
      </c>
      <c r="K3203" s="52">
        <f>_xlfn.IFNA(VLOOKUP(D3203&amp;"."&amp;G3203,PNIdata!$E$6:$L$264,2,FALSE),"-")</f>
        <v>1</v>
      </c>
      <c r="L3203" s="158" t="str">
        <f>IFERROR(IF(O3203&gt;0,I3203*O3203,"   -"),"   -")</f>
        <v xml:space="preserve">   -</v>
      </c>
      <c r="M3203" s="52"/>
      <c r="N3203" s="167"/>
      <c r="O3203" s="167"/>
    </row>
    <row r="3204" spans="1:15" x14ac:dyDescent="0.25">
      <c r="A3204" s="33" t="s">
        <v>154</v>
      </c>
      <c r="B3204" s="34">
        <f>VLOOKUP(D3204,nusedswatershed,4,FALSE)</f>
        <v>26</v>
      </c>
      <c r="C3204" s="35">
        <v>26</v>
      </c>
      <c r="D3204" s="36" t="s">
        <v>241</v>
      </c>
      <c r="E3204" s="36" t="s">
        <v>99</v>
      </c>
      <c r="F3204" s="21" t="s">
        <v>163</v>
      </c>
      <c r="G3204" s="40">
        <v>2023</v>
      </c>
      <c r="H3204" s="128">
        <v>904</v>
      </c>
      <c r="I3204" s="40">
        <v>904</v>
      </c>
      <c r="J3204" s="159" t="str">
        <f>IFERROR(IF(K3204&gt;0,I3204*K3204,"   -"),"   -")</f>
        <v xml:space="preserve">   -</v>
      </c>
      <c r="K3204" s="52" t="str">
        <f>_xlfn.IFNA(VLOOKUP(D3204&amp;"."&amp;G3204,PNIdata!$E$6:$L$264,2,FALSE),"-")</f>
        <v>-</v>
      </c>
      <c r="L3204" s="158" t="str">
        <f>IFERROR(IF(O3204&gt;0,I3204*O3204,"   -"),"   -")</f>
        <v xml:space="preserve">   -</v>
      </c>
      <c r="M3204" s="52"/>
      <c r="N3204" s="167"/>
      <c r="O3204" s="167"/>
    </row>
    <row r="3205" spans="1:15" x14ac:dyDescent="0.25">
      <c r="A3205" s="33" t="s">
        <v>154</v>
      </c>
      <c r="B3205" s="34">
        <f>VLOOKUP(D3205,nusedswatershed,4,FALSE)</f>
        <v>26</v>
      </c>
      <c r="C3205" s="35">
        <v>26</v>
      </c>
      <c r="D3205" s="36" t="s">
        <v>241</v>
      </c>
      <c r="E3205" s="36" t="s">
        <v>99</v>
      </c>
      <c r="F3205" s="21" t="s">
        <v>163</v>
      </c>
      <c r="G3205" s="40">
        <v>2022</v>
      </c>
      <c r="H3205" s="128">
        <v>1460</v>
      </c>
      <c r="I3205" s="40">
        <v>1460</v>
      </c>
      <c r="J3205" s="159" t="str">
        <f>IFERROR(IF(K3205&gt;0,I3205*K3205,"   -"),"   -")</f>
        <v xml:space="preserve">   -</v>
      </c>
      <c r="K3205" s="52" t="str">
        <f>_xlfn.IFNA(VLOOKUP(D3205&amp;"."&amp;G3205,PNIdata!$E$6:$L$264,2,FALSE),"-")</f>
        <v>-</v>
      </c>
      <c r="L3205" s="158" t="str">
        <f>IFERROR(IF(O3205&gt;0,I3205*O3205,"   -"),"   -")</f>
        <v xml:space="preserve">   -</v>
      </c>
      <c r="M3205" s="52"/>
      <c r="N3205" s="167"/>
      <c r="O3205" s="167"/>
    </row>
    <row r="3206" spans="1:15" x14ac:dyDescent="0.25">
      <c r="A3206" s="33" t="s">
        <v>154</v>
      </c>
      <c r="B3206" s="34">
        <f>VLOOKUP(D3206,nusedswatershed,4,FALSE)</f>
        <v>26</v>
      </c>
      <c r="C3206" s="35">
        <v>26</v>
      </c>
      <c r="D3206" s="36" t="s">
        <v>241</v>
      </c>
      <c r="E3206" s="36" t="s">
        <v>99</v>
      </c>
      <c r="F3206" s="21" t="s">
        <v>163</v>
      </c>
      <c r="G3206" s="40">
        <v>2021</v>
      </c>
      <c r="H3206" s="128">
        <v>1285</v>
      </c>
      <c r="I3206" s="40">
        <v>1285</v>
      </c>
      <c r="J3206" s="159" t="str">
        <f>IFERROR(IF(K3206&gt;0,I3206*K3206,"   -"),"   -")</f>
        <v xml:space="preserve">   -</v>
      </c>
      <c r="K3206" s="52" t="str">
        <f>_xlfn.IFNA(VLOOKUP(D3206&amp;"."&amp;G3206,PNIdata!$E$6:$L$264,2,FALSE),"-")</f>
        <v>-</v>
      </c>
      <c r="L3206" s="158" t="str">
        <f>IFERROR(IF(O3206&gt;0,I3206*O3206,"   -"),"   -")</f>
        <v xml:space="preserve">   -</v>
      </c>
      <c r="M3206" s="52"/>
      <c r="N3206" s="167"/>
      <c r="O3206" s="167"/>
    </row>
    <row r="3207" spans="1:15" x14ac:dyDescent="0.25">
      <c r="A3207" s="33" t="s">
        <v>154</v>
      </c>
      <c r="B3207" s="34">
        <f>VLOOKUP(D3207,nusedswatershed,4,FALSE)</f>
        <v>26</v>
      </c>
      <c r="C3207" s="35">
        <v>26</v>
      </c>
      <c r="D3207" s="36" t="s">
        <v>241</v>
      </c>
      <c r="E3207" s="36" t="s">
        <v>99</v>
      </c>
      <c r="F3207" s="21" t="s">
        <v>163</v>
      </c>
      <c r="G3207" s="40">
        <v>2020</v>
      </c>
      <c r="H3207" s="128">
        <v>761</v>
      </c>
      <c r="I3207" s="40">
        <v>761</v>
      </c>
      <c r="J3207" s="159" t="str">
        <f>IFERROR(IF(K3207&gt;0,I3207*K3207,"   -"),"   -")</f>
        <v xml:space="preserve">   -</v>
      </c>
      <c r="K3207" s="52" t="str">
        <f>_xlfn.IFNA(VLOOKUP(D3207&amp;"."&amp;G3207,PNIdata!$E$6:$L$264,2,FALSE),"-")</f>
        <v>-</v>
      </c>
      <c r="L3207" s="158" t="str">
        <f>IFERROR(IF(O3207&gt;0,I3207*O3207,"   -"),"   -")</f>
        <v xml:space="preserve">   -</v>
      </c>
      <c r="M3207" s="52"/>
      <c r="N3207" s="167"/>
      <c r="O3207" s="167"/>
    </row>
    <row r="3208" spans="1:15" x14ac:dyDescent="0.25">
      <c r="A3208" s="33" t="s">
        <v>154</v>
      </c>
      <c r="B3208" s="34">
        <f>VLOOKUP(D3208,nusedswatershed,4,FALSE)</f>
        <v>26</v>
      </c>
      <c r="C3208" s="35">
        <v>26</v>
      </c>
      <c r="D3208" s="36" t="s">
        <v>241</v>
      </c>
      <c r="E3208" s="36" t="s">
        <v>99</v>
      </c>
      <c r="F3208" s="21" t="s">
        <v>163</v>
      </c>
      <c r="G3208" s="40">
        <v>2019</v>
      </c>
      <c r="H3208" s="128">
        <v>986</v>
      </c>
      <c r="I3208" s="40">
        <v>986</v>
      </c>
      <c r="J3208" s="159" t="str">
        <f>IFERROR(IF(K3208&gt;0,I3208*K3208,"   -"),"   -")</f>
        <v xml:space="preserve">   -</v>
      </c>
      <c r="K3208" s="52" t="str">
        <f>_xlfn.IFNA(VLOOKUP(D3208&amp;"."&amp;G3208,PNIdata!$E$6:$L$264,2,FALSE),"-")</f>
        <v>-</v>
      </c>
      <c r="L3208" s="158" t="str">
        <f>IFERROR(IF(O3208&gt;0,I3208*O3208,"   -"),"   -")</f>
        <v xml:space="preserve">   -</v>
      </c>
      <c r="M3208" s="52"/>
      <c r="N3208" s="167"/>
      <c r="O3208" s="167"/>
    </row>
    <row r="3209" spans="1:15" x14ac:dyDescent="0.25">
      <c r="A3209" s="33" t="s">
        <v>154</v>
      </c>
      <c r="B3209" s="34">
        <f>VLOOKUP(D3209,nusedswatershed,4,FALSE)</f>
        <v>26</v>
      </c>
      <c r="C3209" s="35">
        <v>26</v>
      </c>
      <c r="D3209" s="36" t="s">
        <v>241</v>
      </c>
      <c r="E3209" s="36" t="s">
        <v>99</v>
      </c>
      <c r="F3209" s="21" t="s">
        <v>163</v>
      </c>
      <c r="G3209" s="40">
        <v>2018</v>
      </c>
      <c r="H3209" s="128">
        <v>918</v>
      </c>
      <c r="I3209" s="40">
        <v>918</v>
      </c>
      <c r="J3209" s="159" t="str">
        <f>IFERROR(IF(K3209&gt;0,I3209*K3209,"   -"),"   -")</f>
        <v xml:space="preserve">   -</v>
      </c>
      <c r="K3209" s="52" t="str">
        <f>_xlfn.IFNA(VLOOKUP(D3209&amp;"."&amp;G3209,PNIdata!$E$6:$L$264,2,FALSE),"-")</f>
        <v>-</v>
      </c>
      <c r="L3209" s="158" t="str">
        <f>IFERROR(IF(O3209&gt;0,I3209*O3209,"   -"),"   -")</f>
        <v xml:space="preserve">   -</v>
      </c>
      <c r="M3209" s="52"/>
      <c r="N3209" s="167"/>
      <c r="O3209" s="167"/>
    </row>
    <row r="3210" spans="1:15" x14ac:dyDescent="0.25">
      <c r="A3210" s="33" t="s">
        <v>154</v>
      </c>
      <c r="B3210" s="34">
        <f>VLOOKUP(D3210,nusedswatershed,4,FALSE)</f>
        <v>26</v>
      </c>
      <c r="C3210" s="35">
        <v>26</v>
      </c>
      <c r="D3210" s="36" t="s">
        <v>241</v>
      </c>
      <c r="E3210" s="36" t="s">
        <v>99</v>
      </c>
      <c r="F3210" s="21" t="s">
        <v>163</v>
      </c>
      <c r="G3210" s="22">
        <v>2012</v>
      </c>
      <c r="H3210" s="128">
        <v>138</v>
      </c>
      <c r="I3210" s="40">
        <v>138</v>
      </c>
      <c r="J3210" s="159" t="str">
        <f>IFERROR(IF(K3210&gt;0,I3210*K3210,"   -"),"   -")</f>
        <v xml:space="preserve">   -</v>
      </c>
      <c r="K3210" s="52" t="str">
        <f>_xlfn.IFNA(VLOOKUP(D3210&amp;"."&amp;G3210,PNIdata!$E$6:$L$264,2,FALSE),"-")</f>
        <v>-</v>
      </c>
      <c r="L3210" s="158" t="str">
        <f>IFERROR(IF(O3210&gt;0,I3210*O3210,"   -"),"   -")</f>
        <v xml:space="preserve">   -</v>
      </c>
      <c r="M3210" s="52"/>
      <c r="N3210" s="167"/>
      <c r="O3210" s="167"/>
    </row>
    <row r="3211" spans="1:15" x14ac:dyDescent="0.25">
      <c r="A3211" s="33" t="s">
        <v>154</v>
      </c>
      <c r="B3211" s="34">
        <f>VLOOKUP(D3211,nusedswatershed,4,FALSE)</f>
        <v>26</v>
      </c>
      <c r="C3211" s="35">
        <v>26</v>
      </c>
      <c r="D3211" s="36" t="s">
        <v>241</v>
      </c>
      <c r="E3211" s="36" t="s">
        <v>99</v>
      </c>
      <c r="F3211" s="21" t="s">
        <v>163</v>
      </c>
      <c r="G3211" s="22">
        <v>2011</v>
      </c>
      <c r="H3211" s="128">
        <v>263</v>
      </c>
      <c r="I3211" s="40">
        <v>263</v>
      </c>
      <c r="J3211" s="159" t="str">
        <f>IFERROR(IF(K3211&gt;0,I3211*K3211,"   -"),"   -")</f>
        <v xml:space="preserve">   -</v>
      </c>
      <c r="K3211" s="52" t="str">
        <f>_xlfn.IFNA(VLOOKUP(D3211&amp;"."&amp;G3211,PNIdata!$E$6:$L$264,2,FALSE),"-")</f>
        <v>-</v>
      </c>
      <c r="L3211" s="158" t="str">
        <f>IFERROR(IF(O3211&gt;0,I3211*O3211,"   -"),"   -")</f>
        <v xml:space="preserve">   -</v>
      </c>
      <c r="M3211" s="52"/>
      <c r="N3211" s="167"/>
      <c r="O3211" s="167"/>
    </row>
    <row r="3212" spans="1:15" x14ac:dyDescent="0.25">
      <c r="A3212" s="33" t="s">
        <v>154</v>
      </c>
      <c r="B3212" s="34">
        <f>VLOOKUP(D3212,nusedswatershed,4,FALSE)</f>
        <v>26</v>
      </c>
      <c r="C3212" s="35">
        <v>26</v>
      </c>
      <c r="D3212" s="36" t="s">
        <v>241</v>
      </c>
      <c r="E3212" s="36" t="s">
        <v>99</v>
      </c>
      <c r="F3212" s="21" t="s">
        <v>163</v>
      </c>
      <c r="G3212" s="22">
        <v>2010</v>
      </c>
      <c r="H3212" s="128">
        <v>355</v>
      </c>
      <c r="I3212" s="40">
        <v>355</v>
      </c>
      <c r="J3212" s="159" t="str">
        <f>IFERROR(IF(K3212&gt;0,I3212*K3212,"   -"),"   -")</f>
        <v xml:space="preserve">   -</v>
      </c>
      <c r="K3212" s="52" t="str">
        <f>_xlfn.IFNA(VLOOKUP(D3212&amp;"."&amp;G3212,PNIdata!$E$6:$L$264,2,FALSE),"-")</f>
        <v>-</v>
      </c>
      <c r="L3212" s="158" t="str">
        <f>IFERROR(IF(O3212&gt;0,I3212*O3212,"   -"),"   -")</f>
        <v xml:space="preserve">   -</v>
      </c>
      <c r="M3212" s="52"/>
      <c r="N3212" s="167"/>
      <c r="O3212" s="167"/>
    </row>
    <row r="3213" spans="1:15" x14ac:dyDescent="0.25">
      <c r="A3213" s="33" t="s">
        <v>154</v>
      </c>
      <c r="B3213" s="34">
        <f>VLOOKUP(D3213,nusedswatershed,4,FALSE)</f>
        <v>26</v>
      </c>
      <c r="C3213" s="35">
        <v>26</v>
      </c>
      <c r="D3213" s="36" t="s">
        <v>241</v>
      </c>
      <c r="E3213" s="36" t="s">
        <v>99</v>
      </c>
      <c r="F3213" s="21" t="s">
        <v>163</v>
      </c>
      <c r="G3213" s="22">
        <v>2009</v>
      </c>
      <c r="H3213" s="128">
        <v>80</v>
      </c>
      <c r="I3213" s="40">
        <v>80</v>
      </c>
      <c r="J3213" s="159" t="str">
        <f>IFERROR(IF(K3213&gt;0,I3213*K3213,"   -"),"   -")</f>
        <v xml:space="preserve">   -</v>
      </c>
      <c r="K3213" s="52" t="str">
        <f>_xlfn.IFNA(VLOOKUP(D3213&amp;"."&amp;G3213,PNIdata!$E$6:$L$264,2,FALSE),"-")</f>
        <v>-</v>
      </c>
      <c r="L3213" s="158" t="str">
        <f>IFERROR(IF(O3213&gt;0,I3213*O3213,"   -"),"   -")</f>
        <v xml:space="preserve">   -</v>
      </c>
      <c r="M3213" s="52"/>
      <c r="N3213" s="167"/>
      <c r="O3213" s="167"/>
    </row>
    <row r="3214" spans="1:15" x14ac:dyDescent="0.25">
      <c r="A3214" s="33" t="s">
        <v>154</v>
      </c>
      <c r="B3214" s="34">
        <f>VLOOKUP(D3214,nusedswatershed,4,FALSE)</f>
        <v>26</v>
      </c>
      <c r="C3214" s="35">
        <v>26</v>
      </c>
      <c r="D3214" s="36" t="s">
        <v>241</v>
      </c>
      <c r="E3214" s="36" t="s">
        <v>99</v>
      </c>
      <c r="F3214" s="21" t="s">
        <v>163</v>
      </c>
      <c r="G3214">
        <v>2008</v>
      </c>
      <c r="H3214" s="128">
        <v>380</v>
      </c>
      <c r="I3214" s="40">
        <v>380</v>
      </c>
      <c r="J3214" s="159" t="str">
        <f>IFERROR(IF(K3214&gt;0,I3214*K3214,"   -"),"   -")</f>
        <v xml:space="preserve">   -</v>
      </c>
      <c r="K3214" s="52" t="str">
        <f>_xlfn.IFNA(VLOOKUP(D3214&amp;"."&amp;G3214,PNIdata!$E$6:$L$264,2,FALSE),"-")</f>
        <v>-</v>
      </c>
      <c r="L3214" s="158" t="str">
        <f>IFERROR(IF(O3214&gt;0,I3214*O3214,"   -"),"   -")</f>
        <v xml:space="preserve">   -</v>
      </c>
      <c r="M3214" s="52"/>
      <c r="N3214" s="167"/>
      <c r="O3214" s="167"/>
    </row>
    <row r="3215" spans="1:15" x14ac:dyDescent="0.25">
      <c r="A3215" s="33" t="s">
        <v>154</v>
      </c>
      <c r="B3215" s="34">
        <f>VLOOKUP(D3215,nusedswatershed,4,FALSE)</f>
        <v>26</v>
      </c>
      <c r="C3215" s="35">
        <v>26</v>
      </c>
      <c r="D3215" s="36" t="s">
        <v>241</v>
      </c>
      <c r="E3215" s="36" t="s">
        <v>99</v>
      </c>
      <c r="F3215" s="21" t="s">
        <v>163</v>
      </c>
      <c r="G3215">
        <v>2007</v>
      </c>
      <c r="H3215" s="128">
        <v>234</v>
      </c>
      <c r="I3215" s="40">
        <v>234</v>
      </c>
      <c r="J3215" s="159" t="str">
        <f>IFERROR(IF(K3215&gt;0,I3215*K3215,"   -"),"   -")</f>
        <v xml:space="preserve">   -</v>
      </c>
      <c r="K3215" s="52" t="str">
        <f>_xlfn.IFNA(VLOOKUP(D3215&amp;"."&amp;G3215,PNIdata!$E$6:$L$264,2,FALSE),"-")</f>
        <v>-</v>
      </c>
      <c r="L3215" s="158" t="str">
        <f>IFERROR(IF(O3215&gt;0,I3215*O3215,"   -"),"   -")</f>
        <v xml:space="preserve">   -</v>
      </c>
      <c r="M3215" s="52"/>
      <c r="N3215" s="167"/>
      <c r="O3215" s="167"/>
    </row>
    <row r="3216" spans="1:15" x14ac:dyDescent="0.25">
      <c r="A3216" s="33" t="s">
        <v>154</v>
      </c>
      <c r="B3216" s="34">
        <f>VLOOKUP(D3216,nusedswatershed,4,FALSE)</f>
        <v>26</v>
      </c>
      <c r="C3216" s="35">
        <v>26</v>
      </c>
      <c r="D3216" s="36" t="s">
        <v>241</v>
      </c>
      <c r="E3216" s="36" t="s">
        <v>99</v>
      </c>
      <c r="F3216" s="21" t="s">
        <v>163</v>
      </c>
      <c r="G3216">
        <v>2006</v>
      </c>
      <c r="H3216" s="128">
        <v>76</v>
      </c>
      <c r="I3216" s="40">
        <v>76</v>
      </c>
      <c r="J3216" s="159" t="str">
        <f>IFERROR(IF(K3216&gt;0,I3216*K3216,"   -"),"   -")</f>
        <v xml:space="preserve">   -</v>
      </c>
      <c r="K3216" s="52" t="str">
        <f>_xlfn.IFNA(VLOOKUP(D3216&amp;"."&amp;G3216,PNIdata!$E$6:$L$264,2,FALSE),"-")</f>
        <v>-</v>
      </c>
      <c r="L3216" s="158" t="str">
        <f>IFERROR(IF(O3216&gt;0,I3216*O3216,"   -"),"   -")</f>
        <v xml:space="preserve">   -</v>
      </c>
      <c r="M3216" s="52"/>
      <c r="N3216" s="167"/>
      <c r="O3216" s="167"/>
    </row>
    <row r="3217" spans="1:15" x14ac:dyDescent="0.25">
      <c r="A3217" s="33" t="s">
        <v>154</v>
      </c>
      <c r="B3217" s="34">
        <f>VLOOKUP(D3217,nusedswatershed,4,FALSE)</f>
        <v>26</v>
      </c>
      <c r="C3217" s="35">
        <v>26</v>
      </c>
      <c r="D3217" s="36" t="s">
        <v>241</v>
      </c>
      <c r="E3217" s="36" t="s">
        <v>99</v>
      </c>
      <c r="F3217" s="21" t="s">
        <v>163</v>
      </c>
      <c r="G3217">
        <v>2005</v>
      </c>
      <c r="H3217" s="128">
        <v>121</v>
      </c>
      <c r="I3217" s="40">
        <v>121</v>
      </c>
      <c r="J3217" s="159" t="str">
        <f>IFERROR(IF(K3217&gt;0,I3217*K3217,"   -"),"   -")</f>
        <v xml:space="preserve">   -</v>
      </c>
      <c r="K3217" s="52" t="str">
        <f>_xlfn.IFNA(VLOOKUP(D3217&amp;"."&amp;G3217,PNIdata!$E$6:$L$264,2,FALSE),"-")</f>
        <v>-</v>
      </c>
      <c r="L3217" s="158" t="str">
        <f>IFERROR(IF(O3217&gt;0,I3217*O3217,"   -"),"   -")</f>
        <v xml:space="preserve">   -</v>
      </c>
      <c r="M3217" s="52"/>
      <c r="N3217" s="167"/>
      <c r="O3217" s="167"/>
    </row>
    <row r="3218" spans="1:15" x14ac:dyDescent="0.25">
      <c r="A3218" s="33" t="s">
        <v>154</v>
      </c>
      <c r="B3218" s="34">
        <f>VLOOKUP(D3218,nusedswatershed,4,FALSE)</f>
        <v>26</v>
      </c>
      <c r="C3218" s="35">
        <v>26</v>
      </c>
      <c r="D3218" s="36" t="s">
        <v>241</v>
      </c>
      <c r="E3218" s="36" t="s">
        <v>99</v>
      </c>
      <c r="F3218" s="21" t="s">
        <v>163</v>
      </c>
      <c r="G3218">
        <v>2004</v>
      </c>
      <c r="H3218" s="128">
        <v>495</v>
      </c>
      <c r="I3218" s="40">
        <v>495</v>
      </c>
      <c r="J3218" s="159" t="str">
        <f>IFERROR(IF(K3218&gt;0,I3218*K3218,"   -"),"   -")</f>
        <v xml:space="preserve">   -</v>
      </c>
      <c r="K3218" s="52" t="str">
        <f>_xlfn.IFNA(VLOOKUP(D3218&amp;"."&amp;G3218,PNIdata!$E$6:$L$264,2,FALSE),"-")</f>
        <v>-</v>
      </c>
      <c r="L3218" s="158" t="str">
        <f>IFERROR(IF(O3218&gt;0,I3218*O3218,"   -"),"   -")</f>
        <v xml:space="preserve">   -</v>
      </c>
      <c r="M3218" s="52"/>
      <c r="N3218" s="167"/>
      <c r="O3218" s="167"/>
    </row>
    <row r="3219" spans="1:15" x14ac:dyDescent="0.25">
      <c r="A3219" s="33" t="s">
        <v>154</v>
      </c>
      <c r="B3219" s="34">
        <f>VLOOKUP(D3219,nusedswatershed,4,FALSE)</f>
        <v>26</v>
      </c>
      <c r="C3219" s="35">
        <v>26</v>
      </c>
      <c r="D3219" s="36" t="s">
        <v>241</v>
      </c>
      <c r="E3219" s="36" t="s">
        <v>99</v>
      </c>
      <c r="F3219" s="21" t="s">
        <v>163</v>
      </c>
      <c r="G3219">
        <v>2003</v>
      </c>
      <c r="H3219" s="128">
        <v>440</v>
      </c>
      <c r="I3219" s="40">
        <v>440</v>
      </c>
      <c r="J3219" s="159" t="str">
        <f>IFERROR(IF(K3219&gt;0,I3219*K3219,"   -"),"   -")</f>
        <v xml:space="preserve">   -</v>
      </c>
      <c r="K3219" s="52" t="str">
        <f>_xlfn.IFNA(VLOOKUP(D3219&amp;"."&amp;G3219,PNIdata!$E$6:$L$264,2,FALSE),"-")</f>
        <v>-</v>
      </c>
      <c r="L3219" s="158" t="str">
        <f>IFERROR(IF(O3219&gt;0,I3219*O3219,"   -"),"   -")</f>
        <v xml:space="preserve">   -</v>
      </c>
      <c r="M3219" s="52"/>
      <c r="N3219" s="167"/>
      <c r="O3219" s="167"/>
    </row>
    <row r="3220" spans="1:15" x14ac:dyDescent="0.25">
      <c r="A3220" s="33" t="s">
        <v>154</v>
      </c>
      <c r="B3220" s="34">
        <f>VLOOKUP(D3220,nusedswatershed,4,FALSE)</f>
        <v>26</v>
      </c>
      <c r="C3220" s="35">
        <v>26</v>
      </c>
      <c r="D3220" s="36" t="s">
        <v>241</v>
      </c>
      <c r="E3220" s="36" t="s">
        <v>99</v>
      </c>
      <c r="F3220" s="21" t="s">
        <v>163</v>
      </c>
      <c r="G3220">
        <v>2002</v>
      </c>
      <c r="H3220" s="128">
        <v>308</v>
      </c>
      <c r="I3220" s="40">
        <v>308</v>
      </c>
      <c r="J3220" s="159" t="str">
        <f>IFERROR(IF(K3220&gt;0,I3220*K3220,"   -"),"   -")</f>
        <v xml:space="preserve">   -</v>
      </c>
      <c r="K3220" s="52" t="str">
        <f>_xlfn.IFNA(VLOOKUP(D3220&amp;"."&amp;G3220,PNIdata!$E$6:$L$264,2,FALSE),"-")</f>
        <v>-</v>
      </c>
      <c r="L3220" s="158" t="str">
        <f>IFERROR(IF(O3220&gt;0,I3220*O3220,"   -"),"   -")</f>
        <v xml:space="preserve">   -</v>
      </c>
      <c r="M3220" s="52"/>
      <c r="N3220" s="167"/>
      <c r="O3220" s="167"/>
    </row>
    <row r="3221" spans="1:15" x14ac:dyDescent="0.25">
      <c r="A3221" s="33" t="s">
        <v>154</v>
      </c>
      <c r="B3221" s="34">
        <f>VLOOKUP(D3221,nusedswatershed,4,FALSE)</f>
        <v>26</v>
      </c>
      <c r="C3221" s="35">
        <v>26</v>
      </c>
      <c r="D3221" s="36" t="s">
        <v>241</v>
      </c>
      <c r="E3221" s="36" t="s">
        <v>99</v>
      </c>
      <c r="F3221" s="21" t="s">
        <v>163</v>
      </c>
      <c r="G3221">
        <v>2001</v>
      </c>
      <c r="H3221" s="128">
        <v>237</v>
      </c>
      <c r="I3221" s="40">
        <v>237</v>
      </c>
      <c r="J3221" s="159" t="str">
        <f>IFERROR(IF(K3221&gt;0,I3221*K3221,"   -"),"   -")</f>
        <v xml:space="preserve">   -</v>
      </c>
      <c r="K3221" s="52" t="str">
        <f>_xlfn.IFNA(VLOOKUP(D3221&amp;"."&amp;G3221,PNIdata!$E$6:$L$264,2,FALSE),"-")</f>
        <v>-</v>
      </c>
      <c r="L3221" s="158" t="str">
        <f>IFERROR(IF(O3221&gt;0,I3221*O3221,"   -"),"   -")</f>
        <v xml:space="preserve">   -</v>
      </c>
      <c r="M3221" s="52"/>
      <c r="N3221" s="167"/>
      <c r="O3221" s="167"/>
    </row>
    <row r="3222" spans="1:15" x14ac:dyDescent="0.25">
      <c r="A3222" s="33" t="s">
        <v>154</v>
      </c>
      <c r="B3222" s="34">
        <f>VLOOKUP(D3222,nusedswatershed,4,FALSE)</f>
        <v>26</v>
      </c>
      <c r="C3222" s="35">
        <v>26</v>
      </c>
      <c r="D3222" s="36" t="s">
        <v>241</v>
      </c>
      <c r="E3222" s="36" t="s">
        <v>99</v>
      </c>
      <c r="F3222" s="21" t="s">
        <v>163</v>
      </c>
      <c r="G3222">
        <v>2000</v>
      </c>
      <c r="H3222" s="128">
        <v>391</v>
      </c>
      <c r="I3222" s="40">
        <v>391</v>
      </c>
      <c r="J3222" s="159" t="str">
        <f>IFERROR(IF(K3222&gt;0,I3222*K3222,"   -"),"   -")</f>
        <v xml:space="preserve">   -</v>
      </c>
      <c r="K3222" s="52" t="str">
        <f>_xlfn.IFNA(VLOOKUP(D3222&amp;"."&amp;G3222,PNIdata!$E$6:$L$264,2,FALSE),"-")</f>
        <v>-</v>
      </c>
      <c r="L3222" s="158" t="str">
        <f>IFERROR(IF(O3222&gt;0,I3222*O3222,"   -"),"   -")</f>
        <v xml:space="preserve">   -</v>
      </c>
      <c r="M3222" s="52"/>
      <c r="N3222" s="167"/>
      <c r="O3222" s="167"/>
    </row>
    <row r="3223" spans="1:15" x14ac:dyDescent="0.25">
      <c r="A3223" s="33" t="s">
        <v>154</v>
      </c>
      <c r="B3223" s="34">
        <f>VLOOKUP(D3223,nusedswatershed,4,FALSE)</f>
        <v>26</v>
      </c>
      <c r="C3223" s="35">
        <v>26</v>
      </c>
      <c r="D3223" s="36" t="s">
        <v>241</v>
      </c>
      <c r="E3223" s="36" t="s">
        <v>99</v>
      </c>
      <c r="F3223" s="21" t="s">
        <v>163</v>
      </c>
      <c r="G3223">
        <v>1999</v>
      </c>
      <c r="H3223" s="128">
        <v>879</v>
      </c>
      <c r="I3223" s="40">
        <v>879</v>
      </c>
      <c r="J3223" s="159" t="str">
        <f>IFERROR(IF(K3223&gt;0,I3223*K3223,"   -"),"   -")</f>
        <v xml:space="preserve">   -</v>
      </c>
      <c r="K3223" s="52" t="str">
        <f>_xlfn.IFNA(VLOOKUP(D3223&amp;"."&amp;G3223,PNIdata!$E$6:$L$264,2,FALSE),"-")</f>
        <v>-</v>
      </c>
      <c r="L3223" s="158" t="str">
        <f>IFERROR(IF(O3223&gt;0,I3223*O3223,"   -"),"   -")</f>
        <v xml:space="preserve">   -</v>
      </c>
      <c r="M3223" s="52"/>
      <c r="N3223" s="167"/>
      <c r="O3223" s="168"/>
    </row>
    <row r="3224" spans="1:15" x14ac:dyDescent="0.25">
      <c r="A3224" s="33" t="s">
        <v>154</v>
      </c>
      <c r="B3224" s="34">
        <f>VLOOKUP(D3224,nusedswatershed,4,FALSE)</f>
        <v>26</v>
      </c>
      <c r="C3224" s="35">
        <v>26</v>
      </c>
      <c r="D3224" s="36" t="s">
        <v>241</v>
      </c>
      <c r="E3224" s="36" t="s">
        <v>99</v>
      </c>
      <c r="F3224" s="21" t="s">
        <v>163</v>
      </c>
      <c r="G3224" s="22">
        <v>1998</v>
      </c>
      <c r="H3224" s="128">
        <v>1430</v>
      </c>
      <c r="I3224" s="40">
        <v>1430</v>
      </c>
      <c r="J3224" s="159" t="str">
        <f>IFERROR(IF(K3224&gt;0,I3224*K3224,"   -"),"   -")</f>
        <v xml:space="preserve">   -</v>
      </c>
      <c r="K3224" s="52" t="str">
        <f>_xlfn.IFNA(VLOOKUP(D3224&amp;"."&amp;G3224,PNIdata!$E$6:$L$264,2,FALSE),"-")</f>
        <v>-</v>
      </c>
      <c r="L3224" s="158" t="str">
        <f>IFERROR(IF(O3224&gt;0,I3224*O3224,"   -"),"   -")</f>
        <v xml:space="preserve">   -</v>
      </c>
      <c r="M3224" s="52"/>
      <c r="N3224" s="167"/>
      <c r="O3224" s="167"/>
    </row>
    <row r="3225" spans="1:15" x14ac:dyDescent="0.25">
      <c r="A3225" s="33" t="s">
        <v>154</v>
      </c>
      <c r="B3225" s="34">
        <f>VLOOKUP(D3225,nusedswatershed,4,FALSE)</f>
        <v>26</v>
      </c>
      <c r="C3225" s="35">
        <v>26</v>
      </c>
      <c r="D3225" s="36" t="s">
        <v>241</v>
      </c>
      <c r="E3225" s="36" t="s">
        <v>99</v>
      </c>
      <c r="F3225" s="21" t="s">
        <v>163</v>
      </c>
      <c r="G3225" s="22">
        <v>1997</v>
      </c>
      <c r="H3225" s="128">
        <v>523</v>
      </c>
      <c r="I3225" s="40">
        <v>523</v>
      </c>
      <c r="J3225" s="159" t="str">
        <f>IFERROR(IF(K3225&gt;0,I3225*K3225,"   -"),"   -")</f>
        <v xml:space="preserve">   -</v>
      </c>
      <c r="K3225" s="52" t="str">
        <f>_xlfn.IFNA(VLOOKUP(D3225&amp;"."&amp;G3225,PNIdata!$E$6:$L$264,2,FALSE),"-")</f>
        <v>-</v>
      </c>
      <c r="L3225" s="158" t="str">
        <f>IFERROR(IF(O3225&gt;0,I3225*O3225,"   -"),"   -")</f>
        <v xml:space="preserve">   -</v>
      </c>
      <c r="M3225" s="52"/>
      <c r="N3225" s="167"/>
      <c r="O3225" s="167"/>
    </row>
    <row r="3226" spans="1:15" x14ac:dyDescent="0.25">
      <c r="A3226" s="33" t="s">
        <v>154</v>
      </c>
      <c r="B3226" s="34">
        <f>VLOOKUP(D3226,nusedswatershed,4,FALSE)</f>
        <v>26</v>
      </c>
      <c r="C3226" s="35">
        <v>26</v>
      </c>
      <c r="D3226" s="36" t="s">
        <v>241</v>
      </c>
      <c r="E3226" s="36" t="s">
        <v>99</v>
      </c>
      <c r="F3226" s="21" t="s">
        <v>163</v>
      </c>
      <c r="G3226" s="22">
        <v>1996</v>
      </c>
      <c r="H3226" s="128">
        <v>288</v>
      </c>
      <c r="I3226" s="40">
        <v>288</v>
      </c>
      <c r="J3226" s="159" t="str">
        <f>IFERROR(IF(K3226&gt;0,I3226*K3226,"   -"),"   -")</f>
        <v xml:space="preserve">   -</v>
      </c>
      <c r="K3226" s="52" t="str">
        <f>_xlfn.IFNA(VLOOKUP(D3226&amp;"."&amp;G3226,PNIdata!$E$6:$L$264,2,FALSE),"-")</f>
        <v>-</v>
      </c>
      <c r="L3226" s="158" t="str">
        <f>IFERROR(IF(O3226&gt;0,I3226*O3226,"   -"),"   -")</f>
        <v xml:space="preserve">   -</v>
      </c>
      <c r="M3226" s="52"/>
      <c r="N3226" s="167"/>
      <c r="O3226" s="167"/>
    </row>
    <row r="3227" spans="1:15" x14ac:dyDescent="0.25">
      <c r="A3227" s="33" t="s">
        <v>154</v>
      </c>
      <c r="B3227" s="34">
        <f>VLOOKUP(D3227,nusedswatershed,4,FALSE)</f>
        <v>26</v>
      </c>
      <c r="C3227" s="35">
        <v>26</v>
      </c>
      <c r="D3227" s="36" t="s">
        <v>241</v>
      </c>
      <c r="E3227" s="36" t="s">
        <v>99</v>
      </c>
      <c r="F3227" s="21" t="s">
        <v>163</v>
      </c>
      <c r="G3227" s="22">
        <v>1995</v>
      </c>
      <c r="H3227" s="128">
        <v>600</v>
      </c>
      <c r="I3227" s="40">
        <v>600</v>
      </c>
      <c r="J3227" s="159" t="str">
        <f>IFERROR(IF(K3227&gt;0,I3227*K3227,"   -"),"   -")</f>
        <v xml:space="preserve">   -</v>
      </c>
      <c r="K3227" s="52" t="str">
        <f>_xlfn.IFNA(VLOOKUP(D3227&amp;"."&amp;G3227,PNIdata!$E$6:$L$264,2,FALSE),"-")</f>
        <v>-</v>
      </c>
      <c r="L3227" s="158" t="str">
        <f>IFERROR(IF(O3227&gt;0,I3227*O3227,"   -"),"   -")</f>
        <v xml:space="preserve">   -</v>
      </c>
      <c r="M3227" s="52"/>
      <c r="N3227" s="167"/>
      <c r="O3227" s="167"/>
    </row>
    <row r="3228" spans="1:15" hidden="1" x14ac:dyDescent="0.25">
      <c r="A3228" s="33" t="s">
        <v>154</v>
      </c>
      <c r="B3228" s="34">
        <f>VLOOKUP(D3228,nusedswatershed,4,FALSE)</f>
        <v>26</v>
      </c>
      <c r="C3228" s="35">
        <v>26</v>
      </c>
      <c r="D3228" s="36" t="s">
        <v>241</v>
      </c>
      <c r="E3228" s="36" t="s">
        <v>99</v>
      </c>
      <c r="F3228" s="21" t="s">
        <v>163</v>
      </c>
      <c r="G3228" s="22">
        <v>1994</v>
      </c>
      <c r="H3228" s="128">
        <v>250</v>
      </c>
      <c r="I3228" s="40">
        <v>250</v>
      </c>
      <c r="J3228" s="159" t="str">
        <f>IFERROR(IF(K3228&gt;0,I3228*K3228,"   -"),"   -")</f>
        <v xml:space="preserve">   -</v>
      </c>
      <c r="K3228" s="52" t="str">
        <f>_xlfn.IFNA(VLOOKUP(D3228&amp;"."&amp;G3228,PNIdata!$E$6:$L$264,2,FALSE),"-")</f>
        <v>-</v>
      </c>
      <c r="L3228" s="158" t="str">
        <f>IFERROR(IF(O3228&gt;0,I3228*O3228,"   -"),"   -")</f>
        <v xml:space="preserve">   -</v>
      </c>
      <c r="M3228" s="52"/>
      <c r="N3228" s="167"/>
      <c r="O3228" s="167"/>
    </row>
    <row r="3229" spans="1:15" hidden="1" x14ac:dyDescent="0.25">
      <c r="A3229" s="33" t="s">
        <v>154</v>
      </c>
      <c r="B3229" s="34">
        <f>VLOOKUP(D3229,nusedswatershed,4,FALSE)</f>
        <v>26</v>
      </c>
      <c r="C3229" s="35">
        <v>26</v>
      </c>
      <c r="D3229" s="36" t="s">
        <v>241</v>
      </c>
      <c r="E3229" s="36" t="s">
        <v>99</v>
      </c>
      <c r="F3229" s="21" t="s">
        <v>163</v>
      </c>
      <c r="G3229" s="22">
        <v>1993</v>
      </c>
      <c r="H3229" s="128">
        <v>250</v>
      </c>
      <c r="I3229" s="40">
        <v>250</v>
      </c>
      <c r="J3229" s="159" t="str">
        <f>IFERROR(IF(K3229&gt;0,I3229*K3229,"   -"),"   -")</f>
        <v xml:space="preserve">   -</v>
      </c>
      <c r="K3229" s="52" t="str">
        <f>_xlfn.IFNA(VLOOKUP(D3229&amp;"."&amp;G3229,PNIdata!$E$6:$L$264,2,FALSE),"-")</f>
        <v>-</v>
      </c>
      <c r="L3229" s="158" t="str">
        <f>IFERROR(IF(O3229&gt;0,I3229*O3229,"   -"),"   -")</f>
        <v xml:space="preserve">   -</v>
      </c>
      <c r="M3229" s="52"/>
      <c r="N3229" s="167"/>
      <c r="O3229" s="167"/>
    </row>
    <row r="3230" spans="1:15" hidden="1" x14ac:dyDescent="0.25">
      <c r="A3230" s="33" t="s">
        <v>154</v>
      </c>
      <c r="B3230" s="34">
        <f>VLOOKUP(D3230,nusedswatershed,4,FALSE)</f>
        <v>26</v>
      </c>
      <c r="C3230" s="35">
        <v>26</v>
      </c>
      <c r="D3230" s="36" t="s">
        <v>241</v>
      </c>
      <c r="E3230" s="36" t="s">
        <v>99</v>
      </c>
      <c r="F3230" s="21" t="s">
        <v>163</v>
      </c>
      <c r="G3230" s="22">
        <v>1992</v>
      </c>
      <c r="H3230" s="128">
        <v>600</v>
      </c>
      <c r="I3230" s="40">
        <v>600</v>
      </c>
      <c r="J3230" s="159" t="str">
        <f>IFERROR(IF(K3230&gt;0,I3230*K3230,"   -"),"   -")</f>
        <v xml:space="preserve">   -</v>
      </c>
      <c r="K3230" s="52" t="str">
        <f>_xlfn.IFNA(VLOOKUP(D3230&amp;"."&amp;G3230,PNIdata!$E$6:$L$264,2,FALSE),"-")</f>
        <v>-</v>
      </c>
      <c r="L3230" s="158" t="str">
        <f>IFERROR(IF(O3230&gt;0,I3230*O3230,"   -"),"   -")</f>
        <v xml:space="preserve">   -</v>
      </c>
      <c r="M3230" s="52"/>
      <c r="N3230" s="167"/>
      <c r="O3230" s="167"/>
    </row>
    <row r="3231" spans="1:15" hidden="1" x14ac:dyDescent="0.25">
      <c r="A3231" s="33" t="s">
        <v>154</v>
      </c>
      <c r="B3231" s="34">
        <f>VLOOKUP(D3231,nusedswatershed,4,FALSE)</f>
        <v>26</v>
      </c>
      <c r="C3231" s="35">
        <v>26</v>
      </c>
      <c r="D3231" s="36" t="s">
        <v>241</v>
      </c>
      <c r="E3231" s="36" t="s">
        <v>99</v>
      </c>
      <c r="F3231" s="21" t="s">
        <v>163</v>
      </c>
      <c r="G3231" s="22">
        <v>1991</v>
      </c>
      <c r="H3231" s="128">
        <v>120</v>
      </c>
      <c r="I3231" s="40">
        <v>120</v>
      </c>
      <c r="J3231" s="159" t="str">
        <f>IFERROR(IF(K3231&gt;0,I3231*K3231,"   -"),"   -")</f>
        <v xml:space="preserve">   -</v>
      </c>
      <c r="K3231" s="52" t="str">
        <f>_xlfn.IFNA(VLOOKUP(D3231&amp;"."&amp;G3231,PNIdata!$E$6:$L$264,2,FALSE),"-")</f>
        <v>-</v>
      </c>
      <c r="L3231" s="158" t="str">
        <f>IFERROR(IF(O3231&gt;0,I3231*O3231,"   -"),"   -")</f>
        <v xml:space="preserve">   -</v>
      </c>
      <c r="M3231" s="52"/>
      <c r="N3231" s="167"/>
      <c r="O3231" s="167"/>
    </row>
    <row r="3232" spans="1:15" hidden="1" x14ac:dyDescent="0.25">
      <c r="A3232" s="33" t="s">
        <v>154</v>
      </c>
      <c r="B3232" s="34">
        <f>VLOOKUP(D3232,nusedswatershed,4,FALSE)</f>
        <v>26</v>
      </c>
      <c r="C3232" s="35">
        <v>26</v>
      </c>
      <c r="D3232" s="36" t="s">
        <v>241</v>
      </c>
      <c r="E3232" s="36" t="s">
        <v>99</v>
      </c>
      <c r="F3232" s="21" t="s">
        <v>163</v>
      </c>
      <c r="G3232" s="22">
        <v>1990</v>
      </c>
      <c r="H3232" s="128">
        <v>200</v>
      </c>
      <c r="I3232" s="40">
        <v>200</v>
      </c>
      <c r="J3232" s="159" t="str">
        <f>IFERROR(IF(K3232&gt;0,I3232*K3232,"   -"),"   -")</f>
        <v xml:space="preserve">   -</v>
      </c>
      <c r="K3232" s="52" t="str">
        <f>_xlfn.IFNA(VLOOKUP(D3232&amp;"."&amp;G3232,PNIdata!$E$6:$L$264,2,FALSE),"-")</f>
        <v>-</v>
      </c>
      <c r="L3232" s="158" t="str">
        <f>IFERROR(IF(O3232&gt;0,I3232*O3232,"   -"),"   -")</f>
        <v xml:space="preserve">   -</v>
      </c>
      <c r="M3232" s="52"/>
      <c r="N3232" s="167"/>
      <c r="O3232" s="167"/>
    </row>
    <row r="3233" spans="1:15" hidden="1" x14ac:dyDescent="0.25">
      <c r="A3233" s="33" t="s">
        <v>154</v>
      </c>
      <c r="B3233" s="34">
        <f>VLOOKUP(D3233,nusedswatershed,4,FALSE)</f>
        <v>26</v>
      </c>
      <c r="C3233" s="35">
        <v>26</v>
      </c>
      <c r="D3233" s="36" t="s">
        <v>241</v>
      </c>
      <c r="E3233" s="36" t="s">
        <v>99</v>
      </c>
      <c r="F3233" s="21" t="s">
        <v>163</v>
      </c>
      <c r="G3233" s="22">
        <v>1989</v>
      </c>
      <c r="H3233" s="128">
        <v>450</v>
      </c>
      <c r="I3233" s="40">
        <v>450</v>
      </c>
      <c r="J3233" s="159" t="str">
        <f>IFERROR(IF(K3233&gt;0,I3233*K3233,"   -"),"   -")</f>
        <v xml:space="preserve">   -</v>
      </c>
      <c r="K3233" s="52" t="str">
        <f>_xlfn.IFNA(VLOOKUP(D3233&amp;"."&amp;G3233,PNIdata!$E$6:$L$264,2,FALSE),"-")</f>
        <v>-</v>
      </c>
      <c r="L3233" s="158" t="str">
        <f>IFERROR(IF(O3233&gt;0,I3233*O3233,"   -"),"   -")</f>
        <v xml:space="preserve">   -</v>
      </c>
      <c r="M3233" s="52"/>
      <c r="N3233" s="167"/>
      <c r="O3233" s="167"/>
    </row>
    <row r="3234" spans="1:15" hidden="1" x14ac:dyDescent="0.25">
      <c r="A3234" s="33" t="s">
        <v>154</v>
      </c>
      <c r="B3234" s="34">
        <f>VLOOKUP(D3234,nusedswatershed,4,FALSE)</f>
        <v>26</v>
      </c>
      <c r="C3234" s="35">
        <v>26</v>
      </c>
      <c r="D3234" s="36" t="s">
        <v>241</v>
      </c>
      <c r="E3234" s="36" t="s">
        <v>99</v>
      </c>
      <c r="F3234" s="21" t="s">
        <v>163</v>
      </c>
      <c r="G3234" s="22">
        <v>1988</v>
      </c>
      <c r="H3234" s="128">
        <v>400</v>
      </c>
      <c r="I3234" s="40">
        <v>400</v>
      </c>
      <c r="J3234" s="159" t="str">
        <f>IFERROR(IF(K3234&gt;0,I3234*K3234,"   -"),"   -")</f>
        <v xml:space="preserve">   -</v>
      </c>
      <c r="K3234" s="52" t="str">
        <f>_xlfn.IFNA(VLOOKUP(D3234&amp;"."&amp;G3234,PNIdata!$E$6:$L$264,2,FALSE),"-")</f>
        <v>-</v>
      </c>
      <c r="L3234" s="158" t="str">
        <f>IFERROR(IF(O3234&gt;0,I3234*O3234,"   -"),"   -")</f>
        <v xml:space="preserve">   -</v>
      </c>
      <c r="M3234" s="52"/>
      <c r="N3234" s="167"/>
      <c r="O3234" s="167"/>
    </row>
    <row r="3235" spans="1:15" hidden="1" x14ac:dyDescent="0.25">
      <c r="A3235" s="33" t="s">
        <v>154</v>
      </c>
      <c r="B3235" s="34">
        <f>VLOOKUP(D3235,nusedswatershed,4,FALSE)</f>
        <v>26</v>
      </c>
      <c r="C3235" s="35">
        <v>26</v>
      </c>
      <c r="D3235" s="36" t="s">
        <v>241</v>
      </c>
      <c r="E3235" s="36" t="s">
        <v>99</v>
      </c>
      <c r="F3235" s="21" t="s">
        <v>163</v>
      </c>
      <c r="G3235" s="22">
        <v>1987</v>
      </c>
      <c r="H3235" s="128">
        <v>500</v>
      </c>
      <c r="I3235" s="40">
        <v>500</v>
      </c>
      <c r="J3235" s="159" t="str">
        <f>IFERROR(IF(K3235&gt;0,I3235*K3235,"   -"),"   -")</f>
        <v xml:space="preserve">   -</v>
      </c>
      <c r="K3235" s="52" t="str">
        <f>_xlfn.IFNA(VLOOKUP(D3235&amp;"."&amp;G3235,PNIdata!$E$6:$L$264,2,FALSE),"-")</f>
        <v>-</v>
      </c>
      <c r="L3235" s="158" t="str">
        <f>IFERROR(IF(O3235&gt;0,I3235*O3235,"   -"),"   -")</f>
        <v xml:space="preserve">   -</v>
      </c>
      <c r="M3235" s="52"/>
      <c r="N3235" s="167"/>
      <c r="O3235" s="167"/>
    </row>
    <row r="3236" spans="1:15" hidden="1" x14ac:dyDescent="0.25">
      <c r="A3236" s="33" t="s">
        <v>154</v>
      </c>
      <c r="B3236" s="34">
        <f>VLOOKUP(D3236,nusedswatershed,4,FALSE)</f>
        <v>26</v>
      </c>
      <c r="C3236" s="35">
        <v>26</v>
      </c>
      <c r="D3236" s="36" t="s">
        <v>241</v>
      </c>
      <c r="E3236" s="36" t="s">
        <v>99</v>
      </c>
      <c r="F3236" s="21" t="s">
        <v>163</v>
      </c>
      <c r="G3236" s="22">
        <v>1986</v>
      </c>
      <c r="H3236" s="128">
        <v>1000</v>
      </c>
      <c r="I3236" s="40">
        <v>1000</v>
      </c>
      <c r="J3236" s="159" t="str">
        <f>IFERROR(IF(K3236&gt;0,I3236*K3236,"   -"),"   -")</f>
        <v xml:space="preserve">   -</v>
      </c>
      <c r="K3236" s="52" t="str">
        <f>_xlfn.IFNA(VLOOKUP(D3236&amp;"."&amp;G3236,PNIdata!$E$6:$L$264,2,FALSE),"-")</f>
        <v>-</v>
      </c>
      <c r="L3236" s="158" t="str">
        <f>IFERROR(IF(O3236&gt;0,I3236*O3236,"   -"),"   -")</f>
        <v xml:space="preserve">   -</v>
      </c>
      <c r="M3236" s="52"/>
      <c r="N3236" s="167"/>
      <c r="O3236" s="167"/>
    </row>
    <row r="3237" spans="1:15" hidden="1" x14ac:dyDescent="0.25">
      <c r="A3237" s="33" t="s">
        <v>154</v>
      </c>
      <c r="B3237" s="34">
        <f>VLOOKUP(D3237,nusedswatershed,4,FALSE)</f>
        <v>26</v>
      </c>
      <c r="C3237" s="35">
        <v>26</v>
      </c>
      <c r="D3237" s="36" t="s">
        <v>241</v>
      </c>
      <c r="E3237" s="36" t="s">
        <v>99</v>
      </c>
      <c r="F3237" s="21" t="s">
        <v>163</v>
      </c>
      <c r="G3237" s="22">
        <v>1985</v>
      </c>
      <c r="H3237" s="128">
        <v>1200</v>
      </c>
      <c r="I3237" s="40">
        <v>1200</v>
      </c>
      <c r="J3237" s="159" t="str">
        <f>IFERROR(IF(K3237&gt;0,I3237*K3237,"   -"),"   -")</f>
        <v xml:space="preserve">   -</v>
      </c>
      <c r="K3237" s="52" t="str">
        <f>_xlfn.IFNA(VLOOKUP(D3237&amp;"."&amp;G3237,PNIdata!$E$6:$L$264,2,FALSE),"-")</f>
        <v>-</v>
      </c>
      <c r="L3237" s="158" t="str">
        <f>IFERROR(IF(O3237&gt;0,I3237*O3237,"   -"),"   -")</f>
        <v xml:space="preserve">   -</v>
      </c>
      <c r="M3237" s="52"/>
      <c r="N3237" s="167"/>
      <c r="O3237" s="167"/>
    </row>
    <row r="3238" spans="1:15" hidden="1" x14ac:dyDescent="0.25">
      <c r="A3238" s="33" t="s">
        <v>154</v>
      </c>
      <c r="B3238" s="34">
        <f>VLOOKUP(D3238,nusedswatershed,4,FALSE)</f>
        <v>26</v>
      </c>
      <c r="C3238" s="35">
        <v>26</v>
      </c>
      <c r="D3238" s="36" t="s">
        <v>241</v>
      </c>
      <c r="E3238" s="36" t="s">
        <v>99</v>
      </c>
      <c r="F3238" s="21" t="s">
        <v>163</v>
      </c>
      <c r="G3238" s="22">
        <v>1984</v>
      </c>
      <c r="H3238" s="128">
        <v>1500</v>
      </c>
      <c r="I3238" s="40">
        <v>1500</v>
      </c>
      <c r="J3238" s="159" t="str">
        <f>IFERROR(IF(K3238&gt;0,I3238*K3238,"   -"),"   -")</f>
        <v xml:space="preserve">   -</v>
      </c>
      <c r="K3238" s="52" t="str">
        <f>_xlfn.IFNA(VLOOKUP(D3238&amp;"."&amp;G3238,PNIdata!$E$6:$L$264,2,FALSE),"-")</f>
        <v>-</v>
      </c>
      <c r="L3238" s="158" t="str">
        <f>IFERROR(IF(O3238&gt;0,I3238*O3238,"   -"),"   -")</f>
        <v xml:space="preserve">   -</v>
      </c>
      <c r="M3238" s="52"/>
      <c r="N3238" s="167"/>
      <c r="O3238" s="167"/>
    </row>
    <row r="3239" spans="1:15" hidden="1" x14ac:dyDescent="0.25">
      <c r="A3239" s="33" t="s">
        <v>154</v>
      </c>
      <c r="B3239" s="34">
        <f>VLOOKUP(D3239,nusedswatershed,4,FALSE)</f>
        <v>26</v>
      </c>
      <c r="C3239" s="35">
        <v>26</v>
      </c>
      <c r="D3239" s="36" t="s">
        <v>241</v>
      </c>
      <c r="E3239" s="36" t="s">
        <v>99</v>
      </c>
      <c r="F3239" s="21" t="s">
        <v>163</v>
      </c>
      <c r="G3239" s="22">
        <v>1983</v>
      </c>
      <c r="H3239" s="128">
        <v>500</v>
      </c>
      <c r="I3239" s="40">
        <v>500</v>
      </c>
      <c r="J3239" s="159" t="str">
        <f>IFERROR(IF(K3239&gt;0,I3239*K3239,"   -"),"   -")</f>
        <v xml:space="preserve">   -</v>
      </c>
      <c r="K3239" s="52" t="str">
        <f>_xlfn.IFNA(VLOOKUP(D3239&amp;"."&amp;G3239,PNIdata!$E$6:$L$264,2,FALSE),"-")</f>
        <v>-</v>
      </c>
      <c r="L3239" s="158" t="str">
        <f>IFERROR(IF(O3239&gt;0,I3239*O3239,"   -"),"   -")</f>
        <v xml:space="preserve">   -</v>
      </c>
      <c r="M3239" s="52"/>
      <c r="N3239" s="167"/>
      <c r="O3239" s="167"/>
    </row>
    <row r="3240" spans="1:15" hidden="1" x14ac:dyDescent="0.25">
      <c r="A3240" s="33" t="s">
        <v>154</v>
      </c>
      <c r="B3240" s="34">
        <f>VLOOKUP(D3240,nusedswatershed,4,FALSE)</f>
        <v>26</v>
      </c>
      <c r="C3240" s="35">
        <v>26</v>
      </c>
      <c r="D3240" s="36" t="s">
        <v>241</v>
      </c>
      <c r="E3240" s="36" t="s">
        <v>99</v>
      </c>
      <c r="F3240" s="21" t="s">
        <v>163</v>
      </c>
      <c r="G3240" s="22">
        <v>1982</v>
      </c>
      <c r="H3240" s="128">
        <v>1000</v>
      </c>
      <c r="I3240" s="40">
        <v>1000</v>
      </c>
      <c r="J3240" s="159" t="str">
        <f>IFERROR(IF(K3240&gt;0,I3240*K3240,"   -"),"   -")</f>
        <v xml:space="preserve">   -</v>
      </c>
      <c r="K3240" s="52" t="str">
        <f>_xlfn.IFNA(VLOOKUP(D3240&amp;"."&amp;G3240,PNIdata!$E$6:$L$264,2,FALSE),"-")</f>
        <v>-</v>
      </c>
      <c r="L3240" s="158" t="str">
        <f>IFERROR(IF(O3240&gt;0,I3240*O3240,"   -"),"   -")</f>
        <v xml:space="preserve">   -</v>
      </c>
      <c r="M3240" s="52"/>
      <c r="N3240" s="167"/>
      <c r="O3240" s="167"/>
    </row>
    <row r="3241" spans="1:15" hidden="1" x14ac:dyDescent="0.25">
      <c r="A3241" s="33" t="s">
        <v>154</v>
      </c>
      <c r="B3241" s="34">
        <f>VLOOKUP(D3241,nusedswatershed,4,FALSE)</f>
        <v>26</v>
      </c>
      <c r="C3241" s="35">
        <v>26</v>
      </c>
      <c r="D3241" s="36" t="s">
        <v>241</v>
      </c>
      <c r="E3241" s="36" t="s">
        <v>99</v>
      </c>
      <c r="F3241" s="21" t="s">
        <v>163</v>
      </c>
      <c r="G3241" s="22">
        <v>1981</v>
      </c>
      <c r="H3241" s="128">
        <v>1000</v>
      </c>
      <c r="I3241" s="40">
        <v>1000</v>
      </c>
      <c r="J3241" s="159" t="str">
        <f>IFERROR(IF(K3241&gt;0,I3241*K3241,"   -"),"   -")</f>
        <v xml:space="preserve">   -</v>
      </c>
      <c r="K3241" s="52" t="str">
        <f>_xlfn.IFNA(VLOOKUP(D3241&amp;"."&amp;G3241,PNIdata!$E$6:$L$264,2,FALSE),"-")</f>
        <v>-</v>
      </c>
      <c r="L3241" s="158" t="str">
        <f>IFERROR(IF(O3241&gt;0,I3241*O3241,"   -"),"   -")</f>
        <v xml:space="preserve">   -</v>
      </c>
      <c r="M3241" s="52"/>
      <c r="N3241" s="167"/>
      <c r="O3241" s="167"/>
    </row>
    <row r="3242" spans="1:15" hidden="1" x14ac:dyDescent="0.25">
      <c r="A3242" s="33" t="s">
        <v>154</v>
      </c>
      <c r="B3242" s="34">
        <f>VLOOKUP(D3242,nusedswatershed,4,FALSE)</f>
        <v>26</v>
      </c>
      <c r="C3242" s="35">
        <v>26</v>
      </c>
      <c r="D3242" s="36" t="s">
        <v>241</v>
      </c>
      <c r="E3242" s="36" t="s">
        <v>99</v>
      </c>
      <c r="F3242" s="21" t="s">
        <v>163</v>
      </c>
      <c r="G3242" s="22">
        <v>1980</v>
      </c>
      <c r="H3242" s="128">
        <v>200</v>
      </c>
      <c r="I3242" s="40">
        <v>200</v>
      </c>
      <c r="J3242" s="159" t="str">
        <f>IFERROR(IF(K3242&gt;0,I3242*K3242,"   -"),"   -")</f>
        <v xml:space="preserve">   -</v>
      </c>
      <c r="K3242" s="52" t="str">
        <f>_xlfn.IFNA(VLOOKUP(D3242&amp;"."&amp;G3242,PNIdata!$E$6:$L$264,2,FALSE),"-")</f>
        <v>-</v>
      </c>
      <c r="L3242" s="158" t="str">
        <f>IFERROR(IF(O3242&gt;0,I3242*O3242,"   -"),"   -")</f>
        <v xml:space="preserve">   -</v>
      </c>
      <c r="M3242" s="52"/>
      <c r="N3242" s="167"/>
      <c r="O3242" s="167"/>
    </row>
    <row r="3243" spans="1:15" hidden="1" x14ac:dyDescent="0.25">
      <c r="A3243" s="33" t="s">
        <v>154</v>
      </c>
      <c r="B3243" s="34">
        <f>VLOOKUP(D3243,nusedswatershed,4,FALSE)</f>
        <v>26</v>
      </c>
      <c r="C3243" s="35">
        <v>26</v>
      </c>
      <c r="D3243" s="36" t="s">
        <v>241</v>
      </c>
      <c r="E3243" s="36" t="s">
        <v>99</v>
      </c>
      <c r="F3243" s="21" t="s">
        <v>163</v>
      </c>
      <c r="G3243" s="22">
        <v>1979</v>
      </c>
      <c r="H3243" s="128">
        <v>200</v>
      </c>
      <c r="I3243" s="40">
        <v>200</v>
      </c>
      <c r="J3243" s="159" t="str">
        <f>IFERROR(IF(K3243&gt;0,I3243*K3243,"   -"),"   -")</f>
        <v xml:space="preserve">   -</v>
      </c>
      <c r="K3243" s="52" t="str">
        <f>_xlfn.IFNA(VLOOKUP(D3243&amp;"."&amp;G3243,PNIdata!$E$6:$L$264,2,FALSE),"-")</f>
        <v>-</v>
      </c>
      <c r="L3243" s="158" t="str">
        <f>IFERROR(IF(O3243&gt;0,I3243*O3243,"   -"),"   -")</f>
        <v xml:space="preserve">   -</v>
      </c>
      <c r="M3243" s="52"/>
      <c r="N3243" s="167"/>
      <c r="O3243" s="167"/>
    </row>
    <row r="3244" spans="1:15" hidden="1" x14ac:dyDescent="0.25">
      <c r="A3244" s="33" t="s">
        <v>154</v>
      </c>
      <c r="B3244" s="34">
        <f>VLOOKUP(D3244,nusedswatershed,4,FALSE)</f>
        <v>26</v>
      </c>
      <c r="C3244" s="35">
        <v>26</v>
      </c>
      <c r="D3244" s="36" t="s">
        <v>241</v>
      </c>
      <c r="E3244" s="36" t="s">
        <v>99</v>
      </c>
      <c r="F3244" s="21" t="s">
        <v>163</v>
      </c>
      <c r="G3244" s="22">
        <v>1978</v>
      </c>
      <c r="H3244" s="128">
        <v>50</v>
      </c>
      <c r="I3244" s="40">
        <v>50</v>
      </c>
      <c r="J3244" s="159" t="str">
        <f>IFERROR(IF(K3244&gt;0,I3244*K3244,"   -"),"   -")</f>
        <v xml:space="preserve">   -</v>
      </c>
      <c r="K3244" s="52" t="str">
        <f>_xlfn.IFNA(VLOOKUP(D3244&amp;"."&amp;G3244,PNIdata!$E$6:$L$264,2,FALSE),"-")</f>
        <v>-</v>
      </c>
      <c r="L3244" s="158" t="str">
        <f>IFERROR(IF(O3244&gt;0,I3244*O3244,"   -"),"   -")</f>
        <v xml:space="preserve">   -</v>
      </c>
      <c r="M3244" s="52"/>
      <c r="N3244" s="167"/>
      <c r="O3244" s="167"/>
    </row>
    <row r="3245" spans="1:15" hidden="1" x14ac:dyDescent="0.25">
      <c r="A3245" s="33" t="s">
        <v>154</v>
      </c>
      <c r="B3245" s="34">
        <f>VLOOKUP(D3245,nusedswatershed,4,FALSE)</f>
        <v>26</v>
      </c>
      <c r="C3245" s="35">
        <v>26</v>
      </c>
      <c r="D3245" s="36" t="s">
        <v>241</v>
      </c>
      <c r="E3245" s="36" t="s">
        <v>99</v>
      </c>
      <c r="F3245" s="21" t="s">
        <v>163</v>
      </c>
      <c r="G3245" s="22">
        <v>1977</v>
      </c>
      <c r="H3245" s="128">
        <v>100</v>
      </c>
      <c r="I3245" s="40">
        <v>100</v>
      </c>
      <c r="J3245" s="159" t="str">
        <f>IFERROR(IF(K3245&gt;0,I3245*K3245,"   -"),"   -")</f>
        <v xml:space="preserve">   -</v>
      </c>
      <c r="K3245" s="52" t="str">
        <f>_xlfn.IFNA(VLOOKUP(D3245&amp;"."&amp;G3245,PNIdata!$E$6:$L$264,2,FALSE),"-")</f>
        <v>-</v>
      </c>
      <c r="L3245" s="158" t="str">
        <f>IFERROR(IF(O3245&gt;0,I3245*O3245,"   -"),"   -")</f>
        <v xml:space="preserve">   -</v>
      </c>
      <c r="M3245" s="52"/>
      <c r="N3245" s="167"/>
      <c r="O3245" s="167"/>
    </row>
    <row r="3246" spans="1:15" hidden="1" x14ac:dyDescent="0.25">
      <c r="A3246" s="33" t="s">
        <v>154</v>
      </c>
      <c r="B3246" s="34">
        <f>VLOOKUP(D3246,nusedswatershed,4,FALSE)</f>
        <v>26</v>
      </c>
      <c r="C3246" s="35">
        <v>26</v>
      </c>
      <c r="D3246" s="36" t="s">
        <v>241</v>
      </c>
      <c r="E3246" s="36" t="s">
        <v>99</v>
      </c>
      <c r="F3246" s="21" t="s">
        <v>163</v>
      </c>
      <c r="G3246" s="22">
        <v>1976</v>
      </c>
      <c r="H3246" s="128">
        <v>25</v>
      </c>
      <c r="I3246" s="40">
        <v>25</v>
      </c>
      <c r="J3246" s="159" t="str">
        <f>IFERROR(IF(K3246&gt;0,I3246*K3246,"   -"),"   -")</f>
        <v xml:space="preserve">   -</v>
      </c>
      <c r="K3246" s="52" t="str">
        <f>_xlfn.IFNA(VLOOKUP(D3246&amp;"."&amp;G3246,PNIdata!$E$6:$L$264,2,FALSE),"-")</f>
        <v>-</v>
      </c>
      <c r="L3246" s="158" t="str">
        <f>IFERROR(IF(O3246&gt;0,I3246*O3246,"   -"),"   -")</f>
        <v xml:space="preserve">   -</v>
      </c>
      <c r="M3246" s="52"/>
      <c r="N3246" s="167"/>
      <c r="O3246" s="167"/>
    </row>
    <row r="3247" spans="1:15" hidden="1" x14ac:dyDescent="0.25">
      <c r="A3247" s="33" t="s">
        <v>154</v>
      </c>
      <c r="B3247" s="34">
        <f>VLOOKUP(D3247,nusedswatershed,4,FALSE)</f>
        <v>26</v>
      </c>
      <c r="C3247" s="35">
        <v>26</v>
      </c>
      <c r="D3247" s="36" t="s">
        <v>241</v>
      </c>
      <c r="E3247" s="36" t="s">
        <v>99</v>
      </c>
      <c r="F3247" s="21" t="s">
        <v>163</v>
      </c>
      <c r="G3247" s="22">
        <v>1975</v>
      </c>
      <c r="H3247" s="128">
        <v>25</v>
      </c>
      <c r="I3247" s="40">
        <v>25</v>
      </c>
      <c r="J3247" s="159" t="str">
        <f>IFERROR(IF(K3247&gt;0,I3247*K3247,"   -"),"   -")</f>
        <v xml:space="preserve">   -</v>
      </c>
      <c r="K3247" s="52" t="str">
        <f>_xlfn.IFNA(VLOOKUP(D3247&amp;"."&amp;G3247,PNIdata!$E$6:$L$264,2,FALSE),"-")</f>
        <v>-</v>
      </c>
      <c r="L3247" s="158" t="str">
        <f>IFERROR(IF(O3247&gt;0,I3247*O3247,"   -"),"   -")</f>
        <v xml:space="preserve">   -</v>
      </c>
      <c r="M3247" s="52"/>
      <c r="N3247" s="167"/>
      <c r="O3247" s="167"/>
    </row>
    <row r="3248" spans="1:15" hidden="1" x14ac:dyDescent="0.25">
      <c r="A3248" s="33" t="s">
        <v>154</v>
      </c>
      <c r="B3248" s="34">
        <f>VLOOKUP(D3248,nusedswatershed,4,FALSE)</f>
        <v>26</v>
      </c>
      <c r="C3248" s="35">
        <v>26</v>
      </c>
      <c r="D3248" s="36" t="s">
        <v>241</v>
      </c>
      <c r="E3248" s="36" t="s">
        <v>99</v>
      </c>
      <c r="F3248" s="21" t="s">
        <v>163</v>
      </c>
      <c r="G3248" s="22">
        <v>1974</v>
      </c>
      <c r="H3248" s="128">
        <v>1500</v>
      </c>
      <c r="I3248" s="40">
        <v>1500</v>
      </c>
      <c r="J3248" s="159" t="str">
        <f>IFERROR(IF(K3248&gt;0,I3248*K3248,"   -"),"   -")</f>
        <v xml:space="preserve">   -</v>
      </c>
      <c r="K3248" s="52" t="str">
        <f>_xlfn.IFNA(VLOOKUP(D3248&amp;"."&amp;G3248,PNIdata!$E$6:$L$264,2,FALSE),"-")</f>
        <v>-</v>
      </c>
      <c r="L3248" s="158" t="str">
        <f>IFERROR(IF(O3248&gt;0,I3248*O3248,"   -"),"   -")</f>
        <v xml:space="preserve">   -</v>
      </c>
      <c r="M3248" s="52"/>
      <c r="N3248" s="167"/>
      <c r="O3248" s="167"/>
    </row>
    <row r="3249" spans="1:15" hidden="1" x14ac:dyDescent="0.25">
      <c r="A3249" s="33" t="s">
        <v>154</v>
      </c>
      <c r="B3249" s="34">
        <f>VLOOKUP(D3249,nusedswatershed,4,FALSE)</f>
        <v>26</v>
      </c>
      <c r="C3249" s="35">
        <v>26</v>
      </c>
      <c r="D3249" s="36" t="s">
        <v>241</v>
      </c>
      <c r="E3249" s="36" t="s">
        <v>99</v>
      </c>
      <c r="F3249" s="21" t="s">
        <v>163</v>
      </c>
      <c r="G3249" s="22">
        <v>1973</v>
      </c>
      <c r="H3249" s="128">
        <v>1500</v>
      </c>
      <c r="I3249" s="40">
        <v>1500</v>
      </c>
      <c r="J3249" s="159" t="str">
        <f>IFERROR(IF(K3249&gt;0,I3249*K3249,"   -"),"   -")</f>
        <v xml:space="preserve">   -</v>
      </c>
      <c r="K3249" s="52" t="str">
        <f>_xlfn.IFNA(VLOOKUP(D3249&amp;"."&amp;G3249,PNIdata!$E$6:$L$264,2,FALSE),"-")</f>
        <v>-</v>
      </c>
      <c r="L3249" s="158" t="str">
        <f>IFERROR(IF(O3249&gt;0,I3249*O3249,"   -"),"   -")</f>
        <v xml:space="preserve">   -</v>
      </c>
      <c r="M3249" s="52"/>
      <c r="N3249" s="167"/>
      <c r="O3249" s="167"/>
    </row>
    <row r="3250" spans="1:15" hidden="1" x14ac:dyDescent="0.25">
      <c r="A3250" s="33" t="s">
        <v>154</v>
      </c>
      <c r="B3250" s="34">
        <f>VLOOKUP(D3250,nusedswatershed,4,FALSE)</f>
        <v>26</v>
      </c>
      <c r="C3250" s="35">
        <v>26</v>
      </c>
      <c r="D3250" s="36" t="s">
        <v>241</v>
      </c>
      <c r="E3250" s="36" t="s">
        <v>99</v>
      </c>
      <c r="F3250" s="21" t="s">
        <v>163</v>
      </c>
      <c r="G3250" s="22">
        <v>1972</v>
      </c>
      <c r="H3250" s="128">
        <v>750</v>
      </c>
      <c r="I3250" s="40">
        <v>750</v>
      </c>
      <c r="J3250" s="159" t="str">
        <f>IFERROR(IF(K3250&gt;0,I3250*K3250,"   -"),"   -")</f>
        <v xml:space="preserve">   -</v>
      </c>
      <c r="K3250" s="52" t="str">
        <f>_xlfn.IFNA(VLOOKUP(D3250&amp;"."&amp;G3250,PNIdata!$E$6:$L$264,2,FALSE),"-")</f>
        <v>-</v>
      </c>
      <c r="L3250" s="158" t="str">
        <f>IFERROR(IF(O3250&gt;0,I3250*O3250,"   -"),"   -")</f>
        <v xml:space="preserve">   -</v>
      </c>
      <c r="M3250" s="52"/>
      <c r="N3250" s="167"/>
      <c r="O3250" s="167"/>
    </row>
    <row r="3251" spans="1:15" hidden="1" x14ac:dyDescent="0.25">
      <c r="A3251" s="33" t="s">
        <v>154</v>
      </c>
      <c r="B3251" s="34">
        <f>VLOOKUP(D3251,nusedswatershed,4,FALSE)</f>
        <v>26</v>
      </c>
      <c r="C3251" s="35">
        <v>26</v>
      </c>
      <c r="D3251" s="36" t="s">
        <v>241</v>
      </c>
      <c r="E3251" s="36" t="s">
        <v>99</v>
      </c>
      <c r="F3251" s="21" t="s">
        <v>163</v>
      </c>
      <c r="G3251" s="22">
        <v>1971</v>
      </c>
      <c r="H3251" s="128">
        <v>750</v>
      </c>
      <c r="I3251" s="40">
        <v>750</v>
      </c>
      <c r="J3251" s="159" t="str">
        <f>IFERROR(IF(K3251&gt;0,I3251*K3251,"   -"),"   -")</f>
        <v xml:space="preserve">   -</v>
      </c>
      <c r="K3251" s="52" t="str">
        <f>_xlfn.IFNA(VLOOKUP(D3251&amp;"."&amp;G3251,PNIdata!$E$6:$L$264,2,FALSE),"-")</f>
        <v>-</v>
      </c>
      <c r="L3251" s="158" t="str">
        <f>IFERROR(IF(O3251&gt;0,I3251*O3251,"   -"),"   -")</f>
        <v xml:space="preserve">   -</v>
      </c>
      <c r="M3251" s="52"/>
      <c r="N3251" s="167"/>
      <c r="O3251" s="167"/>
    </row>
    <row r="3252" spans="1:15" hidden="1" x14ac:dyDescent="0.25">
      <c r="A3252" s="33" t="s">
        <v>154</v>
      </c>
      <c r="B3252" s="34">
        <f>VLOOKUP(D3252,nusedswatershed,4,FALSE)</f>
        <v>26</v>
      </c>
      <c r="C3252" s="35">
        <v>26</v>
      </c>
      <c r="D3252" s="36" t="s">
        <v>241</v>
      </c>
      <c r="E3252" s="36" t="s">
        <v>99</v>
      </c>
      <c r="F3252" s="21" t="s">
        <v>163</v>
      </c>
      <c r="G3252" s="22">
        <v>1970</v>
      </c>
      <c r="H3252" s="128">
        <v>1500</v>
      </c>
      <c r="I3252" s="40">
        <v>1500</v>
      </c>
      <c r="J3252" s="159" t="str">
        <f>IFERROR(IF(K3252&gt;0,I3252*K3252,"   -"),"   -")</f>
        <v xml:space="preserve">   -</v>
      </c>
      <c r="K3252" s="52" t="str">
        <f>_xlfn.IFNA(VLOOKUP(D3252&amp;"."&amp;G3252,PNIdata!$E$6:$L$264,2,FALSE),"-")</f>
        <v>-</v>
      </c>
      <c r="L3252" s="158" t="str">
        <f>IFERROR(IF(O3252&gt;0,I3252*O3252,"   -"),"   -")</f>
        <v xml:space="preserve">   -</v>
      </c>
      <c r="M3252" s="52"/>
      <c r="N3252" s="167"/>
      <c r="O3252" s="167"/>
    </row>
    <row r="3253" spans="1:15" hidden="1" x14ac:dyDescent="0.25">
      <c r="A3253" s="33" t="s">
        <v>154</v>
      </c>
      <c r="B3253" s="34">
        <f>VLOOKUP(D3253,nusedswatershed,4,FALSE)</f>
        <v>26</v>
      </c>
      <c r="C3253" s="35">
        <v>26</v>
      </c>
      <c r="D3253" s="36" t="s">
        <v>241</v>
      </c>
      <c r="E3253" s="36" t="s">
        <v>99</v>
      </c>
      <c r="F3253" s="21" t="s">
        <v>163</v>
      </c>
      <c r="G3253" s="22">
        <v>1969</v>
      </c>
      <c r="H3253" s="128">
        <v>750</v>
      </c>
      <c r="I3253" s="40">
        <v>750</v>
      </c>
      <c r="J3253" s="159" t="str">
        <f>IFERROR(IF(K3253&gt;0,I3253*K3253,"   -"),"   -")</f>
        <v xml:space="preserve">   -</v>
      </c>
      <c r="K3253" s="52" t="str">
        <f>_xlfn.IFNA(VLOOKUP(D3253&amp;"."&amp;G3253,PNIdata!$E$6:$L$264,2,FALSE),"-")</f>
        <v>-</v>
      </c>
      <c r="L3253" s="158" t="str">
        <f>IFERROR(IF(O3253&gt;0,I3253*O3253,"   -"),"   -")</f>
        <v xml:space="preserve">   -</v>
      </c>
      <c r="M3253" s="52"/>
      <c r="N3253" s="167"/>
      <c r="O3253" s="167"/>
    </row>
    <row r="3254" spans="1:15" hidden="1" x14ac:dyDescent="0.25">
      <c r="A3254" s="33" t="s">
        <v>154</v>
      </c>
      <c r="B3254" s="34">
        <f>VLOOKUP(D3254,nusedswatershed,4,FALSE)</f>
        <v>26</v>
      </c>
      <c r="C3254" s="35">
        <v>26</v>
      </c>
      <c r="D3254" s="36" t="s">
        <v>241</v>
      </c>
      <c r="E3254" s="36" t="s">
        <v>99</v>
      </c>
      <c r="F3254" s="21" t="s">
        <v>163</v>
      </c>
      <c r="G3254" s="22">
        <v>1968</v>
      </c>
      <c r="H3254" s="128">
        <v>1500</v>
      </c>
      <c r="I3254" s="40">
        <v>1500</v>
      </c>
      <c r="J3254" s="159" t="str">
        <f>IFERROR(IF(K3254&gt;0,I3254*K3254,"   -"),"   -")</f>
        <v xml:space="preserve">   -</v>
      </c>
      <c r="K3254" s="52" t="str">
        <f>_xlfn.IFNA(VLOOKUP(D3254&amp;"."&amp;G3254,PNIdata!$E$6:$L$264,2,FALSE),"-")</f>
        <v>-</v>
      </c>
      <c r="L3254" s="158" t="str">
        <f>IFERROR(IF(O3254&gt;0,I3254*O3254,"   -"),"   -")</f>
        <v xml:space="preserve">   -</v>
      </c>
      <c r="M3254" s="52"/>
      <c r="N3254" s="167"/>
      <c r="O3254" s="167"/>
    </row>
    <row r="3255" spans="1:15" hidden="1" x14ac:dyDescent="0.25">
      <c r="A3255" s="33" t="s">
        <v>154</v>
      </c>
      <c r="B3255" s="34">
        <f>VLOOKUP(D3255,nusedswatershed,4,FALSE)</f>
        <v>26</v>
      </c>
      <c r="C3255" s="35">
        <v>26</v>
      </c>
      <c r="D3255" s="36" t="s">
        <v>241</v>
      </c>
      <c r="E3255" s="36" t="s">
        <v>99</v>
      </c>
      <c r="F3255" s="21" t="s">
        <v>163</v>
      </c>
      <c r="G3255" s="22">
        <v>1967</v>
      </c>
      <c r="H3255" s="128">
        <v>750</v>
      </c>
      <c r="I3255" s="40">
        <v>750</v>
      </c>
      <c r="J3255" s="159" t="str">
        <f>IFERROR(IF(K3255&gt;0,I3255*K3255,"   -"),"   -")</f>
        <v xml:space="preserve">   -</v>
      </c>
      <c r="K3255" s="52" t="str">
        <f>_xlfn.IFNA(VLOOKUP(D3255&amp;"."&amp;G3255,PNIdata!$E$6:$L$264,2,FALSE),"-")</f>
        <v>-</v>
      </c>
      <c r="L3255" s="158" t="str">
        <f>IFERROR(IF(O3255&gt;0,I3255*O3255,"   -"),"   -")</f>
        <v xml:space="preserve">   -</v>
      </c>
      <c r="M3255" s="52"/>
      <c r="N3255" s="167"/>
      <c r="O3255" s="167"/>
    </row>
    <row r="3256" spans="1:15" hidden="1" x14ac:dyDescent="0.25">
      <c r="A3256" s="33" t="s">
        <v>154</v>
      </c>
      <c r="B3256" s="34">
        <f>VLOOKUP(D3256,nusedswatershed,4,FALSE)</f>
        <v>26</v>
      </c>
      <c r="C3256" s="35">
        <v>26</v>
      </c>
      <c r="D3256" s="36" t="s">
        <v>241</v>
      </c>
      <c r="E3256" s="36" t="s">
        <v>99</v>
      </c>
      <c r="F3256" s="21" t="s">
        <v>163</v>
      </c>
      <c r="G3256" s="22">
        <v>1966</v>
      </c>
      <c r="H3256" s="128">
        <v>1500</v>
      </c>
      <c r="I3256" s="40">
        <v>1500</v>
      </c>
      <c r="J3256" s="159" t="str">
        <f>IFERROR(IF(K3256&gt;0,I3256*K3256,"   -"),"   -")</f>
        <v xml:space="preserve">   -</v>
      </c>
      <c r="K3256" s="52" t="str">
        <f>_xlfn.IFNA(VLOOKUP(D3256&amp;"."&amp;G3256,PNIdata!$E$6:$L$264,2,FALSE),"-")</f>
        <v>-</v>
      </c>
      <c r="L3256" s="158" t="str">
        <f>IFERROR(IF(O3256&gt;0,I3256*O3256,"   -"),"   -")</f>
        <v xml:space="preserve">   -</v>
      </c>
      <c r="M3256" s="52"/>
      <c r="N3256" s="167"/>
      <c r="O3256" s="167"/>
    </row>
    <row r="3257" spans="1:15" hidden="1" x14ac:dyDescent="0.25">
      <c r="A3257" s="33" t="s">
        <v>154</v>
      </c>
      <c r="B3257" s="34">
        <f>VLOOKUP(D3257,nusedswatershed,4,FALSE)</f>
        <v>26</v>
      </c>
      <c r="C3257" s="35">
        <v>26</v>
      </c>
      <c r="D3257" s="36" t="s">
        <v>241</v>
      </c>
      <c r="E3257" s="36" t="s">
        <v>99</v>
      </c>
      <c r="F3257" s="21" t="s">
        <v>163</v>
      </c>
      <c r="G3257" s="22">
        <v>1965</v>
      </c>
      <c r="H3257" s="128">
        <v>25</v>
      </c>
      <c r="I3257" s="40">
        <v>25</v>
      </c>
      <c r="J3257" s="159" t="str">
        <f>IFERROR(IF(K3257&gt;0,I3257*K3257,"   -"),"   -")</f>
        <v xml:space="preserve">   -</v>
      </c>
      <c r="K3257" s="52" t="str">
        <f>_xlfn.IFNA(VLOOKUP(D3257&amp;"."&amp;G3257,PNIdata!$E$6:$L$264,2,FALSE),"-")</f>
        <v>-</v>
      </c>
      <c r="L3257" s="158" t="str">
        <f>IFERROR(IF(O3257&gt;0,I3257*O3257,"   -"),"   -")</f>
        <v xml:space="preserve">   -</v>
      </c>
      <c r="M3257" s="52"/>
      <c r="N3257" s="167"/>
      <c r="O3257" s="167"/>
    </row>
    <row r="3258" spans="1:15" hidden="1" x14ac:dyDescent="0.25">
      <c r="A3258" s="33" t="s">
        <v>154</v>
      </c>
      <c r="B3258" s="34">
        <f>VLOOKUP(D3258,nusedswatershed,4,FALSE)</f>
        <v>26</v>
      </c>
      <c r="C3258" s="35">
        <v>26</v>
      </c>
      <c r="D3258" s="36" t="s">
        <v>241</v>
      </c>
      <c r="E3258" s="36" t="s">
        <v>99</v>
      </c>
      <c r="F3258" s="21" t="s">
        <v>163</v>
      </c>
      <c r="G3258" s="22">
        <v>1964</v>
      </c>
      <c r="H3258" s="128">
        <v>1500</v>
      </c>
      <c r="I3258" s="40">
        <v>1500</v>
      </c>
      <c r="J3258" s="159" t="str">
        <f>IFERROR(IF(K3258&gt;0,I3258*K3258,"   -"),"   -")</f>
        <v xml:space="preserve">   -</v>
      </c>
      <c r="K3258" s="52" t="str">
        <f>_xlfn.IFNA(VLOOKUP(D3258&amp;"."&amp;G3258,PNIdata!$E$6:$L$264,2,FALSE),"-")</f>
        <v>-</v>
      </c>
      <c r="L3258" s="158" t="str">
        <f>IFERROR(IF(O3258&gt;0,I3258*O3258,"   -"),"   -")</f>
        <v xml:space="preserve">   -</v>
      </c>
      <c r="M3258" s="52"/>
      <c r="N3258" s="167"/>
      <c r="O3258" s="167"/>
    </row>
    <row r="3259" spans="1:15" hidden="1" x14ac:dyDescent="0.25">
      <c r="A3259" s="33" t="s">
        <v>154</v>
      </c>
      <c r="B3259" s="34">
        <f>VLOOKUP(D3259,nusedswatershed,4,FALSE)</f>
        <v>26</v>
      </c>
      <c r="C3259" s="35">
        <v>26</v>
      </c>
      <c r="D3259" s="36" t="s">
        <v>241</v>
      </c>
      <c r="E3259" s="36" t="s">
        <v>99</v>
      </c>
      <c r="F3259" s="21" t="s">
        <v>163</v>
      </c>
      <c r="G3259" s="22">
        <v>1963</v>
      </c>
      <c r="H3259" s="128">
        <v>3500</v>
      </c>
      <c r="I3259" s="40">
        <v>3500</v>
      </c>
      <c r="J3259" s="159" t="str">
        <f>IFERROR(IF(K3259&gt;0,I3259*K3259,"   -"),"   -")</f>
        <v xml:space="preserve">   -</v>
      </c>
      <c r="K3259" s="52" t="str">
        <f>_xlfn.IFNA(VLOOKUP(D3259&amp;"."&amp;G3259,PNIdata!$E$6:$L$264,2,FALSE),"-")</f>
        <v>-</v>
      </c>
      <c r="L3259" s="158" t="str">
        <f>IFERROR(IF(O3259&gt;0,I3259*O3259,"   -"),"   -")</f>
        <v xml:space="preserve">   -</v>
      </c>
      <c r="M3259" s="52"/>
      <c r="N3259" s="167"/>
      <c r="O3259" s="167"/>
    </row>
    <row r="3260" spans="1:15" hidden="1" x14ac:dyDescent="0.25">
      <c r="A3260" s="33" t="s">
        <v>154</v>
      </c>
      <c r="B3260" s="34">
        <f>VLOOKUP(D3260,nusedswatershed,4,FALSE)</f>
        <v>26</v>
      </c>
      <c r="C3260" s="35">
        <v>26</v>
      </c>
      <c r="D3260" s="36" t="s">
        <v>241</v>
      </c>
      <c r="E3260" s="36" t="s">
        <v>99</v>
      </c>
      <c r="F3260" s="21" t="s">
        <v>163</v>
      </c>
      <c r="G3260" s="22">
        <v>1962</v>
      </c>
      <c r="H3260" s="128">
        <v>750</v>
      </c>
      <c r="I3260" s="40">
        <v>750</v>
      </c>
      <c r="J3260" s="159" t="str">
        <f>IFERROR(IF(K3260&gt;0,I3260*K3260,"   -"),"   -")</f>
        <v xml:space="preserve">   -</v>
      </c>
      <c r="K3260" s="52" t="str">
        <f>_xlfn.IFNA(VLOOKUP(D3260&amp;"."&amp;G3260,PNIdata!$E$6:$L$264,2,FALSE),"-")</f>
        <v>-</v>
      </c>
      <c r="L3260" s="158" t="str">
        <f>IFERROR(IF(O3260&gt;0,I3260*O3260,"   -"),"   -")</f>
        <v xml:space="preserve">   -</v>
      </c>
      <c r="M3260" s="52"/>
      <c r="N3260" s="167"/>
      <c r="O3260" s="167"/>
    </row>
    <row r="3261" spans="1:15" hidden="1" x14ac:dyDescent="0.25">
      <c r="A3261" s="33" t="s">
        <v>154</v>
      </c>
      <c r="B3261" s="34">
        <f>VLOOKUP(D3261,nusedswatershed,4,FALSE)</f>
        <v>26</v>
      </c>
      <c r="C3261" s="35">
        <v>26</v>
      </c>
      <c r="D3261" s="36" t="s">
        <v>241</v>
      </c>
      <c r="E3261" s="36" t="s">
        <v>99</v>
      </c>
      <c r="F3261" s="21" t="s">
        <v>163</v>
      </c>
      <c r="G3261" s="22">
        <v>1961</v>
      </c>
      <c r="H3261" s="128">
        <v>400</v>
      </c>
      <c r="I3261" s="40">
        <v>400</v>
      </c>
      <c r="J3261" s="159" t="str">
        <f>IFERROR(IF(K3261&gt;0,I3261*K3261,"   -"),"   -")</f>
        <v xml:space="preserve">   -</v>
      </c>
      <c r="K3261" s="52" t="str">
        <f>_xlfn.IFNA(VLOOKUP(D3261&amp;"."&amp;G3261,PNIdata!$E$6:$L$264,2,FALSE),"-")</f>
        <v>-</v>
      </c>
      <c r="L3261" s="158" t="str">
        <f>IFERROR(IF(O3261&gt;0,I3261*O3261,"   -"),"   -")</f>
        <v xml:space="preserve">   -</v>
      </c>
      <c r="M3261" s="52"/>
      <c r="N3261" s="167"/>
      <c r="O3261" s="167"/>
    </row>
    <row r="3262" spans="1:15" hidden="1" x14ac:dyDescent="0.25">
      <c r="A3262" s="33" t="s">
        <v>154</v>
      </c>
      <c r="B3262" s="34">
        <f>VLOOKUP(D3262,nusedswatershed,4,FALSE)</f>
        <v>26</v>
      </c>
      <c r="C3262" s="35">
        <v>26</v>
      </c>
      <c r="D3262" s="36" t="s">
        <v>241</v>
      </c>
      <c r="E3262" s="36" t="s">
        <v>99</v>
      </c>
      <c r="F3262" s="21" t="s">
        <v>163</v>
      </c>
      <c r="G3262" s="22">
        <v>1960</v>
      </c>
      <c r="H3262" s="128">
        <v>750</v>
      </c>
      <c r="I3262" s="40">
        <v>750</v>
      </c>
      <c r="J3262" s="159" t="str">
        <f>IFERROR(IF(K3262&gt;0,I3262*K3262,"   -"),"   -")</f>
        <v xml:space="preserve">   -</v>
      </c>
      <c r="K3262" s="52" t="str">
        <f>_xlfn.IFNA(VLOOKUP(D3262&amp;"."&amp;G3262,PNIdata!$E$6:$L$264,2,FALSE),"-")</f>
        <v>-</v>
      </c>
      <c r="L3262" s="158" t="str">
        <f>IFERROR(IF(O3262&gt;0,I3262*O3262,"   -"),"   -")</f>
        <v xml:space="preserve">   -</v>
      </c>
      <c r="M3262" s="52"/>
      <c r="N3262" s="167"/>
      <c r="O3262" s="167"/>
    </row>
    <row r="3263" spans="1:15" hidden="1" x14ac:dyDescent="0.25">
      <c r="A3263" s="33" t="s">
        <v>154</v>
      </c>
      <c r="B3263" s="34">
        <f>VLOOKUP(D3263,nusedswatershed,4,FALSE)</f>
        <v>26</v>
      </c>
      <c r="C3263" s="35">
        <v>26</v>
      </c>
      <c r="D3263" s="36" t="s">
        <v>241</v>
      </c>
      <c r="E3263" s="36" t="s">
        <v>99</v>
      </c>
      <c r="F3263" s="21" t="s">
        <v>163</v>
      </c>
      <c r="G3263" s="22">
        <v>1959</v>
      </c>
      <c r="H3263" s="128">
        <v>200</v>
      </c>
      <c r="I3263" s="40">
        <v>200</v>
      </c>
      <c r="J3263" s="159" t="str">
        <f>IFERROR(IF(K3263&gt;0,I3263*K3263,"   -"),"   -")</f>
        <v xml:space="preserve">   -</v>
      </c>
      <c r="K3263" s="52" t="str">
        <f>_xlfn.IFNA(VLOOKUP(D3263&amp;"."&amp;G3263,PNIdata!$E$6:$L$264,2,FALSE),"-")</f>
        <v>-</v>
      </c>
      <c r="L3263" s="158" t="str">
        <f>IFERROR(IF(O3263&gt;0,I3263*O3263,"   -"),"   -")</f>
        <v xml:space="preserve">   -</v>
      </c>
      <c r="M3263" s="52"/>
      <c r="N3263" s="167"/>
      <c r="O3263" s="167"/>
    </row>
    <row r="3264" spans="1:15" hidden="1" x14ac:dyDescent="0.25">
      <c r="A3264" s="33" t="s">
        <v>154</v>
      </c>
      <c r="B3264" s="34">
        <f>VLOOKUP(D3264,nusedswatershed,4,FALSE)</f>
        <v>26</v>
      </c>
      <c r="C3264" s="35">
        <v>26</v>
      </c>
      <c r="D3264" s="36" t="s">
        <v>241</v>
      </c>
      <c r="E3264" s="36" t="s">
        <v>99</v>
      </c>
      <c r="F3264" s="21" t="s">
        <v>163</v>
      </c>
      <c r="G3264" s="22">
        <v>1958</v>
      </c>
      <c r="H3264" s="128">
        <v>1500</v>
      </c>
      <c r="I3264" s="40">
        <v>1500</v>
      </c>
      <c r="J3264" s="159" t="str">
        <f>IFERROR(IF(K3264&gt;0,I3264*K3264,"   -"),"   -")</f>
        <v xml:space="preserve">   -</v>
      </c>
      <c r="K3264" s="52" t="str">
        <f>_xlfn.IFNA(VLOOKUP(D3264&amp;"."&amp;G3264,PNIdata!$E$6:$L$264,2,FALSE),"-")</f>
        <v>-</v>
      </c>
      <c r="L3264" s="158" t="str">
        <f>IFERROR(IF(O3264&gt;0,I3264*O3264,"   -"),"   -")</f>
        <v xml:space="preserve">   -</v>
      </c>
      <c r="M3264" s="52"/>
      <c r="N3264" s="167"/>
      <c r="O3264" s="167"/>
    </row>
    <row r="3265" spans="1:19" hidden="1" x14ac:dyDescent="0.25">
      <c r="A3265" s="33" t="s">
        <v>154</v>
      </c>
      <c r="B3265" s="34">
        <f>VLOOKUP(D3265,nusedswatershed,4,FALSE)</f>
        <v>26</v>
      </c>
      <c r="C3265" s="35">
        <v>26</v>
      </c>
      <c r="D3265" s="36" t="s">
        <v>241</v>
      </c>
      <c r="E3265" s="36" t="s">
        <v>99</v>
      </c>
      <c r="F3265" s="21" t="s">
        <v>163</v>
      </c>
      <c r="G3265" s="22">
        <v>1957</v>
      </c>
      <c r="H3265" s="128">
        <v>3500</v>
      </c>
      <c r="I3265" s="40">
        <v>3500</v>
      </c>
      <c r="J3265" s="159" t="str">
        <f>IFERROR(IF(K3265&gt;0,I3265*K3265,"   -"),"   -")</f>
        <v xml:space="preserve">   -</v>
      </c>
      <c r="K3265" s="52" t="str">
        <f>_xlfn.IFNA(VLOOKUP(D3265&amp;"."&amp;G3265,PNIdata!$E$6:$L$264,2,FALSE),"-")</f>
        <v>-</v>
      </c>
      <c r="L3265" s="158" t="str">
        <f>IFERROR(IF(O3265&gt;0,I3265*O3265,"   -"),"   -")</f>
        <v xml:space="preserve">   -</v>
      </c>
      <c r="M3265" s="52"/>
      <c r="N3265" s="167"/>
      <c r="O3265" s="167"/>
    </row>
    <row r="3266" spans="1:19" hidden="1" x14ac:dyDescent="0.25">
      <c r="A3266" s="33" t="s">
        <v>154</v>
      </c>
      <c r="B3266" s="34">
        <f>VLOOKUP(D3266,nusedswatershed,4,FALSE)</f>
        <v>26</v>
      </c>
      <c r="C3266" s="35">
        <v>26</v>
      </c>
      <c r="D3266" s="36" t="s">
        <v>241</v>
      </c>
      <c r="E3266" s="36" t="s">
        <v>99</v>
      </c>
      <c r="F3266" s="21" t="s">
        <v>163</v>
      </c>
      <c r="G3266" s="22">
        <v>1956</v>
      </c>
      <c r="H3266" s="128">
        <v>3500</v>
      </c>
      <c r="I3266" s="40">
        <v>3500</v>
      </c>
      <c r="J3266" s="159" t="str">
        <f>IFERROR(IF(K3266&gt;0,I3266*K3266,"   -"),"   -")</f>
        <v xml:space="preserve">   -</v>
      </c>
      <c r="K3266" s="52" t="str">
        <f>_xlfn.IFNA(VLOOKUP(D3266&amp;"."&amp;G3266,PNIdata!$E$6:$L$264,2,FALSE),"-")</f>
        <v>-</v>
      </c>
      <c r="L3266" s="158" t="str">
        <f>IFERROR(IF(O3266&gt;0,I3266*O3266,"   -"),"   -")</f>
        <v xml:space="preserve">   -</v>
      </c>
      <c r="M3266" s="52"/>
      <c r="N3266" s="167"/>
      <c r="O3266" s="167"/>
    </row>
    <row r="3267" spans="1:19" hidden="1" x14ac:dyDescent="0.25">
      <c r="A3267" s="33" t="s">
        <v>154</v>
      </c>
      <c r="B3267" s="34">
        <f>VLOOKUP(D3267,nusedswatershed,4,FALSE)</f>
        <v>26</v>
      </c>
      <c r="C3267" s="35">
        <v>26</v>
      </c>
      <c r="D3267" s="36" t="s">
        <v>241</v>
      </c>
      <c r="E3267" s="36" t="s">
        <v>99</v>
      </c>
      <c r="F3267" s="21" t="s">
        <v>163</v>
      </c>
      <c r="G3267" s="22">
        <v>1955</v>
      </c>
      <c r="H3267" s="128">
        <v>3500</v>
      </c>
      <c r="I3267" s="40">
        <v>3500</v>
      </c>
      <c r="J3267" s="159" t="str">
        <f>IFERROR(IF(K3267&gt;0,I3267*K3267,"   -"),"   -")</f>
        <v xml:space="preserve">   -</v>
      </c>
      <c r="K3267" s="52" t="str">
        <f>_xlfn.IFNA(VLOOKUP(D3267&amp;"."&amp;G3267,PNIdata!$E$6:$L$264,2,FALSE),"-")</f>
        <v>-</v>
      </c>
      <c r="L3267" s="158" t="str">
        <f>IFERROR(IF(O3267&gt;0,I3267*O3267,"   -"),"   -")</f>
        <v xml:space="preserve">   -</v>
      </c>
      <c r="M3267" s="52"/>
      <c r="N3267" s="167"/>
      <c r="O3267" s="167"/>
    </row>
    <row r="3268" spans="1:19" hidden="1" x14ac:dyDescent="0.25">
      <c r="A3268" s="33" t="s">
        <v>154</v>
      </c>
      <c r="B3268" s="34">
        <f>VLOOKUP(D3268,nusedswatershed,4,FALSE)</f>
        <v>26</v>
      </c>
      <c r="C3268" s="35">
        <v>26</v>
      </c>
      <c r="D3268" s="36" t="s">
        <v>241</v>
      </c>
      <c r="E3268" s="36" t="s">
        <v>99</v>
      </c>
      <c r="F3268" s="21" t="s">
        <v>163</v>
      </c>
      <c r="G3268" s="22">
        <v>1954</v>
      </c>
      <c r="H3268" s="128">
        <v>3500</v>
      </c>
      <c r="I3268" s="40">
        <v>3500</v>
      </c>
      <c r="J3268" s="159" t="str">
        <f>IFERROR(IF(K3268&gt;0,I3268*K3268,"   -"),"   -")</f>
        <v xml:space="preserve">   -</v>
      </c>
      <c r="K3268" s="52" t="str">
        <f>_xlfn.IFNA(VLOOKUP(D3268&amp;"."&amp;G3268,PNIdata!$E$6:$L$264,2,FALSE),"-")</f>
        <v>-</v>
      </c>
      <c r="L3268" s="158" t="str">
        <f>IFERROR(IF(O3268&gt;0,I3268*O3268,"   -"),"   -")</f>
        <v xml:space="preserve">   -</v>
      </c>
      <c r="M3268" s="52"/>
      <c r="N3268" s="167"/>
      <c r="O3268" s="167"/>
    </row>
    <row r="3269" spans="1:19" hidden="1" x14ac:dyDescent="0.25">
      <c r="A3269" s="33" t="s">
        <v>154</v>
      </c>
      <c r="B3269" s="34">
        <f>VLOOKUP(D3269,nusedswatershed,4,FALSE)</f>
        <v>26</v>
      </c>
      <c r="C3269" s="35">
        <v>26</v>
      </c>
      <c r="D3269" s="36" t="s">
        <v>241</v>
      </c>
      <c r="E3269" s="36" t="s">
        <v>99</v>
      </c>
      <c r="F3269" s="21" t="s">
        <v>163</v>
      </c>
      <c r="G3269" s="22">
        <v>1953</v>
      </c>
      <c r="H3269" s="128">
        <v>3500</v>
      </c>
      <c r="I3269" s="40">
        <v>3500</v>
      </c>
      <c r="J3269" s="159" t="str">
        <f>IFERROR(IF(K3269&gt;0,I3269*K3269,"   -"),"   -")</f>
        <v xml:space="preserve">   -</v>
      </c>
      <c r="K3269" s="52" t="str">
        <f>_xlfn.IFNA(VLOOKUP(D3269&amp;"."&amp;G3269,PNIdata!$E$6:$L$264,2,FALSE),"-")</f>
        <v>-</v>
      </c>
      <c r="L3269" s="158" t="str">
        <f>IFERROR(IF(O3269&gt;0,I3269*O3269,"   -"),"   -")</f>
        <v xml:space="preserve">   -</v>
      </c>
      <c r="M3269" s="52"/>
      <c r="N3269" s="167"/>
      <c r="O3269" s="167"/>
    </row>
    <row r="3270" spans="1:19" x14ac:dyDescent="0.25">
      <c r="A3270" s="33" t="s">
        <v>109</v>
      </c>
      <c r="B3270" s="34">
        <f>VLOOKUP(D3270,nusedswatershed,4,FALSE)</f>
        <v>23</v>
      </c>
      <c r="C3270" s="35">
        <v>23</v>
      </c>
      <c r="D3270" s="36" t="s">
        <v>197</v>
      </c>
      <c r="E3270" s="36" t="s">
        <v>100</v>
      </c>
      <c r="F3270" s="21" t="s">
        <v>163</v>
      </c>
      <c r="G3270" s="40">
        <v>2023</v>
      </c>
      <c r="H3270" s="128" t="s">
        <v>646</v>
      </c>
      <c r="I3270" s="40"/>
      <c r="J3270" s="159" t="str">
        <f>IFERROR(IF(K3270&gt;0,I3270*K3270,"   -"),"   -")</f>
        <v xml:space="preserve">   -</v>
      </c>
      <c r="K3270" s="52" t="str">
        <f>_xlfn.IFNA(VLOOKUP(D3270&amp;"."&amp;G3270,PNIdata!$E$6:$L$264,2,FALSE),"-")</f>
        <v>-</v>
      </c>
      <c r="L3270" s="158" t="str">
        <f>IFERROR(IF(O3270&gt;0,I3270*O3270,"   -"),"   -")</f>
        <v xml:space="preserve">   -</v>
      </c>
      <c r="M3270" s="52"/>
      <c r="N3270" s="167"/>
      <c r="O3270" s="167"/>
    </row>
    <row r="3271" spans="1:19" x14ac:dyDescent="0.25">
      <c r="A3271" s="33" t="s">
        <v>109</v>
      </c>
      <c r="B3271" s="34">
        <f>VLOOKUP(D3271,nusedswatershed,4,FALSE)</f>
        <v>23</v>
      </c>
      <c r="C3271" s="35">
        <v>23</v>
      </c>
      <c r="D3271" s="36" t="s">
        <v>197</v>
      </c>
      <c r="E3271" s="36" t="s">
        <v>100</v>
      </c>
      <c r="F3271" s="21" t="s">
        <v>163</v>
      </c>
      <c r="G3271" s="40">
        <v>2022</v>
      </c>
      <c r="H3271" s="128">
        <v>43</v>
      </c>
      <c r="I3271" s="40">
        <v>43</v>
      </c>
      <c r="J3271" s="159" t="str">
        <f>IFERROR(IF(K3271&gt;0,I3271*K3271,"   -"),"   -")</f>
        <v xml:space="preserve">   -</v>
      </c>
      <c r="K3271" s="52" t="str">
        <f>_xlfn.IFNA(VLOOKUP(D3271&amp;"."&amp;G3271,PNIdata!$E$6:$L$264,2,FALSE),"-")</f>
        <v>-</v>
      </c>
      <c r="L3271" s="158" t="str">
        <f>IFERROR(IF(O3271&gt;0,I3271*O3271,"   -"),"   -")</f>
        <v xml:space="preserve">   -</v>
      </c>
      <c r="M3271" s="52"/>
      <c r="N3271" s="167"/>
      <c r="O3271" s="167"/>
      <c r="S3271" s="53">
        <v>37892</v>
      </c>
    </row>
    <row r="3272" spans="1:19" x14ac:dyDescent="0.25">
      <c r="A3272" s="33" t="s">
        <v>109</v>
      </c>
      <c r="B3272" s="34">
        <f>VLOOKUP(D3272,nusedswatershed,4,FALSE)</f>
        <v>23</v>
      </c>
      <c r="C3272" s="35">
        <v>23</v>
      </c>
      <c r="D3272" s="36" t="s">
        <v>197</v>
      </c>
      <c r="E3272" s="36" t="s">
        <v>100</v>
      </c>
      <c r="F3272" s="21" t="s">
        <v>163</v>
      </c>
      <c r="G3272" s="40">
        <v>2021</v>
      </c>
      <c r="H3272" s="128" t="s">
        <v>644</v>
      </c>
      <c r="I3272" s="40"/>
      <c r="J3272" s="159" t="str">
        <f>IFERROR(IF(K3272&gt;0,I3272*K3272,"   -"),"   -")</f>
        <v xml:space="preserve">   -</v>
      </c>
      <c r="K3272" s="52" t="str">
        <f>_xlfn.IFNA(VLOOKUP(D3272&amp;"."&amp;G3272,PNIdata!$E$6:$L$264,2,FALSE),"-")</f>
        <v>-</v>
      </c>
      <c r="L3272" s="158" t="str">
        <f>IFERROR(IF(O3272&gt;0,I3272*O3272,"   -"),"   -")</f>
        <v xml:space="preserve">   -</v>
      </c>
      <c r="M3272" s="52"/>
      <c r="N3272" s="167"/>
      <c r="O3272" s="167"/>
      <c r="S3272" s="53">
        <v>81307</v>
      </c>
    </row>
    <row r="3273" spans="1:19" x14ac:dyDescent="0.25">
      <c r="A3273" s="33" t="s">
        <v>109</v>
      </c>
      <c r="B3273" s="34">
        <f>VLOOKUP(D3273,nusedswatershed,4,FALSE)</f>
        <v>23</v>
      </c>
      <c r="C3273" s="35">
        <v>23</v>
      </c>
      <c r="D3273" s="36" t="s">
        <v>197</v>
      </c>
      <c r="E3273" s="36" t="s">
        <v>100</v>
      </c>
      <c r="F3273" s="21" t="s">
        <v>163</v>
      </c>
      <c r="G3273" s="40">
        <v>2020</v>
      </c>
      <c r="H3273" s="128" t="s">
        <v>644</v>
      </c>
      <c r="I3273" s="40"/>
      <c r="J3273" s="159" t="str">
        <f>IFERROR(IF(K3273&gt;0,I3273*K3273,"   -"),"   -")</f>
        <v xml:space="preserve">   -</v>
      </c>
      <c r="K3273" s="52" t="str">
        <f>_xlfn.IFNA(VLOOKUP(D3273&amp;"."&amp;G3273,PNIdata!$E$6:$L$264,2,FALSE),"-")</f>
        <v>-</v>
      </c>
      <c r="L3273" s="158" t="str">
        <f>IFERROR(IF(O3273&gt;0,I3273*O3273,"   -"),"   -")</f>
        <v xml:space="preserve">   -</v>
      </c>
      <c r="M3273" s="52"/>
      <c r="N3273" s="167"/>
      <c r="O3273" s="167"/>
      <c r="S3273" s="53">
        <v>109242</v>
      </c>
    </row>
    <row r="3274" spans="1:19" x14ac:dyDescent="0.25">
      <c r="A3274" s="33" t="s">
        <v>109</v>
      </c>
      <c r="B3274" s="34">
        <f>VLOOKUP(D3274,nusedswatershed,4,FALSE)</f>
        <v>23</v>
      </c>
      <c r="C3274" s="35">
        <v>23</v>
      </c>
      <c r="D3274" s="36" t="s">
        <v>197</v>
      </c>
      <c r="E3274" s="36" t="s">
        <v>100</v>
      </c>
      <c r="F3274" s="21" t="s">
        <v>163</v>
      </c>
      <c r="G3274" s="40">
        <v>2019</v>
      </c>
      <c r="H3274" s="128" t="s">
        <v>646</v>
      </c>
      <c r="I3274" s="40"/>
      <c r="J3274" s="159" t="str">
        <f>IFERROR(IF(K3274&gt;0,I3274*K3274,"   -"),"   -")</f>
        <v xml:space="preserve">   -</v>
      </c>
      <c r="K3274" s="52" t="str">
        <f>_xlfn.IFNA(VLOOKUP(D3274&amp;"."&amp;G3274,PNIdata!$E$6:$L$264,2,FALSE),"-")</f>
        <v>-</v>
      </c>
      <c r="L3274" s="158" t="str">
        <f>IFERROR(IF(O3274&gt;0,I3274*O3274,"   -"),"   -")</f>
        <v xml:space="preserve">   -</v>
      </c>
      <c r="M3274" s="52"/>
      <c r="N3274" s="167"/>
      <c r="O3274" s="167"/>
      <c r="S3274" s="53">
        <v>78593</v>
      </c>
    </row>
    <row r="3275" spans="1:19" x14ac:dyDescent="0.25">
      <c r="A3275" s="33" t="s">
        <v>109</v>
      </c>
      <c r="B3275" s="34">
        <f>VLOOKUP(D3275,nusedswatershed,4,FALSE)</f>
        <v>23</v>
      </c>
      <c r="C3275" s="35">
        <v>23</v>
      </c>
      <c r="D3275" s="36" t="s">
        <v>197</v>
      </c>
      <c r="E3275" s="36" t="s">
        <v>100</v>
      </c>
      <c r="F3275" s="21" t="s">
        <v>163</v>
      </c>
      <c r="G3275" s="40">
        <v>2018</v>
      </c>
      <c r="H3275" s="128" t="s">
        <v>644</v>
      </c>
      <c r="I3275" s="40"/>
      <c r="J3275" s="159" t="str">
        <f>IFERROR(IF(K3275&gt;0,I3275*K3275,"   -"),"   -")</f>
        <v xml:space="preserve">   -</v>
      </c>
      <c r="K3275" s="52" t="str">
        <f>_xlfn.IFNA(VLOOKUP(D3275&amp;"."&amp;G3275,PNIdata!$E$6:$L$264,2,FALSE),"-")</f>
        <v>-</v>
      </c>
      <c r="L3275" s="158" t="str">
        <f>IFERROR(IF(O3275&gt;0,I3275*O3275,"   -"),"   -")</f>
        <v xml:space="preserve">   -</v>
      </c>
      <c r="M3275" s="52"/>
      <c r="N3275" s="167"/>
      <c r="O3275" s="167"/>
      <c r="S3275" s="53">
        <v>97290</v>
      </c>
    </row>
    <row r="3276" spans="1:19" x14ac:dyDescent="0.25">
      <c r="A3276" s="33" t="s">
        <v>109</v>
      </c>
      <c r="B3276" s="34">
        <f>VLOOKUP(D3276,nusedswatershed,4,FALSE)</f>
        <v>23</v>
      </c>
      <c r="C3276" s="35">
        <v>23</v>
      </c>
      <c r="D3276" s="36" t="s">
        <v>197</v>
      </c>
      <c r="E3276" s="36" t="s">
        <v>100</v>
      </c>
      <c r="F3276" s="21" t="s">
        <v>163</v>
      </c>
      <c r="G3276" s="40">
        <v>2017</v>
      </c>
      <c r="H3276" s="128" t="s">
        <v>644</v>
      </c>
      <c r="I3276" s="40"/>
      <c r="J3276" s="159" t="str">
        <f>IFERROR(IF(K3276&gt;0,I3276*K3276,"   -"),"   -")</f>
        <v xml:space="preserve">   -</v>
      </c>
      <c r="K3276" s="52" t="str">
        <f>_xlfn.IFNA(VLOOKUP(D3276&amp;"."&amp;G3276,PNIdata!$E$6:$L$264,2,FALSE),"-")</f>
        <v>-</v>
      </c>
      <c r="L3276" s="158" t="str">
        <f>IFERROR(IF(O3276&gt;0,I3276*O3276,"   -"),"   -")</f>
        <v xml:space="preserve">   -</v>
      </c>
      <c r="M3276" s="52"/>
      <c r="N3276" s="167"/>
      <c r="O3276" s="167"/>
      <c r="S3276" s="53">
        <v>114640</v>
      </c>
    </row>
    <row r="3277" spans="1:19" x14ac:dyDescent="0.25">
      <c r="A3277" s="33" t="s">
        <v>109</v>
      </c>
      <c r="B3277" s="34">
        <f>VLOOKUP(D3277,nusedswatershed,4,FALSE)</f>
        <v>23</v>
      </c>
      <c r="C3277" s="35">
        <v>23</v>
      </c>
      <c r="D3277" s="36" t="s">
        <v>197</v>
      </c>
      <c r="E3277" s="36" t="s">
        <v>100</v>
      </c>
      <c r="F3277" s="21" t="s">
        <v>163</v>
      </c>
      <c r="G3277" s="40">
        <v>2016</v>
      </c>
      <c r="H3277" s="128" t="s">
        <v>644</v>
      </c>
      <c r="I3277" s="40"/>
      <c r="J3277" s="159" t="str">
        <f>IFERROR(IF(K3277&gt;0,I3277*K3277,"   -"),"   -")</f>
        <v xml:space="preserve">   -</v>
      </c>
      <c r="K3277" s="52" t="str">
        <f>_xlfn.IFNA(VLOOKUP(D3277&amp;"."&amp;G3277,PNIdata!$E$6:$L$264,2,FALSE),"-")</f>
        <v>-</v>
      </c>
      <c r="L3277" s="158" t="str">
        <f>IFERROR(IF(O3277&gt;0,I3277*O3277,"   -"),"   -")</f>
        <v xml:space="preserve">   -</v>
      </c>
      <c r="M3277" s="52"/>
      <c r="N3277" s="167"/>
      <c r="O3277" s="167"/>
      <c r="S3277" s="53">
        <v>97963</v>
      </c>
    </row>
    <row r="3278" spans="1:19" x14ac:dyDescent="0.25">
      <c r="A3278" s="33" t="s">
        <v>109</v>
      </c>
      <c r="B3278" s="34">
        <f>VLOOKUP(D3278,nusedswatershed,4,FALSE)</f>
        <v>23</v>
      </c>
      <c r="C3278" s="35">
        <v>23</v>
      </c>
      <c r="D3278" s="36" t="s">
        <v>197</v>
      </c>
      <c r="E3278" s="36" t="s">
        <v>100</v>
      </c>
      <c r="F3278" s="21" t="s">
        <v>163</v>
      </c>
      <c r="G3278" s="22">
        <v>2015</v>
      </c>
      <c r="H3278" s="128" t="s">
        <v>644</v>
      </c>
      <c r="I3278" s="40"/>
      <c r="J3278" s="159" t="str">
        <f>IFERROR(IF(K3278&gt;0,I3278*K3278,"   -"),"   -")</f>
        <v xml:space="preserve">   -</v>
      </c>
      <c r="K3278" s="52" t="str">
        <f>_xlfn.IFNA(VLOOKUP(D3278&amp;"."&amp;G3278,PNIdata!$E$6:$L$264,2,FALSE),"-")</f>
        <v>-</v>
      </c>
      <c r="L3278" s="158" t="str">
        <f>IFERROR(IF(O3278&gt;0,I3278*O3278,"   -"),"   -")</f>
        <v xml:space="preserve">   -</v>
      </c>
      <c r="M3278" s="52"/>
      <c r="N3278" s="167"/>
      <c r="O3278" s="167"/>
      <c r="S3278" s="53">
        <v>276027</v>
      </c>
    </row>
    <row r="3279" spans="1:19" x14ac:dyDescent="0.25">
      <c r="A3279" s="33" t="s">
        <v>109</v>
      </c>
      <c r="B3279" s="34">
        <f>VLOOKUP(D3279,nusedswatershed,4,FALSE)</f>
        <v>23</v>
      </c>
      <c r="C3279" s="35">
        <v>23</v>
      </c>
      <c r="D3279" s="36" t="s">
        <v>197</v>
      </c>
      <c r="E3279" s="36" t="s">
        <v>100</v>
      </c>
      <c r="F3279" s="21" t="s">
        <v>163</v>
      </c>
      <c r="G3279" s="22">
        <v>2014</v>
      </c>
      <c r="H3279" s="128" t="s">
        <v>644</v>
      </c>
      <c r="I3279" s="40"/>
      <c r="J3279" s="159" t="str">
        <f>IFERROR(IF(K3279&gt;0,I3279*K3279,"   -"),"   -")</f>
        <v xml:space="preserve">   -</v>
      </c>
      <c r="K3279" s="52" t="str">
        <f>_xlfn.IFNA(VLOOKUP(D3279&amp;"."&amp;G3279,PNIdata!$E$6:$L$264,2,FALSE),"-")</f>
        <v>-</v>
      </c>
      <c r="L3279" s="158" t="str">
        <f>IFERROR(IF(O3279&gt;0,I3279*O3279,"   -"),"   -")</f>
        <v xml:space="preserve">   -</v>
      </c>
      <c r="M3279" s="52"/>
      <c r="N3279" s="167"/>
      <c r="O3279" s="167"/>
      <c r="S3279" s="53">
        <v>298541</v>
      </c>
    </row>
    <row r="3280" spans="1:19" x14ac:dyDescent="0.25">
      <c r="A3280" s="33" t="s">
        <v>109</v>
      </c>
      <c r="B3280" s="34">
        <f>VLOOKUP(D3280,nusedswatershed,4,FALSE)</f>
        <v>23</v>
      </c>
      <c r="C3280" s="35">
        <v>23</v>
      </c>
      <c r="D3280" s="36" t="s">
        <v>197</v>
      </c>
      <c r="E3280" s="36" t="s">
        <v>100</v>
      </c>
      <c r="F3280" s="21" t="s">
        <v>163</v>
      </c>
      <c r="G3280">
        <v>2013</v>
      </c>
      <c r="H3280" s="128">
        <v>1777</v>
      </c>
      <c r="I3280" s="40">
        <v>1777</v>
      </c>
      <c r="J3280" s="159" t="str">
        <f>IFERROR(IF(K3280&gt;0,I3280*K3280,"   -"),"   -")</f>
        <v xml:space="preserve">   -</v>
      </c>
      <c r="K3280" s="52" t="str">
        <f>_xlfn.IFNA(VLOOKUP(D3280&amp;"."&amp;G3280,PNIdata!$E$6:$L$264,2,FALSE),"-")</f>
        <v>-</v>
      </c>
      <c r="L3280" s="158" t="str">
        <f>IFERROR(IF(O3280&gt;0,I3280*O3280,"   -"),"   -")</f>
        <v xml:space="preserve">   -</v>
      </c>
      <c r="M3280" s="52"/>
      <c r="N3280" s="167"/>
      <c r="O3280" s="167"/>
      <c r="S3280" s="53">
        <v>290976</v>
      </c>
    </row>
    <row r="3281" spans="1:19" x14ac:dyDescent="0.25">
      <c r="A3281" s="33" t="s">
        <v>109</v>
      </c>
      <c r="B3281" s="34">
        <f>VLOOKUP(D3281,nusedswatershed,4,FALSE)</f>
        <v>23</v>
      </c>
      <c r="C3281" s="35">
        <v>23</v>
      </c>
      <c r="D3281" s="36" t="s">
        <v>197</v>
      </c>
      <c r="E3281" s="36" t="s">
        <v>100</v>
      </c>
      <c r="F3281" s="21" t="s">
        <v>163</v>
      </c>
      <c r="G3281" s="22">
        <v>2012</v>
      </c>
      <c r="H3281" s="128" t="s">
        <v>644</v>
      </c>
      <c r="I3281" s="40"/>
      <c r="J3281" s="159" t="str">
        <f>IFERROR(IF(K3281&gt;0,I3281*K3281,"   -"),"   -")</f>
        <v xml:space="preserve">   -</v>
      </c>
      <c r="K3281" s="52" t="str">
        <f>_xlfn.IFNA(VLOOKUP(D3281&amp;"."&amp;G3281,PNIdata!$E$6:$L$264,2,FALSE),"-")</f>
        <v>-</v>
      </c>
      <c r="L3281" s="158" t="str">
        <f>IFERROR(IF(O3281&gt;0,I3281*O3281,"   -"),"   -")</f>
        <v xml:space="preserve">   -</v>
      </c>
      <c r="M3281" s="52"/>
      <c r="N3281" s="167"/>
      <c r="O3281" s="167"/>
      <c r="S3281" s="53">
        <v>281912</v>
      </c>
    </row>
    <row r="3282" spans="1:19" x14ac:dyDescent="0.25">
      <c r="A3282" s="33" t="s">
        <v>109</v>
      </c>
      <c r="B3282" s="34">
        <f>VLOOKUP(D3282,nusedswatershed,4,FALSE)</f>
        <v>23</v>
      </c>
      <c r="C3282" s="35">
        <v>23</v>
      </c>
      <c r="D3282" s="36" t="s">
        <v>197</v>
      </c>
      <c r="E3282" s="36" t="s">
        <v>100</v>
      </c>
      <c r="F3282" s="21" t="s">
        <v>163</v>
      </c>
      <c r="G3282" s="22">
        <v>2011</v>
      </c>
      <c r="H3282" s="128" t="s">
        <v>644</v>
      </c>
      <c r="I3282" s="40"/>
      <c r="J3282" s="159" t="str">
        <f>IFERROR(IF(K3282&gt;0,I3282*K3282,"   -"),"   -")</f>
        <v xml:space="preserve">   -</v>
      </c>
      <c r="K3282" s="52" t="str">
        <f>_xlfn.IFNA(VLOOKUP(D3282&amp;"."&amp;G3282,PNIdata!$E$6:$L$264,2,FALSE),"-")</f>
        <v>-</v>
      </c>
      <c r="L3282" s="158" t="str">
        <f>IFERROR(IF(O3282&gt;0,I3282*O3282,"   -"),"   -")</f>
        <v xml:space="preserve">   -</v>
      </c>
      <c r="M3282" s="52"/>
      <c r="N3282" s="167"/>
      <c r="O3282" s="167"/>
      <c r="S3282" s="53">
        <v>280938</v>
      </c>
    </row>
    <row r="3283" spans="1:19" x14ac:dyDescent="0.25">
      <c r="A3283" s="33" t="s">
        <v>109</v>
      </c>
      <c r="B3283" s="34">
        <f>VLOOKUP(D3283,nusedswatershed,4,FALSE)</f>
        <v>23</v>
      </c>
      <c r="C3283" s="35">
        <v>23</v>
      </c>
      <c r="D3283" s="36" t="s">
        <v>197</v>
      </c>
      <c r="E3283" s="36" t="s">
        <v>100</v>
      </c>
      <c r="F3283" s="21" t="s">
        <v>163</v>
      </c>
      <c r="G3283" s="22">
        <v>2010</v>
      </c>
      <c r="H3283" s="128" t="s">
        <v>644</v>
      </c>
      <c r="I3283" s="40"/>
      <c r="J3283" s="159" t="str">
        <f>IFERROR(IF(K3283&gt;0,I3283*K3283,"   -"),"   -")</f>
        <v xml:space="preserve">   -</v>
      </c>
      <c r="K3283" s="52" t="str">
        <f>_xlfn.IFNA(VLOOKUP(D3283&amp;"."&amp;G3283,PNIdata!$E$6:$L$264,2,FALSE),"-")</f>
        <v>-</v>
      </c>
      <c r="L3283" s="158" t="str">
        <f>IFERROR(IF(O3283&gt;0,I3283*O3283,"   -"),"   -")</f>
        <v xml:space="preserve">   -</v>
      </c>
      <c r="M3283" s="52"/>
      <c r="N3283" s="167"/>
      <c r="O3283" s="167"/>
      <c r="S3283" s="53">
        <v>279339</v>
      </c>
    </row>
    <row r="3284" spans="1:19" x14ac:dyDescent="0.25">
      <c r="A3284" s="33" t="s">
        <v>109</v>
      </c>
      <c r="B3284" s="34">
        <f>VLOOKUP(D3284,nusedswatershed,4,FALSE)</f>
        <v>23</v>
      </c>
      <c r="C3284" s="35">
        <v>23</v>
      </c>
      <c r="D3284" s="36" t="s">
        <v>197</v>
      </c>
      <c r="E3284" s="36" t="s">
        <v>100</v>
      </c>
      <c r="F3284" s="21" t="s">
        <v>163</v>
      </c>
      <c r="G3284" s="22">
        <v>2009</v>
      </c>
      <c r="H3284" s="128" t="s">
        <v>644</v>
      </c>
      <c r="I3284" s="40"/>
      <c r="J3284" s="159" t="str">
        <f>IFERROR(IF(K3284&gt;0,I3284*K3284,"   -"),"   -")</f>
        <v xml:space="preserve">   -</v>
      </c>
      <c r="K3284" s="52" t="str">
        <f>_xlfn.IFNA(VLOOKUP(D3284&amp;"."&amp;G3284,PNIdata!$E$6:$L$264,2,FALSE),"-")</f>
        <v>-</v>
      </c>
      <c r="L3284" s="158" t="str">
        <f>IFERROR(IF(O3284&gt;0,I3284*O3284,"   -"),"   -")</f>
        <v xml:space="preserve">   -</v>
      </c>
      <c r="M3284" s="52"/>
      <c r="N3284" s="167"/>
      <c r="O3284" s="167"/>
      <c r="S3284" s="53">
        <v>284885</v>
      </c>
    </row>
    <row r="3285" spans="1:19" x14ac:dyDescent="0.25">
      <c r="A3285" s="33" t="s">
        <v>109</v>
      </c>
      <c r="B3285" s="34">
        <f>VLOOKUP(D3285,nusedswatershed,4,FALSE)</f>
        <v>23</v>
      </c>
      <c r="C3285" s="35">
        <v>23</v>
      </c>
      <c r="D3285" s="36" t="s">
        <v>197</v>
      </c>
      <c r="E3285" s="36" t="s">
        <v>100</v>
      </c>
      <c r="F3285" s="21" t="s">
        <v>163</v>
      </c>
      <c r="G3285">
        <v>2008</v>
      </c>
      <c r="H3285" s="128" t="s">
        <v>644</v>
      </c>
      <c r="I3285" s="40"/>
      <c r="J3285" s="159" t="str">
        <f>IFERROR(IF(K3285&gt;0,I3285*K3285,"   -"),"   -")</f>
        <v xml:space="preserve">   -</v>
      </c>
      <c r="K3285" s="52" t="str">
        <f>_xlfn.IFNA(VLOOKUP(D3285&amp;"."&amp;G3285,PNIdata!$E$6:$L$264,2,FALSE),"-")</f>
        <v>-</v>
      </c>
      <c r="L3285" s="158" t="str">
        <f>IFERROR(IF(O3285&gt;0,I3285*O3285,"   -"),"   -")</f>
        <v xml:space="preserve">   -</v>
      </c>
      <c r="M3285" s="52"/>
      <c r="N3285" s="167"/>
      <c r="O3285" s="167"/>
      <c r="S3285" s="53">
        <v>304357</v>
      </c>
    </row>
    <row r="3286" spans="1:19" x14ac:dyDescent="0.25">
      <c r="A3286" s="33" t="s">
        <v>109</v>
      </c>
      <c r="B3286" s="34">
        <f>VLOOKUP(D3286,nusedswatershed,4,FALSE)</f>
        <v>23</v>
      </c>
      <c r="C3286" s="35">
        <v>23</v>
      </c>
      <c r="D3286" s="36" t="s">
        <v>197</v>
      </c>
      <c r="E3286" s="36" t="s">
        <v>100</v>
      </c>
      <c r="F3286" s="21" t="s">
        <v>163</v>
      </c>
      <c r="G3286">
        <v>2007</v>
      </c>
      <c r="H3286" s="128">
        <v>507</v>
      </c>
      <c r="I3286" s="40">
        <v>507</v>
      </c>
      <c r="J3286" s="159" t="str">
        <f>IFERROR(IF(K3286&gt;0,I3286*K3286,"   -"),"   -")</f>
        <v xml:space="preserve">   -</v>
      </c>
      <c r="K3286" s="52" t="str">
        <f>_xlfn.IFNA(VLOOKUP(D3286&amp;"."&amp;G3286,PNIdata!$E$6:$L$264,2,FALSE),"-")</f>
        <v>-</v>
      </c>
      <c r="L3286" s="158" t="str">
        <f>IFERROR(IF(O3286&gt;0,I3286*O3286,"   -"),"   -")</f>
        <v xml:space="preserve">   -</v>
      </c>
      <c r="M3286" s="52"/>
      <c r="N3286" s="167"/>
      <c r="O3286" s="167"/>
      <c r="S3286" s="53">
        <v>285989</v>
      </c>
    </row>
    <row r="3287" spans="1:19" x14ac:dyDescent="0.25">
      <c r="A3287" s="33" t="s">
        <v>109</v>
      </c>
      <c r="B3287" s="34">
        <f>VLOOKUP(D3287,nusedswatershed,4,FALSE)</f>
        <v>23</v>
      </c>
      <c r="C3287" s="35">
        <v>23</v>
      </c>
      <c r="D3287" s="36" t="s">
        <v>197</v>
      </c>
      <c r="E3287" s="36" t="s">
        <v>100</v>
      </c>
      <c r="F3287" s="21" t="s">
        <v>163</v>
      </c>
      <c r="G3287">
        <v>2006</v>
      </c>
      <c r="H3287" s="128">
        <v>2000</v>
      </c>
      <c r="I3287" s="40">
        <v>2000</v>
      </c>
      <c r="J3287" s="159" t="str">
        <f>IFERROR(IF(K3287&gt;0,I3287*K3287,"   -"),"   -")</f>
        <v xml:space="preserve">   -</v>
      </c>
      <c r="K3287" s="52" t="str">
        <f>_xlfn.IFNA(VLOOKUP(D3287&amp;"."&amp;G3287,PNIdata!$E$6:$L$264,2,FALSE),"-")</f>
        <v>-</v>
      </c>
      <c r="L3287" s="158" t="str">
        <f>IFERROR(IF(O3287&gt;0,I3287*O3287,"   -"),"   -")</f>
        <v xml:space="preserve">   -</v>
      </c>
      <c r="M3287" s="52"/>
      <c r="N3287" s="167"/>
      <c r="O3287" s="167"/>
      <c r="S3287" s="53">
        <v>281388</v>
      </c>
    </row>
    <row r="3288" spans="1:19" x14ac:dyDescent="0.25">
      <c r="A3288" s="33" t="s">
        <v>109</v>
      </c>
      <c r="B3288" s="34">
        <f>VLOOKUP(D3288,nusedswatershed,4,FALSE)</f>
        <v>23</v>
      </c>
      <c r="C3288" s="35">
        <v>23</v>
      </c>
      <c r="D3288" s="36" t="s">
        <v>197</v>
      </c>
      <c r="E3288" s="36" t="s">
        <v>100</v>
      </c>
      <c r="F3288" s="21" t="s">
        <v>163</v>
      </c>
      <c r="G3288">
        <v>2005</v>
      </c>
      <c r="H3288" s="128">
        <v>850</v>
      </c>
      <c r="I3288" s="40">
        <v>850</v>
      </c>
      <c r="J3288" s="159" t="str">
        <f>IFERROR(IF(K3288&gt;0,I3288*K3288,"   -"),"   -")</f>
        <v xml:space="preserve">   -</v>
      </c>
      <c r="K3288" s="52" t="str">
        <f>_xlfn.IFNA(VLOOKUP(D3288&amp;"."&amp;G3288,PNIdata!$E$6:$L$264,2,FALSE),"-")</f>
        <v>-</v>
      </c>
      <c r="L3288" s="158" t="str">
        <f>IFERROR(IF(O3288&gt;0,I3288*O3288,"   -"),"   -")</f>
        <v xml:space="preserve">   -</v>
      </c>
      <c r="M3288" s="52"/>
      <c r="N3288" s="167"/>
      <c r="O3288" s="167"/>
      <c r="S3288" s="53">
        <v>273318</v>
      </c>
    </row>
    <row r="3289" spans="1:19" x14ac:dyDescent="0.25">
      <c r="A3289" s="33" t="s">
        <v>109</v>
      </c>
      <c r="B3289" s="34">
        <f>VLOOKUP(D3289,nusedswatershed,4,FALSE)</f>
        <v>23</v>
      </c>
      <c r="C3289" s="35">
        <v>23</v>
      </c>
      <c r="D3289" s="36" t="s">
        <v>197</v>
      </c>
      <c r="E3289" s="36" t="s">
        <v>100</v>
      </c>
      <c r="F3289" s="21" t="s">
        <v>163</v>
      </c>
      <c r="G3289">
        <v>2004</v>
      </c>
      <c r="H3289" s="128">
        <v>1500</v>
      </c>
      <c r="I3289" s="40">
        <v>1500</v>
      </c>
      <c r="J3289" s="159" t="str">
        <f>IFERROR(IF(K3289&gt;0,I3289*K3289,"   -"),"   -")</f>
        <v xml:space="preserve">   -</v>
      </c>
      <c r="K3289" s="52" t="str">
        <f>_xlfn.IFNA(VLOOKUP(D3289&amp;"."&amp;G3289,PNIdata!$E$6:$L$264,2,FALSE),"-")</f>
        <v>-</v>
      </c>
      <c r="L3289" s="158" t="str">
        <f>IFERROR(IF(O3289&gt;0,I3289*O3289,"   -"),"   -")</f>
        <v xml:space="preserve">   -</v>
      </c>
      <c r="M3289" s="52"/>
      <c r="N3289" s="167"/>
      <c r="O3289" s="167"/>
      <c r="S3289" s="53">
        <v>292360</v>
      </c>
    </row>
    <row r="3290" spans="1:19" x14ac:dyDescent="0.25">
      <c r="A3290" s="33" t="s">
        <v>109</v>
      </c>
      <c r="B3290" s="34">
        <f>VLOOKUP(D3290,nusedswatershed,4,FALSE)</f>
        <v>23</v>
      </c>
      <c r="C3290" s="35">
        <v>23</v>
      </c>
      <c r="D3290" s="36" t="s">
        <v>197</v>
      </c>
      <c r="E3290" s="36" t="s">
        <v>100</v>
      </c>
      <c r="F3290" s="21" t="s">
        <v>163</v>
      </c>
      <c r="G3290">
        <v>2003</v>
      </c>
      <c r="H3290" s="128" t="s">
        <v>646</v>
      </c>
      <c r="I3290" s="40"/>
      <c r="J3290" s="159" t="str">
        <f>IFERROR(IF(K3290&gt;0,I3290*K3290,"   -"),"   -")</f>
        <v xml:space="preserve">   -</v>
      </c>
      <c r="K3290" s="52" t="str">
        <f>_xlfn.IFNA(VLOOKUP(D3290&amp;"."&amp;G3290,PNIdata!$E$6:$L$264,2,FALSE),"-")</f>
        <v>-</v>
      </c>
      <c r="L3290" s="158" t="str">
        <f>IFERROR(IF(O3290&gt;0,I3290*O3290,"   -"),"   -")</f>
        <v xml:space="preserve">   -</v>
      </c>
      <c r="M3290" s="52"/>
      <c r="N3290" s="167"/>
      <c r="O3290" s="167"/>
      <c r="S3290" s="53">
        <v>292542</v>
      </c>
    </row>
    <row r="3291" spans="1:19" x14ac:dyDescent="0.25">
      <c r="A3291" s="33" t="s">
        <v>109</v>
      </c>
      <c r="B3291" s="34">
        <f>VLOOKUP(D3291,nusedswatershed,4,FALSE)</f>
        <v>23</v>
      </c>
      <c r="C3291" s="35">
        <v>23</v>
      </c>
      <c r="D3291" s="36" t="s">
        <v>197</v>
      </c>
      <c r="E3291" s="36" t="s">
        <v>100</v>
      </c>
      <c r="F3291" s="21" t="s">
        <v>163</v>
      </c>
      <c r="G3291">
        <v>2002</v>
      </c>
      <c r="H3291" s="128">
        <v>2360</v>
      </c>
      <c r="I3291" s="40">
        <v>2360</v>
      </c>
      <c r="J3291" s="159" t="str">
        <f>IFERROR(IF(K3291&gt;0,I3291*K3291,"   -"),"   -")</f>
        <v xml:space="preserve">   -</v>
      </c>
      <c r="K3291" s="52" t="str">
        <f>_xlfn.IFNA(VLOOKUP(D3291&amp;"."&amp;G3291,PNIdata!$E$6:$L$264,2,FALSE),"-")</f>
        <v>-</v>
      </c>
      <c r="L3291" s="158" t="str">
        <f>IFERROR(IF(O3291&gt;0,I3291*O3291,"   -"),"   -")</f>
        <v xml:space="preserve">   -</v>
      </c>
      <c r="M3291" s="52"/>
      <c r="N3291" s="167"/>
      <c r="O3291" s="167"/>
      <c r="S3291" s="53">
        <v>281318</v>
      </c>
    </row>
    <row r="3292" spans="1:19" x14ac:dyDescent="0.25">
      <c r="A3292" s="33" t="s">
        <v>109</v>
      </c>
      <c r="B3292" s="34">
        <f>VLOOKUP(D3292,nusedswatershed,4,FALSE)</f>
        <v>23</v>
      </c>
      <c r="C3292" s="35">
        <v>23</v>
      </c>
      <c r="D3292" s="36" t="s">
        <v>197</v>
      </c>
      <c r="E3292" s="36" t="s">
        <v>100</v>
      </c>
      <c r="F3292" s="21" t="s">
        <v>163</v>
      </c>
      <c r="G3292">
        <v>2001</v>
      </c>
      <c r="H3292" s="128">
        <v>3000</v>
      </c>
      <c r="I3292" s="40">
        <v>3000</v>
      </c>
      <c r="J3292" s="159" t="str">
        <f>IFERROR(IF(K3292&gt;0,I3292*K3292,"   -"),"   -")</f>
        <v xml:space="preserve">   -</v>
      </c>
      <c r="K3292" s="52" t="str">
        <f>_xlfn.IFNA(VLOOKUP(D3292&amp;"."&amp;G3292,PNIdata!$E$6:$L$264,2,FALSE),"-")</f>
        <v>-</v>
      </c>
      <c r="L3292" s="158" t="str">
        <f>IFERROR(IF(O3292&gt;0,I3292*O3292,"   -"),"   -")</f>
        <v xml:space="preserve">   -</v>
      </c>
      <c r="M3292" s="52"/>
      <c r="N3292" s="167"/>
      <c r="O3292" s="167"/>
      <c r="S3292" s="53">
        <v>292875</v>
      </c>
    </row>
    <row r="3293" spans="1:19" x14ac:dyDescent="0.25">
      <c r="A3293" s="33" t="s">
        <v>109</v>
      </c>
      <c r="B3293" s="34">
        <f>VLOOKUP(D3293,nusedswatershed,4,FALSE)</f>
        <v>23</v>
      </c>
      <c r="C3293" s="35">
        <v>23</v>
      </c>
      <c r="D3293" s="36" t="s">
        <v>197</v>
      </c>
      <c r="E3293" s="36" t="s">
        <v>100</v>
      </c>
      <c r="F3293" s="21" t="s">
        <v>163</v>
      </c>
      <c r="G3293">
        <v>2000</v>
      </c>
      <c r="H3293" s="128">
        <v>800</v>
      </c>
      <c r="I3293" s="40">
        <v>800</v>
      </c>
      <c r="J3293" s="159" t="str">
        <f>IFERROR(IF(K3293&gt;0,I3293*K3293,"   -"),"   -")</f>
        <v xml:space="preserve">   -</v>
      </c>
      <c r="K3293" s="52" t="str">
        <f>_xlfn.IFNA(VLOOKUP(D3293&amp;"."&amp;G3293,PNIdata!$E$6:$L$264,2,FALSE),"-")</f>
        <v>-</v>
      </c>
      <c r="L3293" s="158" t="str">
        <f>IFERROR(IF(O3293&gt;0,I3293*O3293,"   -"),"   -")</f>
        <v xml:space="preserve">   -</v>
      </c>
      <c r="M3293" s="52"/>
      <c r="N3293" s="167"/>
      <c r="O3293" s="167"/>
      <c r="S3293" s="53">
        <v>287499</v>
      </c>
    </row>
    <row r="3294" spans="1:19" x14ac:dyDescent="0.25">
      <c r="A3294" s="33" t="s">
        <v>109</v>
      </c>
      <c r="B3294" s="34">
        <f>VLOOKUP(D3294,nusedswatershed,4,FALSE)</f>
        <v>23</v>
      </c>
      <c r="C3294" s="35">
        <v>23</v>
      </c>
      <c r="D3294" s="36" t="s">
        <v>197</v>
      </c>
      <c r="E3294" s="36" t="s">
        <v>100</v>
      </c>
      <c r="F3294" s="21" t="s">
        <v>163</v>
      </c>
      <c r="G3294">
        <v>1999</v>
      </c>
      <c r="H3294" s="128">
        <v>600</v>
      </c>
      <c r="I3294" s="40">
        <v>600</v>
      </c>
      <c r="J3294" s="159" t="str">
        <f>IFERROR(IF(K3294&gt;0,I3294*K3294,"   -"),"   -")</f>
        <v xml:space="preserve">   -</v>
      </c>
      <c r="K3294" s="52" t="str">
        <f>_xlfn.IFNA(VLOOKUP(D3294&amp;"."&amp;G3294,PNIdata!$E$6:$L$264,2,FALSE),"-")</f>
        <v>-</v>
      </c>
      <c r="L3294" s="158" t="str">
        <f>IFERROR(IF(O3294&gt;0,I3294*O3294,"   -"),"   -")</f>
        <v xml:space="preserve">   -</v>
      </c>
      <c r="M3294" s="52"/>
      <c r="N3294" s="167"/>
      <c r="O3294" s="168"/>
      <c r="S3294" s="53">
        <v>305113</v>
      </c>
    </row>
    <row r="3295" spans="1:19" x14ac:dyDescent="0.25">
      <c r="A3295" s="33" t="s">
        <v>109</v>
      </c>
      <c r="B3295" s="34">
        <f>VLOOKUP(D3295,nusedswatershed,4,FALSE)</f>
        <v>23</v>
      </c>
      <c r="C3295" s="35">
        <v>23</v>
      </c>
      <c r="D3295" s="36" t="s">
        <v>197</v>
      </c>
      <c r="E3295" s="36" t="s">
        <v>100</v>
      </c>
      <c r="F3295" s="21" t="s">
        <v>163</v>
      </c>
      <c r="G3295" s="22">
        <v>1998</v>
      </c>
      <c r="H3295" s="128">
        <v>750</v>
      </c>
      <c r="I3295" s="40">
        <v>750</v>
      </c>
      <c r="J3295" s="159" t="str">
        <f>IFERROR(IF(K3295&gt;0,I3295*K3295,"   -"),"   -")</f>
        <v xml:space="preserve">   -</v>
      </c>
      <c r="K3295" s="52" t="str">
        <f>_xlfn.IFNA(VLOOKUP(D3295&amp;"."&amp;G3295,PNIdata!$E$6:$L$264,2,FALSE),"-")</f>
        <v>-</v>
      </c>
      <c r="L3295" s="158" t="str">
        <f>IFERROR(IF(O3295&gt;0,I3295*O3295,"   -"),"   -")</f>
        <v xml:space="preserve">   -</v>
      </c>
      <c r="M3295" s="52"/>
      <c r="N3295" s="167"/>
      <c r="O3295" s="167"/>
      <c r="S3295" s="53">
        <v>311735</v>
      </c>
    </row>
    <row r="3296" spans="1:19" x14ac:dyDescent="0.25">
      <c r="A3296" s="33" t="s">
        <v>109</v>
      </c>
      <c r="B3296" s="34">
        <f>VLOOKUP(D3296,nusedswatershed,4,FALSE)</f>
        <v>23</v>
      </c>
      <c r="C3296" s="35">
        <v>23</v>
      </c>
      <c r="D3296" s="36" t="s">
        <v>197</v>
      </c>
      <c r="E3296" s="36" t="s">
        <v>100</v>
      </c>
      <c r="F3296" s="21" t="s">
        <v>163</v>
      </c>
      <c r="G3296" s="22">
        <v>1997</v>
      </c>
      <c r="H3296" s="128">
        <v>1500</v>
      </c>
      <c r="I3296" s="40">
        <v>1500</v>
      </c>
      <c r="J3296" s="159" t="str">
        <f>IFERROR(IF(K3296&gt;0,I3296*K3296,"   -"),"   -")</f>
        <v xml:space="preserve">   -</v>
      </c>
      <c r="K3296" s="52" t="str">
        <f>_xlfn.IFNA(VLOOKUP(D3296&amp;"."&amp;G3296,PNIdata!$E$6:$L$264,2,FALSE),"-")</f>
        <v>-</v>
      </c>
      <c r="L3296" s="158" t="str">
        <f>IFERROR(IF(O3296&gt;0,I3296*O3296,"   -"),"   -")</f>
        <v xml:space="preserve">   -</v>
      </c>
      <c r="M3296" s="52"/>
      <c r="N3296" s="167"/>
      <c r="O3296" s="167"/>
      <c r="S3296" s="53">
        <v>286974</v>
      </c>
    </row>
    <row r="3297" spans="1:19" x14ac:dyDescent="0.25">
      <c r="A3297" s="33" t="s">
        <v>109</v>
      </c>
      <c r="B3297" s="34">
        <f>VLOOKUP(D3297,nusedswatershed,4,FALSE)</f>
        <v>23</v>
      </c>
      <c r="C3297" s="35">
        <v>23</v>
      </c>
      <c r="D3297" s="36" t="s">
        <v>197</v>
      </c>
      <c r="E3297" s="36" t="s">
        <v>100</v>
      </c>
      <c r="F3297" s="21" t="s">
        <v>163</v>
      </c>
      <c r="G3297" s="22">
        <v>1996</v>
      </c>
      <c r="H3297" s="128">
        <v>1200</v>
      </c>
      <c r="I3297" s="40">
        <v>1200</v>
      </c>
      <c r="J3297" s="159" t="str">
        <f>IFERROR(IF(K3297&gt;0,I3297*K3297,"   -"),"   -")</f>
        <v xml:space="preserve">   -</v>
      </c>
      <c r="K3297" s="52" t="str">
        <f>_xlfn.IFNA(VLOOKUP(D3297&amp;"."&amp;G3297,PNIdata!$E$6:$L$264,2,FALSE),"-")</f>
        <v>-</v>
      </c>
      <c r="L3297" s="158" t="str">
        <f>IFERROR(IF(O3297&gt;0,I3297*O3297,"   -"),"   -")</f>
        <v xml:space="preserve">   -</v>
      </c>
      <c r="M3297" s="52"/>
      <c r="N3297" s="167"/>
      <c r="O3297" s="167"/>
      <c r="S3297" s="53">
        <v>311150</v>
      </c>
    </row>
    <row r="3298" spans="1:19" x14ac:dyDescent="0.25">
      <c r="A3298" s="33" t="s">
        <v>109</v>
      </c>
      <c r="B3298" s="34">
        <f>VLOOKUP(D3298,nusedswatershed,4,FALSE)</f>
        <v>23</v>
      </c>
      <c r="C3298" s="35">
        <v>23</v>
      </c>
      <c r="D3298" s="36" t="s">
        <v>197</v>
      </c>
      <c r="E3298" s="36" t="s">
        <v>100</v>
      </c>
      <c r="F3298" s="21" t="s">
        <v>163</v>
      </c>
      <c r="G3298" s="22">
        <v>1995</v>
      </c>
      <c r="H3298" s="128">
        <v>327</v>
      </c>
      <c r="I3298" s="40">
        <v>327</v>
      </c>
      <c r="J3298" s="159" t="str">
        <f>IFERROR(IF(K3298&gt;0,I3298*K3298,"   -"),"   -")</f>
        <v xml:space="preserve">   -</v>
      </c>
      <c r="K3298" s="52" t="str">
        <f>_xlfn.IFNA(VLOOKUP(D3298&amp;"."&amp;G3298,PNIdata!$E$6:$L$264,2,FALSE),"-")</f>
        <v>-</v>
      </c>
      <c r="L3298" s="158" t="str">
        <f>IFERROR(IF(O3298&gt;0,I3298*O3298,"   -"),"   -")</f>
        <v xml:space="preserve">   -</v>
      </c>
      <c r="M3298" s="52"/>
      <c r="N3298" s="167"/>
      <c r="O3298" s="167"/>
      <c r="S3298" s="53">
        <v>283987</v>
      </c>
    </row>
    <row r="3299" spans="1:19" hidden="1" x14ac:dyDescent="0.25">
      <c r="A3299" s="33" t="s">
        <v>109</v>
      </c>
      <c r="B3299" s="34">
        <f>VLOOKUP(D3299,nusedswatershed,4,FALSE)</f>
        <v>23</v>
      </c>
      <c r="C3299" s="35">
        <v>23</v>
      </c>
      <c r="D3299" s="36" t="s">
        <v>197</v>
      </c>
      <c r="E3299" s="36" t="s">
        <v>100</v>
      </c>
      <c r="F3299" s="21" t="s">
        <v>163</v>
      </c>
      <c r="G3299" s="22">
        <v>1994</v>
      </c>
      <c r="H3299" s="128">
        <v>650</v>
      </c>
      <c r="I3299" s="40">
        <v>650</v>
      </c>
      <c r="J3299" s="159" t="str">
        <f>IFERROR(IF(K3299&gt;0,I3299*K3299,"   -"),"   -")</f>
        <v xml:space="preserve">   -</v>
      </c>
      <c r="K3299" s="52" t="str">
        <f>_xlfn.IFNA(VLOOKUP(D3299&amp;"."&amp;G3299,PNIdata!$E$6:$L$264,2,FALSE),"-")</f>
        <v>-</v>
      </c>
      <c r="L3299" s="158" t="str">
        <f>IFERROR(IF(O3299&gt;0,I3299*O3299,"   -"),"   -")</f>
        <v xml:space="preserve">   -</v>
      </c>
      <c r="M3299" s="52"/>
      <c r="N3299" s="167"/>
      <c r="O3299" s="167"/>
      <c r="S3299" s="53">
        <v>317588</v>
      </c>
    </row>
    <row r="3300" spans="1:19" hidden="1" x14ac:dyDescent="0.25">
      <c r="A3300" s="33" t="s">
        <v>109</v>
      </c>
      <c r="B3300" s="34">
        <f>VLOOKUP(D3300,nusedswatershed,4,FALSE)</f>
        <v>23</v>
      </c>
      <c r="C3300" s="35">
        <v>23</v>
      </c>
      <c r="D3300" s="36" t="s">
        <v>197</v>
      </c>
      <c r="E3300" s="36" t="s">
        <v>100</v>
      </c>
      <c r="F3300" s="21" t="s">
        <v>163</v>
      </c>
      <c r="G3300" s="22">
        <v>1993</v>
      </c>
      <c r="H3300" s="128">
        <v>1500</v>
      </c>
      <c r="I3300" s="40">
        <v>1500</v>
      </c>
      <c r="J3300" s="159" t="str">
        <f>IFERROR(IF(K3300&gt;0,I3300*K3300,"   -"),"   -")</f>
        <v xml:space="preserve">   -</v>
      </c>
      <c r="K3300" s="52" t="str">
        <f>_xlfn.IFNA(VLOOKUP(D3300&amp;"."&amp;G3300,PNIdata!$E$6:$L$264,2,FALSE),"-")</f>
        <v>-</v>
      </c>
      <c r="L3300" s="158" t="str">
        <f>IFERROR(IF(O3300&gt;0,I3300*O3300,"   -"),"   -")</f>
        <v xml:space="preserve">   -</v>
      </c>
      <c r="M3300" s="52"/>
      <c r="N3300" s="167"/>
      <c r="O3300" s="167"/>
      <c r="S3300" s="53">
        <v>324153</v>
      </c>
    </row>
    <row r="3301" spans="1:19" hidden="1" x14ac:dyDescent="0.25">
      <c r="A3301" s="33" t="s">
        <v>109</v>
      </c>
      <c r="B3301" s="34">
        <f>VLOOKUP(D3301,nusedswatershed,4,FALSE)</f>
        <v>23</v>
      </c>
      <c r="C3301" s="35">
        <v>23</v>
      </c>
      <c r="D3301" s="36" t="s">
        <v>197</v>
      </c>
      <c r="E3301" s="36" t="s">
        <v>100</v>
      </c>
      <c r="F3301" s="21" t="s">
        <v>163</v>
      </c>
      <c r="G3301" s="22">
        <v>1992</v>
      </c>
      <c r="H3301" s="128">
        <v>1000</v>
      </c>
      <c r="I3301" s="40">
        <v>1000</v>
      </c>
      <c r="J3301" s="159" t="str">
        <f>IFERROR(IF(K3301&gt;0,I3301*K3301,"   -"),"   -")</f>
        <v xml:space="preserve">   -</v>
      </c>
      <c r="K3301" s="52" t="str">
        <f>_xlfn.IFNA(VLOOKUP(D3301&amp;"."&amp;G3301,PNIdata!$E$6:$L$264,2,FALSE),"-")</f>
        <v>-</v>
      </c>
      <c r="L3301" s="158" t="str">
        <f>IFERROR(IF(O3301&gt;0,I3301*O3301,"   -"),"   -")</f>
        <v xml:space="preserve">   -</v>
      </c>
      <c r="M3301" s="52"/>
      <c r="N3301" s="167"/>
      <c r="O3301" s="167"/>
      <c r="S3301" s="53">
        <v>320296</v>
      </c>
    </row>
    <row r="3302" spans="1:19" hidden="1" x14ac:dyDescent="0.25">
      <c r="A3302" s="33" t="s">
        <v>109</v>
      </c>
      <c r="B3302" s="34">
        <f>VLOOKUP(D3302,nusedswatershed,4,FALSE)</f>
        <v>23</v>
      </c>
      <c r="C3302" s="35">
        <v>23</v>
      </c>
      <c r="D3302" s="36" t="s">
        <v>197</v>
      </c>
      <c r="E3302" s="36" t="s">
        <v>100</v>
      </c>
      <c r="F3302" s="21" t="s">
        <v>163</v>
      </c>
      <c r="G3302" s="22">
        <v>1991</v>
      </c>
      <c r="H3302" s="128">
        <v>511</v>
      </c>
      <c r="I3302" s="40">
        <v>511</v>
      </c>
      <c r="J3302" s="159" t="str">
        <f>IFERROR(IF(K3302&gt;0,I3302*K3302,"   -"),"   -")</f>
        <v xml:space="preserve">   -</v>
      </c>
      <c r="K3302" s="52" t="str">
        <f>_xlfn.IFNA(VLOOKUP(D3302&amp;"."&amp;G3302,PNIdata!$E$6:$L$264,2,FALSE),"-")</f>
        <v>-</v>
      </c>
      <c r="L3302" s="158" t="str">
        <f>IFERROR(IF(O3302&gt;0,I3302*O3302,"   -"),"   -")</f>
        <v xml:space="preserve">   -</v>
      </c>
      <c r="M3302" s="52"/>
      <c r="N3302" s="167"/>
      <c r="O3302" s="167"/>
      <c r="S3302" s="53">
        <v>212619</v>
      </c>
    </row>
    <row r="3303" spans="1:19" hidden="1" x14ac:dyDescent="0.25">
      <c r="A3303" s="33" t="s">
        <v>109</v>
      </c>
      <c r="B3303" s="34">
        <f>VLOOKUP(D3303,nusedswatershed,4,FALSE)</f>
        <v>23</v>
      </c>
      <c r="C3303" s="35">
        <v>23</v>
      </c>
      <c r="D3303" s="36" t="s">
        <v>197</v>
      </c>
      <c r="E3303" s="36" t="s">
        <v>100</v>
      </c>
      <c r="F3303" s="21" t="s">
        <v>163</v>
      </c>
      <c r="G3303" s="22">
        <v>1990</v>
      </c>
      <c r="H3303" s="128">
        <v>270</v>
      </c>
      <c r="I3303" s="40">
        <v>270</v>
      </c>
      <c r="J3303" s="159" t="str">
        <f>IFERROR(IF(K3303&gt;0,I3303*K3303,"   -"),"   -")</f>
        <v xml:space="preserve">   -</v>
      </c>
      <c r="K3303" s="52" t="str">
        <f>_xlfn.IFNA(VLOOKUP(D3303&amp;"."&amp;G3303,PNIdata!$E$6:$L$264,2,FALSE),"-")</f>
        <v>-</v>
      </c>
      <c r="L3303" s="158" t="str">
        <f>IFERROR(IF(O3303&gt;0,I3303*O3303,"   -"),"   -")</f>
        <v xml:space="preserve">   -</v>
      </c>
      <c r="M3303" s="52"/>
      <c r="N3303" s="167"/>
      <c r="O3303" s="167"/>
      <c r="S3303" s="53">
        <v>326706</v>
      </c>
    </row>
    <row r="3304" spans="1:19" hidden="1" x14ac:dyDescent="0.25">
      <c r="A3304" s="33" t="s">
        <v>109</v>
      </c>
      <c r="B3304" s="34">
        <f>VLOOKUP(D3304,nusedswatershed,4,FALSE)</f>
        <v>23</v>
      </c>
      <c r="C3304" s="35">
        <v>23</v>
      </c>
      <c r="D3304" s="36" t="s">
        <v>197</v>
      </c>
      <c r="E3304" s="36" t="s">
        <v>100</v>
      </c>
      <c r="F3304" s="21" t="s">
        <v>163</v>
      </c>
      <c r="G3304" s="22">
        <v>1989</v>
      </c>
      <c r="H3304" s="128" t="s">
        <v>645</v>
      </c>
      <c r="I3304" s="40"/>
      <c r="J3304" s="159" t="str">
        <f>IFERROR(IF(K3304&gt;0,I3304*K3304,"   -"),"   -")</f>
        <v xml:space="preserve">   -</v>
      </c>
      <c r="K3304" s="52" t="str">
        <f>_xlfn.IFNA(VLOOKUP(D3304&amp;"."&amp;G3304,PNIdata!$E$6:$L$264,2,FALSE),"-")</f>
        <v>-</v>
      </c>
      <c r="L3304" s="158" t="str">
        <f>IFERROR(IF(O3304&gt;0,I3304*O3304,"   -"),"   -")</f>
        <v xml:space="preserve">   -</v>
      </c>
      <c r="M3304" s="52"/>
      <c r="N3304" s="167"/>
      <c r="O3304" s="167"/>
      <c r="S3304" s="53">
        <v>298600</v>
      </c>
    </row>
    <row r="3305" spans="1:19" hidden="1" x14ac:dyDescent="0.25">
      <c r="A3305" s="33" t="s">
        <v>109</v>
      </c>
      <c r="B3305" s="34">
        <f>VLOOKUP(D3305,nusedswatershed,4,FALSE)</f>
        <v>23</v>
      </c>
      <c r="C3305" s="35">
        <v>23</v>
      </c>
      <c r="D3305" s="36" t="s">
        <v>197</v>
      </c>
      <c r="E3305" s="36" t="s">
        <v>100</v>
      </c>
      <c r="F3305" s="21" t="s">
        <v>163</v>
      </c>
      <c r="G3305" s="22">
        <v>1988</v>
      </c>
      <c r="H3305" s="128">
        <v>285</v>
      </c>
      <c r="I3305" s="40">
        <v>285</v>
      </c>
      <c r="J3305" s="159" t="str">
        <f>IFERROR(IF(K3305&gt;0,I3305*K3305,"   -"),"   -")</f>
        <v xml:space="preserve">   -</v>
      </c>
      <c r="K3305" s="52" t="str">
        <f>_xlfn.IFNA(VLOOKUP(D3305&amp;"."&amp;G3305,PNIdata!$E$6:$L$264,2,FALSE),"-")</f>
        <v>-</v>
      </c>
      <c r="L3305" s="158" t="str">
        <f>IFERROR(IF(O3305&gt;0,I3305*O3305,"   -"),"   -")</f>
        <v xml:space="preserve">   -</v>
      </c>
      <c r="M3305" s="52"/>
      <c r="N3305" s="167"/>
      <c r="O3305" s="167"/>
      <c r="S3305" s="53">
        <v>309506</v>
      </c>
    </row>
    <row r="3306" spans="1:19" hidden="1" x14ac:dyDescent="0.25">
      <c r="A3306" s="33" t="s">
        <v>109</v>
      </c>
      <c r="B3306" s="34">
        <f>VLOOKUP(D3306,nusedswatershed,4,FALSE)</f>
        <v>23</v>
      </c>
      <c r="C3306" s="35">
        <v>23</v>
      </c>
      <c r="D3306" s="36" t="s">
        <v>197</v>
      </c>
      <c r="E3306" s="36" t="s">
        <v>100</v>
      </c>
      <c r="F3306" s="21" t="s">
        <v>163</v>
      </c>
      <c r="G3306" s="22">
        <v>1987</v>
      </c>
      <c r="H3306" s="128" t="s">
        <v>644</v>
      </c>
      <c r="I3306" s="40"/>
      <c r="J3306" s="159" t="str">
        <f>IFERROR(IF(K3306&gt;0,I3306*K3306,"   -"),"   -")</f>
        <v xml:space="preserve">   -</v>
      </c>
      <c r="K3306" s="52" t="str">
        <f>_xlfn.IFNA(VLOOKUP(D3306&amp;"."&amp;G3306,PNIdata!$E$6:$L$264,2,FALSE),"-")</f>
        <v>-</v>
      </c>
      <c r="L3306" s="158" t="str">
        <f>IFERROR(IF(O3306&gt;0,I3306*O3306,"   -"),"   -")</f>
        <v xml:space="preserve">   -</v>
      </c>
      <c r="M3306" s="52"/>
      <c r="N3306" s="167"/>
      <c r="O3306" s="167"/>
      <c r="S3306" s="53">
        <v>105205</v>
      </c>
    </row>
    <row r="3307" spans="1:19" hidden="1" x14ac:dyDescent="0.25">
      <c r="A3307" s="33" t="s">
        <v>109</v>
      </c>
      <c r="B3307" s="34">
        <f>VLOOKUP(D3307,nusedswatershed,4,FALSE)</f>
        <v>23</v>
      </c>
      <c r="C3307" s="35">
        <v>23</v>
      </c>
      <c r="D3307" s="36" t="s">
        <v>197</v>
      </c>
      <c r="E3307" s="36" t="s">
        <v>100</v>
      </c>
      <c r="F3307" s="21" t="s">
        <v>163</v>
      </c>
      <c r="G3307" s="22">
        <v>1986</v>
      </c>
      <c r="H3307" s="128" t="s">
        <v>644</v>
      </c>
      <c r="I3307" s="40"/>
      <c r="J3307" s="159" t="str">
        <f>IFERROR(IF(K3307&gt;0,I3307*K3307,"   -"),"   -")</f>
        <v xml:space="preserve">   -</v>
      </c>
      <c r="K3307" s="52" t="str">
        <f>_xlfn.IFNA(VLOOKUP(D3307&amp;"."&amp;G3307,PNIdata!$E$6:$L$264,2,FALSE),"-")</f>
        <v>-</v>
      </c>
      <c r="L3307" s="158" t="str">
        <f>IFERROR(IF(O3307&gt;0,I3307*O3307,"   -"),"   -")</f>
        <v xml:space="preserve">   -</v>
      </c>
      <c r="M3307" s="52"/>
      <c r="N3307" s="167"/>
      <c r="O3307" s="167"/>
      <c r="S3307" s="53">
        <v>74070</v>
      </c>
    </row>
    <row r="3308" spans="1:19" hidden="1" x14ac:dyDescent="0.25">
      <c r="A3308" s="33" t="s">
        <v>109</v>
      </c>
      <c r="B3308" s="34">
        <f>VLOOKUP(D3308,nusedswatershed,4,FALSE)</f>
        <v>23</v>
      </c>
      <c r="C3308" s="35">
        <v>23</v>
      </c>
      <c r="D3308" s="36" t="s">
        <v>197</v>
      </c>
      <c r="E3308" s="36" t="s">
        <v>100</v>
      </c>
      <c r="F3308" s="21" t="s">
        <v>163</v>
      </c>
      <c r="G3308" s="22">
        <v>1985</v>
      </c>
      <c r="H3308" s="128" t="s">
        <v>644</v>
      </c>
      <c r="I3308" s="40"/>
      <c r="J3308" s="159" t="str">
        <f>IFERROR(IF(K3308&gt;0,I3308*K3308,"   -"),"   -")</f>
        <v xml:space="preserve">   -</v>
      </c>
      <c r="K3308" s="52" t="str">
        <f>_xlfn.IFNA(VLOOKUP(D3308&amp;"."&amp;G3308,PNIdata!$E$6:$L$264,2,FALSE),"-")</f>
        <v>-</v>
      </c>
      <c r="L3308" s="158" t="str">
        <f>IFERROR(IF(O3308&gt;0,I3308*O3308,"   -"),"   -")</f>
        <v xml:space="preserve">   -</v>
      </c>
      <c r="M3308" s="52"/>
      <c r="N3308" s="167"/>
      <c r="O3308" s="167"/>
      <c r="S3308" s="53">
        <v>44000</v>
      </c>
    </row>
    <row r="3309" spans="1:19" hidden="1" x14ac:dyDescent="0.25">
      <c r="A3309" s="33" t="s">
        <v>109</v>
      </c>
      <c r="B3309" s="34">
        <f>VLOOKUP(D3309,nusedswatershed,4,FALSE)</f>
        <v>23</v>
      </c>
      <c r="C3309" s="35">
        <v>23</v>
      </c>
      <c r="D3309" s="36" t="s">
        <v>197</v>
      </c>
      <c r="E3309" s="36" t="s">
        <v>100</v>
      </c>
      <c r="F3309" s="21" t="s">
        <v>163</v>
      </c>
      <c r="G3309" s="22">
        <v>1984</v>
      </c>
      <c r="H3309" s="128" t="s">
        <v>644</v>
      </c>
      <c r="I3309" s="40"/>
      <c r="J3309" s="159" t="str">
        <f>IFERROR(IF(K3309&gt;0,I3309*K3309,"   -"),"   -")</f>
        <v xml:space="preserve">   -</v>
      </c>
      <c r="K3309" s="52" t="str">
        <f>_xlfn.IFNA(VLOOKUP(D3309&amp;"."&amp;G3309,PNIdata!$E$6:$L$264,2,FALSE),"-")</f>
        <v>-</v>
      </c>
      <c r="L3309" s="158" t="str">
        <f>IFERROR(IF(O3309&gt;0,I3309*O3309,"   -"),"   -")</f>
        <v xml:space="preserve">   -</v>
      </c>
      <c r="M3309" s="52"/>
      <c r="N3309" s="167"/>
      <c r="O3309" s="167"/>
      <c r="S3309" s="53">
        <v>37375</v>
      </c>
    </row>
    <row r="3310" spans="1:19" hidden="1" x14ac:dyDescent="0.25">
      <c r="A3310" s="33" t="s">
        <v>109</v>
      </c>
      <c r="B3310" s="34">
        <f>VLOOKUP(D3310,nusedswatershed,4,FALSE)</f>
        <v>23</v>
      </c>
      <c r="C3310" s="35">
        <v>23</v>
      </c>
      <c r="D3310" s="36" t="s">
        <v>197</v>
      </c>
      <c r="E3310" s="36" t="s">
        <v>100</v>
      </c>
      <c r="F3310" s="21" t="s">
        <v>163</v>
      </c>
      <c r="G3310" s="22">
        <v>1983</v>
      </c>
      <c r="H3310" s="128" t="s">
        <v>644</v>
      </c>
      <c r="I3310" s="40"/>
      <c r="J3310" s="159" t="str">
        <f>IFERROR(IF(K3310&gt;0,I3310*K3310,"   -"),"   -")</f>
        <v xml:space="preserve">   -</v>
      </c>
      <c r="K3310" s="52" t="str">
        <f>_xlfn.IFNA(VLOOKUP(D3310&amp;"."&amp;G3310,PNIdata!$E$6:$L$264,2,FALSE),"-")</f>
        <v>-</v>
      </c>
      <c r="L3310" s="158" t="str">
        <f>IFERROR(IF(O3310&gt;0,I3310*O3310,"   -"),"   -")</f>
        <v xml:space="preserve">   -</v>
      </c>
      <c r="M3310" s="52"/>
      <c r="N3310" s="167"/>
      <c r="O3310" s="167"/>
      <c r="S3310" s="53">
        <v>50261</v>
      </c>
    </row>
    <row r="3311" spans="1:19" hidden="1" x14ac:dyDescent="0.25">
      <c r="A3311" s="33" t="s">
        <v>109</v>
      </c>
      <c r="B3311" s="34">
        <f>VLOOKUP(D3311,nusedswatershed,4,FALSE)</f>
        <v>23</v>
      </c>
      <c r="C3311" s="35">
        <v>23</v>
      </c>
      <c r="D3311" s="36" t="s">
        <v>197</v>
      </c>
      <c r="E3311" s="36" t="s">
        <v>100</v>
      </c>
      <c r="F3311" s="21" t="s">
        <v>163</v>
      </c>
      <c r="G3311" s="22">
        <v>1982</v>
      </c>
      <c r="H3311" s="128" t="s">
        <v>644</v>
      </c>
      <c r="I3311" s="40"/>
      <c r="J3311" s="159" t="str">
        <f>IFERROR(IF(K3311&gt;0,I3311*K3311,"   -"),"   -")</f>
        <v xml:space="preserve">   -</v>
      </c>
      <c r="K3311" s="52" t="str">
        <f>_xlfn.IFNA(VLOOKUP(D3311&amp;"."&amp;G3311,PNIdata!$E$6:$L$264,2,FALSE),"-")</f>
        <v>-</v>
      </c>
      <c r="L3311" s="158" t="str">
        <f>IFERROR(IF(O3311&gt;0,I3311*O3311,"   -"),"   -")</f>
        <v xml:space="preserve">   -</v>
      </c>
      <c r="M3311" s="52"/>
      <c r="N3311" s="167"/>
      <c r="O3311" s="167"/>
      <c r="S3311" s="53">
        <v>49075</v>
      </c>
    </row>
    <row r="3312" spans="1:19" hidden="1" x14ac:dyDescent="0.25">
      <c r="A3312" s="33" t="s">
        <v>109</v>
      </c>
      <c r="B3312" s="34">
        <f>VLOOKUP(D3312,nusedswatershed,4,FALSE)</f>
        <v>23</v>
      </c>
      <c r="C3312" s="35">
        <v>23</v>
      </c>
      <c r="D3312" s="36" t="s">
        <v>197</v>
      </c>
      <c r="E3312" s="36" t="s">
        <v>100</v>
      </c>
      <c r="F3312" s="21" t="s">
        <v>163</v>
      </c>
      <c r="G3312" s="22">
        <v>1981</v>
      </c>
      <c r="H3312" s="128" t="s">
        <v>644</v>
      </c>
      <c r="I3312" s="40"/>
      <c r="J3312" s="159" t="str">
        <f>IFERROR(IF(K3312&gt;0,I3312*K3312,"   -"),"   -")</f>
        <v xml:space="preserve">   -</v>
      </c>
      <c r="K3312" s="52" t="str">
        <f>_xlfn.IFNA(VLOOKUP(D3312&amp;"."&amp;G3312,PNIdata!$E$6:$L$264,2,FALSE),"-")</f>
        <v>-</v>
      </c>
      <c r="L3312" s="158" t="str">
        <f>IFERROR(IF(O3312&gt;0,I3312*O3312,"   -"),"   -")</f>
        <v xml:space="preserve">   -</v>
      </c>
      <c r="M3312" s="52"/>
      <c r="N3312" s="167"/>
      <c r="O3312" s="167"/>
      <c r="S3312" s="53"/>
    </row>
    <row r="3313" spans="1:19" hidden="1" x14ac:dyDescent="0.25">
      <c r="A3313" s="33" t="s">
        <v>109</v>
      </c>
      <c r="B3313" s="34">
        <f>VLOOKUP(D3313,nusedswatershed,4,FALSE)</f>
        <v>23</v>
      </c>
      <c r="C3313" s="35">
        <v>23</v>
      </c>
      <c r="D3313" s="36" t="s">
        <v>197</v>
      </c>
      <c r="E3313" s="36" t="s">
        <v>100</v>
      </c>
      <c r="F3313" s="21" t="s">
        <v>163</v>
      </c>
      <c r="G3313" s="22">
        <v>1980</v>
      </c>
      <c r="H3313" s="128" t="s">
        <v>644</v>
      </c>
      <c r="I3313" s="40"/>
      <c r="J3313" s="159" t="str">
        <f>IFERROR(IF(K3313&gt;0,I3313*K3313,"   -"),"   -")</f>
        <v xml:space="preserve">   -</v>
      </c>
      <c r="K3313" s="52" t="str">
        <f>_xlfn.IFNA(VLOOKUP(D3313&amp;"."&amp;G3313,PNIdata!$E$6:$L$264,2,FALSE),"-")</f>
        <v>-</v>
      </c>
      <c r="L3313" s="158" t="str">
        <f>IFERROR(IF(O3313&gt;0,I3313*O3313,"   -"),"   -")</f>
        <v xml:space="preserve">   -</v>
      </c>
      <c r="M3313" s="52"/>
      <c r="N3313" s="167"/>
      <c r="O3313" s="167"/>
      <c r="S3313" s="53"/>
    </row>
    <row r="3314" spans="1:19" hidden="1" x14ac:dyDescent="0.25">
      <c r="A3314" s="33" t="s">
        <v>109</v>
      </c>
      <c r="B3314" s="34">
        <f>VLOOKUP(D3314,nusedswatershed,4,FALSE)</f>
        <v>23</v>
      </c>
      <c r="C3314" s="35">
        <v>23</v>
      </c>
      <c r="D3314" s="36" t="s">
        <v>197</v>
      </c>
      <c r="E3314" s="36" t="s">
        <v>100</v>
      </c>
      <c r="F3314" s="21" t="s">
        <v>163</v>
      </c>
      <c r="G3314" s="22">
        <v>1979</v>
      </c>
      <c r="H3314" s="128" t="s">
        <v>644</v>
      </c>
      <c r="I3314" s="40"/>
      <c r="J3314" s="159" t="str">
        <f>IFERROR(IF(K3314&gt;0,I3314*K3314,"   -"),"   -")</f>
        <v xml:space="preserve">   -</v>
      </c>
      <c r="K3314" s="52" t="str">
        <f>_xlfn.IFNA(VLOOKUP(D3314&amp;"."&amp;G3314,PNIdata!$E$6:$L$264,2,FALSE),"-")</f>
        <v>-</v>
      </c>
      <c r="L3314" s="158" t="str">
        <f>IFERROR(IF(O3314&gt;0,I3314*O3314,"   -"),"   -")</f>
        <v xml:space="preserve">   -</v>
      </c>
      <c r="M3314" s="52"/>
      <c r="N3314" s="167"/>
      <c r="O3314" s="167"/>
      <c r="S3314" s="53"/>
    </row>
    <row r="3315" spans="1:19" hidden="1" x14ac:dyDescent="0.25">
      <c r="A3315" s="33" t="s">
        <v>109</v>
      </c>
      <c r="B3315" s="34">
        <f>VLOOKUP(D3315,nusedswatershed,4,FALSE)</f>
        <v>23</v>
      </c>
      <c r="C3315" s="35">
        <v>23</v>
      </c>
      <c r="D3315" s="36" t="s">
        <v>197</v>
      </c>
      <c r="E3315" s="36" t="s">
        <v>100</v>
      </c>
      <c r="F3315" s="21" t="s">
        <v>163</v>
      </c>
      <c r="G3315" s="22">
        <v>1978</v>
      </c>
      <c r="H3315" s="128" t="s">
        <v>644</v>
      </c>
      <c r="I3315" s="40"/>
      <c r="J3315" s="159" t="str">
        <f>IFERROR(IF(K3315&gt;0,I3315*K3315,"   -"),"   -")</f>
        <v xml:space="preserve">   -</v>
      </c>
      <c r="K3315" s="52" t="str">
        <f>_xlfn.IFNA(VLOOKUP(D3315&amp;"."&amp;G3315,PNIdata!$E$6:$L$264,2,FALSE),"-")</f>
        <v>-</v>
      </c>
      <c r="L3315" s="158" t="str">
        <f>IFERROR(IF(O3315&gt;0,I3315*O3315,"   -"),"   -")</f>
        <v xml:space="preserve">   -</v>
      </c>
      <c r="M3315" s="52"/>
      <c r="N3315" s="167"/>
      <c r="O3315" s="167"/>
      <c r="S3315" s="53"/>
    </row>
    <row r="3316" spans="1:19" hidden="1" x14ac:dyDescent="0.25">
      <c r="A3316" s="33" t="s">
        <v>109</v>
      </c>
      <c r="B3316" s="34">
        <f>VLOOKUP(D3316,nusedswatershed,4,FALSE)</f>
        <v>23</v>
      </c>
      <c r="C3316" s="35">
        <v>23</v>
      </c>
      <c r="D3316" s="36" t="s">
        <v>197</v>
      </c>
      <c r="E3316" s="36" t="s">
        <v>100</v>
      </c>
      <c r="F3316" s="21" t="s">
        <v>163</v>
      </c>
      <c r="G3316" s="22">
        <v>1977</v>
      </c>
      <c r="H3316" s="128" t="s">
        <v>644</v>
      </c>
      <c r="I3316" s="40"/>
      <c r="J3316" s="159" t="str">
        <f>IFERROR(IF(K3316&gt;0,I3316*K3316,"   -"),"   -")</f>
        <v xml:space="preserve">   -</v>
      </c>
      <c r="K3316" s="52" t="str">
        <f>_xlfn.IFNA(VLOOKUP(D3316&amp;"."&amp;G3316,PNIdata!$E$6:$L$264,2,FALSE),"-")</f>
        <v>-</v>
      </c>
      <c r="L3316" s="158" t="str">
        <f>IFERROR(IF(O3316&gt;0,I3316*O3316,"   -"),"   -")</f>
        <v xml:space="preserve">   -</v>
      </c>
      <c r="M3316" s="52"/>
      <c r="N3316" s="167"/>
      <c r="O3316" s="167"/>
      <c r="S3316" s="53"/>
    </row>
    <row r="3317" spans="1:19" hidden="1" x14ac:dyDescent="0.25">
      <c r="A3317" s="33" t="s">
        <v>109</v>
      </c>
      <c r="B3317" s="34">
        <f>VLOOKUP(D3317,nusedswatershed,4,FALSE)</f>
        <v>23</v>
      </c>
      <c r="C3317" s="35">
        <v>23</v>
      </c>
      <c r="D3317" s="36" t="s">
        <v>197</v>
      </c>
      <c r="E3317" s="36" t="s">
        <v>100</v>
      </c>
      <c r="F3317" s="21" t="s">
        <v>163</v>
      </c>
      <c r="G3317" s="22">
        <v>1976</v>
      </c>
      <c r="H3317" s="128" t="s">
        <v>644</v>
      </c>
      <c r="I3317" s="40"/>
      <c r="J3317" s="159" t="str">
        <f>IFERROR(IF(K3317&gt;0,I3317*K3317,"   -"),"   -")</f>
        <v xml:space="preserve">   -</v>
      </c>
      <c r="K3317" s="52" t="str">
        <f>_xlfn.IFNA(VLOOKUP(D3317&amp;"."&amp;G3317,PNIdata!$E$6:$L$264,2,FALSE),"-")</f>
        <v>-</v>
      </c>
      <c r="L3317" s="158" t="str">
        <f>IFERROR(IF(O3317&gt;0,I3317*O3317,"   -"),"   -")</f>
        <v xml:space="preserve">   -</v>
      </c>
      <c r="M3317" s="52"/>
      <c r="N3317" s="167"/>
      <c r="O3317" s="167"/>
      <c r="S3317" s="53"/>
    </row>
    <row r="3318" spans="1:19" hidden="1" x14ac:dyDescent="0.25">
      <c r="A3318" s="33" t="s">
        <v>109</v>
      </c>
      <c r="B3318" s="34">
        <f>VLOOKUP(D3318,nusedswatershed,4,FALSE)</f>
        <v>23</v>
      </c>
      <c r="C3318" s="35">
        <v>23</v>
      </c>
      <c r="D3318" s="36" t="s">
        <v>197</v>
      </c>
      <c r="E3318" s="36" t="s">
        <v>100</v>
      </c>
      <c r="F3318" s="21" t="s">
        <v>163</v>
      </c>
      <c r="G3318" s="22">
        <v>1975</v>
      </c>
      <c r="H3318" s="128" t="s">
        <v>644</v>
      </c>
      <c r="I3318" s="40"/>
      <c r="J3318" s="159" t="str">
        <f>IFERROR(IF(K3318&gt;0,I3318*K3318,"   -"),"   -")</f>
        <v xml:space="preserve">   -</v>
      </c>
      <c r="K3318" s="52" t="str">
        <f>_xlfn.IFNA(VLOOKUP(D3318&amp;"."&amp;G3318,PNIdata!$E$6:$L$264,2,FALSE),"-")</f>
        <v>-</v>
      </c>
      <c r="L3318" s="158" t="str">
        <f>IFERROR(IF(O3318&gt;0,I3318*O3318,"   -"),"   -")</f>
        <v xml:space="preserve">   -</v>
      </c>
      <c r="M3318" s="52"/>
      <c r="N3318" s="167"/>
      <c r="O3318" s="167"/>
      <c r="S3318" s="53"/>
    </row>
    <row r="3319" spans="1:19" hidden="1" x14ac:dyDescent="0.25">
      <c r="A3319" s="33" t="s">
        <v>109</v>
      </c>
      <c r="B3319" s="34">
        <f>VLOOKUP(D3319,nusedswatershed,4,FALSE)</f>
        <v>23</v>
      </c>
      <c r="C3319" s="35">
        <v>23</v>
      </c>
      <c r="D3319" s="36" t="s">
        <v>197</v>
      </c>
      <c r="E3319" s="36" t="s">
        <v>100</v>
      </c>
      <c r="F3319" s="21" t="s">
        <v>163</v>
      </c>
      <c r="G3319" s="22">
        <v>1974</v>
      </c>
      <c r="H3319" s="128" t="s">
        <v>644</v>
      </c>
      <c r="I3319" s="40"/>
      <c r="J3319" s="159" t="str">
        <f>IFERROR(IF(K3319&gt;0,I3319*K3319,"   -"),"   -")</f>
        <v xml:space="preserve">   -</v>
      </c>
      <c r="K3319" s="52" t="str">
        <f>_xlfn.IFNA(VLOOKUP(D3319&amp;"."&amp;G3319,PNIdata!$E$6:$L$264,2,FALSE),"-")</f>
        <v>-</v>
      </c>
      <c r="L3319" s="158" t="str">
        <f>IFERROR(IF(O3319&gt;0,I3319*O3319,"   -"),"   -")</f>
        <v xml:space="preserve">   -</v>
      </c>
      <c r="M3319" s="52"/>
      <c r="N3319" s="167"/>
      <c r="O3319" s="167"/>
      <c r="S3319" s="53"/>
    </row>
    <row r="3320" spans="1:19" hidden="1" x14ac:dyDescent="0.25">
      <c r="A3320" s="33" t="s">
        <v>109</v>
      </c>
      <c r="B3320" s="34">
        <f>VLOOKUP(D3320,nusedswatershed,4,FALSE)</f>
        <v>23</v>
      </c>
      <c r="C3320" s="35">
        <v>23</v>
      </c>
      <c r="D3320" s="36" t="s">
        <v>197</v>
      </c>
      <c r="E3320" s="36" t="s">
        <v>100</v>
      </c>
      <c r="F3320" s="21" t="s">
        <v>163</v>
      </c>
      <c r="G3320" s="22">
        <v>1973</v>
      </c>
      <c r="H3320" s="128" t="s">
        <v>644</v>
      </c>
      <c r="I3320" s="40"/>
      <c r="J3320" s="159" t="str">
        <f>IFERROR(IF(K3320&gt;0,I3320*K3320,"   -"),"   -")</f>
        <v xml:space="preserve">   -</v>
      </c>
      <c r="K3320" s="52" t="str">
        <f>_xlfn.IFNA(VLOOKUP(D3320&amp;"."&amp;G3320,PNIdata!$E$6:$L$264,2,FALSE),"-")</f>
        <v>-</v>
      </c>
      <c r="L3320" s="158" t="str">
        <f>IFERROR(IF(O3320&gt;0,I3320*O3320,"   -"),"   -")</f>
        <v xml:space="preserve">   -</v>
      </c>
      <c r="M3320" s="52"/>
      <c r="N3320" s="167"/>
      <c r="O3320" s="167"/>
      <c r="S3320" s="53"/>
    </row>
    <row r="3321" spans="1:19" hidden="1" x14ac:dyDescent="0.25">
      <c r="A3321" s="33" t="s">
        <v>109</v>
      </c>
      <c r="B3321" s="34">
        <f>VLOOKUP(D3321,nusedswatershed,4,FALSE)</f>
        <v>23</v>
      </c>
      <c r="C3321" s="35">
        <v>23</v>
      </c>
      <c r="D3321" s="36" t="s">
        <v>197</v>
      </c>
      <c r="E3321" s="36" t="s">
        <v>100</v>
      </c>
      <c r="F3321" s="21" t="s">
        <v>163</v>
      </c>
      <c r="G3321" s="22">
        <v>1972</v>
      </c>
      <c r="H3321" s="128" t="s">
        <v>644</v>
      </c>
      <c r="I3321" s="40"/>
      <c r="J3321" s="159" t="str">
        <f>IFERROR(IF(K3321&gt;0,I3321*K3321,"   -"),"   -")</f>
        <v xml:space="preserve">   -</v>
      </c>
      <c r="K3321" s="52" t="str">
        <f>_xlfn.IFNA(VLOOKUP(D3321&amp;"."&amp;G3321,PNIdata!$E$6:$L$264,2,FALSE),"-")</f>
        <v>-</v>
      </c>
      <c r="L3321" s="158" t="str">
        <f>IFERROR(IF(O3321&gt;0,I3321*O3321,"   -"),"   -")</f>
        <v xml:space="preserve">   -</v>
      </c>
      <c r="M3321" s="52"/>
      <c r="N3321" s="167"/>
      <c r="O3321" s="167"/>
      <c r="S3321" s="53"/>
    </row>
    <row r="3322" spans="1:19" hidden="1" x14ac:dyDescent="0.25">
      <c r="A3322" s="33" t="s">
        <v>109</v>
      </c>
      <c r="B3322" s="34">
        <f>VLOOKUP(D3322,nusedswatershed,4,FALSE)</f>
        <v>23</v>
      </c>
      <c r="C3322" s="35">
        <v>23</v>
      </c>
      <c r="D3322" s="36" t="s">
        <v>197</v>
      </c>
      <c r="E3322" s="36" t="s">
        <v>100</v>
      </c>
      <c r="F3322" s="21" t="s">
        <v>163</v>
      </c>
      <c r="G3322" s="22">
        <v>1971</v>
      </c>
      <c r="H3322" s="128" t="s">
        <v>644</v>
      </c>
      <c r="I3322" s="40"/>
      <c r="J3322" s="159" t="str">
        <f>IFERROR(IF(K3322&gt;0,I3322*K3322,"   -"),"   -")</f>
        <v xml:space="preserve">   -</v>
      </c>
      <c r="K3322" s="52" t="str">
        <f>_xlfn.IFNA(VLOOKUP(D3322&amp;"."&amp;G3322,PNIdata!$E$6:$L$264,2,FALSE),"-")</f>
        <v>-</v>
      </c>
      <c r="L3322" s="158" t="str">
        <f>IFERROR(IF(O3322&gt;0,I3322*O3322,"   -"),"   -")</f>
        <v xml:space="preserve">   -</v>
      </c>
      <c r="M3322" s="52"/>
      <c r="N3322" s="167"/>
      <c r="O3322" s="167"/>
      <c r="S3322" s="53"/>
    </row>
    <row r="3323" spans="1:19" hidden="1" x14ac:dyDescent="0.25">
      <c r="A3323" s="33" t="s">
        <v>109</v>
      </c>
      <c r="B3323" s="34">
        <f>VLOOKUP(D3323,nusedswatershed,4,FALSE)</f>
        <v>23</v>
      </c>
      <c r="C3323" s="35">
        <v>23</v>
      </c>
      <c r="D3323" s="36" t="s">
        <v>197</v>
      </c>
      <c r="E3323" s="36" t="s">
        <v>100</v>
      </c>
      <c r="F3323" s="21" t="s">
        <v>163</v>
      </c>
      <c r="G3323" s="22">
        <v>1970</v>
      </c>
      <c r="H3323" s="128" t="s">
        <v>644</v>
      </c>
      <c r="I3323" s="40"/>
      <c r="J3323" s="159" t="str">
        <f>IFERROR(IF(K3323&gt;0,I3323*K3323,"   -"),"   -")</f>
        <v xml:space="preserve">   -</v>
      </c>
      <c r="K3323" s="52" t="str">
        <f>_xlfn.IFNA(VLOOKUP(D3323&amp;"."&amp;G3323,PNIdata!$E$6:$L$264,2,FALSE),"-")</f>
        <v>-</v>
      </c>
      <c r="L3323" s="158" t="str">
        <f>IFERROR(IF(O3323&gt;0,I3323*O3323,"   -"),"   -")</f>
        <v xml:space="preserve">   -</v>
      </c>
      <c r="M3323" s="52"/>
      <c r="N3323" s="167"/>
      <c r="O3323" s="167"/>
      <c r="S3323" s="53"/>
    </row>
    <row r="3324" spans="1:19" hidden="1" x14ac:dyDescent="0.25">
      <c r="A3324" s="33" t="s">
        <v>109</v>
      </c>
      <c r="B3324" s="34">
        <f>VLOOKUP(D3324,nusedswatershed,4,FALSE)</f>
        <v>23</v>
      </c>
      <c r="C3324" s="35">
        <v>23</v>
      </c>
      <c r="D3324" s="36" t="s">
        <v>197</v>
      </c>
      <c r="E3324" s="36" t="s">
        <v>100</v>
      </c>
      <c r="F3324" s="21" t="s">
        <v>163</v>
      </c>
      <c r="G3324" s="22">
        <v>1969</v>
      </c>
      <c r="H3324" s="128" t="s">
        <v>644</v>
      </c>
      <c r="I3324" s="40"/>
      <c r="J3324" s="159" t="str">
        <f>IFERROR(IF(K3324&gt;0,I3324*K3324,"   -"),"   -")</f>
        <v xml:space="preserve">   -</v>
      </c>
      <c r="K3324" s="52" t="str">
        <f>_xlfn.IFNA(VLOOKUP(D3324&amp;"."&amp;G3324,PNIdata!$E$6:$L$264,2,FALSE),"-")</f>
        <v>-</v>
      </c>
      <c r="L3324" s="158" t="str">
        <f>IFERROR(IF(O3324&gt;0,I3324*O3324,"   -"),"   -")</f>
        <v xml:space="preserve">   -</v>
      </c>
      <c r="M3324" s="52"/>
      <c r="N3324" s="167"/>
      <c r="O3324" s="167"/>
      <c r="S3324" s="53"/>
    </row>
    <row r="3325" spans="1:19" hidden="1" x14ac:dyDescent="0.25">
      <c r="A3325" s="33" t="s">
        <v>109</v>
      </c>
      <c r="B3325" s="34">
        <f>VLOOKUP(D3325,nusedswatershed,4,FALSE)</f>
        <v>23</v>
      </c>
      <c r="C3325" s="35">
        <v>23</v>
      </c>
      <c r="D3325" s="36" t="s">
        <v>197</v>
      </c>
      <c r="E3325" s="36" t="s">
        <v>100</v>
      </c>
      <c r="F3325" s="21" t="s">
        <v>163</v>
      </c>
      <c r="G3325" s="22">
        <v>1968</v>
      </c>
      <c r="H3325" s="128" t="s">
        <v>644</v>
      </c>
      <c r="I3325" s="40"/>
      <c r="J3325" s="159" t="str">
        <f>IFERROR(IF(K3325&gt;0,I3325*K3325,"   -"),"   -")</f>
        <v xml:space="preserve">   -</v>
      </c>
      <c r="K3325" s="52" t="str">
        <f>_xlfn.IFNA(VLOOKUP(D3325&amp;"."&amp;G3325,PNIdata!$E$6:$L$264,2,FALSE),"-")</f>
        <v>-</v>
      </c>
      <c r="L3325" s="158" t="str">
        <f>IFERROR(IF(O3325&gt;0,I3325*O3325,"   -"),"   -")</f>
        <v xml:space="preserve">   -</v>
      </c>
      <c r="M3325" s="52"/>
      <c r="N3325" s="167"/>
      <c r="O3325" s="167"/>
      <c r="S3325" s="53"/>
    </row>
    <row r="3326" spans="1:19" hidden="1" x14ac:dyDescent="0.25">
      <c r="A3326" s="33" t="s">
        <v>109</v>
      </c>
      <c r="B3326" s="34">
        <f>VLOOKUP(D3326,nusedswatershed,4,FALSE)</f>
        <v>23</v>
      </c>
      <c r="C3326" s="35">
        <v>23</v>
      </c>
      <c r="D3326" s="36" t="s">
        <v>197</v>
      </c>
      <c r="E3326" s="36" t="s">
        <v>100</v>
      </c>
      <c r="F3326" s="21" t="s">
        <v>163</v>
      </c>
      <c r="G3326" s="22">
        <v>1967</v>
      </c>
      <c r="H3326" s="128" t="s">
        <v>644</v>
      </c>
      <c r="I3326" s="40"/>
      <c r="J3326" s="159" t="str">
        <f>IFERROR(IF(K3326&gt;0,I3326*K3326,"   -"),"   -")</f>
        <v xml:space="preserve">   -</v>
      </c>
      <c r="K3326" s="52" t="str">
        <f>_xlfn.IFNA(VLOOKUP(D3326&amp;"."&amp;G3326,PNIdata!$E$6:$L$264,2,FALSE),"-")</f>
        <v>-</v>
      </c>
      <c r="L3326" s="158" t="str">
        <f>IFERROR(IF(O3326&gt;0,I3326*O3326,"   -"),"   -")</f>
        <v xml:space="preserve">   -</v>
      </c>
      <c r="M3326" s="52"/>
      <c r="N3326" s="167"/>
      <c r="O3326" s="167"/>
      <c r="S3326" s="53"/>
    </row>
    <row r="3327" spans="1:19" hidden="1" x14ac:dyDescent="0.25">
      <c r="A3327" s="33" t="s">
        <v>109</v>
      </c>
      <c r="B3327" s="34">
        <f>VLOOKUP(D3327,nusedswatershed,4,FALSE)</f>
        <v>23</v>
      </c>
      <c r="C3327" s="35">
        <v>23</v>
      </c>
      <c r="D3327" s="36" t="s">
        <v>197</v>
      </c>
      <c r="E3327" s="36" t="s">
        <v>100</v>
      </c>
      <c r="F3327" s="21" t="s">
        <v>163</v>
      </c>
      <c r="G3327" s="22">
        <v>1966</v>
      </c>
      <c r="H3327" s="128" t="s">
        <v>644</v>
      </c>
      <c r="I3327" s="40"/>
      <c r="J3327" s="159" t="str">
        <f>IFERROR(IF(K3327&gt;0,I3327*K3327,"   -"),"   -")</f>
        <v xml:space="preserve">   -</v>
      </c>
      <c r="K3327" s="52" t="str">
        <f>_xlfn.IFNA(VLOOKUP(D3327&amp;"."&amp;G3327,PNIdata!$E$6:$L$264,2,FALSE),"-")</f>
        <v>-</v>
      </c>
      <c r="L3327" s="158" t="str">
        <f>IFERROR(IF(O3327&gt;0,I3327*O3327,"   -"),"   -")</f>
        <v xml:space="preserve">   -</v>
      </c>
      <c r="M3327" s="52"/>
      <c r="N3327" s="167"/>
      <c r="O3327" s="167"/>
      <c r="S3327" s="53"/>
    </row>
    <row r="3328" spans="1:19" hidden="1" x14ac:dyDescent="0.25">
      <c r="A3328" s="33" t="s">
        <v>109</v>
      </c>
      <c r="B3328" s="34">
        <f>VLOOKUP(D3328,nusedswatershed,4,FALSE)</f>
        <v>23</v>
      </c>
      <c r="C3328" s="35">
        <v>23</v>
      </c>
      <c r="D3328" s="36" t="s">
        <v>197</v>
      </c>
      <c r="E3328" s="36" t="s">
        <v>100</v>
      </c>
      <c r="F3328" s="21" t="s">
        <v>163</v>
      </c>
      <c r="G3328" s="22">
        <v>1965</v>
      </c>
      <c r="H3328" s="128" t="s">
        <v>644</v>
      </c>
      <c r="I3328" s="40"/>
      <c r="J3328" s="159" t="str">
        <f>IFERROR(IF(K3328&gt;0,I3328*K3328,"   -"),"   -")</f>
        <v xml:space="preserve">   -</v>
      </c>
      <c r="K3328" s="52" t="str">
        <f>_xlfn.IFNA(VLOOKUP(D3328&amp;"."&amp;G3328,PNIdata!$E$6:$L$264,2,FALSE),"-")</f>
        <v>-</v>
      </c>
      <c r="L3328" s="158" t="str">
        <f>IFERROR(IF(O3328&gt;0,I3328*O3328,"   -"),"   -")</f>
        <v xml:space="preserve">   -</v>
      </c>
      <c r="M3328" s="52"/>
      <c r="N3328" s="167"/>
      <c r="O3328" s="167"/>
      <c r="S3328" s="53"/>
    </row>
    <row r="3329" spans="1:19" hidden="1" x14ac:dyDescent="0.25">
      <c r="A3329" s="33" t="s">
        <v>109</v>
      </c>
      <c r="B3329" s="34">
        <f>VLOOKUP(D3329,nusedswatershed,4,FALSE)</f>
        <v>23</v>
      </c>
      <c r="C3329" s="35">
        <v>23</v>
      </c>
      <c r="D3329" s="36" t="s">
        <v>197</v>
      </c>
      <c r="E3329" s="36" t="s">
        <v>100</v>
      </c>
      <c r="F3329" s="21" t="s">
        <v>163</v>
      </c>
      <c r="G3329" s="22">
        <v>1964</v>
      </c>
      <c r="H3329" s="128" t="s">
        <v>644</v>
      </c>
      <c r="I3329" s="40"/>
      <c r="J3329" s="159" t="str">
        <f>IFERROR(IF(K3329&gt;0,I3329*K3329,"   -"),"   -")</f>
        <v xml:space="preserve">   -</v>
      </c>
      <c r="K3329" s="52" t="str">
        <f>_xlfn.IFNA(VLOOKUP(D3329&amp;"."&amp;G3329,PNIdata!$E$6:$L$264,2,FALSE),"-")</f>
        <v>-</v>
      </c>
      <c r="L3329" s="158" t="str">
        <f>IFERROR(IF(O3329&gt;0,I3329*O3329,"   -"),"   -")</f>
        <v xml:space="preserve">   -</v>
      </c>
      <c r="M3329" s="52"/>
      <c r="N3329" s="167"/>
      <c r="O3329" s="167"/>
      <c r="S3329" s="53"/>
    </row>
    <row r="3330" spans="1:19" hidden="1" x14ac:dyDescent="0.25">
      <c r="A3330" s="33" t="s">
        <v>109</v>
      </c>
      <c r="B3330" s="34">
        <f>VLOOKUP(D3330,nusedswatershed,4,FALSE)</f>
        <v>23</v>
      </c>
      <c r="C3330" s="35">
        <v>23</v>
      </c>
      <c r="D3330" s="36" t="s">
        <v>197</v>
      </c>
      <c r="E3330" s="36" t="s">
        <v>100</v>
      </c>
      <c r="F3330" s="21" t="s">
        <v>163</v>
      </c>
      <c r="G3330" s="22">
        <v>1963</v>
      </c>
      <c r="H3330" s="128" t="s">
        <v>644</v>
      </c>
      <c r="I3330" s="40"/>
      <c r="J3330" s="159" t="str">
        <f>IFERROR(IF(K3330&gt;0,I3330*K3330,"   -"),"   -")</f>
        <v xml:space="preserve">   -</v>
      </c>
      <c r="K3330" s="52" t="str">
        <f>_xlfn.IFNA(VLOOKUP(D3330&amp;"."&amp;G3330,PNIdata!$E$6:$L$264,2,FALSE),"-")</f>
        <v>-</v>
      </c>
      <c r="L3330" s="158" t="str">
        <f>IFERROR(IF(O3330&gt;0,I3330*O3330,"   -"),"   -")</f>
        <v xml:space="preserve">   -</v>
      </c>
      <c r="M3330" s="52"/>
      <c r="N3330" s="167"/>
      <c r="O3330" s="167"/>
      <c r="S3330" s="53"/>
    </row>
    <row r="3331" spans="1:19" hidden="1" x14ac:dyDescent="0.25">
      <c r="A3331" s="33" t="s">
        <v>109</v>
      </c>
      <c r="B3331" s="34">
        <f>VLOOKUP(D3331,nusedswatershed,4,FALSE)</f>
        <v>23</v>
      </c>
      <c r="C3331" s="35">
        <v>23</v>
      </c>
      <c r="D3331" s="36" t="s">
        <v>197</v>
      </c>
      <c r="E3331" s="36" t="s">
        <v>100</v>
      </c>
      <c r="F3331" s="21" t="s">
        <v>163</v>
      </c>
      <c r="G3331" s="22">
        <v>1962</v>
      </c>
      <c r="H3331" s="128" t="s">
        <v>644</v>
      </c>
      <c r="I3331" s="40"/>
      <c r="J3331" s="159" t="str">
        <f>IFERROR(IF(K3331&gt;0,I3331*K3331,"   -"),"   -")</f>
        <v xml:space="preserve">   -</v>
      </c>
      <c r="K3331" s="52" t="str">
        <f>_xlfn.IFNA(VLOOKUP(D3331&amp;"."&amp;G3331,PNIdata!$E$6:$L$264,2,FALSE),"-")</f>
        <v>-</v>
      </c>
      <c r="L3331" s="158" t="str">
        <f>IFERROR(IF(O3331&gt;0,I3331*O3331,"   -"),"   -")</f>
        <v xml:space="preserve">   -</v>
      </c>
      <c r="M3331" s="52"/>
      <c r="N3331" s="167"/>
      <c r="O3331" s="167"/>
      <c r="S3331" s="53"/>
    </row>
    <row r="3332" spans="1:19" hidden="1" x14ac:dyDescent="0.25">
      <c r="A3332" s="33" t="s">
        <v>109</v>
      </c>
      <c r="B3332" s="34">
        <f>VLOOKUP(D3332,nusedswatershed,4,FALSE)</f>
        <v>23</v>
      </c>
      <c r="C3332" s="35">
        <v>23</v>
      </c>
      <c r="D3332" s="36" t="s">
        <v>197</v>
      </c>
      <c r="E3332" s="36" t="s">
        <v>100</v>
      </c>
      <c r="F3332" s="21" t="s">
        <v>163</v>
      </c>
      <c r="G3332" s="22">
        <v>1961</v>
      </c>
      <c r="H3332" s="128" t="s">
        <v>644</v>
      </c>
      <c r="I3332" s="40"/>
      <c r="J3332" s="159" t="str">
        <f>IFERROR(IF(K3332&gt;0,I3332*K3332,"   -"),"   -")</f>
        <v xml:space="preserve">   -</v>
      </c>
      <c r="K3332" s="52" t="str">
        <f>_xlfn.IFNA(VLOOKUP(D3332&amp;"."&amp;G3332,PNIdata!$E$6:$L$264,2,FALSE),"-")</f>
        <v>-</v>
      </c>
      <c r="L3332" s="158" t="str">
        <f>IFERROR(IF(O3332&gt;0,I3332*O3332,"   -"),"   -")</f>
        <v xml:space="preserve">   -</v>
      </c>
      <c r="M3332" s="52"/>
      <c r="N3332" s="167"/>
      <c r="O3332" s="167"/>
      <c r="S3332" s="53"/>
    </row>
    <row r="3333" spans="1:19" hidden="1" x14ac:dyDescent="0.25">
      <c r="A3333" s="33" t="s">
        <v>109</v>
      </c>
      <c r="B3333" s="34">
        <f>VLOOKUP(D3333,nusedswatershed,4,FALSE)</f>
        <v>23</v>
      </c>
      <c r="C3333" s="35">
        <v>23</v>
      </c>
      <c r="D3333" s="36" t="s">
        <v>197</v>
      </c>
      <c r="E3333" s="36" t="s">
        <v>100</v>
      </c>
      <c r="F3333" s="21" t="s">
        <v>163</v>
      </c>
      <c r="G3333" s="22">
        <v>1960</v>
      </c>
      <c r="H3333" s="128" t="s">
        <v>644</v>
      </c>
      <c r="I3333" s="40"/>
      <c r="J3333" s="159" t="str">
        <f>IFERROR(IF(K3333&gt;0,I3333*K3333,"   -"),"   -")</f>
        <v xml:space="preserve">   -</v>
      </c>
      <c r="K3333" s="52" t="str">
        <f>_xlfn.IFNA(VLOOKUP(D3333&amp;"."&amp;G3333,PNIdata!$E$6:$L$264,2,FALSE),"-")</f>
        <v>-</v>
      </c>
      <c r="L3333" s="158" t="str">
        <f>IFERROR(IF(O3333&gt;0,I3333*O3333,"   -"),"   -")</f>
        <v xml:space="preserve">   -</v>
      </c>
      <c r="M3333" s="52"/>
      <c r="N3333" s="167"/>
      <c r="O3333" s="167"/>
      <c r="S3333" s="53"/>
    </row>
    <row r="3334" spans="1:19" hidden="1" x14ac:dyDescent="0.25">
      <c r="A3334" s="33" t="s">
        <v>109</v>
      </c>
      <c r="B3334" s="34">
        <f>VLOOKUP(D3334,nusedswatershed,4,FALSE)</f>
        <v>23</v>
      </c>
      <c r="C3334" s="35">
        <v>23</v>
      </c>
      <c r="D3334" s="36" t="s">
        <v>197</v>
      </c>
      <c r="E3334" s="36" t="s">
        <v>100</v>
      </c>
      <c r="F3334" s="21" t="s">
        <v>163</v>
      </c>
      <c r="G3334" s="22">
        <v>1959</v>
      </c>
      <c r="H3334" s="128" t="s">
        <v>644</v>
      </c>
      <c r="I3334" s="40"/>
      <c r="J3334" s="159" t="str">
        <f>IFERROR(IF(K3334&gt;0,I3334*K3334,"   -"),"   -")</f>
        <v xml:space="preserve">   -</v>
      </c>
      <c r="K3334" s="52" t="str">
        <f>_xlfn.IFNA(VLOOKUP(D3334&amp;"."&amp;G3334,PNIdata!$E$6:$L$264,2,FALSE),"-")</f>
        <v>-</v>
      </c>
      <c r="L3334" s="158" t="str">
        <f>IFERROR(IF(O3334&gt;0,I3334*O3334,"   -"),"   -")</f>
        <v xml:space="preserve">   -</v>
      </c>
      <c r="M3334" s="52"/>
      <c r="N3334" s="167"/>
      <c r="O3334" s="167"/>
      <c r="S3334" s="53"/>
    </row>
    <row r="3335" spans="1:19" hidden="1" x14ac:dyDescent="0.25">
      <c r="A3335" s="33" t="s">
        <v>109</v>
      </c>
      <c r="B3335" s="34">
        <f>VLOOKUP(D3335,nusedswatershed,4,FALSE)</f>
        <v>23</v>
      </c>
      <c r="C3335" s="35">
        <v>23</v>
      </c>
      <c r="D3335" s="36" t="s">
        <v>197</v>
      </c>
      <c r="E3335" s="36" t="s">
        <v>100</v>
      </c>
      <c r="F3335" s="21" t="s">
        <v>163</v>
      </c>
      <c r="G3335" s="22">
        <v>1958</v>
      </c>
      <c r="H3335" s="128" t="s">
        <v>644</v>
      </c>
      <c r="I3335" s="40"/>
      <c r="J3335" s="159" t="str">
        <f>IFERROR(IF(K3335&gt;0,I3335*K3335,"   -"),"   -")</f>
        <v xml:space="preserve">   -</v>
      </c>
      <c r="K3335" s="52" t="str">
        <f>_xlfn.IFNA(VLOOKUP(D3335&amp;"."&amp;G3335,PNIdata!$E$6:$L$264,2,FALSE),"-")</f>
        <v>-</v>
      </c>
      <c r="L3335" s="158" t="str">
        <f>IFERROR(IF(O3335&gt;0,I3335*O3335,"   -"),"   -")</f>
        <v xml:space="preserve">   -</v>
      </c>
      <c r="M3335" s="52"/>
      <c r="N3335" s="167"/>
      <c r="O3335" s="167"/>
      <c r="S3335" s="53"/>
    </row>
    <row r="3336" spans="1:19" hidden="1" x14ac:dyDescent="0.25">
      <c r="A3336" s="33" t="s">
        <v>109</v>
      </c>
      <c r="B3336" s="34">
        <f>VLOOKUP(D3336,nusedswatershed,4,FALSE)</f>
        <v>23</v>
      </c>
      <c r="C3336" s="35">
        <v>23</v>
      </c>
      <c r="D3336" s="36" t="s">
        <v>197</v>
      </c>
      <c r="E3336" s="36" t="s">
        <v>100</v>
      </c>
      <c r="F3336" s="21" t="s">
        <v>163</v>
      </c>
      <c r="G3336" s="22">
        <v>1957</v>
      </c>
      <c r="H3336" s="128" t="s">
        <v>644</v>
      </c>
      <c r="I3336" s="40"/>
      <c r="J3336" s="159" t="str">
        <f>IFERROR(IF(K3336&gt;0,I3336*K3336,"   -"),"   -")</f>
        <v xml:space="preserve">   -</v>
      </c>
      <c r="K3336" s="52" t="str">
        <f>_xlfn.IFNA(VLOOKUP(D3336&amp;"."&amp;G3336,PNIdata!$E$6:$L$264,2,FALSE),"-")</f>
        <v>-</v>
      </c>
      <c r="L3336" s="158" t="str">
        <f>IFERROR(IF(O3336&gt;0,I3336*O3336,"   -"),"   -")</f>
        <v xml:space="preserve">   -</v>
      </c>
      <c r="M3336" s="52"/>
      <c r="N3336" s="167"/>
      <c r="O3336" s="167"/>
      <c r="S3336" s="53"/>
    </row>
    <row r="3337" spans="1:19" hidden="1" x14ac:dyDescent="0.25">
      <c r="A3337" s="33" t="s">
        <v>109</v>
      </c>
      <c r="B3337" s="34">
        <f>VLOOKUP(D3337,nusedswatershed,4,FALSE)</f>
        <v>23</v>
      </c>
      <c r="C3337" s="35">
        <v>23</v>
      </c>
      <c r="D3337" s="36" t="s">
        <v>197</v>
      </c>
      <c r="E3337" s="36" t="s">
        <v>100</v>
      </c>
      <c r="F3337" s="21" t="s">
        <v>163</v>
      </c>
      <c r="G3337" s="22">
        <v>1956</v>
      </c>
      <c r="H3337" s="128" t="s">
        <v>644</v>
      </c>
      <c r="I3337" s="40"/>
      <c r="J3337" s="159" t="str">
        <f>IFERROR(IF(K3337&gt;0,I3337*K3337,"   -"),"   -")</f>
        <v xml:space="preserve">   -</v>
      </c>
      <c r="K3337" s="52" t="str">
        <f>_xlfn.IFNA(VLOOKUP(D3337&amp;"."&amp;G3337,PNIdata!$E$6:$L$264,2,FALSE),"-")</f>
        <v>-</v>
      </c>
      <c r="L3337" s="158" t="str">
        <f>IFERROR(IF(O3337&gt;0,I3337*O3337,"   -"),"   -")</f>
        <v xml:space="preserve">   -</v>
      </c>
      <c r="M3337" s="52"/>
      <c r="N3337" s="167"/>
      <c r="O3337" s="167"/>
      <c r="S3337" s="53"/>
    </row>
    <row r="3338" spans="1:19" hidden="1" x14ac:dyDescent="0.25">
      <c r="A3338" s="33" t="s">
        <v>109</v>
      </c>
      <c r="B3338" s="34">
        <f>VLOOKUP(D3338,nusedswatershed,4,FALSE)</f>
        <v>23</v>
      </c>
      <c r="C3338" s="35">
        <v>23</v>
      </c>
      <c r="D3338" s="36" t="s">
        <v>197</v>
      </c>
      <c r="E3338" s="36" t="s">
        <v>100</v>
      </c>
      <c r="F3338" s="21" t="s">
        <v>163</v>
      </c>
      <c r="G3338" s="22">
        <v>1955</v>
      </c>
      <c r="H3338" s="128" t="s">
        <v>644</v>
      </c>
      <c r="I3338" s="40"/>
      <c r="J3338" s="159" t="str">
        <f>IFERROR(IF(K3338&gt;0,I3338*K3338,"   -"),"   -")</f>
        <v xml:space="preserve">   -</v>
      </c>
      <c r="K3338" s="52" t="str">
        <f>_xlfn.IFNA(VLOOKUP(D3338&amp;"."&amp;G3338,PNIdata!$E$6:$L$264,2,FALSE),"-")</f>
        <v>-</v>
      </c>
      <c r="L3338" s="158" t="str">
        <f>IFERROR(IF(O3338&gt;0,I3338*O3338,"   -"),"   -")</f>
        <v xml:space="preserve">   -</v>
      </c>
      <c r="M3338" s="52"/>
      <c r="N3338" s="167"/>
      <c r="O3338" s="167"/>
      <c r="S3338" s="53"/>
    </row>
    <row r="3339" spans="1:19" hidden="1" x14ac:dyDescent="0.25">
      <c r="A3339" s="33" t="s">
        <v>109</v>
      </c>
      <c r="B3339" s="34">
        <f>VLOOKUP(D3339,nusedswatershed,4,FALSE)</f>
        <v>23</v>
      </c>
      <c r="C3339" s="35">
        <v>23</v>
      </c>
      <c r="D3339" s="36" t="s">
        <v>197</v>
      </c>
      <c r="E3339" s="36" t="s">
        <v>100</v>
      </c>
      <c r="F3339" s="21" t="s">
        <v>163</v>
      </c>
      <c r="G3339" s="22">
        <v>1954</v>
      </c>
      <c r="H3339" s="128" t="s">
        <v>644</v>
      </c>
      <c r="I3339" s="40"/>
      <c r="J3339" s="159" t="str">
        <f>IFERROR(IF(K3339&gt;0,I3339*K3339,"   -"),"   -")</f>
        <v xml:space="preserve">   -</v>
      </c>
      <c r="K3339" s="52" t="str">
        <f>_xlfn.IFNA(VLOOKUP(D3339&amp;"."&amp;G3339,PNIdata!$E$6:$L$264,2,FALSE),"-")</f>
        <v>-</v>
      </c>
      <c r="L3339" s="158" t="str">
        <f>IFERROR(IF(O3339&gt;0,I3339*O3339,"   -"),"   -")</f>
        <v xml:space="preserve">   -</v>
      </c>
      <c r="M3339" s="52"/>
      <c r="N3339" s="167"/>
      <c r="O3339" s="167"/>
      <c r="S3339" s="53"/>
    </row>
    <row r="3340" spans="1:19" hidden="1" x14ac:dyDescent="0.25">
      <c r="A3340" s="33" t="s">
        <v>109</v>
      </c>
      <c r="B3340" s="34">
        <f>VLOOKUP(D3340,nusedswatershed,4,FALSE)</f>
        <v>23</v>
      </c>
      <c r="C3340" s="35">
        <v>23</v>
      </c>
      <c r="D3340" s="36" t="s">
        <v>197</v>
      </c>
      <c r="E3340" s="36" t="s">
        <v>100</v>
      </c>
      <c r="F3340" s="21" t="s">
        <v>163</v>
      </c>
      <c r="G3340" s="22">
        <v>1953</v>
      </c>
      <c r="H3340" s="128" t="s">
        <v>644</v>
      </c>
      <c r="I3340" s="40"/>
      <c r="J3340" s="159" t="str">
        <f>IFERROR(IF(K3340&gt;0,I3340*K3340,"   -"),"   -")</f>
        <v xml:space="preserve">   -</v>
      </c>
      <c r="K3340" s="52" t="str">
        <f>_xlfn.IFNA(VLOOKUP(D3340&amp;"."&amp;G3340,PNIdata!$E$6:$L$264,2,FALSE),"-")</f>
        <v>-</v>
      </c>
      <c r="L3340" s="158" t="str">
        <f>IFERROR(IF(O3340&gt;0,I3340*O3340,"   -"),"   -")</f>
        <v xml:space="preserve">   -</v>
      </c>
      <c r="M3340" s="52"/>
      <c r="N3340" s="167"/>
      <c r="O3340" s="167"/>
      <c r="S3340" s="53"/>
    </row>
    <row r="3341" spans="1:19" x14ac:dyDescent="0.25">
      <c r="A3341" s="33" t="s">
        <v>154</v>
      </c>
      <c r="B3341" s="34">
        <f>VLOOKUP(D3341,nusedswatershed,4,FALSE)</f>
        <v>25</v>
      </c>
      <c r="C3341" s="35">
        <v>25</v>
      </c>
      <c r="D3341" s="36" t="s">
        <v>223</v>
      </c>
      <c r="E3341" s="36" t="s">
        <v>101</v>
      </c>
      <c r="F3341" s="21" t="s">
        <v>163</v>
      </c>
      <c r="G3341">
        <v>2002</v>
      </c>
      <c r="H3341" s="128">
        <v>1160</v>
      </c>
      <c r="I3341" s="40">
        <v>1160</v>
      </c>
      <c r="J3341" s="153">
        <f>K3341*I3341</f>
        <v>29.743560000000002</v>
      </c>
      <c r="K3341" s="52">
        <f>_xlfn.IFNA(VLOOKUP(D3341&amp;"."&amp;G3341,PNIdata!$E$6:$L$264,2,FALSE),"-")</f>
        <v>2.5641000000000001E-2</v>
      </c>
      <c r="L3341" s="158" t="str">
        <f>IFERROR(IF(O3341&gt;0,I3341*O3341,"   -"),"   -")</f>
        <v xml:space="preserve">   -</v>
      </c>
      <c r="M3341" s="52"/>
      <c r="N3341" s="167"/>
      <c r="O3341" s="167"/>
      <c r="S3341" s="53">
        <v>48504</v>
      </c>
    </row>
    <row r="3342" spans="1:19" x14ac:dyDescent="0.25">
      <c r="A3342" s="33" t="s">
        <v>154</v>
      </c>
      <c r="B3342" s="34">
        <f>VLOOKUP(D3342,nusedswatershed,4,FALSE)</f>
        <v>25</v>
      </c>
      <c r="C3342" s="35">
        <v>25</v>
      </c>
      <c r="D3342" s="36" t="s">
        <v>223</v>
      </c>
      <c r="E3342" s="36" t="s">
        <v>101</v>
      </c>
      <c r="F3342" s="21" t="s">
        <v>163</v>
      </c>
      <c r="G3342">
        <v>2001</v>
      </c>
      <c r="H3342" s="128">
        <v>328</v>
      </c>
      <c r="I3342" s="40">
        <v>328</v>
      </c>
      <c r="J3342" s="153">
        <f>K3342*I3342</f>
        <v>9.3301239999999996</v>
      </c>
      <c r="K3342" s="52">
        <f>_xlfn.IFNA(VLOOKUP(D3342&amp;"."&amp;G3342,PNIdata!$E$6:$L$264,2,FALSE),"-")</f>
        <v>2.8445499999999999E-2</v>
      </c>
      <c r="L3342" s="158" t="str">
        <f>IFERROR(IF(O3342&gt;0,I3342*O3342,"   -"),"   -")</f>
        <v xml:space="preserve">   -</v>
      </c>
      <c r="M3342" s="52"/>
      <c r="N3342" s="167"/>
      <c r="O3342" s="167"/>
      <c r="S3342" s="53">
        <v>46001</v>
      </c>
    </row>
    <row r="3343" spans="1:19" x14ac:dyDescent="0.25">
      <c r="A3343" s="33" t="s">
        <v>154</v>
      </c>
      <c r="B3343" s="34">
        <f>VLOOKUP(D3343,nusedswatershed,4,FALSE)</f>
        <v>25</v>
      </c>
      <c r="C3343" s="35">
        <v>25</v>
      </c>
      <c r="D3343" s="36" t="s">
        <v>223</v>
      </c>
      <c r="E3343" s="36" t="s">
        <v>101</v>
      </c>
      <c r="F3343" s="21" t="s">
        <v>163</v>
      </c>
      <c r="G3343">
        <v>2003</v>
      </c>
      <c r="H3343" s="128">
        <v>300</v>
      </c>
      <c r="I3343" s="40">
        <v>300</v>
      </c>
      <c r="J3343" s="153">
        <f>K3343*I3343</f>
        <v>9.375</v>
      </c>
      <c r="K3343" s="52">
        <f>_xlfn.IFNA(VLOOKUP(D3343&amp;"."&amp;G3343,PNIdata!$E$6:$L$264,2,FALSE),"-")</f>
        <v>3.125E-2</v>
      </c>
      <c r="L3343" s="158" t="str">
        <f>IFERROR(IF(O3343&gt;0,I3343*O3343,"   -"),"   -")</f>
        <v xml:space="preserve">   -</v>
      </c>
      <c r="M3343" s="52"/>
      <c r="N3343" s="167"/>
      <c r="O3343" s="167"/>
      <c r="S3343" s="53">
        <v>61242</v>
      </c>
    </row>
    <row r="3344" spans="1:19" x14ac:dyDescent="0.25">
      <c r="A3344" s="33" t="s">
        <v>154</v>
      </c>
      <c r="B3344" s="34">
        <f>VLOOKUP(D3344,nusedswatershed,4,FALSE)</f>
        <v>25</v>
      </c>
      <c r="C3344" s="35">
        <v>25</v>
      </c>
      <c r="D3344" s="36" t="s">
        <v>223</v>
      </c>
      <c r="E3344" s="36" t="s">
        <v>101</v>
      </c>
      <c r="F3344" s="21" t="s">
        <v>163</v>
      </c>
      <c r="G3344" s="22">
        <v>2012</v>
      </c>
      <c r="H3344" s="128">
        <v>29</v>
      </c>
      <c r="I3344" s="40">
        <v>29</v>
      </c>
      <c r="J3344" s="153">
        <f>K3344*I3344</f>
        <v>1.4500000000000002</v>
      </c>
      <c r="K3344" s="52">
        <f>_xlfn.IFNA(VLOOKUP(D3344&amp;"."&amp;G3344,PNIdata!$E$6:$L$264,2,FALSE),"-")</f>
        <v>0.05</v>
      </c>
      <c r="L3344" s="158" t="str">
        <f>IFERROR(IF(O3344&gt;0,I3344*O3344,"   -"),"   -")</f>
        <v xml:space="preserve">   -</v>
      </c>
      <c r="M3344" s="52"/>
      <c r="N3344" s="167"/>
      <c r="O3344" s="167"/>
      <c r="S3344" s="53">
        <v>39795</v>
      </c>
    </row>
    <row r="3345" spans="1:19" x14ac:dyDescent="0.25">
      <c r="A3345" s="33" t="s">
        <v>154</v>
      </c>
      <c r="B3345" s="34">
        <f>VLOOKUP(D3345,nusedswatershed,4,FALSE)</f>
        <v>25</v>
      </c>
      <c r="C3345" s="35">
        <v>25</v>
      </c>
      <c r="D3345" s="36" t="s">
        <v>223</v>
      </c>
      <c r="E3345" s="36" t="s">
        <v>101</v>
      </c>
      <c r="F3345" s="21" t="s">
        <v>163</v>
      </c>
      <c r="G3345">
        <v>2013</v>
      </c>
      <c r="H3345" s="128">
        <v>950</v>
      </c>
      <c r="I3345" s="40">
        <v>950</v>
      </c>
      <c r="J3345" s="153">
        <f>K3345*I3345</f>
        <v>81.325699999999998</v>
      </c>
      <c r="K3345" s="52">
        <f>_xlfn.IFNA(VLOOKUP(D3345&amp;"."&amp;G3345,PNIdata!$E$6:$L$264,2,FALSE),"-")</f>
        <v>8.5606000000000002E-2</v>
      </c>
      <c r="L3345" s="158" t="str">
        <f>IFERROR(IF(O3345&gt;0,I3345*O3345,"   -"),"   -")</f>
        <v xml:space="preserve">   -</v>
      </c>
      <c r="M3345" s="52"/>
      <c r="N3345" s="167"/>
      <c r="O3345" s="167"/>
      <c r="S3345" s="53">
        <v>48162</v>
      </c>
    </row>
    <row r="3346" spans="1:19" x14ac:dyDescent="0.25">
      <c r="A3346" s="33" t="s">
        <v>154</v>
      </c>
      <c r="B3346" s="34">
        <f>VLOOKUP(D3346,nusedswatershed,4,FALSE)</f>
        <v>25</v>
      </c>
      <c r="C3346" s="35">
        <v>25</v>
      </c>
      <c r="D3346" s="36" t="s">
        <v>223</v>
      </c>
      <c r="E3346" s="36" t="s">
        <v>101</v>
      </c>
      <c r="F3346" s="21" t="s">
        <v>163</v>
      </c>
      <c r="G3346" s="22">
        <v>2010</v>
      </c>
      <c r="H3346" s="128">
        <v>35</v>
      </c>
      <c r="I3346" s="40">
        <v>35</v>
      </c>
      <c r="J3346" s="153">
        <f>K3346*I3346</f>
        <v>4.2424200000000001</v>
      </c>
      <c r="K3346" s="52">
        <f>_xlfn.IFNA(VLOOKUP(D3346&amp;"."&amp;G3346,PNIdata!$E$6:$L$264,2,FALSE),"-")</f>
        <v>0.121212</v>
      </c>
      <c r="L3346" s="158" t="str">
        <f>IFERROR(IF(O3346&gt;0,I3346*O3346,"   -"),"   -")</f>
        <v xml:space="preserve">   -</v>
      </c>
      <c r="M3346" s="52"/>
      <c r="N3346" s="167"/>
      <c r="O3346" s="167"/>
      <c r="S3346" s="53">
        <v>40502</v>
      </c>
    </row>
    <row r="3347" spans="1:19" x14ac:dyDescent="0.25">
      <c r="A3347" s="33" t="s">
        <v>154</v>
      </c>
      <c r="B3347" s="34">
        <f>VLOOKUP(D3347,nusedswatershed,4,FALSE)</f>
        <v>25</v>
      </c>
      <c r="C3347" s="35">
        <v>25</v>
      </c>
      <c r="D3347" s="36" t="s">
        <v>223</v>
      </c>
      <c r="E3347" s="36" t="s">
        <v>101</v>
      </c>
      <c r="F3347" s="21" t="s">
        <v>163</v>
      </c>
      <c r="G3347">
        <v>2008</v>
      </c>
      <c r="H3347" s="128">
        <v>150</v>
      </c>
      <c r="I3347" s="40">
        <v>150</v>
      </c>
      <c r="J3347" s="153">
        <f>K3347*I3347</f>
        <v>28.125</v>
      </c>
      <c r="K3347" s="52">
        <f>_xlfn.IFNA(VLOOKUP(D3347&amp;"."&amp;G3347,PNIdata!$E$6:$L$264,2,FALSE),"-")</f>
        <v>0.1875</v>
      </c>
      <c r="L3347" s="158" t="str">
        <f>IFERROR(IF(O3347&gt;0,I3347*O3347,"   -"),"   -")</f>
        <v xml:space="preserve">   -</v>
      </c>
      <c r="M3347" s="52"/>
      <c r="N3347" s="167"/>
      <c r="O3347" s="167"/>
      <c r="S3347" s="53">
        <v>34270</v>
      </c>
    </row>
    <row r="3348" spans="1:19" x14ac:dyDescent="0.25">
      <c r="A3348" s="33" t="s">
        <v>154</v>
      </c>
      <c r="B3348" s="34">
        <f>VLOOKUP(D3348,nusedswatershed,4,FALSE)</f>
        <v>25</v>
      </c>
      <c r="C3348" s="35">
        <v>25</v>
      </c>
      <c r="D3348" s="36" t="s">
        <v>223</v>
      </c>
      <c r="E3348" s="36" t="s">
        <v>101</v>
      </c>
      <c r="F3348" s="21" t="s">
        <v>163</v>
      </c>
      <c r="G3348" s="40">
        <v>2023</v>
      </c>
      <c r="H3348" s="128" t="s">
        <v>646</v>
      </c>
      <c r="I3348" s="40"/>
      <c r="J3348" s="159" t="str">
        <f>IFERROR(IF(K3348&gt;0,I3348*K3348,"   -"),"   -")</f>
        <v xml:space="preserve">   -</v>
      </c>
      <c r="K3348" s="52" t="str">
        <f>_xlfn.IFNA(VLOOKUP(D3348&amp;"."&amp;G3348,PNIdata!$E$6:$L$264,2,FALSE),"-")</f>
        <v>-</v>
      </c>
      <c r="L3348" s="158" t="str">
        <f>IFERROR(IF(O3348&gt;0,I3348*O3348,"   -"),"   -")</f>
        <v xml:space="preserve">   -</v>
      </c>
      <c r="M3348" s="52"/>
      <c r="N3348" s="167"/>
      <c r="O3348" s="167"/>
      <c r="S3348" s="53"/>
    </row>
    <row r="3349" spans="1:19" x14ac:dyDescent="0.25">
      <c r="A3349" s="33" t="s">
        <v>154</v>
      </c>
      <c r="B3349" s="34">
        <f>VLOOKUP(D3349,nusedswatershed,4,FALSE)</f>
        <v>25</v>
      </c>
      <c r="C3349" s="35">
        <v>25</v>
      </c>
      <c r="D3349" s="36" t="s">
        <v>223</v>
      </c>
      <c r="E3349" s="36" t="s">
        <v>101</v>
      </c>
      <c r="F3349" s="21" t="s">
        <v>163</v>
      </c>
      <c r="G3349" s="40">
        <v>2022</v>
      </c>
      <c r="H3349" s="128" t="s">
        <v>644</v>
      </c>
      <c r="I3349" s="40"/>
      <c r="J3349" s="159" t="str">
        <f>IFERROR(IF(K3349&gt;0,I3349*K3349,"   -"),"   -")</f>
        <v xml:space="preserve">   -</v>
      </c>
      <c r="K3349" s="52" t="str">
        <f>_xlfn.IFNA(VLOOKUP(D3349&amp;"."&amp;G3349,PNIdata!$E$6:$L$264,2,FALSE),"-")</f>
        <v>-</v>
      </c>
      <c r="L3349" s="158" t="str">
        <f>IFERROR(IF(O3349&gt;0,I3349*O3349,"   -"),"   -")</f>
        <v xml:space="preserve">   -</v>
      </c>
      <c r="M3349" s="52"/>
      <c r="N3349" s="167"/>
      <c r="O3349" s="167"/>
      <c r="S3349" s="53"/>
    </row>
    <row r="3350" spans="1:19" x14ac:dyDescent="0.25">
      <c r="A3350" s="33" t="s">
        <v>154</v>
      </c>
      <c r="B3350" s="34">
        <f>VLOOKUP(D3350,nusedswatershed,4,FALSE)</f>
        <v>25</v>
      </c>
      <c r="C3350" s="35">
        <v>25</v>
      </c>
      <c r="D3350" s="36" t="s">
        <v>223</v>
      </c>
      <c r="E3350" s="36" t="s">
        <v>101</v>
      </c>
      <c r="F3350" s="21" t="s">
        <v>163</v>
      </c>
      <c r="G3350" s="40">
        <v>2021</v>
      </c>
      <c r="H3350" s="128" t="s">
        <v>644</v>
      </c>
      <c r="I3350" s="40"/>
      <c r="J3350" s="159" t="str">
        <f>IFERROR(IF(K3350&gt;0,I3350*K3350,"   -"),"   -")</f>
        <v xml:space="preserve">   -</v>
      </c>
      <c r="K3350" s="52" t="str">
        <f>_xlfn.IFNA(VLOOKUP(D3350&amp;"."&amp;G3350,PNIdata!$E$6:$L$264,2,FALSE),"-")</f>
        <v>-</v>
      </c>
      <c r="L3350" s="158" t="str">
        <f>IFERROR(IF(O3350&gt;0,I3350*O3350,"   -"),"   -")</f>
        <v xml:space="preserve">   -</v>
      </c>
      <c r="M3350" s="52"/>
      <c r="N3350" s="167"/>
      <c r="O3350" s="167"/>
      <c r="S3350" s="53"/>
    </row>
    <row r="3351" spans="1:19" x14ac:dyDescent="0.25">
      <c r="A3351" s="33" t="s">
        <v>154</v>
      </c>
      <c r="B3351" s="34">
        <f>VLOOKUP(D3351,nusedswatershed,4,FALSE)</f>
        <v>25</v>
      </c>
      <c r="C3351" s="35">
        <v>25</v>
      </c>
      <c r="D3351" s="36" t="s">
        <v>223</v>
      </c>
      <c r="E3351" s="36" t="s">
        <v>101</v>
      </c>
      <c r="F3351" s="21" t="s">
        <v>163</v>
      </c>
      <c r="G3351" s="40">
        <v>2020</v>
      </c>
      <c r="H3351" s="128">
        <v>15</v>
      </c>
      <c r="I3351" s="40">
        <v>15</v>
      </c>
      <c r="J3351" s="159" t="str">
        <f>IFERROR(IF(K3351&gt;0,I3351*K3351,"   -"),"   -")</f>
        <v xml:space="preserve">   -</v>
      </c>
      <c r="K3351" s="52" t="str">
        <f>_xlfn.IFNA(VLOOKUP(D3351&amp;"."&amp;G3351,PNIdata!$E$6:$L$264,2,FALSE),"-")</f>
        <v>-</v>
      </c>
      <c r="L3351" s="158" t="str">
        <f>IFERROR(IF(O3351&gt;0,I3351*O3351,"   -"),"   -")</f>
        <v xml:space="preserve">   -</v>
      </c>
      <c r="M3351" s="52"/>
      <c r="N3351" s="167"/>
      <c r="O3351" s="167"/>
      <c r="S3351" s="53"/>
    </row>
    <row r="3352" spans="1:19" x14ac:dyDescent="0.25">
      <c r="A3352" s="33" t="s">
        <v>154</v>
      </c>
      <c r="B3352" s="34">
        <f>VLOOKUP(D3352,nusedswatershed,4,FALSE)</f>
        <v>25</v>
      </c>
      <c r="C3352" s="35">
        <v>25</v>
      </c>
      <c r="D3352" s="36" t="s">
        <v>223</v>
      </c>
      <c r="E3352" s="36" t="s">
        <v>101</v>
      </c>
      <c r="F3352" s="21" t="s">
        <v>163</v>
      </c>
      <c r="G3352" s="40">
        <v>2019</v>
      </c>
      <c r="H3352" s="128">
        <v>31</v>
      </c>
      <c r="I3352" s="40">
        <v>31</v>
      </c>
      <c r="J3352" s="159" t="str">
        <f>IFERROR(IF(K3352&gt;0,I3352*K3352,"   -"),"   -")</f>
        <v xml:space="preserve">   -</v>
      </c>
      <c r="K3352" s="52" t="str">
        <f>_xlfn.IFNA(VLOOKUP(D3352&amp;"."&amp;G3352,PNIdata!$E$6:$L$264,2,FALSE),"-")</f>
        <v>-</v>
      </c>
      <c r="L3352" s="158" t="str">
        <f>IFERROR(IF(O3352&gt;0,I3352*O3352,"   -"),"   -")</f>
        <v xml:space="preserve">   -</v>
      </c>
      <c r="M3352" s="52"/>
      <c r="N3352" s="167"/>
      <c r="O3352" s="167"/>
      <c r="S3352" s="53"/>
    </row>
    <row r="3353" spans="1:19" x14ac:dyDescent="0.25">
      <c r="A3353" s="33" t="s">
        <v>154</v>
      </c>
      <c r="B3353" s="34">
        <f>VLOOKUP(D3353,nusedswatershed,4,FALSE)</f>
        <v>25</v>
      </c>
      <c r="C3353" s="35">
        <v>25</v>
      </c>
      <c r="D3353" s="36" t="s">
        <v>223</v>
      </c>
      <c r="E3353" s="36" t="s">
        <v>101</v>
      </c>
      <c r="F3353" s="21" t="s">
        <v>163</v>
      </c>
      <c r="G3353" s="40">
        <v>2018</v>
      </c>
      <c r="H3353" s="128" t="s">
        <v>644</v>
      </c>
      <c r="I3353" s="40"/>
      <c r="J3353" s="159" t="str">
        <f>IFERROR(IF(K3353&gt;0,I3353*K3353,"   -"),"   -")</f>
        <v xml:space="preserve">   -</v>
      </c>
      <c r="K3353" s="52" t="str">
        <f>_xlfn.IFNA(VLOOKUP(D3353&amp;"."&amp;G3353,PNIdata!$E$6:$L$264,2,FALSE),"-")</f>
        <v>-</v>
      </c>
      <c r="L3353" s="158" t="str">
        <f>IFERROR(IF(O3353&gt;0,I3353*O3353,"   -"),"   -")</f>
        <v xml:space="preserve">   -</v>
      </c>
      <c r="M3353" s="52"/>
      <c r="N3353" s="167"/>
      <c r="O3353" s="167"/>
      <c r="S3353" s="53"/>
    </row>
    <row r="3354" spans="1:19" x14ac:dyDescent="0.25">
      <c r="A3354" s="33" t="s">
        <v>154</v>
      </c>
      <c r="B3354" s="34">
        <f>VLOOKUP(D3354,nusedswatershed,4,FALSE)</f>
        <v>25</v>
      </c>
      <c r="C3354" s="35">
        <v>25</v>
      </c>
      <c r="D3354" s="36" t="s">
        <v>223</v>
      </c>
      <c r="E3354" s="36" t="s">
        <v>101</v>
      </c>
      <c r="F3354" s="21" t="s">
        <v>163</v>
      </c>
      <c r="G3354" s="40">
        <v>2017</v>
      </c>
      <c r="H3354" s="128" t="s">
        <v>644</v>
      </c>
      <c r="I3354" s="40"/>
      <c r="J3354" s="159" t="str">
        <f>IFERROR(IF(K3354&gt;0,I3354*K3354,"   -"),"   -")</f>
        <v xml:space="preserve">   -</v>
      </c>
      <c r="K3354" s="52" t="str">
        <f>_xlfn.IFNA(VLOOKUP(D3354&amp;"."&amp;G3354,PNIdata!$E$6:$L$264,2,FALSE),"-")</f>
        <v>-</v>
      </c>
      <c r="L3354" s="158" t="str">
        <f>IFERROR(IF(O3354&gt;0,I3354*O3354,"   -"),"   -")</f>
        <v xml:space="preserve">   -</v>
      </c>
      <c r="M3354" s="52"/>
      <c r="N3354" s="167"/>
      <c r="O3354" s="167"/>
      <c r="S3354" s="53"/>
    </row>
    <row r="3355" spans="1:19" x14ac:dyDescent="0.25">
      <c r="A3355" s="33" t="s">
        <v>154</v>
      </c>
      <c r="B3355" s="34">
        <f>VLOOKUP(D3355,nusedswatershed,4,FALSE)</f>
        <v>25</v>
      </c>
      <c r="C3355" s="35">
        <v>25</v>
      </c>
      <c r="D3355" s="36" t="s">
        <v>223</v>
      </c>
      <c r="E3355" s="36" t="s">
        <v>101</v>
      </c>
      <c r="F3355" s="21" t="s">
        <v>163</v>
      </c>
      <c r="G3355" s="40">
        <v>2016</v>
      </c>
      <c r="H3355" s="128" t="s">
        <v>645</v>
      </c>
      <c r="I3355" s="40"/>
      <c r="J3355" s="159" t="str">
        <f>IFERROR(IF(K3355&gt;0,I3355*K3355,"   -"),"   -")</f>
        <v xml:space="preserve">   -</v>
      </c>
      <c r="K3355" s="52" t="str">
        <f>_xlfn.IFNA(VLOOKUP(D3355&amp;"."&amp;G3355,PNIdata!$E$6:$L$264,2,FALSE),"-")</f>
        <v>-</v>
      </c>
      <c r="L3355" s="158" t="str">
        <f>IFERROR(IF(O3355&gt;0,I3355*O3355,"   -"),"   -")</f>
        <v xml:space="preserve">   -</v>
      </c>
      <c r="M3355" s="52"/>
      <c r="N3355" s="167"/>
      <c r="O3355" s="167"/>
      <c r="S3355" s="53"/>
    </row>
    <row r="3356" spans="1:19" x14ac:dyDescent="0.25">
      <c r="A3356" s="33" t="s">
        <v>154</v>
      </c>
      <c r="B3356" s="34">
        <f>VLOOKUP(D3356,nusedswatershed,4,FALSE)</f>
        <v>25</v>
      </c>
      <c r="C3356" s="35">
        <v>25</v>
      </c>
      <c r="D3356" s="36" t="s">
        <v>223</v>
      </c>
      <c r="E3356" s="36" t="s">
        <v>101</v>
      </c>
      <c r="F3356" s="21" t="s">
        <v>163</v>
      </c>
      <c r="G3356" s="22">
        <v>2015</v>
      </c>
      <c r="H3356" s="128">
        <v>502</v>
      </c>
      <c r="I3356" s="40">
        <v>502</v>
      </c>
      <c r="J3356" s="159" t="str">
        <f>IFERROR(IF(K3356&gt;0,I3356*K3356,"   -"),"   -")</f>
        <v xml:space="preserve">   -</v>
      </c>
      <c r="K3356" s="52" t="str">
        <f>_xlfn.IFNA(VLOOKUP(D3356&amp;"."&amp;G3356,PNIdata!$E$6:$L$264,2,FALSE),"-")</f>
        <v>-</v>
      </c>
      <c r="L3356" s="158" t="str">
        <f>IFERROR(IF(O3356&gt;0,I3356*O3356,"   -"),"   -")</f>
        <v xml:space="preserve">   -</v>
      </c>
      <c r="M3356" s="52"/>
      <c r="N3356" s="167"/>
      <c r="O3356" s="167"/>
      <c r="S3356" s="53"/>
    </row>
    <row r="3357" spans="1:19" x14ac:dyDescent="0.25">
      <c r="A3357" s="33" t="s">
        <v>154</v>
      </c>
      <c r="B3357" s="34">
        <f>VLOOKUP(D3357,nusedswatershed,4,FALSE)</f>
        <v>25</v>
      </c>
      <c r="C3357" s="35">
        <v>25</v>
      </c>
      <c r="D3357" s="36" t="s">
        <v>223</v>
      </c>
      <c r="E3357" s="36" t="s">
        <v>101</v>
      </c>
      <c r="F3357" s="21" t="s">
        <v>163</v>
      </c>
      <c r="G3357" s="22">
        <v>2014</v>
      </c>
      <c r="H3357" s="128">
        <v>2500</v>
      </c>
      <c r="I3357" s="40">
        <v>2500</v>
      </c>
      <c r="J3357" s="159" t="str">
        <f>IFERROR(IF(K3357&gt;0,I3357*K3357,"   -"),"   -")</f>
        <v xml:space="preserve">   -</v>
      </c>
      <c r="K3357" s="52" t="str">
        <f>_xlfn.IFNA(VLOOKUP(D3357&amp;"."&amp;G3357,PNIdata!$E$6:$L$264,2,FALSE),"-")</f>
        <v>-</v>
      </c>
      <c r="L3357" s="158" t="str">
        <f>IFERROR(IF(O3357&gt;0,I3357*O3357,"   -"),"   -")</f>
        <v xml:space="preserve">   -</v>
      </c>
      <c r="M3357" s="52"/>
      <c r="N3357" s="167"/>
      <c r="O3357" s="167"/>
      <c r="S3357" s="53">
        <v>47800</v>
      </c>
    </row>
    <row r="3358" spans="1:19" x14ac:dyDescent="0.25">
      <c r="A3358" s="33" t="s">
        <v>154</v>
      </c>
      <c r="B3358" s="34">
        <f>VLOOKUP(D3358,nusedswatershed,4,FALSE)</f>
        <v>25</v>
      </c>
      <c r="C3358" s="35">
        <v>25</v>
      </c>
      <c r="D3358" s="36" t="s">
        <v>223</v>
      </c>
      <c r="E3358" s="36" t="s">
        <v>101</v>
      </c>
      <c r="F3358" s="21" t="s">
        <v>163</v>
      </c>
      <c r="G3358" s="22">
        <v>2011</v>
      </c>
      <c r="H3358" s="128">
        <v>23</v>
      </c>
      <c r="I3358" s="40">
        <v>23</v>
      </c>
      <c r="J3358" s="159" t="str">
        <f>IFERROR(IF(K3358&gt;0,I3358*K3358,"   -"),"   -")</f>
        <v xml:space="preserve">   -</v>
      </c>
      <c r="K3358" s="52" t="str">
        <f>_xlfn.IFNA(VLOOKUP(D3358&amp;"."&amp;G3358,PNIdata!$E$6:$L$264,2,FALSE),"-")</f>
        <v>-</v>
      </c>
      <c r="L3358" s="158" t="str">
        <f>IFERROR(IF(O3358&gt;0,I3358*O3358,"   -"),"   -")</f>
        <v xml:space="preserve">   -</v>
      </c>
      <c r="M3358" s="52"/>
      <c r="N3358" s="167"/>
      <c r="O3358" s="167"/>
      <c r="S3358" s="53">
        <v>9809</v>
      </c>
    </row>
    <row r="3359" spans="1:19" x14ac:dyDescent="0.25">
      <c r="A3359" s="33" t="s">
        <v>154</v>
      </c>
      <c r="B3359" s="34">
        <f>VLOOKUP(D3359,nusedswatershed,4,FALSE)</f>
        <v>25</v>
      </c>
      <c r="C3359" s="35">
        <v>25</v>
      </c>
      <c r="D3359" s="36" t="s">
        <v>223</v>
      </c>
      <c r="E3359" s="36" t="s">
        <v>101</v>
      </c>
      <c r="F3359" s="21" t="s">
        <v>163</v>
      </c>
      <c r="G3359" s="22">
        <v>2009</v>
      </c>
      <c r="H3359" s="128">
        <v>8</v>
      </c>
      <c r="I3359" s="40">
        <v>8</v>
      </c>
      <c r="J3359" s="159" t="str">
        <f>IFERROR(IF(K3359&gt;0,I3359*K3359,"   -"),"   -")</f>
        <v xml:space="preserve">   -</v>
      </c>
      <c r="K3359" s="52" t="str">
        <f>_xlfn.IFNA(VLOOKUP(D3359&amp;"."&amp;G3359,PNIdata!$E$6:$L$264,2,FALSE),"-")</f>
        <v>-</v>
      </c>
      <c r="L3359" s="158" t="str">
        <f>IFERROR(IF(O3359&gt;0,I3359*O3359,"   -"),"   -")</f>
        <v xml:space="preserve">   -</v>
      </c>
      <c r="M3359" s="52"/>
      <c r="N3359" s="167"/>
      <c r="O3359" s="167"/>
      <c r="S3359" s="53">
        <v>38797</v>
      </c>
    </row>
    <row r="3360" spans="1:19" x14ac:dyDescent="0.25">
      <c r="A3360" s="33" t="s">
        <v>154</v>
      </c>
      <c r="B3360" s="34">
        <f>VLOOKUP(D3360,nusedswatershed,4,FALSE)</f>
        <v>25</v>
      </c>
      <c r="C3360" s="35">
        <v>25</v>
      </c>
      <c r="D3360" s="36" t="s">
        <v>223</v>
      </c>
      <c r="E3360" s="36" t="s">
        <v>101</v>
      </c>
      <c r="F3360" s="21" t="s">
        <v>163</v>
      </c>
      <c r="G3360">
        <v>2007</v>
      </c>
      <c r="H3360" s="128" t="s">
        <v>645</v>
      </c>
      <c r="I3360" s="40"/>
      <c r="J3360" s="159" t="str">
        <f>IFERROR(IF(K3360&gt;0,I3360*K3360,"   -"),"   -")</f>
        <v xml:space="preserve">   -</v>
      </c>
      <c r="K3360" s="52" t="str">
        <f>_xlfn.IFNA(VLOOKUP(D3360&amp;"."&amp;G3360,PNIdata!$E$6:$L$264,2,FALSE),"-")</f>
        <v>-</v>
      </c>
      <c r="L3360" s="158" t="str">
        <f>IFERROR(IF(O3360&gt;0,I3360*O3360,"   -"),"   -")</f>
        <v xml:space="preserve">   -</v>
      </c>
      <c r="M3360" s="52"/>
      <c r="N3360" s="167"/>
      <c r="O3360" s="167"/>
      <c r="S3360" s="53">
        <v>38508</v>
      </c>
    </row>
    <row r="3361" spans="1:19" x14ac:dyDescent="0.25">
      <c r="A3361" s="33" t="s">
        <v>154</v>
      </c>
      <c r="B3361" s="34">
        <f>VLOOKUP(D3361,nusedswatershed,4,FALSE)</f>
        <v>25</v>
      </c>
      <c r="C3361" s="35">
        <v>25</v>
      </c>
      <c r="D3361" s="36" t="s">
        <v>223</v>
      </c>
      <c r="E3361" s="36" t="s">
        <v>101</v>
      </c>
      <c r="F3361" s="21" t="s">
        <v>163</v>
      </c>
      <c r="G3361">
        <v>2006</v>
      </c>
      <c r="H3361" s="128">
        <v>1000</v>
      </c>
      <c r="I3361" s="40">
        <v>1000</v>
      </c>
      <c r="J3361" s="159" t="str">
        <f>IFERROR(IF(K3361&gt;0,I3361*K3361,"   -"),"   -")</f>
        <v xml:space="preserve">   -</v>
      </c>
      <c r="K3361" s="52" t="str">
        <f>_xlfn.IFNA(VLOOKUP(D3361&amp;"."&amp;G3361,PNIdata!$E$6:$L$264,2,FALSE),"-")</f>
        <v>-</v>
      </c>
      <c r="L3361" s="158" t="str">
        <f>IFERROR(IF(O3361&gt;0,I3361*O3361,"   -"),"   -")</f>
        <v xml:space="preserve">   -</v>
      </c>
      <c r="M3361" s="52"/>
      <c r="N3361" s="167"/>
      <c r="O3361" s="167"/>
      <c r="S3361" s="53">
        <v>73256</v>
      </c>
    </row>
    <row r="3362" spans="1:19" x14ac:dyDescent="0.25">
      <c r="A3362" s="33" t="s">
        <v>154</v>
      </c>
      <c r="B3362" s="34">
        <f>VLOOKUP(D3362,nusedswatershed,4,FALSE)</f>
        <v>25</v>
      </c>
      <c r="C3362" s="35">
        <v>25</v>
      </c>
      <c r="D3362" s="36" t="s">
        <v>223</v>
      </c>
      <c r="E3362" s="36" t="s">
        <v>101</v>
      </c>
      <c r="F3362" s="21" t="s">
        <v>163</v>
      </c>
      <c r="G3362">
        <v>2005</v>
      </c>
      <c r="H3362" s="128">
        <v>1000</v>
      </c>
      <c r="I3362" s="40">
        <v>1000</v>
      </c>
      <c r="J3362" s="159" t="str">
        <f>IFERROR(IF(K3362&gt;0,I3362*K3362,"   -"),"   -")</f>
        <v xml:space="preserve">   -</v>
      </c>
      <c r="K3362" s="52" t="str">
        <f>_xlfn.IFNA(VLOOKUP(D3362&amp;"."&amp;G3362,PNIdata!$E$6:$L$264,2,FALSE),"-")</f>
        <v>-</v>
      </c>
      <c r="L3362" s="158" t="str">
        <f>IFERROR(IF(O3362&gt;0,I3362*O3362,"   -"),"   -")</f>
        <v xml:space="preserve">   -</v>
      </c>
      <c r="M3362" s="52"/>
      <c r="N3362" s="167"/>
      <c r="O3362" s="167"/>
      <c r="S3362" s="53">
        <v>42293</v>
      </c>
    </row>
    <row r="3363" spans="1:19" x14ac:dyDescent="0.25">
      <c r="A3363" s="33" t="s">
        <v>154</v>
      </c>
      <c r="B3363" s="34">
        <f>VLOOKUP(D3363,nusedswatershed,4,FALSE)</f>
        <v>25</v>
      </c>
      <c r="C3363" s="35">
        <v>25</v>
      </c>
      <c r="D3363" s="36" t="s">
        <v>223</v>
      </c>
      <c r="E3363" s="36" t="s">
        <v>101</v>
      </c>
      <c r="F3363" s="21" t="s">
        <v>163</v>
      </c>
      <c r="G3363">
        <v>2004</v>
      </c>
      <c r="H3363" s="128">
        <v>474</v>
      </c>
      <c r="I3363" s="40">
        <v>474</v>
      </c>
      <c r="J3363" s="159" t="str">
        <f>IFERROR(IF(K3363&gt;0,I3363*K3363,"   -"),"   -")</f>
        <v xml:space="preserve">   -</v>
      </c>
      <c r="K3363" s="52" t="str">
        <f>_xlfn.IFNA(VLOOKUP(D3363&amp;"."&amp;G3363,PNIdata!$E$6:$L$264,2,FALSE),"-")</f>
        <v>-</v>
      </c>
      <c r="L3363" s="158" t="str">
        <f>IFERROR(IF(O3363&gt;0,I3363*O3363,"   -"),"   -")</f>
        <v xml:space="preserve">   -</v>
      </c>
      <c r="M3363" s="52"/>
      <c r="N3363" s="167"/>
      <c r="O3363" s="167"/>
      <c r="S3363" s="53">
        <v>46474</v>
      </c>
    </row>
    <row r="3364" spans="1:19" x14ac:dyDescent="0.25">
      <c r="A3364" s="33" t="s">
        <v>154</v>
      </c>
      <c r="B3364" s="34">
        <f>VLOOKUP(D3364,nusedswatershed,4,FALSE)</f>
        <v>25</v>
      </c>
      <c r="C3364" s="35">
        <v>25</v>
      </c>
      <c r="D3364" s="36" t="s">
        <v>223</v>
      </c>
      <c r="E3364" s="36" t="s">
        <v>101</v>
      </c>
      <c r="F3364" s="21" t="s">
        <v>163</v>
      </c>
      <c r="G3364">
        <v>2000</v>
      </c>
      <c r="H3364" s="128">
        <v>64</v>
      </c>
      <c r="I3364" s="40">
        <v>64</v>
      </c>
      <c r="J3364" s="159" t="str">
        <f>IFERROR(IF(K3364&gt;0,I3364*K3364,"   -"),"   -")</f>
        <v xml:space="preserve">   -</v>
      </c>
      <c r="K3364" s="52" t="str">
        <f>_xlfn.IFNA(VLOOKUP(D3364&amp;"."&amp;G3364,PNIdata!$E$6:$L$264,2,FALSE),"-")</f>
        <v>-</v>
      </c>
      <c r="L3364" s="158" t="str">
        <f>IFERROR(IF(O3364&gt;0,I3364*O3364,"   -"),"   -")</f>
        <v xml:space="preserve">   -</v>
      </c>
      <c r="M3364" s="52"/>
      <c r="N3364" s="167"/>
      <c r="O3364" s="167"/>
      <c r="S3364" s="53">
        <v>48261</v>
      </c>
    </row>
    <row r="3365" spans="1:19" x14ac:dyDescent="0.25">
      <c r="A3365" s="33" t="s">
        <v>154</v>
      </c>
      <c r="B3365" s="34">
        <f>VLOOKUP(D3365,nusedswatershed,4,FALSE)</f>
        <v>25</v>
      </c>
      <c r="C3365" s="35">
        <v>25</v>
      </c>
      <c r="D3365" s="36" t="s">
        <v>223</v>
      </c>
      <c r="E3365" s="36" t="s">
        <v>101</v>
      </c>
      <c r="F3365" s="21" t="s">
        <v>163</v>
      </c>
      <c r="G3365">
        <v>1999</v>
      </c>
      <c r="H3365" s="128">
        <v>50</v>
      </c>
      <c r="I3365" s="40">
        <v>50</v>
      </c>
      <c r="J3365" s="159" t="str">
        <f>IFERROR(IF(K3365&gt;0,I3365*K3365,"   -"),"   -")</f>
        <v xml:space="preserve">   -</v>
      </c>
      <c r="K3365" s="52" t="str">
        <f>_xlfn.IFNA(VLOOKUP(D3365&amp;"."&amp;G3365,PNIdata!$E$6:$L$264,2,FALSE),"-")</f>
        <v>-</v>
      </c>
      <c r="L3365" s="158" t="str">
        <f>IFERROR(IF(O3365&gt;0,I3365*O3365,"   -"),"   -")</f>
        <v xml:space="preserve">   -</v>
      </c>
      <c r="M3365" s="52"/>
      <c r="N3365" s="167"/>
      <c r="O3365" s="168"/>
      <c r="S3365" s="53"/>
    </row>
    <row r="3366" spans="1:19" x14ac:dyDescent="0.25">
      <c r="A3366" s="33" t="s">
        <v>154</v>
      </c>
      <c r="B3366" s="34">
        <f>VLOOKUP(D3366,nusedswatershed,4,FALSE)</f>
        <v>25</v>
      </c>
      <c r="C3366" s="35">
        <v>25</v>
      </c>
      <c r="D3366" s="36" t="s">
        <v>223</v>
      </c>
      <c r="E3366" s="36" t="s">
        <v>101</v>
      </c>
      <c r="F3366" s="21" t="s">
        <v>163</v>
      </c>
      <c r="G3366" s="22">
        <v>1998</v>
      </c>
      <c r="H3366" s="128">
        <v>54</v>
      </c>
      <c r="I3366" s="40">
        <v>54</v>
      </c>
      <c r="J3366" s="159" t="str">
        <f>IFERROR(IF(K3366&gt;0,I3366*K3366,"   -"),"   -")</f>
        <v xml:space="preserve">   -</v>
      </c>
      <c r="K3366" s="52" t="str">
        <f>_xlfn.IFNA(VLOOKUP(D3366&amp;"."&amp;G3366,PNIdata!$E$6:$L$264,2,FALSE),"-")</f>
        <v>-</v>
      </c>
      <c r="L3366" s="158" t="str">
        <f>IFERROR(IF(O3366&gt;0,I3366*O3366,"   -"),"   -")</f>
        <v xml:space="preserve">   -</v>
      </c>
      <c r="M3366" s="52"/>
      <c r="N3366" s="167"/>
      <c r="O3366" s="167"/>
      <c r="S3366" s="53">
        <v>55945</v>
      </c>
    </row>
    <row r="3367" spans="1:19" x14ac:dyDescent="0.25">
      <c r="A3367" s="33" t="s">
        <v>154</v>
      </c>
      <c r="B3367" s="34">
        <f>VLOOKUP(D3367,nusedswatershed,4,FALSE)</f>
        <v>25</v>
      </c>
      <c r="C3367" s="35">
        <v>25</v>
      </c>
      <c r="D3367" s="36" t="s">
        <v>223</v>
      </c>
      <c r="E3367" s="36" t="s">
        <v>101</v>
      </c>
      <c r="F3367" s="21" t="s">
        <v>163</v>
      </c>
      <c r="G3367" s="22">
        <v>1997</v>
      </c>
      <c r="H3367" s="128">
        <v>69</v>
      </c>
      <c r="I3367" s="40">
        <v>69</v>
      </c>
      <c r="J3367" s="159" t="str">
        <f>IFERROR(IF(K3367&gt;0,I3367*K3367,"   -"),"   -")</f>
        <v xml:space="preserve">   -</v>
      </c>
      <c r="K3367" s="52" t="str">
        <f>_xlfn.IFNA(VLOOKUP(D3367&amp;"."&amp;G3367,PNIdata!$E$6:$L$264,2,FALSE),"-")</f>
        <v>-</v>
      </c>
      <c r="L3367" s="158" t="str">
        <f>IFERROR(IF(O3367&gt;0,I3367*O3367,"   -"),"   -")</f>
        <v xml:space="preserve">   -</v>
      </c>
      <c r="M3367" s="52"/>
      <c r="N3367" s="167"/>
      <c r="O3367" s="167"/>
      <c r="S3367" s="53"/>
    </row>
    <row r="3368" spans="1:19" x14ac:dyDescent="0.25">
      <c r="A3368" s="33" t="s">
        <v>154</v>
      </c>
      <c r="B3368" s="34">
        <f>VLOOKUP(D3368,nusedswatershed,4,FALSE)</f>
        <v>25</v>
      </c>
      <c r="C3368" s="35">
        <v>25</v>
      </c>
      <c r="D3368" s="36" t="s">
        <v>223</v>
      </c>
      <c r="E3368" s="36" t="s">
        <v>101</v>
      </c>
      <c r="F3368" s="21" t="s">
        <v>163</v>
      </c>
      <c r="G3368" s="22">
        <v>1996</v>
      </c>
      <c r="H3368" s="128">
        <v>24</v>
      </c>
      <c r="I3368" s="40">
        <v>24</v>
      </c>
      <c r="J3368" s="159" t="str">
        <f>IFERROR(IF(K3368&gt;0,I3368*K3368,"   -"),"   -")</f>
        <v xml:space="preserve">   -</v>
      </c>
      <c r="K3368" s="52" t="str">
        <f>_xlfn.IFNA(VLOOKUP(D3368&amp;"."&amp;G3368,PNIdata!$E$6:$L$264,2,FALSE),"-")</f>
        <v>-</v>
      </c>
      <c r="L3368" s="158" t="str">
        <f>IFERROR(IF(O3368&gt;0,I3368*O3368,"   -"),"   -")</f>
        <v xml:space="preserve">   -</v>
      </c>
      <c r="M3368" s="52"/>
      <c r="N3368" s="167"/>
      <c r="O3368" s="167"/>
      <c r="S3368" s="53">
        <v>22635</v>
      </c>
    </row>
    <row r="3369" spans="1:19" x14ac:dyDescent="0.25">
      <c r="A3369" s="33" t="s">
        <v>154</v>
      </c>
      <c r="B3369" s="34">
        <f>VLOOKUP(D3369,nusedswatershed,4,FALSE)</f>
        <v>25</v>
      </c>
      <c r="C3369" s="35">
        <v>25</v>
      </c>
      <c r="D3369" s="36" t="s">
        <v>223</v>
      </c>
      <c r="E3369" s="36" t="s">
        <v>101</v>
      </c>
      <c r="F3369" s="21" t="s">
        <v>163</v>
      </c>
      <c r="G3369" s="22">
        <v>1995</v>
      </c>
      <c r="H3369" s="128">
        <v>141</v>
      </c>
      <c r="I3369" s="40">
        <v>141</v>
      </c>
      <c r="J3369" s="159" t="str">
        <f>IFERROR(IF(K3369&gt;0,I3369*K3369,"   -"),"   -")</f>
        <v xml:space="preserve">   -</v>
      </c>
      <c r="K3369" s="52" t="str">
        <f>_xlfn.IFNA(VLOOKUP(D3369&amp;"."&amp;G3369,PNIdata!$E$6:$L$264,2,FALSE),"-")</f>
        <v>-</v>
      </c>
      <c r="L3369" s="158" t="str">
        <f>IFERROR(IF(O3369&gt;0,I3369*O3369,"   -"),"   -")</f>
        <v xml:space="preserve">   -</v>
      </c>
      <c r="M3369" s="52"/>
      <c r="N3369" s="167"/>
      <c r="O3369" s="167"/>
      <c r="S3369" s="53">
        <v>24961</v>
      </c>
    </row>
    <row r="3370" spans="1:19" hidden="1" x14ac:dyDescent="0.25">
      <c r="A3370" s="33" t="s">
        <v>154</v>
      </c>
      <c r="B3370" s="34">
        <f>VLOOKUP(D3370,nusedswatershed,4,FALSE)</f>
        <v>25</v>
      </c>
      <c r="C3370" s="35">
        <v>25</v>
      </c>
      <c r="D3370" s="36" t="s">
        <v>223</v>
      </c>
      <c r="E3370" s="36" t="s">
        <v>101</v>
      </c>
      <c r="F3370" s="21" t="s">
        <v>163</v>
      </c>
      <c r="G3370" s="22">
        <v>1994</v>
      </c>
      <c r="H3370" s="128">
        <v>400</v>
      </c>
      <c r="I3370" s="40">
        <v>400</v>
      </c>
      <c r="J3370" s="159" t="str">
        <f>IFERROR(IF(K3370&gt;0,I3370*K3370,"   -"),"   -")</f>
        <v xml:space="preserve">   -</v>
      </c>
      <c r="K3370" s="52" t="str">
        <f>_xlfn.IFNA(VLOOKUP(D3370&amp;"."&amp;G3370,PNIdata!$E$6:$L$264,2,FALSE),"-")</f>
        <v>-</v>
      </c>
      <c r="L3370" s="158" t="str">
        <f>IFERROR(IF(O3370&gt;0,I3370*O3370,"   -"),"   -")</f>
        <v xml:space="preserve">   -</v>
      </c>
      <c r="M3370" s="52"/>
      <c r="N3370" s="167"/>
      <c r="O3370" s="167"/>
      <c r="S3370" s="53"/>
    </row>
    <row r="3371" spans="1:19" hidden="1" x14ac:dyDescent="0.25">
      <c r="A3371" s="33" t="s">
        <v>154</v>
      </c>
      <c r="B3371" s="34">
        <f>VLOOKUP(D3371,nusedswatershed,4,FALSE)</f>
        <v>25</v>
      </c>
      <c r="C3371" s="35">
        <v>25</v>
      </c>
      <c r="D3371" s="36" t="s">
        <v>223</v>
      </c>
      <c r="E3371" s="36" t="s">
        <v>101</v>
      </c>
      <c r="F3371" s="21" t="s">
        <v>163</v>
      </c>
      <c r="G3371" s="22">
        <v>1993</v>
      </c>
      <c r="H3371" s="128">
        <v>100</v>
      </c>
      <c r="I3371" s="40">
        <v>100</v>
      </c>
      <c r="J3371" s="159" t="str">
        <f>IFERROR(IF(K3371&gt;0,I3371*K3371,"   -"),"   -")</f>
        <v xml:space="preserve">   -</v>
      </c>
      <c r="K3371" s="52" t="str">
        <f>_xlfn.IFNA(VLOOKUP(D3371&amp;"."&amp;G3371,PNIdata!$E$6:$L$264,2,FALSE),"-")</f>
        <v>-</v>
      </c>
      <c r="L3371" s="158" t="str">
        <f>IFERROR(IF(O3371&gt;0,I3371*O3371,"   -"),"   -")</f>
        <v xml:space="preserve">   -</v>
      </c>
      <c r="M3371" s="52"/>
      <c r="N3371" s="167"/>
      <c r="O3371" s="167"/>
      <c r="S3371" s="53"/>
    </row>
    <row r="3372" spans="1:19" hidden="1" x14ac:dyDescent="0.25">
      <c r="A3372" s="33" t="s">
        <v>154</v>
      </c>
      <c r="B3372" s="34">
        <f>VLOOKUP(D3372,nusedswatershed,4,FALSE)</f>
        <v>25</v>
      </c>
      <c r="C3372" s="35">
        <v>25</v>
      </c>
      <c r="D3372" s="36" t="s">
        <v>223</v>
      </c>
      <c r="E3372" s="36" t="s">
        <v>101</v>
      </c>
      <c r="F3372" s="21" t="s">
        <v>163</v>
      </c>
      <c r="G3372" s="22">
        <v>1992</v>
      </c>
      <c r="H3372" s="128">
        <v>150</v>
      </c>
      <c r="I3372" s="40">
        <v>150</v>
      </c>
      <c r="J3372" s="159" t="str">
        <f>IFERROR(IF(K3372&gt;0,I3372*K3372,"   -"),"   -")</f>
        <v xml:space="preserve">   -</v>
      </c>
      <c r="K3372" s="52" t="str">
        <f>_xlfn.IFNA(VLOOKUP(D3372&amp;"."&amp;G3372,PNIdata!$E$6:$L$264,2,FALSE),"-")</f>
        <v>-</v>
      </c>
      <c r="L3372" s="158" t="str">
        <f>IFERROR(IF(O3372&gt;0,I3372*O3372,"   -"),"   -")</f>
        <v xml:space="preserve">   -</v>
      </c>
      <c r="M3372" s="52"/>
      <c r="N3372" s="167"/>
      <c r="O3372" s="167"/>
      <c r="S3372" s="53"/>
    </row>
    <row r="3373" spans="1:19" hidden="1" x14ac:dyDescent="0.25">
      <c r="A3373" s="33" t="s">
        <v>154</v>
      </c>
      <c r="B3373" s="34">
        <f>VLOOKUP(D3373,nusedswatershed,4,FALSE)</f>
        <v>25</v>
      </c>
      <c r="C3373" s="35">
        <v>25</v>
      </c>
      <c r="D3373" s="36" t="s">
        <v>223</v>
      </c>
      <c r="E3373" s="36" t="s">
        <v>101</v>
      </c>
      <c r="F3373" s="21" t="s">
        <v>163</v>
      </c>
      <c r="G3373" s="22">
        <v>1991</v>
      </c>
      <c r="H3373" s="128">
        <v>300</v>
      </c>
      <c r="I3373" s="40">
        <v>300</v>
      </c>
      <c r="J3373" s="159" t="str">
        <f>IFERROR(IF(K3373&gt;0,I3373*K3373,"   -"),"   -")</f>
        <v xml:space="preserve">   -</v>
      </c>
      <c r="K3373" s="52" t="str">
        <f>_xlfn.IFNA(VLOOKUP(D3373&amp;"."&amp;G3373,PNIdata!$E$6:$L$264,2,FALSE),"-")</f>
        <v>-</v>
      </c>
      <c r="L3373" s="158" t="str">
        <f>IFERROR(IF(O3373&gt;0,I3373*O3373,"   -"),"   -")</f>
        <v xml:space="preserve">   -</v>
      </c>
      <c r="M3373" s="52"/>
      <c r="N3373" s="167"/>
      <c r="O3373" s="167"/>
      <c r="S3373" s="53"/>
    </row>
    <row r="3374" spans="1:19" hidden="1" x14ac:dyDescent="0.25">
      <c r="A3374" s="33" t="s">
        <v>154</v>
      </c>
      <c r="B3374" s="34">
        <f>VLOOKUP(D3374,nusedswatershed,4,FALSE)</f>
        <v>25</v>
      </c>
      <c r="C3374" s="35">
        <v>25</v>
      </c>
      <c r="D3374" s="36" t="s">
        <v>223</v>
      </c>
      <c r="E3374" s="36" t="s">
        <v>101</v>
      </c>
      <c r="F3374" s="21" t="s">
        <v>163</v>
      </c>
      <c r="G3374" s="22">
        <v>1990</v>
      </c>
      <c r="H3374" s="128">
        <v>300</v>
      </c>
      <c r="I3374" s="40">
        <v>300</v>
      </c>
      <c r="J3374" s="159" t="str">
        <f>IFERROR(IF(K3374&gt;0,I3374*K3374,"   -"),"   -")</f>
        <v xml:space="preserve">   -</v>
      </c>
      <c r="K3374" s="52" t="str">
        <f>_xlfn.IFNA(VLOOKUP(D3374&amp;"."&amp;G3374,PNIdata!$E$6:$L$264,2,FALSE),"-")</f>
        <v>-</v>
      </c>
      <c r="L3374" s="158" t="str">
        <f>IFERROR(IF(O3374&gt;0,I3374*O3374,"   -"),"   -")</f>
        <v xml:space="preserve">   -</v>
      </c>
      <c r="M3374" s="52"/>
      <c r="N3374" s="167"/>
      <c r="O3374" s="167"/>
      <c r="S3374" s="53">
        <v>71553</v>
      </c>
    </row>
    <row r="3375" spans="1:19" hidden="1" x14ac:dyDescent="0.25">
      <c r="A3375" s="33" t="s">
        <v>154</v>
      </c>
      <c r="B3375" s="34">
        <f>VLOOKUP(D3375,nusedswatershed,4,FALSE)</f>
        <v>25</v>
      </c>
      <c r="C3375" s="35">
        <v>25</v>
      </c>
      <c r="D3375" s="36" t="s">
        <v>223</v>
      </c>
      <c r="E3375" s="36" t="s">
        <v>101</v>
      </c>
      <c r="F3375" s="21" t="s">
        <v>163</v>
      </c>
      <c r="G3375" s="22">
        <v>1989</v>
      </c>
      <c r="H3375" s="128">
        <v>70</v>
      </c>
      <c r="I3375" s="40">
        <v>70</v>
      </c>
      <c r="J3375" s="159" t="str">
        <f>IFERROR(IF(K3375&gt;0,I3375*K3375,"   -"),"   -")</f>
        <v xml:space="preserve">   -</v>
      </c>
      <c r="K3375" s="52" t="str">
        <f>_xlfn.IFNA(VLOOKUP(D3375&amp;"."&amp;G3375,PNIdata!$E$6:$L$264,2,FALSE),"-")</f>
        <v>-</v>
      </c>
      <c r="L3375" s="158" t="str">
        <f>IFERROR(IF(O3375&gt;0,I3375*O3375,"   -"),"   -")</f>
        <v xml:space="preserve">   -</v>
      </c>
      <c r="M3375" s="52"/>
      <c r="N3375" s="167"/>
      <c r="O3375" s="167"/>
      <c r="S3375" s="53">
        <v>22152</v>
      </c>
    </row>
    <row r="3376" spans="1:19" hidden="1" x14ac:dyDescent="0.25">
      <c r="A3376" s="33" t="s">
        <v>154</v>
      </c>
      <c r="B3376" s="34">
        <f>VLOOKUP(D3376,nusedswatershed,4,FALSE)</f>
        <v>25</v>
      </c>
      <c r="C3376" s="35">
        <v>25</v>
      </c>
      <c r="D3376" s="36" t="s">
        <v>223</v>
      </c>
      <c r="E3376" s="36" t="s">
        <v>101</v>
      </c>
      <c r="F3376" s="21" t="s">
        <v>163</v>
      </c>
      <c r="G3376" s="22">
        <v>1988</v>
      </c>
      <c r="H3376" s="128">
        <v>15</v>
      </c>
      <c r="I3376" s="40">
        <v>15</v>
      </c>
      <c r="J3376" s="159" t="str">
        <f>IFERROR(IF(K3376&gt;0,I3376*K3376,"   -"),"   -")</f>
        <v xml:space="preserve">   -</v>
      </c>
      <c r="K3376" s="52" t="str">
        <f>_xlfn.IFNA(VLOOKUP(D3376&amp;"."&amp;G3376,PNIdata!$E$6:$L$264,2,FALSE),"-")</f>
        <v>-</v>
      </c>
      <c r="L3376" s="158" t="str">
        <f>IFERROR(IF(O3376&gt;0,I3376*O3376,"   -"),"   -")</f>
        <v xml:space="preserve">   -</v>
      </c>
      <c r="M3376" s="52"/>
      <c r="N3376" s="167"/>
      <c r="O3376" s="167"/>
      <c r="S3376" s="53">
        <v>72219</v>
      </c>
    </row>
    <row r="3377" spans="1:19" hidden="1" x14ac:dyDescent="0.25">
      <c r="A3377" s="33" t="s">
        <v>154</v>
      </c>
      <c r="B3377" s="34">
        <f>VLOOKUP(D3377,nusedswatershed,4,FALSE)</f>
        <v>25</v>
      </c>
      <c r="C3377" s="35">
        <v>25</v>
      </c>
      <c r="D3377" s="36" t="s">
        <v>223</v>
      </c>
      <c r="E3377" s="36" t="s">
        <v>101</v>
      </c>
      <c r="F3377" s="21" t="s">
        <v>163</v>
      </c>
      <c r="G3377" s="22">
        <v>1987</v>
      </c>
      <c r="H3377" s="128">
        <v>10</v>
      </c>
      <c r="I3377" s="40">
        <v>10</v>
      </c>
      <c r="J3377" s="159" t="str">
        <f>IFERROR(IF(K3377&gt;0,I3377*K3377,"   -"),"   -")</f>
        <v xml:space="preserve">   -</v>
      </c>
      <c r="K3377" s="52" t="str">
        <f>_xlfn.IFNA(VLOOKUP(D3377&amp;"."&amp;G3377,PNIdata!$E$6:$L$264,2,FALSE),"-")</f>
        <v>-</v>
      </c>
      <c r="L3377" s="158" t="str">
        <f>IFERROR(IF(O3377&gt;0,I3377*O3377,"   -"),"   -")</f>
        <v xml:space="preserve">   -</v>
      </c>
      <c r="M3377" s="52"/>
      <c r="N3377" s="167"/>
      <c r="O3377" s="167"/>
      <c r="S3377" s="53">
        <v>23252</v>
      </c>
    </row>
    <row r="3378" spans="1:19" hidden="1" x14ac:dyDescent="0.25">
      <c r="A3378" s="33" t="s">
        <v>154</v>
      </c>
      <c r="B3378" s="34">
        <f>VLOOKUP(D3378,nusedswatershed,4,FALSE)</f>
        <v>25</v>
      </c>
      <c r="C3378" s="35">
        <v>25</v>
      </c>
      <c r="D3378" s="36" t="s">
        <v>223</v>
      </c>
      <c r="E3378" s="36" t="s">
        <v>101</v>
      </c>
      <c r="F3378" s="21" t="s">
        <v>163</v>
      </c>
      <c r="G3378" s="22">
        <v>1986</v>
      </c>
      <c r="H3378" s="128">
        <v>7</v>
      </c>
      <c r="I3378" s="40">
        <v>7</v>
      </c>
      <c r="J3378" s="159" t="str">
        <f>IFERROR(IF(K3378&gt;0,I3378*K3378,"   -"),"   -")</f>
        <v xml:space="preserve">   -</v>
      </c>
      <c r="K3378" s="52" t="str">
        <f>_xlfn.IFNA(VLOOKUP(D3378&amp;"."&amp;G3378,PNIdata!$E$6:$L$264,2,FALSE),"-")</f>
        <v>-</v>
      </c>
      <c r="L3378" s="158" t="str">
        <f>IFERROR(IF(O3378&gt;0,I3378*O3378,"   -"),"   -")</f>
        <v xml:space="preserve">   -</v>
      </c>
      <c r="M3378" s="52"/>
      <c r="N3378" s="167"/>
      <c r="O3378" s="167"/>
      <c r="S3378" s="53"/>
    </row>
    <row r="3379" spans="1:19" hidden="1" x14ac:dyDescent="0.25">
      <c r="A3379" s="33" t="s">
        <v>154</v>
      </c>
      <c r="B3379" s="34">
        <f>VLOOKUP(D3379,nusedswatershed,4,FALSE)</f>
        <v>25</v>
      </c>
      <c r="C3379" s="35">
        <v>25</v>
      </c>
      <c r="D3379" s="36" t="s">
        <v>223</v>
      </c>
      <c r="E3379" s="36" t="s">
        <v>101</v>
      </c>
      <c r="F3379" s="21" t="s">
        <v>163</v>
      </c>
      <c r="G3379" s="22">
        <v>1985</v>
      </c>
      <c r="H3379" s="128">
        <v>30</v>
      </c>
      <c r="I3379" s="40">
        <v>30</v>
      </c>
      <c r="J3379" s="159" t="str">
        <f>IFERROR(IF(K3379&gt;0,I3379*K3379,"   -"),"   -")</f>
        <v xml:space="preserve">   -</v>
      </c>
      <c r="K3379" s="52" t="str">
        <f>_xlfn.IFNA(VLOOKUP(D3379&amp;"."&amp;G3379,PNIdata!$E$6:$L$264,2,FALSE),"-")</f>
        <v>-</v>
      </c>
      <c r="L3379" s="158" t="str">
        <f>IFERROR(IF(O3379&gt;0,I3379*O3379,"   -"),"   -")</f>
        <v xml:space="preserve">   -</v>
      </c>
      <c r="M3379" s="52"/>
      <c r="N3379" s="167"/>
      <c r="O3379" s="167"/>
      <c r="S3379" s="53">
        <v>29600</v>
      </c>
    </row>
    <row r="3380" spans="1:19" hidden="1" x14ac:dyDescent="0.25">
      <c r="A3380" s="33" t="s">
        <v>154</v>
      </c>
      <c r="B3380" s="34">
        <f>VLOOKUP(D3380,nusedswatershed,4,FALSE)</f>
        <v>25</v>
      </c>
      <c r="C3380" s="35">
        <v>25</v>
      </c>
      <c r="D3380" s="36" t="s">
        <v>223</v>
      </c>
      <c r="E3380" s="36" t="s">
        <v>101</v>
      </c>
      <c r="F3380" s="21" t="s">
        <v>163</v>
      </c>
      <c r="G3380" s="22">
        <v>1984</v>
      </c>
      <c r="H3380" s="128">
        <v>50</v>
      </c>
      <c r="I3380" s="40">
        <v>50</v>
      </c>
      <c r="J3380" s="159" t="str">
        <f>IFERROR(IF(K3380&gt;0,I3380*K3380,"   -"),"   -")</f>
        <v xml:space="preserve">   -</v>
      </c>
      <c r="K3380" s="52" t="str">
        <f>_xlfn.IFNA(VLOOKUP(D3380&amp;"."&amp;G3380,PNIdata!$E$6:$L$264,2,FALSE),"-")</f>
        <v>-</v>
      </c>
      <c r="L3380" s="158" t="str">
        <f>IFERROR(IF(O3380&gt;0,I3380*O3380,"   -"),"   -")</f>
        <v xml:space="preserve">   -</v>
      </c>
      <c r="M3380" s="52"/>
      <c r="N3380" s="167"/>
      <c r="O3380" s="167"/>
      <c r="S3380" s="53">
        <v>139200</v>
      </c>
    </row>
    <row r="3381" spans="1:19" hidden="1" x14ac:dyDescent="0.25">
      <c r="A3381" s="33" t="s">
        <v>154</v>
      </c>
      <c r="B3381" s="34">
        <f>VLOOKUP(D3381,nusedswatershed,4,FALSE)</f>
        <v>25</v>
      </c>
      <c r="C3381" s="35">
        <v>25</v>
      </c>
      <c r="D3381" s="36" t="s">
        <v>223</v>
      </c>
      <c r="E3381" s="36" t="s">
        <v>101</v>
      </c>
      <c r="F3381" s="21" t="s">
        <v>163</v>
      </c>
      <c r="G3381" s="22">
        <v>1983</v>
      </c>
      <c r="H3381" s="128">
        <v>40</v>
      </c>
      <c r="I3381" s="40">
        <v>40</v>
      </c>
      <c r="J3381" s="159" t="str">
        <f>IFERROR(IF(K3381&gt;0,I3381*K3381,"   -"),"   -")</f>
        <v xml:space="preserve">   -</v>
      </c>
      <c r="K3381" s="52" t="str">
        <f>_xlfn.IFNA(VLOOKUP(D3381&amp;"."&amp;G3381,PNIdata!$E$6:$L$264,2,FALSE),"-")</f>
        <v>-</v>
      </c>
      <c r="L3381" s="158" t="str">
        <f>IFERROR(IF(O3381&gt;0,I3381*O3381,"   -"),"   -")</f>
        <v xml:space="preserve">   -</v>
      </c>
      <c r="M3381" s="52"/>
      <c r="N3381" s="167"/>
      <c r="O3381" s="167"/>
      <c r="S3381" s="53"/>
    </row>
    <row r="3382" spans="1:19" hidden="1" x14ac:dyDescent="0.25">
      <c r="A3382" s="33" t="s">
        <v>154</v>
      </c>
      <c r="B3382" s="34">
        <f>VLOOKUP(D3382,nusedswatershed,4,FALSE)</f>
        <v>25</v>
      </c>
      <c r="C3382" s="35">
        <v>25</v>
      </c>
      <c r="D3382" s="36" t="s">
        <v>223</v>
      </c>
      <c r="E3382" s="36" t="s">
        <v>101</v>
      </c>
      <c r="F3382" s="21" t="s">
        <v>163</v>
      </c>
      <c r="G3382" s="22">
        <v>1982</v>
      </c>
      <c r="H3382" s="128" t="s">
        <v>643</v>
      </c>
      <c r="I3382" s="40"/>
      <c r="J3382" s="159" t="str">
        <f>IFERROR(IF(K3382&gt;0,I3382*K3382,"   -"),"   -")</f>
        <v xml:space="preserve">   -</v>
      </c>
      <c r="K3382" s="52" t="str">
        <f>_xlfn.IFNA(VLOOKUP(D3382&amp;"."&amp;G3382,PNIdata!$E$6:$L$264,2,FALSE),"-")</f>
        <v>-</v>
      </c>
      <c r="L3382" s="158" t="str">
        <f>IFERROR(IF(O3382&gt;0,I3382*O3382,"   -"),"   -")</f>
        <v xml:space="preserve">   -</v>
      </c>
      <c r="M3382" s="52"/>
      <c r="N3382" s="167"/>
      <c r="O3382" s="167"/>
      <c r="S3382" s="53"/>
    </row>
    <row r="3383" spans="1:19" hidden="1" x14ac:dyDescent="0.25">
      <c r="A3383" s="33" t="s">
        <v>154</v>
      </c>
      <c r="B3383" s="34">
        <f>VLOOKUP(D3383,nusedswatershed,4,FALSE)</f>
        <v>25</v>
      </c>
      <c r="C3383" s="35">
        <v>25</v>
      </c>
      <c r="D3383" s="36" t="s">
        <v>223</v>
      </c>
      <c r="E3383" s="36" t="s">
        <v>101</v>
      </c>
      <c r="F3383" s="21" t="s">
        <v>163</v>
      </c>
      <c r="G3383" s="22">
        <v>1981</v>
      </c>
      <c r="H3383" s="128" t="s">
        <v>643</v>
      </c>
      <c r="I3383" s="40"/>
      <c r="J3383" s="159" t="str">
        <f>IFERROR(IF(K3383&gt;0,I3383*K3383,"   -"),"   -")</f>
        <v xml:space="preserve">   -</v>
      </c>
      <c r="K3383" s="52" t="str">
        <f>_xlfn.IFNA(VLOOKUP(D3383&amp;"."&amp;G3383,PNIdata!$E$6:$L$264,2,FALSE),"-")</f>
        <v>-</v>
      </c>
      <c r="L3383" s="158" t="str">
        <f>IFERROR(IF(O3383&gt;0,I3383*O3383,"   -"),"   -")</f>
        <v xml:space="preserve">   -</v>
      </c>
      <c r="M3383" s="52"/>
      <c r="N3383" s="167"/>
      <c r="O3383" s="167"/>
      <c r="S3383" s="53"/>
    </row>
    <row r="3384" spans="1:19" hidden="1" x14ac:dyDescent="0.25">
      <c r="A3384" s="33" t="s">
        <v>154</v>
      </c>
      <c r="B3384" s="34">
        <f>VLOOKUP(D3384,nusedswatershed,4,FALSE)</f>
        <v>25</v>
      </c>
      <c r="C3384" s="35">
        <v>25</v>
      </c>
      <c r="D3384" s="36" t="s">
        <v>223</v>
      </c>
      <c r="E3384" s="36" t="s">
        <v>101</v>
      </c>
      <c r="F3384" s="21" t="s">
        <v>163</v>
      </c>
      <c r="G3384" s="22">
        <v>1980</v>
      </c>
      <c r="H3384" s="128">
        <v>100</v>
      </c>
      <c r="I3384" s="40">
        <v>100</v>
      </c>
      <c r="J3384" s="159" t="str">
        <f>IFERROR(IF(K3384&gt;0,I3384*K3384,"   -"),"   -")</f>
        <v xml:space="preserve">   -</v>
      </c>
      <c r="K3384" s="52" t="str">
        <f>_xlfn.IFNA(VLOOKUP(D3384&amp;"."&amp;G3384,PNIdata!$E$6:$L$264,2,FALSE),"-")</f>
        <v>-</v>
      </c>
      <c r="L3384" s="158" t="str">
        <f>IFERROR(IF(O3384&gt;0,I3384*O3384,"   -"),"   -")</f>
        <v xml:space="preserve">   -</v>
      </c>
      <c r="M3384" s="52"/>
      <c r="N3384" s="167"/>
      <c r="O3384" s="167"/>
      <c r="S3384" s="53"/>
    </row>
    <row r="3385" spans="1:19" hidden="1" x14ac:dyDescent="0.25">
      <c r="A3385" s="33" t="s">
        <v>154</v>
      </c>
      <c r="B3385" s="34">
        <f>VLOOKUP(D3385,nusedswatershed,4,FALSE)</f>
        <v>25</v>
      </c>
      <c r="C3385" s="35">
        <v>25</v>
      </c>
      <c r="D3385" s="36" t="s">
        <v>223</v>
      </c>
      <c r="E3385" s="36" t="s">
        <v>101</v>
      </c>
      <c r="F3385" s="21" t="s">
        <v>163</v>
      </c>
      <c r="G3385" s="22">
        <v>1979</v>
      </c>
      <c r="H3385" s="128">
        <v>20</v>
      </c>
      <c r="I3385" s="40">
        <v>20</v>
      </c>
      <c r="J3385" s="159" t="str">
        <f>IFERROR(IF(K3385&gt;0,I3385*K3385,"   -"),"   -")</f>
        <v xml:space="preserve">   -</v>
      </c>
      <c r="K3385" s="52" t="str">
        <f>_xlfn.IFNA(VLOOKUP(D3385&amp;"."&amp;G3385,PNIdata!$E$6:$L$264,2,FALSE),"-")</f>
        <v>-</v>
      </c>
      <c r="L3385" s="158" t="str">
        <f>IFERROR(IF(O3385&gt;0,I3385*O3385,"   -"),"   -")</f>
        <v xml:space="preserve">   -</v>
      </c>
      <c r="M3385" s="52"/>
      <c r="N3385" s="167"/>
      <c r="O3385" s="167"/>
      <c r="S3385" s="53"/>
    </row>
    <row r="3386" spans="1:19" hidden="1" x14ac:dyDescent="0.25">
      <c r="A3386" s="33" t="s">
        <v>154</v>
      </c>
      <c r="B3386" s="34">
        <f>VLOOKUP(D3386,nusedswatershed,4,FALSE)</f>
        <v>25</v>
      </c>
      <c r="C3386" s="35">
        <v>25</v>
      </c>
      <c r="D3386" s="36" t="s">
        <v>223</v>
      </c>
      <c r="E3386" s="36" t="s">
        <v>101</v>
      </c>
      <c r="F3386" s="21" t="s">
        <v>163</v>
      </c>
      <c r="G3386" s="22">
        <v>1978</v>
      </c>
      <c r="H3386" s="128" t="s">
        <v>643</v>
      </c>
      <c r="I3386" s="40"/>
      <c r="J3386" s="159" t="str">
        <f>IFERROR(IF(K3386&gt;0,I3386*K3386,"   -"),"   -")</f>
        <v xml:space="preserve">   -</v>
      </c>
      <c r="K3386" s="52" t="str">
        <f>_xlfn.IFNA(VLOOKUP(D3386&amp;"."&amp;G3386,PNIdata!$E$6:$L$264,2,FALSE),"-")</f>
        <v>-</v>
      </c>
      <c r="L3386" s="158" t="str">
        <f>IFERROR(IF(O3386&gt;0,I3386*O3386,"   -"),"   -")</f>
        <v xml:space="preserve">   -</v>
      </c>
      <c r="M3386" s="52"/>
      <c r="N3386" s="167"/>
      <c r="O3386" s="167"/>
      <c r="S3386" s="53"/>
    </row>
    <row r="3387" spans="1:19" hidden="1" x14ac:dyDescent="0.25">
      <c r="A3387" s="33" t="s">
        <v>154</v>
      </c>
      <c r="B3387" s="34">
        <f>VLOOKUP(D3387,nusedswatershed,4,FALSE)</f>
        <v>25</v>
      </c>
      <c r="C3387" s="35">
        <v>25</v>
      </c>
      <c r="D3387" s="36" t="s">
        <v>223</v>
      </c>
      <c r="E3387" s="36" t="s">
        <v>101</v>
      </c>
      <c r="F3387" s="21" t="s">
        <v>163</v>
      </c>
      <c r="G3387" s="22">
        <v>1977</v>
      </c>
      <c r="H3387" s="128">
        <v>20</v>
      </c>
      <c r="I3387" s="40">
        <v>20</v>
      </c>
      <c r="J3387" s="159" t="str">
        <f>IFERROR(IF(K3387&gt;0,I3387*K3387,"   -"),"   -")</f>
        <v xml:space="preserve">   -</v>
      </c>
      <c r="K3387" s="52" t="str">
        <f>_xlfn.IFNA(VLOOKUP(D3387&amp;"."&amp;G3387,PNIdata!$E$6:$L$264,2,FALSE),"-")</f>
        <v>-</v>
      </c>
      <c r="L3387" s="158" t="str">
        <f>IFERROR(IF(O3387&gt;0,I3387*O3387,"   -"),"   -")</f>
        <v xml:space="preserve">   -</v>
      </c>
      <c r="M3387" s="52"/>
      <c r="N3387" s="167"/>
      <c r="O3387" s="167"/>
      <c r="S3387" s="53"/>
    </row>
    <row r="3388" spans="1:19" hidden="1" x14ac:dyDescent="0.25">
      <c r="A3388" s="33" t="s">
        <v>154</v>
      </c>
      <c r="B3388" s="34">
        <f>VLOOKUP(D3388,nusedswatershed,4,FALSE)</f>
        <v>25</v>
      </c>
      <c r="C3388" s="35">
        <v>25</v>
      </c>
      <c r="D3388" s="36" t="s">
        <v>223</v>
      </c>
      <c r="E3388" s="36" t="s">
        <v>101</v>
      </c>
      <c r="F3388" s="21" t="s">
        <v>163</v>
      </c>
      <c r="G3388" s="22">
        <v>1976</v>
      </c>
      <c r="H3388" s="128">
        <v>25</v>
      </c>
      <c r="I3388" s="40">
        <v>25</v>
      </c>
      <c r="J3388" s="159" t="str">
        <f>IFERROR(IF(K3388&gt;0,I3388*K3388,"   -"),"   -")</f>
        <v xml:space="preserve">   -</v>
      </c>
      <c r="K3388" s="52" t="str">
        <f>_xlfn.IFNA(VLOOKUP(D3388&amp;"."&amp;G3388,PNIdata!$E$6:$L$264,2,FALSE),"-")</f>
        <v>-</v>
      </c>
      <c r="L3388" s="158" t="str">
        <f>IFERROR(IF(O3388&gt;0,I3388*O3388,"   -"),"   -")</f>
        <v xml:space="preserve">   -</v>
      </c>
      <c r="M3388" s="52"/>
      <c r="N3388" s="167"/>
      <c r="O3388" s="167"/>
      <c r="S3388" s="53"/>
    </row>
    <row r="3389" spans="1:19" hidden="1" x14ac:dyDescent="0.25">
      <c r="A3389" s="33" t="s">
        <v>154</v>
      </c>
      <c r="B3389" s="34">
        <f>VLOOKUP(D3389,nusedswatershed,4,FALSE)</f>
        <v>25</v>
      </c>
      <c r="C3389" s="35">
        <v>25</v>
      </c>
      <c r="D3389" s="36" t="s">
        <v>223</v>
      </c>
      <c r="E3389" s="36" t="s">
        <v>101</v>
      </c>
      <c r="F3389" s="21" t="s">
        <v>163</v>
      </c>
      <c r="G3389" s="22">
        <v>1975</v>
      </c>
      <c r="H3389" s="128">
        <v>25</v>
      </c>
      <c r="I3389" s="40">
        <v>25</v>
      </c>
      <c r="J3389" s="159" t="str">
        <f>IFERROR(IF(K3389&gt;0,I3389*K3389,"   -"),"   -")</f>
        <v xml:space="preserve">   -</v>
      </c>
      <c r="K3389" s="52" t="str">
        <f>_xlfn.IFNA(VLOOKUP(D3389&amp;"."&amp;G3389,PNIdata!$E$6:$L$264,2,FALSE),"-")</f>
        <v>-</v>
      </c>
      <c r="L3389" s="158" t="str">
        <f>IFERROR(IF(O3389&gt;0,I3389*O3389,"   -"),"   -")</f>
        <v xml:space="preserve">   -</v>
      </c>
      <c r="M3389" s="52"/>
      <c r="N3389" s="167"/>
      <c r="O3389" s="167"/>
      <c r="S3389" s="53"/>
    </row>
    <row r="3390" spans="1:19" hidden="1" x14ac:dyDescent="0.25">
      <c r="A3390" s="33" t="s">
        <v>154</v>
      </c>
      <c r="B3390" s="34">
        <f>VLOOKUP(D3390,nusedswatershed,4,FALSE)</f>
        <v>25</v>
      </c>
      <c r="C3390" s="35">
        <v>25</v>
      </c>
      <c r="D3390" s="36" t="s">
        <v>223</v>
      </c>
      <c r="E3390" s="36" t="s">
        <v>101</v>
      </c>
      <c r="F3390" s="21" t="s">
        <v>163</v>
      </c>
      <c r="G3390" s="22">
        <v>1974</v>
      </c>
      <c r="H3390" s="128">
        <v>25</v>
      </c>
      <c r="I3390" s="40">
        <v>25</v>
      </c>
      <c r="J3390" s="159" t="str">
        <f>IFERROR(IF(K3390&gt;0,I3390*K3390,"   -"),"   -")</f>
        <v xml:space="preserve">   -</v>
      </c>
      <c r="K3390" s="52" t="str">
        <f>_xlfn.IFNA(VLOOKUP(D3390&amp;"."&amp;G3390,PNIdata!$E$6:$L$264,2,FALSE),"-")</f>
        <v>-</v>
      </c>
      <c r="L3390" s="158" t="str">
        <f>IFERROR(IF(O3390&gt;0,I3390*O3390,"   -"),"   -")</f>
        <v xml:space="preserve">   -</v>
      </c>
      <c r="M3390" s="52"/>
      <c r="N3390" s="167"/>
      <c r="O3390" s="167"/>
      <c r="S3390" s="53"/>
    </row>
    <row r="3391" spans="1:19" hidden="1" x14ac:dyDescent="0.25">
      <c r="A3391" s="33" t="s">
        <v>154</v>
      </c>
      <c r="B3391" s="34">
        <f>VLOOKUP(D3391,nusedswatershed,4,FALSE)</f>
        <v>25</v>
      </c>
      <c r="C3391" s="35">
        <v>25</v>
      </c>
      <c r="D3391" s="36" t="s">
        <v>223</v>
      </c>
      <c r="E3391" s="36" t="s">
        <v>101</v>
      </c>
      <c r="F3391" s="21" t="s">
        <v>163</v>
      </c>
      <c r="G3391" s="22">
        <v>1973</v>
      </c>
      <c r="H3391" s="128">
        <v>25</v>
      </c>
      <c r="I3391" s="40">
        <v>25</v>
      </c>
      <c r="J3391" s="159" t="str">
        <f>IFERROR(IF(K3391&gt;0,I3391*K3391,"   -"),"   -")</f>
        <v xml:space="preserve">   -</v>
      </c>
      <c r="K3391" s="52" t="str">
        <f>_xlfn.IFNA(VLOOKUP(D3391&amp;"."&amp;G3391,PNIdata!$E$6:$L$264,2,FALSE),"-")</f>
        <v>-</v>
      </c>
      <c r="L3391" s="158" t="str">
        <f>IFERROR(IF(O3391&gt;0,I3391*O3391,"   -"),"   -")</f>
        <v xml:space="preserve">   -</v>
      </c>
      <c r="M3391" s="52"/>
      <c r="N3391" s="167"/>
      <c r="O3391" s="167"/>
      <c r="S3391" s="53"/>
    </row>
    <row r="3392" spans="1:19" hidden="1" x14ac:dyDescent="0.25">
      <c r="A3392" s="33" t="s">
        <v>154</v>
      </c>
      <c r="B3392" s="34">
        <f>VLOOKUP(D3392,nusedswatershed,4,FALSE)</f>
        <v>25</v>
      </c>
      <c r="C3392" s="35">
        <v>25</v>
      </c>
      <c r="D3392" s="36" t="s">
        <v>223</v>
      </c>
      <c r="E3392" s="36" t="s">
        <v>101</v>
      </c>
      <c r="F3392" s="21" t="s">
        <v>163</v>
      </c>
      <c r="G3392" s="22">
        <v>1972</v>
      </c>
      <c r="H3392" s="128">
        <v>25</v>
      </c>
      <c r="I3392" s="40">
        <v>25</v>
      </c>
      <c r="J3392" s="159" t="str">
        <f>IFERROR(IF(K3392&gt;0,I3392*K3392,"   -"),"   -")</f>
        <v xml:space="preserve">   -</v>
      </c>
      <c r="K3392" s="52" t="str">
        <f>_xlfn.IFNA(VLOOKUP(D3392&amp;"."&amp;G3392,PNIdata!$E$6:$L$264,2,FALSE),"-")</f>
        <v>-</v>
      </c>
      <c r="L3392" s="158" t="str">
        <f>IFERROR(IF(O3392&gt;0,I3392*O3392,"   -"),"   -")</f>
        <v xml:space="preserve">   -</v>
      </c>
      <c r="M3392" s="52"/>
      <c r="N3392" s="167"/>
      <c r="O3392" s="167"/>
      <c r="S3392" s="53"/>
    </row>
    <row r="3393" spans="1:19" hidden="1" x14ac:dyDescent="0.25">
      <c r="A3393" s="33" t="s">
        <v>154</v>
      </c>
      <c r="B3393" s="34">
        <f>VLOOKUP(D3393,nusedswatershed,4,FALSE)</f>
        <v>25</v>
      </c>
      <c r="C3393" s="35">
        <v>25</v>
      </c>
      <c r="D3393" s="36" t="s">
        <v>223</v>
      </c>
      <c r="E3393" s="36" t="s">
        <v>101</v>
      </c>
      <c r="F3393" s="21" t="s">
        <v>163</v>
      </c>
      <c r="G3393" s="22">
        <v>1971</v>
      </c>
      <c r="H3393" s="128">
        <v>25</v>
      </c>
      <c r="I3393" s="40">
        <v>25</v>
      </c>
      <c r="J3393" s="159" t="str">
        <f>IFERROR(IF(K3393&gt;0,I3393*K3393,"   -"),"   -")</f>
        <v xml:space="preserve">   -</v>
      </c>
      <c r="K3393" s="52" t="str">
        <f>_xlfn.IFNA(VLOOKUP(D3393&amp;"."&amp;G3393,PNIdata!$E$6:$L$264,2,FALSE),"-")</f>
        <v>-</v>
      </c>
      <c r="L3393" s="158" t="str">
        <f>IFERROR(IF(O3393&gt;0,I3393*O3393,"   -"),"   -")</f>
        <v xml:space="preserve">   -</v>
      </c>
      <c r="M3393" s="52"/>
      <c r="N3393" s="167"/>
      <c r="O3393" s="167"/>
      <c r="S3393" s="53"/>
    </row>
    <row r="3394" spans="1:19" hidden="1" x14ac:dyDescent="0.25">
      <c r="A3394" s="33" t="s">
        <v>154</v>
      </c>
      <c r="B3394" s="34">
        <f>VLOOKUP(D3394,nusedswatershed,4,FALSE)</f>
        <v>25</v>
      </c>
      <c r="C3394" s="35">
        <v>25</v>
      </c>
      <c r="D3394" s="36" t="s">
        <v>223</v>
      </c>
      <c r="E3394" s="36" t="s">
        <v>101</v>
      </c>
      <c r="F3394" s="21" t="s">
        <v>163</v>
      </c>
      <c r="G3394" s="22">
        <v>1970</v>
      </c>
      <c r="H3394" s="128">
        <v>25</v>
      </c>
      <c r="I3394" s="40">
        <v>25</v>
      </c>
      <c r="J3394" s="159" t="str">
        <f>IFERROR(IF(K3394&gt;0,I3394*K3394,"   -"),"   -")</f>
        <v xml:space="preserve">   -</v>
      </c>
      <c r="K3394" s="52" t="str">
        <f>_xlfn.IFNA(VLOOKUP(D3394&amp;"."&amp;G3394,PNIdata!$E$6:$L$264,2,FALSE),"-")</f>
        <v>-</v>
      </c>
      <c r="L3394" s="158" t="str">
        <f>IFERROR(IF(O3394&gt;0,I3394*O3394,"   -"),"   -")</f>
        <v xml:space="preserve">   -</v>
      </c>
      <c r="M3394" s="52"/>
      <c r="N3394" s="167"/>
      <c r="O3394" s="167"/>
      <c r="S3394" s="53"/>
    </row>
    <row r="3395" spans="1:19" hidden="1" x14ac:dyDescent="0.25">
      <c r="A3395" s="33" t="s">
        <v>154</v>
      </c>
      <c r="B3395" s="34">
        <f>VLOOKUP(D3395,nusedswatershed,4,FALSE)</f>
        <v>25</v>
      </c>
      <c r="C3395" s="35">
        <v>25</v>
      </c>
      <c r="D3395" s="36" t="s">
        <v>223</v>
      </c>
      <c r="E3395" s="36" t="s">
        <v>101</v>
      </c>
      <c r="F3395" s="21" t="s">
        <v>163</v>
      </c>
      <c r="G3395" s="22">
        <v>1969</v>
      </c>
      <c r="H3395" s="128">
        <v>75</v>
      </c>
      <c r="I3395" s="40">
        <v>75</v>
      </c>
      <c r="J3395" s="159" t="str">
        <f>IFERROR(IF(K3395&gt;0,I3395*K3395,"   -"),"   -")</f>
        <v xml:space="preserve">   -</v>
      </c>
      <c r="K3395" s="52" t="str">
        <f>_xlfn.IFNA(VLOOKUP(D3395&amp;"."&amp;G3395,PNIdata!$E$6:$L$264,2,FALSE),"-")</f>
        <v>-</v>
      </c>
      <c r="L3395" s="158" t="str">
        <f>IFERROR(IF(O3395&gt;0,I3395*O3395,"   -"),"   -")</f>
        <v xml:space="preserve">   -</v>
      </c>
      <c r="M3395" s="52"/>
      <c r="N3395" s="167"/>
      <c r="O3395" s="167"/>
      <c r="S3395" s="53"/>
    </row>
    <row r="3396" spans="1:19" hidden="1" x14ac:dyDescent="0.25">
      <c r="A3396" s="33" t="s">
        <v>154</v>
      </c>
      <c r="B3396" s="34">
        <f>VLOOKUP(D3396,nusedswatershed,4,FALSE)</f>
        <v>25</v>
      </c>
      <c r="C3396" s="35">
        <v>25</v>
      </c>
      <c r="D3396" s="36" t="s">
        <v>223</v>
      </c>
      <c r="E3396" s="36" t="s">
        <v>101</v>
      </c>
      <c r="F3396" s="21" t="s">
        <v>163</v>
      </c>
      <c r="G3396" s="22">
        <v>1968</v>
      </c>
      <c r="H3396" s="128">
        <v>25</v>
      </c>
      <c r="I3396" s="40">
        <v>25</v>
      </c>
      <c r="J3396" s="159" t="str">
        <f>IFERROR(IF(K3396&gt;0,I3396*K3396,"   -"),"   -")</f>
        <v xml:space="preserve">   -</v>
      </c>
      <c r="K3396" s="52" t="str">
        <f>_xlfn.IFNA(VLOOKUP(D3396&amp;"."&amp;G3396,PNIdata!$E$6:$L$264,2,FALSE),"-")</f>
        <v>-</v>
      </c>
      <c r="L3396" s="158" t="str">
        <f>IFERROR(IF(O3396&gt;0,I3396*O3396,"   -"),"   -")</f>
        <v xml:space="preserve">   -</v>
      </c>
      <c r="M3396" s="52"/>
      <c r="N3396" s="167"/>
      <c r="O3396" s="167"/>
      <c r="S3396" s="53"/>
    </row>
    <row r="3397" spans="1:19" hidden="1" x14ac:dyDescent="0.25">
      <c r="A3397" s="33" t="s">
        <v>154</v>
      </c>
      <c r="B3397" s="34">
        <f>VLOOKUP(D3397,nusedswatershed,4,FALSE)</f>
        <v>25</v>
      </c>
      <c r="C3397" s="35">
        <v>25</v>
      </c>
      <c r="D3397" s="36" t="s">
        <v>223</v>
      </c>
      <c r="E3397" s="36" t="s">
        <v>101</v>
      </c>
      <c r="F3397" s="21" t="s">
        <v>163</v>
      </c>
      <c r="G3397" s="22">
        <v>1967</v>
      </c>
      <c r="H3397" s="128">
        <v>25</v>
      </c>
      <c r="I3397" s="40">
        <v>25</v>
      </c>
      <c r="J3397" s="159" t="str">
        <f>IFERROR(IF(K3397&gt;0,I3397*K3397,"   -"),"   -")</f>
        <v xml:space="preserve">   -</v>
      </c>
      <c r="K3397" s="52" t="str">
        <f>_xlfn.IFNA(VLOOKUP(D3397&amp;"."&amp;G3397,PNIdata!$E$6:$L$264,2,FALSE),"-")</f>
        <v>-</v>
      </c>
      <c r="L3397" s="158" t="str">
        <f>IFERROR(IF(O3397&gt;0,I3397*O3397,"   -"),"   -")</f>
        <v xml:space="preserve">   -</v>
      </c>
      <c r="M3397" s="52"/>
      <c r="N3397" s="167"/>
      <c r="O3397" s="167"/>
      <c r="S3397" s="53"/>
    </row>
    <row r="3398" spans="1:19" hidden="1" x14ac:dyDescent="0.25">
      <c r="A3398" s="33" t="s">
        <v>154</v>
      </c>
      <c r="B3398" s="34">
        <f>VLOOKUP(D3398,nusedswatershed,4,FALSE)</f>
        <v>25</v>
      </c>
      <c r="C3398" s="35">
        <v>25</v>
      </c>
      <c r="D3398" s="36" t="s">
        <v>223</v>
      </c>
      <c r="E3398" s="36" t="s">
        <v>101</v>
      </c>
      <c r="F3398" s="21" t="s">
        <v>163</v>
      </c>
      <c r="G3398" s="22">
        <v>1966</v>
      </c>
      <c r="H3398" s="128">
        <v>25</v>
      </c>
      <c r="I3398" s="40">
        <v>25</v>
      </c>
      <c r="J3398" s="159" t="str">
        <f>IFERROR(IF(K3398&gt;0,I3398*K3398,"   -"),"   -")</f>
        <v xml:space="preserve">   -</v>
      </c>
      <c r="K3398" s="52" t="str">
        <f>_xlfn.IFNA(VLOOKUP(D3398&amp;"."&amp;G3398,PNIdata!$E$6:$L$264,2,FALSE),"-")</f>
        <v>-</v>
      </c>
      <c r="L3398" s="158" t="str">
        <f>IFERROR(IF(O3398&gt;0,I3398*O3398,"   -"),"   -")</f>
        <v xml:space="preserve">   -</v>
      </c>
      <c r="M3398" s="52"/>
      <c r="N3398" s="167"/>
      <c r="O3398" s="167"/>
      <c r="S3398" s="53"/>
    </row>
    <row r="3399" spans="1:19" hidden="1" x14ac:dyDescent="0.25">
      <c r="A3399" s="33" t="s">
        <v>154</v>
      </c>
      <c r="B3399" s="34">
        <f>VLOOKUP(D3399,nusedswatershed,4,FALSE)</f>
        <v>25</v>
      </c>
      <c r="C3399" s="35">
        <v>25</v>
      </c>
      <c r="D3399" s="36" t="s">
        <v>223</v>
      </c>
      <c r="E3399" s="36" t="s">
        <v>101</v>
      </c>
      <c r="F3399" s="21" t="s">
        <v>163</v>
      </c>
      <c r="G3399" s="22">
        <v>1965</v>
      </c>
      <c r="H3399" s="128" t="s">
        <v>643</v>
      </c>
      <c r="I3399" s="40"/>
      <c r="J3399" s="159" t="str">
        <f>IFERROR(IF(K3399&gt;0,I3399*K3399,"   -"),"   -")</f>
        <v xml:space="preserve">   -</v>
      </c>
      <c r="K3399" s="52" t="str">
        <f>_xlfn.IFNA(VLOOKUP(D3399&amp;"."&amp;G3399,PNIdata!$E$6:$L$264,2,FALSE),"-")</f>
        <v>-</v>
      </c>
      <c r="L3399" s="158" t="str">
        <f>IFERROR(IF(O3399&gt;0,I3399*O3399,"   -"),"   -")</f>
        <v xml:space="preserve">   -</v>
      </c>
      <c r="M3399" s="52"/>
      <c r="N3399" s="167"/>
      <c r="O3399" s="167"/>
      <c r="S3399" s="53"/>
    </row>
    <row r="3400" spans="1:19" hidden="1" x14ac:dyDescent="0.25">
      <c r="A3400" s="33" t="s">
        <v>154</v>
      </c>
      <c r="B3400" s="34">
        <f>VLOOKUP(D3400,nusedswatershed,4,FALSE)</f>
        <v>25</v>
      </c>
      <c r="C3400" s="35">
        <v>25</v>
      </c>
      <c r="D3400" s="36" t="s">
        <v>223</v>
      </c>
      <c r="E3400" s="36" t="s">
        <v>101</v>
      </c>
      <c r="F3400" s="21" t="s">
        <v>163</v>
      </c>
      <c r="G3400" s="22">
        <v>1964</v>
      </c>
      <c r="H3400" s="128">
        <v>200</v>
      </c>
      <c r="I3400" s="40">
        <v>200</v>
      </c>
      <c r="J3400" s="159" t="str">
        <f>IFERROR(IF(K3400&gt;0,I3400*K3400,"   -"),"   -")</f>
        <v xml:space="preserve">   -</v>
      </c>
      <c r="K3400" s="52" t="str">
        <f>_xlfn.IFNA(VLOOKUP(D3400&amp;"."&amp;G3400,PNIdata!$E$6:$L$264,2,FALSE),"-")</f>
        <v>-</v>
      </c>
      <c r="L3400" s="158" t="str">
        <f>IFERROR(IF(O3400&gt;0,I3400*O3400,"   -"),"   -")</f>
        <v xml:space="preserve">   -</v>
      </c>
      <c r="M3400" s="52"/>
      <c r="N3400" s="167"/>
      <c r="O3400" s="167"/>
      <c r="S3400" s="53"/>
    </row>
    <row r="3401" spans="1:19" hidden="1" x14ac:dyDescent="0.25">
      <c r="A3401" s="33" t="s">
        <v>154</v>
      </c>
      <c r="B3401" s="34">
        <f>VLOOKUP(D3401,nusedswatershed,4,FALSE)</f>
        <v>25</v>
      </c>
      <c r="C3401" s="35">
        <v>25</v>
      </c>
      <c r="D3401" s="36" t="s">
        <v>223</v>
      </c>
      <c r="E3401" s="36" t="s">
        <v>101</v>
      </c>
      <c r="F3401" s="21" t="s">
        <v>163</v>
      </c>
      <c r="G3401" s="22">
        <v>1963</v>
      </c>
      <c r="H3401" s="128" t="s">
        <v>643</v>
      </c>
      <c r="I3401" s="40"/>
      <c r="J3401" s="159" t="str">
        <f>IFERROR(IF(K3401&gt;0,I3401*K3401,"   -"),"   -")</f>
        <v xml:space="preserve">   -</v>
      </c>
      <c r="K3401" s="52" t="str">
        <f>_xlfn.IFNA(VLOOKUP(D3401&amp;"."&amp;G3401,PNIdata!$E$6:$L$264,2,FALSE),"-")</f>
        <v>-</v>
      </c>
      <c r="L3401" s="158" t="str">
        <f>IFERROR(IF(O3401&gt;0,I3401*O3401,"   -"),"   -")</f>
        <v xml:space="preserve">   -</v>
      </c>
      <c r="M3401" s="52"/>
      <c r="N3401" s="167"/>
      <c r="O3401" s="167"/>
      <c r="S3401" s="53"/>
    </row>
    <row r="3402" spans="1:19" hidden="1" x14ac:dyDescent="0.25">
      <c r="A3402" s="33" t="s">
        <v>154</v>
      </c>
      <c r="B3402" s="34">
        <f>VLOOKUP(D3402,nusedswatershed,4,FALSE)</f>
        <v>25</v>
      </c>
      <c r="C3402" s="35">
        <v>25</v>
      </c>
      <c r="D3402" s="36" t="s">
        <v>223</v>
      </c>
      <c r="E3402" s="36" t="s">
        <v>101</v>
      </c>
      <c r="F3402" s="21" t="s">
        <v>163</v>
      </c>
      <c r="G3402" s="22">
        <v>1962</v>
      </c>
      <c r="H3402" s="128" t="s">
        <v>645</v>
      </c>
      <c r="I3402" s="40"/>
      <c r="J3402" s="159" t="str">
        <f>IFERROR(IF(K3402&gt;0,I3402*K3402,"   -"),"   -")</f>
        <v xml:space="preserve">   -</v>
      </c>
      <c r="K3402" s="52" t="str">
        <f>_xlfn.IFNA(VLOOKUP(D3402&amp;"."&amp;G3402,PNIdata!$E$6:$L$264,2,FALSE),"-")</f>
        <v>-</v>
      </c>
      <c r="L3402" s="158" t="str">
        <f>IFERROR(IF(O3402&gt;0,I3402*O3402,"   -"),"   -")</f>
        <v xml:space="preserve">   -</v>
      </c>
      <c r="M3402" s="52"/>
      <c r="N3402" s="167"/>
      <c r="O3402" s="167"/>
      <c r="S3402" s="53"/>
    </row>
    <row r="3403" spans="1:19" hidden="1" x14ac:dyDescent="0.25">
      <c r="A3403" s="33" t="s">
        <v>154</v>
      </c>
      <c r="B3403" s="34">
        <f>VLOOKUP(D3403,nusedswatershed,4,FALSE)</f>
        <v>25</v>
      </c>
      <c r="C3403" s="35">
        <v>25</v>
      </c>
      <c r="D3403" s="36" t="s">
        <v>223</v>
      </c>
      <c r="E3403" s="36" t="s">
        <v>101</v>
      </c>
      <c r="F3403" s="21" t="s">
        <v>163</v>
      </c>
      <c r="G3403" s="22">
        <v>1961</v>
      </c>
      <c r="H3403" s="128">
        <v>25</v>
      </c>
      <c r="I3403" s="40">
        <v>25</v>
      </c>
      <c r="J3403" s="159" t="str">
        <f>IFERROR(IF(K3403&gt;0,I3403*K3403,"   -"),"   -")</f>
        <v xml:space="preserve">   -</v>
      </c>
      <c r="K3403" s="52" t="str">
        <f>_xlfn.IFNA(VLOOKUP(D3403&amp;"."&amp;G3403,PNIdata!$E$6:$L$264,2,FALSE),"-")</f>
        <v>-</v>
      </c>
      <c r="L3403" s="158" t="str">
        <f>IFERROR(IF(O3403&gt;0,I3403*O3403,"   -"),"   -")</f>
        <v xml:space="preserve">   -</v>
      </c>
      <c r="M3403" s="52"/>
      <c r="N3403" s="167"/>
      <c r="O3403" s="167"/>
      <c r="S3403" s="53"/>
    </row>
    <row r="3404" spans="1:19" hidden="1" x14ac:dyDescent="0.25">
      <c r="A3404" s="33" t="s">
        <v>154</v>
      </c>
      <c r="B3404" s="34">
        <f>VLOOKUP(D3404,nusedswatershed,4,FALSE)</f>
        <v>25</v>
      </c>
      <c r="C3404" s="35">
        <v>25</v>
      </c>
      <c r="D3404" s="36" t="s">
        <v>223</v>
      </c>
      <c r="E3404" s="36" t="s">
        <v>101</v>
      </c>
      <c r="F3404" s="21" t="s">
        <v>163</v>
      </c>
      <c r="G3404" s="22">
        <v>1960</v>
      </c>
      <c r="H3404" s="128">
        <v>75</v>
      </c>
      <c r="I3404" s="40">
        <v>75</v>
      </c>
      <c r="J3404" s="159" t="str">
        <f>IFERROR(IF(K3404&gt;0,I3404*K3404,"   -"),"   -")</f>
        <v xml:space="preserve">   -</v>
      </c>
      <c r="K3404" s="52" t="str">
        <f>_xlfn.IFNA(VLOOKUP(D3404&amp;"."&amp;G3404,PNIdata!$E$6:$L$264,2,FALSE),"-")</f>
        <v>-</v>
      </c>
      <c r="L3404" s="158" t="str">
        <f>IFERROR(IF(O3404&gt;0,I3404*O3404,"   -"),"   -")</f>
        <v xml:space="preserve">   -</v>
      </c>
      <c r="M3404" s="52"/>
      <c r="N3404" s="167"/>
      <c r="O3404" s="167"/>
      <c r="S3404" s="53"/>
    </row>
    <row r="3405" spans="1:19" hidden="1" x14ac:dyDescent="0.25">
      <c r="A3405" s="33" t="s">
        <v>154</v>
      </c>
      <c r="B3405" s="34">
        <f>VLOOKUP(D3405,nusedswatershed,4,FALSE)</f>
        <v>25</v>
      </c>
      <c r="C3405" s="35">
        <v>25</v>
      </c>
      <c r="D3405" s="36" t="s">
        <v>223</v>
      </c>
      <c r="E3405" s="36" t="s">
        <v>101</v>
      </c>
      <c r="F3405" s="21" t="s">
        <v>163</v>
      </c>
      <c r="G3405" s="22">
        <v>1959</v>
      </c>
      <c r="H3405" s="128">
        <v>25</v>
      </c>
      <c r="I3405" s="40">
        <v>25</v>
      </c>
      <c r="J3405" s="159" t="str">
        <f>IFERROR(IF(K3405&gt;0,I3405*K3405,"   -"),"   -")</f>
        <v xml:space="preserve">   -</v>
      </c>
      <c r="K3405" s="52" t="str">
        <f>_xlfn.IFNA(VLOOKUP(D3405&amp;"."&amp;G3405,PNIdata!$E$6:$L$264,2,FALSE),"-")</f>
        <v>-</v>
      </c>
      <c r="L3405" s="158" t="str">
        <f>IFERROR(IF(O3405&gt;0,I3405*O3405,"   -"),"   -")</f>
        <v xml:space="preserve">   -</v>
      </c>
      <c r="M3405" s="52"/>
      <c r="N3405" s="167"/>
      <c r="O3405" s="167"/>
      <c r="S3405" s="53"/>
    </row>
    <row r="3406" spans="1:19" hidden="1" x14ac:dyDescent="0.25">
      <c r="A3406" s="33" t="s">
        <v>154</v>
      </c>
      <c r="B3406" s="34">
        <f>VLOOKUP(D3406,nusedswatershed,4,FALSE)</f>
        <v>25</v>
      </c>
      <c r="C3406" s="35">
        <v>25</v>
      </c>
      <c r="D3406" s="36" t="s">
        <v>223</v>
      </c>
      <c r="E3406" s="36" t="s">
        <v>101</v>
      </c>
      <c r="F3406" s="21" t="s">
        <v>163</v>
      </c>
      <c r="G3406" s="22">
        <v>1958</v>
      </c>
      <c r="H3406" s="128" t="s">
        <v>643</v>
      </c>
      <c r="I3406" s="40"/>
      <c r="J3406" s="159" t="str">
        <f>IFERROR(IF(K3406&gt;0,I3406*K3406,"   -"),"   -")</f>
        <v xml:space="preserve">   -</v>
      </c>
      <c r="K3406" s="52" t="str">
        <f>_xlfn.IFNA(VLOOKUP(D3406&amp;"."&amp;G3406,PNIdata!$E$6:$L$264,2,FALSE),"-")</f>
        <v>-</v>
      </c>
      <c r="L3406" s="158" t="str">
        <f>IFERROR(IF(O3406&gt;0,I3406*O3406,"   -"),"   -")</f>
        <v xml:space="preserve">   -</v>
      </c>
      <c r="M3406" s="52"/>
      <c r="N3406" s="167"/>
      <c r="O3406" s="167"/>
      <c r="S3406" s="53"/>
    </row>
    <row r="3407" spans="1:19" hidden="1" x14ac:dyDescent="0.25">
      <c r="A3407" s="33" t="s">
        <v>154</v>
      </c>
      <c r="B3407" s="34">
        <f>VLOOKUP(D3407,nusedswatershed,4,FALSE)</f>
        <v>25</v>
      </c>
      <c r="C3407" s="35">
        <v>25</v>
      </c>
      <c r="D3407" s="36" t="s">
        <v>223</v>
      </c>
      <c r="E3407" s="36" t="s">
        <v>101</v>
      </c>
      <c r="F3407" s="21" t="s">
        <v>163</v>
      </c>
      <c r="G3407" s="22">
        <v>1957</v>
      </c>
      <c r="H3407" s="128">
        <v>25</v>
      </c>
      <c r="I3407" s="40">
        <v>25</v>
      </c>
      <c r="J3407" s="159" t="str">
        <f>IFERROR(IF(K3407&gt;0,I3407*K3407,"   -"),"   -")</f>
        <v xml:space="preserve">   -</v>
      </c>
      <c r="K3407" s="52" t="str">
        <f>_xlfn.IFNA(VLOOKUP(D3407&amp;"."&amp;G3407,PNIdata!$E$6:$L$264,2,FALSE),"-")</f>
        <v>-</v>
      </c>
      <c r="L3407" s="158" t="str">
        <f>IFERROR(IF(O3407&gt;0,I3407*O3407,"   -"),"   -")</f>
        <v xml:space="preserve">   -</v>
      </c>
      <c r="M3407" s="52"/>
      <c r="N3407" s="167"/>
      <c r="O3407" s="167"/>
      <c r="S3407" s="53"/>
    </row>
    <row r="3408" spans="1:19" hidden="1" x14ac:dyDescent="0.25">
      <c r="A3408" s="33" t="s">
        <v>154</v>
      </c>
      <c r="B3408" s="34">
        <f>VLOOKUP(D3408,nusedswatershed,4,FALSE)</f>
        <v>25</v>
      </c>
      <c r="C3408" s="35">
        <v>25</v>
      </c>
      <c r="D3408" s="36" t="s">
        <v>223</v>
      </c>
      <c r="E3408" s="36" t="s">
        <v>101</v>
      </c>
      <c r="F3408" s="21" t="s">
        <v>163</v>
      </c>
      <c r="G3408" s="22">
        <v>1956</v>
      </c>
      <c r="H3408" s="128" t="s">
        <v>643</v>
      </c>
      <c r="I3408" s="40"/>
      <c r="J3408" s="159" t="str">
        <f>IFERROR(IF(K3408&gt;0,I3408*K3408,"   -"),"   -")</f>
        <v xml:space="preserve">   -</v>
      </c>
      <c r="K3408" s="52" t="str">
        <f>_xlfn.IFNA(VLOOKUP(D3408&amp;"."&amp;G3408,PNIdata!$E$6:$L$264,2,FALSE),"-")</f>
        <v>-</v>
      </c>
      <c r="L3408" s="158" t="str">
        <f>IFERROR(IF(O3408&gt;0,I3408*O3408,"   -"),"   -")</f>
        <v xml:space="preserve">   -</v>
      </c>
      <c r="M3408" s="52"/>
      <c r="N3408" s="167"/>
      <c r="O3408" s="167"/>
      <c r="S3408" s="53"/>
    </row>
    <row r="3409" spans="1:19" hidden="1" x14ac:dyDescent="0.25">
      <c r="A3409" s="33" t="s">
        <v>154</v>
      </c>
      <c r="B3409" s="34">
        <f>VLOOKUP(D3409,nusedswatershed,4,FALSE)</f>
        <v>25</v>
      </c>
      <c r="C3409" s="35">
        <v>25</v>
      </c>
      <c r="D3409" s="36" t="s">
        <v>223</v>
      </c>
      <c r="E3409" s="36" t="s">
        <v>101</v>
      </c>
      <c r="F3409" s="21" t="s">
        <v>163</v>
      </c>
      <c r="G3409" s="22">
        <v>1955</v>
      </c>
      <c r="H3409" s="128" t="s">
        <v>645</v>
      </c>
      <c r="I3409" s="40"/>
      <c r="J3409" s="159" t="str">
        <f>IFERROR(IF(K3409&gt;0,I3409*K3409,"   -"),"   -")</f>
        <v xml:space="preserve">   -</v>
      </c>
      <c r="K3409" s="52" t="str">
        <f>_xlfn.IFNA(VLOOKUP(D3409&amp;"."&amp;G3409,PNIdata!$E$6:$L$264,2,FALSE),"-")</f>
        <v>-</v>
      </c>
      <c r="L3409" s="158" t="str">
        <f>IFERROR(IF(O3409&gt;0,I3409*O3409,"   -"),"   -")</f>
        <v xml:space="preserve">   -</v>
      </c>
      <c r="M3409" s="52"/>
      <c r="N3409" s="167"/>
      <c r="O3409" s="167"/>
      <c r="S3409" s="53"/>
    </row>
    <row r="3410" spans="1:19" hidden="1" x14ac:dyDescent="0.25">
      <c r="A3410" s="33" t="s">
        <v>154</v>
      </c>
      <c r="B3410" s="34">
        <f>VLOOKUP(D3410,nusedswatershed,4,FALSE)</f>
        <v>25</v>
      </c>
      <c r="C3410" s="35">
        <v>25</v>
      </c>
      <c r="D3410" s="36" t="s">
        <v>223</v>
      </c>
      <c r="E3410" s="36" t="s">
        <v>101</v>
      </c>
      <c r="F3410" s="21" t="s">
        <v>163</v>
      </c>
      <c r="G3410" s="22">
        <v>1954</v>
      </c>
      <c r="H3410" s="128">
        <v>25</v>
      </c>
      <c r="I3410" s="40">
        <v>25</v>
      </c>
      <c r="J3410" s="159" t="str">
        <f>IFERROR(IF(K3410&gt;0,I3410*K3410,"   -"),"   -")</f>
        <v xml:space="preserve">   -</v>
      </c>
      <c r="K3410" s="52" t="str">
        <f>_xlfn.IFNA(VLOOKUP(D3410&amp;"."&amp;G3410,PNIdata!$E$6:$L$264,2,FALSE),"-")</f>
        <v>-</v>
      </c>
      <c r="L3410" s="158" t="str">
        <f>IFERROR(IF(O3410&gt;0,I3410*O3410,"   -"),"   -")</f>
        <v xml:space="preserve">   -</v>
      </c>
      <c r="M3410" s="52"/>
      <c r="N3410" s="167"/>
      <c r="O3410" s="167"/>
      <c r="S3410" s="53"/>
    </row>
    <row r="3411" spans="1:19" hidden="1" x14ac:dyDescent="0.25">
      <c r="A3411" s="33" t="s">
        <v>154</v>
      </c>
      <c r="B3411" s="34">
        <f>VLOOKUP(D3411,nusedswatershed,4,FALSE)</f>
        <v>25</v>
      </c>
      <c r="C3411" s="35">
        <v>25</v>
      </c>
      <c r="D3411" s="36" t="s">
        <v>223</v>
      </c>
      <c r="E3411" s="36" t="s">
        <v>101</v>
      </c>
      <c r="F3411" s="21" t="s">
        <v>163</v>
      </c>
      <c r="G3411" s="22">
        <v>1953</v>
      </c>
      <c r="H3411" s="128">
        <v>75</v>
      </c>
      <c r="I3411" s="40">
        <v>75</v>
      </c>
      <c r="J3411" s="159" t="str">
        <f>IFERROR(IF(K3411&gt;0,I3411*K3411,"   -"),"   -")</f>
        <v xml:space="preserve">   -</v>
      </c>
      <c r="K3411" s="52" t="str">
        <f>_xlfn.IFNA(VLOOKUP(D3411&amp;"."&amp;G3411,PNIdata!$E$6:$L$264,2,FALSE),"-")</f>
        <v>-</v>
      </c>
      <c r="L3411" s="158" t="str">
        <f>IFERROR(IF(O3411&gt;0,I3411*O3411,"   -"),"   -")</f>
        <v xml:space="preserve">   -</v>
      </c>
      <c r="M3411" s="52"/>
      <c r="N3411" s="167"/>
      <c r="O3411" s="167"/>
      <c r="S3411" s="53"/>
    </row>
    <row r="3412" spans="1:19" x14ac:dyDescent="0.25">
      <c r="A3412" s="33" t="s">
        <v>109</v>
      </c>
      <c r="B3412" s="34">
        <f>VLOOKUP(D3412,nusedswatershed,4,FALSE)</f>
        <v>24</v>
      </c>
      <c r="C3412" s="35">
        <v>24</v>
      </c>
      <c r="D3412" s="41" t="s">
        <v>208</v>
      </c>
      <c r="E3412" s="41" t="s">
        <v>102</v>
      </c>
      <c r="F3412" s="21" t="s">
        <v>163</v>
      </c>
      <c r="G3412" s="40">
        <v>2023</v>
      </c>
      <c r="H3412" s="128" t="s">
        <v>646</v>
      </c>
      <c r="I3412" s="40"/>
      <c r="J3412" s="159" t="str">
        <f>IFERROR(IF(K3412&gt;0,I3412*K3412,"   -"),"   -")</f>
        <v xml:space="preserve">   -</v>
      </c>
      <c r="K3412" s="52" t="str">
        <f>_xlfn.IFNA(VLOOKUP(D3412&amp;"."&amp;G3412,PNIdata!$E$6:$L$264,2,FALSE),"-")</f>
        <v>-</v>
      </c>
      <c r="L3412" s="158" t="str">
        <f>IFERROR(IF(O3412&gt;0,I3412*O3412,"   -"),"   -")</f>
        <v xml:space="preserve">   -</v>
      </c>
      <c r="M3412" s="52"/>
      <c r="N3412" s="167"/>
      <c r="O3412" s="167"/>
    </row>
    <row r="3413" spans="1:19" x14ac:dyDescent="0.25">
      <c r="A3413" s="33" t="s">
        <v>109</v>
      </c>
      <c r="B3413" s="34">
        <f>VLOOKUP(D3413,nusedswatershed,4,FALSE)</f>
        <v>24</v>
      </c>
      <c r="C3413" s="35">
        <v>24</v>
      </c>
      <c r="D3413" s="41" t="s">
        <v>208</v>
      </c>
      <c r="E3413" s="41" t="s">
        <v>102</v>
      </c>
      <c r="F3413" s="21" t="s">
        <v>163</v>
      </c>
      <c r="G3413" s="40">
        <v>2022</v>
      </c>
      <c r="H3413" s="128" t="s">
        <v>646</v>
      </c>
      <c r="I3413" s="40"/>
      <c r="J3413" s="159" t="str">
        <f>IFERROR(IF(K3413&gt;0,I3413*K3413,"   -"),"   -")</f>
        <v xml:space="preserve">   -</v>
      </c>
      <c r="K3413" s="52" t="str">
        <f>_xlfn.IFNA(VLOOKUP(D3413&amp;"."&amp;G3413,PNIdata!$E$6:$L$264,2,FALSE),"-")</f>
        <v>-</v>
      </c>
      <c r="L3413" s="158" t="str">
        <f>IFERROR(IF(O3413&gt;0,I3413*O3413,"   -"),"   -")</f>
        <v xml:space="preserve">   -</v>
      </c>
      <c r="M3413" s="52"/>
      <c r="N3413" s="167"/>
      <c r="O3413" s="167"/>
    </row>
    <row r="3414" spans="1:19" x14ac:dyDescent="0.25">
      <c r="A3414" s="33" t="s">
        <v>109</v>
      </c>
      <c r="B3414" s="34">
        <f>VLOOKUP(D3414,nusedswatershed,4,FALSE)</f>
        <v>24</v>
      </c>
      <c r="C3414" s="35">
        <v>24</v>
      </c>
      <c r="D3414" s="41" t="s">
        <v>208</v>
      </c>
      <c r="E3414" s="41" t="s">
        <v>102</v>
      </c>
      <c r="F3414" s="21" t="s">
        <v>163</v>
      </c>
      <c r="G3414" s="40">
        <v>2021</v>
      </c>
      <c r="H3414" s="128" t="s">
        <v>644</v>
      </c>
      <c r="I3414" s="40"/>
      <c r="J3414" s="159" t="str">
        <f>IFERROR(IF(K3414&gt;0,I3414*K3414,"   -"),"   -")</f>
        <v xml:space="preserve">   -</v>
      </c>
      <c r="K3414" s="52" t="str">
        <f>_xlfn.IFNA(VLOOKUP(D3414&amp;"."&amp;G3414,PNIdata!$E$6:$L$264,2,FALSE),"-")</f>
        <v>-</v>
      </c>
      <c r="L3414" s="158" t="str">
        <f>IFERROR(IF(O3414&gt;0,I3414*O3414,"   -"),"   -")</f>
        <v xml:space="preserve">   -</v>
      </c>
      <c r="M3414" s="52"/>
      <c r="N3414" s="167"/>
      <c r="O3414" s="167"/>
    </row>
    <row r="3415" spans="1:19" x14ac:dyDescent="0.25">
      <c r="A3415" s="33" t="s">
        <v>109</v>
      </c>
      <c r="B3415" s="34">
        <f>VLOOKUP(D3415,nusedswatershed,4,FALSE)</f>
        <v>24</v>
      </c>
      <c r="C3415" s="35">
        <v>24</v>
      </c>
      <c r="D3415" s="41" t="s">
        <v>208</v>
      </c>
      <c r="E3415" s="41" t="s">
        <v>102</v>
      </c>
      <c r="F3415" s="21" t="s">
        <v>163</v>
      </c>
      <c r="G3415" s="40">
        <v>2020</v>
      </c>
      <c r="H3415" s="128" t="s">
        <v>644</v>
      </c>
      <c r="I3415" s="40"/>
      <c r="J3415" s="159" t="str">
        <f>IFERROR(IF(K3415&gt;0,I3415*K3415,"   -"),"   -")</f>
        <v xml:space="preserve">   -</v>
      </c>
      <c r="K3415" s="52" t="str">
        <f>_xlfn.IFNA(VLOOKUP(D3415&amp;"."&amp;G3415,PNIdata!$E$6:$L$264,2,FALSE),"-")</f>
        <v>-</v>
      </c>
      <c r="L3415" s="158" t="str">
        <f>IFERROR(IF(O3415&gt;0,I3415*O3415,"   -"),"   -")</f>
        <v xml:space="preserve">   -</v>
      </c>
      <c r="M3415" s="52"/>
      <c r="N3415" s="167"/>
      <c r="O3415" s="167"/>
    </row>
    <row r="3416" spans="1:19" x14ac:dyDescent="0.25">
      <c r="A3416" s="33" t="s">
        <v>109</v>
      </c>
      <c r="B3416" s="34">
        <f>VLOOKUP(D3416,nusedswatershed,4,FALSE)</f>
        <v>24</v>
      </c>
      <c r="C3416" s="35">
        <v>24</v>
      </c>
      <c r="D3416" s="41" t="s">
        <v>208</v>
      </c>
      <c r="E3416" s="41" t="s">
        <v>102</v>
      </c>
      <c r="F3416" s="21" t="s">
        <v>163</v>
      </c>
      <c r="G3416" s="40">
        <v>2019</v>
      </c>
      <c r="H3416" s="128">
        <v>2</v>
      </c>
      <c r="I3416" s="40">
        <v>2</v>
      </c>
      <c r="J3416" s="159" t="str">
        <f>IFERROR(IF(K3416&gt;0,I3416*K3416,"   -"),"   -")</f>
        <v xml:space="preserve">   -</v>
      </c>
      <c r="K3416" s="52" t="str">
        <f>_xlfn.IFNA(VLOOKUP(D3416&amp;"."&amp;G3416,PNIdata!$E$6:$L$264,2,FALSE),"-")</f>
        <v>-</v>
      </c>
      <c r="L3416" s="158" t="str">
        <f>IFERROR(IF(O3416&gt;0,I3416*O3416,"   -"),"   -")</f>
        <v xml:space="preserve">   -</v>
      </c>
      <c r="M3416" s="52"/>
      <c r="N3416" s="167"/>
      <c r="O3416" s="167"/>
    </row>
    <row r="3417" spans="1:19" x14ac:dyDescent="0.25">
      <c r="A3417" s="33" t="s">
        <v>109</v>
      </c>
      <c r="B3417" s="34">
        <f>VLOOKUP(D3417,nusedswatershed,4,FALSE)</f>
        <v>24</v>
      </c>
      <c r="C3417" s="35">
        <v>24</v>
      </c>
      <c r="D3417" s="41" t="s">
        <v>208</v>
      </c>
      <c r="E3417" s="41" t="s">
        <v>102</v>
      </c>
      <c r="F3417" s="21" t="s">
        <v>163</v>
      </c>
      <c r="G3417" s="40">
        <v>2018</v>
      </c>
      <c r="H3417" s="128">
        <v>1</v>
      </c>
      <c r="I3417" s="40">
        <v>1</v>
      </c>
      <c r="J3417" s="159" t="str">
        <f>IFERROR(IF(K3417&gt;0,I3417*K3417,"   -"),"   -")</f>
        <v xml:space="preserve">   -</v>
      </c>
      <c r="K3417" s="52" t="str">
        <f>_xlfn.IFNA(VLOOKUP(D3417&amp;"."&amp;G3417,PNIdata!$E$6:$L$264,2,FALSE),"-")</f>
        <v>-</v>
      </c>
      <c r="L3417" s="158" t="str">
        <f>IFERROR(IF(O3417&gt;0,I3417*O3417,"   -"),"   -")</f>
        <v xml:space="preserve">   -</v>
      </c>
      <c r="M3417" s="52"/>
      <c r="N3417" s="167"/>
      <c r="O3417" s="167"/>
    </row>
    <row r="3418" spans="1:19" x14ac:dyDescent="0.25">
      <c r="A3418" s="33" t="s">
        <v>109</v>
      </c>
      <c r="B3418" s="34">
        <f>VLOOKUP(D3418,nusedswatershed,4,FALSE)</f>
        <v>24</v>
      </c>
      <c r="C3418" s="35">
        <v>24</v>
      </c>
      <c r="D3418" s="41" t="s">
        <v>208</v>
      </c>
      <c r="E3418" s="41" t="s">
        <v>102</v>
      </c>
      <c r="F3418" s="21" t="s">
        <v>163</v>
      </c>
      <c r="G3418" s="40">
        <v>2017</v>
      </c>
      <c r="H3418" s="128" t="s">
        <v>645</v>
      </c>
      <c r="I3418" s="40"/>
      <c r="J3418" s="159" t="str">
        <f>IFERROR(IF(K3418&gt;0,I3418*K3418,"   -"),"   -")</f>
        <v xml:space="preserve">   -</v>
      </c>
      <c r="K3418" s="52" t="str">
        <f>_xlfn.IFNA(VLOOKUP(D3418&amp;"."&amp;G3418,PNIdata!$E$6:$L$264,2,FALSE),"-")</f>
        <v>-</v>
      </c>
      <c r="L3418" s="158" t="str">
        <f>IFERROR(IF(O3418&gt;0,I3418*O3418,"   -"),"   -")</f>
        <v xml:space="preserve">   -</v>
      </c>
      <c r="M3418" s="52"/>
      <c r="N3418" s="167"/>
      <c r="O3418" s="167"/>
    </row>
    <row r="3419" spans="1:19" x14ac:dyDescent="0.25">
      <c r="A3419" s="33" t="s">
        <v>109</v>
      </c>
      <c r="B3419" s="34">
        <f>VLOOKUP(D3419,nusedswatershed,4,FALSE)</f>
        <v>24</v>
      </c>
      <c r="C3419" s="35">
        <v>24</v>
      </c>
      <c r="D3419" s="41" t="s">
        <v>208</v>
      </c>
      <c r="E3419" s="41" t="s">
        <v>102</v>
      </c>
      <c r="F3419" s="21" t="s">
        <v>163</v>
      </c>
      <c r="G3419" s="40">
        <v>2016</v>
      </c>
      <c r="H3419" s="128" t="s">
        <v>644</v>
      </c>
      <c r="I3419" s="40"/>
      <c r="J3419" s="159" t="str">
        <f>IFERROR(IF(K3419&gt;0,I3419*K3419,"   -"),"   -")</f>
        <v xml:space="preserve">   -</v>
      </c>
      <c r="K3419" s="52" t="str">
        <f>_xlfn.IFNA(VLOOKUP(D3419&amp;"."&amp;G3419,PNIdata!$E$6:$L$264,2,FALSE),"-")</f>
        <v>-</v>
      </c>
      <c r="L3419" s="158" t="str">
        <f>IFERROR(IF(O3419&gt;0,I3419*O3419,"   -"),"   -")</f>
        <v xml:space="preserve">   -</v>
      </c>
      <c r="M3419" s="52"/>
      <c r="N3419" s="167"/>
      <c r="O3419" s="167"/>
    </row>
    <row r="3420" spans="1:19" x14ac:dyDescent="0.25">
      <c r="A3420" s="33" t="s">
        <v>109</v>
      </c>
      <c r="B3420" s="34">
        <f>VLOOKUP(D3420,nusedswatershed,4,FALSE)</f>
        <v>24</v>
      </c>
      <c r="C3420" s="35">
        <v>24</v>
      </c>
      <c r="D3420" s="41" t="s">
        <v>208</v>
      </c>
      <c r="E3420" s="41" t="s">
        <v>102</v>
      </c>
      <c r="F3420" s="21" t="s">
        <v>163</v>
      </c>
      <c r="G3420" s="22">
        <v>2015</v>
      </c>
      <c r="H3420" s="128" t="s">
        <v>644</v>
      </c>
      <c r="I3420" s="40"/>
      <c r="J3420" s="159" t="str">
        <f>IFERROR(IF(K3420&gt;0,I3420*K3420,"   -"),"   -")</f>
        <v xml:space="preserve">   -</v>
      </c>
      <c r="K3420" s="52" t="str">
        <f>_xlfn.IFNA(VLOOKUP(D3420&amp;"."&amp;G3420,PNIdata!$E$6:$L$264,2,FALSE),"-")</f>
        <v>-</v>
      </c>
      <c r="L3420" s="158" t="str">
        <f>IFERROR(IF(O3420&gt;0,I3420*O3420,"   -"),"   -")</f>
        <v xml:space="preserve">   -</v>
      </c>
      <c r="M3420" s="52"/>
      <c r="N3420" s="167"/>
      <c r="O3420" s="167"/>
    </row>
    <row r="3421" spans="1:19" x14ac:dyDescent="0.25">
      <c r="A3421" s="33" t="s">
        <v>109</v>
      </c>
      <c r="B3421" s="34">
        <f>VLOOKUP(D3421,nusedswatershed,4,FALSE)</f>
        <v>24</v>
      </c>
      <c r="C3421" s="35">
        <v>24</v>
      </c>
      <c r="D3421" s="41" t="s">
        <v>208</v>
      </c>
      <c r="E3421" s="41" t="s">
        <v>102</v>
      </c>
      <c r="F3421" s="21" t="s">
        <v>163</v>
      </c>
      <c r="G3421" s="22">
        <v>2014</v>
      </c>
      <c r="H3421" s="128" t="s">
        <v>644</v>
      </c>
      <c r="I3421" s="40"/>
      <c r="J3421" s="159" t="str">
        <f>IFERROR(IF(K3421&gt;0,I3421*K3421,"   -"),"   -")</f>
        <v xml:space="preserve">   -</v>
      </c>
      <c r="K3421" s="52" t="str">
        <f>_xlfn.IFNA(VLOOKUP(D3421&amp;"."&amp;G3421,PNIdata!$E$6:$L$264,2,FALSE),"-")</f>
        <v>-</v>
      </c>
      <c r="L3421" s="158" t="str">
        <f>IFERROR(IF(O3421&gt;0,I3421*O3421,"   -"),"   -")</f>
        <v xml:space="preserve">   -</v>
      </c>
      <c r="M3421" s="52"/>
      <c r="N3421" s="167"/>
      <c r="O3421" s="167"/>
    </row>
    <row r="3422" spans="1:19" x14ac:dyDescent="0.25">
      <c r="A3422" s="33" t="s">
        <v>109</v>
      </c>
      <c r="B3422" s="34">
        <f>VLOOKUP(D3422,nusedswatershed,4,FALSE)</f>
        <v>24</v>
      </c>
      <c r="C3422" s="35">
        <v>24</v>
      </c>
      <c r="D3422" s="41" t="s">
        <v>208</v>
      </c>
      <c r="E3422" s="41" t="s">
        <v>102</v>
      </c>
      <c r="F3422" s="21" t="s">
        <v>163</v>
      </c>
      <c r="G3422">
        <v>2013</v>
      </c>
      <c r="H3422" s="128">
        <v>2</v>
      </c>
      <c r="I3422" s="40">
        <v>2</v>
      </c>
      <c r="J3422" s="159" t="str">
        <f>IFERROR(IF(K3422&gt;0,I3422*K3422,"   -"),"   -")</f>
        <v xml:space="preserve">   -</v>
      </c>
      <c r="K3422" s="52" t="str">
        <f>_xlfn.IFNA(VLOOKUP(D3422&amp;"."&amp;G3422,PNIdata!$E$6:$L$264,2,FALSE),"-")</f>
        <v>-</v>
      </c>
      <c r="L3422" s="158" t="str">
        <f>IFERROR(IF(O3422&gt;0,I3422*O3422,"   -"),"   -")</f>
        <v xml:space="preserve">   -</v>
      </c>
      <c r="M3422" s="52"/>
      <c r="N3422" s="167"/>
      <c r="O3422" s="167"/>
    </row>
    <row r="3423" spans="1:19" x14ac:dyDescent="0.25">
      <c r="A3423" s="33" t="s">
        <v>109</v>
      </c>
      <c r="B3423" s="34">
        <f>VLOOKUP(D3423,nusedswatershed,4,FALSE)</f>
        <v>24</v>
      </c>
      <c r="C3423" s="35">
        <v>24</v>
      </c>
      <c r="D3423" s="41" t="s">
        <v>208</v>
      </c>
      <c r="E3423" s="41" t="s">
        <v>102</v>
      </c>
      <c r="F3423" s="21" t="s">
        <v>163</v>
      </c>
      <c r="G3423" s="22">
        <v>2012</v>
      </c>
      <c r="H3423" s="128" t="s">
        <v>644</v>
      </c>
      <c r="I3423" s="40"/>
      <c r="J3423" s="159" t="str">
        <f>IFERROR(IF(K3423&gt;0,I3423*K3423,"   -"),"   -")</f>
        <v xml:space="preserve">   -</v>
      </c>
      <c r="K3423" s="52" t="str">
        <f>_xlfn.IFNA(VLOOKUP(D3423&amp;"."&amp;G3423,PNIdata!$E$6:$L$264,2,FALSE),"-")</f>
        <v>-</v>
      </c>
      <c r="L3423" s="158" t="str">
        <f>IFERROR(IF(O3423&gt;0,I3423*O3423,"   -"),"   -")</f>
        <v xml:space="preserve">   -</v>
      </c>
      <c r="M3423" s="52"/>
      <c r="N3423" s="167"/>
      <c r="O3423" s="167"/>
    </row>
    <row r="3424" spans="1:19" x14ac:dyDescent="0.25">
      <c r="A3424" s="33" t="s">
        <v>109</v>
      </c>
      <c r="B3424" s="34">
        <f>VLOOKUP(D3424,nusedswatershed,4,FALSE)</f>
        <v>24</v>
      </c>
      <c r="C3424" s="35">
        <v>24</v>
      </c>
      <c r="D3424" s="41" t="s">
        <v>208</v>
      </c>
      <c r="E3424" s="41" t="s">
        <v>102</v>
      </c>
      <c r="F3424" s="21" t="s">
        <v>163</v>
      </c>
      <c r="G3424" s="22">
        <v>2011</v>
      </c>
      <c r="H3424" s="128" t="s">
        <v>644</v>
      </c>
      <c r="I3424" s="40"/>
      <c r="J3424" s="159" t="str">
        <f>IFERROR(IF(K3424&gt;0,I3424*K3424,"   -"),"   -")</f>
        <v xml:space="preserve">   -</v>
      </c>
      <c r="K3424" s="52" t="str">
        <f>_xlfn.IFNA(VLOOKUP(D3424&amp;"."&amp;G3424,PNIdata!$E$6:$L$264,2,FALSE),"-")</f>
        <v>-</v>
      </c>
      <c r="L3424" s="158" t="str">
        <f>IFERROR(IF(O3424&gt;0,I3424*O3424,"   -"),"   -")</f>
        <v xml:space="preserve">   -</v>
      </c>
      <c r="M3424" s="52"/>
      <c r="N3424" s="167"/>
      <c r="O3424" s="167"/>
    </row>
    <row r="3425" spans="1:15" x14ac:dyDescent="0.25">
      <c r="A3425" s="33" t="s">
        <v>109</v>
      </c>
      <c r="B3425" s="34">
        <f>VLOOKUP(D3425,nusedswatershed,4,FALSE)</f>
        <v>24</v>
      </c>
      <c r="C3425" s="35">
        <v>24</v>
      </c>
      <c r="D3425" s="41" t="s">
        <v>208</v>
      </c>
      <c r="E3425" s="41" t="s">
        <v>102</v>
      </c>
      <c r="F3425" s="21" t="s">
        <v>163</v>
      </c>
      <c r="G3425" s="22">
        <v>2010</v>
      </c>
      <c r="H3425" s="128" t="s">
        <v>644</v>
      </c>
      <c r="I3425" s="40"/>
      <c r="J3425" s="159" t="str">
        <f>IFERROR(IF(K3425&gt;0,I3425*K3425,"   -"),"   -")</f>
        <v xml:space="preserve">   -</v>
      </c>
      <c r="K3425" s="52" t="str">
        <f>_xlfn.IFNA(VLOOKUP(D3425&amp;"."&amp;G3425,PNIdata!$E$6:$L$264,2,FALSE),"-")</f>
        <v>-</v>
      </c>
      <c r="L3425" s="158" t="str">
        <f>IFERROR(IF(O3425&gt;0,I3425*O3425,"   -"),"   -")</f>
        <v xml:space="preserve">   -</v>
      </c>
      <c r="M3425" s="52"/>
      <c r="N3425" s="167"/>
      <c r="O3425" s="167"/>
    </row>
    <row r="3426" spans="1:15" x14ac:dyDescent="0.25">
      <c r="A3426" s="33" t="s">
        <v>109</v>
      </c>
      <c r="B3426" s="34">
        <f>VLOOKUP(D3426,nusedswatershed,4,FALSE)</f>
        <v>24</v>
      </c>
      <c r="C3426" s="35">
        <v>24</v>
      </c>
      <c r="D3426" s="41" t="s">
        <v>208</v>
      </c>
      <c r="E3426" s="41" t="s">
        <v>102</v>
      </c>
      <c r="F3426" s="21" t="s">
        <v>163</v>
      </c>
      <c r="G3426" s="22">
        <v>2009</v>
      </c>
      <c r="H3426" s="128">
        <v>5</v>
      </c>
      <c r="I3426" s="40">
        <v>5</v>
      </c>
      <c r="J3426" s="159" t="str">
        <f>IFERROR(IF(K3426&gt;0,I3426*K3426,"   -"),"   -")</f>
        <v xml:space="preserve">   -</v>
      </c>
      <c r="K3426" s="52" t="str">
        <f>_xlfn.IFNA(VLOOKUP(D3426&amp;"."&amp;G3426,PNIdata!$E$6:$L$264,2,FALSE),"-")</f>
        <v>-</v>
      </c>
      <c r="L3426" s="158" t="str">
        <f>IFERROR(IF(O3426&gt;0,I3426*O3426,"   -"),"   -")</f>
        <v xml:space="preserve">   -</v>
      </c>
      <c r="M3426" s="52"/>
      <c r="N3426" s="167"/>
      <c r="O3426" s="167"/>
    </row>
    <row r="3427" spans="1:15" x14ac:dyDescent="0.25">
      <c r="A3427" s="33" t="s">
        <v>109</v>
      </c>
      <c r="B3427" s="34">
        <f>VLOOKUP(D3427,nusedswatershed,4,FALSE)</f>
        <v>24</v>
      </c>
      <c r="C3427" s="35">
        <v>24</v>
      </c>
      <c r="D3427" s="41" t="s">
        <v>208</v>
      </c>
      <c r="E3427" s="41" t="s">
        <v>102</v>
      </c>
      <c r="F3427" s="21" t="s">
        <v>163</v>
      </c>
      <c r="G3427">
        <v>2008</v>
      </c>
      <c r="H3427" s="128" t="s">
        <v>644</v>
      </c>
      <c r="I3427" s="40"/>
      <c r="J3427" s="159" t="str">
        <f>IFERROR(IF(K3427&gt;0,I3427*K3427,"   -"),"   -")</f>
        <v xml:space="preserve">   -</v>
      </c>
      <c r="K3427" s="52" t="str">
        <f>_xlfn.IFNA(VLOOKUP(D3427&amp;"."&amp;G3427,PNIdata!$E$6:$L$264,2,FALSE),"-")</f>
        <v>-</v>
      </c>
      <c r="L3427" s="158" t="str">
        <f>IFERROR(IF(O3427&gt;0,I3427*O3427,"   -"),"   -")</f>
        <v xml:space="preserve">   -</v>
      </c>
      <c r="M3427" s="52"/>
      <c r="N3427" s="167"/>
      <c r="O3427" s="167"/>
    </row>
    <row r="3428" spans="1:15" x14ac:dyDescent="0.25">
      <c r="A3428" s="33" t="s">
        <v>109</v>
      </c>
      <c r="B3428" s="34">
        <f>VLOOKUP(D3428,nusedswatershed,4,FALSE)</f>
        <v>24</v>
      </c>
      <c r="C3428" s="35">
        <v>24</v>
      </c>
      <c r="D3428" s="41" t="s">
        <v>208</v>
      </c>
      <c r="E3428" s="41" t="s">
        <v>102</v>
      </c>
      <c r="F3428" s="21" t="s">
        <v>163</v>
      </c>
      <c r="G3428">
        <v>2007</v>
      </c>
      <c r="H3428" s="128" t="s">
        <v>644</v>
      </c>
      <c r="I3428" s="40"/>
      <c r="J3428" s="159" t="str">
        <f>IFERROR(IF(K3428&gt;0,I3428*K3428,"   -"),"   -")</f>
        <v xml:space="preserve">   -</v>
      </c>
      <c r="K3428" s="52" t="str">
        <f>_xlfn.IFNA(VLOOKUP(D3428&amp;"."&amp;G3428,PNIdata!$E$6:$L$264,2,FALSE),"-")</f>
        <v>-</v>
      </c>
      <c r="L3428" s="158" t="str">
        <f>IFERROR(IF(O3428&gt;0,I3428*O3428,"   -"),"   -")</f>
        <v xml:space="preserve">   -</v>
      </c>
      <c r="M3428" s="52"/>
      <c r="N3428" s="167"/>
      <c r="O3428" s="167"/>
    </row>
    <row r="3429" spans="1:15" x14ac:dyDescent="0.25">
      <c r="A3429" s="33" t="s">
        <v>109</v>
      </c>
      <c r="B3429" s="34">
        <f>VLOOKUP(D3429,nusedswatershed,4,FALSE)</f>
        <v>24</v>
      </c>
      <c r="C3429" s="35">
        <v>24</v>
      </c>
      <c r="D3429" s="41" t="s">
        <v>208</v>
      </c>
      <c r="E3429" s="41" t="s">
        <v>102</v>
      </c>
      <c r="F3429" s="21" t="s">
        <v>163</v>
      </c>
      <c r="G3429">
        <v>2006</v>
      </c>
      <c r="H3429" s="128" t="s">
        <v>644</v>
      </c>
      <c r="I3429" s="40"/>
      <c r="J3429" s="159" t="str">
        <f>IFERROR(IF(K3429&gt;0,I3429*K3429,"   -"),"   -")</f>
        <v xml:space="preserve">   -</v>
      </c>
      <c r="K3429" s="52" t="str">
        <f>_xlfn.IFNA(VLOOKUP(D3429&amp;"."&amp;G3429,PNIdata!$E$6:$L$264,2,FALSE),"-")</f>
        <v>-</v>
      </c>
      <c r="L3429" s="158" t="str">
        <f>IFERROR(IF(O3429&gt;0,I3429*O3429,"   -"),"   -")</f>
        <v xml:space="preserve">   -</v>
      </c>
      <c r="M3429" s="52"/>
      <c r="N3429" s="167"/>
      <c r="O3429" s="167"/>
    </row>
    <row r="3430" spans="1:15" x14ac:dyDescent="0.25">
      <c r="A3430" s="33" t="s">
        <v>109</v>
      </c>
      <c r="B3430" s="34">
        <f>VLOOKUP(D3430,nusedswatershed,4,FALSE)</f>
        <v>24</v>
      </c>
      <c r="C3430" s="35">
        <v>24</v>
      </c>
      <c r="D3430" s="41" t="s">
        <v>208</v>
      </c>
      <c r="E3430" s="41" t="s">
        <v>102</v>
      </c>
      <c r="F3430" s="21" t="s">
        <v>163</v>
      </c>
      <c r="G3430">
        <v>2005</v>
      </c>
      <c r="H3430" s="128" t="s">
        <v>644</v>
      </c>
      <c r="I3430" s="40"/>
      <c r="J3430" s="159" t="str">
        <f>IFERROR(IF(K3430&gt;0,I3430*K3430,"   -"),"   -")</f>
        <v xml:space="preserve">   -</v>
      </c>
      <c r="K3430" s="52" t="str">
        <f>_xlfn.IFNA(VLOOKUP(D3430&amp;"."&amp;G3430,PNIdata!$E$6:$L$264,2,FALSE),"-")</f>
        <v>-</v>
      </c>
      <c r="L3430" s="158" t="str">
        <f>IFERROR(IF(O3430&gt;0,I3430*O3430,"   -"),"   -")</f>
        <v xml:space="preserve">   -</v>
      </c>
      <c r="M3430" s="52"/>
      <c r="N3430" s="167"/>
      <c r="O3430" s="167"/>
    </row>
    <row r="3431" spans="1:15" x14ac:dyDescent="0.25">
      <c r="A3431" s="33" t="s">
        <v>109</v>
      </c>
      <c r="B3431" s="34">
        <f>VLOOKUP(D3431,nusedswatershed,4,FALSE)</f>
        <v>24</v>
      </c>
      <c r="C3431" s="35">
        <v>24</v>
      </c>
      <c r="D3431" s="41" t="s">
        <v>208</v>
      </c>
      <c r="E3431" s="41" t="s">
        <v>102</v>
      </c>
      <c r="F3431" s="21" t="s">
        <v>163</v>
      </c>
      <c r="G3431">
        <v>2004</v>
      </c>
      <c r="H3431" s="128" t="s">
        <v>644</v>
      </c>
      <c r="I3431" s="40"/>
      <c r="J3431" s="159" t="str">
        <f>IFERROR(IF(K3431&gt;0,I3431*K3431,"   -"),"   -")</f>
        <v xml:space="preserve">   -</v>
      </c>
      <c r="K3431" s="52" t="str">
        <f>_xlfn.IFNA(VLOOKUP(D3431&amp;"."&amp;G3431,PNIdata!$E$6:$L$264,2,FALSE),"-")</f>
        <v>-</v>
      </c>
      <c r="L3431" s="158" t="str">
        <f>IFERROR(IF(O3431&gt;0,I3431*O3431,"   -"),"   -")</f>
        <v xml:space="preserve">   -</v>
      </c>
      <c r="M3431" s="52"/>
      <c r="N3431" s="167"/>
      <c r="O3431" s="167"/>
    </row>
    <row r="3432" spans="1:15" x14ac:dyDescent="0.25">
      <c r="A3432" s="33" t="s">
        <v>109</v>
      </c>
      <c r="B3432" s="34">
        <f>VLOOKUP(D3432,nusedswatershed,4,FALSE)</f>
        <v>24</v>
      </c>
      <c r="C3432" s="35">
        <v>24</v>
      </c>
      <c r="D3432" s="41" t="s">
        <v>208</v>
      </c>
      <c r="E3432" s="41" t="s">
        <v>102</v>
      </c>
      <c r="F3432" s="21" t="s">
        <v>163</v>
      </c>
      <c r="G3432">
        <v>2003</v>
      </c>
      <c r="H3432" s="128" t="s">
        <v>645</v>
      </c>
      <c r="I3432" s="40"/>
      <c r="J3432" s="159" t="str">
        <f>IFERROR(IF(K3432&gt;0,I3432*K3432,"   -"),"   -")</f>
        <v xml:space="preserve">   -</v>
      </c>
      <c r="K3432" s="52" t="str">
        <f>_xlfn.IFNA(VLOOKUP(D3432&amp;"."&amp;G3432,PNIdata!$E$6:$L$264,2,FALSE),"-")</f>
        <v>-</v>
      </c>
      <c r="L3432" s="158" t="str">
        <f>IFERROR(IF(O3432&gt;0,I3432*O3432,"   -"),"   -")</f>
        <v xml:space="preserve">   -</v>
      </c>
      <c r="M3432" s="52"/>
      <c r="N3432" s="167"/>
      <c r="O3432" s="167"/>
    </row>
    <row r="3433" spans="1:15" x14ac:dyDescent="0.25">
      <c r="A3433" s="33" t="s">
        <v>109</v>
      </c>
      <c r="B3433" s="34">
        <f>VLOOKUP(D3433,nusedswatershed,4,FALSE)</f>
        <v>24</v>
      </c>
      <c r="C3433" s="35">
        <v>24</v>
      </c>
      <c r="D3433" s="41" t="s">
        <v>208</v>
      </c>
      <c r="E3433" s="41" t="s">
        <v>102</v>
      </c>
      <c r="F3433" s="21" t="s">
        <v>163</v>
      </c>
      <c r="G3433">
        <v>2002</v>
      </c>
      <c r="H3433" s="128" t="s">
        <v>645</v>
      </c>
      <c r="I3433" s="40"/>
      <c r="J3433" s="159" t="str">
        <f>IFERROR(IF(K3433&gt;0,I3433*K3433,"   -"),"   -")</f>
        <v xml:space="preserve">   -</v>
      </c>
      <c r="K3433" s="52" t="str">
        <f>_xlfn.IFNA(VLOOKUP(D3433&amp;"."&amp;G3433,PNIdata!$E$6:$L$264,2,FALSE),"-")</f>
        <v>-</v>
      </c>
      <c r="L3433" s="158" t="str">
        <f>IFERROR(IF(O3433&gt;0,I3433*O3433,"   -"),"   -")</f>
        <v xml:space="preserve">   -</v>
      </c>
      <c r="M3433" s="52"/>
      <c r="N3433" s="167"/>
      <c r="O3433" s="167"/>
    </row>
    <row r="3434" spans="1:15" x14ac:dyDescent="0.25">
      <c r="A3434" s="33" t="s">
        <v>109</v>
      </c>
      <c r="B3434" s="34">
        <f>VLOOKUP(D3434,nusedswatershed,4,FALSE)</f>
        <v>24</v>
      </c>
      <c r="C3434" s="35">
        <v>24</v>
      </c>
      <c r="D3434" s="41" t="s">
        <v>208</v>
      </c>
      <c r="E3434" s="41" t="s">
        <v>102</v>
      </c>
      <c r="F3434" s="21" t="s">
        <v>163</v>
      </c>
      <c r="G3434">
        <v>2001</v>
      </c>
      <c r="H3434" s="128" t="s">
        <v>650</v>
      </c>
      <c r="I3434" s="40"/>
      <c r="J3434" s="159" t="str">
        <f>IFERROR(IF(K3434&gt;0,I3434*K3434,"   -"),"   -")</f>
        <v xml:space="preserve">   -</v>
      </c>
      <c r="K3434" s="52" t="str">
        <f>_xlfn.IFNA(VLOOKUP(D3434&amp;"."&amp;G3434,PNIdata!$E$6:$L$264,2,FALSE),"-")</f>
        <v>-</v>
      </c>
      <c r="L3434" s="158" t="str">
        <f>IFERROR(IF(O3434&gt;0,I3434*O3434,"   -"),"   -")</f>
        <v xml:space="preserve">   -</v>
      </c>
      <c r="M3434" s="52"/>
      <c r="N3434" s="167"/>
      <c r="O3434" s="167"/>
    </row>
    <row r="3435" spans="1:15" x14ac:dyDescent="0.25">
      <c r="A3435" s="33" t="s">
        <v>109</v>
      </c>
      <c r="B3435" s="34">
        <f>VLOOKUP(D3435,nusedswatershed,4,FALSE)</f>
        <v>24</v>
      </c>
      <c r="C3435" s="35">
        <v>24</v>
      </c>
      <c r="D3435" s="41" t="s">
        <v>208</v>
      </c>
      <c r="E3435" s="41" t="s">
        <v>102</v>
      </c>
      <c r="F3435" s="21" t="s">
        <v>163</v>
      </c>
      <c r="G3435">
        <v>2000</v>
      </c>
      <c r="H3435" s="128" t="s">
        <v>646</v>
      </c>
      <c r="I3435" s="40"/>
      <c r="J3435" s="159" t="str">
        <f>IFERROR(IF(K3435&gt;0,I3435*K3435,"   -"),"   -")</f>
        <v xml:space="preserve">   -</v>
      </c>
      <c r="K3435" s="52" t="str">
        <f>_xlfn.IFNA(VLOOKUP(D3435&amp;"."&amp;G3435,PNIdata!$E$6:$L$264,2,FALSE),"-")</f>
        <v>-</v>
      </c>
      <c r="L3435" s="158" t="str">
        <f>IFERROR(IF(O3435&gt;0,I3435*O3435,"   -"),"   -")</f>
        <v xml:space="preserve">   -</v>
      </c>
      <c r="M3435" s="52"/>
      <c r="N3435" s="167"/>
      <c r="O3435" s="167"/>
    </row>
    <row r="3436" spans="1:15" x14ac:dyDescent="0.25">
      <c r="A3436" s="33" t="s">
        <v>109</v>
      </c>
      <c r="B3436" s="34">
        <f>VLOOKUP(D3436,nusedswatershed,4,FALSE)</f>
        <v>24</v>
      </c>
      <c r="C3436" s="35">
        <v>24</v>
      </c>
      <c r="D3436" s="41" t="s">
        <v>208</v>
      </c>
      <c r="E3436" s="41" t="s">
        <v>102</v>
      </c>
      <c r="F3436" s="21" t="s">
        <v>163</v>
      </c>
      <c r="G3436">
        <v>1999</v>
      </c>
      <c r="H3436" s="128" t="s">
        <v>646</v>
      </c>
      <c r="I3436" s="40"/>
      <c r="J3436" s="159" t="str">
        <f>IFERROR(IF(K3436&gt;0,I3436*K3436,"   -"),"   -")</f>
        <v xml:space="preserve">   -</v>
      </c>
      <c r="K3436" s="52" t="str">
        <f>_xlfn.IFNA(VLOOKUP(D3436&amp;"."&amp;G3436,PNIdata!$E$6:$L$264,2,FALSE),"-")</f>
        <v>-</v>
      </c>
      <c r="L3436" s="158" t="str">
        <f>IFERROR(IF(O3436&gt;0,I3436*O3436,"   -"),"   -")</f>
        <v xml:space="preserve">   -</v>
      </c>
      <c r="M3436" s="52"/>
      <c r="N3436" s="167"/>
      <c r="O3436" s="168"/>
    </row>
    <row r="3437" spans="1:15" x14ac:dyDescent="0.25">
      <c r="A3437" s="33" t="s">
        <v>109</v>
      </c>
      <c r="B3437" s="34">
        <f>VLOOKUP(D3437,nusedswatershed,4,FALSE)</f>
        <v>24</v>
      </c>
      <c r="C3437" s="35">
        <v>24</v>
      </c>
      <c r="D3437" s="41" t="s">
        <v>208</v>
      </c>
      <c r="E3437" s="41" t="s">
        <v>102</v>
      </c>
      <c r="F3437" s="21" t="s">
        <v>163</v>
      </c>
      <c r="G3437" s="22">
        <v>1998</v>
      </c>
      <c r="H3437" s="128" t="s">
        <v>645</v>
      </c>
      <c r="I3437" s="40"/>
      <c r="J3437" s="159" t="str">
        <f>IFERROR(IF(K3437&gt;0,I3437*K3437,"   -"),"   -")</f>
        <v xml:space="preserve">   -</v>
      </c>
      <c r="K3437" s="52" t="str">
        <f>_xlfn.IFNA(VLOOKUP(D3437&amp;"."&amp;G3437,PNIdata!$E$6:$L$264,2,FALSE),"-")</f>
        <v>-</v>
      </c>
      <c r="L3437" s="158" t="str">
        <f>IFERROR(IF(O3437&gt;0,I3437*O3437,"   -"),"   -")</f>
        <v xml:space="preserve">   -</v>
      </c>
      <c r="M3437" s="52"/>
      <c r="N3437" s="167"/>
      <c r="O3437" s="167"/>
    </row>
    <row r="3438" spans="1:15" x14ac:dyDescent="0.25">
      <c r="A3438" s="33" t="s">
        <v>109</v>
      </c>
      <c r="B3438" s="34">
        <f>VLOOKUP(D3438,nusedswatershed,4,FALSE)</f>
        <v>24</v>
      </c>
      <c r="C3438" s="35">
        <v>24</v>
      </c>
      <c r="D3438" s="41" t="s">
        <v>208</v>
      </c>
      <c r="E3438" s="41" t="s">
        <v>102</v>
      </c>
      <c r="F3438" s="21" t="s">
        <v>163</v>
      </c>
      <c r="G3438" s="22">
        <v>1997</v>
      </c>
      <c r="H3438" s="128" t="s">
        <v>645</v>
      </c>
      <c r="I3438" s="40"/>
      <c r="J3438" s="159" t="str">
        <f>IFERROR(IF(K3438&gt;0,I3438*K3438,"   -"),"   -")</f>
        <v xml:space="preserve">   -</v>
      </c>
      <c r="K3438" s="52" t="str">
        <f>_xlfn.IFNA(VLOOKUP(D3438&amp;"."&amp;G3438,PNIdata!$E$6:$L$264,2,FALSE),"-")</f>
        <v>-</v>
      </c>
      <c r="L3438" s="158" t="str">
        <f>IFERROR(IF(O3438&gt;0,I3438*O3438,"   -"),"   -")</f>
        <v xml:space="preserve">   -</v>
      </c>
      <c r="M3438" s="52"/>
      <c r="N3438" s="167"/>
      <c r="O3438" s="167"/>
    </row>
    <row r="3439" spans="1:15" x14ac:dyDescent="0.25">
      <c r="A3439" s="33" t="s">
        <v>109</v>
      </c>
      <c r="B3439" s="34">
        <f>VLOOKUP(D3439,nusedswatershed,4,FALSE)</f>
        <v>24</v>
      </c>
      <c r="C3439" s="35">
        <v>24</v>
      </c>
      <c r="D3439" s="41" t="s">
        <v>208</v>
      </c>
      <c r="E3439" s="41" t="s">
        <v>102</v>
      </c>
      <c r="F3439" s="21" t="s">
        <v>163</v>
      </c>
      <c r="G3439" s="22">
        <v>1996</v>
      </c>
      <c r="H3439" s="128">
        <v>8</v>
      </c>
      <c r="I3439" s="40">
        <v>8</v>
      </c>
      <c r="J3439" s="159" t="str">
        <f>IFERROR(IF(K3439&gt;0,I3439*K3439,"   -"),"   -")</f>
        <v xml:space="preserve">   -</v>
      </c>
      <c r="K3439" s="52" t="str">
        <f>_xlfn.IFNA(VLOOKUP(D3439&amp;"."&amp;G3439,PNIdata!$E$6:$L$264,2,FALSE),"-")</f>
        <v>-</v>
      </c>
      <c r="L3439" s="158" t="str">
        <f>IFERROR(IF(O3439&gt;0,I3439*O3439,"   -"),"   -")</f>
        <v xml:space="preserve">   -</v>
      </c>
      <c r="M3439" s="52"/>
      <c r="N3439" s="167"/>
      <c r="O3439" s="167"/>
    </row>
    <row r="3440" spans="1:15" x14ac:dyDescent="0.25">
      <c r="A3440" s="33" t="s">
        <v>109</v>
      </c>
      <c r="B3440" s="34">
        <f>VLOOKUP(D3440,nusedswatershed,4,FALSE)</f>
        <v>24</v>
      </c>
      <c r="C3440" s="35">
        <v>24</v>
      </c>
      <c r="D3440" s="41" t="s">
        <v>208</v>
      </c>
      <c r="E3440" s="41" t="s">
        <v>102</v>
      </c>
      <c r="F3440" s="21" t="s">
        <v>163</v>
      </c>
      <c r="G3440" s="22">
        <v>1995</v>
      </c>
      <c r="H3440" s="128" t="s">
        <v>644</v>
      </c>
      <c r="I3440" s="40"/>
      <c r="J3440" s="159" t="str">
        <f>IFERROR(IF(K3440&gt;0,I3440*K3440,"   -"),"   -")</f>
        <v xml:space="preserve">   -</v>
      </c>
      <c r="K3440" s="52" t="str">
        <f>_xlfn.IFNA(VLOOKUP(D3440&amp;"."&amp;G3440,PNIdata!$E$6:$L$264,2,FALSE),"-")</f>
        <v>-</v>
      </c>
      <c r="L3440" s="158" t="str">
        <f>IFERROR(IF(O3440&gt;0,I3440*O3440,"   -"),"   -")</f>
        <v xml:space="preserve">   -</v>
      </c>
      <c r="M3440" s="52"/>
      <c r="N3440" s="167"/>
      <c r="O3440" s="167"/>
    </row>
    <row r="3441" spans="1:15" hidden="1" x14ac:dyDescent="0.25">
      <c r="A3441" s="33" t="s">
        <v>109</v>
      </c>
      <c r="B3441" s="34">
        <f>VLOOKUP(D3441,nusedswatershed,4,FALSE)</f>
        <v>24</v>
      </c>
      <c r="C3441" s="35">
        <v>24</v>
      </c>
      <c r="D3441" s="41" t="s">
        <v>208</v>
      </c>
      <c r="E3441" s="41" t="s">
        <v>102</v>
      </c>
      <c r="F3441" s="21" t="s">
        <v>163</v>
      </c>
      <c r="G3441" s="22">
        <v>1994</v>
      </c>
      <c r="H3441" s="128">
        <v>10</v>
      </c>
      <c r="I3441" s="40">
        <v>10</v>
      </c>
      <c r="J3441" s="159" t="str">
        <f>IFERROR(IF(K3441&gt;0,I3441*K3441,"   -"),"   -")</f>
        <v xml:space="preserve">   -</v>
      </c>
      <c r="K3441" s="52" t="str">
        <f>_xlfn.IFNA(VLOOKUP(D3441&amp;"."&amp;G3441,PNIdata!$E$6:$L$264,2,FALSE),"-")</f>
        <v>-</v>
      </c>
      <c r="L3441" s="158" t="str">
        <f>IFERROR(IF(O3441&gt;0,I3441*O3441,"   -"),"   -")</f>
        <v xml:space="preserve">   -</v>
      </c>
      <c r="M3441" s="52"/>
      <c r="N3441" s="167"/>
      <c r="O3441" s="167"/>
    </row>
    <row r="3442" spans="1:15" hidden="1" x14ac:dyDescent="0.25">
      <c r="A3442" s="33" t="s">
        <v>109</v>
      </c>
      <c r="B3442" s="34">
        <f>VLOOKUP(D3442,nusedswatershed,4,FALSE)</f>
        <v>24</v>
      </c>
      <c r="C3442" s="35">
        <v>24</v>
      </c>
      <c r="D3442" s="41" t="s">
        <v>208</v>
      </c>
      <c r="E3442" s="41" t="s">
        <v>102</v>
      </c>
      <c r="F3442" s="21" t="s">
        <v>163</v>
      </c>
      <c r="G3442" s="22">
        <v>1993</v>
      </c>
      <c r="H3442" s="128">
        <v>60</v>
      </c>
      <c r="I3442" s="40">
        <v>60</v>
      </c>
      <c r="J3442" s="159" t="str">
        <f>IFERROR(IF(K3442&gt;0,I3442*K3442,"   -"),"   -")</f>
        <v xml:space="preserve">   -</v>
      </c>
      <c r="K3442" s="52" t="str">
        <f>_xlfn.IFNA(VLOOKUP(D3442&amp;"."&amp;G3442,PNIdata!$E$6:$L$264,2,FALSE),"-")</f>
        <v>-</v>
      </c>
      <c r="L3442" s="158" t="str">
        <f>IFERROR(IF(O3442&gt;0,I3442*O3442,"   -"),"   -")</f>
        <v xml:space="preserve">   -</v>
      </c>
      <c r="M3442" s="52"/>
      <c r="N3442" s="167"/>
      <c r="O3442" s="167"/>
    </row>
    <row r="3443" spans="1:15" hidden="1" x14ac:dyDescent="0.25">
      <c r="A3443" s="33" t="s">
        <v>109</v>
      </c>
      <c r="B3443" s="34">
        <f>VLOOKUP(D3443,nusedswatershed,4,FALSE)</f>
        <v>24</v>
      </c>
      <c r="C3443" s="35">
        <v>24</v>
      </c>
      <c r="D3443" s="41" t="s">
        <v>208</v>
      </c>
      <c r="E3443" s="41" t="s">
        <v>102</v>
      </c>
      <c r="F3443" s="21" t="s">
        <v>163</v>
      </c>
      <c r="G3443" s="22">
        <v>1992</v>
      </c>
      <c r="H3443" s="128" t="s">
        <v>643</v>
      </c>
      <c r="I3443" s="40"/>
      <c r="J3443" s="159" t="str">
        <f>IFERROR(IF(K3443&gt;0,I3443*K3443,"   -"),"   -")</f>
        <v xml:space="preserve">   -</v>
      </c>
      <c r="K3443" s="52" t="str">
        <f>_xlfn.IFNA(VLOOKUP(D3443&amp;"."&amp;G3443,PNIdata!$E$6:$L$264,2,FALSE),"-")</f>
        <v>-</v>
      </c>
      <c r="L3443" s="158" t="str">
        <f>IFERROR(IF(O3443&gt;0,I3443*O3443,"   -"),"   -")</f>
        <v xml:space="preserve">   -</v>
      </c>
      <c r="M3443" s="52"/>
      <c r="N3443" s="167"/>
      <c r="O3443" s="167"/>
    </row>
    <row r="3444" spans="1:15" hidden="1" x14ac:dyDescent="0.25">
      <c r="A3444" s="33" t="s">
        <v>109</v>
      </c>
      <c r="B3444" s="34">
        <f>VLOOKUP(D3444,nusedswatershed,4,FALSE)</f>
        <v>24</v>
      </c>
      <c r="C3444" s="35">
        <v>24</v>
      </c>
      <c r="D3444" s="41" t="s">
        <v>208</v>
      </c>
      <c r="E3444" s="41" t="s">
        <v>102</v>
      </c>
      <c r="F3444" s="21" t="s">
        <v>163</v>
      </c>
      <c r="G3444" s="22">
        <v>1991</v>
      </c>
      <c r="H3444" s="128" t="s">
        <v>643</v>
      </c>
      <c r="I3444" s="40"/>
      <c r="J3444" s="159" t="str">
        <f>IFERROR(IF(K3444&gt;0,I3444*K3444,"   -"),"   -")</f>
        <v xml:space="preserve">   -</v>
      </c>
      <c r="K3444" s="52" t="str">
        <f>_xlfn.IFNA(VLOOKUP(D3444&amp;"."&amp;G3444,PNIdata!$E$6:$L$264,2,FALSE),"-")</f>
        <v>-</v>
      </c>
      <c r="L3444" s="158" t="str">
        <f>IFERROR(IF(O3444&gt;0,I3444*O3444,"   -"),"   -")</f>
        <v xml:space="preserve">   -</v>
      </c>
      <c r="M3444" s="52"/>
      <c r="N3444" s="167"/>
      <c r="O3444" s="167"/>
    </row>
    <row r="3445" spans="1:15" hidden="1" x14ac:dyDescent="0.25">
      <c r="A3445" s="33" t="s">
        <v>109</v>
      </c>
      <c r="B3445" s="34">
        <f>VLOOKUP(D3445,nusedswatershed,4,FALSE)</f>
        <v>24</v>
      </c>
      <c r="C3445" s="35">
        <v>24</v>
      </c>
      <c r="D3445" s="41" t="s">
        <v>208</v>
      </c>
      <c r="E3445" s="41" t="s">
        <v>102</v>
      </c>
      <c r="F3445" s="21" t="s">
        <v>163</v>
      </c>
      <c r="G3445" s="22">
        <v>1990</v>
      </c>
      <c r="H3445" s="128" t="s">
        <v>643</v>
      </c>
      <c r="I3445" s="40"/>
      <c r="J3445" s="159" t="str">
        <f>IFERROR(IF(K3445&gt;0,I3445*K3445,"   -"),"   -")</f>
        <v xml:space="preserve">   -</v>
      </c>
      <c r="K3445" s="52" t="str">
        <f>_xlfn.IFNA(VLOOKUP(D3445&amp;"."&amp;G3445,PNIdata!$E$6:$L$264,2,FALSE),"-")</f>
        <v>-</v>
      </c>
      <c r="L3445" s="158" t="str">
        <f>IFERROR(IF(O3445&gt;0,I3445*O3445,"   -"),"   -")</f>
        <v xml:space="preserve">   -</v>
      </c>
      <c r="M3445" s="52"/>
      <c r="N3445" s="167"/>
      <c r="O3445" s="167"/>
    </row>
    <row r="3446" spans="1:15" hidden="1" x14ac:dyDescent="0.25">
      <c r="A3446" s="33" t="s">
        <v>109</v>
      </c>
      <c r="B3446" s="34">
        <f>VLOOKUP(D3446,nusedswatershed,4,FALSE)</f>
        <v>24</v>
      </c>
      <c r="C3446" s="35">
        <v>24</v>
      </c>
      <c r="D3446" s="41" t="s">
        <v>208</v>
      </c>
      <c r="E3446" s="41" t="s">
        <v>102</v>
      </c>
      <c r="F3446" s="21" t="s">
        <v>163</v>
      </c>
      <c r="G3446" s="22">
        <v>1989</v>
      </c>
      <c r="H3446" s="128" t="s">
        <v>643</v>
      </c>
      <c r="I3446" s="40"/>
      <c r="J3446" s="159" t="str">
        <f>IFERROR(IF(K3446&gt;0,I3446*K3446,"   -"),"   -")</f>
        <v xml:space="preserve">   -</v>
      </c>
      <c r="K3446" s="52" t="str">
        <f>_xlfn.IFNA(VLOOKUP(D3446&amp;"."&amp;G3446,PNIdata!$E$6:$L$264,2,FALSE),"-")</f>
        <v>-</v>
      </c>
      <c r="L3446" s="158" t="str">
        <f>IFERROR(IF(O3446&gt;0,I3446*O3446,"   -"),"   -")</f>
        <v xml:space="preserve">   -</v>
      </c>
      <c r="M3446" s="52"/>
      <c r="N3446" s="167"/>
      <c r="O3446" s="167"/>
    </row>
    <row r="3447" spans="1:15" hidden="1" x14ac:dyDescent="0.25">
      <c r="A3447" s="33" t="s">
        <v>109</v>
      </c>
      <c r="B3447" s="34">
        <f>VLOOKUP(D3447,nusedswatershed,4,FALSE)</f>
        <v>24</v>
      </c>
      <c r="C3447" s="35">
        <v>24</v>
      </c>
      <c r="D3447" s="41" t="s">
        <v>208</v>
      </c>
      <c r="E3447" s="41" t="s">
        <v>102</v>
      </c>
      <c r="F3447" s="21" t="s">
        <v>163</v>
      </c>
      <c r="G3447" s="22">
        <v>1988</v>
      </c>
      <c r="H3447" s="128" t="s">
        <v>645</v>
      </c>
      <c r="I3447" s="40"/>
      <c r="J3447" s="159" t="str">
        <f>IFERROR(IF(K3447&gt;0,I3447*K3447,"   -"),"   -")</f>
        <v xml:space="preserve">   -</v>
      </c>
      <c r="K3447" s="52" t="str">
        <f>_xlfn.IFNA(VLOOKUP(D3447&amp;"."&amp;G3447,PNIdata!$E$6:$L$264,2,FALSE),"-")</f>
        <v>-</v>
      </c>
      <c r="L3447" s="158" t="str">
        <f>IFERROR(IF(O3447&gt;0,I3447*O3447,"   -"),"   -")</f>
        <v xml:space="preserve">   -</v>
      </c>
      <c r="M3447" s="52"/>
      <c r="N3447" s="167"/>
      <c r="O3447" s="167"/>
    </row>
    <row r="3448" spans="1:15" hidden="1" x14ac:dyDescent="0.25">
      <c r="A3448" s="33" t="s">
        <v>109</v>
      </c>
      <c r="B3448" s="34">
        <f>VLOOKUP(D3448,nusedswatershed,4,FALSE)</f>
        <v>24</v>
      </c>
      <c r="C3448" s="35">
        <v>24</v>
      </c>
      <c r="D3448" s="41" t="s">
        <v>208</v>
      </c>
      <c r="E3448" s="41" t="s">
        <v>102</v>
      </c>
      <c r="F3448" s="21" t="s">
        <v>163</v>
      </c>
      <c r="G3448" s="22">
        <v>1987</v>
      </c>
      <c r="H3448" s="128" t="s">
        <v>645</v>
      </c>
      <c r="I3448" s="40"/>
      <c r="J3448" s="159" t="str">
        <f>IFERROR(IF(K3448&gt;0,I3448*K3448,"   -"),"   -")</f>
        <v xml:space="preserve">   -</v>
      </c>
      <c r="K3448" s="52" t="str">
        <f>_xlfn.IFNA(VLOOKUP(D3448&amp;"."&amp;G3448,PNIdata!$E$6:$L$264,2,FALSE),"-")</f>
        <v>-</v>
      </c>
      <c r="L3448" s="158" t="str">
        <f>IFERROR(IF(O3448&gt;0,I3448*O3448,"   -"),"   -")</f>
        <v xml:space="preserve">   -</v>
      </c>
      <c r="M3448" s="52"/>
      <c r="N3448" s="167"/>
      <c r="O3448" s="167"/>
    </row>
    <row r="3449" spans="1:15" hidden="1" x14ac:dyDescent="0.25">
      <c r="A3449" s="33" t="s">
        <v>109</v>
      </c>
      <c r="B3449" s="34">
        <f>VLOOKUP(D3449,nusedswatershed,4,FALSE)</f>
        <v>24</v>
      </c>
      <c r="C3449" s="35">
        <v>24</v>
      </c>
      <c r="D3449" s="41" t="s">
        <v>208</v>
      </c>
      <c r="E3449" s="41" t="s">
        <v>102</v>
      </c>
      <c r="F3449" s="21" t="s">
        <v>163</v>
      </c>
      <c r="G3449" s="22">
        <v>1986</v>
      </c>
      <c r="H3449" s="128" t="s">
        <v>645</v>
      </c>
      <c r="I3449" s="40"/>
      <c r="J3449" s="159" t="str">
        <f>IFERROR(IF(K3449&gt;0,I3449*K3449,"   -"),"   -")</f>
        <v xml:space="preserve">   -</v>
      </c>
      <c r="K3449" s="52" t="str">
        <f>_xlfn.IFNA(VLOOKUP(D3449&amp;"."&amp;G3449,PNIdata!$E$6:$L$264,2,FALSE),"-")</f>
        <v>-</v>
      </c>
      <c r="L3449" s="158" t="str">
        <f>IFERROR(IF(O3449&gt;0,I3449*O3449,"   -"),"   -")</f>
        <v xml:space="preserve">   -</v>
      </c>
      <c r="M3449" s="52"/>
      <c r="N3449" s="167"/>
      <c r="O3449" s="167"/>
    </row>
    <row r="3450" spans="1:15" hidden="1" x14ac:dyDescent="0.25">
      <c r="A3450" s="33" t="s">
        <v>109</v>
      </c>
      <c r="B3450" s="34">
        <f>VLOOKUP(D3450,nusedswatershed,4,FALSE)</f>
        <v>24</v>
      </c>
      <c r="C3450" s="35">
        <v>24</v>
      </c>
      <c r="D3450" s="41" t="s">
        <v>208</v>
      </c>
      <c r="E3450" s="41" t="s">
        <v>102</v>
      </c>
      <c r="F3450" s="21" t="s">
        <v>163</v>
      </c>
      <c r="G3450" s="22">
        <v>1985</v>
      </c>
      <c r="H3450" s="128" t="s">
        <v>645</v>
      </c>
      <c r="I3450" s="40"/>
      <c r="J3450" s="159" t="str">
        <f>IFERROR(IF(K3450&gt;0,I3450*K3450,"   -"),"   -")</f>
        <v xml:space="preserve">   -</v>
      </c>
      <c r="K3450" s="52" t="str">
        <f>_xlfn.IFNA(VLOOKUP(D3450&amp;"."&amp;G3450,PNIdata!$E$6:$L$264,2,FALSE),"-")</f>
        <v>-</v>
      </c>
      <c r="L3450" s="158" t="str">
        <f>IFERROR(IF(O3450&gt;0,I3450*O3450,"   -"),"   -")</f>
        <v xml:space="preserve">   -</v>
      </c>
      <c r="M3450" s="52"/>
      <c r="N3450" s="167"/>
      <c r="O3450" s="167"/>
    </row>
    <row r="3451" spans="1:15" hidden="1" x14ac:dyDescent="0.25">
      <c r="A3451" s="33" t="s">
        <v>109</v>
      </c>
      <c r="B3451" s="34">
        <f>VLOOKUP(D3451,nusedswatershed,4,FALSE)</f>
        <v>24</v>
      </c>
      <c r="C3451" s="35">
        <v>24</v>
      </c>
      <c r="D3451" s="41" t="s">
        <v>208</v>
      </c>
      <c r="E3451" s="41" t="s">
        <v>102</v>
      </c>
      <c r="F3451" s="21" t="s">
        <v>163</v>
      </c>
      <c r="G3451" s="22">
        <v>1984</v>
      </c>
      <c r="H3451" s="128" t="s">
        <v>645</v>
      </c>
      <c r="I3451" s="40"/>
      <c r="J3451" s="159" t="str">
        <f>IFERROR(IF(K3451&gt;0,I3451*K3451,"   -"),"   -")</f>
        <v xml:space="preserve">   -</v>
      </c>
      <c r="K3451" s="52" t="str">
        <f>_xlfn.IFNA(VLOOKUP(D3451&amp;"."&amp;G3451,PNIdata!$E$6:$L$264,2,FALSE),"-")</f>
        <v>-</v>
      </c>
      <c r="L3451" s="158" t="str">
        <f>IFERROR(IF(O3451&gt;0,I3451*O3451,"   -"),"   -")</f>
        <v xml:space="preserve">   -</v>
      </c>
      <c r="M3451" s="52"/>
      <c r="N3451" s="167"/>
      <c r="O3451" s="167"/>
    </row>
    <row r="3452" spans="1:15" hidden="1" x14ac:dyDescent="0.25">
      <c r="A3452" s="33" t="s">
        <v>109</v>
      </c>
      <c r="B3452" s="34">
        <f>VLOOKUP(D3452,nusedswatershed,4,FALSE)</f>
        <v>24</v>
      </c>
      <c r="C3452" s="35">
        <v>24</v>
      </c>
      <c r="D3452" s="41" t="s">
        <v>208</v>
      </c>
      <c r="E3452" s="41" t="s">
        <v>102</v>
      </c>
      <c r="F3452" s="21" t="s">
        <v>163</v>
      </c>
      <c r="G3452" s="22">
        <v>1983</v>
      </c>
      <c r="H3452" s="128" t="s">
        <v>643</v>
      </c>
      <c r="I3452" s="40"/>
      <c r="J3452" s="159" t="str">
        <f>IFERROR(IF(K3452&gt;0,I3452*K3452,"   -"),"   -")</f>
        <v xml:space="preserve">   -</v>
      </c>
      <c r="K3452" s="52" t="str">
        <f>_xlfn.IFNA(VLOOKUP(D3452&amp;"."&amp;G3452,PNIdata!$E$6:$L$264,2,FALSE),"-")</f>
        <v>-</v>
      </c>
      <c r="L3452" s="158" t="str">
        <f>IFERROR(IF(O3452&gt;0,I3452*O3452,"   -"),"   -")</f>
        <v xml:space="preserve">   -</v>
      </c>
      <c r="M3452" s="52"/>
      <c r="N3452" s="167"/>
      <c r="O3452" s="167"/>
    </row>
    <row r="3453" spans="1:15" hidden="1" x14ac:dyDescent="0.25">
      <c r="A3453" s="33" t="s">
        <v>109</v>
      </c>
      <c r="B3453" s="34">
        <f>VLOOKUP(D3453,nusedswatershed,4,FALSE)</f>
        <v>24</v>
      </c>
      <c r="C3453" s="35">
        <v>24</v>
      </c>
      <c r="D3453" s="41" t="s">
        <v>208</v>
      </c>
      <c r="E3453" s="41" t="s">
        <v>102</v>
      </c>
      <c r="F3453" s="21" t="s">
        <v>163</v>
      </c>
      <c r="G3453" s="22">
        <v>1982</v>
      </c>
      <c r="H3453" s="128" t="s">
        <v>643</v>
      </c>
      <c r="I3453" s="40"/>
      <c r="J3453" s="159" t="str">
        <f>IFERROR(IF(K3453&gt;0,I3453*K3453,"   -"),"   -")</f>
        <v xml:space="preserve">   -</v>
      </c>
      <c r="K3453" s="52" t="str">
        <f>_xlfn.IFNA(VLOOKUP(D3453&amp;"."&amp;G3453,PNIdata!$E$6:$L$264,2,FALSE),"-")</f>
        <v>-</v>
      </c>
      <c r="L3453" s="158" t="str">
        <f>IFERROR(IF(O3453&gt;0,I3453*O3453,"   -"),"   -")</f>
        <v xml:space="preserve">   -</v>
      </c>
      <c r="M3453" s="52"/>
      <c r="N3453" s="167"/>
      <c r="O3453" s="167"/>
    </row>
    <row r="3454" spans="1:15" hidden="1" x14ac:dyDescent="0.25">
      <c r="A3454" s="33" t="s">
        <v>109</v>
      </c>
      <c r="B3454" s="34">
        <f>VLOOKUP(D3454,nusedswatershed,4,FALSE)</f>
        <v>24</v>
      </c>
      <c r="C3454" s="35">
        <v>24</v>
      </c>
      <c r="D3454" s="41" t="s">
        <v>208</v>
      </c>
      <c r="E3454" s="41" t="s">
        <v>102</v>
      </c>
      <c r="F3454" s="21" t="s">
        <v>163</v>
      </c>
      <c r="G3454" s="22">
        <v>1981</v>
      </c>
      <c r="H3454" s="128" t="s">
        <v>643</v>
      </c>
      <c r="I3454" s="40"/>
      <c r="J3454" s="159" t="str">
        <f>IFERROR(IF(K3454&gt;0,I3454*K3454,"   -"),"   -")</f>
        <v xml:space="preserve">   -</v>
      </c>
      <c r="K3454" s="52" t="str">
        <f>_xlfn.IFNA(VLOOKUP(D3454&amp;"."&amp;G3454,PNIdata!$E$6:$L$264,2,FALSE),"-")</f>
        <v>-</v>
      </c>
      <c r="L3454" s="158" t="str">
        <f>IFERROR(IF(O3454&gt;0,I3454*O3454,"   -"),"   -")</f>
        <v xml:space="preserve">   -</v>
      </c>
      <c r="M3454" s="52"/>
      <c r="N3454" s="167"/>
      <c r="O3454" s="167"/>
    </row>
    <row r="3455" spans="1:15" hidden="1" x14ac:dyDescent="0.25">
      <c r="A3455" s="33" t="s">
        <v>109</v>
      </c>
      <c r="B3455" s="34">
        <f>VLOOKUP(D3455,nusedswatershed,4,FALSE)</f>
        <v>24</v>
      </c>
      <c r="C3455" s="35">
        <v>24</v>
      </c>
      <c r="D3455" s="41" t="s">
        <v>208</v>
      </c>
      <c r="E3455" s="41" t="s">
        <v>102</v>
      </c>
      <c r="F3455" s="21" t="s">
        <v>163</v>
      </c>
      <c r="G3455" s="22">
        <v>1980</v>
      </c>
      <c r="H3455" s="128" t="s">
        <v>645</v>
      </c>
      <c r="I3455" s="40"/>
      <c r="J3455" s="159" t="str">
        <f>IFERROR(IF(K3455&gt;0,I3455*K3455,"   -"),"   -")</f>
        <v xml:space="preserve">   -</v>
      </c>
      <c r="K3455" s="52" t="str">
        <f>_xlfn.IFNA(VLOOKUP(D3455&amp;"."&amp;G3455,PNIdata!$E$6:$L$264,2,FALSE),"-")</f>
        <v>-</v>
      </c>
      <c r="L3455" s="158" t="str">
        <f>IFERROR(IF(O3455&gt;0,I3455*O3455,"   -"),"   -")</f>
        <v xml:space="preserve">   -</v>
      </c>
      <c r="M3455" s="52"/>
      <c r="N3455" s="167"/>
      <c r="O3455" s="167"/>
    </row>
    <row r="3456" spans="1:15" hidden="1" x14ac:dyDescent="0.25">
      <c r="A3456" s="33" t="s">
        <v>109</v>
      </c>
      <c r="B3456" s="34">
        <f>VLOOKUP(D3456,nusedswatershed,4,FALSE)</f>
        <v>24</v>
      </c>
      <c r="C3456" s="35">
        <v>24</v>
      </c>
      <c r="D3456" s="41" t="s">
        <v>208</v>
      </c>
      <c r="E3456" s="41" t="s">
        <v>102</v>
      </c>
      <c r="F3456" s="21" t="s">
        <v>163</v>
      </c>
      <c r="G3456" s="22">
        <v>1979</v>
      </c>
      <c r="H3456" s="128" t="s">
        <v>643</v>
      </c>
      <c r="I3456" s="40"/>
      <c r="J3456" s="159" t="str">
        <f>IFERROR(IF(K3456&gt;0,I3456*K3456,"   -"),"   -")</f>
        <v xml:space="preserve">   -</v>
      </c>
      <c r="K3456" s="52" t="str">
        <f>_xlfn.IFNA(VLOOKUP(D3456&amp;"."&amp;G3456,PNIdata!$E$6:$L$264,2,FALSE),"-")</f>
        <v>-</v>
      </c>
      <c r="L3456" s="158" t="str">
        <f>IFERROR(IF(O3456&gt;0,I3456*O3456,"   -"),"   -")</f>
        <v xml:space="preserve">   -</v>
      </c>
      <c r="M3456" s="52"/>
      <c r="N3456" s="167"/>
      <c r="O3456" s="167"/>
    </row>
    <row r="3457" spans="1:15" hidden="1" x14ac:dyDescent="0.25">
      <c r="A3457" s="33" t="s">
        <v>109</v>
      </c>
      <c r="B3457" s="34">
        <f>VLOOKUP(D3457,nusedswatershed,4,FALSE)</f>
        <v>24</v>
      </c>
      <c r="C3457" s="35">
        <v>24</v>
      </c>
      <c r="D3457" s="41" t="s">
        <v>208</v>
      </c>
      <c r="E3457" s="41" t="s">
        <v>102</v>
      </c>
      <c r="F3457" s="21" t="s">
        <v>163</v>
      </c>
      <c r="G3457" s="22">
        <v>1978</v>
      </c>
      <c r="H3457" s="128" t="s">
        <v>643</v>
      </c>
      <c r="I3457" s="40"/>
      <c r="J3457" s="159" t="str">
        <f>IFERROR(IF(K3457&gt;0,I3457*K3457,"   -"),"   -")</f>
        <v xml:space="preserve">   -</v>
      </c>
      <c r="K3457" s="52" t="str">
        <f>_xlfn.IFNA(VLOOKUP(D3457&amp;"."&amp;G3457,PNIdata!$E$6:$L$264,2,FALSE),"-")</f>
        <v>-</v>
      </c>
      <c r="L3457" s="158" t="str">
        <f>IFERROR(IF(O3457&gt;0,I3457*O3457,"   -"),"   -")</f>
        <v xml:space="preserve">   -</v>
      </c>
      <c r="M3457" s="52"/>
      <c r="N3457" s="167"/>
      <c r="O3457" s="167"/>
    </row>
    <row r="3458" spans="1:15" hidden="1" x14ac:dyDescent="0.25">
      <c r="A3458" s="33" t="s">
        <v>109</v>
      </c>
      <c r="B3458" s="34">
        <f>VLOOKUP(D3458,nusedswatershed,4,FALSE)</f>
        <v>24</v>
      </c>
      <c r="C3458" s="35">
        <v>24</v>
      </c>
      <c r="D3458" s="41" t="s">
        <v>208</v>
      </c>
      <c r="E3458" s="41" t="s">
        <v>102</v>
      </c>
      <c r="F3458" s="21" t="s">
        <v>163</v>
      </c>
      <c r="G3458" s="22">
        <v>1977</v>
      </c>
      <c r="H3458" s="128" t="s">
        <v>645</v>
      </c>
      <c r="I3458" s="40"/>
      <c r="J3458" s="159" t="str">
        <f>IFERROR(IF(K3458&gt;0,I3458*K3458,"   -"),"   -")</f>
        <v xml:space="preserve">   -</v>
      </c>
      <c r="K3458" s="52" t="str">
        <f>_xlfn.IFNA(VLOOKUP(D3458&amp;"."&amp;G3458,PNIdata!$E$6:$L$264,2,FALSE),"-")</f>
        <v>-</v>
      </c>
      <c r="L3458" s="158" t="str">
        <f>IFERROR(IF(O3458&gt;0,I3458*O3458,"   -"),"   -")</f>
        <v xml:space="preserve">   -</v>
      </c>
      <c r="M3458" s="52"/>
      <c r="N3458" s="167"/>
      <c r="O3458" s="167"/>
    </row>
    <row r="3459" spans="1:15" hidden="1" x14ac:dyDescent="0.25">
      <c r="A3459" s="33" t="s">
        <v>109</v>
      </c>
      <c r="B3459" s="34">
        <f>VLOOKUP(D3459,nusedswatershed,4,FALSE)</f>
        <v>24</v>
      </c>
      <c r="C3459" s="35">
        <v>24</v>
      </c>
      <c r="D3459" s="41" t="s">
        <v>208</v>
      </c>
      <c r="E3459" s="41" t="s">
        <v>102</v>
      </c>
      <c r="F3459" s="21" t="s">
        <v>163</v>
      </c>
      <c r="G3459" s="22">
        <v>1976</v>
      </c>
      <c r="H3459" s="128">
        <v>10</v>
      </c>
      <c r="I3459" s="40">
        <v>10</v>
      </c>
      <c r="J3459" s="159" t="str">
        <f>IFERROR(IF(K3459&gt;0,I3459*K3459,"   -"),"   -")</f>
        <v xml:space="preserve">   -</v>
      </c>
      <c r="K3459" s="52" t="str">
        <f>_xlfn.IFNA(VLOOKUP(D3459&amp;"."&amp;G3459,PNIdata!$E$6:$L$264,2,FALSE),"-")</f>
        <v>-</v>
      </c>
      <c r="L3459" s="158" t="str">
        <f>IFERROR(IF(O3459&gt;0,I3459*O3459,"   -"),"   -")</f>
        <v xml:space="preserve">   -</v>
      </c>
      <c r="M3459" s="52"/>
      <c r="N3459" s="167"/>
      <c r="O3459" s="167"/>
    </row>
    <row r="3460" spans="1:15" hidden="1" x14ac:dyDescent="0.25">
      <c r="A3460" s="33" t="s">
        <v>109</v>
      </c>
      <c r="B3460" s="34">
        <f>VLOOKUP(D3460,nusedswatershed,4,FALSE)</f>
        <v>24</v>
      </c>
      <c r="C3460" s="35">
        <v>24</v>
      </c>
      <c r="D3460" s="41" t="s">
        <v>208</v>
      </c>
      <c r="E3460" s="41" t="s">
        <v>102</v>
      </c>
      <c r="F3460" s="21" t="s">
        <v>163</v>
      </c>
      <c r="G3460" s="22">
        <v>1975</v>
      </c>
      <c r="H3460" s="128">
        <v>25</v>
      </c>
      <c r="I3460" s="40">
        <v>25</v>
      </c>
      <c r="J3460" s="159" t="str">
        <f>IFERROR(IF(K3460&gt;0,I3460*K3460,"   -"),"   -")</f>
        <v xml:space="preserve">   -</v>
      </c>
      <c r="K3460" s="52" t="str">
        <f>_xlfn.IFNA(VLOOKUP(D3460&amp;"."&amp;G3460,PNIdata!$E$6:$L$264,2,FALSE),"-")</f>
        <v>-</v>
      </c>
      <c r="L3460" s="158" t="str">
        <f>IFERROR(IF(O3460&gt;0,I3460*O3460,"   -"),"   -")</f>
        <v xml:space="preserve">   -</v>
      </c>
      <c r="M3460" s="52"/>
      <c r="N3460" s="167"/>
      <c r="O3460" s="167"/>
    </row>
    <row r="3461" spans="1:15" hidden="1" x14ac:dyDescent="0.25">
      <c r="A3461" s="33" t="s">
        <v>109</v>
      </c>
      <c r="B3461" s="34">
        <f>VLOOKUP(D3461,nusedswatershed,4,FALSE)</f>
        <v>24</v>
      </c>
      <c r="C3461" s="35">
        <v>24</v>
      </c>
      <c r="D3461" s="41" t="s">
        <v>208</v>
      </c>
      <c r="E3461" s="41" t="s">
        <v>102</v>
      </c>
      <c r="F3461" s="21" t="s">
        <v>163</v>
      </c>
      <c r="G3461" s="22">
        <v>1974</v>
      </c>
      <c r="H3461" s="128" t="s">
        <v>645</v>
      </c>
      <c r="I3461" s="40"/>
      <c r="J3461" s="159" t="str">
        <f>IFERROR(IF(K3461&gt;0,I3461*K3461,"   -"),"   -")</f>
        <v xml:space="preserve">   -</v>
      </c>
      <c r="K3461" s="52" t="str">
        <f>_xlfn.IFNA(VLOOKUP(D3461&amp;"."&amp;G3461,PNIdata!$E$6:$L$264,2,FALSE),"-")</f>
        <v>-</v>
      </c>
      <c r="L3461" s="158" t="str">
        <f>IFERROR(IF(O3461&gt;0,I3461*O3461,"   -"),"   -")</f>
        <v xml:space="preserve">   -</v>
      </c>
      <c r="M3461" s="52"/>
      <c r="N3461" s="167"/>
      <c r="O3461" s="167"/>
    </row>
    <row r="3462" spans="1:15" hidden="1" x14ac:dyDescent="0.25">
      <c r="A3462" s="33" t="s">
        <v>109</v>
      </c>
      <c r="B3462" s="34">
        <f>VLOOKUP(D3462,nusedswatershed,4,FALSE)</f>
        <v>24</v>
      </c>
      <c r="C3462" s="35">
        <v>24</v>
      </c>
      <c r="D3462" s="41" t="s">
        <v>208</v>
      </c>
      <c r="E3462" s="41" t="s">
        <v>102</v>
      </c>
      <c r="F3462" s="21" t="s">
        <v>163</v>
      </c>
      <c r="G3462" s="22">
        <v>1973</v>
      </c>
      <c r="H3462" s="128" t="s">
        <v>645</v>
      </c>
      <c r="I3462" s="40"/>
      <c r="J3462" s="159" t="str">
        <f>IFERROR(IF(K3462&gt;0,I3462*K3462,"   -"),"   -")</f>
        <v xml:space="preserve">   -</v>
      </c>
      <c r="K3462" s="52" t="str">
        <f>_xlfn.IFNA(VLOOKUP(D3462&amp;"."&amp;G3462,PNIdata!$E$6:$L$264,2,FALSE),"-")</f>
        <v>-</v>
      </c>
      <c r="L3462" s="158" t="str">
        <f>IFERROR(IF(O3462&gt;0,I3462*O3462,"   -"),"   -")</f>
        <v xml:space="preserve">   -</v>
      </c>
      <c r="M3462" s="52"/>
      <c r="N3462" s="167"/>
      <c r="O3462" s="167"/>
    </row>
    <row r="3463" spans="1:15" hidden="1" x14ac:dyDescent="0.25">
      <c r="A3463" s="33" t="s">
        <v>109</v>
      </c>
      <c r="B3463" s="34">
        <f>VLOOKUP(D3463,nusedswatershed,4,FALSE)</f>
        <v>24</v>
      </c>
      <c r="C3463" s="35">
        <v>24</v>
      </c>
      <c r="D3463" s="41" t="s">
        <v>208</v>
      </c>
      <c r="E3463" s="41" t="s">
        <v>102</v>
      </c>
      <c r="F3463" s="21" t="s">
        <v>163</v>
      </c>
      <c r="G3463" s="22">
        <v>1972</v>
      </c>
      <c r="H3463" s="128" t="s">
        <v>643</v>
      </c>
      <c r="I3463" s="40"/>
      <c r="J3463" s="159" t="str">
        <f>IFERROR(IF(K3463&gt;0,I3463*K3463,"   -"),"   -")</f>
        <v xml:space="preserve">   -</v>
      </c>
      <c r="K3463" s="52" t="str">
        <f>_xlfn.IFNA(VLOOKUP(D3463&amp;"."&amp;G3463,PNIdata!$E$6:$L$264,2,FALSE),"-")</f>
        <v>-</v>
      </c>
      <c r="L3463" s="158" t="str">
        <f>IFERROR(IF(O3463&gt;0,I3463*O3463,"   -"),"   -")</f>
        <v xml:space="preserve">   -</v>
      </c>
      <c r="M3463" s="52"/>
      <c r="N3463" s="167"/>
      <c r="O3463" s="167"/>
    </row>
    <row r="3464" spans="1:15" hidden="1" x14ac:dyDescent="0.25">
      <c r="A3464" s="33" t="s">
        <v>109</v>
      </c>
      <c r="B3464" s="34">
        <f>VLOOKUP(D3464,nusedswatershed,4,FALSE)</f>
        <v>24</v>
      </c>
      <c r="C3464" s="35">
        <v>24</v>
      </c>
      <c r="D3464" s="41" t="s">
        <v>208</v>
      </c>
      <c r="E3464" s="41" t="s">
        <v>102</v>
      </c>
      <c r="F3464" s="21" t="s">
        <v>163</v>
      </c>
      <c r="G3464" s="22">
        <v>1971</v>
      </c>
      <c r="H3464" s="128" t="s">
        <v>645</v>
      </c>
      <c r="I3464" s="40"/>
      <c r="J3464" s="159" t="str">
        <f>IFERROR(IF(K3464&gt;0,I3464*K3464,"   -"),"   -")</f>
        <v xml:space="preserve">   -</v>
      </c>
      <c r="K3464" s="52" t="str">
        <f>_xlfn.IFNA(VLOOKUP(D3464&amp;"."&amp;G3464,PNIdata!$E$6:$L$264,2,FALSE),"-")</f>
        <v>-</v>
      </c>
      <c r="L3464" s="158" t="str">
        <f>IFERROR(IF(O3464&gt;0,I3464*O3464,"   -"),"   -")</f>
        <v xml:space="preserve">   -</v>
      </c>
      <c r="M3464" s="52"/>
      <c r="N3464" s="167"/>
      <c r="O3464" s="167"/>
    </row>
    <row r="3465" spans="1:15" hidden="1" x14ac:dyDescent="0.25">
      <c r="A3465" s="33" t="s">
        <v>109</v>
      </c>
      <c r="B3465" s="34">
        <f>VLOOKUP(D3465,nusedswatershed,4,FALSE)</f>
        <v>24</v>
      </c>
      <c r="C3465" s="35">
        <v>24</v>
      </c>
      <c r="D3465" s="41" t="s">
        <v>208</v>
      </c>
      <c r="E3465" s="41" t="s">
        <v>102</v>
      </c>
      <c r="F3465" s="21" t="s">
        <v>163</v>
      </c>
      <c r="G3465" s="22">
        <v>1970</v>
      </c>
      <c r="H3465" s="128">
        <v>25</v>
      </c>
      <c r="I3465" s="40">
        <v>25</v>
      </c>
      <c r="J3465" s="159" t="str">
        <f>IFERROR(IF(K3465&gt;0,I3465*K3465,"   -"),"   -")</f>
        <v xml:space="preserve">   -</v>
      </c>
      <c r="K3465" s="52" t="str">
        <f>_xlfn.IFNA(VLOOKUP(D3465&amp;"."&amp;G3465,PNIdata!$E$6:$L$264,2,FALSE),"-")</f>
        <v>-</v>
      </c>
      <c r="L3465" s="158" t="str">
        <f>IFERROR(IF(O3465&gt;0,I3465*O3465,"   -"),"   -")</f>
        <v xml:space="preserve">   -</v>
      </c>
      <c r="M3465" s="52"/>
      <c r="N3465" s="167"/>
      <c r="O3465" s="167"/>
    </row>
    <row r="3466" spans="1:15" hidden="1" x14ac:dyDescent="0.25">
      <c r="A3466" s="33" t="s">
        <v>109</v>
      </c>
      <c r="B3466" s="34">
        <f>VLOOKUP(D3466,nusedswatershed,4,FALSE)</f>
        <v>24</v>
      </c>
      <c r="C3466" s="35">
        <v>24</v>
      </c>
      <c r="D3466" s="41" t="s">
        <v>208</v>
      </c>
      <c r="E3466" s="41" t="s">
        <v>102</v>
      </c>
      <c r="F3466" s="21" t="s">
        <v>163</v>
      </c>
      <c r="G3466" s="22">
        <v>1969</v>
      </c>
      <c r="H3466" s="128">
        <v>25</v>
      </c>
      <c r="I3466" s="40">
        <v>25</v>
      </c>
      <c r="J3466" s="159" t="str">
        <f>IFERROR(IF(K3466&gt;0,I3466*K3466,"   -"),"   -")</f>
        <v xml:space="preserve">   -</v>
      </c>
      <c r="K3466" s="52" t="str">
        <f>_xlfn.IFNA(VLOOKUP(D3466&amp;"."&amp;G3466,PNIdata!$E$6:$L$264,2,FALSE),"-")</f>
        <v>-</v>
      </c>
      <c r="L3466" s="158" t="str">
        <f>IFERROR(IF(O3466&gt;0,I3466*O3466,"   -"),"   -")</f>
        <v xml:space="preserve">   -</v>
      </c>
      <c r="M3466" s="52"/>
      <c r="N3466" s="167"/>
      <c r="O3466" s="167"/>
    </row>
    <row r="3467" spans="1:15" hidden="1" x14ac:dyDescent="0.25">
      <c r="A3467" s="33" t="s">
        <v>109</v>
      </c>
      <c r="B3467" s="34">
        <f>VLOOKUP(D3467,nusedswatershed,4,FALSE)</f>
        <v>24</v>
      </c>
      <c r="C3467" s="35">
        <v>24</v>
      </c>
      <c r="D3467" s="41" t="s">
        <v>208</v>
      </c>
      <c r="E3467" s="41" t="s">
        <v>102</v>
      </c>
      <c r="F3467" s="21" t="s">
        <v>163</v>
      </c>
      <c r="G3467" s="22">
        <v>1968</v>
      </c>
      <c r="H3467" s="128">
        <v>8</v>
      </c>
      <c r="I3467" s="40">
        <v>8</v>
      </c>
      <c r="J3467" s="159" t="str">
        <f>IFERROR(IF(K3467&gt;0,I3467*K3467,"   -"),"   -")</f>
        <v xml:space="preserve">   -</v>
      </c>
      <c r="K3467" s="52" t="str">
        <f>_xlfn.IFNA(VLOOKUP(D3467&amp;"."&amp;G3467,PNIdata!$E$6:$L$264,2,FALSE),"-")</f>
        <v>-</v>
      </c>
      <c r="L3467" s="158" t="str">
        <f>IFERROR(IF(O3467&gt;0,I3467*O3467,"   -"),"   -")</f>
        <v xml:space="preserve">   -</v>
      </c>
      <c r="M3467" s="52"/>
      <c r="N3467" s="167"/>
      <c r="O3467" s="167"/>
    </row>
    <row r="3468" spans="1:15" hidden="1" x14ac:dyDescent="0.25">
      <c r="A3468" s="33" t="s">
        <v>109</v>
      </c>
      <c r="B3468" s="34">
        <f>VLOOKUP(D3468,nusedswatershed,4,FALSE)</f>
        <v>24</v>
      </c>
      <c r="C3468" s="35">
        <v>24</v>
      </c>
      <c r="D3468" s="41" t="s">
        <v>208</v>
      </c>
      <c r="E3468" s="41" t="s">
        <v>102</v>
      </c>
      <c r="F3468" s="21" t="s">
        <v>163</v>
      </c>
      <c r="G3468" s="22">
        <v>1967</v>
      </c>
      <c r="H3468" s="128">
        <v>25</v>
      </c>
      <c r="I3468" s="40">
        <v>25</v>
      </c>
      <c r="J3468" s="159" t="str">
        <f>IFERROR(IF(K3468&gt;0,I3468*K3468,"   -"),"   -")</f>
        <v xml:space="preserve">   -</v>
      </c>
      <c r="K3468" s="52" t="str">
        <f>_xlfn.IFNA(VLOOKUP(D3468&amp;"."&amp;G3468,PNIdata!$E$6:$L$264,2,FALSE),"-")</f>
        <v>-</v>
      </c>
      <c r="L3468" s="158" t="str">
        <f>IFERROR(IF(O3468&gt;0,I3468*O3468,"   -"),"   -")</f>
        <v xml:space="preserve">   -</v>
      </c>
      <c r="M3468" s="52"/>
      <c r="N3468" s="167"/>
      <c r="O3468" s="167"/>
    </row>
    <row r="3469" spans="1:15" hidden="1" x14ac:dyDescent="0.25">
      <c r="A3469" s="33" t="s">
        <v>109</v>
      </c>
      <c r="B3469" s="34">
        <f>VLOOKUP(D3469,nusedswatershed,4,FALSE)</f>
        <v>24</v>
      </c>
      <c r="C3469" s="35">
        <v>24</v>
      </c>
      <c r="D3469" s="41" t="s">
        <v>208</v>
      </c>
      <c r="E3469" s="41" t="s">
        <v>102</v>
      </c>
      <c r="F3469" s="21" t="s">
        <v>163</v>
      </c>
      <c r="G3469" s="22">
        <v>1966</v>
      </c>
      <c r="H3469" s="128" t="s">
        <v>645</v>
      </c>
      <c r="I3469" s="40"/>
      <c r="J3469" s="159" t="str">
        <f>IFERROR(IF(K3469&gt;0,I3469*K3469,"   -"),"   -")</f>
        <v xml:space="preserve">   -</v>
      </c>
      <c r="K3469" s="52" t="str">
        <f>_xlfn.IFNA(VLOOKUP(D3469&amp;"."&amp;G3469,PNIdata!$E$6:$L$264,2,FALSE),"-")</f>
        <v>-</v>
      </c>
      <c r="L3469" s="158" t="str">
        <f>IFERROR(IF(O3469&gt;0,I3469*O3469,"   -"),"   -")</f>
        <v xml:space="preserve">   -</v>
      </c>
      <c r="M3469" s="52"/>
      <c r="N3469" s="167"/>
      <c r="O3469" s="167"/>
    </row>
    <row r="3470" spans="1:15" hidden="1" x14ac:dyDescent="0.25">
      <c r="A3470" s="33" t="s">
        <v>109</v>
      </c>
      <c r="B3470" s="34">
        <f>VLOOKUP(D3470,nusedswatershed,4,FALSE)</f>
        <v>24</v>
      </c>
      <c r="C3470" s="35">
        <v>24</v>
      </c>
      <c r="D3470" s="41" t="s">
        <v>208</v>
      </c>
      <c r="E3470" s="41" t="s">
        <v>102</v>
      </c>
      <c r="F3470" s="21" t="s">
        <v>163</v>
      </c>
      <c r="G3470" s="22">
        <v>1965</v>
      </c>
      <c r="H3470" s="128">
        <v>20</v>
      </c>
      <c r="I3470" s="40">
        <v>20</v>
      </c>
      <c r="J3470" s="159" t="str">
        <f>IFERROR(IF(K3470&gt;0,I3470*K3470,"   -"),"   -")</f>
        <v xml:space="preserve">   -</v>
      </c>
      <c r="K3470" s="52" t="str">
        <f>_xlfn.IFNA(VLOOKUP(D3470&amp;"."&amp;G3470,PNIdata!$E$6:$L$264,2,FALSE),"-")</f>
        <v>-</v>
      </c>
      <c r="L3470" s="158" t="str">
        <f>IFERROR(IF(O3470&gt;0,I3470*O3470,"   -"),"   -")</f>
        <v xml:space="preserve">   -</v>
      </c>
      <c r="M3470" s="52"/>
      <c r="N3470" s="167"/>
      <c r="O3470" s="167"/>
    </row>
    <row r="3471" spans="1:15" hidden="1" x14ac:dyDescent="0.25">
      <c r="A3471" s="33" t="s">
        <v>109</v>
      </c>
      <c r="B3471" s="34">
        <f>VLOOKUP(D3471,nusedswatershed,4,FALSE)</f>
        <v>24</v>
      </c>
      <c r="C3471" s="35">
        <v>24</v>
      </c>
      <c r="D3471" s="41" t="s">
        <v>208</v>
      </c>
      <c r="E3471" s="41" t="s">
        <v>102</v>
      </c>
      <c r="F3471" s="21" t="s">
        <v>163</v>
      </c>
      <c r="G3471" s="22">
        <v>1964</v>
      </c>
      <c r="H3471" s="128">
        <v>50</v>
      </c>
      <c r="I3471" s="40">
        <v>50</v>
      </c>
      <c r="J3471" s="159" t="str">
        <f>IFERROR(IF(K3471&gt;0,I3471*K3471,"   -"),"   -")</f>
        <v xml:space="preserve">   -</v>
      </c>
      <c r="K3471" s="52" t="str">
        <f>_xlfn.IFNA(VLOOKUP(D3471&amp;"."&amp;G3471,PNIdata!$E$6:$L$264,2,FALSE),"-")</f>
        <v>-</v>
      </c>
      <c r="L3471" s="158" t="str">
        <f>IFERROR(IF(O3471&gt;0,I3471*O3471,"   -"),"   -")</f>
        <v xml:space="preserve">   -</v>
      </c>
      <c r="M3471" s="52"/>
      <c r="N3471" s="167"/>
      <c r="O3471" s="167"/>
    </row>
    <row r="3472" spans="1:15" hidden="1" x14ac:dyDescent="0.25">
      <c r="A3472" s="33" t="s">
        <v>109</v>
      </c>
      <c r="B3472" s="34">
        <f>VLOOKUP(D3472,nusedswatershed,4,FALSE)</f>
        <v>24</v>
      </c>
      <c r="C3472" s="35">
        <v>24</v>
      </c>
      <c r="D3472" s="41" t="s">
        <v>208</v>
      </c>
      <c r="E3472" s="41" t="s">
        <v>102</v>
      </c>
      <c r="F3472" s="21" t="s">
        <v>163</v>
      </c>
      <c r="G3472" s="22">
        <v>1963</v>
      </c>
      <c r="H3472" s="128" t="s">
        <v>645</v>
      </c>
      <c r="I3472" s="40"/>
      <c r="J3472" s="159" t="str">
        <f>IFERROR(IF(K3472&gt;0,I3472*K3472,"   -"),"   -")</f>
        <v xml:space="preserve">   -</v>
      </c>
      <c r="K3472" s="52" t="str">
        <f>_xlfn.IFNA(VLOOKUP(D3472&amp;"."&amp;G3472,PNIdata!$E$6:$L$264,2,FALSE),"-")</f>
        <v>-</v>
      </c>
      <c r="L3472" s="158" t="str">
        <f>IFERROR(IF(O3472&gt;0,I3472*O3472,"   -"),"   -")</f>
        <v xml:space="preserve">   -</v>
      </c>
      <c r="M3472" s="52"/>
      <c r="N3472" s="167"/>
      <c r="O3472" s="167"/>
    </row>
    <row r="3473" spans="1:19" hidden="1" x14ac:dyDescent="0.25">
      <c r="A3473" s="33" t="s">
        <v>109</v>
      </c>
      <c r="B3473" s="34">
        <f>VLOOKUP(D3473,nusedswatershed,4,FALSE)</f>
        <v>24</v>
      </c>
      <c r="C3473" s="35">
        <v>24</v>
      </c>
      <c r="D3473" s="41" t="s">
        <v>208</v>
      </c>
      <c r="E3473" s="41" t="s">
        <v>102</v>
      </c>
      <c r="F3473" s="21" t="s">
        <v>163</v>
      </c>
      <c r="G3473" s="22">
        <v>1962</v>
      </c>
      <c r="H3473" s="128">
        <v>75</v>
      </c>
      <c r="I3473" s="40">
        <v>75</v>
      </c>
      <c r="J3473" s="159" t="str">
        <f>IFERROR(IF(K3473&gt;0,I3473*K3473,"   -"),"   -")</f>
        <v xml:space="preserve">   -</v>
      </c>
      <c r="K3473" s="52" t="str">
        <f>_xlfn.IFNA(VLOOKUP(D3473&amp;"."&amp;G3473,PNIdata!$E$6:$L$264,2,FALSE),"-")</f>
        <v>-</v>
      </c>
      <c r="L3473" s="158" t="str">
        <f>IFERROR(IF(O3473&gt;0,I3473*O3473,"   -"),"   -")</f>
        <v xml:space="preserve">   -</v>
      </c>
      <c r="M3473" s="52"/>
      <c r="N3473" s="167"/>
      <c r="O3473" s="167"/>
    </row>
    <row r="3474" spans="1:19" hidden="1" x14ac:dyDescent="0.25">
      <c r="A3474" s="33" t="s">
        <v>109</v>
      </c>
      <c r="B3474" s="34">
        <f>VLOOKUP(D3474,nusedswatershed,4,FALSE)</f>
        <v>24</v>
      </c>
      <c r="C3474" s="35">
        <v>24</v>
      </c>
      <c r="D3474" s="41" t="s">
        <v>208</v>
      </c>
      <c r="E3474" s="41" t="s">
        <v>102</v>
      </c>
      <c r="F3474" s="21" t="s">
        <v>163</v>
      </c>
      <c r="G3474" s="22">
        <v>1961</v>
      </c>
      <c r="H3474" s="128">
        <v>75</v>
      </c>
      <c r="I3474" s="40">
        <v>75</v>
      </c>
      <c r="J3474" s="159" t="str">
        <f>IFERROR(IF(K3474&gt;0,I3474*K3474,"   -"),"   -")</f>
        <v xml:space="preserve">   -</v>
      </c>
      <c r="K3474" s="52" t="str">
        <f>_xlfn.IFNA(VLOOKUP(D3474&amp;"."&amp;G3474,PNIdata!$E$6:$L$264,2,FALSE),"-")</f>
        <v>-</v>
      </c>
      <c r="L3474" s="158" t="str">
        <f>IFERROR(IF(O3474&gt;0,I3474*O3474,"   -"),"   -")</f>
        <v xml:space="preserve">   -</v>
      </c>
      <c r="M3474" s="52"/>
      <c r="N3474" s="167"/>
      <c r="O3474" s="167"/>
    </row>
    <row r="3475" spans="1:19" hidden="1" x14ac:dyDescent="0.25">
      <c r="A3475" s="33" t="s">
        <v>109</v>
      </c>
      <c r="B3475" s="34">
        <f>VLOOKUP(D3475,nusedswatershed,4,FALSE)</f>
        <v>24</v>
      </c>
      <c r="C3475" s="35">
        <v>24</v>
      </c>
      <c r="D3475" s="41" t="s">
        <v>208</v>
      </c>
      <c r="E3475" s="41" t="s">
        <v>102</v>
      </c>
      <c r="F3475" s="21" t="s">
        <v>163</v>
      </c>
      <c r="G3475" s="22">
        <v>1960</v>
      </c>
      <c r="H3475" s="128">
        <v>200</v>
      </c>
      <c r="I3475" s="40">
        <v>200</v>
      </c>
      <c r="J3475" s="159" t="str">
        <f>IFERROR(IF(K3475&gt;0,I3475*K3475,"   -"),"   -")</f>
        <v xml:space="preserve">   -</v>
      </c>
      <c r="K3475" s="52" t="str">
        <f>_xlfn.IFNA(VLOOKUP(D3475&amp;"."&amp;G3475,PNIdata!$E$6:$L$264,2,FALSE),"-")</f>
        <v>-</v>
      </c>
      <c r="L3475" s="158" t="str">
        <f>IFERROR(IF(O3475&gt;0,I3475*O3475,"   -"),"   -")</f>
        <v xml:space="preserve">   -</v>
      </c>
      <c r="M3475" s="52"/>
      <c r="N3475" s="167"/>
      <c r="O3475" s="167"/>
    </row>
    <row r="3476" spans="1:19" hidden="1" x14ac:dyDescent="0.25">
      <c r="A3476" s="33" t="s">
        <v>109</v>
      </c>
      <c r="B3476" s="34">
        <f>VLOOKUP(D3476,nusedswatershed,4,FALSE)</f>
        <v>24</v>
      </c>
      <c r="C3476" s="35">
        <v>24</v>
      </c>
      <c r="D3476" s="41" t="s">
        <v>208</v>
      </c>
      <c r="E3476" s="41" t="s">
        <v>102</v>
      </c>
      <c r="F3476" s="21" t="s">
        <v>163</v>
      </c>
      <c r="G3476" s="22">
        <v>1959</v>
      </c>
      <c r="H3476" s="128">
        <v>200</v>
      </c>
      <c r="I3476" s="40">
        <v>200</v>
      </c>
      <c r="J3476" s="159" t="str">
        <f>IFERROR(IF(K3476&gt;0,I3476*K3476,"   -"),"   -")</f>
        <v xml:space="preserve">   -</v>
      </c>
      <c r="K3476" s="52" t="str">
        <f>_xlfn.IFNA(VLOOKUP(D3476&amp;"."&amp;G3476,PNIdata!$E$6:$L$264,2,FALSE),"-")</f>
        <v>-</v>
      </c>
      <c r="L3476" s="158" t="str">
        <f>IFERROR(IF(O3476&gt;0,I3476*O3476,"   -"),"   -")</f>
        <v xml:space="preserve">   -</v>
      </c>
      <c r="M3476" s="52"/>
      <c r="N3476" s="167"/>
      <c r="O3476" s="167"/>
    </row>
    <row r="3477" spans="1:19" hidden="1" x14ac:dyDescent="0.25">
      <c r="A3477" s="33" t="s">
        <v>109</v>
      </c>
      <c r="B3477" s="34">
        <f>VLOOKUP(D3477,nusedswatershed,4,FALSE)</f>
        <v>24</v>
      </c>
      <c r="C3477" s="35">
        <v>24</v>
      </c>
      <c r="D3477" s="41" t="s">
        <v>208</v>
      </c>
      <c r="E3477" s="41" t="s">
        <v>102</v>
      </c>
      <c r="F3477" s="21" t="s">
        <v>163</v>
      </c>
      <c r="G3477" s="22">
        <v>1958</v>
      </c>
      <c r="H3477" s="128">
        <v>200</v>
      </c>
      <c r="I3477" s="40">
        <v>200</v>
      </c>
      <c r="J3477" s="159" t="str">
        <f>IFERROR(IF(K3477&gt;0,I3477*K3477,"   -"),"   -")</f>
        <v xml:space="preserve">   -</v>
      </c>
      <c r="K3477" s="52" t="str">
        <f>_xlfn.IFNA(VLOOKUP(D3477&amp;"."&amp;G3477,PNIdata!$E$6:$L$264,2,FALSE),"-")</f>
        <v>-</v>
      </c>
      <c r="L3477" s="158" t="str">
        <f>IFERROR(IF(O3477&gt;0,I3477*O3477,"   -"),"   -")</f>
        <v xml:space="preserve">   -</v>
      </c>
      <c r="M3477" s="52"/>
      <c r="N3477" s="167"/>
      <c r="O3477" s="167"/>
    </row>
    <row r="3478" spans="1:19" hidden="1" x14ac:dyDescent="0.25">
      <c r="A3478" s="33" t="s">
        <v>109</v>
      </c>
      <c r="B3478" s="34">
        <f>VLOOKUP(D3478,nusedswatershed,4,FALSE)</f>
        <v>24</v>
      </c>
      <c r="C3478" s="35">
        <v>24</v>
      </c>
      <c r="D3478" s="41" t="s">
        <v>208</v>
      </c>
      <c r="E3478" s="41" t="s">
        <v>102</v>
      </c>
      <c r="F3478" s="21" t="s">
        <v>163</v>
      </c>
      <c r="G3478" s="22">
        <v>1957</v>
      </c>
      <c r="H3478" s="128">
        <v>200</v>
      </c>
      <c r="I3478" s="40">
        <v>200</v>
      </c>
      <c r="J3478" s="159" t="str">
        <f>IFERROR(IF(K3478&gt;0,I3478*K3478,"   -"),"   -")</f>
        <v xml:space="preserve">   -</v>
      </c>
      <c r="K3478" s="52" t="str">
        <f>_xlfn.IFNA(VLOOKUP(D3478&amp;"."&amp;G3478,PNIdata!$E$6:$L$264,2,FALSE),"-")</f>
        <v>-</v>
      </c>
      <c r="L3478" s="158" t="str">
        <f>IFERROR(IF(O3478&gt;0,I3478*O3478,"   -"),"   -")</f>
        <v xml:space="preserve">   -</v>
      </c>
      <c r="M3478" s="52"/>
      <c r="N3478" s="167"/>
      <c r="O3478" s="167"/>
    </row>
    <row r="3479" spans="1:19" hidden="1" x14ac:dyDescent="0.25">
      <c r="A3479" s="33" t="s">
        <v>109</v>
      </c>
      <c r="B3479" s="34">
        <f>VLOOKUP(D3479,nusedswatershed,4,FALSE)</f>
        <v>24</v>
      </c>
      <c r="C3479" s="35">
        <v>24</v>
      </c>
      <c r="D3479" s="41" t="s">
        <v>208</v>
      </c>
      <c r="E3479" s="41" t="s">
        <v>102</v>
      </c>
      <c r="F3479" s="21" t="s">
        <v>163</v>
      </c>
      <c r="G3479" s="22">
        <v>1956</v>
      </c>
      <c r="H3479" s="128">
        <v>200</v>
      </c>
      <c r="I3479" s="40">
        <v>200</v>
      </c>
      <c r="J3479" s="159" t="str">
        <f>IFERROR(IF(K3479&gt;0,I3479*K3479,"   -"),"   -")</f>
        <v xml:space="preserve">   -</v>
      </c>
      <c r="K3479" s="52" t="str">
        <f>_xlfn.IFNA(VLOOKUP(D3479&amp;"."&amp;G3479,PNIdata!$E$6:$L$264,2,FALSE),"-")</f>
        <v>-</v>
      </c>
      <c r="L3479" s="158" t="str">
        <f>IFERROR(IF(O3479&gt;0,I3479*O3479,"   -"),"   -")</f>
        <v xml:space="preserve">   -</v>
      </c>
      <c r="M3479" s="52"/>
      <c r="N3479" s="167"/>
      <c r="O3479" s="167"/>
    </row>
    <row r="3480" spans="1:19" hidden="1" x14ac:dyDescent="0.25">
      <c r="A3480" s="33" t="s">
        <v>109</v>
      </c>
      <c r="B3480" s="34">
        <f>VLOOKUP(D3480,nusedswatershed,4,FALSE)</f>
        <v>24</v>
      </c>
      <c r="C3480" s="35">
        <v>24</v>
      </c>
      <c r="D3480" s="41" t="s">
        <v>208</v>
      </c>
      <c r="E3480" s="41" t="s">
        <v>102</v>
      </c>
      <c r="F3480" s="21" t="s">
        <v>163</v>
      </c>
      <c r="G3480" s="22">
        <v>1955</v>
      </c>
      <c r="H3480" s="128">
        <v>200</v>
      </c>
      <c r="I3480" s="40">
        <v>200</v>
      </c>
      <c r="J3480" s="159" t="str">
        <f>IFERROR(IF(K3480&gt;0,I3480*K3480,"   -"),"   -")</f>
        <v xml:space="preserve">   -</v>
      </c>
      <c r="K3480" s="52" t="str">
        <f>_xlfn.IFNA(VLOOKUP(D3480&amp;"."&amp;G3480,PNIdata!$E$6:$L$264,2,FALSE),"-")</f>
        <v>-</v>
      </c>
      <c r="L3480" s="158" t="str">
        <f>IFERROR(IF(O3480&gt;0,I3480*O3480,"   -"),"   -")</f>
        <v xml:space="preserve">   -</v>
      </c>
      <c r="M3480" s="52"/>
      <c r="N3480" s="167"/>
      <c r="O3480" s="167"/>
    </row>
    <row r="3481" spans="1:19" hidden="1" x14ac:dyDescent="0.25">
      <c r="A3481" s="33" t="s">
        <v>109</v>
      </c>
      <c r="B3481" s="34">
        <f>VLOOKUP(D3481,nusedswatershed,4,FALSE)</f>
        <v>24</v>
      </c>
      <c r="C3481" s="35">
        <v>24</v>
      </c>
      <c r="D3481" s="41" t="s">
        <v>208</v>
      </c>
      <c r="E3481" s="41" t="s">
        <v>102</v>
      </c>
      <c r="F3481" s="21" t="s">
        <v>163</v>
      </c>
      <c r="G3481" s="22">
        <v>1954</v>
      </c>
      <c r="H3481" s="128">
        <v>200</v>
      </c>
      <c r="I3481" s="40">
        <v>200</v>
      </c>
      <c r="J3481" s="159" t="str">
        <f>IFERROR(IF(K3481&gt;0,I3481*K3481,"   -"),"   -")</f>
        <v xml:space="preserve">   -</v>
      </c>
      <c r="K3481" s="52" t="str">
        <f>_xlfn.IFNA(VLOOKUP(D3481&amp;"."&amp;G3481,PNIdata!$E$6:$L$264,2,FALSE),"-")</f>
        <v>-</v>
      </c>
      <c r="L3481" s="158" t="str">
        <f>IFERROR(IF(O3481&gt;0,I3481*O3481,"   -"),"   -")</f>
        <v xml:space="preserve">   -</v>
      </c>
      <c r="M3481" s="52"/>
      <c r="N3481" s="167"/>
      <c r="O3481" s="167"/>
    </row>
    <row r="3482" spans="1:19" hidden="1" x14ac:dyDescent="0.25">
      <c r="A3482" s="33" t="s">
        <v>109</v>
      </c>
      <c r="B3482" s="34">
        <f>VLOOKUP(D3482,nusedswatershed,4,FALSE)</f>
        <v>24</v>
      </c>
      <c r="C3482" s="35">
        <v>24</v>
      </c>
      <c r="D3482" s="41" t="s">
        <v>208</v>
      </c>
      <c r="E3482" s="41" t="s">
        <v>102</v>
      </c>
      <c r="F3482" s="21" t="s">
        <v>163</v>
      </c>
      <c r="G3482" s="22">
        <v>1953</v>
      </c>
      <c r="H3482" s="128">
        <v>400</v>
      </c>
      <c r="I3482" s="40">
        <v>400</v>
      </c>
      <c r="J3482" s="159" t="str">
        <f>IFERROR(IF(K3482&gt;0,I3482*K3482,"   -"),"   -")</f>
        <v xml:space="preserve">   -</v>
      </c>
      <c r="K3482" s="52" t="str">
        <f>_xlfn.IFNA(VLOOKUP(D3482&amp;"."&amp;G3482,PNIdata!$E$6:$L$264,2,FALSE),"-")</f>
        <v>-</v>
      </c>
      <c r="L3482" s="158" t="str">
        <f>IFERROR(IF(O3482&gt;0,I3482*O3482,"   -"),"   -")</f>
        <v xml:space="preserve">   -</v>
      </c>
      <c r="M3482" s="52"/>
      <c r="N3482" s="167"/>
      <c r="O3482" s="167"/>
    </row>
    <row r="3483" spans="1:19" x14ac:dyDescent="0.25">
      <c r="A3483" s="33" t="s">
        <v>109</v>
      </c>
      <c r="B3483" s="34">
        <f>VLOOKUP(D3483,nusedswatershed,4,FALSE)</f>
        <v>23</v>
      </c>
      <c r="C3483" s="35">
        <v>23</v>
      </c>
      <c r="D3483" s="36" t="s">
        <v>198</v>
      </c>
      <c r="E3483" s="36" t="s">
        <v>103</v>
      </c>
      <c r="F3483" s="21" t="s">
        <v>163</v>
      </c>
      <c r="G3483" s="22">
        <v>2015</v>
      </c>
      <c r="H3483" s="128">
        <v>336</v>
      </c>
      <c r="I3483" s="40">
        <v>336</v>
      </c>
      <c r="J3483" s="153">
        <f>K3483*I3483</f>
        <v>312.82742400000001</v>
      </c>
      <c r="K3483" s="52">
        <f>_xlfn.IFNA(VLOOKUP(D3483&amp;"."&amp;G3483,PNIdata!$E$6:$L$264,2,FALSE),"-")</f>
        <v>0.93103400000000003</v>
      </c>
      <c r="L3483" s="158" t="str">
        <f>IFERROR(IF(O3483&gt;0,I3483*O3483,"   -"),"   -")</f>
        <v xml:space="preserve">   -</v>
      </c>
      <c r="M3483" s="52"/>
      <c r="N3483" s="167"/>
      <c r="O3483" s="167"/>
      <c r="S3483" s="53">
        <v>34698</v>
      </c>
    </row>
    <row r="3484" spans="1:19" x14ac:dyDescent="0.25">
      <c r="A3484" s="33" t="s">
        <v>109</v>
      </c>
      <c r="B3484" s="34">
        <f>VLOOKUP(D3484,nusedswatershed,4,FALSE)</f>
        <v>23</v>
      </c>
      <c r="C3484" s="35">
        <v>23</v>
      </c>
      <c r="D3484" s="36" t="s">
        <v>198</v>
      </c>
      <c r="E3484" s="36" t="s">
        <v>103</v>
      </c>
      <c r="F3484" s="21" t="s">
        <v>163</v>
      </c>
      <c r="G3484" s="40">
        <v>2016</v>
      </c>
      <c r="H3484" s="128">
        <v>168</v>
      </c>
      <c r="I3484" s="40">
        <v>168</v>
      </c>
      <c r="J3484" s="153">
        <f>K3484*I3484</f>
        <v>160.00000800000001</v>
      </c>
      <c r="K3484" s="52">
        <f>_xlfn.IFNA(VLOOKUP(D3484&amp;"."&amp;G3484,PNIdata!$E$6:$L$264,2,FALSE),"-")</f>
        <v>0.95238100000000003</v>
      </c>
      <c r="L3484" s="158" t="str">
        <f>IFERROR(IF(O3484&gt;0,I3484*O3484,"   -"),"   -")</f>
        <v xml:space="preserve">   -</v>
      </c>
      <c r="M3484" s="52"/>
      <c r="N3484" s="167"/>
      <c r="O3484" s="167"/>
      <c r="S3484" s="53"/>
    </row>
    <row r="3485" spans="1:19" x14ac:dyDescent="0.25">
      <c r="A3485" s="33" t="s">
        <v>109</v>
      </c>
      <c r="B3485" s="34">
        <f>VLOOKUP(D3485,nusedswatershed,4,FALSE)</f>
        <v>23</v>
      </c>
      <c r="C3485" s="35">
        <v>23</v>
      </c>
      <c r="D3485" s="36" t="s">
        <v>198</v>
      </c>
      <c r="E3485" s="36" t="s">
        <v>103</v>
      </c>
      <c r="F3485" s="21" t="s">
        <v>163</v>
      </c>
      <c r="G3485" s="40">
        <v>2023</v>
      </c>
      <c r="H3485" s="128">
        <v>103</v>
      </c>
      <c r="I3485" s="40">
        <v>103</v>
      </c>
      <c r="J3485" s="159" t="str">
        <f>IFERROR(IF(K3485&gt;0,I3485*K3485,"   -"),"   -")</f>
        <v xml:space="preserve">   -</v>
      </c>
      <c r="K3485" s="52" t="str">
        <f>_xlfn.IFNA(VLOOKUP(D3485&amp;"."&amp;G3485,PNIdata!$E$6:$L$264,2,FALSE),"-")</f>
        <v>-</v>
      </c>
      <c r="L3485" s="158" t="str">
        <f>IFERROR(IF(O3485&gt;0,I3485*O3485,"   -"),"   -")</f>
        <v xml:space="preserve">   -</v>
      </c>
      <c r="M3485" s="52"/>
      <c r="N3485" s="167"/>
      <c r="O3485" s="167"/>
    </row>
    <row r="3486" spans="1:19" x14ac:dyDescent="0.25">
      <c r="A3486" s="33" t="s">
        <v>109</v>
      </c>
      <c r="B3486" s="34">
        <f>VLOOKUP(D3486,nusedswatershed,4,FALSE)</f>
        <v>23</v>
      </c>
      <c r="C3486" s="35">
        <v>23</v>
      </c>
      <c r="D3486" s="36" t="s">
        <v>198</v>
      </c>
      <c r="E3486" s="36" t="s">
        <v>103</v>
      </c>
      <c r="F3486" s="21" t="s">
        <v>163</v>
      </c>
      <c r="G3486" s="40">
        <v>2022</v>
      </c>
      <c r="H3486" s="128">
        <v>21</v>
      </c>
      <c r="I3486" s="40">
        <v>21</v>
      </c>
      <c r="J3486" s="159" t="str">
        <f>IFERROR(IF(K3486&gt;0,I3486*K3486,"   -"),"   -")</f>
        <v xml:space="preserve">   -</v>
      </c>
      <c r="K3486" s="52" t="str">
        <f>_xlfn.IFNA(VLOOKUP(D3486&amp;"."&amp;G3486,PNIdata!$E$6:$L$264,2,FALSE),"-")</f>
        <v>-</v>
      </c>
      <c r="L3486" s="158" t="str">
        <f>IFERROR(IF(O3486&gt;0,I3486*O3486,"   -"),"   -")</f>
        <v xml:space="preserve">   -</v>
      </c>
      <c r="M3486" s="52"/>
      <c r="N3486" s="167"/>
      <c r="O3486" s="167"/>
    </row>
    <row r="3487" spans="1:19" x14ac:dyDescent="0.25">
      <c r="A3487" s="33" t="s">
        <v>109</v>
      </c>
      <c r="B3487" s="34">
        <f>VLOOKUP(D3487,nusedswatershed,4,FALSE)</f>
        <v>23</v>
      </c>
      <c r="C3487" s="35">
        <v>23</v>
      </c>
      <c r="D3487" s="36" t="s">
        <v>198</v>
      </c>
      <c r="E3487" s="36" t="s">
        <v>103</v>
      </c>
      <c r="F3487" s="21" t="s">
        <v>163</v>
      </c>
      <c r="G3487" s="40">
        <v>2021</v>
      </c>
      <c r="H3487" s="128">
        <v>21</v>
      </c>
      <c r="I3487" s="40">
        <v>21</v>
      </c>
      <c r="J3487" s="159" t="str">
        <f>IFERROR(IF(K3487&gt;0,I3487*K3487,"   -"),"   -")</f>
        <v xml:space="preserve">   -</v>
      </c>
      <c r="K3487" s="52" t="str">
        <f>_xlfn.IFNA(VLOOKUP(D3487&amp;"."&amp;G3487,PNIdata!$E$6:$L$264,2,FALSE),"-")</f>
        <v>-</v>
      </c>
      <c r="L3487" s="158" t="str">
        <f>IFERROR(IF(O3487&gt;0,I3487*O3487,"   -"),"   -")</f>
        <v xml:space="preserve">   -</v>
      </c>
      <c r="M3487" s="52"/>
      <c r="N3487" s="167"/>
      <c r="O3487" s="167"/>
      <c r="S3487" s="53">
        <v>2653</v>
      </c>
    </row>
    <row r="3488" spans="1:19" x14ac:dyDescent="0.25">
      <c r="A3488" s="33" t="s">
        <v>109</v>
      </c>
      <c r="B3488" s="34">
        <f>VLOOKUP(D3488,nusedswatershed,4,FALSE)</f>
        <v>23</v>
      </c>
      <c r="C3488" s="35">
        <v>23</v>
      </c>
      <c r="D3488" s="36" t="s">
        <v>198</v>
      </c>
      <c r="E3488" s="36" t="s">
        <v>103</v>
      </c>
      <c r="F3488" s="21" t="s">
        <v>163</v>
      </c>
      <c r="G3488" s="40">
        <v>2020</v>
      </c>
      <c r="H3488" s="128">
        <v>110</v>
      </c>
      <c r="I3488" s="40">
        <v>110</v>
      </c>
      <c r="J3488" s="159" t="str">
        <f>IFERROR(IF(K3488&gt;0,I3488*K3488,"   -"),"   -")</f>
        <v xml:space="preserve">   -</v>
      </c>
      <c r="K3488" s="52" t="str">
        <f>_xlfn.IFNA(VLOOKUP(D3488&amp;"."&amp;G3488,PNIdata!$E$6:$L$264,2,FALSE),"-")</f>
        <v>-</v>
      </c>
      <c r="L3488" s="158" t="str">
        <f>IFERROR(IF(O3488&gt;0,I3488*O3488,"   -"),"   -")</f>
        <v xml:space="preserve">   -</v>
      </c>
      <c r="M3488" s="52"/>
      <c r="N3488" s="167"/>
      <c r="O3488" s="167"/>
      <c r="S3488" s="53">
        <v>36885</v>
      </c>
    </row>
    <row r="3489" spans="1:19" x14ac:dyDescent="0.25">
      <c r="A3489" s="33" t="s">
        <v>109</v>
      </c>
      <c r="B3489" s="34">
        <f>VLOOKUP(D3489,nusedswatershed,4,FALSE)</f>
        <v>23</v>
      </c>
      <c r="C3489" s="35">
        <v>23</v>
      </c>
      <c r="D3489" s="36" t="s">
        <v>198</v>
      </c>
      <c r="E3489" s="36" t="s">
        <v>103</v>
      </c>
      <c r="F3489" s="21" t="s">
        <v>163</v>
      </c>
      <c r="G3489" s="40">
        <v>2019</v>
      </c>
      <c r="H3489" s="128">
        <v>63</v>
      </c>
      <c r="I3489" s="40">
        <v>63</v>
      </c>
      <c r="J3489" s="159" t="str">
        <f>IFERROR(IF(K3489&gt;0,I3489*K3489,"   -"),"   -")</f>
        <v xml:space="preserve">   -</v>
      </c>
      <c r="K3489" s="52" t="str">
        <f>_xlfn.IFNA(VLOOKUP(D3489&amp;"."&amp;G3489,PNIdata!$E$6:$L$264,2,FALSE),"-")</f>
        <v>-</v>
      </c>
      <c r="L3489" s="158" t="str">
        <f>IFERROR(IF(O3489&gt;0,I3489*O3489,"   -"),"   -")</f>
        <v xml:space="preserve">   -</v>
      </c>
      <c r="M3489" s="52"/>
      <c r="N3489" s="167"/>
      <c r="O3489" s="167"/>
      <c r="S3489" s="53">
        <v>2594</v>
      </c>
    </row>
    <row r="3490" spans="1:19" x14ac:dyDescent="0.25">
      <c r="A3490" s="33" t="s">
        <v>109</v>
      </c>
      <c r="B3490" s="34">
        <f>VLOOKUP(D3490,nusedswatershed,4,FALSE)</f>
        <v>23</v>
      </c>
      <c r="C3490" s="35">
        <v>23</v>
      </c>
      <c r="D3490" s="36" t="s">
        <v>198</v>
      </c>
      <c r="E3490" s="36" t="s">
        <v>103</v>
      </c>
      <c r="F3490" s="21" t="s">
        <v>163</v>
      </c>
      <c r="G3490" s="40">
        <v>2018</v>
      </c>
      <c r="H3490" s="128">
        <v>89</v>
      </c>
      <c r="I3490" s="40">
        <v>89</v>
      </c>
      <c r="J3490" s="159" t="str">
        <f>IFERROR(IF(K3490&gt;0,I3490*K3490,"   -"),"   -")</f>
        <v xml:space="preserve">   -</v>
      </c>
      <c r="K3490" s="52" t="str">
        <f>_xlfn.IFNA(VLOOKUP(D3490&amp;"."&amp;G3490,PNIdata!$E$6:$L$264,2,FALSE),"-")</f>
        <v>-</v>
      </c>
      <c r="L3490" s="158" t="str">
        <f>IFERROR(IF(O3490&gt;0,I3490*O3490,"   -"),"   -")</f>
        <v xml:space="preserve">   -</v>
      </c>
      <c r="M3490" s="52"/>
      <c r="N3490" s="167"/>
      <c r="O3490" s="167"/>
      <c r="S3490" s="53">
        <v>31415</v>
      </c>
    </row>
    <row r="3491" spans="1:19" x14ac:dyDescent="0.25">
      <c r="A3491" s="33" t="s">
        <v>109</v>
      </c>
      <c r="B3491" s="34">
        <f>VLOOKUP(D3491,nusedswatershed,4,FALSE)</f>
        <v>23</v>
      </c>
      <c r="C3491" s="35">
        <v>23</v>
      </c>
      <c r="D3491" s="36" t="s">
        <v>198</v>
      </c>
      <c r="E3491" s="36" t="s">
        <v>103</v>
      </c>
      <c r="F3491" s="21" t="s">
        <v>163</v>
      </c>
      <c r="G3491" s="40">
        <v>2017</v>
      </c>
      <c r="H3491" s="128">
        <v>191</v>
      </c>
      <c r="I3491" s="40">
        <v>191</v>
      </c>
      <c r="J3491" s="159" t="str">
        <f>IFERROR(IF(K3491&gt;0,I3491*K3491,"   -"),"   -")</f>
        <v xml:space="preserve">   -</v>
      </c>
      <c r="K3491" s="52" t="str">
        <f>_xlfn.IFNA(VLOOKUP(D3491&amp;"."&amp;G3491,PNIdata!$E$6:$L$264,2,FALSE),"-")</f>
        <v>-</v>
      </c>
      <c r="L3491" s="158" t="str">
        <f>IFERROR(IF(O3491&gt;0,I3491*O3491,"   -"),"   -")</f>
        <v xml:space="preserve">   -</v>
      </c>
      <c r="M3491" s="52"/>
      <c r="N3491" s="167"/>
      <c r="O3491" s="167"/>
      <c r="S3491" s="53">
        <v>30757</v>
      </c>
    </row>
    <row r="3492" spans="1:19" x14ac:dyDescent="0.25">
      <c r="A3492" s="33" t="s">
        <v>109</v>
      </c>
      <c r="B3492" s="34">
        <f>VLOOKUP(D3492,nusedswatershed,4,FALSE)</f>
        <v>23</v>
      </c>
      <c r="C3492" s="35">
        <v>23</v>
      </c>
      <c r="D3492" s="36" t="s">
        <v>198</v>
      </c>
      <c r="E3492" s="36" t="s">
        <v>103</v>
      </c>
      <c r="F3492" s="21" t="s">
        <v>163</v>
      </c>
      <c r="G3492" s="22">
        <v>2014</v>
      </c>
      <c r="H3492" s="128">
        <v>161</v>
      </c>
      <c r="I3492" s="40">
        <v>161</v>
      </c>
      <c r="J3492" s="159" t="str">
        <f>IFERROR(IF(K3492&gt;0,I3492*K3492,"   -"),"   -")</f>
        <v xml:space="preserve">   -</v>
      </c>
      <c r="K3492" s="52" t="str">
        <f>_xlfn.IFNA(VLOOKUP(D3492&amp;"."&amp;G3492,PNIdata!$E$6:$L$264,2,FALSE),"-")</f>
        <v>-</v>
      </c>
      <c r="L3492" s="158" t="str">
        <f>IFERROR(IF(O3492&gt;0,I3492*O3492,"   -"),"   -")</f>
        <v xml:space="preserve">   -</v>
      </c>
      <c r="M3492" s="52"/>
      <c r="N3492" s="167"/>
      <c r="O3492" s="167"/>
      <c r="S3492" s="53">
        <v>135329</v>
      </c>
    </row>
    <row r="3493" spans="1:19" x14ac:dyDescent="0.25">
      <c r="A3493" s="33" t="s">
        <v>109</v>
      </c>
      <c r="B3493" s="34">
        <f>VLOOKUP(D3493,nusedswatershed,4,FALSE)</f>
        <v>23</v>
      </c>
      <c r="C3493" s="35">
        <v>23</v>
      </c>
      <c r="D3493" s="36" t="s">
        <v>198</v>
      </c>
      <c r="E3493" s="36" t="s">
        <v>103</v>
      </c>
      <c r="F3493" s="21" t="s">
        <v>163</v>
      </c>
      <c r="G3493">
        <v>2013</v>
      </c>
      <c r="H3493" s="128">
        <v>249</v>
      </c>
      <c r="I3493" s="40">
        <v>249</v>
      </c>
      <c r="J3493" s="159" t="str">
        <f>IFERROR(IF(K3493&gt;0,I3493*K3493,"   -"),"   -")</f>
        <v xml:space="preserve">   -</v>
      </c>
      <c r="K3493" s="52" t="str">
        <f>_xlfn.IFNA(VLOOKUP(D3493&amp;"."&amp;G3493,PNIdata!$E$6:$L$264,2,FALSE),"-")</f>
        <v>-</v>
      </c>
      <c r="L3493" s="158" t="str">
        <f>IFERROR(IF(O3493&gt;0,I3493*O3493,"   -"),"   -")</f>
        <v xml:space="preserve">   -</v>
      </c>
      <c r="M3493" s="52"/>
      <c r="N3493" s="167"/>
      <c r="O3493" s="167"/>
      <c r="S3493" s="53">
        <v>130153</v>
      </c>
    </row>
    <row r="3494" spans="1:19" x14ac:dyDescent="0.25">
      <c r="A3494" s="33" t="s">
        <v>109</v>
      </c>
      <c r="B3494" s="34">
        <f>VLOOKUP(D3494,nusedswatershed,4,FALSE)</f>
        <v>23</v>
      </c>
      <c r="C3494" s="35">
        <v>23</v>
      </c>
      <c r="D3494" s="36" t="s">
        <v>198</v>
      </c>
      <c r="E3494" s="36" t="s">
        <v>103</v>
      </c>
      <c r="F3494" s="21" t="s">
        <v>163</v>
      </c>
      <c r="G3494" s="22">
        <v>2012</v>
      </c>
      <c r="H3494" s="128">
        <v>334</v>
      </c>
      <c r="I3494" s="40">
        <v>334</v>
      </c>
      <c r="J3494" s="159" t="str">
        <f>IFERROR(IF(K3494&gt;0,I3494*K3494,"   -"),"   -")</f>
        <v xml:space="preserve">   -</v>
      </c>
      <c r="K3494" s="52" t="str">
        <f>_xlfn.IFNA(VLOOKUP(D3494&amp;"."&amp;G3494,PNIdata!$E$6:$L$264,2,FALSE),"-")</f>
        <v>-</v>
      </c>
      <c r="L3494" s="158" t="str">
        <f>IFERROR(IF(O3494&gt;0,I3494*O3494,"   -"),"   -")</f>
        <v xml:space="preserve">   -</v>
      </c>
      <c r="M3494" s="52"/>
      <c r="N3494" s="167"/>
      <c r="O3494" s="167"/>
      <c r="S3494" s="53">
        <v>212905</v>
      </c>
    </row>
    <row r="3495" spans="1:19" x14ac:dyDescent="0.25">
      <c r="A3495" s="33" t="s">
        <v>109</v>
      </c>
      <c r="B3495" s="34">
        <f>VLOOKUP(D3495,nusedswatershed,4,FALSE)</f>
        <v>23</v>
      </c>
      <c r="C3495" s="35">
        <v>23</v>
      </c>
      <c r="D3495" s="36" t="s">
        <v>198</v>
      </c>
      <c r="E3495" s="36" t="s">
        <v>103</v>
      </c>
      <c r="F3495" s="21" t="s">
        <v>163</v>
      </c>
      <c r="G3495" s="22">
        <v>2011</v>
      </c>
      <c r="H3495" s="128" t="s">
        <v>644</v>
      </c>
      <c r="I3495" s="40"/>
      <c r="J3495" s="159" t="str">
        <f>IFERROR(IF(K3495&gt;0,I3495*K3495,"   -"),"   -")</f>
        <v xml:space="preserve">   -</v>
      </c>
      <c r="K3495" s="52" t="str">
        <f>_xlfn.IFNA(VLOOKUP(D3495&amp;"."&amp;G3495,PNIdata!$E$6:$L$264,2,FALSE),"-")</f>
        <v>-</v>
      </c>
      <c r="L3495" s="158" t="str">
        <f>IFERROR(IF(O3495&gt;0,I3495*O3495,"   -"),"   -")</f>
        <v xml:space="preserve">   -</v>
      </c>
      <c r="M3495" s="52"/>
      <c r="N3495" s="167"/>
      <c r="O3495" s="167"/>
      <c r="S3495" s="53">
        <v>211188</v>
      </c>
    </row>
    <row r="3496" spans="1:19" x14ac:dyDescent="0.25">
      <c r="A3496" s="33" t="s">
        <v>109</v>
      </c>
      <c r="B3496" s="34">
        <f>VLOOKUP(D3496,nusedswatershed,4,FALSE)</f>
        <v>23</v>
      </c>
      <c r="C3496" s="35">
        <v>23</v>
      </c>
      <c r="D3496" s="36" t="s">
        <v>198</v>
      </c>
      <c r="E3496" s="36" t="s">
        <v>103</v>
      </c>
      <c r="F3496" s="21" t="s">
        <v>163</v>
      </c>
      <c r="G3496" s="22">
        <v>2010</v>
      </c>
      <c r="H3496" s="128">
        <v>317</v>
      </c>
      <c r="I3496" s="40">
        <v>317</v>
      </c>
      <c r="J3496" s="159" t="str">
        <f>IFERROR(IF(K3496&gt;0,I3496*K3496,"   -"),"   -")</f>
        <v xml:space="preserve">   -</v>
      </c>
      <c r="K3496" s="52" t="str">
        <f>_xlfn.IFNA(VLOOKUP(D3496&amp;"."&amp;G3496,PNIdata!$E$6:$L$264,2,FALSE),"-")</f>
        <v>-</v>
      </c>
      <c r="L3496" s="158" t="str">
        <f>IFERROR(IF(O3496&gt;0,I3496*O3496,"   -"),"   -")</f>
        <v xml:space="preserve">   -</v>
      </c>
      <c r="M3496" s="52"/>
      <c r="N3496" s="167"/>
      <c r="O3496" s="167"/>
      <c r="S3496" s="53">
        <v>207832</v>
      </c>
    </row>
    <row r="3497" spans="1:19" x14ac:dyDescent="0.25">
      <c r="A3497" s="33" t="s">
        <v>109</v>
      </c>
      <c r="B3497" s="34">
        <f>VLOOKUP(D3497,nusedswatershed,4,FALSE)</f>
        <v>23</v>
      </c>
      <c r="C3497" s="35">
        <v>23</v>
      </c>
      <c r="D3497" s="36" t="s">
        <v>198</v>
      </c>
      <c r="E3497" s="36" t="s">
        <v>103</v>
      </c>
      <c r="F3497" s="21" t="s">
        <v>163</v>
      </c>
      <c r="G3497" s="22">
        <v>2009</v>
      </c>
      <c r="H3497" s="128" t="s">
        <v>644</v>
      </c>
      <c r="I3497" s="40"/>
      <c r="J3497" s="159" t="str">
        <f>IFERROR(IF(K3497&gt;0,I3497*K3497,"   -"),"   -")</f>
        <v xml:space="preserve">   -</v>
      </c>
      <c r="K3497" s="52" t="str">
        <f>_xlfn.IFNA(VLOOKUP(D3497&amp;"."&amp;G3497,PNIdata!$E$6:$L$264,2,FALSE),"-")</f>
        <v>-</v>
      </c>
      <c r="L3497" s="158" t="str">
        <f>IFERROR(IF(O3497&gt;0,I3497*O3497,"   -"),"   -")</f>
        <v xml:space="preserve">   -</v>
      </c>
      <c r="M3497" s="52"/>
      <c r="N3497" s="167"/>
      <c r="O3497" s="167"/>
      <c r="S3497" s="53">
        <v>209684</v>
      </c>
    </row>
    <row r="3498" spans="1:19" x14ac:dyDescent="0.25">
      <c r="A3498" s="33" t="s">
        <v>109</v>
      </c>
      <c r="B3498" s="34">
        <f>VLOOKUP(D3498,nusedswatershed,4,FALSE)</f>
        <v>23</v>
      </c>
      <c r="C3498" s="35">
        <v>23</v>
      </c>
      <c r="D3498" s="36" t="s">
        <v>198</v>
      </c>
      <c r="E3498" s="36" t="s">
        <v>103</v>
      </c>
      <c r="F3498" s="21" t="s">
        <v>163</v>
      </c>
      <c r="G3498">
        <v>2008</v>
      </c>
      <c r="H3498" s="128" t="s">
        <v>644</v>
      </c>
      <c r="I3498" s="40"/>
      <c r="J3498" s="159" t="str">
        <f>IFERROR(IF(K3498&gt;0,I3498*K3498,"   -"),"   -")</f>
        <v xml:space="preserve">   -</v>
      </c>
      <c r="K3498" s="52" t="str">
        <f>_xlfn.IFNA(VLOOKUP(D3498&amp;"."&amp;G3498,PNIdata!$E$6:$L$264,2,FALSE),"-")</f>
        <v>-</v>
      </c>
      <c r="L3498" s="158" t="str">
        <f>IFERROR(IF(O3498&gt;0,I3498*O3498,"   -"),"   -")</f>
        <v xml:space="preserve">   -</v>
      </c>
      <c r="M3498" s="52"/>
      <c r="N3498" s="167"/>
      <c r="O3498" s="167"/>
      <c r="S3498" s="53">
        <v>210138</v>
      </c>
    </row>
    <row r="3499" spans="1:19" x14ac:dyDescent="0.25">
      <c r="A3499" s="33" t="s">
        <v>109</v>
      </c>
      <c r="B3499" s="34">
        <f>VLOOKUP(D3499,nusedswatershed,4,FALSE)</f>
        <v>23</v>
      </c>
      <c r="C3499" s="35">
        <v>23</v>
      </c>
      <c r="D3499" s="36" t="s">
        <v>198</v>
      </c>
      <c r="E3499" s="36" t="s">
        <v>103</v>
      </c>
      <c r="F3499" s="21" t="s">
        <v>163</v>
      </c>
      <c r="G3499">
        <v>2007</v>
      </c>
      <c r="H3499" s="128" t="s">
        <v>645</v>
      </c>
      <c r="I3499" s="40"/>
      <c r="J3499" s="159" t="str">
        <f>IFERROR(IF(K3499&gt;0,I3499*K3499,"   -"),"   -")</f>
        <v xml:space="preserve">   -</v>
      </c>
      <c r="K3499" s="52" t="str">
        <f>_xlfn.IFNA(VLOOKUP(D3499&amp;"."&amp;G3499,PNIdata!$E$6:$L$264,2,FALSE),"-")</f>
        <v>-</v>
      </c>
      <c r="L3499" s="158" t="str">
        <f>IFERROR(IF(O3499&gt;0,I3499*O3499,"   -"),"   -")</f>
        <v xml:space="preserve">   -</v>
      </c>
      <c r="M3499" s="52"/>
      <c r="N3499" s="167"/>
      <c r="O3499" s="167"/>
      <c r="S3499" s="53">
        <v>205298</v>
      </c>
    </row>
    <row r="3500" spans="1:19" x14ac:dyDescent="0.25">
      <c r="A3500" s="33" t="s">
        <v>109</v>
      </c>
      <c r="B3500" s="34">
        <f>VLOOKUP(D3500,nusedswatershed,4,FALSE)</f>
        <v>23</v>
      </c>
      <c r="C3500" s="35">
        <v>23</v>
      </c>
      <c r="D3500" s="36" t="s">
        <v>198</v>
      </c>
      <c r="E3500" s="36" t="s">
        <v>103</v>
      </c>
      <c r="F3500" s="21" t="s">
        <v>163</v>
      </c>
      <c r="G3500">
        <v>2006</v>
      </c>
      <c r="H3500" s="128">
        <v>864</v>
      </c>
      <c r="I3500" s="40">
        <v>864</v>
      </c>
      <c r="J3500" s="159" t="str">
        <f>IFERROR(IF(K3500&gt;0,I3500*K3500,"   -"),"   -")</f>
        <v xml:space="preserve">   -</v>
      </c>
      <c r="K3500" s="52" t="str">
        <f>_xlfn.IFNA(VLOOKUP(D3500&amp;"."&amp;G3500,PNIdata!$E$6:$L$264,2,FALSE),"-")</f>
        <v>-</v>
      </c>
      <c r="L3500" s="158" t="str">
        <f>IFERROR(IF(O3500&gt;0,I3500*O3500,"   -"),"   -")</f>
        <v xml:space="preserve">   -</v>
      </c>
      <c r="M3500" s="52"/>
      <c r="N3500" s="167"/>
      <c r="O3500" s="167"/>
      <c r="S3500" s="53">
        <v>215385</v>
      </c>
    </row>
    <row r="3501" spans="1:19" x14ac:dyDescent="0.25">
      <c r="A3501" s="33" t="s">
        <v>109</v>
      </c>
      <c r="B3501" s="34">
        <f>VLOOKUP(D3501,nusedswatershed,4,FALSE)</f>
        <v>23</v>
      </c>
      <c r="C3501" s="35">
        <v>23</v>
      </c>
      <c r="D3501" s="36" t="s">
        <v>198</v>
      </c>
      <c r="E3501" s="36" t="s">
        <v>103</v>
      </c>
      <c r="F3501" s="21" t="s">
        <v>163</v>
      </c>
      <c r="G3501">
        <v>2005</v>
      </c>
      <c r="H3501" s="128" t="s">
        <v>644</v>
      </c>
      <c r="I3501" s="40"/>
      <c r="J3501" s="159" t="str">
        <f>IFERROR(IF(K3501&gt;0,I3501*K3501,"   -"),"   -")</f>
        <v xml:space="preserve">   -</v>
      </c>
      <c r="K3501" s="52" t="str">
        <f>_xlfn.IFNA(VLOOKUP(D3501&amp;"."&amp;G3501,PNIdata!$E$6:$L$264,2,FALSE),"-")</f>
        <v>-</v>
      </c>
      <c r="L3501" s="158" t="str">
        <f>IFERROR(IF(O3501&gt;0,I3501*O3501,"   -"),"   -")</f>
        <v xml:space="preserve">   -</v>
      </c>
      <c r="M3501" s="52"/>
      <c r="N3501" s="167"/>
      <c r="O3501" s="167"/>
      <c r="S3501" s="53">
        <v>200148</v>
      </c>
    </row>
    <row r="3502" spans="1:19" x14ac:dyDescent="0.25">
      <c r="A3502" s="33" t="s">
        <v>109</v>
      </c>
      <c r="B3502" s="34">
        <f>VLOOKUP(D3502,nusedswatershed,4,FALSE)</f>
        <v>23</v>
      </c>
      <c r="C3502" s="35">
        <v>23</v>
      </c>
      <c r="D3502" s="36" t="s">
        <v>198</v>
      </c>
      <c r="E3502" s="36" t="s">
        <v>103</v>
      </c>
      <c r="F3502" s="21" t="s">
        <v>163</v>
      </c>
      <c r="G3502">
        <v>2004</v>
      </c>
      <c r="H3502" s="128">
        <v>704</v>
      </c>
      <c r="I3502" s="40">
        <v>704</v>
      </c>
      <c r="J3502" s="159" t="str">
        <f>IFERROR(IF(K3502&gt;0,I3502*K3502,"   -"),"   -")</f>
        <v xml:space="preserve">   -</v>
      </c>
      <c r="K3502" s="52" t="str">
        <f>_xlfn.IFNA(VLOOKUP(D3502&amp;"."&amp;G3502,PNIdata!$E$6:$L$264,2,FALSE),"-")</f>
        <v>-</v>
      </c>
      <c r="L3502" s="158" t="str">
        <f>IFERROR(IF(O3502&gt;0,I3502*O3502,"   -"),"   -")</f>
        <v xml:space="preserve">   -</v>
      </c>
      <c r="M3502" s="52"/>
      <c r="N3502" s="167"/>
      <c r="O3502" s="167"/>
      <c r="S3502" s="53">
        <v>281216</v>
      </c>
    </row>
    <row r="3503" spans="1:19" x14ac:dyDescent="0.25">
      <c r="A3503" s="33" t="s">
        <v>109</v>
      </c>
      <c r="B3503" s="34">
        <f>VLOOKUP(D3503,nusedswatershed,4,FALSE)</f>
        <v>23</v>
      </c>
      <c r="C3503" s="35">
        <v>23</v>
      </c>
      <c r="D3503" s="36" t="s">
        <v>198</v>
      </c>
      <c r="E3503" s="36" t="s">
        <v>103</v>
      </c>
      <c r="F3503" s="21" t="s">
        <v>163</v>
      </c>
      <c r="G3503">
        <v>2003</v>
      </c>
      <c r="H3503" s="128">
        <v>463</v>
      </c>
      <c r="I3503" s="40">
        <v>463</v>
      </c>
      <c r="J3503" s="159" t="str">
        <f>IFERROR(IF(K3503&gt;0,I3503*K3503,"   -"),"   -")</f>
        <v xml:space="preserve">   -</v>
      </c>
      <c r="K3503" s="52" t="str">
        <f>_xlfn.IFNA(VLOOKUP(D3503&amp;"."&amp;G3503,PNIdata!$E$6:$L$264,2,FALSE),"-")</f>
        <v>-</v>
      </c>
      <c r="L3503" s="158" t="str">
        <f>IFERROR(IF(O3503&gt;0,I3503*O3503,"   -"),"   -")</f>
        <v xml:space="preserve">   -</v>
      </c>
      <c r="M3503" s="52"/>
      <c r="N3503" s="167"/>
      <c r="O3503" s="167"/>
      <c r="S3503" s="53">
        <v>235558</v>
      </c>
    </row>
    <row r="3504" spans="1:19" x14ac:dyDescent="0.25">
      <c r="A3504" s="33" t="s">
        <v>109</v>
      </c>
      <c r="B3504" s="34">
        <f>VLOOKUP(D3504,nusedswatershed,4,FALSE)</f>
        <v>23</v>
      </c>
      <c r="C3504" s="35">
        <v>23</v>
      </c>
      <c r="D3504" s="36" t="s">
        <v>198</v>
      </c>
      <c r="E3504" s="36" t="s">
        <v>103</v>
      </c>
      <c r="F3504" s="21" t="s">
        <v>163</v>
      </c>
      <c r="G3504">
        <v>2002</v>
      </c>
      <c r="H3504" s="128">
        <v>202</v>
      </c>
      <c r="I3504" s="40">
        <v>202</v>
      </c>
      <c r="J3504" s="159" t="str">
        <f>IFERROR(IF(K3504&gt;0,I3504*K3504,"   -"),"   -")</f>
        <v xml:space="preserve">   -</v>
      </c>
      <c r="K3504" s="52" t="str">
        <f>_xlfn.IFNA(VLOOKUP(D3504&amp;"."&amp;G3504,PNIdata!$E$6:$L$264,2,FALSE),"-")</f>
        <v>-</v>
      </c>
      <c r="L3504" s="158" t="str">
        <f>IFERROR(IF(O3504&gt;0,I3504*O3504,"   -"),"   -")</f>
        <v xml:space="preserve">   -</v>
      </c>
      <c r="M3504" s="52"/>
      <c r="N3504" s="167"/>
      <c r="O3504" s="167"/>
      <c r="S3504" s="53">
        <v>329765</v>
      </c>
    </row>
    <row r="3505" spans="1:19" x14ac:dyDescent="0.25">
      <c r="A3505" s="33" t="s">
        <v>109</v>
      </c>
      <c r="B3505" s="34">
        <f>VLOOKUP(D3505,nusedswatershed,4,FALSE)</f>
        <v>23</v>
      </c>
      <c r="C3505" s="35">
        <v>23</v>
      </c>
      <c r="D3505" s="36" t="s">
        <v>198</v>
      </c>
      <c r="E3505" s="36" t="s">
        <v>103</v>
      </c>
      <c r="F3505" s="21" t="s">
        <v>163</v>
      </c>
      <c r="G3505">
        <v>2001</v>
      </c>
      <c r="H3505" s="128">
        <v>168</v>
      </c>
      <c r="I3505" s="40">
        <v>168</v>
      </c>
      <c r="J3505" s="159" t="str">
        <f>IFERROR(IF(K3505&gt;0,I3505*K3505,"   -"),"   -")</f>
        <v xml:space="preserve">   -</v>
      </c>
      <c r="K3505" s="52" t="str">
        <f>_xlfn.IFNA(VLOOKUP(D3505&amp;"."&amp;G3505,PNIdata!$E$6:$L$264,2,FALSE),"-")</f>
        <v>-</v>
      </c>
      <c r="L3505" s="158" t="str">
        <f>IFERROR(IF(O3505&gt;0,I3505*O3505,"   -"),"   -")</f>
        <v xml:space="preserve">   -</v>
      </c>
      <c r="M3505" s="52"/>
      <c r="N3505" s="167"/>
      <c r="O3505" s="167"/>
      <c r="S3505" s="53">
        <v>309335</v>
      </c>
    </row>
    <row r="3506" spans="1:19" x14ac:dyDescent="0.25">
      <c r="A3506" s="33" t="s">
        <v>109</v>
      </c>
      <c r="B3506" s="34">
        <f>VLOOKUP(D3506,nusedswatershed,4,FALSE)</f>
        <v>23</v>
      </c>
      <c r="C3506" s="35">
        <v>23</v>
      </c>
      <c r="D3506" s="36" t="s">
        <v>198</v>
      </c>
      <c r="E3506" s="36" t="s">
        <v>103</v>
      </c>
      <c r="F3506" s="21" t="s">
        <v>163</v>
      </c>
      <c r="G3506">
        <v>2000</v>
      </c>
      <c r="H3506" s="128">
        <v>100</v>
      </c>
      <c r="I3506" s="40">
        <v>100</v>
      </c>
      <c r="J3506" s="159" t="str">
        <f>IFERROR(IF(K3506&gt;0,I3506*K3506,"   -"),"   -")</f>
        <v xml:space="preserve">   -</v>
      </c>
      <c r="K3506" s="52" t="str">
        <f>_xlfn.IFNA(VLOOKUP(D3506&amp;"."&amp;G3506,PNIdata!$E$6:$L$264,2,FALSE),"-")</f>
        <v>-</v>
      </c>
      <c r="L3506" s="158" t="str">
        <f>IFERROR(IF(O3506&gt;0,I3506*O3506,"   -"),"   -")</f>
        <v xml:space="preserve">   -</v>
      </c>
      <c r="M3506" s="52"/>
      <c r="N3506" s="167"/>
      <c r="O3506" s="167"/>
      <c r="S3506" s="53">
        <v>243366</v>
      </c>
    </row>
    <row r="3507" spans="1:19" x14ac:dyDescent="0.25">
      <c r="A3507" s="33" t="s">
        <v>109</v>
      </c>
      <c r="B3507" s="34">
        <f>VLOOKUP(D3507,nusedswatershed,4,FALSE)</f>
        <v>23</v>
      </c>
      <c r="C3507" s="35">
        <v>23</v>
      </c>
      <c r="D3507" s="36" t="s">
        <v>198</v>
      </c>
      <c r="E3507" s="36" t="s">
        <v>103</v>
      </c>
      <c r="F3507" s="21" t="s">
        <v>163</v>
      </c>
      <c r="G3507">
        <v>1999</v>
      </c>
      <c r="H3507" s="128">
        <v>160</v>
      </c>
      <c r="I3507" s="40">
        <v>160</v>
      </c>
      <c r="J3507" s="159" t="str">
        <f>IFERROR(IF(K3507&gt;0,I3507*K3507,"   -"),"   -")</f>
        <v xml:space="preserve">   -</v>
      </c>
      <c r="K3507" s="52" t="str">
        <f>_xlfn.IFNA(VLOOKUP(D3507&amp;"."&amp;G3507,PNIdata!$E$6:$L$264,2,FALSE),"-")</f>
        <v>-</v>
      </c>
      <c r="L3507" s="158" t="str">
        <f>IFERROR(IF(O3507&gt;0,I3507*O3507,"   -"),"   -")</f>
        <v xml:space="preserve">   -</v>
      </c>
      <c r="M3507" s="52"/>
      <c r="N3507" s="167"/>
      <c r="O3507" s="168"/>
      <c r="S3507" s="53">
        <v>360752</v>
      </c>
    </row>
    <row r="3508" spans="1:19" x14ac:dyDescent="0.25">
      <c r="A3508" s="33" t="s">
        <v>109</v>
      </c>
      <c r="B3508" s="34">
        <f>VLOOKUP(D3508,nusedswatershed,4,FALSE)</f>
        <v>23</v>
      </c>
      <c r="C3508" s="35">
        <v>23</v>
      </c>
      <c r="D3508" s="36" t="s">
        <v>198</v>
      </c>
      <c r="E3508" s="36" t="s">
        <v>103</v>
      </c>
      <c r="F3508" s="21" t="s">
        <v>163</v>
      </c>
      <c r="G3508" s="22">
        <v>1998</v>
      </c>
      <c r="H3508" s="128">
        <v>308</v>
      </c>
      <c r="I3508" s="40">
        <v>308</v>
      </c>
      <c r="J3508" s="159" t="str">
        <f>IFERROR(IF(K3508&gt;0,I3508*K3508,"   -"),"   -")</f>
        <v xml:space="preserve">   -</v>
      </c>
      <c r="K3508" s="52" t="str">
        <f>_xlfn.IFNA(VLOOKUP(D3508&amp;"."&amp;G3508,PNIdata!$E$6:$L$264,2,FALSE),"-")</f>
        <v>-</v>
      </c>
      <c r="L3508" s="158" t="str">
        <f>IFERROR(IF(O3508&gt;0,I3508*O3508,"   -"),"   -")</f>
        <v xml:space="preserve">   -</v>
      </c>
      <c r="M3508" s="52"/>
      <c r="N3508" s="167"/>
      <c r="O3508" s="167"/>
      <c r="S3508" s="53">
        <v>408741</v>
      </c>
    </row>
    <row r="3509" spans="1:19" x14ac:dyDescent="0.25">
      <c r="A3509" s="33" t="s">
        <v>109</v>
      </c>
      <c r="B3509" s="34">
        <f>VLOOKUP(D3509,nusedswatershed,4,FALSE)</f>
        <v>23</v>
      </c>
      <c r="C3509" s="35">
        <v>23</v>
      </c>
      <c r="D3509" s="36" t="s">
        <v>198</v>
      </c>
      <c r="E3509" s="36" t="s">
        <v>103</v>
      </c>
      <c r="F3509" s="21" t="s">
        <v>163</v>
      </c>
      <c r="G3509" s="22">
        <v>1997</v>
      </c>
      <c r="H3509" s="128">
        <v>382</v>
      </c>
      <c r="I3509" s="40">
        <v>382</v>
      </c>
      <c r="J3509" s="159" t="str">
        <f>IFERROR(IF(K3509&gt;0,I3509*K3509,"   -"),"   -")</f>
        <v xml:space="preserve">   -</v>
      </c>
      <c r="K3509" s="52" t="str">
        <f>_xlfn.IFNA(VLOOKUP(D3509&amp;"."&amp;G3509,PNIdata!$E$6:$L$264,2,FALSE),"-")</f>
        <v>-</v>
      </c>
      <c r="L3509" s="158" t="str">
        <f>IFERROR(IF(O3509&gt;0,I3509*O3509,"   -"),"   -")</f>
        <v xml:space="preserve">   -</v>
      </c>
      <c r="M3509" s="52"/>
      <c r="N3509" s="167"/>
      <c r="O3509" s="167"/>
      <c r="S3509" s="53">
        <v>480139</v>
      </c>
    </row>
    <row r="3510" spans="1:19" x14ac:dyDescent="0.25">
      <c r="A3510" s="33" t="s">
        <v>109</v>
      </c>
      <c r="B3510" s="34">
        <f>VLOOKUP(D3510,nusedswatershed,4,FALSE)</f>
        <v>23</v>
      </c>
      <c r="C3510" s="35">
        <v>23</v>
      </c>
      <c r="D3510" s="36" t="s">
        <v>198</v>
      </c>
      <c r="E3510" s="36" t="s">
        <v>103</v>
      </c>
      <c r="F3510" s="21" t="s">
        <v>163</v>
      </c>
      <c r="G3510" s="22">
        <v>1996</v>
      </c>
      <c r="H3510" s="128">
        <v>268</v>
      </c>
      <c r="I3510" s="40">
        <v>268</v>
      </c>
      <c r="J3510" s="159" t="str">
        <f>IFERROR(IF(K3510&gt;0,I3510*K3510,"   -"),"   -")</f>
        <v xml:space="preserve">   -</v>
      </c>
      <c r="K3510" s="52" t="str">
        <f>_xlfn.IFNA(VLOOKUP(D3510&amp;"."&amp;G3510,PNIdata!$E$6:$L$264,2,FALSE),"-")</f>
        <v>-</v>
      </c>
      <c r="L3510" s="158" t="str">
        <f>IFERROR(IF(O3510&gt;0,I3510*O3510,"   -"),"   -")</f>
        <v xml:space="preserve">   -</v>
      </c>
      <c r="M3510" s="52"/>
      <c r="N3510" s="167"/>
      <c r="O3510" s="167"/>
      <c r="S3510" s="53">
        <v>583976</v>
      </c>
    </row>
    <row r="3511" spans="1:19" x14ac:dyDescent="0.25">
      <c r="A3511" s="33" t="s">
        <v>109</v>
      </c>
      <c r="B3511" s="34">
        <f>VLOOKUP(D3511,nusedswatershed,4,FALSE)</f>
        <v>23</v>
      </c>
      <c r="C3511" s="35">
        <v>23</v>
      </c>
      <c r="D3511" s="36" t="s">
        <v>198</v>
      </c>
      <c r="E3511" s="36" t="s">
        <v>103</v>
      </c>
      <c r="F3511" s="21" t="s">
        <v>163</v>
      </c>
      <c r="G3511" s="22">
        <v>1995</v>
      </c>
      <c r="H3511" s="128">
        <v>100</v>
      </c>
      <c r="I3511" s="40">
        <v>100</v>
      </c>
      <c r="J3511" s="159" t="str">
        <f>IFERROR(IF(K3511&gt;0,I3511*K3511,"   -"),"   -")</f>
        <v xml:space="preserve">   -</v>
      </c>
      <c r="K3511" s="52" t="str">
        <f>_xlfn.IFNA(VLOOKUP(D3511&amp;"."&amp;G3511,PNIdata!$E$6:$L$264,2,FALSE),"-")</f>
        <v>-</v>
      </c>
      <c r="L3511" s="158" t="str">
        <f>IFERROR(IF(O3511&gt;0,I3511*O3511,"   -"),"   -")</f>
        <v xml:space="preserve">   -</v>
      </c>
      <c r="M3511" s="52"/>
      <c r="N3511" s="167"/>
      <c r="O3511" s="167"/>
      <c r="S3511" s="53">
        <v>119728</v>
      </c>
    </row>
    <row r="3512" spans="1:19" hidden="1" x14ac:dyDescent="0.25">
      <c r="A3512" s="33" t="s">
        <v>109</v>
      </c>
      <c r="B3512" s="34">
        <f>VLOOKUP(D3512,nusedswatershed,4,FALSE)</f>
        <v>23</v>
      </c>
      <c r="C3512" s="35">
        <v>23</v>
      </c>
      <c r="D3512" s="36" t="s">
        <v>198</v>
      </c>
      <c r="E3512" s="36" t="s">
        <v>103</v>
      </c>
      <c r="F3512" s="21" t="s">
        <v>163</v>
      </c>
      <c r="G3512" s="22">
        <v>1994</v>
      </c>
      <c r="H3512" s="128">
        <v>95</v>
      </c>
      <c r="I3512" s="40">
        <v>95</v>
      </c>
      <c r="J3512" s="159" t="str">
        <f>IFERROR(IF(K3512&gt;0,I3512*K3512,"   -"),"   -")</f>
        <v xml:space="preserve">   -</v>
      </c>
      <c r="K3512" s="52" t="str">
        <f>_xlfn.IFNA(VLOOKUP(D3512&amp;"."&amp;G3512,PNIdata!$E$6:$L$264,2,FALSE),"-")</f>
        <v>-</v>
      </c>
      <c r="L3512" s="158" t="str">
        <f>IFERROR(IF(O3512&gt;0,I3512*O3512,"   -"),"   -")</f>
        <v xml:space="preserve">   -</v>
      </c>
      <c r="M3512" s="52"/>
      <c r="N3512" s="167"/>
      <c r="O3512" s="167"/>
      <c r="S3512" s="53">
        <v>470624</v>
      </c>
    </row>
    <row r="3513" spans="1:19" hidden="1" x14ac:dyDescent="0.25">
      <c r="A3513" s="33" t="s">
        <v>109</v>
      </c>
      <c r="B3513" s="34">
        <f>VLOOKUP(D3513,nusedswatershed,4,FALSE)</f>
        <v>23</v>
      </c>
      <c r="C3513" s="35">
        <v>23</v>
      </c>
      <c r="D3513" s="36" t="s">
        <v>198</v>
      </c>
      <c r="E3513" s="36" t="s">
        <v>103</v>
      </c>
      <c r="F3513" s="21" t="s">
        <v>163</v>
      </c>
      <c r="G3513" s="22">
        <v>1993</v>
      </c>
      <c r="H3513" s="128">
        <v>15</v>
      </c>
      <c r="I3513" s="40">
        <v>15</v>
      </c>
      <c r="J3513" s="159" t="str">
        <f>IFERROR(IF(K3513&gt;0,I3513*K3513,"   -"),"   -")</f>
        <v xml:space="preserve">   -</v>
      </c>
      <c r="K3513" s="52" t="str">
        <f>_xlfn.IFNA(VLOOKUP(D3513&amp;"."&amp;G3513,PNIdata!$E$6:$L$264,2,FALSE),"-")</f>
        <v>-</v>
      </c>
      <c r="L3513" s="158" t="str">
        <f>IFERROR(IF(O3513&gt;0,I3513*O3513,"   -"),"   -")</f>
        <v xml:space="preserve">   -</v>
      </c>
      <c r="M3513" s="52"/>
      <c r="N3513" s="167"/>
      <c r="O3513" s="167"/>
      <c r="S3513" s="53">
        <v>295005</v>
      </c>
    </row>
    <row r="3514" spans="1:19" hidden="1" x14ac:dyDescent="0.25">
      <c r="A3514" s="33" t="s">
        <v>109</v>
      </c>
      <c r="B3514" s="34">
        <f>VLOOKUP(D3514,nusedswatershed,4,FALSE)</f>
        <v>23</v>
      </c>
      <c r="C3514" s="35">
        <v>23</v>
      </c>
      <c r="D3514" s="36" t="s">
        <v>198</v>
      </c>
      <c r="E3514" s="36" t="s">
        <v>103</v>
      </c>
      <c r="F3514" s="21" t="s">
        <v>163</v>
      </c>
      <c r="G3514" s="22">
        <v>1992</v>
      </c>
      <c r="H3514" s="128">
        <v>3</v>
      </c>
      <c r="I3514" s="40">
        <v>3</v>
      </c>
      <c r="J3514" s="159" t="str">
        <f>IFERROR(IF(K3514&gt;0,I3514*K3514,"   -"),"   -")</f>
        <v xml:space="preserve">   -</v>
      </c>
      <c r="K3514" s="52" t="str">
        <f>_xlfn.IFNA(VLOOKUP(D3514&amp;"."&amp;G3514,PNIdata!$E$6:$L$264,2,FALSE),"-")</f>
        <v>-</v>
      </c>
      <c r="L3514" s="158" t="str">
        <f>IFERROR(IF(O3514&gt;0,I3514*O3514,"   -"),"   -")</f>
        <v xml:space="preserve">   -</v>
      </c>
      <c r="M3514" s="52"/>
      <c r="N3514" s="167"/>
      <c r="O3514" s="167"/>
      <c r="S3514" s="53">
        <v>286664</v>
      </c>
    </row>
    <row r="3515" spans="1:19" hidden="1" x14ac:dyDescent="0.25">
      <c r="A3515" s="33" t="s">
        <v>109</v>
      </c>
      <c r="B3515" s="34">
        <f>VLOOKUP(D3515,nusedswatershed,4,FALSE)</f>
        <v>23</v>
      </c>
      <c r="C3515" s="35">
        <v>23</v>
      </c>
      <c r="D3515" s="36" t="s">
        <v>198</v>
      </c>
      <c r="E3515" s="36" t="s">
        <v>103</v>
      </c>
      <c r="F3515" s="21" t="s">
        <v>163</v>
      </c>
      <c r="G3515" s="22">
        <v>1991</v>
      </c>
      <c r="H3515" s="128">
        <v>4</v>
      </c>
      <c r="I3515" s="40">
        <v>4</v>
      </c>
      <c r="J3515" s="159" t="str">
        <f>IFERROR(IF(K3515&gt;0,I3515*K3515,"   -"),"   -")</f>
        <v xml:space="preserve">   -</v>
      </c>
      <c r="K3515" s="52" t="str">
        <f>_xlfn.IFNA(VLOOKUP(D3515&amp;"."&amp;G3515,PNIdata!$E$6:$L$264,2,FALSE),"-")</f>
        <v>-</v>
      </c>
      <c r="L3515" s="158" t="str">
        <f>IFERROR(IF(O3515&gt;0,I3515*O3515,"   -"),"   -")</f>
        <v xml:space="preserve">   -</v>
      </c>
      <c r="M3515" s="52"/>
      <c r="N3515" s="167"/>
      <c r="O3515" s="167"/>
      <c r="S3515" s="53">
        <v>296725</v>
      </c>
    </row>
    <row r="3516" spans="1:19" hidden="1" x14ac:dyDescent="0.25">
      <c r="A3516" s="33" t="s">
        <v>109</v>
      </c>
      <c r="B3516" s="34">
        <f>VLOOKUP(D3516,nusedswatershed,4,FALSE)</f>
        <v>23</v>
      </c>
      <c r="C3516" s="35">
        <v>23</v>
      </c>
      <c r="D3516" s="36" t="s">
        <v>198</v>
      </c>
      <c r="E3516" s="36" t="s">
        <v>103</v>
      </c>
      <c r="F3516" s="21" t="s">
        <v>163</v>
      </c>
      <c r="G3516" s="22">
        <v>1990</v>
      </c>
      <c r="H3516" s="128">
        <v>3</v>
      </c>
      <c r="I3516" s="40">
        <v>3</v>
      </c>
      <c r="J3516" s="159" t="str">
        <f>IFERROR(IF(K3516&gt;0,I3516*K3516,"   -"),"   -")</f>
        <v xml:space="preserve">   -</v>
      </c>
      <c r="K3516" s="52" t="str">
        <f>_xlfn.IFNA(VLOOKUP(D3516&amp;"."&amp;G3516,PNIdata!$E$6:$L$264,2,FALSE),"-")</f>
        <v>-</v>
      </c>
      <c r="L3516" s="158" t="str">
        <f>IFERROR(IF(O3516&gt;0,I3516*O3516,"   -"),"   -")</f>
        <v xml:space="preserve">   -</v>
      </c>
      <c r="M3516" s="52"/>
      <c r="N3516" s="167"/>
      <c r="O3516" s="167"/>
      <c r="S3516" s="53">
        <v>368584</v>
      </c>
    </row>
    <row r="3517" spans="1:19" hidden="1" x14ac:dyDescent="0.25">
      <c r="A3517" s="33" t="s">
        <v>109</v>
      </c>
      <c r="B3517" s="34">
        <f>VLOOKUP(D3517,nusedswatershed,4,FALSE)</f>
        <v>23</v>
      </c>
      <c r="C3517" s="35">
        <v>23</v>
      </c>
      <c r="D3517" s="36" t="s">
        <v>198</v>
      </c>
      <c r="E3517" s="36" t="s">
        <v>103</v>
      </c>
      <c r="F3517" s="21" t="s">
        <v>163</v>
      </c>
      <c r="G3517" s="22">
        <v>1989</v>
      </c>
      <c r="H3517" s="128">
        <v>3</v>
      </c>
      <c r="I3517" s="40">
        <v>3</v>
      </c>
      <c r="J3517" s="159" t="str">
        <f>IFERROR(IF(K3517&gt;0,I3517*K3517,"   -"),"   -")</f>
        <v xml:space="preserve">   -</v>
      </c>
      <c r="K3517" s="52" t="str">
        <f>_xlfn.IFNA(VLOOKUP(D3517&amp;"."&amp;G3517,PNIdata!$E$6:$L$264,2,FALSE),"-")</f>
        <v>-</v>
      </c>
      <c r="L3517" s="158" t="str">
        <f>IFERROR(IF(O3517&gt;0,I3517*O3517,"   -"),"   -")</f>
        <v xml:space="preserve">   -</v>
      </c>
      <c r="M3517" s="52"/>
      <c r="N3517" s="167"/>
      <c r="O3517" s="167"/>
      <c r="S3517" s="53">
        <v>49769</v>
      </c>
    </row>
    <row r="3518" spans="1:19" hidden="1" x14ac:dyDescent="0.25">
      <c r="A3518" s="33" t="s">
        <v>109</v>
      </c>
      <c r="B3518" s="34">
        <f>VLOOKUP(D3518,nusedswatershed,4,FALSE)</f>
        <v>23</v>
      </c>
      <c r="C3518" s="35">
        <v>23</v>
      </c>
      <c r="D3518" s="36" t="s">
        <v>198</v>
      </c>
      <c r="E3518" s="36" t="s">
        <v>103</v>
      </c>
      <c r="F3518" s="21" t="s">
        <v>163</v>
      </c>
      <c r="G3518" s="22">
        <v>1988</v>
      </c>
      <c r="H3518" s="128">
        <v>25</v>
      </c>
      <c r="I3518" s="40">
        <v>25</v>
      </c>
      <c r="J3518" s="159" t="str">
        <f>IFERROR(IF(K3518&gt;0,I3518*K3518,"   -"),"   -")</f>
        <v xml:space="preserve">   -</v>
      </c>
      <c r="K3518" s="52" t="str">
        <f>_xlfn.IFNA(VLOOKUP(D3518&amp;"."&amp;G3518,PNIdata!$E$6:$L$264,2,FALSE),"-")</f>
        <v>-</v>
      </c>
      <c r="L3518" s="158" t="str">
        <f>IFERROR(IF(O3518&gt;0,I3518*O3518,"   -"),"   -")</f>
        <v xml:space="preserve">   -</v>
      </c>
      <c r="M3518" s="52"/>
      <c r="N3518" s="167"/>
      <c r="O3518" s="167"/>
      <c r="S3518" s="53">
        <v>10121</v>
      </c>
    </row>
    <row r="3519" spans="1:19" hidden="1" x14ac:dyDescent="0.25">
      <c r="A3519" s="33" t="s">
        <v>109</v>
      </c>
      <c r="B3519" s="34">
        <f>VLOOKUP(D3519,nusedswatershed,4,FALSE)</f>
        <v>23</v>
      </c>
      <c r="C3519" s="35">
        <v>23</v>
      </c>
      <c r="D3519" s="36" t="s">
        <v>198</v>
      </c>
      <c r="E3519" s="36" t="s">
        <v>103</v>
      </c>
      <c r="F3519" s="21" t="s">
        <v>163</v>
      </c>
      <c r="G3519" s="22">
        <v>1987</v>
      </c>
      <c r="H3519" s="128" t="s">
        <v>643</v>
      </c>
      <c r="I3519" s="40"/>
      <c r="J3519" s="159" t="str">
        <f>IFERROR(IF(K3519&gt;0,I3519*K3519,"   -"),"   -")</f>
        <v xml:space="preserve">   -</v>
      </c>
      <c r="K3519" s="52" t="str">
        <f>_xlfn.IFNA(VLOOKUP(D3519&amp;"."&amp;G3519,PNIdata!$E$6:$L$264,2,FALSE),"-")</f>
        <v>-</v>
      </c>
      <c r="L3519" s="158" t="str">
        <f>IFERROR(IF(O3519&gt;0,I3519*O3519,"   -"),"   -")</f>
        <v xml:space="preserve">   -</v>
      </c>
      <c r="M3519" s="52"/>
      <c r="N3519" s="167"/>
      <c r="O3519" s="167"/>
      <c r="S3519" s="53"/>
    </row>
    <row r="3520" spans="1:19" hidden="1" x14ac:dyDescent="0.25">
      <c r="A3520" s="33" t="s">
        <v>109</v>
      </c>
      <c r="B3520" s="34">
        <f>VLOOKUP(D3520,nusedswatershed,4,FALSE)</f>
        <v>23</v>
      </c>
      <c r="C3520" s="35">
        <v>23</v>
      </c>
      <c r="D3520" s="36" t="s">
        <v>198</v>
      </c>
      <c r="E3520" s="36" t="s">
        <v>103</v>
      </c>
      <c r="F3520" s="21" t="s">
        <v>163</v>
      </c>
      <c r="G3520" s="22">
        <v>1986</v>
      </c>
      <c r="H3520" s="128" t="s">
        <v>644</v>
      </c>
      <c r="I3520" s="40"/>
      <c r="J3520" s="159" t="str">
        <f>IFERROR(IF(K3520&gt;0,I3520*K3520,"   -"),"   -")</f>
        <v xml:space="preserve">   -</v>
      </c>
      <c r="K3520" s="52" t="str">
        <f>_xlfn.IFNA(VLOOKUP(D3520&amp;"."&amp;G3520,PNIdata!$E$6:$L$264,2,FALSE),"-")</f>
        <v>-</v>
      </c>
      <c r="L3520" s="158" t="str">
        <f>IFERROR(IF(O3520&gt;0,I3520*O3520,"   -"),"   -")</f>
        <v xml:space="preserve">   -</v>
      </c>
      <c r="M3520" s="52"/>
      <c r="N3520" s="167"/>
      <c r="O3520" s="167"/>
      <c r="S3520" s="53"/>
    </row>
    <row r="3521" spans="1:19" hidden="1" x14ac:dyDescent="0.25">
      <c r="A3521" s="33" t="s">
        <v>109</v>
      </c>
      <c r="B3521" s="34">
        <f>VLOOKUP(D3521,nusedswatershed,4,FALSE)</f>
        <v>23</v>
      </c>
      <c r="C3521" s="35">
        <v>23</v>
      </c>
      <c r="D3521" s="36" t="s">
        <v>198</v>
      </c>
      <c r="E3521" s="36" t="s">
        <v>103</v>
      </c>
      <c r="F3521" s="21" t="s">
        <v>163</v>
      </c>
      <c r="G3521" s="22">
        <v>1985</v>
      </c>
      <c r="H3521" s="128">
        <v>300</v>
      </c>
      <c r="I3521" s="40">
        <v>300</v>
      </c>
      <c r="J3521" s="159" t="str">
        <f>IFERROR(IF(K3521&gt;0,I3521*K3521,"   -"),"   -")</f>
        <v xml:space="preserve">   -</v>
      </c>
      <c r="K3521" s="52" t="str">
        <f>_xlfn.IFNA(VLOOKUP(D3521&amp;"."&amp;G3521,PNIdata!$E$6:$L$264,2,FALSE),"-")</f>
        <v>-</v>
      </c>
      <c r="L3521" s="158" t="str">
        <f>IFERROR(IF(O3521&gt;0,I3521*O3521,"   -"),"   -")</f>
        <v xml:space="preserve">   -</v>
      </c>
      <c r="M3521" s="52"/>
      <c r="N3521" s="167"/>
      <c r="O3521" s="167"/>
      <c r="S3521" s="53"/>
    </row>
    <row r="3522" spans="1:19" hidden="1" x14ac:dyDescent="0.25">
      <c r="A3522" s="33" t="s">
        <v>109</v>
      </c>
      <c r="B3522" s="34">
        <f>VLOOKUP(D3522,nusedswatershed,4,FALSE)</f>
        <v>23</v>
      </c>
      <c r="C3522" s="35">
        <v>23</v>
      </c>
      <c r="D3522" s="36" t="s">
        <v>198</v>
      </c>
      <c r="E3522" s="36" t="s">
        <v>103</v>
      </c>
      <c r="F3522" s="21" t="s">
        <v>163</v>
      </c>
      <c r="G3522" s="22">
        <v>1984</v>
      </c>
      <c r="H3522" s="128" t="s">
        <v>643</v>
      </c>
      <c r="I3522" s="40"/>
      <c r="J3522" s="159" t="str">
        <f>IFERROR(IF(K3522&gt;0,I3522*K3522,"   -"),"   -")</f>
        <v xml:space="preserve">   -</v>
      </c>
      <c r="K3522" s="52" t="str">
        <f>_xlfn.IFNA(VLOOKUP(D3522&amp;"."&amp;G3522,PNIdata!$E$6:$L$264,2,FALSE),"-")</f>
        <v>-</v>
      </c>
      <c r="L3522" s="158" t="str">
        <f>IFERROR(IF(O3522&gt;0,I3522*O3522,"   -"),"   -")</f>
        <v xml:space="preserve">   -</v>
      </c>
      <c r="M3522" s="52"/>
      <c r="N3522" s="167"/>
      <c r="O3522" s="167"/>
      <c r="S3522" s="53"/>
    </row>
    <row r="3523" spans="1:19" hidden="1" x14ac:dyDescent="0.25">
      <c r="A3523" s="33" t="s">
        <v>109</v>
      </c>
      <c r="B3523" s="34">
        <f>VLOOKUP(D3523,nusedswatershed,4,FALSE)</f>
        <v>23</v>
      </c>
      <c r="C3523" s="35">
        <v>23</v>
      </c>
      <c r="D3523" s="36" t="s">
        <v>198</v>
      </c>
      <c r="E3523" s="36" t="s">
        <v>103</v>
      </c>
      <c r="F3523" s="21" t="s">
        <v>163</v>
      </c>
      <c r="G3523" s="22">
        <v>1983</v>
      </c>
      <c r="H3523" s="128">
        <v>25</v>
      </c>
      <c r="I3523" s="40">
        <v>25</v>
      </c>
      <c r="J3523" s="159" t="str">
        <f>IFERROR(IF(K3523&gt;0,I3523*K3523,"   -"),"   -")</f>
        <v xml:space="preserve">   -</v>
      </c>
      <c r="K3523" s="52" t="str">
        <f>_xlfn.IFNA(VLOOKUP(D3523&amp;"."&amp;G3523,PNIdata!$E$6:$L$264,2,FALSE),"-")</f>
        <v>-</v>
      </c>
      <c r="L3523" s="158" t="str">
        <f>IFERROR(IF(O3523&gt;0,I3523*O3523,"   -"),"   -")</f>
        <v xml:space="preserve">   -</v>
      </c>
      <c r="M3523" s="52"/>
      <c r="N3523" s="167"/>
      <c r="O3523" s="167"/>
      <c r="S3523" s="53"/>
    </row>
    <row r="3524" spans="1:19" hidden="1" x14ac:dyDescent="0.25">
      <c r="A3524" s="33" t="s">
        <v>109</v>
      </c>
      <c r="B3524" s="34">
        <f>VLOOKUP(D3524,nusedswatershed,4,FALSE)</f>
        <v>23</v>
      </c>
      <c r="C3524" s="35">
        <v>23</v>
      </c>
      <c r="D3524" s="36" t="s">
        <v>198</v>
      </c>
      <c r="E3524" s="36" t="s">
        <v>103</v>
      </c>
      <c r="F3524" s="21" t="s">
        <v>163</v>
      </c>
      <c r="G3524" s="22">
        <v>1982</v>
      </c>
      <c r="H3524" s="128" t="s">
        <v>643</v>
      </c>
      <c r="I3524" s="40"/>
      <c r="J3524" s="159" t="str">
        <f>IFERROR(IF(K3524&gt;0,I3524*K3524,"   -"),"   -")</f>
        <v xml:space="preserve">   -</v>
      </c>
      <c r="K3524" s="52" t="str">
        <f>_xlfn.IFNA(VLOOKUP(D3524&amp;"."&amp;G3524,PNIdata!$E$6:$L$264,2,FALSE),"-")</f>
        <v>-</v>
      </c>
      <c r="L3524" s="158" t="str">
        <f>IFERROR(IF(O3524&gt;0,I3524*O3524,"   -"),"   -")</f>
        <v xml:space="preserve">   -</v>
      </c>
      <c r="M3524" s="52"/>
      <c r="N3524" s="167"/>
      <c r="O3524" s="167"/>
      <c r="S3524" s="53"/>
    </row>
    <row r="3525" spans="1:19" hidden="1" x14ac:dyDescent="0.25">
      <c r="A3525" s="33" t="s">
        <v>109</v>
      </c>
      <c r="B3525" s="34">
        <f>VLOOKUP(D3525,nusedswatershed,4,FALSE)</f>
        <v>23</v>
      </c>
      <c r="C3525" s="35">
        <v>23</v>
      </c>
      <c r="D3525" s="36" t="s">
        <v>198</v>
      </c>
      <c r="E3525" s="36" t="s">
        <v>103</v>
      </c>
      <c r="F3525" s="21" t="s">
        <v>163</v>
      </c>
      <c r="G3525" s="22">
        <v>1981</v>
      </c>
      <c r="H3525" s="128">
        <v>10</v>
      </c>
      <c r="I3525" s="40">
        <v>10</v>
      </c>
      <c r="J3525" s="159" t="str">
        <f>IFERROR(IF(K3525&gt;0,I3525*K3525,"   -"),"   -")</f>
        <v xml:space="preserve">   -</v>
      </c>
      <c r="K3525" s="52" t="str">
        <f>_xlfn.IFNA(VLOOKUP(D3525&amp;"."&amp;G3525,PNIdata!$E$6:$L$264,2,FALSE),"-")</f>
        <v>-</v>
      </c>
      <c r="L3525" s="158" t="str">
        <f>IFERROR(IF(O3525&gt;0,I3525*O3525,"   -"),"   -")</f>
        <v xml:space="preserve">   -</v>
      </c>
      <c r="M3525" s="52"/>
      <c r="N3525" s="167"/>
      <c r="O3525" s="167"/>
      <c r="S3525" s="53"/>
    </row>
    <row r="3526" spans="1:19" hidden="1" x14ac:dyDescent="0.25">
      <c r="A3526" s="33" t="s">
        <v>109</v>
      </c>
      <c r="B3526" s="34">
        <f>VLOOKUP(D3526,nusedswatershed,4,FALSE)</f>
        <v>23</v>
      </c>
      <c r="C3526" s="35">
        <v>23</v>
      </c>
      <c r="D3526" s="36" t="s">
        <v>198</v>
      </c>
      <c r="E3526" s="36" t="s">
        <v>103</v>
      </c>
      <c r="F3526" s="21" t="s">
        <v>163</v>
      </c>
      <c r="G3526" s="22">
        <v>1980</v>
      </c>
      <c r="H3526" s="128" t="s">
        <v>643</v>
      </c>
      <c r="I3526" s="40"/>
      <c r="J3526" s="159" t="str">
        <f>IFERROR(IF(K3526&gt;0,I3526*K3526,"   -"),"   -")</f>
        <v xml:space="preserve">   -</v>
      </c>
      <c r="K3526" s="52" t="str">
        <f>_xlfn.IFNA(VLOOKUP(D3526&amp;"."&amp;G3526,PNIdata!$E$6:$L$264,2,FALSE),"-")</f>
        <v>-</v>
      </c>
      <c r="L3526" s="158" t="str">
        <f>IFERROR(IF(O3526&gt;0,I3526*O3526,"   -"),"   -")</f>
        <v xml:space="preserve">   -</v>
      </c>
      <c r="M3526" s="52"/>
      <c r="N3526" s="167"/>
      <c r="O3526" s="167"/>
      <c r="S3526" s="53"/>
    </row>
    <row r="3527" spans="1:19" hidden="1" x14ac:dyDescent="0.25">
      <c r="A3527" s="33" t="s">
        <v>109</v>
      </c>
      <c r="B3527" s="34">
        <f>VLOOKUP(D3527,nusedswatershed,4,FALSE)</f>
        <v>23</v>
      </c>
      <c r="C3527" s="35">
        <v>23</v>
      </c>
      <c r="D3527" s="36" t="s">
        <v>198</v>
      </c>
      <c r="E3527" s="36" t="s">
        <v>103</v>
      </c>
      <c r="F3527" s="21" t="s">
        <v>163</v>
      </c>
      <c r="G3527" s="22">
        <v>1979</v>
      </c>
      <c r="H3527" s="128">
        <v>50</v>
      </c>
      <c r="I3527" s="40">
        <v>50</v>
      </c>
      <c r="J3527" s="159" t="str">
        <f>IFERROR(IF(K3527&gt;0,I3527*K3527,"   -"),"   -")</f>
        <v xml:space="preserve">   -</v>
      </c>
      <c r="K3527" s="52" t="str">
        <f>_xlfn.IFNA(VLOOKUP(D3527&amp;"."&amp;G3527,PNIdata!$E$6:$L$264,2,FALSE),"-")</f>
        <v>-</v>
      </c>
      <c r="L3527" s="158" t="str">
        <f>IFERROR(IF(O3527&gt;0,I3527*O3527,"   -"),"   -")</f>
        <v xml:space="preserve">   -</v>
      </c>
      <c r="M3527" s="52"/>
      <c r="N3527" s="167"/>
      <c r="O3527" s="167"/>
      <c r="S3527" s="53"/>
    </row>
    <row r="3528" spans="1:19" hidden="1" x14ac:dyDescent="0.25">
      <c r="A3528" s="33" t="s">
        <v>109</v>
      </c>
      <c r="B3528" s="34">
        <f>VLOOKUP(D3528,nusedswatershed,4,FALSE)</f>
        <v>23</v>
      </c>
      <c r="C3528" s="35">
        <v>23</v>
      </c>
      <c r="D3528" s="36" t="s">
        <v>198</v>
      </c>
      <c r="E3528" s="36" t="s">
        <v>103</v>
      </c>
      <c r="F3528" s="21" t="s">
        <v>163</v>
      </c>
      <c r="G3528" s="22">
        <v>1978</v>
      </c>
      <c r="H3528" s="128">
        <v>50</v>
      </c>
      <c r="I3528" s="40">
        <v>50</v>
      </c>
      <c r="J3528" s="159" t="str">
        <f>IFERROR(IF(K3528&gt;0,I3528*K3528,"   -"),"   -")</f>
        <v xml:space="preserve">   -</v>
      </c>
      <c r="K3528" s="52" t="str">
        <f>_xlfn.IFNA(VLOOKUP(D3528&amp;"."&amp;G3528,PNIdata!$E$6:$L$264,2,FALSE),"-")</f>
        <v>-</v>
      </c>
      <c r="L3528" s="158" t="str">
        <f>IFERROR(IF(O3528&gt;0,I3528*O3528,"   -"),"   -")</f>
        <v xml:space="preserve">   -</v>
      </c>
      <c r="M3528" s="52"/>
      <c r="N3528" s="167"/>
      <c r="O3528" s="167"/>
      <c r="S3528" s="53"/>
    </row>
    <row r="3529" spans="1:19" hidden="1" x14ac:dyDescent="0.25">
      <c r="A3529" s="33" t="s">
        <v>109</v>
      </c>
      <c r="B3529" s="34">
        <f>VLOOKUP(D3529,nusedswatershed,4,FALSE)</f>
        <v>23</v>
      </c>
      <c r="C3529" s="35">
        <v>23</v>
      </c>
      <c r="D3529" s="36" t="s">
        <v>198</v>
      </c>
      <c r="E3529" s="36" t="s">
        <v>103</v>
      </c>
      <c r="F3529" s="21" t="s">
        <v>163</v>
      </c>
      <c r="G3529" s="22">
        <v>1977</v>
      </c>
      <c r="H3529" s="128">
        <v>60</v>
      </c>
      <c r="I3529" s="40">
        <v>60</v>
      </c>
      <c r="J3529" s="159" t="str">
        <f>IFERROR(IF(K3529&gt;0,I3529*K3529,"   -"),"   -")</f>
        <v xml:space="preserve">   -</v>
      </c>
      <c r="K3529" s="52" t="str">
        <f>_xlfn.IFNA(VLOOKUP(D3529&amp;"."&amp;G3529,PNIdata!$E$6:$L$264,2,FALSE),"-")</f>
        <v>-</v>
      </c>
      <c r="L3529" s="158" t="str">
        <f>IFERROR(IF(O3529&gt;0,I3529*O3529,"   -"),"   -")</f>
        <v xml:space="preserve">   -</v>
      </c>
      <c r="M3529" s="52"/>
      <c r="N3529" s="167"/>
      <c r="O3529" s="167"/>
      <c r="S3529" s="53"/>
    </row>
    <row r="3530" spans="1:19" hidden="1" x14ac:dyDescent="0.25">
      <c r="A3530" s="33" t="s">
        <v>109</v>
      </c>
      <c r="B3530" s="34">
        <f>VLOOKUP(D3530,nusedswatershed,4,FALSE)</f>
        <v>23</v>
      </c>
      <c r="C3530" s="35">
        <v>23</v>
      </c>
      <c r="D3530" s="36" t="s">
        <v>198</v>
      </c>
      <c r="E3530" s="36" t="s">
        <v>103</v>
      </c>
      <c r="F3530" s="21" t="s">
        <v>163</v>
      </c>
      <c r="G3530" s="22">
        <v>1976</v>
      </c>
      <c r="H3530" s="128">
        <v>45</v>
      </c>
      <c r="I3530" s="40">
        <v>45</v>
      </c>
      <c r="J3530" s="159" t="str">
        <f>IFERROR(IF(K3530&gt;0,I3530*K3530,"   -"),"   -")</f>
        <v xml:space="preserve">   -</v>
      </c>
      <c r="K3530" s="52" t="str">
        <f>_xlfn.IFNA(VLOOKUP(D3530&amp;"."&amp;G3530,PNIdata!$E$6:$L$264,2,FALSE),"-")</f>
        <v>-</v>
      </c>
      <c r="L3530" s="158" t="str">
        <f>IFERROR(IF(O3530&gt;0,I3530*O3530,"   -"),"   -")</f>
        <v xml:space="preserve">   -</v>
      </c>
      <c r="M3530" s="52"/>
      <c r="N3530" s="167"/>
      <c r="O3530" s="167"/>
      <c r="S3530" s="53"/>
    </row>
    <row r="3531" spans="1:19" hidden="1" x14ac:dyDescent="0.25">
      <c r="A3531" s="33" t="s">
        <v>109</v>
      </c>
      <c r="B3531" s="34">
        <f>VLOOKUP(D3531,nusedswatershed,4,FALSE)</f>
        <v>23</v>
      </c>
      <c r="C3531" s="35">
        <v>23</v>
      </c>
      <c r="D3531" s="36" t="s">
        <v>198</v>
      </c>
      <c r="E3531" s="36" t="s">
        <v>103</v>
      </c>
      <c r="F3531" s="21" t="s">
        <v>163</v>
      </c>
      <c r="G3531" s="22">
        <v>1975</v>
      </c>
      <c r="H3531" s="128">
        <v>75</v>
      </c>
      <c r="I3531" s="40">
        <v>75</v>
      </c>
      <c r="J3531" s="159" t="str">
        <f>IFERROR(IF(K3531&gt;0,I3531*K3531,"   -"),"   -")</f>
        <v xml:space="preserve">   -</v>
      </c>
      <c r="K3531" s="52" t="str">
        <f>_xlfn.IFNA(VLOOKUP(D3531&amp;"."&amp;G3531,PNIdata!$E$6:$L$264,2,FALSE),"-")</f>
        <v>-</v>
      </c>
      <c r="L3531" s="158" t="str">
        <f>IFERROR(IF(O3531&gt;0,I3531*O3531,"   -"),"   -")</f>
        <v xml:space="preserve">   -</v>
      </c>
      <c r="M3531" s="52"/>
      <c r="N3531" s="167"/>
      <c r="O3531" s="167"/>
      <c r="S3531" s="53"/>
    </row>
    <row r="3532" spans="1:19" hidden="1" x14ac:dyDescent="0.25">
      <c r="A3532" s="33" t="s">
        <v>109</v>
      </c>
      <c r="B3532" s="34">
        <f>VLOOKUP(D3532,nusedswatershed,4,FALSE)</f>
        <v>23</v>
      </c>
      <c r="C3532" s="35">
        <v>23</v>
      </c>
      <c r="D3532" s="36" t="s">
        <v>198</v>
      </c>
      <c r="E3532" s="36" t="s">
        <v>103</v>
      </c>
      <c r="F3532" s="21" t="s">
        <v>163</v>
      </c>
      <c r="G3532" s="22">
        <v>1974</v>
      </c>
      <c r="H3532" s="128">
        <v>40</v>
      </c>
      <c r="I3532" s="40">
        <v>40</v>
      </c>
      <c r="J3532" s="159" t="str">
        <f>IFERROR(IF(K3532&gt;0,I3532*K3532,"   -"),"   -")</f>
        <v xml:space="preserve">   -</v>
      </c>
      <c r="K3532" s="52" t="str">
        <f>_xlfn.IFNA(VLOOKUP(D3532&amp;"."&amp;G3532,PNIdata!$E$6:$L$264,2,FALSE),"-")</f>
        <v>-</v>
      </c>
      <c r="L3532" s="158" t="str">
        <f>IFERROR(IF(O3532&gt;0,I3532*O3532,"   -"),"   -")</f>
        <v xml:space="preserve">   -</v>
      </c>
      <c r="M3532" s="52"/>
      <c r="N3532" s="167"/>
      <c r="O3532" s="167"/>
      <c r="S3532" s="53"/>
    </row>
    <row r="3533" spans="1:19" hidden="1" x14ac:dyDescent="0.25">
      <c r="A3533" s="33" t="s">
        <v>109</v>
      </c>
      <c r="B3533" s="34">
        <f>VLOOKUP(D3533,nusedswatershed,4,FALSE)</f>
        <v>23</v>
      </c>
      <c r="C3533" s="35">
        <v>23</v>
      </c>
      <c r="D3533" s="36" t="s">
        <v>198</v>
      </c>
      <c r="E3533" s="36" t="s">
        <v>103</v>
      </c>
      <c r="F3533" s="21" t="s">
        <v>163</v>
      </c>
      <c r="G3533" s="22">
        <v>1973</v>
      </c>
      <c r="H3533" s="128">
        <v>75</v>
      </c>
      <c r="I3533" s="40">
        <v>75</v>
      </c>
      <c r="J3533" s="159" t="str">
        <f>IFERROR(IF(K3533&gt;0,I3533*K3533,"   -"),"   -")</f>
        <v xml:space="preserve">   -</v>
      </c>
      <c r="K3533" s="52" t="str">
        <f>_xlfn.IFNA(VLOOKUP(D3533&amp;"."&amp;G3533,PNIdata!$E$6:$L$264,2,FALSE),"-")</f>
        <v>-</v>
      </c>
      <c r="L3533" s="158" t="str">
        <f>IFERROR(IF(O3533&gt;0,I3533*O3533,"   -"),"   -")</f>
        <v xml:space="preserve">   -</v>
      </c>
      <c r="M3533" s="52"/>
      <c r="N3533" s="167"/>
      <c r="O3533" s="167"/>
      <c r="S3533" s="53"/>
    </row>
    <row r="3534" spans="1:19" hidden="1" x14ac:dyDescent="0.25">
      <c r="A3534" s="33" t="s">
        <v>109</v>
      </c>
      <c r="B3534" s="34">
        <f>VLOOKUP(D3534,nusedswatershed,4,FALSE)</f>
        <v>23</v>
      </c>
      <c r="C3534" s="35">
        <v>23</v>
      </c>
      <c r="D3534" s="36" t="s">
        <v>198</v>
      </c>
      <c r="E3534" s="36" t="s">
        <v>103</v>
      </c>
      <c r="F3534" s="21" t="s">
        <v>163</v>
      </c>
      <c r="G3534" s="22">
        <v>1972</v>
      </c>
      <c r="H3534" s="128">
        <v>25</v>
      </c>
      <c r="I3534" s="40">
        <v>25</v>
      </c>
      <c r="J3534" s="159" t="str">
        <f>IFERROR(IF(K3534&gt;0,I3534*K3534,"   -"),"   -")</f>
        <v xml:space="preserve">   -</v>
      </c>
      <c r="K3534" s="52" t="str">
        <f>_xlfn.IFNA(VLOOKUP(D3534&amp;"."&amp;G3534,PNIdata!$E$6:$L$264,2,FALSE),"-")</f>
        <v>-</v>
      </c>
      <c r="L3534" s="158" t="str">
        <f>IFERROR(IF(O3534&gt;0,I3534*O3534,"   -"),"   -")</f>
        <v xml:space="preserve">   -</v>
      </c>
      <c r="M3534" s="52"/>
      <c r="N3534" s="167"/>
      <c r="O3534" s="167"/>
      <c r="S3534" s="53"/>
    </row>
    <row r="3535" spans="1:19" hidden="1" x14ac:dyDescent="0.25">
      <c r="A3535" s="33" t="s">
        <v>109</v>
      </c>
      <c r="B3535" s="34">
        <f>VLOOKUP(D3535,nusedswatershed,4,FALSE)</f>
        <v>23</v>
      </c>
      <c r="C3535" s="35">
        <v>23</v>
      </c>
      <c r="D3535" s="36" t="s">
        <v>198</v>
      </c>
      <c r="E3535" s="36" t="s">
        <v>103</v>
      </c>
      <c r="F3535" s="21" t="s">
        <v>163</v>
      </c>
      <c r="G3535" s="22">
        <v>1971</v>
      </c>
      <c r="H3535" s="128">
        <v>25</v>
      </c>
      <c r="I3535" s="40">
        <v>25</v>
      </c>
      <c r="J3535" s="159" t="str">
        <f>IFERROR(IF(K3535&gt;0,I3535*K3535,"   -"),"   -")</f>
        <v xml:space="preserve">   -</v>
      </c>
      <c r="K3535" s="52" t="str">
        <f>_xlfn.IFNA(VLOOKUP(D3535&amp;"."&amp;G3535,PNIdata!$E$6:$L$264,2,FALSE),"-")</f>
        <v>-</v>
      </c>
      <c r="L3535" s="158" t="str">
        <f>IFERROR(IF(O3535&gt;0,I3535*O3535,"   -"),"   -")</f>
        <v xml:space="preserve">   -</v>
      </c>
      <c r="M3535" s="52"/>
      <c r="N3535" s="167"/>
      <c r="O3535" s="167"/>
      <c r="S3535" s="53"/>
    </row>
    <row r="3536" spans="1:19" hidden="1" x14ac:dyDescent="0.25">
      <c r="A3536" s="33" t="s">
        <v>109</v>
      </c>
      <c r="B3536" s="34">
        <f>VLOOKUP(D3536,nusedswatershed,4,FALSE)</f>
        <v>23</v>
      </c>
      <c r="C3536" s="35">
        <v>23</v>
      </c>
      <c r="D3536" s="36" t="s">
        <v>198</v>
      </c>
      <c r="E3536" s="36" t="s">
        <v>103</v>
      </c>
      <c r="F3536" s="21" t="s">
        <v>163</v>
      </c>
      <c r="G3536" s="22">
        <v>1970</v>
      </c>
      <c r="H3536" s="128">
        <v>25</v>
      </c>
      <c r="I3536" s="40">
        <v>25</v>
      </c>
      <c r="J3536" s="159" t="str">
        <f>IFERROR(IF(K3536&gt;0,I3536*K3536,"   -"),"   -")</f>
        <v xml:space="preserve">   -</v>
      </c>
      <c r="K3536" s="52" t="str">
        <f>_xlfn.IFNA(VLOOKUP(D3536&amp;"."&amp;G3536,PNIdata!$E$6:$L$264,2,FALSE),"-")</f>
        <v>-</v>
      </c>
      <c r="L3536" s="158" t="str">
        <f>IFERROR(IF(O3536&gt;0,I3536*O3536,"   -"),"   -")</f>
        <v xml:space="preserve">   -</v>
      </c>
      <c r="M3536" s="52"/>
      <c r="N3536" s="167"/>
      <c r="O3536" s="167"/>
      <c r="S3536" s="53"/>
    </row>
    <row r="3537" spans="1:19" hidden="1" x14ac:dyDescent="0.25">
      <c r="A3537" s="33" t="s">
        <v>109</v>
      </c>
      <c r="B3537" s="34">
        <f>VLOOKUP(D3537,nusedswatershed,4,FALSE)</f>
        <v>23</v>
      </c>
      <c r="C3537" s="35">
        <v>23</v>
      </c>
      <c r="D3537" s="36" t="s">
        <v>198</v>
      </c>
      <c r="E3537" s="36" t="s">
        <v>103</v>
      </c>
      <c r="F3537" s="21" t="s">
        <v>163</v>
      </c>
      <c r="G3537" s="22">
        <v>1969</v>
      </c>
      <c r="H3537" s="128" t="s">
        <v>643</v>
      </c>
      <c r="I3537" s="40"/>
      <c r="J3537" s="159" t="str">
        <f>IFERROR(IF(K3537&gt;0,I3537*K3537,"   -"),"   -")</f>
        <v xml:space="preserve">   -</v>
      </c>
      <c r="K3537" s="52" t="str">
        <f>_xlfn.IFNA(VLOOKUP(D3537&amp;"."&amp;G3537,PNIdata!$E$6:$L$264,2,FALSE),"-")</f>
        <v>-</v>
      </c>
      <c r="L3537" s="158" t="str">
        <f>IFERROR(IF(O3537&gt;0,I3537*O3537,"   -"),"   -")</f>
        <v xml:space="preserve">   -</v>
      </c>
      <c r="M3537" s="52"/>
      <c r="N3537" s="167"/>
      <c r="O3537" s="167"/>
      <c r="S3537" s="53"/>
    </row>
    <row r="3538" spans="1:19" hidden="1" x14ac:dyDescent="0.25">
      <c r="A3538" s="33" t="s">
        <v>109</v>
      </c>
      <c r="B3538" s="34">
        <f>VLOOKUP(D3538,nusedswatershed,4,FALSE)</f>
        <v>23</v>
      </c>
      <c r="C3538" s="35">
        <v>23</v>
      </c>
      <c r="D3538" s="36" t="s">
        <v>198</v>
      </c>
      <c r="E3538" s="36" t="s">
        <v>103</v>
      </c>
      <c r="F3538" s="21" t="s">
        <v>163</v>
      </c>
      <c r="G3538" s="22">
        <v>1968</v>
      </c>
      <c r="H3538" s="128" t="s">
        <v>643</v>
      </c>
      <c r="I3538" s="40"/>
      <c r="J3538" s="159" t="str">
        <f>IFERROR(IF(K3538&gt;0,I3538*K3538,"   -"),"   -")</f>
        <v xml:space="preserve">   -</v>
      </c>
      <c r="K3538" s="52" t="str">
        <f>_xlfn.IFNA(VLOOKUP(D3538&amp;"."&amp;G3538,PNIdata!$E$6:$L$264,2,FALSE),"-")</f>
        <v>-</v>
      </c>
      <c r="L3538" s="158" t="str">
        <f>IFERROR(IF(O3538&gt;0,I3538*O3538,"   -"),"   -")</f>
        <v xml:space="preserve">   -</v>
      </c>
      <c r="M3538" s="52"/>
      <c r="N3538" s="167"/>
      <c r="O3538" s="167"/>
      <c r="S3538" s="53"/>
    </row>
    <row r="3539" spans="1:19" hidden="1" x14ac:dyDescent="0.25">
      <c r="A3539" s="33" t="s">
        <v>109</v>
      </c>
      <c r="B3539" s="34">
        <f>VLOOKUP(D3539,nusedswatershed,4,FALSE)</f>
        <v>23</v>
      </c>
      <c r="C3539" s="35">
        <v>23</v>
      </c>
      <c r="D3539" s="36" t="s">
        <v>198</v>
      </c>
      <c r="E3539" s="36" t="s">
        <v>103</v>
      </c>
      <c r="F3539" s="21" t="s">
        <v>163</v>
      </c>
      <c r="G3539" s="22">
        <v>1967</v>
      </c>
      <c r="H3539" s="128">
        <v>25</v>
      </c>
      <c r="I3539" s="40">
        <v>25</v>
      </c>
      <c r="J3539" s="159" t="str">
        <f>IFERROR(IF(K3539&gt;0,I3539*K3539,"   -"),"   -")</f>
        <v xml:space="preserve">   -</v>
      </c>
      <c r="K3539" s="52" t="str">
        <f>_xlfn.IFNA(VLOOKUP(D3539&amp;"."&amp;G3539,PNIdata!$E$6:$L$264,2,FALSE),"-")</f>
        <v>-</v>
      </c>
      <c r="L3539" s="158" t="str">
        <f>IFERROR(IF(O3539&gt;0,I3539*O3539,"   -"),"   -")</f>
        <v xml:space="preserve">   -</v>
      </c>
      <c r="M3539" s="52"/>
      <c r="N3539" s="167"/>
      <c r="O3539" s="167"/>
      <c r="S3539" s="53"/>
    </row>
    <row r="3540" spans="1:19" hidden="1" x14ac:dyDescent="0.25">
      <c r="A3540" s="33" t="s">
        <v>109</v>
      </c>
      <c r="B3540" s="34">
        <f>VLOOKUP(D3540,nusedswatershed,4,FALSE)</f>
        <v>23</v>
      </c>
      <c r="C3540" s="35">
        <v>23</v>
      </c>
      <c r="D3540" s="36" t="s">
        <v>198</v>
      </c>
      <c r="E3540" s="36" t="s">
        <v>103</v>
      </c>
      <c r="F3540" s="21" t="s">
        <v>163</v>
      </c>
      <c r="G3540" s="22">
        <v>1966</v>
      </c>
      <c r="H3540" s="128">
        <v>200</v>
      </c>
      <c r="I3540" s="40">
        <v>200</v>
      </c>
      <c r="J3540" s="159" t="str">
        <f>IFERROR(IF(K3540&gt;0,I3540*K3540,"   -"),"   -")</f>
        <v xml:space="preserve">   -</v>
      </c>
      <c r="K3540" s="52" t="str">
        <f>_xlfn.IFNA(VLOOKUP(D3540&amp;"."&amp;G3540,PNIdata!$E$6:$L$264,2,FALSE),"-")</f>
        <v>-</v>
      </c>
      <c r="L3540" s="158" t="str">
        <f>IFERROR(IF(O3540&gt;0,I3540*O3540,"   -"),"   -")</f>
        <v xml:space="preserve">   -</v>
      </c>
      <c r="M3540" s="52"/>
      <c r="N3540" s="167"/>
      <c r="O3540" s="167"/>
      <c r="S3540" s="53"/>
    </row>
    <row r="3541" spans="1:19" hidden="1" x14ac:dyDescent="0.25">
      <c r="A3541" s="33" t="s">
        <v>109</v>
      </c>
      <c r="B3541" s="34">
        <f>VLOOKUP(D3541,nusedswatershed,4,FALSE)</f>
        <v>23</v>
      </c>
      <c r="C3541" s="35">
        <v>23</v>
      </c>
      <c r="D3541" s="36" t="s">
        <v>198</v>
      </c>
      <c r="E3541" s="36" t="s">
        <v>103</v>
      </c>
      <c r="F3541" s="21" t="s">
        <v>163</v>
      </c>
      <c r="G3541" s="22">
        <v>1965</v>
      </c>
      <c r="H3541" s="128">
        <v>25</v>
      </c>
      <c r="I3541" s="40">
        <v>25</v>
      </c>
      <c r="J3541" s="159" t="str">
        <f>IFERROR(IF(K3541&gt;0,I3541*K3541,"   -"),"   -")</f>
        <v xml:space="preserve">   -</v>
      </c>
      <c r="K3541" s="52" t="str">
        <f>_xlfn.IFNA(VLOOKUP(D3541&amp;"."&amp;G3541,PNIdata!$E$6:$L$264,2,FALSE),"-")</f>
        <v>-</v>
      </c>
      <c r="L3541" s="158" t="str">
        <f>IFERROR(IF(O3541&gt;0,I3541*O3541,"   -"),"   -")</f>
        <v xml:space="preserve">   -</v>
      </c>
      <c r="M3541" s="52"/>
      <c r="N3541" s="167"/>
      <c r="O3541" s="167"/>
      <c r="S3541" s="53"/>
    </row>
    <row r="3542" spans="1:19" hidden="1" x14ac:dyDescent="0.25">
      <c r="A3542" s="33" t="s">
        <v>109</v>
      </c>
      <c r="B3542" s="34">
        <f>VLOOKUP(D3542,nusedswatershed,4,FALSE)</f>
        <v>23</v>
      </c>
      <c r="C3542" s="35">
        <v>23</v>
      </c>
      <c r="D3542" s="36" t="s">
        <v>198</v>
      </c>
      <c r="E3542" s="36" t="s">
        <v>103</v>
      </c>
      <c r="F3542" s="21" t="s">
        <v>163</v>
      </c>
      <c r="G3542" s="22">
        <v>1964</v>
      </c>
      <c r="H3542" s="128">
        <v>25</v>
      </c>
      <c r="I3542" s="40">
        <v>25</v>
      </c>
      <c r="J3542" s="159" t="str">
        <f>IFERROR(IF(K3542&gt;0,I3542*K3542,"   -"),"   -")</f>
        <v xml:space="preserve">   -</v>
      </c>
      <c r="K3542" s="52" t="str">
        <f>_xlfn.IFNA(VLOOKUP(D3542&amp;"."&amp;G3542,PNIdata!$E$6:$L$264,2,FALSE),"-")</f>
        <v>-</v>
      </c>
      <c r="L3542" s="158" t="str">
        <f>IFERROR(IF(O3542&gt;0,I3542*O3542,"   -"),"   -")</f>
        <v xml:space="preserve">   -</v>
      </c>
      <c r="M3542" s="52"/>
      <c r="N3542" s="167"/>
      <c r="O3542" s="167"/>
      <c r="S3542" s="53"/>
    </row>
    <row r="3543" spans="1:19" hidden="1" x14ac:dyDescent="0.25">
      <c r="A3543" s="33" t="s">
        <v>109</v>
      </c>
      <c r="B3543" s="34">
        <f>VLOOKUP(D3543,nusedswatershed,4,FALSE)</f>
        <v>23</v>
      </c>
      <c r="C3543" s="35">
        <v>23</v>
      </c>
      <c r="D3543" s="36" t="s">
        <v>198</v>
      </c>
      <c r="E3543" s="36" t="s">
        <v>103</v>
      </c>
      <c r="F3543" s="21" t="s">
        <v>163</v>
      </c>
      <c r="G3543" s="22">
        <v>1963</v>
      </c>
      <c r="H3543" s="128">
        <v>25</v>
      </c>
      <c r="I3543" s="40">
        <v>25</v>
      </c>
      <c r="J3543" s="159" t="str">
        <f>IFERROR(IF(K3543&gt;0,I3543*K3543,"   -"),"   -")</f>
        <v xml:space="preserve">   -</v>
      </c>
      <c r="K3543" s="52" t="str">
        <f>_xlfn.IFNA(VLOOKUP(D3543&amp;"."&amp;G3543,PNIdata!$E$6:$L$264,2,FALSE),"-")</f>
        <v>-</v>
      </c>
      <c r="L3543" s="158" t="str">
        <f>IFERROR(IF(O3543&gt;0,I3543*O3543,"   -"),"   -")</f>
        <v xml:space="preserve">   -</v>
      </c>
      <c r="M3543" s="52"/>
      <c r="N3543" s="167"/>
      <c r="O3543" s="167"/>
      <c r="S3543" s="53"/>
    </row>
    <row r="3544" spans="1:19" hidden="1" x14ac:dyDescent="0.25">
      <c r="A3544" s="33" t="s">
        <v>109</v>
      </c>
      <c r="B3544" s="34">
        <f>VLOOKUP(D3544,nusedswatershed,4,FALSE)</f>
        <v>23</v>
      </c>
      <c r="C3544" s="35">
        <v>23</v>
      </c>
      <c r="D3544" s="36" t="s">
        <v>198</v>
      </c>
      <c r="E3544" s="36" t="s">
        <v>103</v>
      </c>
      <c r="F3544" s="21" t="s">
        <v>163</v>
      </c>
      <c r="G3544" s="22">
        <v>1962</v>
      </c>
      <c r="H3544" s="128">
        <v>75</v>
      </c>
      <c r="I3544" s="40">
        <v>75</v>
      </c>
      <c r="J3544" s="159" t="str">
        <f>IFERROR(IF(K3544&gt;0,I3544*K3544,"   -"),"   -")</f>
        <v xml:space="preserve">   -</v>
      </c>
      <c r="K3544" s="52" t="str">
        <f>_xlfn.IFNA(VLOOKUP(D3544&amp;"."&amp;G3544,PNIdata!$E$6:$L$264,2,FALSE),"-")</f>
        <v>-</v>
      </c>
      <c r="L3544" s="158" t="str">
        <f>IFERROR(IF(O3544&gt;0,I3544*O3544,"   -"),"   -")</f>
        <v xml:space="preserve">   -</v>
      </c>
      <c r="M3544" s="52"/>
      <c r="N3544" s="167"/>
      <c r="O3544" s="167"/>
      <c r="S3544" s="53"/>
    </row>
    <row r="3545" spans="1:19" hidden="1" x14ac:dyDescent="0.25">
      <c r="A3545" s="33" t="s">
        <v>109</v>
      </c>
      <c r="B3545" s="34">
        <f>VLOOKUP(D3545,nusedswatershed,4,FALSE)</f>
        <v>23</v>
      </c>
      <c r="C3545" s="35">
        <v>23</v>
      </c>
      <c r="D3545" s="36" t="s">
        <v>198</v>
      </c>
      <c r="E3545" s="36" t="s">
        <v>103</v>
      </c>
      <c r="F3545" s="21" t="s">
        <v>163</v>
      </c>
      <c r="G3545" s="22">
        <v>1961</v>
      </c>
      <c r="H3545" s="128">
        <v>200</v>
      </c>
      <c r="I3545" s="40">
        <v>200</v>
      </c>
      <c r="J3545" s="159" t="str">
        <f>IFERROR(IF(K3545&gt;0,I3545*K3545,"   -"),"   -")</f>
        <v xml:space="preserve">   -</v>
      </c>
      <c r="K3545" s="52" t="str">
        <f>_xlfn.IFNA(VLOOKUP(D3545&amp;"."&amp;G3545,PNIdata!$E$6:$L$264,2,FALSE),"-")</f>
        <v>-</v>
      </c>
      <c r="L3545" s="158" t="str">
        <f>IFERROR(IF(O3545&gt;0,I3545*O3545,"   -"),"   -")</f>
        <v xml:space="preserve">   -</v>
      </c>
      <c r="M3545" s="52"/>
      <c r="N3545" s="167"/>
      <c r="O3545" s="167"/>
      <c r="S3545" s="53"/>
    </row>
    <row r="3546" spans="1:19" hidden="1" x14ac:dyDescent="0.25">
      <c r="A3546" s="33" t="s">
        <v>109</v>
      </c>
      <c r="B3546" s="34">
        <f>VLOOKUP(D3546,nusedswatershed,4,FALSE)</f>
        <v>23</v>
      </c>
      <c r="C3546" s="35">
        <v>23</v>
      </c>
      <c r="D3546" s="36" t="s">
        <v>198</v>
      </c>
      <c r="E3546" s="36" t="s">
        <v>103</v>
      </c>
      <c r="F3546" s="21" t="s">
        <v>163</v>
      </c>
      <c r="G3546" s="22">
        <v>1960</v>
      </c>
      <c r="H3546" s="128">
        <v>200</v>
      </c>
      <c r="I3546" s="40">
        <v>200</v>
      </c>
      <c r="J3546" s="159" t="str">
        <f>IFERROR(IF(K3546&gt;0,I3546*K3546,"   -"),"   -")</f>
        <v xml:space="preserve">   -</v>
      </c>
      <c r="K3546" s="52" t="str">
        <f>_xlfn.IFNA(VLOOKUP(D3546&amp;"."&amp;G3546,PNIdata!$E$6:$L$264,2,FALSE),"-")</f>
        <v>-</v>
      </c>
      <c r="L3546" s="158" t="str">
        <f>IFERROR(IF(O3546&gt;0,I3546*O3546,"   -"),"   -")</f>
        <v xml:space="preserve">   -</v>
      </c>
      <c r="M3546" s="52"/>
      <c r="N3546" s="167"/>
      <c r="O3546" s="167"/>
      <c r="S3546" s="53"/>
    </row>
    <row r="3547" spans="1:19" hidden="1" x14ac:dyDescent="0.25">
      <c r="A3547" s="33" t="s">
        <v>109</v>
      </c>
      <c r="B3547" s="34">
        <f>VLOOKUP(D3547,nusedswatershed,4,FALSE)</f>
        <v>23</v>
      </c>
      <c r="C3547" s="35">
        <v>23</v>
      </c>
      <c r="D3547" s="36" t="s">
        <v>198</v>
      </c>
      <c r="E3547" s="36" t="s">
        <v>103</v>
      </c>
      <c r="F3547" s="21" t="s">
        <v>163</v>
      </c>
      <c r="G3547" s="22">
        <v>1959</v>
      </c>
      <c r="H3547" s="128">
        <v>75</v>
      </c>
      <c r="I3547" s="40">
        <v>75</v>
      </c>
      <c r="J3547" s="159" t="str">
        <f>IFERROR(IF(K3547&gt;0,I3547*K3547,"   -"),"   -")</f>
        <v xml:space="preserve">   -</v>
      </c>
      <c r="K3547" s="52" t="str">
        <f>_xlfn.IFNA(VLOOKUP(D3547&amp;"."&amp;G3547,PNIdata!$E$6:$L$264,2,FALSE),"-")</f>
        <v>-</v>
      </c>
      <c r="L3547" s="158" t="str">
        <f>IFERROR(IF(O3547&gt;0,I3547*O3547,"   -"),"   -")</f>
        <v xml:space="preserve">   -</v>
      </c>
      <c r="M3547" s="52"/>
      <c r="N3547" s="167"/>
      <c r="O3547" s="167"/>
      <c r="S3547" s="53"/>
    </row>
    <row r="3548" spans="1:19" hidden="1" x14ac:dyDescent="0.25">
      <c r="A3548" s="33" t="s">
        <v>109</v>
      </c>
      <c r="B3548" s="34">
        <f>VLOOKUP(D3548,nusedswatershed,4,FALSE)</f>
        <v>23</v>
      </c>
      <c r="C3548" s="35">
        <v>23</v>
      </c>
      <c r="D3548" s="36" t="s">
        <v>198</v>
      </c>
      <c r="E3548" s="36" t="s">
        <v>103</v>
      </c>
      <c r="F3548" s="21" t="s">
        <v>163</v>
      </c>
      <c r="G3548" s="22">
        <v>1958</v>
      </c>
      <c r="H3548" s="128">
        <v>200</v>
      </c>
      <c r="I3548" s="40">
        <v>200</v>
      </c>
      <c r="J3548" s="159" t="str">
        <f>IFERROR(IF(K3548&gt;0,I3548*K3548,"   -"),"   -")</f>
        <v xml:space="preserve">   -</v>
      </c>
      <c r="K3548" s="52" t="str">
        <f>_xlfn.IFNA(VLOOKUP(D3548&amp;"."&amp;G3548,PNIdata!$E$6:$L$264,2,FALSE),"-")</f>
        <v>-</v>
      </c>
      <c r="L3548" s="158" t="str">
        <f>IFERROR(IF(O3548&gt;0,I3548*O3548,"   -"),"   -")</f>
        <v xml:space="preserve">   -</v>
      </c>
      <c r="M3548" s="52"/>
      <c r="N3548" s="167"/>
      <c r="O3548" s="167"/>
      <c r="S3548" s="53"/>
    </row>
    <row r="3549" spans="1:19" hidden="1" x14ac:dyDescent="0.25">
      <c r="A3549" s="33" t="s">
        <v>109</v>
      </c>
      <c r="B3549" s="34">
        <f>VLOOKUP(D3549,nusedswatershed,4,FALSE)</f>
        <v>23</v>
      </c>
      <c r="C3549" s="35">
        <v>23</v>
      </c>
      <c r="D3549" s="36" t="s">
        <v>198</v>
      </c>
      <c r="E3549" s="36" t="s">
        <v>103</v>
      </c>
      <c r="F3549" s="21" t="s">
        <v>163</v>
      </c>
      <c r="G3549" s="22">
        <v>1957</v>
      </c>
      <c r="H3549" s="128">
        <v>200</v>
      </c>
      <c r="I3549" s="40">
        <v>200</v>
      </c>
      <c r="J3549" s="159" t="str">
        <f>IFERROR(IF(K3549&gt;0,I3549*K3549,"   -"),"   -")</f>
        <v xml:space="preserve">   -</v>
      </c>
      <c r="K3549" s="52" t="str">
        <f>_xlfn.IFNA(VLOOKUP(D3549&amp;"."&amp;G3549,PNIdata!$E$6:$L$264,2,FALSE),"-")</f>
        <v>-</v>
      </c>
      <c r="L3549" s="158" t="str">
        <f>IFERROR(IF(O3549&gt;0,I3549*O3549,"   -"),"   -")</f>
        <v xml:space="preserve">   -</v>
      </c>
      <c r="M3549" s="52"/>
      <c r="N3549" s="167"/>
      <c r="O3549" s="167"/>
      <c r="S3549" s="53"/>
    </row>
    <row r="3550" spans="1:19" hidden="1" x14ac:dyDescent="0.25">
      <c r="A3550" s="33" t="s">
        <v>109</v>
      </c>
      <c r="B3550" s="34">
        <f>VLOOKUP(D3550,nusedswatershed,4,FALSE)</f>
        <v>23</v>
      </c>
      <c r="C3550" s="35">
        <v>23</v>
      </c>
      <c r="D3550" s="36" t="s">
        <v>198</v>
      </c>
      <c r="E3550" s="36" t="s">
        <v>103</v>
      </c>
      <c r="F3550" s="21" t="s">
        <v>163</v>
      </c>
      <c r="G3550" s="22">
        <v>1956</v>
      </c>
      <c r="H3550" s="128">
        <v>200</v>
      </c>
      <c r="I3550" s="40">
        <v>200</v>
      </c>
      <c r="J3550" s="159" t="str">
        <f>IFERROR(IF(K3550&gt;0,I3550*K3550,"   -"),"   -")</f>
        <v xml:space="preserve">   -</v>
      </c>
      <c r="K3550" s="52" t="str">
        <f>_xlfn.IFNA(VLOOKUP(D3550&amp;"."&amp;G3550,PNIdata!$E$6:$L$264,2,FALSE),"-")</f>
        <v>-</v>
      </c>
      <c r="L3550" s="158" t="str">
        <f>IFERROR(IF(O3550&gt;0,I3550*O3550,"   -"),"   -")</f>
        <v xml:space="preserve">   -</v>
      </c>
      <c r="M3550" s="52"/>
      <c r="N3550" s="167"/>
      <c r="O3550" s="167"/>
      <c r="S3550" s="53"/>
    </row>
    <row r="3551" spans="1:19" hidden="1" x14ac:dyDescent="0.25">
      <c r="A3551" s="33" t="s">
        <v>109</v>
      </c>
      <c r="B3551" s="34">
        <f>VLOOKUP(D3551,nusedswatershed,4,FALSE)</f>
        <v>23</v>
      </c>
      <c r="C3551" s="35">
        <v>23</v>
      </c>
      <c r="D3551" s="36" t="s">
        <v>198</v>
      </c>
      <c r="E3551" s="36" t="s">
        <v>103</v>
      </c>
      <c r="F3551" s="21" t="s">
        <v>163</v>
      </c>
      <c r="G3551" s="22">
        <v>1955</v>
      </c>
      <c r="H3551" s="128">
        <v>400</v>
      </c>
      <c r="I3551" s="40">
        <v>400</v>
      </c>
      <c r="J3551" s="159" t="str">
        <f>IFERROR(IF(K3551&gt;0,I3551*K3551,"   -"),"   -")</f>
        <v xml:space="preserve">   -</v>
      </c>
      <c r="K3551" s="52" t="str">
        <f>_xlfn.IFNA(VLOOKUP(D3551&amp;"."&amp;G3551,PNIdata!$E$6:$L$264,2,FALSE),"-")</f>
        <v>-</v>
      </c>
      <c r="L3551" s="158" t="str">
        <f>IFERROR(IF(O3551&gt;0,I3551*O3551,"   -"),"   -")</f>
        <v xml:space="preserve">   -</v>
      </c>
      <c r="M3551" s="52"/>
      <c r="N3551" s="167"/>
      <c r="O3551" s="167"/>
      <c r="S3551" s="53"/>
    </row>
    <row r="3552" spans="1:19" hidden="1" x14ac:dyDescent="0.25">
      <c r="A3552" s="33" t="s">
        <v>109</v>
      </c>
      <c r="B3552" s="34">
        <f>VLOOKUP(D3552,nusedswatershed,4,FALSE)</f>
        <v>23</v>
      </c>
      <c r="C3552" s="35">
        <v>23</v>
      </c>
      <c r="D3552" s="36" t="s">
        <v>198</v>
      </c>
      <c r="E3552" s="36" t="s">
        <v>103</v>
      </c>
      <c r="F3552" s="21" t="s">
        <v>163</v>
      </c>
      <c r="G3552" s="22">
        <v>1954</v>
      </c>
      <c r="H3552" s="128">
        <v>750</v>
      </c>
      <c r="I3552" s="40">
        <v>750</v>
      </c>
      <c r="J3552" s="159" t="str">
        <f>IFERROR(IF(K3552&gt;0,I3552*K3552,"   -"),"   -")</f>
        <v xml:space="preserve">   -</v>
      </c>
      <c r="K3552" s="52" t="str">
        <f>_xlfn.IFNA(VLOOKUP(D3552&amp;"."&amp;G3552,PNIdata!$E$6:$L$264,2,FALSE),"-")</f>
        <v>-</v>
      </c>
      <c r="L3552" s="158" t="str">
        <f>IFERROR(IF(O3552&gt;0,I3552*O3552,"   -"),"   -")</f>
        <v xml:space="preserve">   -</v>
      </c>
      <c r="M3552" s="52"/>
      <c r="N3552" s="167"/>
      <c r="O3552" s="167"/>
      <c r="S3552" s="53"/>
    </row>
    <row r="3553" spans="1:19" hidden="1" x14ac:dyDescent="0.25">
      <c r="A3553" s="33" t="s">
        <v>109</v>
      </c>
      <c r="B3553" s="34">
        <f>VLOOKUP(D3553,nusedswatershed,4,FALSE)</f>
        <v>23</v>
      </c>
      <c r="C3553" s="35">
        <v>23</v>
      </c>
      <c r="D3553" s="36" t="s">
        <v>198</v>
      </c>
      <c r="E3553" s="36" t="s">
        <v>103</v>
      </c>
      <c r="F3553" s="21" t="s">
        <v>163</v>
      </c>
      <c r="G3553" s="22">
        <v>1953</v>
      </c>
      <c r="H3553" s="128">
        <v>400</v>
      </c>
      <c r="I3553" s="40">
        <v>400</v>
      </c>
      <c r="J3553" s="159" t="str">
        <f>IFERROR(IF(K3553&gt;0,I3553*K3553,"   -"),"   -")</f>
        <v xml:space="preserve">   -</v>
      </c>
      <c r="K3553" s="52" t="str">
        <f>_xlfn.IFNA(VLOOKUP(D3553&amp;"."&amp;G3553,PNIdata!$E$6:$L$264,2,FALSE),"-")</f>
        <v>-</v>
      </c>
      <c r="L3553" s="158" t="str">
        <f>IFERROR(IF(O3553&gt;0,I3553*O3553,"   -"),"   -")</f>
        <v xml:space="preserve">   -</v>
      </c>
      <c r="M3553" s="52"/>
      <c r="N3553" s="167"/>
      <c r="O3553" s="167"/>
      <c r="S3553" s="53"/>
    </row>
    <row r="3554" spans="1:19" x14ac:dyDescent="0.25">
      <c r="A3554" s="33" t="s">
        <v>109</v>
      </c>
      <c r="B3554" s="34">
        <f>VLOOKUP(D3554,nusedswatershed,4,FALSE)</f>
        <v>24</v>
      </c>
      <c r="C3554" s="35">
        <v>24</v>
      </c>
      <c r="D3554" s="42" t="s">
        <v>210</v>
      </c>
      <c r="E3554" s="42" t="s">
        <v>104</v>
      </c>
      <c r="F3554" s="21" t="s">
        <v>163</v>
      </c>
      <c r="G3554" s="40">
        <v>2019</v>
      </c>
      <c r="H3554" s="128">
        <v>71</v>
      </c>
      <c r="I3554" s="40">
        <v>71</v>
      </c>
      <c r="J3554" s="153">
        <f>K3554*I3554</f>
        <v>47.333356999999999</v>
      </c>
      <c r="K3554" s="52">
        <f>_xlfn.IFNA(VLOOKUP(D3554&amp;"."&amp;G3554,PNIdata!$E$6:$L$264,2,FALSE),"-")</f>
        <v>0.66666700000000001</v>
      </c>
      <c r="L3554" s="158" t="str">
        <f>IFERROR(IF(O3554&gt;0,I3554*O3554,"   -"),"   -")</f>
        <v xml:space="preserve">   -</v>
      </c>
      <c r="M3554" s="52"/>
      <c r="N3554" s="167"/>
      <c r="O3554" s="167"/>
      <c r="S3554" s="53"/>
    </row>
    <row r="3555" spans="1:19" x14ac:dyDescent="0.25">
      <c r="A3555" s="33" t="s">
        <v>109</v>
      </c>
      <c r="B3555" s="34">
        <f>VLOOKUP(D3555,nusedswatershed,4,FALSE)</f>
        <v>24</v>
      </c>
      <c r="C3555" s="35">
        <v>24</v>
      </c>
      <c r="D3555" s="42" t="s">
        <v>210</v>
      </c>
      <c r="E3555" s="42" t="s">
        <v>104</v>
      </c>
      <c r="F3555" s="21" t="s">
        <v>163</v>
      </c>
      <c r="G3555" s="40">
        <v>2021</v>
      </c>
      <c r="H3555" s="128">
        <v>425</v>
      </c>
      <c r="I3555" s="40">
        <v>425</v>
      </c>
      <c r="J3555" s="153">
        <f>K3555*I3555</f>
        <v>425</v>
      </c>
      <c r="K3555" s="52">
        <f>_xlfn.IFNA(VLOOKUP(D3555&amp;"."&amp;G3555,PNIdata!$E$6:$L$264,2,FALSE),"-")</f>
        <v>1</v>
      </c>
      <c r="L3555" s="158" t="str">
        <f>IFERROR(IF(O3555&gt;0,I3555*O3555,"   -"),"   -")</f>
        <v xml:space="preserve">   -</v>
      </c>
      <c r="M3555" s="52"/>
      <c r="N3555" s="167"/>
      <c r="O3555" s="167"/>
      <c r="S3555" s="53">
        <v>10650</v>
      </c>
    </row>
    <row r="3556" spans="1:19" x14ac:dyDescent="0.25">
      <c r="A3556" s="33" t="s">
        <v>109</v>
      </c>
      <c r="B3556" s="34">
        <f>VLOOKUP(D3556,nusedswatershed,4,FALSE)</f>
        <v>24</v>
      </c>
      <c r="C3556" s="35">
        <v>24</v>
      </c>
      <c r="D3556" s="42" t="s">
        <v>210</v>
      </c>
      <c r="E3556" s="42" t="s">
        <v>104</v>
      </c>
      <c r="F3556" s="21" t="s">
        <v>163</v>
      </c>
      <c r="G3556" s="40">
        <v>2020</v>
      </c>
      <c r="H3556" s="128">
        <v>147</v>
      </c>
      <c r="I3556" s="40">
        <v>147</v>
      </c>
      <c r="J3556" s="153">
        <f>K3556*I3556</f>
        <v>147</v>
      </c>
      <c r="K3556" s="52">
        <f>_xlfn.IFNA(VLOOKUP(D3556&amp;"."&amp;G3556,PNIdata!$E$6:$L$264,2,FALSE),"-")</f>
        <v>1</v>
      </c>
      <c r="L3556" s="158" t="str">
        <f>IFERROR(IF(O3556&gt;0,I3556*O3556,"   -"),"   -")</f>
        <v xml:space="preserve">   -</v>
      </c>
      <c r="M3556" s="52"/>
      <c r="N3556" s="167"/>
      <c r="O3556" s="167"/>
      <c r="S3556" s="53"/>
    </row>
    <row r="3557" spans="1:19" x14ac:dyDescent="0.25">
      <c r="A3557" s="33" t="s">
        <v>109</v>
      </c>
      <c r="B3557" s="34">
        <f>VLOOKUP(D3557,nusedswatershed,4,FALSE)</f>
        <v>24</v>
      </c>
      <c r="C3557" s="35">
        <v>24</v>
      </c>
      <c r="D3557" s="42" t="s">
        <v>210</v>
      </c>
      <c r="E3557" s="42" t="s">
        <v>104</v>
      </c>
      <c r="F3557" s="21" t="s">
        <v>163</v>
      </c>
      <c r="G3557" s="40">
        <v>2018</v>
      </c>
      <c r="H3557" s="128">
        <v>88</v>
      </c>
      <c r="I3557" s="40">
        <v>88</v>
      </c>
      <c r="J3557" s="153">
        <f>K3557*I3557</f>
        <v>88</v>
      </c>
      <c r="K3557" s="52">
        <f>_xlfn.IFNA(VLOOKUP(D3557&amp;"."&amp;G3557,PNIdata!$E$6:$L$264,2,FALSE),"-")</f>
        <v>1</v>
      </c>
      <c r="L3557" s="158" t="str">
        <f>IFERROR(IF(O3557&gt;0,I3557*O3557,"   -"),"   -")</f>
        <v xml:space="preserve">   -</v>
      </c>
      <c r="M3557" s="52"/>
      <c r="N3557" s="167"/>
      <c r="O3557" s="167"/>
      <c r="S3557" s="53">
        <v>41544</v>
      </c>
    </row>
    <row r="3558" spans="1:19" x14ac:dyDescent="0.25">
      <c r="A3558" s="33" t="s">
        <v>109</v>
      </c>
      <c r="B3558" s="34">
        <f>VLOOKUP(D3558,nusedswatershed,4,FALSE)</f>
        <v>24</v>
      </c>
      <c r="C3558" s="35">
        <v>24</v>
      </c>
      <c r="D3558" s="42" t="s">
        <v>210</v>
      </c>
      <c r="E3558" s="42" t="s">
        <v>104</v>
      </c>
      <c r="F3558" s="21" t="s">
        <v>163</v>
      </c>
      <c r="G3558" s="40">
        <v>2017</v>
      </c>
      <c r="H3558" s="128">
        <v>119</v>
      </c>
      <c r="I3558" s="40">
        <v>119</v>
      </c>
      <c r="J3558" s="153">
        <f>K3558*I3558</f>
        <v>119</v>
      </c>
      <c r="K3558" s="52">
        <f>_xlfn.IFNA(VLOOKUP(D3558&amp;"."&amp;G3558,PNIdata!$E$6:$L$264,2,FALSE),"-")</f>
        <v>1</v>
      </c>
      <c r="L3558" s="158" t="str">
        <f>IFERROR(IF(O3558&gt;0,I3558*O3558,"   -"),"   -")</f>
        <v xml:space="preserve">   -</v>
      </c>
      <c r="M3558" s="52"/>
      <c r="N3558" s="167"/>
      <c r="O3558" s="167"/>
      <c r="S3558" s="53">
        <v>44900</v>
      </c>
    </row>
    <row r="3559" spans="1:19" x14ac:dyDescent="0.25">
      <c r="A3559" s="33" t="s">
        <v>109</v>
      </c>
      <c r="B3559" s="34">
        <f>VLOOKUP(D3559,nusedswatershed,4,FALSE)</f>
        <v>24</v>
      </c>
      <c r="C3559" s="35">
        <v>24</v>
      </c>
      <c r="D3559" s="42" t="s">
        <v>210</v>
      </c>
      <c r="E3559" s="42" t="s">
        <v>104</v>
      </c>
      <c r="F3559" s="21" t="s">
        <v>163</v>
      </c>
      <c r="G3559" s="40">
        <v>2016</v>
      </c>
      <c r="H3559" s="128">
        <v>309</v>
      </c>
      <c r="I3559" s="40">
        <v>309</v>
      </c>
      <c r="J3559" s="153">
        <f>K3559*I3559</f>
        <v>309</v>
      </c>
      <c r="K3559" s="52">
        <f>_xlfn.IFNA(VLOOKUP(D3559&amp;"."&amp;G3559,PNIdata!$E$6:$L$264,2,FALSE),"-")</f>
        <v>1</v>
      </c>
      <c r="L3559" s="158" t="str">
        <f>IFERROR(IF(O3559&gt;0,I3559*O3559,"   -"),"   -")</f>
        <v xml:space="preserve">   -</v>
      </c>
      <c r="M3559" s="52"/>
      <c r="N3559" s="167"/>
      <c r="O3559" s="167"/>
      <c r="S3559" s="53">
        <v>4400</v>
      </c>
    </row>
    <row r="3560" spans="1:19" x14ac:dyDescent="0.25">
      <c r="A3560" s="33" t="s">
        <v>109</v>
      </c>
      <c r="B3560" s="34">
        <f>VLOOKUP(D3560,nusedswatershed,4,FALSE)</f>
        <v>24</v>
      </c>
      <c r="C3560" s="35">
        <v>24</v>
      </c>
      <c r="D3560" s="42" t="s">
        <v>210</v>
      </c>
      <c r="E3560" s="42" t="s">
        <v>104</v>
      </c>
      <c r="F3560" s="21" t="s">
        <v>163</v>
      </c>
      <c r="G3560" s="22">
        <v>2015</v>
      </c>
      <c r="H3560" s="128">
        <v>199</v>
      </c>
      <c r="I3560" s="40">
        <v>199</v>
      </c>
      <c r="J3560" s="153">
        <f>K3560*I3560</f>
        <v>199</v>
      </c>
      <c r="K3560" s="52">
        <f>_xlfn.IFNA(VLOOKUP(D3560&amp;"."&amp;G3560,PNIdata!$E$6:$L$264,2,FALSE),"-")</f>
        <v>1</v>
      </c>
      <c r="L3560" s="158" t="str">
        <f>IFERROR(IF(O3560&gt;0,I3560*O3560,"   -"),"   -")</f>
        <v xml:space="preserve">   -</v>
      </c>
      <c r="M3560" s="52"/>
      <c r="N3560" s="167"/>
      <c r="O3560" s="167"/>
      <c r="S3560" s="53"/>
    </row>
    <row r="3561" spans="1:19" x14ac:dyDescent="0.25">
      <c r="A3561" s="33" t="s">
        <v>109</v>
      </c>
      <c r="B3561" s="34">
        <f>VLOOKUP(D3561,nusedswatershed,4,FALSE)</f>
        <v>24</v>
      </c>
      <c r="C3561" s="35">
        <v>24</v>
      </c>
      <c r="D3561" s="42" t="s">
        <v>210</v>
      </c>
      <c r="E3561" s="42" t="s">
        <v>104</v>
      </c>
      <c r="F3561" s="21" t="s">
        <v>163</v>
      </c>
      <c r="G3561" s="22">
        <v>2014</v>
      </c>
      <c r="H3561" s="128">
        <v>219</v>
      </c>
      <c r="I3561" s="40">
        <v>219</v>
      </c>
      <c r="J3561" s="153">
        <f>K3561*I3561</f>
        <v>219</v>
      </c>
      <c r="K3561" s="52">
        <f>_xlfn.IFNA(VLOOKUP(D3561&amp;"."&amp;G3561,PNIdata!$E$6:$L$264,2,FALSE),"-")</f>
        <v>1</v>
      </c>
      <c r="L3561" s="158" t="str">
        <f>IFERROR(IF(O3561&gt;0,I3561*O3561,"   -"),"   -")</f>
        <v xml:space="preserve">   -</v>
      </c>
      <c r="M3561" s="52"/>
      <c r="N3561" s="167"/>
      <c r="O3561" s="167"/>
      <c r="S3561" s="53"/>
    </row>
    <row r="3562" spans="1:19" x14ac:dyDescent="0.25">
      <c r="A3562" s="33" t="s">
        <v>109</v>
      </c>
      <c r="B3562" s="34">
        <f>VLOOKUP(D3562,nusedswatershed,4,FALSE)</f>
        <v>24</v>
      </c>
      <c r="C3562" s="35">
        <v>24</v>
      </c>
      <c r="D3562" s="42" t="s">
        <v>210</v>
      </c>
      <c r="E3562" s="42" t="s">
        <v>104</v>
      </c>
      <c r="F3562" s="21" t="s">
        <v>163</v>
      </c>
      <c r="G3562" s="22">
        <v>2011</v>
      </c>
      <c r="H3562" s="128">
        <v>221</v>
      </c>
      <c r="I3562" s="40">
        <v>221</v>
      </c>
      <c r="J3562" s="153">
        <f>K3562*I3562</f>
        <v>221</v>
      </c>
      <c r="K3562" s="52">
        <f>_xlfn.IFNA(VLOOKUP(D3562&amp;"."&amp;G3562,PNIdata!$E$6:$L$264,2,FALSE),"-")</f>
        <v>1</v>
      </c>
      <c r="L3562" s="158" t="str">
        <f>IFERROR(IF(O3562&gt;0,I3562*O3562,"   -"),"   -")</f>
        <v xml:space="preserve">   -</v>
      </c>
      <c r="M3562" s="52"/>
      <c r="N3562" s="167"/>
      <c r="O3562" s="167"/>
      <c r="S3562" s="53"/>
    </row>
    <row r="3563" spans="1:19" x14ac:dyDescent="0.25">
      <c r="A3563" s="33" t="s">
        <v>109</v>
      </c>
      <c r="B3563" s="34">
        <f>VLOOKUP(D3563,nusedswatershed,4,FALSE)</f>
        <v>24</v>
      </c>
      <c r="C3563" s="35">
        <v>24</v>
      </c>
      <c r="D3563" s="42" t="s">
        <v>210</v>
      </c>
      <c r="E3563" s="42" t="s">
        <v>104</v>
      </c>
      <c r="F3563" s="21" t="s">
        <v>163</v>
      </c>
      <c r="G3563" s="40">
        <v>2023</v>
      </c>
      <c r="H3563" s="128">
        <v>68</v>
      </c>
      <c r="I3563" s="40">
        <v>68</v>
      </c>
      <c r="J3563" s="159" t="str">
        <f>IFERROR(IF(K3563&gt;0,I3563*K3563,"   -"),"   -")</f>
        <v xml:space="preserve">   -</v>
      </c>
      <c r="K3563" s="52" t="str">
        <f>_xlfn.IFNA(VLOOKUP(D3563&amp;"."&amp;G3563,PNIdata!$E$6:$L$264,2,FALSE),"-")</f>
        <v>-</v>
      </c>
      <c r="L3563" s="158" t="str">
        <f>IFERROR(IF(O3563&gt;0,I3563*O3563,"   -"),"   -")</f>
        <v xml:space="preserve">   -</v>
      </c>
      <c r="M3563" s="52"/>
      <c r="N3563" s="167"/>
      <c r="O3563" s="167"/>
    </row>
    <row r="3564" spans="1:19" x14ac:dyDescent="0.25">
      <c r="A3564" s="33" t="s">
        <v>109</v>
      </c>
      <c r="B3564" s="34">
        <f>VLOOKUP(D3564,nusedswatershed,4,FALSE)</f>
        <v>24</v>
      </c>
      <c r="C3564" s="35">
        <v>24</v>
      </c>
      <c r="D3564" s="42" t="s">
        <v>210</v>
      </c>
      <c r="E3564" s="42" t="s">
        <v>104</v>
      </c>
      <c r="F3564" s="21" t="s">
        <v>163</v>
      </c>
      <c r="G3564" s="40">
        <v>2022</v>
      </c>
      <c r="H3564" s="128">
        <v>53</v>
      </c>
      <c r="I3564" s="40">
        <v>53</v>
      </c>
      <c r="J3564" s="159" t="str">
        <f>IFERROR(IF(K3564&gt;0,I3564*K3564,"   -"),"   -")</f>
        <v xml:space="preserve">   -</v>
      </c>
      <c r="K3564" s="52" t="str">
        <f>_xlfn.IFNA(VLOOKUP(D3564&amp;"."&amp;G3564,PNIdata!$E$6:$L$264,2,FALSE),"-")</f>
        <v>-</v>
      </c>
      <c r="L3564" s="158" t="str">
        <f>IFERROR(IF(O3564&gt;0,I3564*O3564,"   -"),"   -")</f>
        <v xml:space="preserve">   -</v>
      </c>
      <c r="M3564" s="52"/>
      <c r="N3564" s="167"/>
      <c r="O3564" s="167"/>
    </row>
    <row r="3565" spans="1:19" x14ac:dyDescent="0.25">
      <c r="A3565" s="33" t="s">
        <v>109</v>
      </c>
      <c r="B3565" s="34">
        <f>VLOOKUP(D3565,nusedswatershed,4,FALSE)</f>
        <v>24</v>
      </c>
      <c r="C3565" s="35">
        <v>24</v>
      </c>
      <c r="D3565" s="42" t="s">
        <v>210</v>
      </c>
      <c r="E3565" s="42" t="s">
        <v>104</v>
      </c>
      <c r="F3565" s="21" t="s">
        <v>163</v>
      </c>
      <c r="G3565">
        <v>2013</v>
      </c>
      <c r="H3565" s="128">
        <v>684</v>
      </c>
      <c r="I3565" s="40">
        <v>684</v>
      </c>
      <c r="J3565" s="159" t="str">
        <f>IFERROR(IF(K3565&gt;0,I3565*K3565,"   -"),"   -")</f>
        <v xml:space="preserve">   -</v>
      </c>
      <c r="K3565" s="52" t="str">
        <f>_xlfn.IFNA(VLOOKUP(D3565&amp;"."&amp;G3565,PNIdata!$E$6:$L$264,2,FALSE),"-")</f>
        <v>-</v>
      </c>
      <c r="L3565" s="158" t="str">
        <f>IFERROR(IF(O3565&gt;0,I3565*O3565,"   -"),"   -")</f>
        <v xml:space="preserve">   -</v>
      </c>
      <c r="M3565" s="52"/>
      <c r="N3565" s="167"/>
      <c r="O3565" s="167"/>
      <c r="S3565" s="53">
        <v>52446</v>
      </c>
    </row>
    <row r="3566" spans="1:19" x14ac:dyDescent="0.25">
      <c r="A3566" s="33" t="s">
        <v>109</v>
      </c>
      <c r="B3566" s="34">
        <f>VLOOKUP(D3566,nusedswatershed,4,FALSE)</f>
        <v>24</v>
      </c>
      <c r="C3566" s="35">
        <v>24</v>
      </c>
      <c r="D3566" s="42" t="s">
        <v>210</v>
      </c>
      <c r="E3566" s="42" t="s">
        <v>104</v>
      </c>
      <c r="F3566" s="21" t="s">
        <v>163</v>
      </c>
      <c r="G3566" s="22">
        <v>2012</v>
      </c>
      <c r="H3566" s="128">
        <v>262</v>
      </c>
      <c r="I3566" s="40">
        <v>262</v>
      </c>
      <c r="J3566" s="159" t="str">
        <f>IFERROR(IF(K3566&gt;0,I3566*K3566,"   -"),"   -")</f>
        <v xml:space="preserve">   -</v>
      </c>
      <c r="K3566" s="52" t="str">
        <f>_xlfn.IFNA(VLOOKUP(D3566&amp;"."&amp;G3566,PNIdata!$E$6:$L$264,2,FALSE),"-")</f>
        <v>-</v>
      </c>
      <c r="L3566" s="158" t="str">
        <f>IFERROR(IF(O3566&gt;0,I3566*O3566,"   -"),"   -")</f>
        <v xml:space="preserve">   -</v>
      </c>
      <c r="M3566" s="52"/>
      <c r="N3566" s="167"/>
      <c r="O3566" s="167"/>
      <c r="S3566" s="53">
        <v>24918</v>
      </c>
    </row>
    <row r="3567" spans="1:19" x14ac:dyDescent="0.25">
      <c r="A3567" s="33" t="s">
        <v>109</v>
      </c>
      <c r="B3567" s="34">
        <f>VLOOKUP(D3567,nusedswatershed,4,FALSE)</f>
        <v>24</v>
      </c>
      <c r="C3567" s="35">
        <v>24</v>
      </c>
      <c r="D3567" s="42" t="s">
        <v>210</v>
      </c>
      <c r="E3567" s="42" t="s">
        <v>104</v>
      </c>
      <c r="F3567" s="21" t="s">
        <v>163</v>
      </c>
      <c r="G3567" s="22">
        <v>2010</v>
      </c>
      <c r="H3567" s="128">
        <v>225</v>
      </c>
      <c r="I3567" s="40">
        <v>225</v>
      </c>
      <c r="J3567" s="159" t="str">
        <f>IFERROR(IF(K3567&gt;0,I3567*K3567,"   -"),"   -")</f>
        <v xml:space="preserve">   -</v>
      </c>
      <c r="K3567" s="52" t="str">
        <f>_xlfn.IFNA(VLOOKUP(D3567&amp;"."&amp;G3567,PNIdata!$E$6:$L$264,2,FALSE),"-")</f>
        <v>-</v>
      </c>
      <c r="L3567" s="158" t="str">
        <f>IFERROR(IF(O3567&gt;0,I3567*O3567,"   -"),"   -")</f>
        <v xml:space="preserve">   -</v>
      </c>
      <c r="M3567" s="52"/>
      <c r="N3567" s="167"/>
      <c r="O3567" s="167"/>
      <c r="S3567" s="53">
        <v>40000</v>
      </c>
    </row>
    <row r="3568" spans="1:19" x14ac:dyDescent="0.25">
      <c r="A3568" s="33" t="s">
        <v>109</v>
      </c>
      <c r="B3568" s="34">
        <f>VLOOKUP(D3568,nusedswatershed,4,FALSE)</f>
        <v>24</v>
      </c>
      <c r="C3568" s="35">
        <v>24</v>
      </c>
      <c r="D3568" s="42" t="s">
        <v>210</v>
      </c>
      <c r="E3568" s="42" t="s">
        <v>104</v>
      </c>
      <c r="F3568" s="21" t="s">
        <v>163</v>
      </c>
      <c r="G3568" s="22">
        <v>2009</v>
      </c>
      <c r="H3568" s="128">
        <v>206</v>
      </c>
      <c r="I3568" s="40">
        <v>206</v>
      </c>
      <c r="J3568" s="159" t="str">
        <f>IFERROR(IF(K3568&gt;0,I3568*K3568,"   -"),"   -")</f>
        <v xml:space="preserve">   -</v>
      </c>
      <c r="K3568" s="52" t="str">
        <f>_xlfn.IFNA(VLOOKUP(D3568&amp;"."&amp;G3568,PNIdata!$E$6:$L$264,2,FALSE),"-")</f>
        <v>-</v>
      </c>
      <c r="L3568" s="158" t="str">
        <f>IFERROR(IF(O3568&gt;0,I3568*O3568,"   -"),"   -")</f>
        <v xml:space="preserve">   -</v>
      </c>
      <c r="M3568" s="52"/>
      <c r="N3568" s="167"/>
      <c r="O3568" s="167"/>
      <c r="S3568" s="53">
        <v>78620</v>
      </c>
    </row>
    <row r="3569" spans="1:19" x14ac:dyDescent="0.25">
      <c r="A3569" s="33" t="s">
        <v>109</v>
      </c>
      <c r="B3569" s="34">
        <f>VLOOKUP(D3569,nusedswatershed,4,FALSE)</f>
        <v>24</v>
      </c>
      <c r="C3569" s="35">
        <v>24</v>
      </c>
      <c r="D3569" s="42" t="s">
        <v>210</v>
      </c>
      <c r="E3569" s="42" t="s">
        <v>104</v>
      </c>
      <c r="F3569" s="21" t="s">
        <v>163</v>
      </c>
      <c r="G3569">
        <v>2008</v>
      </c>
      <c r="H3569" s="128">
        <v>215</v>
      </c>
      <c r="I3569" s="40">
        <v>215</v>
      </c>
      <c r="J3569" s="159" t="str">
        <f>IFERROR(IF(K3569&gt;0,I3569*K3569,"   -"),"   -")</f>
        <v xml:space="preserve">   -</v>
      </c>
      <c r="K3569" s="52" t="str">
        <f>_xlfn.IFNA(VLOOKUP(D3569&amp;"."&amp;G3569,PNIdata!$E$6:$L$264,2,FALSE),"-")</f>
        <v>-</v>
      </c>
      <c r="L3569" s="158" t="str">
        <f>IFERROR(IF(O3569&gt;0,I3569*O3569,"   -"),"   -")</f>
        <v xml:space="preserve">   -</v>
      </c>
      <c r="M3569" s="52"/>
      <c r="N3569" s="167"/>
      <c r="O3569" s="167"/>
      <c r="S3569" s="53">
        <v>23640</v>
      </c>
    </row>
    <row r="3570" spans="1:19" x14ac:dyDescent="0.25">
      <c r="A3570" s="33" t="s">
        <v>109</v>
      </c>
      <c r="B3570" s="34">
        <f>VLOOKUP(D3570,nusedswatershed,4,FALSE)</f>
        <v>24</v>
      </c>
      <c r="C3570" s="35">
        <v>24</v>
      </c>
      <c r="D3570" s="42" t="s">
        <v>210</v>
      </c>
      <c r="E3570" s="42" t="s">
        <v>104</v>
      </c>
      <c r="F3570" s="21" t="s">
        <v>163</v>
      </c>
      <c r="G3570">
        <v>2007</v>
      </c>
      <c r="H3570" s="128">
        <v>253</v>
      </c>
      <c r="I3570" s="40">
        <v>253</v>
      </c>
      <c r="J3570" s="159" t="str">
        <f>IFERROR(IF(K3570&gt;0,I3570*K3570,"   -"),"   -")</f>
        <v xml:space="preserve">   -</v>
      </c>
      <c r="K3570" s="52" t="str">
        <f>_xlfn.IFNA(VLOOKUP(D3570&amp;"."&amp;G3570,PNIdata!$E$6:$L$264,2,FALSE),"-")</f>
        <v>-</v>
      </c>
      <c r="L3570" s="158" t="str">
        <f>IFERROR(IF(O3570&gt;0,I3570*O3570,"   -"),"   -")</f>
        <v xml:space="preserve">   -</v>
      </c>
      <c r="M3570" s="52"/>
      <c r="N3570" s="167"/>
      <c r="O3570" s="167"/>
      <c r="S3570" s="53"/>
    </row>
    <row r="3571" spans="1:19" x14ac:dyDescent="0.25">
      <c r="A3571" s="33" t="s">
        <v>109</v>
      </c>
      <c r="B3571" s="34">
        <f>VLOOKUP(D3571,nusedswatershed,4,FALSE)</f>
        <v>24</v>
      </c>
      <c r="C3571" s="35">
        <v>24</v>
      </c>
      <c r="D3571" s="42" t="s">
        <v>210</v>
      </c>
      <c r="E3571" s="42" t="s">
        <v>104</v>
      </c>
      <c r="F3571" s="21" t="s">
        <v>163</v>
      </c>
      <c r="G3571">
        <v>2006</v>
      </c>
      <c r="H3571" s="128">
        <v>414</v>
      </c>
      <c r="I3571" s="40">
        <v>414</v>
      </c>
      <c r="J3571" s="159" t="str">
        <f>IFERROR(IF(K3571&gt;0,I3571*K3571,"   -"),"   -")</f>
        <v xml:space="preserve">   -</v>
      </c>
      <c r="K3571" s="52" t="str">
        <f>_xlfn.IFNA(VLOOKUP(D3571&amp;"."&amp;G3571,PNIdata!$E$6:$L$264,2,FALSE),"-")</f>
        <v>-</v>
      </c>
      <c r="L3571" s="158" t="str">
        <f>IFERROR(IF(O3571&gt;0,I3571*O3571,"   -"),"   -")</f>
        <v xml:space="preserve">   -</v>
      </c>
      <c r="M3571" s="52"/>
      <c r="N3571" s="167"/>
      <c r="O3571" s="167"/>
      <c r="S3571" s="53"/>
    </row>
    <row r="3572" spans="1:19" x14ac:dyDescent="0.25">
      <c r="A3572" s="33" t="s">
        <v>109</v>
      </c>
      <c r="B3572" s="34">
        <f>VLOOKUP(D3572,nusedswatershed,4,FALSE)</f>
        <v>24</v>
      </c>
      <c r="C3572" s="35">
        <v>24</v>
      </c>
      <c r="D3572" s="42" t="s">
        <v>210</v>
      </c>
      <c r="E3572" s="42" t="s">
        <v>104</v>
      </c>
      <c r="F3572" s="21" t="s">
        <v>163</v>
      </c>
      <c r="G3572">
        <v>2005</v>
      </c>
      <c r="H3572" s="128">
        <v>635</v>
      </c>
      <c r="I3572" s="40">
        <v>635</v>
      </c>
      <c r="J3572" s="159" t="str">
        <f>IFERROR(IF(K3572&gt;0,I3572*K3572,"   -"),"   -")</f>
        <v xml:space="preserve">   -</v>
      </c>
      <c r="K3572" s="52" t="str">
        <f>_xlfn.IFNA(VLOOKUP(D3572&amp;"."&amp;G3572,PNIdata!$E$6:$L$264,2,FALSE),"-")</f>
        <v>-</v>
      </c>
      <c r="L3572" s="158" t="str">
        <f>IFERROR(IF(O3572&gt;0,I3572*O3572,"   -"),"   -")</f>
        <v xml:space="preserve">   -</v>
      </c>
      <c r="M3572" s="52"/>
      <c r="N3572" s="167"/>
      <c r="O3572" s="167"/>
      <c r="S3572" s="53"/>
    </row>
    <row r="3573" spans="1:19" x14ac:dyDescent="0.25">
      <c r="A3573" s="33" t="s">
        <v>109</v>
      </c>
      <c r="B3573" s="34">
        <f>VLOOKUP(D3573,nusedswatershed,4,FALSE)</f>
        <v>24</v>
      </c>
      <c r="C3573" s="35">
        <v>24</v>
      </c>
      <c r="D3573" s="42" t="s">
        <v>210</v>
      </c>
      <c r="E3573" s="42" t="s">
        <v>104</v>
      </c>
      <c r="F3573" s="21" t="s">
        <v>163</v>
      </c>
      <c r="G3573">
        <v>2004</v>
      </c>
      <c r="H3573" s="128">
        <v>1127</v>
      </c>
      <c r="I3573" s="40">
        <v>1127</v>
      </c>
      <c r="J3573" s="159" t="str">
        <f>IFERROR(IF(K3573&gt;0,I3573*K3573,"   -"),"   -")</f>
        <v xml:space="preserve">   -</v>
      </c>
      <c r="K3573" s="52" t="str">
        <f>_xlfn.IFNA(VLOOKUP(D3573&amp;"."&amp;G3573,PNIdata!$E$6:$L$264,2,FALSE),"-")</f>
        <v>-</v>
      </c>
      <c r="L3573" s="158" t="str">
        <f>IFERROR(IF(O3573&gt;0,I3573*O3573,"   -"),"   -")</f>
        <v xml:space="preserve">   -</v>
      </c>
      <c r="M3573" s="52"/>
      <c r="N3573" s="167"/>
      <c r="O3573" s="167"/>
      <c r="S3573" s="53"/>
    </row>
    <row r="3574" spans="1:19" x14ac:dyDescent="0.25">
      <c r="A3574" s="33" t="s">
        <v>109</v>
      </c>
      <c r="B3574" s="34">
        <f>VLOOKUP(D3574,nusedswatershed,4,FALSE)</f>
        <v>24</v>
      </c>
      <c r="C3574" s="35">
        <v>24</v>
      </c>
      <c r="D3574" s="42" t="s">
        <v>210</v>
      </c>
      <c r="E3574" s="42" t="s">
        <v>104</v>
      </c>
      <c r="F3574" s="21" t="s">
        <v>163</v>
      </c>
      <c r="G3574">
        <v>2003</v>
      </c>
      <c r="H3574" s="128">
        <v>1775</v>
      </c>
      <c r="I3574" s="40">
        <v>1775</v>
      </c>
      <c r="J3574" s="159" t="str">
        <f>IFERROR(IF(K3574&gt;0,I3574*K3574,"   -"),"   -")</f>
        <v xml:space="preserve">   -</v>
      </c>
      <c r="K3574" s="52" t="str">
        <f>_xlfn.IFNA(VLOOKUP(D3574&amp;"."&amp;G3574,PNIdata!$E$6:$L$264,2,FALSE),"-")</f>
        <v>-</v>
      </c>
      <c r="L3574" s="158" t="str">
        <f>IFERROR(IF(O3574&gt;0,I3574*O3574,"   -"),"   -")</f>
        <v xml:space="preserve">   -</v>
      </c>
      <c r="M3574" s="52"/>
      <c r="N3574" s="167"/>
      <c r="O3574" s="167"/>
      <c r="S3574" s="53"/>
    </row>
    <row r="3575" spans="1:19" x14ac:dyDescent="0.25">
      <c r="A3575" s="33" t="s">
        <v>109</v>
      </c>
      <c r="B3575" s="34">
        <f>VLOOKUP(D3575,nusedswatershed,4,FALSE)</f>
        <v>24</v>
      </c>
      <c r="C3575" s="35">
        <v>24</v>
      </c>
      <c r="D3575" s="42" t="s">
        <v>210</v>
      </c>
      <c r="E3575" s="42" t="s">
        <v>104</v>
      </c>
      <c r="F3575" s="21" t="s">
        <v>163</v>
      </c>
      <c r="G3575">
        <v>2002</v>
      </c>
      <c r="H3575" s="128">
        <v>190</v>
      </c>
      <c r="I3575" s="40">
        <v>190</v>
      </c>
      <c r="J3575" s="159" t="str">
        <f>IFERROR(IF(K3575&gt;0,I3575*K3575,"   -"),"   -")</f>
        <v xml:space="preserve">   -</v>
      </c>
      <c r="K3575" s="52" t="str">
        <f>_xlfn.IFNA(VLOOKUP(D3575&amp;"."&amp;G3575,PNIdata!$E$6:$L$264,2,FALSE),"-")</f>
        <v>-</v>
      </c>
      <c r="L3575" s="158" t="str">
        <f>IFERROR(IF(O3575&gt;0,I3575*O3575,"   -"),"   -")</f>
        <v xml:space="preserve">   -</v>
      </c>
      <c r="M3575" s="52"/>
      <c r="N3575" s="167"/>
      <c r="O3575" s="167"/>
      <c r="S3575" s="53">
        <v>101150</v>
      </c>
    </row>
    <row r="3576" spans="1:19" x14ac:dyDescent="0.25">
      <c r="A3576" s="33" t="s">
        <v>109</v>
      </c>
      <c r="B3576" s="34">
        <f>VLOOKUP(D3576,nusedswatershed,4,FALSE)</f>
        <v>24</v>
      </c>
      <c r="C3576" s="35">
        <v>24</v>
      </c>
      <c r="D3576" s="42" t="s">
        <v>210</v>
      </c>
      <c r="E3576" s="42" t="s">
        <v>104</v>
      </c>
      <c r="F3576" s="21" t="s">
        <v>163</v>
      </c>
      <c r="G3576">
        <v>2001</v>
      </c>
      <c r="H3576" s="128">
        <v>2080</v>
      </c>
      <c r="I3576" s="40">
        <v>2080</v>
      </c>
      <c r="J3576" s="159" t="str">
        <f>IFERROR(IF(K3576&gt;0,I3576*K3576,"   -"),"   -")</f>
        <v xml:space="preserve">   -</v>
      </c>
      <c r="K3576" s="52" t="str">
        <f>_xlfn.IFNA(VLOOKUP(D3576&amp;"."&amp;G3576,PNIdata!$E$6:$L$264,2,FALSE),"-")</f>
        <v>-</v>
      </c>
      <c r="L3576" s="158" t="str">
        <f>IFERROR(IF(O3576&gt;0,I3576*O3576,"   -"),"   -")</f>
        <v xml:space="preserve">   -</v>
      </c>
      <c r="M3576" s="52"/>
      <c r="N3576" s="167"/>
      <c r="O3576" s="167"/>
      <c r="S3576" s="53"/>
    </row>
    <row r="3577" spans="1:19" x14ac:dyDescent="0.25">
      <c r="A3577" s="33" t="s">
        <v>109</v>
      </c>
      <c r="B3577" s="34">
        <f>VLOOKUP(D3577,nusedswatershed,4,FALSE)</f>
        <v>24</v>
      </c>
      <c r="C3577" s="35">
        <v>24</v>
      </c>
      <c r="D3577" s="42" t="s">
        <v>210</v>
      </c>
      <c r="E3577" s="42" t="s">
        <v>104</v>
      </c>
      <c r="F3577" s="21" t="s">
        <v>163</v>
      </c>
      <c r="G3577">
        <v>2000</v>
      </c>
      <c r="H3577" s="128">
        <v>1781</v>
      </c>
      <c r="I3577" s="40">
        <v>1781</v>
      </c>
      <c r="J3577" s="159" t="str">
        <f>IFERROR(IF(K3577&gt;0,I3577*K3577,"   -"),"   -")</f>
        <v xml:space="preserve">   -</v>
      </c>
      <c r="K3577" s="52" t="str">
        <f>_xlfn.IFNA(VLOOKUP(D3577&amp;"."&amp;G3577,PNIdata!$E$6:$L$264,2,FALSE),"-")</f>
        <v>-</v>
      </c>
      <c r="L3577" s="158" t="str">
        <f>IFERROR(IF(O3577&gt;0,I3577*O3577,"   -"),"   -")</f>
        <v xml:space="preserve">   -</v>
      </c>
      <c r="M3577" s="52"/>
      <c r="N3577" s="167"/>
      <c r="O3577" s="167"/>
      <c r="S3577" s="53">
        <v>132060</v>
      </c>
    </row>
    <row r="3578" spans="1:19" x14ac:dyDescent="0.25">
      <c r="A3578" s="33" t="s">
        <v>109</v>
      </c>
      <c r="B3578" s="34">
        <f>VLOOKUP(D3578,nusedswatershed,4,FALSE)</f>
        <v>24</v>
      </c>
      <c r="C3578" s="35">
        <v>24</v>
      </c>
      <c r="D3578" s="42" t="s">
        <v>210</v>
      </c>
      <c r="E3578" s="42" t="s">
        <v>104</v>
      </c>
      <c r="F3578" s="21" t="s">
        <v>163</v>
      </c>
      <c r="G3578">
        <v>1999</v>
      </c>
      <c r="H3578" s="128">
        <v>751</v>
      </c>
      <c r="I3578" s="40">
        <v>751</v>
      </c>
      <c r="J3578" s="159" t="str">
        <f>IFERROR(IF(K3578&gt;0,I3578*K3578,"   -"),"   -")</f>
        <v xml:space="preserve">   -</v>
      </c>
      <c r="K3578" s="52" t="str">
        <f>_xlfn.IFNA(VLOOKUP(D3578&amp;"."&amp;G3578,PNIdata!$E$6:$L$264,2,FALSE),"-")</f>
        <v>-</v>
      </c>
      <c r="L3578" s="158" t="str">
        <f>IFERROR(IF(O3578&gt;0,I3578*O3578,"   -"),"   -")</f>
        <v xml:space="preserve">   -</v>
      </c>
      <c r="M3578" s="52"/>
      <c r="N3578" s="167"/>
      <c r="O3578" s="168"/>
      <c r="S3578" s="53">
        <v>139130</v>
      </c>
    </row>
    <row r="3579" spans="1:19" x14ac:dyDescent="0.25">
      <c r="A3579" s="33" t="s">
        <v>109</v>
      </c>
      <c r="B3579" s="34">
        <f>VLOOKUP(D3579,nusedswatershed,4,FALSE)</f>
        <v>24</v>
      </c>
      <c r="C3579" s="35">
        <v>24</v>
      </c>
      <c r="D3579" s="42" t="s">
        <v>210</v>
      </c>
      <c r="E3579" s="42" t="s">
        <v>104</v>
      </c>
      <c r="F3579" s="21" t="s">
        <v>163</v>
      </c>
      <c r="G3579" s="22">
        <v>1998</v>
      </c>
      <c r="H3579" s="128">
        <v>800</v>
      </c>
      <c r="I3579" s="40">
        <v>800</v>
      </c>
      <c r="J3579" s="159" t="str">
        <f>IFERROR(IF(K3579&gt;0,I3579*K3579,"   -"),"   -")</f>
        <v xml:space="preserve">   -</v>
      </c>
      <c r="K3579" s="52" t="str">
        <f>_xlfn.IFNA(VLOOKUP(D3579&amp;"."&amp;G3579,PNIdata!$E$6:$L$264,2,FALSE),"-")</f>
        <v>-</v>
      </c>
      <c r="L3579" s="158" t="str">
        <f>IFERROR(IF(O3579&gt;0,I3579*O3579,"   -"),"   -")</f>
        <v xml:space="preserve">   -</v>
      </c>
      <c r="M3579" s="52"/>
      <c r="N3579" s="167"/>
      <c r="O3579" s="167"/>
      <c r="S3579" s="53">
        <v>159469</v>
      </c>
    </row>
    <row r="3580" spans="1:19" x14ac:dyDescent="0.25">
      <c r="A3580" s="33" t="s">
        <v>109</v>
      </c>
      <c r="B3580" s="34">
        <f>VLOOKUP(D3580,nusedswatershed,4,FALSE)</f>
        <v>24</v>
      </c>
      <c r="C3580" s="35">
        <v>24</v>
      </c>
      <c r="D3580" s="42" t="s">
        <v>210</v>
      </c>
      <c r="E3580" s="42" t="s">
        <v>104</v>
      </c>
      <c r="F3580" s="21" t="s">
        <v>163</v>
      </c>
      <c r="G3580" s="22">
        <v>1997</v>
      </c>
      <c r="H3580" s="128">
        <v>825</v>
      </c>
      <c r="I3580" s="40">
        <v>825</v>
      </c>
      <c r="J3580" s="159" t="str">
        <f>IFERROR(IF(K3580&gt;0,I3580*K3580,"   -"),"   -")</f>
        <v xml:space="preserve">   -</v>
      </c>
      <c r="K3580" s="52" t="str">
        <f>_xlfn.IFNA(VLOOKUP(D3580&amp;"."&amp;G3580,PNIdata!$E$6:$L$264,2,FALSE),"-")</f>
        <v>-</v>
      </c>
      <c r="L3580" s="158" t="str">
        <f>IFERROR(IF(O3580&gt;0,I3580*O3580,"   -"),"   -")</f>
        <v xml:space="preserve">   -</v>
      </c>
      <c r="M3580" s="52"/>
      <c r="N3580" s="167"/>
      <c r="O3580" s="167"/>
      <c r="S3580" s="53">
        <v>178851</v>
      </c>
    </row>
    <row r="3581" spans="1:19" x14ac:dyDescent="0.25">
      <c r="A3581" s="33" t="s">
        <v>109</v>
      </c>
      <c r="B3581" s="34">
        <f>VLOOKUP(D3581,nusedswatershed,4,FALSE)</f>
        <v>24</v>
      </c>
      <c r="C3581" s="35">
        <v>24</v>
      </c>
      <c r="D3581" s="42" t="s">
        <v>210</v>
      </c>
      <c r="E3581" s="42" t="s">
        <v>104</v>
      </c>
      <c r="F3581" s="21" t="s">
        <v>163</v>
      </c>
      <c r="G3581" s="22">
        <v>1996</v>
      </c>
      <c r="H3581" s="128">
        <v>650</v>
      </c>
      <c r="I3581" s="40">
        <v>650</v>
      </c>
      <c r="J3581" s="159" t="str">
        <f>IFERROR(IF(K3581&gt;0,I3581*K3581,"   -"),"   -")</f>
        <v xml:space="preserve">   -</v>
      </c>
      <c r="K3581" s="52" t="str">
        <f>_xlfn.IFNA(VLOOKUP(D3581&amp;"."&amp;G3581,PNIdata!$E$6:$L$264,2,FALSE),"-")</f>
        <v>-</v>
      </c>
      <c r="L3581" s="158" t="str">
        <f>IFERROR(IF(O3581&gt;0,I3581*O3581,"   -"),"   -")</f>
        <v xml:space="preserve">   -</v>
      </c>
      <c r="M3581" s="52"/>
      <c r="N3581" s="167"/>
      <c r="O3581" s="167"/>
      <c r="S3581" s="53">
        <v>139000</v>
      </c>
    </row>
    <row r="3582" spans="1:19" x14ac:dyDescent="0.25">
      <c r="A3582" s="33" t="s">
        <v>109</v>
      </c>
      <c r="B3582" s="34">
        <f>VLOOKUP(D3582,nusedswatershed,4,FALSE)</f>
        <v>24</v>
      </c>
      <c r="C3582" s="35">
        <v>24</v>
      </c>
      <c r="D3582" s="42" t="s">
        <v>210</v>
      </c>
      <c r="E3582" s="42" t="s">
        <v>104</v>
      </c>
      <c r="F3582" s="21" t="s">
        <v>163</v>
      </c>
      <c r="G3582" s="22">
        <v>1995</v>
      </c>
      <c r="H3582" s="128">
        <v>450</v>
      </c>
      <c r="I3582" s="40">
        <v>450</v>
      </c>
      <c r="J3582" s="159" t="str">
        <f>IFERROR(IF(K3582&gt;0,I3582*K3582,"   -"),"   -")</f>
        <v xml:space="preserve">   -</v>
      </c>
      <c r="K3582" s="52" t="str">
        <f>_xlfn.IFNA(VLOOKUP(D3582&amp;"."&amp;G3582,PNIdata!$E$6:$L$264,2,FALSE),"-")</f>
        <v>-</v>
      </c>
      <c r="L3582" s="158" t="str">
        <f>IFERROR(IF(O3582&gt;0,I3582*O3582,"   -"),"   -")</f>
        <v xml:space="preserve">   -</v>
      </c>
      <c r="M3582" s="52"/>
      <c r="N3582" s="167"/>
      <c r="O3582" s="167"/>
      <c r="S3582" s="53">
        <v>94229</v>
      </c>
    </row>
    <row r="3583" spans="1:19" hidden="1" x14ac:dyDescent="0.25">
      <c r="A3583" s="33" t="s">
        <v>109</v>
      </c>
      <c r="B3583" s="34">
        <f>VLOOKUP(D3583,nusedswatershed,4,FALSE)</f>
        <v>24</v>
      </c>
      <c r="C3583" s="35">
        <v>24</v>
      </c>
      <c r="D3583" s="42" t="s">
        <v>210</v>
      </c>
      <c r="E3583" s="42" t="s">
        <v>104</v>
      </c>
      <c r="F3583" s="21" t="s">
        <v>163</v>
      </c>
      <c r="G3583" s="22">
        <v>1994</v>
      </c>
      <c r="H3583" s="128">
        <v>400</v>
      </c>
      <c r="I3583" s="40">
        <v>400</v>
      </c>
      <c r="J3583" s="159" t="str">
        <f>IFERROR(IF(K3583&gt;0,I3583*K3583,"   -"),"   -")</f>
        <v xml:space="preserve">   -</v>
      </c>
      <c r="K3583" s="52" t="str">
        <f>_xlfn.IFNA(VLOOKUP(D3583&amp;"."&amp;G3583,PNIdata!$E$6:$L$264,2,FALSE),"-")</f>
        <v>-</v>
      </c>
      <c r="L3583" s="158" t="str">
        <f>IFERROR(IF(O3583&gt;0,I3583*O3583,"   -"),"   -")</f>
        <v xml:space="preserve">   -</v>
      </c>
      <c r="M3583" s="52"/>
      <c r="N3583" s="167"/>
      <c r="O3583" s="167"/>
      <c r="S3583" s="53">
        <v>165000</v>
      </c>
    </row>
    <row r="3584" spans="1:19" hidden="1" x14ac:dyDescent="0.25">
      <c r="A3584" s="33" t="s">
        <v>109</v>
      </c>
      <c r="B3584" s="34">
        <f>VLOOKUP(D3584,nusedswatershed,4,FALSE)</f>
        <v>24</v>
      </c>
      <c r="C3584" s="35">
        <v>24</v>
      </c>
      <c r="D3584" s="42" t="s">
        <v>210</v>
      </c>
      <c r="E3584" s="42" t="s">
        <v>104</v>
      </c>
      <c r="F3584" s="21" t="s">
        <v>163</v>
      </c>
      <c r="G3584" s="22">
        <v>1993</v>
      </c>
      <c r="H3584" s="128">
        <v>145</v>
      </c>
      <c r="I3584" s="40">
        <v>145</v>
      </c>
      <c r="J3584" s="159" t="str">
        <f>IFERROR(IF(K3584&gt;0,I3584*K3584,"   -"),"   -")</f>
        <v xml:space="preserve">   -</v>
      </c>
      <c r="K3584" s="52" t="str">
        <f>_xlfn.IFNA(VLOOKUP(D3584&amp;"."&amp;G3584,PNIdata!$E$6:$L$264,2,FALSE),"-")</f>
        <v>-</v>
      </c>
      <c r="L3584" s="158" t="str">
        <f>IFERROR(IF(O3584&gt;0,I3584*O3584,"   -"),"   -")</f>
        <v xml:space="preserve">   -</v>
      </c>
      <c r="M3584" s="52"/>
      <c r="N3584" s="167"/>
      <c r="O3584" s="167"/>
      <c r="S3584" s="53">
        <v>99000</v>
      </c>
    </row>
    <row r="3585" spans="1:19" hidden="1" x14ac:dyDescent="0.25">
      <c r="A3585" s="33" t="s">
        <v>109</v>
      </c>
      <c r="B3585" s="34">
        <f>VLOOKUP(D3585,nusedswatershed,4,FALSE)</f>
        <v>24</v>
      </c>
      <c r="C3585" s="35">
        <v>24</v>
      </c>
      <c r="D3585" s="42" t="s">
        <v>210</v>
      </c>
      <c r="E3585" s="42" t="s">
        <v>104</v>
      </c>
      <c r="F3585" s="21" t="s">
        <v>163</v>
      </c>
      <c r="G3585" s="22">
        <v>1992</v>
      </c>
      <c r="H3585" s="128" t="s">
        <v>643</v>
      </c>
      <c r="I3585" s="40"/>
      <c r="J3585" s="159" t="str">
        <f>IFERROR(IF(K3585&gt;0,I3585*K3585,"   -"),"   -")</f>
        <v xml:space="preserve">   -</v>
      </c>
      <c r="K3585" s="52" t="str">
        <f>_xlfn.IFNA(VLOOKUP(D3585&amp;"."&amp;G3585,PNIdata!$E$6:$L$264,2,FALSE),"-")</f>
        <v>-</v>
      </c>
      <c r="L3585" s="158" t="str">
        <f>IFERROR(IF(O3585&gt;0,I3585*O3585,"   -"),"   -")</f>
        <v xml:space="preserve">   -</v>
      </c>
      <c r="M3585" s="52"/>
      <c r="N3585" s="167"/>
      <c r="O3585" s="167"/>
      <c r="S3585" s="53">
        <v>86000</v>
      </c>
    </row>
    <row r="3586" spans="1:19" hidden="1" x14ac:dyDescent="0.25">
      <c r="A3586" s="33" t="s">
        <v>109</v>
      </c>
      <c r="B3586" s="34">
        <f>VLOOKUP(D3586,nusedswatershed,4,FALSE)</f>
        <v>24</v>
      </c>
      <c r="C3586" s="35">
        <v>24</v>
      </c>
      <c r="D3586" s="42" t="s">
        <v>210</v>
      </c>
      <c r="E3586" s="42" t="s">
        <v>104</v>
      </c>
      <c r="F3586" s="21" t="s">
        <v>163</v>
      </c>
      <c r="G3586" s="22">
        <v>1991</v>
      </c>
      <c r="H3586" s="128">
        <v>23</v>
      </c>
      <c r="I3586" s="40">
        <v>23</v>
      </c>
      <c r="J3586" s="159" t="str">
        <f>IFERROR(IF(K3586&gt;0,I3586*K3586,"   -"),"   -")</f>
        <v xml:space="preserve">   -</v>
      </c>
      <c r="K3586" s="52" t="str">
        <f>_xlfn.IFNA(VLOOKUP(D3586&amp;"."&amp;G3586,PNIdata!$E$6:$L$264,2,FALSE),"-")</f>
        <v>-</v>
      </c>
      <c r="L3586" s="158" t="str">
        <f>IFERROR(IF(O3586&gt;0,I3586*O3586,"   -"),"   -")</f>
        <v xml:space="preserve">   -</v>
      </c>
      <c r="M3586" s="52"/>
      <c r="N3586" s="167"/>
      <c r="O3586" s="167"/>
      <c r="S3586" s="53">
        <v>95000</v>
      </c>
    </row>
    <row r="3587" spans="1:19" hidden="1" x14ac:dyDescent="0.25">
      <c r="A3587" s="33" t="s">
        <v>109</v>
      </c>
      <c r="B3587" s="34">
        <f>VLOOKUP(D3587,nusedswatershed,4,FALSE)</f>
        <v>24</v>
      </c>
      <c r="C3587" s="35">
        <v>24</v>
      </c>
      <c r="D3587" s="42" t="s">
        <v>210</v>
      </c>
      <c r="E3587" s="42" t="s">
        <v>104</v>
      </c>
      <c r="F3587" s="21" t="s">
        <v>163</v>
      </c>
      <c r="G3587" s="22">
        <v>1990</v>
      </c>
      <c r="H3587" s="128">
        <v>45</v>
      </c>
      <c r="I3587" s="40">
        <v>45</v>
      </c>
      <c r="J3587" s="159" t="str">
        <f>IFERROR(IF(K3587&gt;0,I3587*K3587,"   -"),"   -")</f>
        <v xml:space="preserve">   -</v>
      </c>
      <c r="K3587" s="52" t="str">
        <f>_xlfn.IFNA(VLOOKUP(D3587&amp;"."&amp;G3587,PNIdata!$E$6:$L$264,2,FALSE),"-")</f>
        <v>-</v>
      </c>
      <c r="L3587" s="158" t="str">
        <f>IFERROR(IF(O3587&gt;0,I3587*O3587,"   -"),"   -")</f>
        <v xml:space="preserve">   -</v>
      </c>
      <c r="M3587" s="52"/>
      <c r="N3587" s="167"/>
      <c r="O3587" s="167"/>
      <c r="S3587" s="53">
        <v>54000</v>
      </c>
    </row>
    <row r="3588" spans="1:19" hidden="1" x14ac:dyDescent="0.25">
      <c r="A3588" s="33" t="s">
        <v>109</v>
      </c>
      <c r="B3588" s="34">
        <f>VLOOKUP(D3588,nusedswatershed,4,FALSE)</f>
        <v>24</v>
      </c>
      <c r="C3588" s="35">
        <v>24</v>
      </c>
      <c r="D3588" s="42" t="s">
        <v>210</v>
      </c>
      <c r="E3588" s="42" t="s">
        <v>104</v>
      </c>
      <c r="F3588" s="21" t="s">
        <v>163</v>
      </c>
      <c r="G3588" s="22">
        <v>1989</v>
      </c>
      <c r="H3588" s="128">
        <v>28</v>
      </c>
      <c r="I3588" s="40">
        <v>28</v>
      </c>
      <c r="J3588" s="159" t="str">
        <f>IFERROR(IF(K3588&gt;0,I3588*K3588,"   -"),"   -")</f>
        <v xml:space="preserve">   -</v>
      </c>
      <c r="K3588" s="52" t="str">
        <f>_xlfn.IFNA(VLOOKUP(D3588&amp;"."&amp;G3588,PNIdata!$E$6:$L$264,2,FALSE),"-")</f>
        <v>-</v>
      </c>
      <c r="L3588" s="158" t="str">
        <f>IFERROR(IF(O3588&gt;0,I3588*O3588,"   -"),"   -")</f>
        <v xml:space="preserve">   -</v>
      </c>
      <c r="M3588" s="52"/>
      <c r="N3588" s="167"/>
      <c r="O3588" s="167"/>
      <c r="S3588" s="53"/>
    </row>
    <row r="3589" spans="1:19" hidden="1" x14ac:dyDescent="0.25">
      <c r="A3589" s="33" t="s">
        <v>109</v>
      </c>
      <c r="B3589" s="34">
        <f>VLOOKUP(D3589,nusedswatershed,4,FALSE)</f>
        <v>24</v>
      </c>
      <c r="C3589" s="35">
        <v>24</v>
      </c>
      <c r="D3589" s="42" t="s">
        <v>210</v>
      </c>
      <c r="E3589" s="42" t="s">
        <v>104</v>
      </c>
      <c r="F3589" s="21" t="s">
        <v>163</v>
      </c>
      <c r="G3589" s="22">
        <v>1988</v>
      </c>
      <c r="H3589" s="128" t="s">
        <v>645</v>
      </c>
      <c r="I3589" s="40"/>
      <c r="J3589" s="159" t="str">
        <f>IFERROR(IF(K3589&gt;0,I3589*K3589,"   -"),"   -")</f>
        <v xml:space="preserve">   -</v>
      </c>
      <c r="K3589" s="52" t="str">
        <f>_xlfn.IFNA(VLOOKUP(D3589&amp;"."&amp;G3589,PNIdata!$E$6:$L$264,2,FALSE),"-")</f>
        <v>-</v>
      </c>
      <c r="L3589" s="158" t="str">
        <f>IFERROR(IF(O3589&gt;0,I3589*O3589,"   -"),"   -")</f>
        <v xml:space="preserve">   -</v>
      </c>
      <c r="M3589" s="52"/>
      <c r="N3589" s="167"/>
      <c r="O3589" s="167"/>
      <c r="S3589" s="53"/>
    </row>
    <row r="3590" spans="1:19" hidden="1" x14ac:dyDescent="0.25">
      <c r="A3590" s="33" t="s">
        <v>109</v>
      </c>
      <c r="B3590" s="34">
        <f>VLOOKUP(D3590,nusedswatershed,4,FALSE)</f>
        <v>24</v>
      </c>
      <c r="C3590" s="35">
        <v>24</v>
      </c>
      <c r="D3590" s="42" t="s">
        <v>210</v>
      </c>
      <c r="E3590" s="42" t="s">
        <v>104</v>
      </c>
      <c r="F3590" s="21" t="s">
        <v>163</v>
      </c>
      <c r="G3590" s="22">
        <v>1987</v>
      </c>
      <c r="H3590" s="128">
        <v>7</v>
      </c>
      <c r="I3590" s="40">
        <v>7</v>
      </c>
      <c r="J3590" s="159" t="str">
        <f>IFERROR(IF(K3590&gt;0,I3590*K3590,"   -"),"   -")</f>
        <v xml:space="preserve">   -</v>
      </c>
      <c r="K3590" s="52" t="str">
        <f>_xlfn.IFNA(VLOOKUP(D3590&amp;"."&amp;G3590,PNIdata!$E$6:$L$264,2,FALSE),"-")</f>
        <v>-</v>
      </c>
      <c r="L3590" s="158" t="str">
        <f>IFERROR(IF(O3590&gt;0,I3590*O3590,"   -"),"   -")</f>
        <v xml:space="preserve">   -</v>
      </c>
      <c r="M3590" s="52"/>
      <c r="N3590" s="167"/>
      <c r="O3590" s="167"/>
      <c r="S3590" s="53"/>
    </row>
    <row r="3591" spans="1:19" hidden="1" x14ac:dyDescent="0.25">
      <c r="A3591" s="33" t="s">
        <v>109</v>
      </c>
      <c r="B3591" s="34">
        <f>VLOOKUP(D3591,nusedswatershed,4,FALSE)</f>
        <v>24</v>
      </c>
      <c r="C3591" s="35">
        <v>24</v>
      </c>
      <c r="D3591" s="42" t="s">
        <v>210</v>
      </c>
      <c r="E3591" s="42" t="s">
        <v>104</v>
      </c>
      <c r="F3591" s="21" t="s">
        <v>163</v>
      </c>
      <c r="G3591" s="22">
        <v>1986</v>
      </c>
      <c r="H3591" s="128">
        <v>14</v>
      </c>
      <c r="I3591" s="40">
        <v>14</v>
      </c>
      <c r="J3591" s="159" t="str">
        <f>IFERROR(IF(K3591&gt;0,I3591*K3591,"   -"),"   -")</f>
        <v xml:space="preserve">   -</v>
      </c>
      <c r="K3591" s="52" t="str">
        <f>_xlfn.IFNA(VLOOKUP(D3591&amp;"."&amp;G3591,PNIdata!$E$6:$L$264,2,FALSE),"-")</f>
        <v>-</v>
      </c>
      <c r="L3591" s="158" t="str">
        <f>IFERROR(IF(O3591&gt;0,I3591*O3591,"   -"),"   -")</f>
        <v xml:space="preserve">   -</v>
      </c>
      <c r="M3591" s="52"/>
      <c r="N3591" s="167"/>
      <c r="O3591" s="167"/>
      <c r="S3591" s="53"/>
    </row>
    <row r="3592" spans="1:19" hidden="1" x14ac:dyDescent="0.25">
      <c r="A3592" s="33" t="s">
        <v>109</v>
      </c>
      <c r="B3592" s="34">
        <f>VLOOKUP(D3592,nusedswatershed,4,FALSE)</f>
        <v>24</v>
      </c>
      <c r="C3592" s="35">
        <v>24</v>
      </c>
      <c r="D3592" s="42" t="s">
        <v>210</v>
      </c>
      <c r="E3592" s="42" t="s">
        <v>104</v>
      </c>
      <c r="F3592" s="21" t="s">
        <v>163</v>
      </c>
      <c r="G3592" s="22">
        <v>1985</v>
      </c>
      <c r="H3592" s="128">
        <v>1</v>
      </c>
      <c r="I3592" s="40">
        <v>1</v>
      </c>
      <c r="J3592" s="159" t="str">
        <f>IFERROR(IF(K3592&gt;0,I3592*K3592,"   -"),"   -")</f>
        <v xml:space="preserve">   -</v>
      </c>
      <c r="K3592" s="52" t="str">
        <f>_xlfn.IFNA(VLOOKUP(D3592&amp;"."&amp;G3592,PNIdata!$E$6:$L$264,2,FALSE),"-")</f>
        <v>-</v>
      </c>
      <c r="L3592" s="158" t="str">
        <f>IFERROR(IF(O3592&gt;0,I3592*O3592,"   -"),"   -")</f>
        <v xml:space="preserve">   -</v>
      </c>
      <c r="M3592" s="52"/>
      <c r="N3592" s="167"/>
      <c r="O3592" s="167"/>
      <c r="S3592" s="53"/>
    </row>
    <row r="3593" spans="1:19" hidden="1" x14ac:dyDescent="0.25">
      <c r="A3593" s="33" t="s">
        <v>109</v>
      </c>
      <c r="B3593" s="34">
        <f>VLOOKUP(D3593,nusedswatershed,4,FALSE)</f>
        <v>24</v>
      </c>
      <c r="C3593" s="35">
        <v>24</v>
      </c>
      <c r="D3593" s="42" t="s">
        <v>210</v>
      </c>
      <c r="E3593" s="42" t="s">
        <v>104</v>
      </c>
      <c r="F3593" s="21" t="s">
        <v>163</v>
      </c>
      <c r="G3593" s="22">
        <v>1984</v>
      </c>
      <c r="H3593" s="128" t="s">
        <v>645</v>
      </c>
      <c r="I3593" s="40"/>
      <c r="J3593" s="159" t="str">
        <f>IFERROR(IF(K3593&gt;0,I3593*K3593,"   -"),"   -")</f>
        <v xml:space="preserve">   -</v>
      </c>
      <c r="K3593" s="52" t="str">
        <f>_xlfn.IFNA(VLOOKUP(D3593&amp;"."&amp;G3593,PNIdata!$E$6:$L$264,2,FALSE),"-")</f>
        <v>-</v>
      </c>
      <c r="L3593" s="158" t="str">
        <f>IFERROR(IF(O3593&gt;0,I3593*O3593,"   -"),"   -")</f>
        <v xml:space="preserve">   -</v>
      </c>
      <c r="M3593" s="52"/>
      <c r="N3593" s="167"/>
      <c r="O3593" s="167"/>
      <c r="S3593" s="53"/>
    </row>
    <row r="3594" spans="1:19" hidden="1" x14ac:dyDescent="0.25">
      <c r="A3594" s="33" t="s">
        <v>109</v>
      </c>
      <c r="B3594" s="34">
        <f>VLOOKUP(D3594,nusedswatershed,4,FALSE)</f>
        <v>24</v>
      </c>
      <c r="C3594" s="35">
        <v>24</v>
      </c>
      <c r="D3594" s="42" t="s">
        <v>210</v>
      </c>
      <c r="E3594" s="42" t="s">
        <v>104</v>
      </c>
      <c r="F3594" s="21" t="s">
        <v>163</v>
      </c>
      <c r="G3594" s="22">
        <v>1983</v>
      </c>
      <c r="H3594" s="128">
        <v>20</v>
      </c>
      <c r="I3594" s="40">
        <v>20</v>
      </c>
      <c r="J3594" s="159" t="str">
        <f>IFERROR(IF(K3594&gt;0,I3594*K3594,"   -"),"   -")</f>
        <v xml:space="preserve">   -</v>
      </c>
      <c r="K3594" s="52" t="str">
        <f>_xlfn.IFNA(VLOOKUP(D3594&amp;"."&amp;G3594,PNIdata!$E$6:$L$264,2,FALSE),"-")</f>
        <v>-</v>
      </c>
      <c r="L3594" s="158" t="str">
        <f>IFERROR(IF(O3594&gt;0,I3594*O3594,"   -"),"   -")</f>
        <v xml:space="preserve">   -</v>
      </c>
      <c r="M3594" s="52"/>
      <c r="N3594" s="167"/>
      <c r="O3594" s="167"/>
      <c r="S3594" s="53"/>
    </row>
    <row r="3595" spans="1:19" hidden="1" x14ac:dyDescent="0.25">
      <c r="A3595" s="33" t="s">
        <v>109</v>
      </c>
      <c r="B3595" s="34">
        <f>VLOOKUP(D3595,nusedswatershed,4,FALSE)</f>
        <v>24</v>
      </c>
      <c r="C3595" s="35">
        <v>24</v>
      </c>
      <c r="D3595" s="42" t="s">
        <v>210</v>
      </c>
      <c r="E3595" s="42" t="s">
        <v>104</v>
      </c>
      <c r="F3595" s="21" t="s">
        <v>163</v>
      </c>
      <c r="G3595" s="22">
        <v>1982</v>
      </c>
      <c r="H3595" s="128" t="s">
        <v>643</v>
      </c>
      <c r="I3595" s="40"/>
      <c r="J3595" s="159" t="str">
        <f>IFERROR(IF(K3595&gt;0,I3595*K3595,"   -"),"   -")</f>
        <v xml:space="preserve">   -</v>
      </c>
      <c r="K3595" s="52" t="str">
        <f>_xlfn.IFNA(VLOOKUP(D3595&amp;"."&amp;G3595,PNIdata!$E$6:$L$264,2,FALSE),"-")</f>
        <v>-</v>
      </c>
      <c r="L3595" s="158" t="str">
        <f>IFERROR(IF(O3595&gt;0,I3595*O3595,"   -"),"   -")</f>
        <v xml:space="preserve">   -</v>
      </c>
      <c r="M3595" s="52"/>
      <c r="N3595" s="167"/>
      <c r="O3595" s="167"/>
      <c r="S3595" s="53"/>
    </row>
    <row r="3596" spans="1:19" hidden="1" x14ac:dyDescent="0.25">
      <c r="A3596" s="33" t="s">
        <v>109</v>
      </c>
      <c r="B3596" s="34">
        <f>VLOOKUP(D3596,nusedswatershed,4,FALSE)</f>
        <v>24</v>
      </c>
      <c r="C3596" s="35">
        <v>24</v>
      </c>
      <c r="D3596" s="42" t="s">
        <v>210</v>
      </c>
      <c r="E3596" s="42" t="s">
        <v>104</v>
      </c>
      <c r="F3596" s="21" t="s">
        <v>163</v>
      </c>
      <c r="G3596" s="22">
        <v>1981</v>
      </c>
      <c r="H3596" s="128">
        <v>25</v>
      </c>
      <c r="I3596" s="40">
        <v>25</v>
      </c>
      <c r="J3596" s="159" t="str">
        <f>IFERROR(IF(K3596&gt;0,I3596*K3596,"   -"),"   -")</f>
        <v xml:space="preserve">   -</v>
      </c>
      <c r="K3596" s="52" t="str">
        <f>_xlfn.IFNA(VLOOKUP(D3596&amp;"."&amp;G3596,PNIdata!$E$6:$L$264,2,FALSE),"-")</f>
        <v>-</v>
      </c>
      <c r="L3596" s="158" t="str">
        <f>IFERROR(IF(O3596&gt;0,I3596*O3596,"   -"),"   -")</f>
        <v xml:space="preserve">   -</v>
      </c>
      <c r="M3596" s="52"/>
      <c r="N3596" s="167"/>
      <c r="O3596" s="167"/>
      <c r="S3596" s="53"/>
    </row>
    <row r="3597" spans="1:19" hidden="1" x14ac:dyDescent="0.25">
      <c r="A3597" s="33" t="s">
        <v>109</v>
      </c>
      <c r="B3597" s="34">
        <f>VLOOKUP(D3597,nusedswatershed,4,FALSE)</f>
        <v>24</v>
      </c>
      <c r="C3597" s="35">
        <v>24</v>
      </c>
      <c r="D3597" s="42" t="s">
        <v>210</v>
      </c>
      <c r="E3597" s="42" t="s">
        <v>104</v>
      </c>
      <c r="F3597" s="21" t="s">
        <v>163</v>
      </c>
      <c r="G3597" s="22">
        <v>1980</v>
      </c>
      <c r="H3597" s="128">
        <v>50</v>
      </c>
      <c r="I3597" s="40">
        <v>50</v>
      </c>
      <c r="J3597" s="159" t="str">
        <f>IFERROR(IF(K3597&gt;0,I3597*K3597,"   -"),"   -")</f>
        <v xml:space="preserve">   -</v>
      </c>
      <c r="K3597" s="52" t="str">
        <f>_xlfn.IFNA(VLOOKUP(D3597&amp;"."&amp;G3597,PNIdata!$E$6:$L$264,2,FALSE),"-")</f>
        <v>-</v>
      </c>
      <c r="L3597" s="158" t="str">
        <f>IFERROR(IF(O3597&gt;0,I3597*O3597,"   -"),"   -")</f>
        <v xml:space="preserve">   -</v>
      </c>
      <c r="M3597" s="52"/>
      <c r="N3597" s="167"/>
      <c r="O3597" s="167"/>
      <c r="S3597" s="53"/>
    </row>
    <row r="3598" spans="1:19" hidden="1" x14ac:dyDescent="0.25">
      <c r="A3598" s="33" t="s">
        <v>109</v>
      </c>
      <c r="B3598" s="34">
        <f>VLOOKUP(D3598,nusedswatershed,4,FALSE)</f>
        <v>24</v>
      </c>
      <c r="C3598" s="35">
        <v>24</v>
      </c>
      <c r="D3598" s="42" t="s">
        <v>210</v>
      </c>
      <c r="E3598" s="42" t="s">
        <v>104</v>
      </c>
      <c r="F3598" s="21" t="s">
        <v>163</v>
      </c>
      <c r="G3598" s="22">
        <v>1979</v>
      </c>
      <c r="H3598" s="128">
        <v>4</v>
      </c>
      <c r="I3598" s="40">
        <v>4</v>
      </c>
      <c r="J3598" s="159" t="str">
        <f>IFERROR(IF(K3598&gt;0,I3598*K3598,"   -"),"   -")</f>
        <v xml:space="preserve">   -</v>
      </c>
      <c r="K3598" s="52" t="str">
        <f>_xlfn.IFNA(VLOOKUP(D3598&amp;"."&amp;G3598,PNIdata!$E$6:$L$264,2,FALSE),"-")</f>
        <v>-</v>
      </c>
      <c r="L3598" s="158" t="str">
        <f>IFERROR(IF(O3598&gt;0,I3598*O3598,"   -"),"   -")</f>
        <v xml:space="preserve">   -</v>
      </c>
      <c r="M3598" s="52"/>
      <c r="N3598" s="167"/>
      <c r="O3598" s="167"/>
      <c r="S3598" s="53"/>
    </row>
    <row r="3599" spans="1:19" hidden="1" x14ac:dyDescent="0.25">
      <c r="A3599" s="33" t="s">
        <v>109</v>
      </c>
      <c r="B3599" s="34">
        <f>VLOOKUP(D3599,nusedswatershed,4,FALSE)</f>
        <v>24</v>
      </c>
      <c r="C3599" s="35">
        <v>24</v>
      </c>
      <c r="D3599" s="42" t="s">
        <v>210</v>
      </c>
      <c r="E3599" s="42" t="s">
        <v>104</v>
      </c>
      <c r="F3599" s="21" t="s">
        <v>163</v>
      </c>
      <c r="G3599" s="22">
        <v>1978</v>
      </c>
      <c r="H3599" s="128" t="s">
        <v>645</v>
      </c>
      <c r="I3599" s="40"/>
      <c r="J3599" s="159" t="str">
        <f>IFERROR(IF(K3599&gt;0,I3599*K3599,"   -"),"   -")</f>
        <v xml:space="preserve">   -</v>
      </c>
      <c r="K3599" s="52" t="str">
        <f>_xlfn.IFNA(VLOOKUP(D3599&amp;"."&amp;G3599,PNIdata!$E$6:$L$264,2,FALSE),"-")</f>
        <v>-</v>
      </c>
      <c r="L3599" s="158" t="str">
        <f>IFERROR(IF(O3599&gt;0,I3599*O3599,"   -"),"   -")</f>
        <v xml:space="preserve">   -</v>
      </c>
      <c r="M3599" s="52"/>
      <c r="N3599" s="167"/>
      <c r="O3599" s="167"/>
      <c r="S3599" s="53"/>
    </row>
    <row r="3600" spans="1:19" hidden="1" x14ac:dyDescent="0.25">
      <c r="A3600" s="33" t="s">
        <v>109</v>
      </c>
      <c r="B3600" s="34">
        <f>VLOOKUP(D3600,nusedswatershed,4,FALSE)</f>
        <v>24</v>
      </c>
      <c r="C3600" s="35">
        <v>24</v>
      </c>
      <c r="D3600" s="42" t="s">
        <v>210</v>
      </c>
      <c r="E3600" s="42" t="s">
        <v>104</v>
      </c>
      <c r="F3600" s="21" t="s">
        <v>163</v>
      </c>
      <c r="G3600" s="22">
        <v>1977</v>
      </c>
      <c r="H3600" s="128">
        <v>25</v>
      </c>
      <c r="I3600" s="40">
        <v>25</v>
      </c>
      <c r="J3600" s="159" t="str">
        <f>IFERROR(IF(K3600&gt;0,I3600*K3600,"   -"),"   -")</f>
        <v xml:space="preserve">   -</v>
      </c>
      <c r="K3600" s="52" t="str">
        <f>_xlfn.IFNA(VLOOKUP(D3600&amp;"."&amp;G3600,PNIdata!$E$6:$L$264,2,FALSE),"-")</f>
        <v>-</v>
      </c>
      <c r="L3600" s="158" t="str">
        <f>IFERROR(IF(O3600&gt;0,I3600*O3600,"   -"),"   -")</f>
        <v xml:space="preserve">   -</v>
      </c>
      <c r="M3600" s="52"/>
      <c r="N3600" s="167"/>
      <c r="O3600" s="167"/>
      <c r="S3600" s="53"/>
    </row>
    <row r="3601" spans="1:19" hidden="1" x14ac:dyDescent="0.25">
      <c r="A3601" s="33" t="s">
        <v>109</v>
      </c>
      <c r="B3601" s="34">
        <f>VLOOKUP(D3601,nusedswatershed,4,FALSE)</f>
        <v>24</v>
      </c>
      <c r="C3601" s="35">
        <v>24</v>
      </c>
      <c r="D3601" s="42" t="s">
        <v>210</v>
      </c>
      <c r="E3601" s="42" t="s">
        <v>104</v>
      </c>
      <c r="F3601" s="21" t="s">
        <v>163</v>
      </c>
      <c r="G3601" s="22">
        <v>1976</v>
      </c>
      <c r="H3601" s="128">
        <v>25</v>
      </c>
      <c r="I3601" s="40">
        <v>25</v>
      </c>
      <c r="J3601" s="159" t="str">
        <f>IFERROR(IF(K3601&gt;0,I3601*K3601,"   -"),"   -")</f>
        <v xml:space="preserve">   -</v>
      </c>
      <c r="K3601" s="52" t="str">
        <f>_xlfn.IFNA(VLOOKUP(D3601&amp;"."&amp;G3601,PNIdata!$E$6:$L$264,2,FALSE),"-")</f>
        <v>-</v>
      </c>
      <c r="L3601" s="158" t="str">
        <f>IFERROR(IF(O3601&gt;0,I3601*O3601,"   -"),"   -")</f>
        <v xml:space="preserve">   -</v>
      </c>
      <c r="M3601" s="52"/>
      <c r="N3601" s="167"/>
      <c r="O3601" s="167"/>
      <c r="S3601" s="53"/>
    </row>
    <row r="3602" spans="1:19" hidden="1" x14ac:dyDescent="0.25">
      <c r="A3602" s="33" t="s">
        <v>109</v>
      </c>
      <c r="B3602" s="34">
        <f>VLOOKUP(D3602,nusedswatershed,4,FALSE)</f>
        <v>24</v>
      </c>
      <c r="C3602" s="35">
        <v>24</v>
      </c>
      <c r="D3602" s="42" t="s">
        <v>210</v>
      </c>
      <c r="E3602" s="42" t="s">
        <v>104</v>
      </c>
      <c r="F3602" s="21" t="s">
        <v>163</v>
      </c>
      <c r="G3602" s="22">
        <v>1975</v>
      </c>
      <c r="H3602" s="128">
        <v>25</v>
      </c>
      <c r="I3602" s="40">
        <v>25</v>
      </c>
      <c r="J3602" s="159" t="str">
        <f>IFERROR(IF(K3602&gt;0,I3602*K3602,"   -"),"   -")</f>
        <v xml:space="preserve">   -</v>
      </c>
      <c r="K3602" s="52" t="str">
        <f>_xlfn.IFNA(VLOOKUP(D3602&amp;"."&amp;G3602,PNIdata!$E$6:$L$264,2,FALSE),"-")</f>
        <v>-</v>
      </c>
      <c r="L3602" s="158" t="str">
        <f>IFERROR(IF(O3602&gt;0,I3602*O3602,"   -"),"   -")</f>
        <v xml:space="preserve">   -</v>
      </c>
      <c r="M3602" s="52"/>
      <c r="N3602" s="167"/>
      <c r="O3602" s="167"/>
      <c r="S3602" s="53"/>
    </row>
    <row r="3603" spans="1:19" hidden="1" x14ac:dyDescent="0.25">
      <c r="A3603" s="33" t="s">
        <v>109</v>
      </c>
      <c r="B3603" s="34">
        <f>VLOOKUP(D3603,nusedswatershed,4,FALSE)</f>
        <v>24</v>
      </c>
      <c r="C3603" s="35">
        <v>24</v>
      </c>
      <c r="D3603" s="42" t="s">
        <v>210</v>
      </c>
      <c r="E3603" s="42" t="s">
        <v>104</v>
      </c>
      <c r="F3603" s="21" t="s">
        <v>163</v>
      </c>
      <c r="G3603" s="22">
        <v>1974</v>
      </c>
      <c r="H3603" s="128">
        <v>25</v>
      </c>
      <c r="I3603" s="40">
        <v>25</v>
      </c>
      <c r="J3603" s="159" t="str">
        <f>IFERROR(IF(K3603&gt;0,I3603*K3603,"   -"),"   -")</f>
        <v xml:space="preserve">   -</v>
      </c>
      <c r="K3603" s="52" t="str">
        <f>_xlfn.IFNA(VLOOKUP(D3603&amp;"."&amp;G3603,PNIdata!$E$6:$L$264,2,FALSE),"-")</f>
        <v>-</v>
      </c>
      <c r="L3603" s="158" t="str">
        <f>IFERROR(IF(O3603&gt;0,I3603*O3603,"   -"),"   -")</f>
        <v xml:space="preserve">   -</v>
      </c>
      <c r="M3603" s="52"/>
      <c r="N3603" s="167"/>
      <c r="O3603" s="167"/>
      <c r="S3603" s="53"/>
    </row>
    <row r="3604" spans="1:19" hidden="1" x14ac:dyDescent="0.25">
      <c r="A3604" s="33" t="s">
        <v>109</v>
      </c>
      <c r="B3604" s="34">
        <f>VLOOKUP(D3604,nusedswatershed,4,FALSE)</f>
        <v>24</v>
      </c>
      <c r="C3604" s="35">
        <v>24</v>
      </c>
      <c r="D3604" s="42" t="s">
        <v>210</v>
      </c>
      <c r="E3604" s="42" t="s">
        <v>104</v>
      </c>
      <c r="F3604" s="21" t="s">
        <v>163</v>
      </c>
      <c r="G3604" s="22">
        <v>1973</v>
      </c>
      <c r="H3604" s="128">
        <v>200</v>
      </c>
      <c r="I3604" s="40">
        <v>200</v>
      </c>
      <c r="J3604" s="159" t="str">
        <f>IFERROR(IF(K3604&gt;0,I3604*K3604,"   -"),"   -")</f>
        <v xml:space="preserve">   -</v>
      </c>
      <c r="K3604" s="52" t="str">
        <f>_xlfn.IFNA(VLOOKUP(D3604&amp;"."&amp;G3604,PNIdata!$E$6:$L$264,2,FALSE),"-")</f>
        <v>-</v>
      </c>
      <c r="L3604" s="158" t="str">
        <f>IFERROR(IF(O3604&gt;0,I3604*O3604,"   -"),"   -")</f>
        <v xml:space="preserve">   -</v>
      </c>
      <c r="M3604" s="52"/>
      <c r="N3604" s="167"/>
      <c r="O3604" s="167"/>
      <c r="S3604" s="53"/>
    </row>
    <row r="3605" spans="1:19" hidden="1" x14ac:dyDescent="0.25">
      <c r="A3605" s="33" t="s">
        <v>109</v>
      </c>
      <c r="B3605" s="34">
        <f>VLOOKUP(D3605,nusedswatershed,4,FALSE)</f>
        <v>24</v>
      </c>
      <c r="C3605" s="35">
        <v>24</v>
      </c>
      <c r="D3605" s="42" t="s">
        <v>210</v>
      </c>
      <c r="E3605" s="42" t="s">
        <v>104</v>
      </c>
      <c r="F3605" s="21" t="s">
        <v>163</v>
      </c>
      <c r="G3605" s="22">
        <v>1972</v>
      </c>
      <c r="H3605" s="128">
        <v>25</v>
      </c>
      <c r="I3605" s="40">
        <v>25</v>
      </c>
      <c r="J3605" s="159" t="str">
        <f>IFERROR(IF(K3605&gt;0,I3605*K3605,"   -"),"   -")</f>
        <v xml:space="preserve">   -</v>
      </c>
      <c r="K3605" s="52" t="str">
        <f>_xlfn.IFNA(VLOOKUP(D3605&amp;"."&amp;G3605,PNIdata!$E$6:$L$264,2,FALSE),"-")</f>
        <v>-</v>
      </c>
      <c r="L3605" s="158" t="str">
        <f>IFERROR(IF(O3605&gt;0,I3605*O3605,"   -"),"   -")</f>
        <v xml:space="preserve">   -</v>
      </c>
      <c r="M3605" s="52"/>
      <c r="N3605" s="167"/>
      <c r="O3605" s="167"/>
      <c r="S3605" s="53"/>
    </row>
    <row r="3606" spans="1:19" hidden="1" x14ac:dyDescent="0.25">
      <c r="A3606" s="33" t="s">
        <v>109</v>
      </c>
      <c r="B3606" s="34">
        <f>VLOOKUP(D3606,nusedswatershed,4,FALSE)</f>
        <v>24</v>
      </c>
      <c r="C3606" s="35">
        <v>24</v>
      </c>
      <c r="D3606" s="42" t="s">
        <v>210</v>
      </c>
      <c r="E3606" s="42" t="s">
        <v>104</v>
      </c>
      <c r="F3606" s="21" t="s">
        <v>163</v>
      </c>
      <c r="G3606" s="22">
        <v>1971</v>
      </c>
      <c r="H3606" s="128">
        <v>75</v>
      </c>
      <c r="I3606" s="40">
        <v>75</v>
      </c>
      <c r="J3606" s="159" t="str">
        <f>IFERROR(IF(K3606&gt;0,I3606*K3606,"   -"),"   -")</f>
        <v xml:space="preserve">   -</v>
      </c>
      <c r="K3606" s="52" t="str">
        <f>_xlfn.IFNA(VLOOKUP(D3606&amp;"."&amp;G3606,PNIdata!$E$6:$L$264,2,FALSE),"-")</f>
        <v>-</v>
      </c>
      <c r="L3606" s="158" t="str">
        <f>IFERROR(IF(O3606&gt;0,I3606*O3606,"   -"),"   -")</f>
        <v xml:space="preserve">   -</v>
      </c>
      <c r="M3606" s="52"/>
      <c r="N3606" s="167"/>
      <c r="O3606" s="167"/>
      <c r="S3606" s="53"/>
    </row>
    <row r="3607" spans="1:19" hidden="1" x14ac:dyDescent="0.25">
      <c r="A3607" s="33" t="s">
        <v>109</v>
      </c>
      <c r="B3607" s="34">
        <f>VLOOKUP(D3607,nusedswatershed,4,FALSE)</f>
        <v>24</v>
      </c>
      <c r="C3607" s="35">
        <v>24</v>
      </c>
      <c r="D3607" s="42" t="s">
        <v>210</v>
      </c>
      <c r="E3607" s="42" t="s">
        <v>104</v>
      </c>
      <c r="F3607" s="21" t="s">
        <v>163</v>
      </c>
      <c r="G3607" s="22">
        <v>1970</v>
      </c>
      <c r="H3607" s="128">
        <v>25</v>
      </c>
      <c r="I3607" s="40">
        <v>25</v>
      </c>
      <c r="J3607" s="159" t="str">
        <f>IFERROR(IF(K3607&gt;0,I3607*K3607,"   -"),"   -")</f>
        <v xml:space="preserve">   -</v>
      </c>
      <c r="K3607" s="52" t="str">
        <f>_xlfn.IFNA(VLOOKUP(D3607&amp;"."&amp;G3607,PNIdata!$E$6:$L$264,2,FALSE),"-")</f>
        <v>-</v>
      </c>
      <c r="L3607" s="158" t="str">
        <f>IFERROR(IF(O3607&gt;0,I3607*O3607,"   -"),"   -")</f>
        <v xml:space="preserve">   -</v>
      </c>
      <c r="M3607" s="52"/>
      <c r="N3607" s="167"/>
      <c r="O3607" s="167"/>
      <c r="S3607" s="53"/>
    </row>
    <row r="3608" spans="1:19" hidden="1" x14ac:dyDescent="0.25">
      <c r="A3608" s="33" t="s">
        <v>109</v>
      </c>
      <c r="B3608" s="34">
        <f>VLOOKUP(D3608,nusedswatershed,4,FALSE)</f>
        <v>24</v>
      </c>
      <c r="C3608" s="35">
        <v>24</v>
      </c>
      <c r="D3608" s="42" t="s">
        <v>210</v>
      </c>
      <c r="E3608" s="42" t="s">
        <v>104</v>
      </c>
      <c r="F3608" s="21" t="s">
        <v>163</v>
      </c>
      <c r="G3608" s="22">
        <v>1969</v>
      </c>
      <c r="H3608" s="128">
        <v>25</v>
      </c>
      <c r="I3608" s="40">
        <v>25</v>
      </c>
      <c r="J3608" s="159" t="str">
        <f>IFERROR(IF(K3608&gt;0,I3608*K3608,"   -"),"   -")</f>
        <v xml:space="preserve">   -</v>
      </c>
      <c r="K3608" s="52" t="str">
        <f>_xlfn.IFNA(VLOOKUP(D3608&amp;"."&amp;G3608,PNIdata!$E$6:$L$264,2,FALSE),"-")</f>
        <v>-</v>
      </c>
      <c r="L3608" s="158" t="str">
        <f>IFERROR(IF(O3608&gt;0,I3608*O3608,"   -"),"   -")</f>
        <v xml:space="preserve">   -</v>
      </c>
      <c r="M3608" s="52"/>
      <c r="N3608" s="167"/>
      <c r="O3608" s="167"/>
      <c r="S3608" s="53"/>
    </row>
    <row r="3609" spans="1:19" hidden="1" x14ac:dyDescent="0.25">
      <c r="A3609" s="33" t="s">
        <v>109</v>
      </c>
      <c r="B3609" s="34">
        <f>VLOOKUP(D3609,nusedswatershed,4,FALSE)</f>
        <v>24</v>
      </c>
      <c r="C3609" s="35">
        <v>24</v>
      </c>
      <c r="D3609" s="42" t="s">
        <v>210</v>
      </c>
      <c r="E3609" s="42" t="s">
        <v>104</v>
      </c>
      <c r="F3609" s="21" t="s">
        <v>163</v>
      </c>
      <c r="G3609" s="22">
        <v>1968</v>
      </c>
      <c r="H3609" s="128">
        <v>45</v>
      </c>
      <c r="I3609" s="40">
        <v>45</v>
      </c>
      <c r="J3609" s="159" t="str">
        <f>IFERROR(IF(K3609&gt;0,I3609*K3609,"   -"),"   -")</f>
        <v xml:space="preserve">   -</v>
      </c>
      <c r="K3609" s="52" t="str">
        <f>_xlfn.IFNA(VLOOKUP(D3609&amp;"."&amp;G3609,PNIdata!$E$6:$L$264,2,FALSE),"-")</f>
        <v>-</v>
      </c>
      <c r="L3609" s="158" t="str">
        <f>IFERROR(IF(O3609&gt;0,I3609*O3609,"   -"),"   -")</f>
        <v xml:space="preserve">   -</v>
      </c>
      <c r="M3609" s="52"/>
      <c r="N3609" s="167"/>
      <c r="O3609" s="167"/>
      <c r="S3609" s="53"/>
    </row>
    <row r="3610" spans="1:19" hidden="1" x14ac:dyDescent="0.25">
      <c r="A3610" s="33" t="s">
        <v>109</v>
      </c>
      <c r="B3610" s="34">
        <f>VLOOKUP(D3610,nusedswatershed,4,FALSE)</f>
        <v>24</v>
      </c>
      <c r="C3610" s="35">
        <v>24</v>
      </c>
      <c r="D3610" s="42" t="s">
        <v>210</v>
      </c>
      <c r="E3610" s="42" t="s">
        <v>104</v>
      </c>
      <c r="F3610" s="21" t="s">
        <v>163</v>
      </c>
      <c r="G3610" s="22">
        <v>1967</v>
      </c>
      <c r="H3610" s="128">
        <v>200</v>
      </c>
      <c r="I3610" s="40">
        <v>200</v>
      </c>
      <c r="J3610" s="159" t="str">
        <f>IFERROR(IF(K3610&gt;0,I3610*K3610,"   -"),"   -")</f>
        <v xml:space="preserve">   -</v>
      </c>
      <c r="K3610" s="52" t="str">
        <f>_xlfn.IFNA(VLOOKUP(D3610&amp;"."&amp;G3610,PNIdata!$E$6:$L$264,2,FALSE),"-")</f>
        <v>-</v>
      </c>
      <c r="L3610" s="158" t="str">
        <f>IFERROR(IF(O3610&gt;0,I3610*O3610,"   -"),"   -")</f>
        <v xml:space="preserve">   -</v>
      </c>
      <c r="M3610" s="52"/>
      <c r="N3610" s="167"/>
      <c r="O3610" s="167"/>
      <c r="S3610" s="53"/>
    </row>
    <row r="3611" spans="1:19" hidden="1" x14ac:dyDescent="0.25">
      <c r="A3611" s="33" t="s">
        <v>109</v>
      </c>
      <c r="B3611" s="34">
        <f>VLOOKUP(D3611,nusedswatershed,4,FALSE)</f>
        <v>24</v>
      </c>
      <c r="C3611" s="35">
        <v>24</v>
      </c>
      <c r="D3611" s="42" t="s">
        <v>210</v>
      </c>
      <c r="E3611" s="42" t="s">
        <v>104</v>
      </c>
      <c r="F3611" s="21" t="s">
        <v>163</v>
      </c>
      <c r="G3611" s="22">
        <v>1966</v>
      </c>
      <c r="H3611" s="128">
        <v>200</v>
      </c>
      <c r="I3611" s="40">
        <v>200</v>
      </c>
      <c r="J3611" s="159" t="str">
        <f>IFERROR(IF(K3611&gt;0,I3611*K3611,"   -"),"   -")</f>
        <v xml:space="preserve">   -</v>
      </c>
      <c r="K3611" s="52" t="str">
        <f>_xlfn.IFNA(VLOOKUP(D3611&amp;"."&amp;G3611,PNIdata!$E$6:$L$264,2,FALSE),"-")</f>
        <v>-</v>
      </c>
      <c r="L3611" s="158" t="str">
        <f>IFERROR(IF(O3611&gt;0,I3611*O3611,"   -"),"   -")</f>
        <v xml:space="preserve">   -</v>
      </c>
      <c r="M3611" s="52"/>
      <c r="N3611" s="167"/>
      <c r="O3611" s="167"/>
      <c r="S3611" s="53"/>
    </row>
    <row r="3612" spans="1:19" hidden="1" x14ac:dyDescent="0.25">
      <c r="A3612" s="33" t="s">
        <v>109</v>
      </c>
      <c r="B3612" s="34">
        <f>VLOOKUP(D3612,nusedswatershed,4,FALSE)</f>
        <v>24</v>
      </c>
      <c r="C3612" s="35">
        <v>24</v>
      </c>
      <c r="D3612" s="42" t="s">
        <v>210</v>
      </c>
      <c r="E3612" s="42" t="s">
        <v>104</v>
      </c>
      <c r="F3612" s="21" t="s">
        <v>163</v>
      </c>
      <c r="G3612" s="22">
        <v>1965</v>
      </c>
      <c r="H3612" s="128">
        <v>100</v>
      </c>
      <c r="I3612" s="40">
        <v>100</v>
      </c>
      <c r="J3612" s="159" t="str">
        <f>IFERROR(IF(K3612&gt;0,I3612*K3612,"   -"),"   -")</f>
        <v xml:space="preserve">   -</v>
      </c>
      <c r="K3612" s="52" t="str">
        <f>_xlfn.IFNA(VLOOKUP(D3612&amp;"."&amp;G3612,PNIdata!$E$6:$L$264,2,FALSE),"-")</f>
        <v>-</v>
      </c>
      <c r="L3612" s="158" t="str">
        <f>IFERROR(IF(O3612&gt;0,I3612*O3612,"   -"),"   -")</f>
        <v xml:space="preserve">   -</v>
      </c>
      <c r="M3612" s="52"/>
      <c r="N3612" s="167"/>
      <c r="O3612" s="167"/>
      <c r="S3612" s="53"/>
    </row>
    <row r="3613" spans="1:19" hidden="1" x14ac:dyDescent="0.25">
      <c r="A3613" s="33" t="s">
        <v>109</v>
      </c>
      <c r="B3613" s="34">
        <f>VLOOKUP(D3613,nusedswatershed,4,FALSE)</f>
        <v>24</v>
      </c>
      <c r="C3613" s="35">
        <v>24</v>
      </c>
      <c r="D3613" s="42" t="s">
        <v>210</v>
      </c>
      <c r="E3613" s="42" t="s">
        <v>104</v>
      </c>
      <c r="F3613" s="21" t="s">
        <v>163</v>
      </c>
      <c r="G3613" s="22">
        <v>1964</v>
      </c>
      <c r="H3613" s="128">
        <v>250</v>
      </c>
      <c r="I3613" s="40">
        <v>250</v>
      </c>
      <c r="J3613" s="159" t="str">
        <f>IFERROR(IF(K3613&gt;0,I3613*K3613,"   -"),"   -")</f>
        <v xml:space="preserve">   -</v>
      </c>
      <c r="K3613" s="52" t="str">
        <f>_xlfn.IFNA(VLOOKUP(D3613&amp;"."&amp;G3613,PNIdata!$E$6:$L$264,2,FALSE),"-")</f>
        <v>-</v>
      </c>
      <c r="L3613" s="158" t="str">
        <f>IFERROR(IF(O3613&gt;0,I3613*O3613,"   -"),"   -")</f>
        <v xml:space="preserve">   -</v>
      </c>
      <c r="M3613" s="52"/>
      <c r="N3613" s="167"/>
      <c r="O3613" s="167"/>
      <c r="S3613" s="53"/>
    </row>
    <row r="3614" spans="1:19" hidden="1" x14ac:dyDescent="0.25">
      <c r="A3614" s="33" t="s">
        <v>109</v>
      </c>
      <c r="B3614" s="34">
        <f>VLOOKUP(D3614,nusedswatershed,4,FALSE)</f>
        <v>24</v>
      </c>
      <c r="C3614" s="35">
        <v>24</v>
      </c>
      <c r="D3614" s="42" t="s">
        <v>210</v>
      </c>
      <c r="E3614" s="42" t="s">
        <v>104</v>
      </c>
      <c r="F3614" s="21" t="s">
        <v>163</v>
      </c>
      <c r="G3614" s="22">
        <v>1963</v>
      </c>
      <c r="H3614" s="128">
        <v>50</v>
      </c>
      <c r="I3614" s="40">
        <v>50</v>
      </c>
      <c r="J3614" s="159" t="str">
        <f>IFERROR(IF(K3614&gt;0,I3614*K3614,"   -"),"   -")</f>
        <v xml:space="preserve">   -</v>
      </c>
      <c r="K3614" s="52" t="str">
        <f>_xlfn.IFNA(VLOOKUP(D3614&amp;"."&amp;G3614,PNIdata!$E$6:$L$264,2,FALSE),"-")</f>
        <v>-</v>
      </c>
      <c r="L3614" s="158" t="str">
        <f>IFERROR(IF(O3614&gt;0,I3614*O3614,"   -"),"   -")</f>
        <v xml:space="preserve">   -</v>
      </c>
      <c r="M3614" s="52"/>
      <c r="N3614" s="167"/>
      <c r="O3614" s="167"/>
      <c r="S3614" s="53"/>
    </row>
    <row r="3615" spans="1:19" hidden="1" x14ac:dyDescent="0.25">
      <c r="A3615" s="33" t="s">
        <v>109</v>
      </c>
      <c r="B3615" s="34">
        <f>VLOOKUP(D3615,nusedswatershed,4,FALSE)</f>
        <v>24</v>
      </c>
      <c r="C3615" s="35">
        <v>24</v>
      </c>
      <c r="D3615" s="42" t="s">
        <v>210</v>
      </c>
      <c r="E3615" s="42" t="s">
        <v>104</v>
      </c>
      <c r="F3615" s="21" t="s">
        <v>163</v>
      </c>
      <c r="G3615" s="22">
        <v>1962</v>
      </c>
      <c r="H3615" s="128">
        <v>400</v>
      </c>
      <c r="I3615" s="40">
        <v>400</v>
      </c>
      <c r="J3615" s="159" t="str">
        <f>IFERROR(IF(K3615&gt;0,I3615*K3615,"   -"),"   -")</f>
        <v xml:space="preserve">   -</v>
      </c>
      <c r="K3615" s="52" t="str">
        <f>_xlfn.IFNA(VLOOKUP(D3615&amp;"."&amp;G3615,PNIdata!$E$6:$L$264,2,FALSE),"-")</f>
        <v>-</v>
      </c>
      <c r="L3615" s="158" t="str">
        <f>IFERROR(IF(O3615&gt;0,I3615*O3615,"   -"),"   -")</f>
        <v xml:space="preserve">   -</v>
      </c>
      <c r="M3615" s="52"/>
      <c r="N3615" s="167"/>
      <c r="O3615" s="167"/>
      <c r="S3615" s="53"/>
    </row>
    <row r="3616" spans="1:19" hidden="1" x14ac:dyDescent="0.25">
      <c r="A3616" s="33" t="s">
        <v>109</v>
      </c>
      <c r="B3616" s="34">
        <f>VLOOKUP(D3616,nusedswatershed,4,FALSE)</f>
        <v>24</v>
      </c>
      <c r="C3616" s="35">
        <v>24</v>
      </c>
      <c r="D3616" s="42" t="s">
        <v>210</v>
      </c>
      <c r="E3616" s="42" t="s">
        <v>104</v>
      </c>
      <c r="F3616" s="21" t="s">
        <v>163</v>
      </c>
      <c r="G3616" s="22">
        <v>1961</v>
      </c>
      <c r="H3616" s="128">
        <v>400</v>
      </c>
      <c r="I3616" s="40">
        <v>400</v>
      </c>
      <c r="J3616" s="159" t="str">
        <f>IFERROR(IF(K3616&gt;0,I3616*K3616,"   -"),"   -")</f>
        <v xml:space="preserve">   -</v>
      </c>
      <c r="K3616" s="52" t="str">
        <f>_xlfn.IFNA(VLOOKUP(D3616&amp;"."&amp;G3616,PNIdata!$E$6:$L$264,2,FALSE),"-")</f>
        <v>-</v>
      </c>
      <c r="L3616" s="158" t="str">
        <f>IFERROR(IF(O3616&gt;0,I3616*O3616,"   -"),"   -")</f>
        <v xml:space="preserve">   -</v>
      </c>
      <c r="M3616" s="52"/>
      <c r="N3616" s="167"/>
      <c r="O3616" s="167"/>
      <c r="S3616" s="53"/>
    </row>
    <row r="3617" spans="1:19" hidden="1" x14ac:dyDescent="0.25">
      <c r="A3617" s="33" t="s">
        <v>109</v>
      </c>
      <c r="B3617" s="34">
        <f>VLOOKUP(D3617,nusedswatershed,4,FALSE)</f>
        <v>24</v>
      </c>
      <c r="C3617" s="35">
        <v>24</v>
      </c>
      <c r="D3617" s="42" t="s">
        <v>210</v>
      </c>
      <c r="E3617" s="42" t="s">
        <v>104</v>
      </c>
      <c r="F3617" s="21" t="s">
        <v>163</v>
      </c>
      <c r="G3617" s="22">
        <v>1960</v>
      </c>
      <c r="H3617" s="128">
        <v>750</v>
      </c>
      <c r="I3617" s="40">
        <v>750</v>
      </c>
      <c r="J3617" s="159" t="str">
        <f>IFERROR(IF(K3617&gt;0,I3617*K3617,"   -"),"   -")</f>
        <v xml:space="preserve">   -</v>
      </c>
      <c r="K3617" s="52" t="str">
        <f>_xlfn.IFNA(VLOOKUP(D3617&amp;"."&amp;G3617,PNIdata!$E$6:$L$264,2,FALSE),"-")</f>
        <v>-</v>
      </c>
      <c r="L3617" s="158" t="str">
        <f>IFERROR(IF(O3617&gt;0,I3617*O3617,"   -"),"   -")</f>
        <v xml:space="preserve">   -</v>
      </c>
      <c r="M3617" s="52"/>
      <c r="N3617" s="167"/>
      <c r="O3617" s="167"/>
      <c r="S3617" s="53"/>
    </row>
    <row r="3618" spans="1:19" hidden="1" x14ac:dyDescent="0.25">
      <c r="A3618" s="33" t="s">
        <v>109</v>
      </c>
      <c r="B3618" s="34">
        <f>VLOOKUP(D3618,nusedswatershed,4,FALSE)</f>
        <v>24</v>
      </c>
      <c r="C3618" s="35">
        <v>24</v>
      </c>
      <c r="D3618" s="42" t="s">
        <v>210</v>
      </c>
      <c r="E3618" s="42" t="s">
        <v>104</v>
      </c>
      <c r="F3618" s="21" t="s">
        <v>163</v>
      </c>
      <c r="G3618" s="22">
        <v>1959</v>
      </c>
      <c r="H3618" s="128">
        <v>750</v>
      </c>
      <c r="I3618" s="40">
        <v>750</v>
      </c>
      <c r="J3618" s="159" t="str">
        <f>IFERROR(IF(K3618&gt;0,I3618*K3618,"   -"),"   -")</f>
        <v xml:space="preserve">   -</v>
      </c>
      <c r="K3618" s="52" t="str">
        <f>_xlfn.IFNA(VLOOKUP(D3618&amp;"."&amp;G3618,PNIdata!$E$6:$L$264,2,FALSE),"-")</f>
        <v>-</v>
      </c>
      <c r="L3618" s="158" t="str">
        <f>IFERROR(IF(O3618&gt;0,I3618*O3618,"   -"),"   -")</f>
        <v xml:space="preserve">   -</v>
      </c>
      <c r="M3618" s="52"/>
      <c r="N3618" s="167"/>
      <c r="O3618" s="167"/>
      <c r="S3618" s="53"/>
    </row>
    <row r="3619" spans="1:19" hidden="1" x14ac:dyDescent="0.25">
      <c r="A3619" s="33" t="s">
        <v>109</v>
      </c>
      <c r="B3619" s="34">
        <f>VLOOKUP(D3619,nusedswatershed,4,FALSE)</f>
        <v>24</v>
      </c>
      <c r="C3619" s="35">
        <v>24</v>
      </c>
      <c r="D3619" s="42" t="s">
        <v>210</v>
      </c>
      <c r="E3619" s="42" t="s">
        <v>104</v>
      </c>
      <c r="F3619" s="21" t="s">
        <v>163</v>
      </c>
      <c r="G3619" s="22">
        <v>1958</v>
      </c>
      <c r="H3619" s="128">
        <v>750</v>
      </c>
      <c r="I3619" s="40">
        <v>750</v>
      </c>
      <c r="J3619" s="159" t="str">
        <f>IFERROR(IF(K3619&gt;0,I3619*K3619,"   -"),"   -")</f>
        <v xml:space="preserve">   -</v>
      </c>
      <c r="K3619" s="52" t="str">
        <f>_xlfn.IFNA(VLOOKUP(D3619&amp;"."&amp;G3619,PNIdata!$E$6:$L$264,2,FALSE),"-")</f>
        <v>-</v>
      </c>
      <c r="L3619" s="158" t="str">
        <f>IFERROR(IF(O3619&gt;0,I3619*O3619,"   -"),"   -")</f>
        <v xml:space="preserve">   -</v>
      </c>
      <c r="M3619" s="52"/>
      <c r="N3619" s="167"/>
      <c r="O3619" s="167"/>
      <c r="S3619" s="53"/>
    </row>
    <row r="3620" spans="1:19" hidden="1" x14ac:dyDescent="0.25">
      <c r="A3620" s="33" t="s">
        <v>109</v>
      </c>
      <c r="B3620" s="34">
        <f>VLOOKUP(D3620,nusedswatershed,4,FALSE)</f>
        <v>24</v>
      </c>
      <c r="C3620" s="35">
        <v>24</v>
      </c>
      <c r="D3620" s="42" t="s">
        <v>210</v>
      </c>
      <c r="E3620" s="42" t="s">
        <v>104</v>
      </c>
      <c r="F3620" s="21" t="s">
        <v>163</v>
      </c>
      <c r="G3620" s="22">
        <v>1957</v>
      </c>
      <c r="H3620" s="128">
        <v>750</v>
      </c>
      <c r="I3620" s="40">
        <v>750</v>
      </c>
      <c r="J3620" s="159" t="str">
        <f>IFERROR(IF(K3620&gt;0,I3620*K3620,"   -"),"   -")</f>
        <v xml:space="preserve">   -</v>
      </c>
      <c r="K3620" s="52" t="str">
        <f>_xlfn.IFNA(VLOOKUP(D3620&amp;"."&amp;G3620,PNIdata!$E$6:$L$264,2,FALSE),"-")</f>
        <v>-</v>
      </c>
      <c r="L3620" s="158" t="str">
        <f>IFERROR(IF(O3620&gt;0,I3620*O3620,"   -"),"   -")</f>
        <v xml:space="preserve">   -</v>
      </c>
      <c r="M3620" s="52"/>
      <c r="N3620" s="167"/>
      <c r="O3620" s="167"/>
      <c r="S3620" s="53"/>
    </row>
    <row r="3621" spans="1:19" hidden="1" x14ac:dyDescent="0.25">
      <c r="A3621" s="33" t="s">
        <v>109</v>
      </c>
      <c r="B3621" s="34">
        <f>VLOOKUP(D3621,nusedswatershed,4,FALSE)</f>
        <v>24</v>
      </c>
      <c r="C3621" s="35">
        <v>24</v>
      </c>
      <c r="D3621" s="42" t="s">
        <v>210</v>
      </c>
      <c r="E3621" s="42" t="s">
        <v>104</v>
      </c>
      <c r="F3621" s="21" t="s">
        <v>163</v>
      </c>
      <c r="G3621" s="22">
        <v>1956</v>
      </c>
      <c r="H3621" s="128">
        <v>750</v>
      </c>
      <c r="I3621" s="40">
        <v>750</v>
      </c>
      <c r="J3621" s="159" t="str">
        <f>IFERROR(IF(K3621&gt;0,I3621*K3621,"   -"),"   -")</f>
        <v xml:space="preserve">   -</v>
      </c>
      <c r="K3621" s="52" t="str">
        <f>_xlfn.IFNA(VLOOKUP(D3621&amp;"."&amp;G3621,PNIdata!$E$6:$L$264,2,FALSE),"-")</f>
        <v>-</v>
      </c>
      <c r="L3621" s="158" t="str">
        <f>IFERROR(IF(O3621&gt;0,I3621*O3621,"   -"),"   -")</f>
        <v xml:space="preserve">   -</v>
      </c>
      <c r="M3621" s="52"/>
      <c r="N3621" s="167"/>
      <c r="O3621" s="167"/>
      <c r="S3621" s="53"/>
    </row>
    <row r="3622" spans="1:19" hidden="1" x14ac:dyDescent="0.25">
      <c r="A3622" s="33" t="s">
        <v>109</v>
      </c>
      <c r="B3622" s="34">
        <f>VLOOKUP(D3622,nusedswatershed,4,FALSE)</f>
        <v>24</v>
      </c>
      <c r="C3622" s="35">
        <v>24</v>
      </c>
      <c r="D3622" s="42" t="s">
        <v>210</v>
      </c>
      <c r="E3622" s="42" t="s">
        <v>104</v>
      </c>
      <c r="F3622" s="21" t="s">
        <v>163</v>
      </c>
      <c r="G3622" s="22">
        <v>1955</v>
      </c>
      <c r="H3622" s="128">
        <v>750</v>
      </c>
      <c r="I3622" s="40">
        <v>750</v>
      </c>
      <c r="J3622" s="159" t="str">
        <f>IFERROR(IF(K3622&gt;0,I3622*K3622,"   -"),"   -")</f>
        <v xml:space="preserve">   -</v>
      </c>
      <c r="K3622" s="52" t="str">
        <f>_xlfn.IFNA(VLOOKUP(D3622&amp;"."&amp;G3622,PNIdata!$E$6:$L$264,2,FALSE),"-")</f>
        <v>-</v>
      </c>
      <c r="L3622" s="158" t="str">
        <f>IFERROR(IF(O3622&gt;0,I3622*O3622,"   -"),"   -")</f>
        <v xml:space="preserve">   -</v>
      </c>
      <c r="M3622" s="52"/>
      <c r="N3622" s="167"/>
      <c r="O3622" s="167"/>
      <c r="S3622" s="53"/>
    </row>
    <row r="3623" spans="1:19" hidden="1" x14ac:dyDescent="0.25">
      <c r="A3623" s="33" t="s">
        <v>109</v>
      </c>
      <c r="B3623" s="34">
        <f>VLOOKUP(D3623,nusedswatershed,4,FALSE)</f>
        <v>24</v>
      </c>
      <c r="C3623" s="35">
        <v>24</v>
      </c>
      <c r="D3623" s="42" t="s">
        <v>210</v>
      </c>
      <c r="E3623" s="42" t="s">
        <v>104</v>
      </c>
      <c r="F3623" s="21" t="s">
        <v>163</v>
      </c>
      <c r="G3623" s="22">
        <v>1954</v>
      </c>
      <c r="H3623" s="128">
        <v>750</v>
      </c>
      <c r="I3623" s="40">
        <v>750</v>
      </c>
      <c r="J3623" s="159" t="str">
        <f>IFERROR(IF(K3623&gt;0,I3623*K3623,"   -"),"   -")</f>
        <v xml:space="preserve">   -</v>
      </c>
      <c r="K3623" s="52" t="str">
        <f>_xlfn.IFNA(VLOOKUP(D3623&amp;"."&amp;G3623,PNIdata!$E$6:$L$264,2,FALSE),"-")</f>
        <v>-</v>
      </c>
      <c r="L3623" s="158" t="str">
        <f>IFERROR(IF(O3623&gt;0,I3623*O3623,"   -"),"   -")</f>
        <v xml:space="preserve">   -</v>
      </c>
      <c r="M3623" s="52"/>
      <c r="N3623" s="167"/>
      <c r="O3623" s="167"/>
      <c r="S3623" s="53"/>
    </row>
    <row r="3624" spans="1:19" hidden="1" x14ac:dyDescent="0.25">
      <c r="A3624" s="33" t="s">
        <v>109</v>
      </c>
      <c r="B3624" s="34">
        <f>VLOOKUP(D3624,nusedswatershed,4,FALSE)</f>
        <v>24</v>
      </c>
      <c r="C3624" s="35">
        <v>24</v>
      </c>
      <c r="D3624" s="42" t="s">
        <v>210</v>
      </c>
      <c r="E3624" s="42" t="s">
        <v>104</v>
      </c>
      <c r="F3624" s="21" t="s">
        <v>163</v>
      </c>
      <c r="G3624" s="22">
        <v>1953</v>
      </c>
      <c r="H3624" s="128">
        <v>750</v>
      </c>
      <c r="I3624" s="40">
        <v>750</v>
      </c>
      <c r="J3624" s="159" t="str">
        <f>IFERROR(IF(K3624&gt;0,I3624*K3624,"   -"),"   -")</f>
        <v xml:space="preserve">   -</v>
      </c>
      <c r="K3624" s="52" t="str">
        <f>_xlfn.IFNA(VLOOKUP(D3624&amp;"."&amp;G3624,PNIdata!$E$6:$L$264,2,FALSE),"-")</f>
        <v>-</v>
      </c>
      <c r="L3624" s="158" t="str">
        <f>IFERROR(IF(O3624&gt;0,I3624*O3624,"   -"),"   -")</f>
        <v xml:space="preserve">   -</v>
      </c>
      <c r="M3624" s="52"/>
      <c r="N3624" s="167"/>
      <c r="O3624" s="167"/>
      <c r="S3624" s="53"/>
    </row>
    <row r="3625" spans="1:19" x14ac:dyDescent="0.25">
      <c r="A3625" s="33" t="s">
        <v>154</v>
      </c>
      <c r="B3625" s="34">
        <f>VLOOKUP(D3625,nusedswatershed,4,FALSE)</f>
        <v>25</v>
      </c>
      <c r="C3625" s="35">
        <v>25</v>
      </c>
      <c r="D3625" s="36" t="s">
        <v>224</v>
      </c>
      <c r="E3625" s="36" t="s">
        <v>105</v>
      </c>
      <c r="F3625" s="21" t="s">
        <v>163</v>
      </c>
      <c r="G3625" s="40">
        <v>2023</v>
      </c>
      <c r="H3625" s="128" t="s">
        <v>646</v>
      </c>
      <c r="I3625" s="40"/>
      <c r="J3625" s="159" t="str">
        <f>IFERROR(IF(K3625&gt;0,I3625*K3625,"   -"),"   -")</f>
        <v xml:space="preserve">   -</v>
      </c>
      <c r="K3625" s="52" t="str">
        <f>_xlfn.IFNA(VLOOKUP(D3625&amp;"."&amp;G3625,PNIdata!$E$6:$L$264,2,FALSE),"-")</f>
        <v>-</v>
      </c>
      <c r="L3625" s="158" t="str">
        <f>IFERROR(IF(O3625&gt;0,I3625*O3625,"   -"),"   -")</f>
        <v xml:space="preserve">   -</v>
      </c>
      <c r="M3625" s="52"/>
      <c r="N3625" s="167"/>
      <c r="O3625" s="167"/>
    </row>
    <row r="3626" spans="1:19" x14ac:dyDescent="0.25">
      <c r="A3626" s="33" t="s">
        <v>154</v>
      </c>
      <c r="B3626" s="34">
        <f>VLOOKUP(D3626,nusedswatershed,4,FALSE)</f>
        <v>25</v>
      </c>
      <c r="C3626" s="35">
        <v>25</v>
      </c>
      <c r="D3626" s="36" t="s">
        <v>224</v>
      </c>
      <c r="E3626" s="36" t="s">
        <v>105</v>
      </c>
      <c r="F3626" s="21" t="s">
        <v>163</v>
      </c>
      <c r="G3626" s="40">
        <v>2022</v>
      </c>
      <c r="H3626" s="128" t="s">
        <v>645</v>
      </c>
      <c r="I3626" s="40"/>
      <c r="J3626" s="159" t="str">
        <f>IFERROR(IF(K3626&gt;0,I3626*K3626,"   -"),"   -")</f>
        <v xml:space="preserve">   -</v>
      </c>
      <c r="K3626" s="52" t="str">
        <f>_xlfn.IFNA(VLOOKUP(D3626&amp;"."&amp;G3626,PNIdata!$E$6:$L$264,2,FALSE),"-")</f>
        <v>-</v>
      </c>
      <c r="L3626" s="158" t="str">
        <f>IFERROR(IF(O3626&gt;0,I3626*O3626,"   -"),"   -")</f>
        <v xml:space="preserve">   -</v>
      </c>
      <c r="M3626" s="52"/>
      <c r="N3626" s="167"/>
      <c r="O3626" s="167"/>
    </row>
    <row r="3627" spans="1:19" x14ac:dyDescent="0.25">
      <c r="A3627" s="33" t="s">
        <v>154</v>
      </c>
      <c r="B3627" s="34">
        <f>VLOOKUP(D3627,nusedswatershed,4,FALSE)</f>
        <v>25</v>
      </c>
      <c r="C3627" s="35">
        <v>25</v>
      </c>
      <c r="D3627" s="36" t="s">
        <v>224</v>
      </c>
      <c r="E3627" s="36" t="s">
        <v>105</v>
      </c>
      <c r="F3627" s="21" t="s">
        <v>163</v>
      </c>
      <c r="G3627" s="40">
        <v>2021</v>
      </c>
      <c r="H3627" s="128">
        <v>32</v>
      </c>
      <c r="I3627" s="40">
        <v>32</v>
      </c>
      <c r="J3627" s="159" t="str">
        <f>IFERROR(IF(K3627&gt;0,I3627*K3627,"   -"),"   -")</f>
        <v xml:space="preserve">   -</v>
      </c>
      <c r="K3627" s="52" t="str">
        <f>_xlfn.IFNA(VLOOKUP(D3627&amp;"."&amp;G3627,PNIdata!$E$6:$L$264,2,FALSE),"-")</f>
        <v>-</v>
      </c>
      <c r="L3627" s="158" t="str">
        <f>IFERROR(IF(O3627&gt;0,I3627*O3627,"   -"),"   -")</f>
        <v xml:space="preserve">   -</v>
      </c>
      <c r="M3627" s="52"/>
      <c r="N3627" s="167"/>
      <c r="O3627" s="167"/>
    </row>
    <row r="3628" spans="1:19" x14ac:dyDescent="0.25">
      <c r="A3628" s="33" t="s">
        <v>154</v>
      </c>
      <c r="B3628" s="34">
        <f>VLOOKUP(D3628,nusedswatershed,4,FALSE)</f>
        <v>25</v>
      </c>
      <c r="C3628" s="35">
        <v>25</v>
      </c>
      <c r="D3628" s="36" t="s">
        <v>224</v>
      </c>
      <c r="E3628" s="36" t="s">
        <v>105</v>
      </c>
      <c r="F3628" s="21" t="s">
        <v>163</v>
      </c>
      <c r="G3628" s="40">
        <v>2020</v>
      </c>
      <c r="H3628" s="128" t="s">
        <v>645</v>
      </c>
      <c r="I3628" s="40"/>
      <c r="J3628" s="159" t="str">
        <f>IFERROR(IF(K3628&gt;0,I3628*K3628,"   -"),"   -")</f>
        <v xml:space="preserve">   -</v>
      </c>
      <c r="K3628" s="52" t="str">
        <f>_xlfn.IFNA(VLOOKUP(D3628&amp;"."&amp;G3628,PNIdata!$E$6:$L$264,2,FALSE),"-")</f>
        <v>-</v>
      </c>
      <c r="L3628" s="158" t="str">
        <f>IFERROR(IF(O3628&gt;0,I3628*O3628,"   -"),"   -")</f>
        <v xml:space="preserve">   -</v>
      </c>
      <c r="M3628" s="52"/>
      <c r="N3628" s="167"/>
      <c r="O3628" s="167"/>
    </row>
    <row r="3629" spans="1:19" x14ac:dyDescent="0.25">
      <c r="A3629" s="33" t="s">
        <v>154</v>
      </c>
      <c r="B3629" s="34">
        <f>VLOOKUP(D3629,nusedswatershed,4,FALSE)</f>
        <v>25</v>
      </c>
      <c r="C3629" s="35">
        <v>25</v>
      </c>
      <c r="D3629" s="36" t="s">
        <v>224</v>
      </c>
      <c r="E3629" s="36" t="s">
        <v>105</v>
      </c>
      <c r="F3629" s="21" t="s">
        <v>163</v>
      </c>
      <c r="G3629" s="40">
        <v>2019</v>
      </c>
      <c r="H3629" s="128">
        <v>26</v>
      </c>
      <c r="I3629" s="40">
        <v>26</v>
      </c>
      <c r="J3629" s="159" t="str">
        <f>IFERROR(IF(K3629&gt;0,I3629*K3629,"   -"),"   -")</f>
        <v xml:space="preserve">   -</v>
      </c>
      <c r="K3629" s="52" t="str">
        <f>_xlfn.IFNA(VLOOKUP(D3629&amp;"."&amp;G3629,PNIdata!$E$6:$L$264,2,FALSE),"-")</f>
        <v>-</v>
      </c>
      <c r="L3629" s="158" t="str">
        <f>IFERROR(IF(O3629&gt;0,I3629*O3629,"   -"),"   -")</f>
        <v xml:space="preserve">   -</v>
      </c>
      <c r="M3629" s="52"/>
      <c r="N3629" s="167"/>
      <c r="O3629" s="167"/>
    </row>
    <row r="3630" spans="1:19" x14ac:dyDescent="0.25">
      <c r="A3630" s="33" t="s">
        <v>154</v>
      </c>
      <c r="B3630" s="34">
        <f>VLOOKUP(D3630,nusedswatershed,4,FALSE)</f>
        <v>25</v>
      </c>
      <c r="C3630" s="35">
        <v>25</v>
      </c>
      <c r="D3630" s="36" t="s">
        <v>224</v>
      </c>
      <c r="E3630" s="36" t="s">
        <v>105</v>
      </c>
      <c r="F3630" s="21" t="s">
        <v>163</v>
      </c>
      <c r="G3630" s="40">
        <v>2018</v>
      </c>
      <c r="H3630" s="128" t="s">
        <v>644</v>
      </c>
      <c r="I3630" s="40"/>
      <c r="J3630" s="159" t="str">
        <f>IFERROR(IF(K3630&gt;0,I3630*K3630,"   -"),"   -")</f>
        <v xml:space="preserve">   -</v>
      </c>
      <c r="K3630" s="52" t="str">
        <f>_xlfn.IFNA(VLOOKUP(D3630&amp;"."&amp;G3630,PNIdata!$E$6:$L$264,2,FALSE),"-")</f>
        <v>-</v>
      </c>
      <c r="L3630" s="158" t="str">
        <f>IFERROR(IF(O3630&gt;0,I3630*O3630,"   -"),"   -")</f>
        <v xml:space="preserve">   -</v>
      </c>
      <c r="M3630" s="52"/>
      <c r="N3630" s="167"/>
      <c r="O3630" s="167"/>
    </row>
    <row r="3631" spans="1:19" x14ac:dyDescent="0.25">
      <c r="A3631" s="33" t="s">
        <v>154</v>
      </c>
      <c r="B3631" s="34">
        <f>VLOOKUP(D3631,nusedswatershed,4,FALSE)</f>
        <v>25</v>
      </c>
      <c r="C3631" s="35">
        <v>25</v>
      </c>
      <c r="D3631" s="36" t="s">
        <v>224</v>
      </c>
      <c r="E3631" s="36" t="s">
        <v>105</v>
      </c>
      <c r="F3631" s="21" t="s">
        <v>163</v>
      </c>
      <c r="G3631" s="40">
        <v>2017</v>
      </c>
      <c r="H3631" s="128" t="s">
        <v>644</v>
      </c>
      <c r="I3631" s="40"/>
      <c r="J3631" s="159" t="str">
        <f>IFERROR(IF(K3631&gt;0,I3631*K3631,"   -"),"   -")</f>
        <v xml:space="preserve">   -</v>
      </c>
      <c r="K3631" s="52" t="str">
        <f>_xlfn.IFNA(VLOOKUP(D3631&amp;"."&amp;G3631,PNIdata!$E$6:$L$264,2,FALSE),"-")</f>
        <v>-</v>
      </c>
      <c r="L3631" s="158" t="str">
        <f>IFERROR(IF(O3631&gt;0,I3631*O3631,"   -"),"   -")</f>
        <v xml:space="preserve">   -</v>
      </c>
      <c r="M3631" s="52"/>
      <c r="N3631" s="167"/>
      <c r="O3631" s="167"/>
    </row>
    <row r="3632" spans="1:19" x14ac:dyDescent="0.25">
      <c r="A3632" s="33" t="s">
        <v>154</v>
      </c>
      <c r="B3632" s="34">
        <f>VLOOKUP(D3632,nusedswatershed,4,FALSE)</f>
        <v>25</v>
      </c>
      <c r="C3632" s="35">
        <v>25</v>
      </c>
      <c r="D3632" s="36" t="s">
        <v>224</v>
      </c>
      <c r="E3632" s="36" t="s">
        <v>105</v>
      </c>
      <c r="F3632" s="21" t="s">
        <v>163</v>
      </c>
      <c r="G3632" s="40">
        <v>2016</v>
      </c>
      <c r="H3632" s="128" t="s">
        <v>644</v>
      </c>
      <c r="I3632" s="40"/>
      <c r="J3632" s="159" t="str">
        <f>IFERROR(IF(K3632&gt;0,I3632*K3632,"   -"),"   -")</f>
        <v xml:space="preserve">   -</v>
      </c>
      <c r="K3632" s="52" t="str">
        <f>_xlfn.IFNA(VLOOKUP(D3632&amp;"."&amp;G3632,PNIdata!$E$6:$L$264,2,FALSE),"-")</f>
        <v>-</v>
      </c>
      <c r="L3632" s="158" t="str">
        <f>IFERROR(IF(O3632&gt;0,I3632*O3632,"   -"),"   -")</f>
        <v xml:space="preserve">   -</v>
      </c>
      <c r="M3632" s="52"/>
      <c r="N3632" s="167"/>
      <c r="O3632" s="167"/>
    </row>
    <row r="3633" spans="1:15" x14ac:dyDescent="0.25">
      <c r="A3633" s="33" t="s">
        <v>154</v>
      </c>
      <c r="B3633" s="34">
        <f>VLOOKUP(D3633,nusedswatershed,4,FALSE)</f>
        <v>25</v>
      </c>
      <c r="C3633" s="35">
        <v>25</v>
      </c>
      <c r="D3633" s="36" t="s">
        <v>224</v>
      </c>
      <c r="E3633" s="36" t="s">
        <v>105</v>
      </c>
      <c r="F3633" s="21" t="s">
        <v>163</v>
      </c>
      <c r="G3633" s="22">
        <v>2015</v>
      </c>
      <c r="H3633" s="128" t="s">
        <v>644</v>
      </c>
      <c r="I3633" s="40"/>
      <c r="J3633" s="159" t="str">
        <f>IFERROR(IF(K3633&gt;0,I3633*K3633,"   -"),"   -")</f>
        <v xml:space="preserve">   -</v>
      </c>
      <c r="K3633" s="52" t="str">
        <f>_xlfn.IFNA(VLOOKUP(D3633&amp;"."&amp;G3633,PNIdata!$E$6:$L$264,2,FALSE),"-")</f>
        <v>-</v>
      </c>
      <c r="L3633" s="158" t="str">
        <f>IFERROR(IF(O3633&gt;0,I3633*O3633,"   -"),"   -")</f>
        <v xml:space="preserve">   -</v>
      </c>
      <c r="M3633" s="52"/>
      <c r="N3633" s="167"/>
      <c r="O3633" s="167"/>
    </row>
    <row r="3634" spans="1:15" x14ac:dyDescent="0.25">
      <c r="A3634" s="33" t="s">
        <v>154</v>
      </c>
      <c r="B3634" s="34">
        <f>VLOOKUP(D3634,nusedswatershed,4,FALSE)</f>
        <v>25</v>
      </c>
      <c r="C3634" s="35">
        <v>25</v>
      </c>
      <c r="D3634" s="36" t="s">
        <v>224</v>
      </c>
      <c r="E3634" s="36" t="s">
        <v>105</v>
      </c>
      <c r="F3634" s="21" t="s">
        <v>163</v>
      </c>
      <c r="G3634" s="22">
        <v>2014</v>
      </c>
      <c r="H3634" s="128">
        <v>39</v>
      </c>
      <c r="I3634" s="40">
        <v>39</v>
      </c>
      <c r="J3634" s="159" t="str">
        <f>IFERROR(IF(K3634&gt;0,I3634*K3634,"   -"),"   -")</f>
        <v xml:space="preserve">   -</v>
      </c>
      <c r="K3634" s="52" t="str">
        <f>_xlfn.IFNA(VLOOKUP(D3634&amp;"."&amp;G3634,PNIdata!$E$6:$L$264,2,FALSE),"-")</f>
        <v>-</v>
      </c>
      <c r="L3634" s="158" t="str">
        <f>IFERROR(IF(O3634&gt;0,I3634*O3634,"   -"),"   -")</f>
        <v xml:space="preserve">   -</v>
      </c>
      <c r="M3634" s="52"/>
      <c r="N3634" s="167"/>
      <c r="O3634" s="167"/>
    </row>
    <row r="3635" spans="1:15" x14ac:dyDescent="0.25">
      <c r="A3635" s="33" t="s">
        <v>154</v>
      </c>
      <c r="B3635" s="34">
        <f>VLOOKUP(D3635,nusedswatershed,4,FALSE)</f>
        <v>25</v>
      </c>
      <c r="C3635" s="35">
        <v>25</v>
      </c>
      <c r="D3635" s="36" t="s">
        <v>224</v>
      </c>
      <c r="E3635" s="36" t="s">
        <v>105</v>
      </c>
      <c r="F3635" s="21" t="s">
        <v>163</v>
      </c>
      <c r="G3635">
        <v>2013</v>
      </c>
      <c r="H3635" s="128">
        <v>31</v>
      </c>
      <c r="I3635" s="40">
        <v>31</v>
      </c>
      <c r="J3635" s="159" t="str">
        <f>IFERROR(IF(K3635&gt;0,I3635*K3635,"   -"),"   -")</f>
        <v xml:space="preserve">   -</v>
      </c>
      <c r="K3635" s="52" t="str">
        <f>_xlfn.IFNA(VLOOKUP(D3635&amp;"."&amp;G3635,PNIdata!$E$6:$L$264,2,FALSE),"-")</f>
        <v>-</v>
      </c>
      <c r="L3635" s="158" t="str">
        <f>IFERROR(IF(O3635&gt;0,I3635*O3635,"   -"),"   -")</f>
        <v xml:space="preserve">   -</v>
      </c>
      <c r="M3635" s="52"/>
      <c r="N3635" s="167"/>
      <c r="O3635" s="167"/>
    </row>
    <row r="3636" spans="1:15" x14ac:dyDescent="0.25">
      <c r="A3636" s="33" t="s">
        <v>154</v>
      </c>
      <c r="B3636" s="34">
        <f>VLOOKUP(D3636,nusedswatershed,4,FALSE)</f>
        <v>25</v>
      </c>
      <c r="C3636" s="35">
        <v>25</v>
      </c>
      <c r="D3636" s="36" t="s">
        <v>224</v>
      </c>
      <c r="E3636" s="36" t="s">
        <v>105</v>
      </c>
      <c r="F3636" s="21" t="s">
        <v>163</v>
      </c>
      <c r="G3636" s="22">
        <v>2012</v>
      </c>
      <c r="H3636" s="128" t="s">
        <v>645</v>
      </c>
      <c r="I3636" s="40"/>
      <c r="J3636" s="159" t="str">
        <f>IFERROR(IF(K3636&gt;0,I3636*K3636,"   -"),"   -")</f>
        <v xml:space="preserve">   -</v>
      </c>
      <c r="K3636" s="52" t="str">
        <f>_xlfn.IFNA(VLOOKUP(D3636&amp;"."&amp;G3636,PNIdata!$E$6:$L$264,2,FALSE),"-")</f>
        <v>-</v>
      </c>
      <c r="L3636" s="158" t="str">
        <f>IFERROR(IF(O3636&gt;0,I3636*O3636,"   -"),"   -")</f>
        <v xml:space="preserve">   -</v>
      </c>
      <c r="M3636" s="52"/>
      <c r="N3636" s="167"/>
      <c r="O3636" s="167"/>
    </row>
    <row r="3637" spans="1:15" x14ac:dyDescent="0.25">
      <c r="A3637" s="33" t="s">
        <v>154</v>
      </c>
      <c r="B3637" s="34">
        <f>VLOOKUP(D3637,nusedswatershed,4,FALSE)</f>
        <v>25</v>
      </c>
      <c r="C3637" s="35">
        <v>25</v>
      </c>
      <c r="D3637" s="36" t="s">
        <v>224</v>
      </c>
      <c r="E3637" s="36" t="s">
        <v>105</v>
      </c>
      <c r="F3637" s="21" t="s">
        <v>163</v>
      </c>
      <c r="G3637" s="22">
        <v>2011</v>
      </c>
      <c r="H3637" s="128">
        <v>3</v>
      </c>
      <c r="I3637" s="40">
        <v>3</v>
      </c>
      <c r="J3637" s="159" t="str">
        <f>IFERROR(IF(K3637&gt;0,I3637*K3637,"   -"),"   -")</f>
        <v xml:space="preserve">   -</v>
      </c>
      <c r="K3637" s="52" t="str">
        <f>_xlfn.IFNA(VLOOKUP(D3637&amp;"."&amp;G3637,PNIdata!$E$6:$L$264,2,FALSE),"-")</f>
        <v>-</v>
      </c>
      <c r="L3637" s="158" t="str">
        <f>IFERROR(IF(O3637&gt;0,I3637*O3637,"   -"),"   -")</f>
        <v xml:space="preserve">   -</v>
      </c>
      <c r="M3637" s="52"/>
      <c r="N3637" s="167"/>
      <c r="O3637" s="167"/>
    </row>
    <row r="3638" spans="1:15" x14ac:dyDescent="0.25">
      <c r="A3638" s="33" t="s">
        <v>154</v>
      </c>
      <c r="B3638" s="34">
        <f>VLOOKUP(D3638,nusedswatershed,4,FALSE)</f>
        <v>25</v>
      </c>
      <c r="C3638" s="35">
        <v>25</v>
      </c>
      <c r="D3638" s="36" t="s">
        <v>224</v>
      </c>
      <c r="E3638" s="36" t="s">
        <v>105</v>
      </c>
      <c r="F3638" s="21" t="s">
        <v>163</v>
      </c>
      <c r="G3638" s="22">
        <v>2010</v>
      </c>
      <c r="H3638" s="128">
        <v>4</v>
      </c>
      <c r="I3638" s="40">
        <v>4</v>
      </c>
      <c r="J3638" s="159" t="str">
        <f>IFERROR(IF(K3638&gt;0,I3638*K3638,"   -"),"   -")</f>
        <v xml:space="preserve">   -</v>
      </c>
      <c r="K3638" s="52" t="str">
        <f>_xlfn.IFNA(VLOOKUP(D3638&amp;"."&amp;G3638,PNIdata!$E$6:$L$264,2,FALSE),"-")</f>
        <v>-</v>
      </c>
      <c r="L3638" s="158" t="str">
        <f>IFERROR(IF(O3638&gt;0,I3638*O3638,"   -"),"   -")</f>
        <v xml:space="preserve">   -</v>
      </c>
      <c r="M3638" s="52"/>
      <c r="N3638" s="167"/>
      <c r="O3638" s="167"/>
    </row>
    <row r="3639" spans="1:15" x14ac:dyDescent="0.25">
      <c r="A3639" s="33" t="s">
        <v>154</v>
      </c>
      <c r="B3639" s="34">
        <f>VLOOKUP(D3639,nusedswatershed,4,FALSE)</f>
        <v>25</v>
      </c>
      <c r="C3639" s="35">
        <v>25</v>
      </c>
      <c r="D3639" s="36" t="s">
        <v>224</v>
      </c>
      <c r="E3639" s="36" t="s">
        <v>105</v>
      </c>
      <c r="F3639" s="21" t="s">
        <v>163</v>
      </c>
      <c r="G3639" s="22">
        <v>2009</v>
      </c>
      <c r="H3639" s="128" t="s">
        <v>650</v>
      </c>
      <c r="I3639" s="40"/>
      <c r="J3639" s="159" t="str">
        <f>IFERROR(IF(K3639&gt;0,I3639*K3639,"   -"),"   -")</f>
        <v xml:space="preserve">   -</v>
      </c>
      <c r="K3639" s="52" t="str">
        <f>_xlfn.IFNA(VLOOKUP(D3639&amp;"."&amp;G3639,PNIdata!$E$6:$L$264,2,FALSE),"-")</f>
        <v>-</v>
      </c>
      <c r="L3639" s="158" t="str">
        <f>IFERROR(IF(O3639&gt;0,I3639*O3639,"   -"),"   -")</f>
        <v xml:space="preserve">   -</v>
      </c>
      <c r="M3639" s="52"/>
      <c r="N3639" s="167"/>
      <c r="O3639" s="167"/>
    </row>
    <row r="3640" spans="1:15" x14ac:dyDescent="0.25">
      <c r="A3640" s="33" t="s">
        <v>154</v>
      </c>
      <c r="B3640" s="34">
        <f>VLOOKUP(D3640,nusedswatershed,4,FALSE)</f>
        <v>25</v>
      </c>
      <c r="C3640" s="35">
        <v>25</v>
      </c>
      <c r="D3640" s="36" t="s">
        <v>224</v>
      </c>
      <c r="E3640" s="36" t="s">
        <v>105</v>
      </c>
      <c r="F3640" s="21" t="s">
        <v>163</v>
      </c>
      <c r="G3640">
        <v>2008</v>
      </c>
      <c r="H3640" s="128">
        <v>2</v>
      </c>
      <c r="I3640" s="40">
        <v>2</v>
      </c>
      <c r="J3640" s="159" t="str">
        <f>IFERROR(IF(K3640&gt;0,I3640*K3640,"   -"),"   -")</f>
        <v xml:space="preserve">   -</v>
      </c>
      <c r="K3640" s="52" t="str">
        <f>_xlfn.IFNA(VLOOKUP(D3640&amp;"."&amp;G3640,PNIdata!$E$6:$L$264,2,FALSE),"-")</f>
        <v>-</v>
      </c>
      <c r="L3640" s="158" t="str">
        <f>IFERROR(IF(O3640&gt;0,I3640*O3640,"   -"),"   -")</f>
        <v xml:space="preserve">   -</v>
      </c>
      <c r="M3640" s="52"/>
      <c r="N3640" s="167"/>
      <c r="O3640" s="167"/>
    </row>
    <row r="3641" spans="1:15" x14ac:dyDescent="0.25">
      <c r="A3641" s="33" t="s">
        <v>154</v>
      </c>
      <c r="B3641" s="34">
        <f>VLOOKUP(D3641,nusedswatershed,4,FALSE)</f>
        <v>25</v>
      </c>
      <c r="C3641" s="35">
        <v>25</v>
      </c>
      <c r="D3641" s="36" t="s">
        <v>224</v>
      </c>
      <c r="E3641" s="36" t="s">
        <v>105</v>
      </c>
      <c r="F3641" s="21" t="s">
        <v>163</v>
      </c>
      <c r="G3641">
        <v>2007</v>
      </c>
      <c r="H3641" s="128">
        <v>5</v>
      </c>
      <c r="I3641" s="40">
        <v>5</v>
      </c>
      <c r="J3641" s="159" t="str">
        <f>IFERROR(IF(K3641&gt;0,I3641*K3641,"   -"),"   -")</f>
        <v xml:space="preserve">   -</v>
      </c>
      <c r="K3641" s="52" t="str">
        <f>_xlfn.IFNA(VLOOKUP(D3641&amp;"."&amp;G3641,PNIdata!$E$6:$L$264,2,FALSE),"-")</f>
        <v>-</v>
      </c>
      <c r="L3641" s="158" t="str">
        <f>IFERROR(IF(O3641&gt;0,I3641*O3641,"   -"),"   -")</f>
        <v xml:space="preserve">   -</v>
      </c>
      <c r="M3641" s="52"/>
      <c r="N3641" s="167"/>
      <c r="O3641" s="167"/>
    </row>
    <row r="3642" spans="1:15" x14ac:dyDescent="0.25">
      <c r="A3642" s="33" t="s">
        <v>154</v>
      </c>
      <c r="B3642" s="34">
        <f>VLOOKUP(D3642,nusedswatershed,4,FALSE)</f>
        <v>25</v>
      </c>
      <c r="C3642" s="35">
        <v>25</v>
      </c>
      <c r="D3642" s="36" t="s">
        <v>224</v>
      </c>
      <c r="E3642" s="36" t="s">
        <v>105</v>
      </c>
      <c r="F3642" s="21" t="s">
        <v>163</v>
      </c>
      <c r="G3642">
        <v>2006</v>
      </c>
      <c r="H3642" s="128" t="s">
        <v>645</v>
      </c>
      <c r="I3642" s="40"/>
      <c r="J3642" s="159" t="str">
        <f>IFERROR(IF(K3642&gt;0,I3642*K3642,"   -"),"   -")</f>
        <v xml:space="preserve">   -</v>
      </c>
      <c r="K3642" s="52" t="str">
        <f>_xlfn.IFNA(VLOOKUP(D3642&amp;"."&amp;G3642,PNIdata!$E$6:$L$264,2,FALSE),"-")</f>
        <v>-</v>
      </c>
      <c r="L3642" s="158" t="str">
        <f>IFERROR(IF(O3642&gt;0,I3642*O3642,"   -"),"   -")</f>
        <v xml:space="preserve">   -</v>
      </c>
      <c r="M3642" s="52"/>
      <c r="N3642" s="167"/>
      <c r="O3642" s="167"/>
    </row>
    <row r="3643" spans="1:15" x14ac:dyDescent="0.25">
      <c r="A3643" s="33" t="s">
        <v>154</v>
      </c>
      <c r="B3643" s="34">
        <f>VLOOKUP(D3643,nusedswatershed,4,FALSE)</f>
        <v>25</v>
      </c>
      <c r="C3643" s="35">
        <v>25</v>
      </c>
      <c r="D3643" s="36" t="s">
        <v>224</v>
      </c>
      <c r="E3643" s="36" t="s">
        <v>105</v>
      </c>
      <c r="F3643" s="21" t="s">
        <v>163</v>
      </c>
      <c r="G3643">
        <v>2005</v>
      </c>
      <c r="H3643" s="128" t="s">
        <v>644</v>
      </c>
      <c r="I3643" s="40"/>
      <c r="J3643" s="159" t="str">
        <f>IFERROR(IF(K3643&gt;0,I3643*K3643,"   -"),"   -")</f>
        <v xml:space="preserve">   -</v>
      </c>
      <c r="K3643" s="52" t="str">
        <f>_xlfn.IFNA(VLOOKUP(D3643&amp;"."&amp;G3643,PNIdata!$E$6:$L$264,2,FALSE),"-")</f>
        <v>-</v>
      </c>
      <c r="L3643" s="158" t="str">
        <f>IFERROR(IF(O3643&gt;0,I3643*O3643,"   -"),"   -")</f>
        <v xml:space="preserve">   -</v>
      </c>
      <c r="M3643" s="52"/>
      <c r="N3643" s="167"/>
      <c r="O3643" s="167"/>
    </row>
    <row r="3644" spans="1:15" x14ac:dyDescent="0.25">
      <c r="A3644" s="33" t="s">
        <v>154</v>
      </c>
      <c r="B3644" s="34">
        <f>VLOOKUP(D3644,nusedswatershed,4,FALSE)</f>
        <v>25</v>
      </c>
      <c r="C3644" s="35">
        <v>25</v>
      </c>
      <c r="D3644" s="36" t="s">
        <v>224</v>
      </c>
      <c r="E3644" s="36" t="s">
        <v>105</v>
      </c>
      <c r="F3644" s="21" t="s">
        <v>163</v>
      </c>
      <c r="G3644">
        <v>2004</v>
      </c>
      <c r="H3644" s="128" t="s">
        <v>645</v>
      </c>
      <c r="I3644" s="40"/>
      <c r="J3644" s="159" t="str">
        <f>IFERROR(IF(K3644&gt;0,I3644*K3644,"   -"),"   -")</f>
        <v xml:space="preserve">   -</v>
      </c>
      <c r="K3644" s="52" t="str">
        <f>_xlfn.IFNA(VLOOKUP(D3644&amp;"."&amp;G3644,PNIdata!$E$6:$L$264,2,FALSE),"-")</f>
        <v>-</v>
      </c>
      <c r="L3644" s="158" t="str">
        <f>IFERROR(IF(O3644&gt;0,I3644*O3644,"   -"),"   -")</f>
        <v xml:space="preserve">   -</v>
      </c>
      <c r="M3644" s="52"/>
      <c r="N3644" s="167"/>
      <c r="O3644" s="167"/>
    </row>
    <row r="3645" spans="1:15" x14ac:dyDescent="0.25">
      <c r="A3645" s="33" t="s">
        <v>154</v>
      </c>
      <c r="B3645" s="34">
        <f>VLOOKUP(D3645,nusedswatershed,4,FALSE)</f>
        <v>25</v>
      </c>
      <c r="C3645" s="35">
        <v>25</v>
      </c>
      <c r="D3645" s="36" t="s">
        <v>224</v>
      </c>
      <c r="E3645" s="36" t="s">
        <v>105</v>
      </c>
      <c r="F3645" s="21" t="s">
        <v>163</v>
      </c>
      <c r="G3645">
        <v>2003</v>
      </c>
      <c r="H3645" s="128" t="s">
        <v>644</v>
      </c>
      <c r="I3645" s="40"/>
      <c r="J3645" s="159" t="str">
        <f>IFERROR(IF(K3645&gt;0,I3645*K3645,"   -"),"   -")</f>
        <v xml:space="preserve">   -</v>
      </c>
      <c r="K3645" s="52" t="str">
        <f>_xlfn.IFNA(VLOOKUP(D3645&amp;"."&amp;G3645,PNIdata!$E$6:$L$264,2,FALSE),"-")</f>
        <v>-</v>
      </c>
      <c r="L3645" s="158" t="str">
        <f>IFERROR(IF(O3645&gt;0,I3645*O3645,"   -"),"   -")</f>
        <v xml:space="preserve">   -</v>
      </c>
      <c r="M3645" s="52"/>
      <c r="N3645" s="167"/>
      <c r="O3645" s="167"/>
    </row>
    <row r="3646" spans="1:15" x14ac:dyDescent="0.25">
      <c r="A3646" s="33" t="s">
        <v>154</v>
      </c>
      <c r="B3646" s="34">
        <f>VLOOKUP(D3646,nusedswatershed,4,FALSE)</f>
        <v>25</v>
      </c>
      <c r="C3646" s="35">
        <v>25</v>
      </c>
      <c r="D3646" s="36" t="s">
        <v>224</v>
      </c>
      <c r="E3646" s="36" t="s">
        <v>105</v>
      </c>
      <c r="F3646" s="21" t="s">
        <v>163</v>
      </c>
      <c r="G3646">
        <v>2002</v>
      </c>
      <c r="H3646" s="128">
        <v>23</v>
      </c>
      <c r="I3646" s="40">
        <v>23</v>
      </c>
      <c r="J3646" s="159" t="str">
        <f>IFERROR(IF(K3646&gt;0,I3646*K3646,"   -"),"   -")</f>
        <v xml:space="preserve">   -</v>
      </c>
      <c r="K3646" s="52" t="str">
        <f>_xlfn.IFNA(VLOOKUP(D3646&amp;"."&amp;G3646,PNIdata!$E$6:$L$264,2,FALSE),"-")</f>
        <v>-</v>
      </c>
      <c r="L3646" s="158" t="str">
        <f>IFERROR(IF(O3646&gt;0,I3646*O3646,"   -"),"   -")</f>
        <v xml:space="preserve">   -</v>
      </c>
      <c r="M3646" s="52"/>
      <c r="N3646" s="167"/>
      <c r="O3646" s="167"/>
    </row>
    <row r="3647" spans="1:15" x14ac:dyDescent="0.25">
      <c r="A3647" s="33" t="s">
        <v>154</v>
      </c>
      <c r="B3647" s="34">
        <f>VLOOKUP(D3647,nusedswatershed,4,FALSE)</f>
        <v>25</v>
      </c>
      <c r="C3647" s="35">
        <v>25</v>
      </c>
      <c r="D3647" s="36" t="s">
        <v>224</v>
      </c>
      <c r="E3647" s="36" t="s">
        <v>105</v>
      </c>
      <c r="F3647" s="21" t="s">
        <v>163</v>
      </c>
      <c r="G3647">
        <v>2001</v>
      </c>
      <c r="H3647" s="128">
        <v>4</v>
      </c>
      <c r="I3647" s="40">
        <v>4</v>
      </c>
      <c r="J3647" s="159" t="str">
        <f>IFERROR(IF(K3647&gt;0,I3647*K3647,"   -"),"   -")</f>
        <v xml:space="preserve">   -</v>
      </c>
      <c r="K3647" s="52" t="str">
        <f>_xlfn.IFNA(VLOOKUP(D3647&amp;"."&amp;G3647,PNIdata!$E$6:$L$264,2,FALSE),"-")</f>
        <v>-</v>
      </c>
      <c r="L3647" s="158" t="str">
        <f>IFERROR(IF(O3647&gt;0,I3647*O3647,"   -"),"   -")</f>
        <v xml:space="preserve">   -</v>
      </c>
      <c r="M3647" s="52"/>
      <c r="N3647" s="167"/>
      <c r="O3647" s="167"/>
    </row>
    <row r="3648" spans="1:15" x14ac:dyDescent="0.25">
      <c r="A3648" s="33" t="s">
        <v>154</v>
      </c>
      <c r="B3648" s="34">
        <f>VLOOKUP(D3648,nusedswatershed,4,FALSE)</f>
        <v>25</v>
      </c>
      <c r="C3648" s="35">
        <v>25</v>
      </c>
      <c r="D3648" s="36" t="s">
        <v>224</v>
      </c>
      <c r="E3648" s="36" t="s">
        <v>105</v>
      </c>
      <c r="F3648" s="21" t="s">
        <v>163</v>
      </c>
      <c r="G3648">
        <v>2000</v>
      </c>
      <c r="H3648" s="128">
        <v>3</v>
      </c>
      <c r="I3648" s="40">
        <v>3</v>
      </c>
      <c r="J3648" s="159" t="str">
        <f>IFERROR(IF(K3648&gt;0,I3648*K3648,"   -"),"   -")</f>
        <v xml:space="preserve">   -</v>
      </c>
      <c r="K3648" s="52" t="str">
        <f>_xlfn.IFNA(VLOOKUP(D3648&amp;"."&amp;G3648,PNIdata!$E$6:$L$264,2,FALSE),"-")</f>
        <v>-</v>
      </c>
      <c r="L3648" s="158" t="str">
        <f>IFERROR(IF(O3648&gt;0,I3648*O3648,"   -"),"   -")</f>
        <v xml:space="preserve">   -</v>
      </c>
      <c r="M3648" s="52"/>
      <c r="N3648" s="167"/>
      <c r="O3648" s="167"/>
    </row>
    <row r="3649" spans="1:15" x14ac:dyDescent="0.25">
      <c r="A3649" s="33" t="s">
        <v>154</v>
      </c>
      <c r="B3649" s="34">
        <f>VLOOKUP(D3649,nusedswatershed,4,FALSE)</f>
        <v>25</v>
      </c>
      <c r="C3649" s="35">
        <v>25</v>
      </c>
      <c r="D3649" s="36" t="s">
        <v>224</v>
      </c>
      <c r="E3649" s="36" t="s">
        <v>105</v>
      </c>
      <c r="F3649" s="21" t="s">
        <v>163</v>
      </c>
      <c r="G3649">
        <v>1999</v>
      </c>
      <c r="H3649" s="128">
        <v>2</v>
      </c>
      <c r="I3649" s="40">
        <v>2</v>
      </c>
      <c r="J3649" s="159" t="str">
        <f>IFERROR(IF(K3649&gt;0,I3649*K3649,"   -"),"   -")</f>
        <v xml:space="preserve">   -</v>
      </c>
      <c r="K3649" s="52" t="str">
        <f>_xlfn.IFNA(VLOOKUP(D3649&amp;"."&amp;G3649,PNIdata!$E$6:$L$264,2,FALSE),"-")</f>
        <v>-</v>
      </c>
      <c r="L3649" s="158" t="str">
        <f>IFERROR(IF(O3649&gt;0,I3649*O3649,"   -"),"   -")</f>
        <v xml:space="preserve">   -</v>
      </c>
      <c r="M3649" s="52"/>
      <c r="N3649" s="167"/>
      <c r="O3649" s="168"/>
    </row>
    <row r="3650" spans="1:15" x14ac:dyDescent="0.25">
      <c r="A3650" s="33" t="s">
        <v>154</v>
      </c>
      <c r="B3650" s="34">
        <f>VLOOKUP(D3650,nusedswatershed,4,FALSE)</f>
        <v>25</v>
      </c>
      <c r="C3650" s="35">
        <v>25</v>
      </c>
      <c r="D3650" s="36" t="s">
        <v>224</v>
      </c>
      <c r="E3650" s="36" t="s">
        <v>105</v>
      </c>
      <c r="F3650" s="21" t="s">
        <v>163</v>
      </c>
      <c r="G3650" s="22">
        <v>1998</v>
      </c>
      <c r="H3650" s="128">
        <v>2</v>
      </c>
      <c r="I3650" s="40">
        <v>2</v>
      </c>
      <c r="J3650" s="159" t="str">
        <f>IFERROR(IF(K3650&gt;0,I3650*K3650,"   -"),"   -")</f>
        <v xml:space="preserve">   -</v>
      </c>
      <c r="K3650" s="52" t="str">
        <f>_xlfn.IFNA(VLOOKUP(D3650&amp;"."&amp;G3650,PNIdata!$E$6:$L$264,2,FALSE),"-")</f>
        <v>-</v>
      </c>
      <c r="L3650" s="158" t="str">
        <f>IFERROR(IF(O3650&gt;0,I3650*O3650,"   -"),"   -")</f>
        <v xml:space="preserve">   -</v>
      </c>
      <c r="M3650" s="52"/>
      <c r="N3650" s="167"/>
      <c r="O3650" s="167"/>
    </row>
    <row r="3651" spans="1:15" x14ac:dyDescent="0.25">
      <c r="A3651" s="33" t="s">
        <v>154</v>
      </c>
      <c r="B3651" s="34">
        <f>VLOOKUP(D3651,nusedswatershed,4,FALSE)</f>
        <v>25</v>
      </c>
      <c r="C3651" s="35">
        <v>25</v>
      </c>
      <c r="D3651" s="36" t="s">
        <v>224</v>
      </c>
      <c r="E3651" s="36" t="s">
        <v>105</v>
      </c>
      <c r="F3651" s="21" t="s">
        <v>163</v>
      </c>
      <c r="G3651" s="22">
        <v>1997</v>
      </c>
      <c r="H3651" s="128">
        <v>16</v>
      </c>
      <c r="I3651" s="40">
        <v>16</v>
      </c>
      <c r="J3651" s="159" t="str">
        <f>IFERROR(IF(K3651&gt;0,I3651*K3651,"   -"),"   -")</f>
        <v xml:space="preserve">   -</v>
      </c>
      <c r="K3651" s="52" t="str">
        <f>_xlfn.IFNA(VLOOKUP(D3651&amp;"."&amp;G3651,PNIdata!$E$6:$L$264,2,FALSE),"-")</f>
        <v>-</v>
      </c>
      <c r="L3651" s="158" t="str">
        <f>IFERROR(IF(O3651&gt;0,I3651*O3651,"   -"),"   -")</f>
        <v xml:space="preserve">   -</v>
      </c>
      <c r="M3651" s="52"/>
      <c r="N3651" s="167"/>
      <c r="O3651" s="167"/>
    </row>
    <row r="3652" spans="1:15" x14ac:dyDescent="0.25">
      <c r="A3652" s="33" t="s">
        <v>154</v>
      </c>
      <c r="B3652" s="34">
        <f>VLOOKUP(D3652,nusedswatershed,4,FALSE)</f>
        <v>25</v>
      </c>
      <c r="C3652" s="35">
        <v>25</v>
      </c>
      <c r="D3652" s="36" t="s">
        <v>224</v>
      </c>
      <c r="E3652" s="36" t="s">
        <v>105</v>
      </c>
      <c r="F3652" s="21" t="s">
        <v>163</v>
      </c>
      <c r="G3652" s="22">
        <v>1996</v>
      </c>
      <c r="H3652" s="128">
        <v>4</v>
      </c>
      <c r="I3652" s="40">
        <v>4</v>
      </c>
      <c r="J3652" s="159" t="str">
        <f>IFERROR(IF(K3652&gt;0,I3652*K3652,"   -"),"   -")</f>
        <v xml:space="preserve">   -</v>
      </c>
      <c r="K3652" s="52" t="str">
        <f>_xlfn.IFNA(VLOOKUP(D3652&amp;"."&amp;G3652,PNIdata!$E$6:$L$264,2,FALSE),"-")</f>
        <v>-</v>
      </c>
      <c r="L3652" s="158" t="str">
        <f>IFERROR(IF(O3652&gt;0,I3652*O3652,"   -"),"   -")</f>
        <v xml:space="preserve">   -</v>
      </c>
      <c r="M3652" s="52"/>
      <c r="N3652" s="167"/>
      <c r="O3652" s="167"/>
    </row>
    <row r="3653" spans="1:15" x14ac:dyDescent="0.25">
      <c r="A3653" s="33" t="s">
        <v>154</v>
      </c>
      <c r="B3653" s="34">
        <f>VLOOKUP(D3653,nusedswatershed,4,FALSE)</f>
        <v>25</v>
      </c>
      <c r="C3653" s="35">
        <v>25</v>
      </c>
      <c r="D3653" s="36" t="s">
        <v>224</v>
      </c>
      <c r="E3653" s="36" t="s">
        <v>105</v>
      </c>
      <c r="F3653" s="21" t="s">
        <v>163</v>
      </c>
      <c r="G3653" s="22">
        <v>1995</v>
      </c>
      <c r="H3653" s="128">
        <v>4</v>
      </c>
      <c r="I3653" s="40">
        <v>4</v>
      </c>
      <c r="J3653" s="159" t="str">
        <f>IFERROR(IF(K3653&gt;0,I3653*K3653,"   -"),"   -")</f>
        <v xml:space="preserve">   -</v>
      </c>
      <c r="K3653" s="52" t="str">
        <f>_xlfn.IFNA(VLOOKUP(D3653&amp;"."&amp;G3653,PNIdata!$E$6:$L$264,2,FALSE),"-")</f>
        <v>-</v>
      </c>
      <c r="L3653" s="158" t="str">
        <f>IFERROR(IF(O3653&gt;0,I3653*O3653,"   -"),"   -")</f>
        <v xml:space="preserve">   -</v>
      </c>
      <c r="M3653" s="52"/>
      <c r="N3653" s="167"/>
      <c r="O3653" s="167"/>
    </row>
    <row r="3654" spans="1:15" hidden="1" x14ac:dyDescent="0.25">
      <c r="A3654" s="33" t="s">
        <v>154</v>
      </c>
      <c r="B3654" s="34">
        <f>VLOOKUP(D3654,nusedswatershed,4,FALSE)</f>
        <v>25</v>
      </c>
      <c r="C3654" s="35">
        <v>25</v>
      </c>
      <c r="D3654" s="36" t="s">
        <v>224</v>
      </c>
      <c r="E3654" s="36" t="s">
        <v>105</v>
      </c>
      <c r="F3654" s="21" t="s">
        <v>163</v>
      </c>
      <c r="G3654" s="22">
        <v>1994</v>
      </c>
      <c r="H3654" s="128" t="s">
        <v>643</v>
      </c>
      <c r="I3654" s="40"/>
      <c r="J3654" s="159" t="str">
        <f>IFERROR(IF(K3654&gt;0,I3654*K3654,"   -"),"   -")</f>
        <v xml:space="preserve">   -</v>
      </c>
      <c r="K3654" s="52" t="str">
        <f>_xlfn.IFNA(VLOOKUP(D3654&amp;"."&amp;G3654,PNIdata!$E$6:$L$264,2,FALSE),"-")</f>
        <v>-</v>
      </c>
      <c r="L3654" s="158" t="str">
        <f>IFERROR(IF(O3654&gt;0,I3654*O3654,"   -"),"   -")</f>
        <v xml:space="preserve">   -</v>
      </c>
      <c r="M3654" s="52"/>
      <c r="N3654" s="167"/>
      <c r="O3654" s="167"/>
    </row>
    <row r="3655" spans="1:15" hidden="1" x14ac:dyDescent="0.25">
      <c r="A3655" s="33" t="s">
        <v>154</v>
      </c>
      <c r="B3655" s="34">
        <f>VLOOKUP(D3655,nusedswatershed,4,FALSE)</f>
        <v>25</v>
      </c>
      <c r="C3655" s="35">
        <v>25</v>
      </c>
      <c r="D3655" s="36" t="s">
        <v>224</v>
      </c>
      <c r="E3655" s="36" t="s">
        <v>105</v>
      </c>
      <c r="F3655" s="21" t="s">
        <v>163</v>
      </c>
      <c r="G3655" s="22">
        <v>1993</v>
      </c>
      <c r="H3655" s="128">
        <v>10</v>
      </c>
      <c r="I3655" s="40">
        <v>10</v>
      </c>
      <c r="J3655" s="159" t="str">
        <f>IFERROR(IF(K3655&gt;0,I3655*K3655,"   -"),"   -")</f>
        <v xml:space="preserve">   -</v>
      </c>
      <c r="K3655" s="52" t="str">
        <f>_xlfn.IFNA(VLOOKUP(D3655&amp;"."&amp;G3655,PNIdata!$E$6:$L$264,2,FALSE),"-")</f>
        <v>-</v>
      </c>
      <c r="L3655" s="158" t="str">
        <f>IFERROR(IF(O3655&gt;0,I3655*O3655,"   -"),"   -")</f>
        <v xml:space="preserve">   -</v>
      </c>
      <c r="M3655" s="52"/>
      <c r="N3655" s="167"/>
      <c r="O3655" s="167"/>
    </row>
    <row r="3656" spans="1:15" hidden="1" x14ac:dyDescent="0.25">
      <c r="A3656" s="33" t="s">
        <v>154</v>
      </c>
      <c r="B3656" s="34">
        <f>VLOOKUP(D3656,nusedswatershed,4,FALSE)</f>
        <v>25</v>
      </c>
      <c r="C3656" s="35">
        <v>25</v>
      </c>
      <c r="D3656" s="36" t="s">
        <v>224</v>
      </c>
      <c r="E3656" s="36" t="s">
        <v>105</v>
      </c>
      <c r="F3656" s="21" t="s">
        <v>163</v>
      </c>
      <c r="G3656" s="22">
        <v>1992</v>
      </c>
      <c r="H3656" s="128" t="s">
        <v>644</v>
      </c>
      <c r="I3656" s="40"/>
      <c r="J3656" s="159" t="str">
        <f>IFERROR(IF(K3656&gt;0,I3656*K3656,"   -"),"   -")</f>
        <v xml:space="preserve">   -</v>
      </c>
      <c r="K3656" s="52" t="str">
        <f>_xlfn.IFNA(VLOOKUP(D3656&amp;"."&amp;G3656,PNIdata!$E$6:$L$264,2,FALSE),"-")</f>
        <v>-</v>
      </c>
      <c r="L3656" s="158" t="str">
        <f>IFERROR(IF(O3656&gt;0,I3656*O3656,"   -"),"   -")</f>
        <v xml:space="preserve">   -</v>
      </c>
      <c r="M3656" s="52"/>
      <c r="N3656" s="167"/>
      <c r="O3656" s="167"/>
    </row>
    <row r="3657" spans="1:15" hidden="1" x14ac:dyDescent="0.25">
      <c r="A3657" s="33" t="s">
        <v>154</v>
      </c>
      <c r="B3657" s="34">
        <f>VLOOKUP(D3657,nusedswatershed,4,FALSE)</f>
        <v>25</v>
      </c>
      <c r="C3657" s="35">
        <v>25</v>
      </c>
      <c r="D3657" s="36" t="s">
        <v>224</v>
      </c>
      <c r="E3657" s="36" t="s">
        <v>105</v>
      </c>
      <c r="F3657" s="21" t="s">
        <v>163</v>
      </c>
      <c r="G3657" s="22">
        <v>1991</v>
      </c>
      <c r="H3657" s="128">
        <v>10</v>
      </c>
      <c r="I3657" s="40">
        <v>10</v>
      </c>
      <c r="J3657" s="159" t="str">
        <f>IFERROR(IF(K3657&gt;0,I3657*K3657,"   -"),"   -")</f>
        <v xml:space="preserve">   -</v>
      </c>
      <c r="K3657" s="52" t="str">
        <f>_xlfn.IFNA(VLOOKUP(D3657&amp;"."&amp;G3657,PNIdata!$E$6:$L$264,2,FALSE),"-")</f>
        <v>-</v>
      </c>
      <c r="L3657" s="158" t="str">
        <f>IFERROR(IF(O3657&gt;0,I3657*O3657,"   -"),"   -")</f>
        <v xml:space="preserve">   -</v>
      </c>
      <c r="M3657" s="52"/>
      <c r="N3657" s="167"/>
      <c r="O3657" s="167"/>
    </row>
    <row r="3658" spans="1:15" hidden="1" x14ac:dyDescent="0.25">
      <c r="A3658" s="33" t="s">
        <v>154</v>
      </c>
      <c r="B3658" s="34">
        <f>VLOOKUP(D3658,nusedswatershed,4,FALSE)</f>
        <v>25</v>
      </c>
      <c r="C3658" s="35">
        <v>25</v>
      </c>
      <c r="D3658" s="36" t="s">
        <v>224</v>
      </c>
      <c r="E3658" s="36" t="s">
        <v>105</v>
      </c>
      <c r="F3658" s="21" t="s">
        <v>163</v>
      </c>
      <c r="G3658" s="22">
        <v>1990</v>
      </c>
      <c r="H3658" s="128" t="s">
        <v>643</v>
      </c>
      <c r="I3658" s="40"/>
      <c r="J3658" s="159" t="str">
        <f>IFERROR(IF(K3658&gt;0,I3658*K3658,"   -"),"   -")</f>
        <v xml:space="preserve">   -</v>
      </c>
      <c r="K3658" s="52" t="str">
        <f>_xlfn.IFNA(VLOOKUP(D3658&amp;"."&amp;G3658,PNIdata!$E$6:$L$264,2,FALSE),"-")</f>
        <v>-</v>
      </c>
      <c r="L3658" s="158" t="str">
        <f>IFERROR(IF(O3658&gt;0,I3658*O3658,"   -"),"   -")</f>
        <v xml:space="preserve">   -</v>
      </c>
      <c r="M3658" s="52"/>
      <c r="N3658" s="167"/>
      <c r="O3658" s="167"/>
    </row>
    <row r="3659" spans="1:15" hidden="1" x14ac:dyDescent="0.25">
      <c r="A3659" s="33" t="s">
        <v>154</v>
      </c>
      <c r="B3659" s="34">
        <f>VLOOKUP(D3659,nusedswatershed,4,FALSE)</f>
        <v>25</v>
      </c>
      <c r="C3659" s="35">
        <v>25</v>
      </c>
      <c r="D3659" s="36" t="s">
        <v>224</v>
      </c>
      <c r="E3659" s="36" t="s">
        <v>105</v>
      </c>
      <c r="F3659" s="21" t="s">
        <v>163</v>
      </c>
      <c r="G3659" s="22">
        <v>1989</v>
      </c>
      <c r="H3659" s="128" t="s">
        <v>643</v>
      </c>
      <c r="I3659" s="40"/>
      <c r="J3659" s="159" t="str">
        <f>IFERROR(IF(K3659&gt;0,I3659*K3659,"   -"),"   -")</f>
        <v xml:space="preserve">   -</v>
      </c>
      <c r="K3659" s="52" t="str">
        <f>_xlfn.IFNA(VLOOKUP(D3659&amp;"."&amp;G3659,PNIdata!$E$6:$L$264,2,FALSE),"-")</f>
        <v>-</v>
      </c>
      <c r="L3659" s="158" t="str">
        <f>IFERROR(IF(O3659&gt;0,I3659*O3659,"   -"),"   -")</f>
        <v xml:space="preserve">   -</v>
      </c>
      <c r="M3659" s="52"/>
      <c r="N3659" s="167"/>
      <c r="O3659" s="167"/>
    </row>
    <row r="3660" spans="1:15" hidden="1" x14ac:dyDescent="0.25">
      <c r="A3660" s="33" t="s">
        <v>154</v>
      </c>
      <c r="B3660" s="34">
        <f>VLOOKUP(D3660,nusedswatershed,4,FALSE)</f>
        <v>25</v>
      </c>
      <c r="C3660" s="35">
        <v>25</v>
      </c>
      <c r="D3660" s="36" t="s">
        <v>224</v>
      </c>
      <c r="E3660" s="36" t="s">
        <v>105</v>
      </c>
      <c r="F3660" s="21" t="s">
        <v>163</v>
      </c>
      <c r="G3660" s="22">
        <v>1988</v>
      </c>
      <c r="H3660" s="128" t="s">
        <v>645</v>
      </c>
      <c r="I3660" s="40"/>
      <c r="J3660" s="159" t="str">
        <f>IFERROR(IF(K3660&gt;0,I3660*K3660,"   -"),"   -")</f>
        <v xml:space="preserve">   -</v>
      </c>
      <c r="K3660" s="52" t="str">
        <f>_xlfn.IFNA(VLOOKUP(D3660&amp;"."&amp;G3660,PNIdata!$E$6:$L$264,2,FALSE),"-")</f>
        <v>-</v>
      </c>
      <c r="L3660" s="158" t="str">
        <f>IFERROR(IF(O3660&gt;0,I3660*O3660,"   -"),"   -")</f>
        <v xml:space="preserve">   -</v>
      </c>
      <c r="M3660" s="52"/>
      <c r="N3660" s="167"/>
      <c r="O3660" s="167"/>
    </row>
    <row r="3661" spans="1:15" hidden="1" x14ac:dyDescent="0.25">
      <c r="A3661" s="33" t="s">
        <v>154</v>
      </c>
      <c r="B3661" s="34">
        <f>VLOOKUP(D3661,nusedswatershed,4,FALSE)</f>
        <v>25</v>
      </c>
      <c r="C3661" s="35">
        <v>25</v>
      </c>
      <c r="D3661" s="36" t="s">
        <v>224</v>
      </c>
      <c r="E3661" s="36" t="s">
        <v>105</v>
      </c>
      <c r="F3661" s="21" t="s">
        <v>163</v>
      </c>
      <c r="G3661" s="22">
        <v>1987</v>
      </c>
      <c r="H3661" s="128" t="s">
        <v>643</v>
      </c>
      <c r="I3661" s="40"/>
      <c r="J3661" s="159" t="str">
        <f>IFERROR(IF(K3661&gt;0,I3661*K3661,"   -"),"   -")</f>
        <v xml:space="preserve">   -</v>
      </c>
      <c r="K3661" s="52" t="str">
        <f>_xlfn.IFNA(VLOOKUP(D3661&amp;"."&amp;G3661,PNIdata!$E$6:$L$264,2,FALSE),"-")</f>
        <v>-</v>
      </c>
      <c r="L3661" s="158" t="str">
        <f>IFERROR(IF(O3661&gt;0,I3661*O3661,"   -"),"   -")</f>
        <v xml:space="preserve">   -</v>
      </c>
      <c r="M3661" s="52"/>
      <c r="N3661" s="167"/>
      <c r="O3661" s="167"/>
    </row>
    <row r="3662" spans="1:15" hidden="1" x14ac:dyDescent="0.25">
      <c r="A3662" s="33" t="s">
        <v>154</v>
      </c>
      <c r="B3662" s="34">
        <f>VLOOKUP(D3662,nusedswatershed,4,FALSE)</f>
        <v>25</v>
      </c>
      <c r="C3662" s="35">
        <v>25</v>
      </c>
      <c r="D3662" s="36" t="s">
        <v>224</v>
      </c>
      <c r="E3662" s="36" t="s">
        <v>105</v>
      </c>
      <c r="F3662" s="21" t="s">
        <v>163</v>
      </c>
      <c r="G3662" s="22">
        <v>1986</v>
      </c>
      <c r="H3662" s="128">
        <v>7</v>
      </c>
      <c r="I3662" s="40">
        <v>7</v>
      </c>
      <c r="J3662" s="159" t="str">
        <f>IFERROR(IF(K3662&gt;0,I3662*K3662,"   -"),"   -")</f>
        <v xml:space="preserve">   -</v>
      </c>
      <c r="K3662" s="52" t="str">
        <f>_xlfn.IFNA(VLOOKUP(D3662&amp;"."&amp;G3662,PNIdata!$E$6:$L$264,2,FALSE),"-")</f>
        <v>-</v>
      </c>
      <c r="L3662" s="158" t="str">
        <f>IFERROR(IF(O3662&gt;0,I3662*O3662,"   -"),"   -")</f>
        <v xml:space="preserve">   -</v>
      </c>
      <c r="M3662" s="52"/>
      <c r="N3662" s="167"/>
      <c r="O3662" s="167"/>
    </row>
    <row r="3663" spans="1:15" hidden="1" x14ac:dyDescent="0.25">
      <c r="A3663" s="33" t="s">
        <v>154</v>
      </c>
      <c r="B3663" s="34">
        <f>VLOOKUP(D3663,nusedswatershed,4,FALSE)</f>
        <v>25</v>
      </c>
      <c r="C3663" s="35">
        <v>25</v>
      </c>
      <c r="D3663" s="36" t="s">
        <v>224</v>
      </c>
      <c r="E3663" s="36" t="s">
        <v>105</v>
      </c>
      <c r="F3663" s="21" t="s">
        <v>163</v>
      </c>
      <c r="G3663" s="22">
        <v>1985</v>
      </c>
      <c r="H3663" s="128" t="s">
        <v>645</v>
      </c>
      <c r="I3663" s="40"/>
      <c r="J3663" s="159" t="str">
        <f>IFERROR(IF(K3663&gt;0,I3663*K3663,"   -"),"   -")</f>
        <v xml:space="preserve">   -</v>
      </c>
      <c r="K3663" s="52" t="str">
        <f>_xlfn.IFNA(VLOOKUP(D3663&amp;"."&amp;G3663,PNIdata!$E$6:$L$264,2,FALSE),"-")</f>
        <v>-</v>
      </c>
      <c r="L3663" s="158" t="str">
        <f>IFERROR(IF(O3663&gt;0,I3663*O3663,"   -"),"   -")</f>
        <v xml:space="preserve">   -</v>
      </c>
      <c r="M3663" s="52"/>
      <c r="N3663" s="167"/>
      <c r="O3663" s="167"/>
    </row>
    <row r="3664" spans="1:15" hidden="1" x14ac:dyDescent="0.25">
      <c r="A3664" s="33" t="s">
        <v>154</v>
      </c>
      <c r="B3664" s="34">
        <f>VLOOKUP(D3664,nusedswatershed,4,FALSE)</f>
        <v>25</v>
      </c>
      <c r="C3664" s="35">
        <v>25</v>
      </c>
      <c r="D3664" s="36" t="s">
        <v>224</v>
      </c>
      <c r="E3664" s="36" t="s">
        <v>105</v>
      </c>
      <c r="F3664" s="21" t="s">
        <v>163</v>
      </c>
      <c r="G3664" s="22">
        <v>1984</v>
      </c>
      <c r="H3664" s="128">
        <v>27</v>
      </c>
      <c r="I3664" s="40">
        <v>27</v>
      </c>
      <c r="J3664" s="159" t="str">
        <f>IFERROR(IF(K3664&gt;0,I3664*K3664,"   -"),"   -")</f>
        <v xml:space="preserve">   -</v>
      </c>
      <c r="K3664" s="52" t="str">
        <f>_xlfn.IFNA(VLOOKUP(D3664&amp;"."&amp;G3664,PNIdata!$E$6:$L$264,2,FALSE),"-")</f>
        <v>-</v>
      </c>
      <c r="L3664" s="158" t="str">
        <f>IFERROR(IF(O3664&gt;0,I3664*O3664,"   -"),"   -")</f>
        <v xml:space="preserve">   -</v>
      </c>
      <c r="M3664" s="52"/>
      <c r="N3664" s="167"/>
      <c r="O3664" s="167"/>
    </row>
    <row r="3665" spans="1:15" hidden="1" x14ac:dyDescent="0.25">
      <c r="A3665" s="33" t="s">
        <v>154</v>
      </c>
      <c r="B3665" s="34">
        <f>VLOOKUP(D3665,nusedswatershed,4,FALSE)</f>
        <v>25</v>
      </c>
      <c r="C3665" s="35">
        <v>25</v>
      </c>
      <c r="D3665" s="36" t="s">
        <v>224</v>
      </c>
      <c r="E3665" s="36" t="s">
        <v>105</v>
      </c>
      <c r="F3665" s="21" t="s">
        <v>163</v>
      </c>
      <c r="G3665" s="22">
        <v>1983</v>
      </c>
      <c r="H3665" s="128" t="s">
        <v>643</v>
      </c>
      <c r="I3665" s="40"/>
      <c r="J3665" s="159" t="str">
        <f>IFERROR(IF(K3665&gt;0,I3665*K3665,"   -"),"   -")</f>
        <v xml:space="preserve">   -</v>
      </c>
      <c r="K3665" s="52" t="str">
        <f>_xlfn.IFNA(VLOOKUP(D3665&amp;"."&amp;G3665,PNIdata!$E$6:$L$264,2,FALSE),"-")</f>
        <v>-</v>
      </c>
      <c r="L3665" s="158" t="str">
        <f>IFERROR(IF(O3665&gt;0,I3665*O3665,"   -"),"   -")</f>
        <v xml:space="preserve">   -</v>
      </c>
      <c r="M3665" s="52"/>
      <c r="N3665" s="167"/>
      <c r="O3665" s="167"/>
    </row>
    <row r="3666" spans="1:15" hidden="1" x14ac:dyDescent="0.25">
      <c r="A3666" s="33" t="s">
        <v>154</v>
      </c>
      <c r="B3666" s="34">
        <f>VLOOKUP(D3666,nusedswatershed,4,FALSE)</f>
        <v>25</v>
      </c>
      <c r="C3666" s="35">
        <v>25</v>
      </c>
      <c r="D3666" s="36" t="s">
        <v>224</v>
      </c>
      <c r="E3666" s="36" t="s">
        <v>105</v>
      </c>
      <c r="F3666" s="21" t="s">
        <v>163</v>
      </c>
      <c r="G3666" s="22">
        <v>1982</v>
      </c>
      <c r="H3666" s="128" t="s">
        <v>643</v>
      </c>
      <c r="I3666" s="40"/>
      <c r="J3666" s="159" t="str">
        <f>IFERROR(IF(K3666&gt;0,I3666*K3666,"   -"),"   -")</f>
        <v xml:space="preserve">   -</v>
      </c>
      <c r="K3666" s="52" t="str">
        <f>_xlfn.IFNA(VLOOKUP(D3666&amp;"."&amp;G3666,PNIdata!$E$6:$L$264,2,FALSE),"-")</f>
        <v>-</v>
      </c>
      <c r="L3666" s="158" t="str">
        <f>IFERROR(IF(O3666&gt;0,I3666*O3666,"   -"),"   -")</f>
        <v xml:space="preserve">   -</v>
      </c>
      <c r="M3666" s="52"/>
      <c r="N3666" s="167"/>
      <c r="O3666" s="167"/>
    </row>
    <row r="3667" spans="1:15" hidden="1" x14ac:dyDescent="0.25">
      <c r="A3667" s="33" t="s">
        <v>154</v>
      </c>
      <c r="B3667" s="34">
        <f>VLOOKUP(D3667,nusedswatershed,4,FALSE)</f>
        <v>25</v>
      </c>
      <c r="C3667" s="35">
        <v>25</v>
      </c>
      <c r="D3667" s="36" t="s">
        <v>224</v>
      </c>
      <c r="E3667" s="36" t="s">
        <v>105</v>
      </c>
      <c r="F3667" s="21" t="s">
        <v>163</v>
      </c>
      <c r="G3667" s="22">
        <v>1981</v>
      </c>
      <c r="H3667" s="128">
        <v>10</v>
      </c>
      <c r="I3667" s="40">
        <v>10</v>
      </c>
      <c r="J3667" s="159" t="str">
        <f>IFERROR(IF(K3667&gt;0,I3667*K3667,"   -"),"   -")</f>
        <v xml:space="preserve">   -</v>
      </c>
      <c r="K3667" s="52" t="str">
        <f>_xlfn.IFNA(VLOOKUP(D3667&amp;"."&amp;G3667,PNIdata!$E$6:$L$264,2,FALSE),"-")</f>
        <v>-</v>
      </c>
      <c r="L3667" s="158" t="str">
        <f>IFERROR(IF(O3667&gt;0,I3667*O3667,"   -"),"   -")</f>
        <v xml:space="preserve">   -</v>
      </c>
      <c r="M3667" s="52"/>
      <c r="N3667" s="167"/>
      <c r="O3667" s="167"/>
    </row>
    <row r="3668" spans="1:15" hidden="1" x14ac:dyDescent="0.25">
      <c r="A3668" s="33" t="s">
        <v>154</v>
      </c>
      <c r="B3668" s="34">
        <f>VLOOKUP(D3668,nusedswatershed,4,FALSE)</f>
        <v>25</v>
      </c>
      <c r="C3668" s="35">
        <v>25</v>
      </c>
      <c r="D3668" s="36" t="s">
        <v>224</v>
      </c>
      <c r="E3668" s="36" t="s">
        <v>105</v>
      </c>
      <c r="F3668" s="21" t="s">
        <v>163</v>
      </c>
      <c r="G3668" s="22">
        <v>1980</v>
      </c>
      <c r="H3668" s="128" t="s">
        <v>643</v>
      </c>
      <c r="I3668" s="40"/>
      <c r="J3668" s="159" t="str">
        <f>IFERROR(IF(K3668&gt;0,I3668*K3668,"   -"),"   -")</f>
        <v xml:space="preserve">   -</v>
      </c>
      <c r="K3668" s="52" t="str">
        <f>_xlfn.IFNA(VLOOKUP(D3668&amp;"."&amp;G3668,PNIdata!$E$6:$L$264,2,FALSE),"-")</f>
        <v>-</v>
      </c>
      <c r="L3668" s="158" t="str">
        <f>IFERROR(IF(O3668&gt;0,I3668*O3668,"   -"),"   -")</f>
        <v xml:space="preserve">   -</v>
      </c>
      <c r="M3668" s="52"/>
      <c r="N3668" s="167"/>
      <c r="O3668" s="167"/>
    </row>
    <row r="3669" spans="1:15" hidden="1" x14ac:dyDescent="0.25">
      <c r="A3669" s="33" t="s">
        <v>154</v>
      </c>
      <c r="B3669" s="34">
        <f>VLOOKUP(D3669,nusedswatershed,4,FALSE)</f>
        <v>25</v>
      </c>
      <c r="C3669" s="35">
        <v>25</v>
      </c>
      <c r="D3669" s="36" t="s">
        <v>224</v>
      </c>
      <c r="E3669" s="36" t="s">
        <v>105</v>
      </c>
      <c r="F3669" s="21" t="s">
        <v>163</v>
      </c>
      <c r="G3669" s="22">
        <v>1979</v>
      </c>
      <c r="H3669" s="128">
        <v>40</v>
      </c>
      <c r="I3669" s="40">
        <v>40</v>
      </c>
      <c r="J3669" s="159" t="str">
        <f>IFERROR(IF(K3669&gt;0,I3669*K3669,"   -"),"   -")</f>
        <v xml:space="preserve">   -</v>
      </c>
      <c r="K3669" s="52" t="str">
        <f>_xlfn.IFNA(VLOOKUP(D3669&amp;"."&amp;G3669,PNIdata!$E$6:$L$264,2,FALSE),"-")</f>
        <v>-</v>
      </c>
      <c r="L3669" s="158" t="str">
        <f>IFERROR(IF(O3669&gt;0,I3669*O3669,"   -"),"   -")</f>
        <v xml:space="preserve">   -</v>
      </c>
      <c r="M3669" s="52"/>
      <c r="N3669" s="167"/>
      <c r="O3669" s="167"/>
    </row>
    <row r="3670" spans="1:15" hidden="1" x14ac:dyDescent="0.25">
      <c r="A3670" s="33" t="s">
        <v>154</v>
      </c>
      <c r="B3670" s="34">
        <f>VLOOKUP(D3670,nusedswatershed,4,FALSE)</f>
        <v>25</v>
      </c>
      <c r="C3670" s="35">
        <v>25</v>
      </c>
      <c r="D3670" s="36" t="s">
        <v>224</v>
      </c>
      <c r="E3670" s="36" t="s">
        <v>105</v>
      </c>
      <c r="F3670" s="21" t="s">
        <v>163</v>
      </c>
      <c r="G3670" s="22">
        <v>1978</v>
      </c>
      <c r="H3670" s="128">
        <v>40</v>
      </c>
      <c r="I3670" s="40">
        <v>40</v>
      </c>
      <c r="J3670" s="159" t="str">
        <f>IFERROR(IF(K3670&gt;0,I3670*K3670,"   -"),"   -")</f>
        <v xml:space="preserve">   -</v>
      </c>
      <c r="K3670" s="52" t="str">
        <f>_xlfn.IFNA(VLOOKUP(D3670&amp;"."&amp;G3670,PNIdata!$E$6:$L$264,2,FALSE),"-")</f>
        <v>-</v>
      </c>
      <c r="L3670" s="158" t="str">
        <f>IFERROR(IF(O3670&gt;0,I3670*O3670,"   -"),"   -")</f>
        <v xml:space="preserve">   -</v>
      </c>
      <c r="M3670" s="52"/>
      <c r="N3670" s="167"/>
      <c r="O3670" s="167"/>
    </row>
    <row r="3671" spans="1:15" hidden="1" x14ac:dyDescent="0.25">
      <c r="A3671" s="33" t="s">
        <v>154</v>
      </c>
      <c r="B3671" s="34">
        <f>VLOOKUP(D3671,nusedswatershed,4,FALSE)</f>
        <v>25</v>
      </c>
      <c r="C3671" s="35">
        <v>25</v>
      </c>
      <c r="D3671" s="36" t="s">
        <v>224</v>
      </c>
      <c r="E3671" s="36" t="s">
        <v>105</v>
      </c>
      <c r="F3671" s="21" t="s">
        <v>163</v>
      </c>
      <c r="G3671" s="22">
        <v>1977</v>
      </c>
      <c r="H3671" s="128">
        <v>10</v>
      </c>
      <c r="I3671" s="40">
        <v>10</v>
      </c>
      <c r="J3671" s="159" t="str">
        <f>IFERROR(IF(K3671&gt;0,I3671*K3671,"   -"),"   -")</f>
        <v xml:space="preserve">   -</v>
      </c>
      <c r="K3671" s="52" t="str">
        <f>_xlfn.IFNA(VLOOKUP(D3671&amp;"."&amp;G3671,PNIdata!$E$6:$L$264,2,FALSE),"-")</f>
        <v>-</v>
      </c>
      <c r="L3671" s="158" t="str">
        <f>IFERROR(IF(O3671&gt;0,I3671*O3671,"   -"),"   -")</f>
        <v xml:space="preserve">   -</v>
      </c>
      <c r="M3671" s="52"/>
      <c r="N3671" s="167"/>
      <c r="O3671" s="167"/>
    </row>
    <row r="3672" spans="1:15" hidden="1" x14ac:dyDescent="0.25">
      <c r="A3672" s="33" t="s">
        <v>154</v>
      </c>
      <c r="B3672" s="34">
        <f>VLOOKUP(D3672,nusedswatershed,4,FALSE)</f>
        <v>25</v>
      </c>
      <c r="C3672" s="35">
        <v>25</v>
      </c>
      <c r="D3672" s="36" t="s">
        <v>224</v>
      </c>
      <c r="E3672" s="36" t="s">
        <v>105</v>
      </c>
      <c r="F3672" s="21" t="s">
        <v>163</v>
      </c>
      <c r="G3672" s="22">
        <v>1976</v>
      </c>
      <c r="H3672" s="128" t="s">
        <v>643</v>
      </c>
      <c r="I3672" s="40"/>
      <c r="J3672" s="159" t="str">
        <f>IFERROR(IF(K3672&gt;0,I3672*K3672,"   -"),"   -")</f>
        <v xml:space="preserve">   -</v>
      </c>
      <c r="K3672" s="52" t="str">
        <f>_xlfn.IFNA(VLOOKUP(D3672&amp;"."&amp;G3672,PNIdata!$E$6:$L$264,2,FALSE),"-")</f>
        <v>-</v>
      </c>
      <c r="L3672" s="158" t="str">
        <f>IFERROR(IF(O3672&gt;0,I3672*O3672,"   -"),"   -")</f>
        <v xml:space="preserve">   -</v>
      </c>
      <c r="M3672" s="52"/>
      <c r="N3672" s="167"/>
      <c r="O3672" s="167"/>
    </row>
    <row r="3673" spans="1:15" hidden="1" x14ac:dyDescent="0.25">
      <c r="A3673" s="33" t="s">
        <v>154</v>
      </c>
      <c r="B3673" s="34">
        <f>VLOOKUP(D3673,nusedswatershed,4,FALSE)</f>
        <v>25</v>
      </c>
      <c r="C3673" s="35">
        <v>25</v>
      </c>
      <c r="D3673" s="36" t="s">
        <v>224</v>
      </c>
      <c r="E3673" s="36" t="s">
        <v>105</v>
      </c>
      <c r="F3673" s="21" t="s">
        <v>163</v>
      </c>
      <c r="G3673" s="22">
        <v>1975</v>
      </c>
      <c r="H3673" s="128">
        <v>25</v>
      </c>
      <c r="I3673" s="40">
        <v>25</v>
      </c>
      <c r="J3673" s="159" t="str">
        <f>IFERROR(IF(K3673&gt;0,I3673*K3673,"   -"),"   -")</f>
        <v xml:space="preserve">   -</v>
      </c>
      <c r="K3673" s="52" t="str">
        <f>_xlfn.IFNA(VLOOKUP(D3673&amp;"."&amp;G3673,PNIdata!$E$6:$L$264,2,FALSE),"-")</f>
        <v>-</v>
      </c>
      <c r="L3673" s="158" t="str">
        <f>IFERROR(IF(O3673&gt;0,I3673*O3673,"   -"),"   -")</f>
        <v xml:space="preserve">   -</v>
      </c>
      <c r="M3673" s="52"/>
      <c r="N3673" s="167"/>
      <c r="O3673" s="167"/>
    </row>
    <row r="3674" spans="1:15" hidden="1" x14ac:dyDescent="0.25">
      <c r="A3674" s="33" t="s">
        <v>154</v>
      </c>
      <c r="B3674" s="34">
        <f>VLOOKUP(D3674,nusedswatershed,4,FALSE)</f>
        <v>25</v>
      </c>
      <c r="C3674" s="35">
        <v>25</v>
      </c>
      <c r="D3674" s="36" t="s">
        <v>224</v>
      </c>
      <c r="E3674" s="36" t="s">
        <v>105</v>
      </c>
      <c r="F3674" s="21" t="s">
        <v>163</v>
      </c>
      <c r="G3674" s="22">
        <v>1974</v>
      </c>
      <c r="H3674" s="128">
        <v>25</v>
      </c>
      <c r="I3674" s="40">
        <v>25</v>
      </c>
      <c r="J3674" s="159" t="str">
        <f>IFERROR(IF(K3674&gt;0,I3674*K3674,"   -"),"   -")</f>
        <v xml:space="preserve">   -</v>
      </c>
      <c r="K3674" s="52" t="str">
        <f>_xlfn.IFNA(VLOOKUP(D3674&amp;"."&amp;G3674,PNIdata!$E$6:$L$264,2,FALSE),"-")</f>
        <v>-</v>
      </c>
      <c r="L3674" s="158" t="str">
        <f>IFERROR(IF(O3674&gt;0,I3674*O3674,"   -"),"   -")</f>
        <v xml:space="preserve">   -</v>
      </c>
      <c r="M3674" s="52"/>
      <c r="N3674" s="167"/>
      <c r="O3674" s="167"/>
    </row>
    <row r="3675" spans="1:15" hidden="1" x14ac:dyDescent="0.25">
      <c r="A3675" s="33" t="s">
        <v>154</v>
      </c>
      <c r="B3675" s="34">
        <f>VLOOKUP(D3675,nusedswatershed,4,FALSE)</f>
        <v>25</v>
      </c>
      <c r="C3675" s="35">
        <v>25</v>
      </c>
      <c r="D3675" s="36" t="s">
        <v>224</v>
      </c>
      <c r="E3675" s="36" t="s">
        <v>105</v>
      </c>
      <c r="F3675" s="21" t="s">
        <v>163</v>
      </c>
      <c r="G3675" s="22">
        <v>1973</v>
      </c>
      <c r="H3675" s="128">
        <v>75</v>
      </c>
      <c r="I3675" s="40">
        <v>75</v>
      </c>
      <c r="J3675" s="159" t="str">
        <f>IFERROR(IF(K3675&gt;0,I3675*K3675,"   -"),"   -")</f>
        <v xml:space="preserve">   -</v>
      </c>
      <c r="K3675" s="52" t="str">
        <f>_xlfn.IFNA(VLOOKUP(D3675&amp;"."&amp;G3675,PNIdata!$E$6:$L$264,2,FALSE),"-")</f>
        <v>-</v>
      </c>
      <c r="L3675" s="158" t="str">
        <f>IFERROR(IF(O3675&gt;0,I3675*O3675,"   -"),"   -")</f>
        <v xml:space="preserve">   -</v>
      </c>
      <c r="M3675" s="52"/>
      <c r="N3675" s="167"/>
      <c r="O3675" s="167"/>
    </row>
    <row r="3676" spans="1:15" hidden="1" x14ac:dyDescent="0.25">
      <c r="A3676" s="33" t="s">
        <v>154</v>
      </c>
      <c r="B3676" s="34">
        <f>VLOOKUP(D3676,nusedswatershed,4,FALSE)</f>
        <v>25</v>
      </c>
      <c r="C3676" s="35">
        <v>25</v>
      </c>
      <c r="D3676" s="36" t="s">
        <v>224</v>
      </c>
      <c r="E3676" s="36" t="s">
        <v>105</v>
      </c>
      <c r="F3676" s="21" t="s">
        <v>163</v>
      </c>
      <c r="G3676" s="22">
        <v>1972</v>
      </c>
      <c r="H3676" s="128">
        <v>25</v>
      </c>
      <c r="I3676" s="40">
        <v>25</v>
      </c>
      <c r="J3676" s="159" t="str">
        <f>IFERROR(IF(K3676&gt;0,I3676*K3676,"   -"),"   -")</f>
        <v xml:space="preserve">   -</v>
      </c>
      <c r="K3676" s="52" t="str">
        <f>_xlfn.IFNA(VLOOKUP(D3676&amp;"."&amp;G3676,PNIdata!$E$6:$L$264,2,FALSE),"-")</f>
        <v>-</v>
      </c>
      <c r="L3676" s="158" t="str">
        <f>IFERROR(IF(O3676&gt;0,I3676*O3676,"   -"),"   -")</f>
        <v xml:space="preserve">   -</v>
      </c>
      <c r="M3676" s="52"/>
      <c r="N3676" s="167"/>
      <c r="O3676" s="167"/>
    </row>
    <row r="3677" spans="1:15" hidden="1" x14ac:dyDescent="0.25">
      <c r="A3677" s="33" t="s">
        <v>154</v>
      </c>
      <c r="B3677" s="34">
        <f>VLOOKUP(D3677,nusedswatershed,4,FALSE)</f>
        <v>25</v>
      </c>
      <c r="C3677" s="35">
        <v>25</v>
      </c>
      <c r="D3677" s="36" t="s">
        <v>224</v>
      </c>
      <c r="E3677" s="36" t="s">
        <v>105</v>
      </c>
      <c r="F3677" s="21" t="s">
        <v>163</v>
      </c>
      <c r="G3677" s="22">
        <v>1971</v>
      </c>
      <c r="H3677" s="128">
        <v>25</v>
      </c>
      <c r="I3677" s="40">
        <v>25</v>
      </c>
      <c r="J3677" s="159" t="str">
        <f>IFERROR(IF(K3677&gt;0,I3677*K3677,"   -"),"   -")</f>
        <v xml:space="preserve">   -</v>
      </c>
      <c r="K3677" s="52" t="str">
        <f>_xlfn.IFNA(VLOOKUP(D3677&amp;"."&amp;G3677,PNIdata!$E$6:$L$264,2,FALSE),"-")</f>
        <v>-</v>
      </c>
      <c r="L3677" s="158" t="str">
        <f>IFERROR(IF(O3677&gt;0,I3677*O3677,"   -"),"   -")</f>
        <v xml:space="preserve">   -</v>
      </c>
      <c r="M3677" s="52"/>
      <c r="N3677" s="167"/>
      <c r="O3677" s="167"/>
    </row>
    <row r="3678" spans="1:15" hidden="1" x14ac:dyDescent="0.25">
      <c r="A3678" s="33" t="s">
        <v>154</v>
      </c>
      <c r="B3678" s="34">
        <f>VLOOKUP(D3678,nusedswatershed,4,FALSE)</f>
        <v>25</v>
      </c>
      <c r="C3678" s="35">
        <v>25</v>
      </c>
      <c r="D3678" s="36" t="s">
        <v>224</v>
      </c>
      <c r="E3678" s="36" t="s">
        <v>105</v>
      </c>
      <c r="F3678" s="21" t="s">
        <v>163</v>
      </c>
      <c r="G3678" s="22">
        <v>1970</v>
      </c>
      <c r="H3678" s="128">
        <v>25</v>
      </c>
      <c r="I3678" s="40">
        <v>25</v>
      </c>
      <c r="J3678" s="159" t="str">
        <f>IFERROR(IF(K3678&gt;0,I3678*K3678,"   -"),"   -")</f>
        <v xml:space="preserve">   -</v>
      </c>
      <c r="K3678" s="52" t="str">
        <f>_xlfn.IFNA(VLOOKUP(D3678&amp;"."&amp;G3678,PNIdata!$E$6:$L$264,2,FALSE),"-")</f>
        <v>-</v>
      </c>
      <c r="L3678" s="158" t="str">
        <f>IFERROR(IF(O3678&gt;0,I3678*O3678,"   -"),"   -")</f>
        <v xml:space="preserve">   -</v>
      </c>
      <c r="M3678" s="52"/>
      <c r="N3678" s="167"/>
      <c r="O3678" s="167"/>
    </row>
    <row r="3679" spans="1:15" hidden="1" x14ac:dyDescent="0.25">
      <c r="A3679" s="33" t="s">
        <v>154</v>
      </c>
      <c r="B3679" s="34">
        <f>VLOOKUP(D3679,nusedswatershed,4,FALSE)</f>
        <v>25</v>
      </c>
      <c r="C3679" s="35">
        <v>25</v>
      </c>
      <c r="D3679" s="36" t="s">
        <v>224</v>
      </c>
      <c r="E3679" s="36" t="s">
        <v>105</v>
      </c>
      <c r="F3679" s="21" t="s">
        <v>163</v>
      </c>
      <c r="G3679" s="22">
        <v>1969</v>
      </c>
      <c r="H3679" s="128">
        <v>75</v>
      </c>
      <c r="I3679" s="40">
        <v>75</v>
      </c>
      <c r="J3679" s="159" t="str">
        <f>IFERROR(IF(K3679&gt;0,I3679*K3679,"   -"),"   -")</f>
        <v xml:space="preserve">   -</v>
      </c>
      <c r="K3679" s="52" t="str">
        <f>_xlfn.IFNA(VLOOKUP(D3679&amp;"."&amp;G3679,PNIdata!$E$6:$L$264,2,FALSE),"-")</f>
        <v>-</v>
      </c>
      <c r="L3679" s="158" t="str">
        <f>IFERROR(IF(O3679&gt;0,I3679*O3679,"   -"),"   -")</f>
        <v xml:space="preserve">   -</v>
      </c>
      <c r="M3679" s="52"/>
      <c r="N3679" s="167"/>
      <c r="O3679" s="167"/>
    </row>
    <row r="3680" spans="1:15" hidden="1" x14ac:dyDescent="0.25">
      <c r="A3680" s="33" t="s">
        <v>154</v>
      </c>
      <c r="B3680" s="34">
        <f>VLOOKUP(D3680,nusedswatershed,4,FALSE)</f>
        <v>25</v>
      </c>
      <c r="C3680" s="35">
        <v>25</v>
      </c>
      <c r="D3680" s="36" t="s">
        <v>224</v>
      </c>
      <c r="E3680" s="36" t="s">
        <v>105</v>
      </c>
      <c r="F3680" s="21" t="s">
        <v>163</v>
      </c>
      <c r="G3680" s="22">
        <v>1968</v>
      </c>
      <c r="H3680" s="128">
        <v>75</v>
      </c>
      <c r="I3680" s="40">
        <v>75</v>
      </c>
      <c r="J3680" s="159" t="str">
        <f>IFERROR(IF(K3680&gt;0,I3680*K3680,"   -"),"   -")</f>
        <v xml:space="preserve">   -</v>
      </c>
      <c r="K3680" s="52" t="str">
        <f>_xlfn.IFNA(VLOOKUP(D3680&amp;"."&amp;G3680,PNIdata!$E$6:$L$264,2,FALSE),"-")</f>
        <v>-</v>
      </c>
      <c r="L3680" s="158" t="str">
        <f>IFERROR(IF(O3680&gt;0,I3680*O3680,"   -"),"   -")</f>
        <v xml:space="preserve">   -</v>
      </c>
      <c r="M3680" s="52"/>
      <c r="N3680" s="167"/>
      <c r="O3680" s="167"/>
    </row>
    <row r="3681" spans="1:15" hidden="1" x14ac:dyDescent="0.25">
      <c r="A3681" s="33" t="s">
        <v>154</v>
      </c>
      <c r="B3681" s="34">
        <f>VLOOKUP(D3681,nusedswatershed,4,FALSE)</f>
        <v>25</v>
      </c>
      <c r="C3681" s="35">
        <v>25</v>
      </c>
      <c r="D3681" s="36" t="s">
        <v>224</v>
      </c>
      <c r="E3681" s="36" t="s">
        <v>105</v>
      </c>
      <c r="F3681" s="21" t="s">
        <v>163</v>
      </c>
      <c r="G3681" s="22">
        <v>1967</v>
      </c>
      <c r="H3681" s="128">
        <v>25</v>
      </c>
      <c r="I3681" s="40">
        <v>25</v>
      </c>
      <c r="J3681" s="159" t="str">
        <f>IFERROR(IF(K3681&gt;0,I3681*K3681,"   -"),"   -")</f>
        <v xml:space="preserve">   -</v>
      </c>
      <c r="K3681" s="52" t="str">
        <f>_xlfn.IFNA(VLOOKUP(D3681&amp;"."&amp;G3681,PNIdata!$E$6:$L$264,2,FALSE),"-")</f>
        <v>-</v>
      </c>
      <c r="L3681" s="158" t="str">
        <f>IFERROR(IF(O3681&gt;0,I3681*O3681,"   -"),"   -")</f>
        <v xml:space="preserve">   -</v>
      </c>
      <c r="M3681" s="52"/>
      <c r="N3681" s="167"/>
      <c r="O3681" s="167"/>
    </row>
    <row r="3682" spans="1:15" hidden="1" x14ac:dyDescent="0.25">
      <c r="A3682" s="33" t="s">
        <v>154</v>
      </c>
      <c r="B3682" s="34">
        <f>VLOOKUP(D3682,nusedswatershed,4,FALSE)</f>
        <v>25</v>
      </c>
      <c r="C3682" s="35">
        <v>25</v>
      </c>
      <c r="D3682" s="36" t="s">
        <v>224</v>
      </c>
      <c r="E3682" s="36" t="s">
        <v>105</v>
      </c>
      <c r="F3682" s="21" t="s">
        <v>163</v>
      </c>
      <c r="G3682" s="22">
        <v>1966</v>
      </c>
      <c r="H3682" s="128">
        <v>750</v>
      </c>
      <c r="I3682" s="40">
        <v>750</v>
      </c>
      <c r="J3682" s="159" t="str">
        <f>IFERROR(IF(K3682&gt;0,I3682*K3682,"   -"),"   -")</f>
        <v xml:space="preserve">   -</v>
      </c>
      <c r="K3682" s="52" t="str">
        <f>_xlfn.IFNA(VLOOKUP(D3682&amp;"."&amp;G3682,PNIdata!$E$6:$L$264,2,FALSE),"-")</f>
        <v>-</v>
      </c>
      <c r="L3682" s="158" t="str">
        <f>IFERROR(IF(O3682&gt;0,I3682*O3682,"   -"),"   -")</f>
        <v xml:space="preserve">   -</v>
      </c>
      <c r="M3682" s="52"/>
      <c r="N3682" s="167"/>
      <c r="O3682" s="167"/>
    </row>
    <row r="3683" spans="1:15" hidden="1" x14ac:dyDescent="0.25">
      <c r="A3683" s="33" t="s">
        <v>154</v>
      </c>
      <c r="B3683" s="34">
        <f>VLOOKUP(D3683,nusedswatershed,4,FALSE)</f>
        <v>25</v>
      </c>
      <c r="C3683" s="35">
        <v>25</v>
      </c>
      <c r="D3683" s="36" t="s">
        <v>224</v>
      </c>
      <c r="E3683" s="36" t="s">
        <v>105</v>
      </c>
      <c r="F3683" s="21" t="s">
        <v>163</v>
      </c>
      <c r="G3683" s="22">
        <v>1965</v>
      </c>
      <c r="H3683" s="128">
        <v>750</v>
      </c>
      <c r="I3683" s="40">
        <v>750</v>
      </c>
      <c r="J3683" s="159" t="str">
        <f>IFERROR(IF(K3683&gt;0,I3683*K3683,"   -"),"   -")</f>
        <v xml:space="preserve">   -</v>
      </c>
      <c r="K3683" s="52" t="str">
        <f>_xlfn.IFNA(VLOOKUP(D3683&amp;"."&amp;G3683,PNIdata!$E$6:$L$264,2,FALSE),"-")</f>
        <v>-</v>
      </c>
      <c r="L3683" s="158" t="str">
        <f>IFERROR(IF(O3683&gt;0,I3683*O3683,"   -"),"   -")</f>
        <v xml:space="preserve">   -</v>
      </c>
      <c r="M3683" s="52"/>
      <c r="N3683" s="167"/>
      <c r="O3683" s="167"/>
    </row>
    <row r="3684" spans="1:15" hidden="1" x14ac:dyDescent="0.25">
      <c r="A3684" s="33" t="s">
        <v>154</v>
      </c>
      <c r="B3684" s="34">
        <f>VLOOKUP(D3684,nusedswatershed,4,FALSE)</f>
        <v>25</v>
      </c>
      <c r="C3684" s="35">
        <v>25</v>
      </c>
      <c r="D3684" s="36" t="s">
        <v>224</v>
      </c>
      <c r="E3684" s="36" t="s">
        <v>105</v>
      </c>
      <c r="F3684" s="21" t="s">
        <v>163</v>
      </c>
      <c r="G3684" s="22">
        <v>1964</v>
      </c>
      <c r="H3684" s="128">
        <v>750</v>
      </c>
      <c r="I3684" s="40">
        <v>750</v>
      </c>
      <c r="J3684" s="159" t="str">
        <f>IFERROR(IF(K3684&gt;0,I3684*K3684,"   -"),"   -")</f>
        <v xml:space="preserve">   -</v>
      </c>
      <c r="K3684" s="52" t="str">
        <f>_xlfn.IFNA(VLOOKUP(D3684&amp;"."&amp;G3684,PNIdata!$E$6:$L$264,2,FALSE),"-")</f>
        <v>-</v>
      </c>
      <c r="L3684" s="158" t="str">
        <f>IFERROR(IF(O3684&gt;0,I3684*O3684,"   -"),"   -")</f>
        <v xml:space="preserve">   -</v>
      </c>
      <c r="M3684" s="52"/>
      <c r="N3684" s="167"/>
      <c r="O3684" s="167"/>
    </row>
    <row r="3685" spans="1:15" hidden="1" x14ac:dyDescent="0.25">
      <c r="A3685" s="33" t="s">
        <v>154</v>
      </c>
      <c r="B3685" s="34">
        <f>VLOOKUP(D3685,nusedswatershed,4,FALSE)</f>
        <v>25</v>
      </c>
      <c r="C3685" s="35">
        <v>25</v>
      </c>
      <c r="D3685" s="36" t="s">
        <v>224</v>
      </c>
      <c r="E3685" s="36" t="s">
        <v>105</v>
      </c>
      <c r="F3685" s="21" t="s">
        <v>163</v>
      </c>
      <c r="G3685" s="22">
        <v>1963</v>
      </c>
      <c r="H3685" s="128">
        <v>200</v>
      </c>
      <c r="I3685" s="40">
        <v>200</v>
      </c>
      <c r="J3685" s="159" t="str">
        <f>IFERROR(IF(K3685&gt;0,I3685*K3685,"   -"),"   -")</f>
        <v xml:space="preserve">   -</v>
      </c>
      <c r="K3685" s="52" t="str">
        <f>_xlfn.IFNA(VLOOKUP(D3685&amp;"."&amp;G3685,PNIdata!$E$6:$L$264,2,FALSE),"-")</f>
        <v>-</v>
      </c>
      <c r="L3685" s="158" t="str">
        <f>IFERROR(IF(O3685&gt;0,I3685*O3685,"   -"),"   -")</f>
        <v xml:space="preserve">   -</v>
      </c>
      <c r="M3685" s="52"/>
      <c r="N3685" s="167"/>
      <c r="O3685" s="167"/>
    </row>
    <row r="3686" spans="1:15" hidden="1" x14ac:dyDescent="0.25">
      <c r="A3686" s="33" t="s">
        <v>154</v>
      </c>
      <c r="B3686" s="34">
        <f>VLOOKUP(D3686,nusedswatershed,4,FALSE)</f>
        <v>25</v>
      </c>
      <c r="C3686" s="35">
        <v>25</v>
      </c>
      <c r="D3686" s="36" t="s">
        <v>224</v>
      </c>
      <c r="E3686" s="36" t="s">
        <v>105</v>
      </c>
      <c r="F3686" s="21" t="s">
        <v>163</v>
      </c>
      <c r="G3686" s="22">
        <v>1962</v>
      </c>
      <c r="H3686" s="128">
        <v>200</v>
      </c>
      <c r="I3686" s="40">
        <v>200</v>
      </c>
      <c r="J3686" s="159" t="str">
        <f>IFERROR(IF(K3686&gt;0,I3686*K3686,"   -"),"   -")</f>
        <v xml:space="preserve">   -</v>
      </c>
      <c r="K3686" s="52" t="str">
        <f>_xlfn.IFNA(VLOOKUP(D3686&amp;"."&amp;G3686,PNIdata!$E$6:$L$264,2,FALSE),"-")</f>
        <v>-</v>
      </c>
      <c r="L3686" s="158" t="str">
        <f>IFERROR(IF(O3686&gt;0,I3686*O3686,"   -"),"   -")</f>
        <v xml:space="preserve">   -</v>
      </c>
      <c r="M3686" s="52"/>
      <c r="N3686" s="167"/>
      <c r="O3686" s="167"/>
    </row>
    <row r="3687" spans="1:15" hidden="1" x14ac:dyDescent="0.25">
      <c r="A3687" s="33" t="s">
        <v>154</v>
      </c>
      <c r="B3687" s="34">
        <f>VLOOKUP(D3687,nusedswatershed,4,FALSE)</f>
        <v>25</v>
      </c>
      <c r="C3687" s="35">
        <v>25</v>
      </c>
      <c r="D3687" s="36" t="s">
        <v>224</v>
      </c>
      <c r="E3687" s="36" t="s">
        <v>105</v>
      </c>
      <c r="F3687" s="21" t="s">
        <v>163</v>
      </c>
      <c r="G3687" s="22">
        <v>1961</v>
      </c>
      <c r="H3687" s="128">
        <v>200</v>
      </c>
      <c r="I3687" s="40">
        <v>200</v>
      </c>
      <c r="J3687" s="159" t="str">
        <f>IFERROR(IF(K3687&gt;0,I3687*K3687,"   -"),"   -")</f>
        <v xml:space="preserve">   -</v>
      </c>
      <c r="K3687" s="52" t="str">
        <f>_xlfn.IFNA(VLOOKUP(D3687&amp;"."&amp;G3687,PNIdata!$E$6:$L$264,2,FALSE),"-")</f>
        <v>-</v>
      </c>
      <c r="L3687" s="158" t="str">
        <f>IFERROR(IF(O3687&gt;0,I3687*O3687,"   -"),"   -")</f>
        <v xml:space="preserve">   -</v>
      </c>
      <c r="M3687" s="52"/>
      <c r="N3687" s="167"/>
      <c r="O3687" s="167"/>
    </row>
    <row r="3688" spans="1:15" hidden="1" x14ac:dyDescent="0.25">
      <c r="A3688" s="33" t="s">
        <v>154</v>
      </c>
      <c r="B3688" s="34">
        <f>VLOOKUP(D3688,nusedswatershed,4,FALSE)</f>
        <v>25</v>
      </c>
      <c r="C3688" s="35">
        <v>25</v>
      </c>
      <c r="D3688" s="36" t="s">
        <v>224</v>
      </c>
      <c r="E3688" s="36" t="s">
        <v>105</v>
      </c>
      <c r="F3688" s="21" t="s">
        <v>163</v>
      </c>
      <c r="G3688" s="22">
        <v>1960</v>
      </c>
      <c r="H3688" s="128">
        <v>75</v>
      </c>
      <c r="I3688" s="40">
        <v>75</v>
      </c>
      <c r="J3688" s="159" t="str">
        <f>IFERROR(IF(K3688&gt;0,I3688*K3688,"   -"),"   -")</f>
        <v xml:space="preserve">   -</v>
      </c>
      <c r="K3688" s="52" t="str">
        <f>_xlfn.IFNA(VLOOKUP(D3688&amp;"."&amp;G3688,PNIdata!$E$6:$L$264,2,FALSE),"-")</f>
        <v>-</v>
      </c>
      <c r="L3688" s="158" t="str">
        <f>IFERROR(IF(O3688&gt;0,I3688*O3688,"   -"),"   -")</f>
        <v xml:space="preserve">   -</v>
      </c>
      <c r="M3688" s="52"/>
      <c r="N3688" s="167"/>
      <c r="O3688" s="167"/>
    </row>
    <row r="3689" spans="1:15" hidden="1" x14ac:dyDescent="0.25">
      <c r="A3689" s="33" t="s">
        <v>154</v>
      </c>
      <c r="B3689" s="34">
        <f>VLOOKUP(D3689,nusedswatershed,4,FALSE)</f>
        <v>25</v>
      </c>
      <c r="C3689" s="35">
        <v>25</v>
      </c>
      <c r="D3689" s="36" t="s">
        <v>224</v>
      </c>
      <c r="E3689" s="36" t="s">
        <v>105</v>
      </c>
      <c r="F3689" s="21" t="s">
        <v>163</v>
      </c>
      <c r="G3689" s="22">
        <v>1959</v>
      </c>
      <c r="H3689" s="128">
        <v>75</v>
      </c>
      <c r="I3689" s="40">
        <v>75</v>
      </c>
      <c r="J3689" s="159" t="str">
        <f>IFERROR(IF(K3689&gt;0,I3689*K3689,"   -"),"   -")</f>
        <v xml:space="preserve">   -</v>
      </c>
      <c r="K3689" s="52" t="str">
        <f>_xlfn.IFNA(VLOOKUP(D3689&amp;"."&amp;G3689,PNIdata!$E$6:$L$264,2,FALSE),"-")</f>
        <v>-</v>
      </c>
      <c r="L3689" s="158" t="str">
        <f>IFERROR(IF(O3689&gt;0,I3689*O3689,"   -"),"   -")</f>
        <v xml:space="preserve">   -</v>
      </c>
      <c r="M3689" s="52"/>
      <c r="N3689" s="167"/>
      <c r="O3689" s="167"/>
    </row>
    <row r="3690" spans="1:15" hidden="1" x14ac:dyDescent="0.25">
      <c r="A3690" s="33" t="s">
        <v>154</v>
      </c>
      <c r="B3690" s="34">
        <f>VLOOKUP(D3690,nusedswatershed,4,FALSE)</f>
        <v>25</v>
      </c>
      <c r="C3690" s="35">
        <v>25</v>
      </c>
      <c r="D3690" s="36" t="s">
        <v>224</v>
      </c>
      <c r="E3690" s="36" t="s">
        <v>105</v>
      </c>
      <c r="F3690" s="21" t="s">
        <v>163</v>
      </c>
      <c r="G3690" s="22">
        <v>1958</v>
      </c>
      <c r="H3690" s="128">
        <v>25</v>
      </c>
      <c r="I3690" s="40">
        <v>25</v>
      </c>
      <c r="J3690" s="159" t="str">
        <f>IFERROR(IF(K3690&gt;0,I3690*K3690,"   -"),"   -")</f>
        <v xml:space="preserve">   -</v>
      </c>
      <c r="K3690" s="52" t="str">
        <f>_xlfn.IFNA(VLOOKUP(D3690&amp;"."&amp;G3690,PNIdata!$E$6:$L$264,2,FALSE),"-")</f>
        <v>-</v>
      </c>
      <c r="L3690" s="158" t="str">
        <f>IFERROR(IF(O3690&gt;0,I3690*O3690,"   -"),"   -")</f>
        <v xml:space="preserve">   -</v>
      </c>
      <c r="M3690" s="52"/>
      <c r="N3690" s="167"/>
      <c r="O3690" s="167"/>
    </row>
    <row r="3691" spans="1:15" hidden="1" x14ac:dyDescent="0.25">
      <c r="A3691" s="33" t="s">
        <v>154</v>
      </c>
      <c r="B3691" s="34">
        <f>VLOOKUP(D3691,nusedswatershed,4,FALSE)</f>
        <v>25</v>
      </c>
      <c r="C3691" s="35">
        <v>25</v>
      </c>
      <c r="D3691" s="36" t="s">
        <v>224</v>
      </c>
      <c r="E3691" s="36" t="s">
        <v>105</v>
      </c>
      <c r="F3691" s="21" t="s">
        <v>163</v>
      </c>
      <c r="G3691" s="22">
        <v>1957</v>
      </c>
      <c r="H3691" s="128" t="s">
        <v>645</v>
      </c>
      <c r="I3691" s="40"/>
      <c r="J3691" s="159" t="str">
        <f>IFERROR(IF(K3691&gt;0,I3691*K3691,"   -"),"   -")</f>
        <v xml:space="preserve">   -</v>
      </c>
      <c r="K3691" s="52" t="str">
        <f>_xlfn.IFNA(VLOOKUP(D3691&amp;"."&amp;G3691,PNIdata!$E$6:$L$264,2,FALSE),"-")</f>
        <v>-</v>
      </c>
      <c r="L3691" s="158" t="str">
        <f>IFERROR(IF(O3691&gt;0,I3691*O3691,"   -"),"   -")</f>
        <v xml:space="preserve">   -</v>
      </c>
      <c r="M3691" s="52"/>
      <c r="N3691" s="167"/>
      <c r="O3691" s="167"/>
    </row>
    <row r="3692" spans="1:15" hidden="1" x14ac:dyDescent="0.25">
      <c r="A3692" s="33" t="s">
        <v>154</v>
      </c>
      <c r="B3692" s="34">
        <f>VLOOKUP(D3692,nusedswatershed,4,FALSE)</f>
        <v>25</v>
      </c>
      <c r="C3692" s="35">
        <v>25</v>
      </c>
      <c r="D3692" s="36" t="s">
        <v>224</v>
      </c>
      <c r="E3692" s="36" t="s">
        <v>105</v>
      </c>
      <c r="F3692" s="21" t="s">
        <v>163</v>
      </c>
      <c r="G3692" s="22">
        <v>1956</v>
      </c>
      <c r="H3692" s="128" t="s">
        <v>645</v>
      </c>
      <c r="I3692" s="40"/>
      <c r="J3692" s="159" t="str">
        <f>IFERROR(IF(K3692&gt;0,I3692*K3692,"   -"),"   -")</f>
        <v xml:space="preserve">   -</v>
      </c>
      <c r="K3692" s="52" t="str">
        <f>_xlfn.IFNA(VLOOKUP(D3692&amp;"."&amp;G3692,PNIdata!$E$6:$L$264,2,FALSE),"-")</f>
        <v>-</v>
      </c>
      <c r="L3692" s="158" t="str">
        <f>IFERROR(IF(O3692&gt;0,I3692*O3692,"   -"),"   -")</f>
        <v xml:space="preserve">   -</v>
      </c>
      <c r="M3692" s="52"/>
      <c r="N3692" s="167"/>
      <c r="O3692" s="167"/>
    </row>
    <row r="3693" spans="1:15" hidden="1" x14ac:dyDescent="0.25">
      <c r="A3693" s="33" t="s">
        <v>154</v>
      </c>
      <c r="B3693" s="34">
        <f>VLOOKUP(D3693,nusedswatershed,4,FALSE)</f>
        <v>25</v>
      </c>
      <c r="C3693" s="35">
        <v>25</v>
      </c>
      <c r="D3693" s="36" t="s">
        <v>224</v>
      </c>
      <c r="E3693" s="36" t="s">
        <v>105</v>
      </c>
      <c r="F3693" s="21" t="s">
        <v>163</v>
      </c>
      <c r="G3693" s="22">
        <v>1955</v>
      </c>
      <c r="H3693" s="128" t="s">
        <v>645</v>
      </c>
      <c r="I3693" s="40"/>
      <c r="J3693" s="159" t="str">
        <f>IFERROR(IF(K3693&gt;0,I3693*K3693,"   -"),"   -")</f>
        <v xml:space="preserve">   -</v>
      </c>
      <c r="K3693" s="52" t="str">
        <f>_xlfn.IFNA(VLOOKUP(D3693&amp;"."&amp;G3693,PNIdata!$E$6:$L$264,2,FALSE),"-")</f>
        <v>-</v>
      </c>
      <c r="L3693" s="158" t="str">
        <f>IFERROR(IF(O3693&gt;0,I3693*O3693,"   -"),"   -")</f>
        <v xml:space="preserve">   -</v>
      </c>
      <c r="M3693" s="52"/>
      <c r="N3693" s="167"/>
      <c r="O3693" s="167"/>
    </row>
    <row r="3694" spans="1:15" hidden="1" x14ac:dyDescent="0.25">
      <c r="A3694" s="33" t="s">
        <v>154</v>
      </c>
      <c r="B3694" s="34">
        <f>VLOOKUP(D3694,nusedswatershed,4,FALSE)</f>
        <v>25</v>
      </c>
      <c r="C3694" s="35">
        <v>25</v>
      </c>
      <c r="D3694" s="36" t="s">
        <v>224</v>
      </c>
      <c r="E3694" s="36" t="s">
        <v>105</v>
      </c>
      <c r="F3694" s="21" t="s">
        <v>163</v>
      </c>
      <c r="G3694" s="22">
        <v>1954</v>
      </c>
      <c r="H3694" s="128">
        <v>75</v>
      </c>
      <c r="I3694" s="40">
        <v>75</v>
      </c>
      <c r="J3694" s="159" t="str">
        <f>IFERROR(IF(K3694&gt;0,I3694*K3694,"   -"),"   -")</f>
        <v xml:space="preserve">   -</v>
      </c>
      <c r="K3694" s="52" t="str">
        <f>_xlfn.IFNA(VLOOKUP(D3694&amp;"."&amp;G3694,PNIdata!$E$6:$L$264,2,FALSE),"-")</f>
        <v>-</v>
      </c>
      <c r="L3694" s="158" t="str">
        <f>IFERROR(IF(O3694&gt;0,I3694*O3694,"   -"),"   -")</f>
        <v xml:space="preserve">   -</v>
      </c>
      <c r="M3694" s="52"/>
      <c r="N3694" s="167"/>
      <c r="O3694" s="167"/>
    </row>
    <row r="3695" spans="1:15" hidden="1" x14ac:dyDescent="0.25">
      <c r="A3695" s="33" t="s">
        <v>154</v>
      </c>
      <c r="B3695" s="34">
        <f>VLOOKUP(D3695,nusedswatershed,4,FALSE)</f>
        <v>25</v>
      </c>
      <c r="C3695" s="35">
        <v>25</v>
      </c>
      <c r="D3695" s="36" t="s">
        <v>224</v>
      </c>
      <c r="E3695" s="36" t="s">
        <v>105</v>
      </c>
      <c r="F3695" s="21" t="s">
        <v>163</v>
      </c>
      <c r="G3695" s="22">
        <v>1953</v>
      </c>
      <c r="H3695" s="128">
        <v>400</v>
      </c>
      <c r="I3695" s="40">
        <v>400</v>
      </c>
      <c r="J3695" s="159" t="str">
        <f>IFERROR(IF(K3695&gt;0,I3695*K3695,"   -"),"   -")</f>
        <v xml:space="preserve">   -</v>
      </c>
      <c r="K3695" s="52" t="str">
        <f>_xlfn.IFNA(VLOOKUP(D3695&amp;"."&amp;G3695,PNIdata!$E$6:$L$264,2,FALSE),"-")</f>
        <v>-</v>
      </c>
      <c r="L3695" s="158" t="str">
        <f>IFERROR(IF(O3695&gt;0,I3695*O3695,"   -"),"   -")</f>
        <v xml:space="preserve">   -</v>
      </c>
      <c r="M3695" s="52"/>
      <c r="N3695" s="167"/>
      <c r="O3695" s="167"/>
    </row>
    <row r="3696" spans="1:15" x14ac:dyDescent="0.25">
      <c r="A3696" s="33" t="s">
        <v>109</v>
      </c>
      <c r="B3696" s="34">
        <f>VLOOKUP(D3696,nusedswatershed,4,FALSE)</f>
        <v>24</v>
      </c>
      <c r="C3696" s="35">
        <v>24</v>
      </c>
      <c r="D3696" s="41" t="s">
        <v>209</v>
      </c>
      <c r="E3696" s="41" t="s">
        <v>106</v>
      </c>
      <c r="F3696" s="21" t="s">
        <v>163</v>
      </c>
      <c r="G3696" s="40">
        <v>2023</v>
      </c>
      <c r="H3696" s="128" t="s">
        <v>646</v>
      </c>
      <c r="I3696" s="40"/>
      <c r="J3696" s="159" t="str">
        <f>IFERROR(IF(K3696&gt;0,I3696*K3696,"   -"),"   -")</f>
        <v xml:space="preserve">   -</v>
      </c>
      <c r="K3696" s="52" t="str">
        <f>_xlfn.IFNA(VLOOKUP(D3696&amp;"."&amp;G3696,PNIdata!$E$6:$L$264,2,FALSE),"-")</f>
        <v>-</v>
      </c>
      <c r="L3696" s="158" t="str">
        <f>IFERROR(IF(O3696&gt;0,I3696*O3696,"   -"),"   -")</f>
        <v xml:space="preserve">   -</v>
      </c>
      <c r="M3696" s="52"/>
      <c r="N3696" s="167"/>
      <c r="O3696" s="167"/>
    </row>
    <row r="3697" spans="1:15" x14ac:dyDescent="0.25">
      <c r="A3697" s="33" t="s">
        <v>109</v>
      </c>
      <c r="B3697" s="34">
        <f>VLOOKUP(D3697,nusedswatershed,4,FALSE)</f>
        <v>24</v>
      </c>
      <c r="C3697" s="35">
        <v>24</v>
      </c>
      <c r="D3697" s="41" t="s">
        <v>209</v>
      </c>
      <c r="E3697" s="41" t="s">
        <v>106</v>
      </c>
      <c r="F3697" s="21" t="s">
        <v>163</v>
      </c>
      <c r="G3697" s="40">
        <v>2022</v>
      </c>
      <c r="H3697" s="128" t="s">
        <v>646</v>
      </c>
      <c r="I3697" s="40"/>
      <c r="J3697" s="159" t="str">
        <f>IFERROR(IF(K3697&gt;0,I3697*K3697,"   -"),"   -")</f>
        <v xml:space="preserve">   -</v>
      </c>
      <c r="K3697" s="52" t="str">
        <f>_xlfn.IFNA(VLOOKUP(D3697&amp;"."&amp;G3697,PNIdata!$E$6:$L$264,2,FALSE),"-")</f>
        <v>-</v>
      </c>
      <c r="L3697" s="158" t="str">
        <f>IFERROR(IF(O3697&gt;0,I3697*O3697,"   -"),"   -")</f>
        <v xml:space="preserve">   -</v>
      </c>
      <c r="M3697" s="52"/>
      <c r="N3697" s="167"/>
      <c r="O3697" s="167"/>
    </row>
    <row r="3698" spans="1:15" x14ac:dyDescent="0.25">
      <c r="A3698" s="33" t="s">
        <v>109</v>
      </c>
      <c r="B3698" s="34">
        <f>VLOOKUP(D3698,nusedswatershed,4,FALSE)</f>
        <v>24</v>
      </c>
      <c r="C3698" s="35">
        <v>24</v>
      </c>
      <c r="D3698" s="41" t="s">
        <v>209</v>
      </c>
      <c r="E3698" s="41" t="s">
        <v>106</v>
      </c>
      <c r="F3698" s="21" t="s">
        <v>163</v>
      </c>
      <c r="G3698" s="40">
        <v>2021</v>
      </c>
      <c r="H3698" s="128" t="s">
        <v>644</v>
      </c>
      <c r="I3698" s="40"/>
      <c r="J3698" s="159" t="str">
        <f>IFERROR(IF(K3698&gt;0,I3698*K3698,"   -"),"   -")</f>
        <v xml:space="preserve">   -</v>
      </c>
      <c r="K3698" s="52" t="str">
        <f>_xlfn.IFNA(VLOOKUP(D3698&amp;"."&amp;G3698,PNIdata!$E$6:$L$264,2,FALSE),"-")</f>
        <v>-</v>
      </c>
      <c r="L3698" s="158" t="str">
        <f>IFERROR(IF(O3698&gt;0,I3698*O3698,"   -"),"   -")</f>
        <v xml:space="preserve">   -</v>
      </c>
      <c r="M3698" s="52"/>
      <c r="N3698" s="167"/>
      <c r="O3698" s="167"/>
    </row>
    <row r="3699" spans="1:15" x14ac:dyDescent="0.25">
      <c r="A3699" s="33" t="s">
        <v>109</v>
      </c>
      <c r="B3699" s="34">
        <f>VLOOKUP(D3699,nusedswatershed,4,FALSE)</f>
        <v>24</v>
      </c>
      <c r="C3699" s="35">
        <v>24</v>
      </c>
      <c r="D3699" s="41" t="s">
        <v>209</v>
      </c>
      <c r="E3699" s="41" t="s">
        <v>106</v>
      </c>
      <c r="F3699" s="21" t="s">
        <v>163</v>
      </c>
      <c r="G3699" s="40">
        <v>2020</v>
      </c>
      <c r="H3699" s="128" t="s">
        <v>645</v>
      </c>
      <c r="I3699" s="40"/>
      <c r="J3699" s="159" t="str">
        <f>IFERROR(IF(K3699&gt;0,I3699*K3699,"   -"),"   -")</f>
        <v xml:space="preserve">   -</v>
      </c>
      <c r="K3699" s="52" t="str">
        <f>_xlfn.IFNA(VLOOKUP(D3699&amp;"."&amp;G3699,PNIdata!$E$6:$L$264,2,FALSE),"-")</f>
        <v>-</v>
      </c>
      <c r="L3699" s="158" t="str">
        <f>IFERROR(IF(O3699&gt;0,I3699*O3699,"   -"),"   -")</f>
        <v xml:space="preserve">   -</v>
      </c>
      <c r="M3699" s="52"/>
      <c r="N3699" s="167"/>
      <c r="O3699" s="167"/>
    </row>
    <row r="3700" spans="1:15" x14ac:dyDescent="0.25">
      <c r="A3700" s="33" t="s">
        <v>109</v>
      </c>
      <c r="B3700" s="34">
        <f>VLOOKUP(D3700,nusedswatershed,4,FALSE)</f>
        <v>24</v>
      </c>
      <c r="C3700" s="35">
        <v>24</v>
      </c>
      <c r="D3700" s="41" t="s">
        <v>209</v>
      </c>
      <c r="E3700" s="41" t="s">
        <v>106</v>
      </c>
      <c r="F3700" s="21" t="s">
        <v>163</v>
      </c>
      <c r="G3700" s="40">
        <v>2019</v>
      </c>
      <c r="H3700" s="128" t="s">
        <v>644</v>
      </c>
      <c r="I3700" s="40"/>
      <c r="J3700" s="159" t="str">
        <f>IFERROR(IF(K3700&gt;0,I3700*K3700,"   -"),"   -")</f>
        <v xml:space="preserve">   -</v>
      </c>
      <c r="K3700" s="52" t="str">
        <f>_xlfn.IFNA(VLOOKUP(D3700&amp;"."&amp;G3700,PNIdata!$E$6:$L$264,2,FALSE),"-")</f>
        <v>-</v>
      </c>
      <c r="L3700" s="158" t="str">
        <f>IFERROR(IF(O3700&gt;0,I3700*O3700,"   -"),"   -")</f>
        <v xml:space="preserve">   -</v>
      </c>
      <c r="M3700" s="52"/>
      <c r="N3700" s="167"/>
      <c r="O3700" s="167"/>
    </row>
    <row r="3701" spans="1:15" x14ac:dyDescent="0.25">
      <c r="A3701" s="33" t="s">
        <v>109</v>
      </c>
      <c r="B3701" s="34">
        <f>VLOOKUP(D3701,nusedswatershed,4,FALSE)</f>
        <v>24</v>
      </c>
      <c r="C3701" s="35">
        <v>24</v>
      </c>
      <c r="D3701" s="41" t="s">
        <v>209</v>
      </c>
      <c r="E3701" s="41" t="s">
        <v>106</v>
      </c>
      <c r="F3701" s="21" t="s">
        <v>163</v>
      </c>
      <c r="G3701" s="40">
        <v>2018</v>
      </c>
      <c r="H3701" s="128" t="s">
        <v>644</v>
      </c>
      <c r="I3701" s="40"/>
      <c r="J3701" s="159" t="str">
        <f>IFERROR(IF(K3701&gt;0,I3701*K3701,"   -"),"   -")</f>
        <v xml:space="preserve">   -</v>
      </c>
      <c r="K3701" s="52" t="str">
        <f>_xlfn.IFNA(VLOOKUP(D3701&amp;"."&amp;G3701,PNIdata!$E$6:$L$264,2,FALSE),"-")</f>
        <v>-</v>
      </c>
      <c r="L3701" s="158" t="str">
        <f>IFERROR(IF(O3701&gt;0,I3701*O3701,"   -"),"   -")</f>
        <v xml:space="preserve">   -</v>
      </c>
      <c r="M3701" s="52"/>
      <c r="N3701" s="167"/>
      <c r="O3701" s="167"/>
    </row>
    <row r="3702" spans="1:15" x14ac:dyDescent="0.25">
      <c r="A3702" s="33" t="s">
        <v>109</v>
      </c>
      <c r="B3702" s="34">
        <f>VLOOKUP(D3702,nusedswatershed,4,FALSE)</f>
        <v>24</v>
      </c>
      <c r="C3702" s="35">
        <v>24</v>
      </c>
      <c r="D3702" s="41" t="s">
        <v>209</v>
      </c>
      <c r="E3702" s="41" t="s">
        <v>106</v>
      </c>
      <c r="F3702" s="21" t="s">
        <v>163</v>
      </c>
      <c r="G3702" s="40">
        <v>2017</v>
      </c>
      <c r="H3702" s="128" t="s">
        <v>644</v>
      </c>
      <c r="I3702" s="40"/>
      <c r="J3702" s="159" t="str">
        <f>IFERROR(IF(K3702&gt;0,I3702*K3702,"   -"),"   -")</f>
        <v xml:space="preserve">   -</v>
      </c>
      <c r="K3702" s="52" t="str">
        <f>_xlfn.IFNA(VLOOKUP(D3702&amp;"."&amp;G3702,PNIdata!$E$6:$L$264,2,FALSE),"-")</f>
        <v>-</v>
      </c>
      <c r="L3702" s="158" t="str">
        <f>IFERROR(IF(O3702&gt;0,I3702*O3702,"   -"),"   -")</f>
        <v xml:space="preserve">   -</v>
      </c>
      <c r="M3702" s="52"/>
      <c r="N3702" s="167"/>
      <c r="O3702" s="167"/>
    </row>
    <row r="3703" spans="1:15" x14ac:dyDescent="0.25">
      <c r="A3703" s="33" t="s">
        <v>109</v>
      </c>
      <c r="B3703" s="34">
        <f>VLOOKUP(D3703,nusedswatershed,4,FALSE)</f>
        <v>24</v>
      </c>
      <c r="C3703" s="35">
        <v>24</v>
      </c>
      <c r="D3703" s="41" t="s">
        <v>209</v>
      </c>
      <c r="E3703" s="41" t="s">
        <v>106</v>
      </c>
      <c r="F3703" s="21" t="s">
        <v>163</v>
      </c>
      <c r="G3703" s="40">
        <v>2016</v>
      </c>
      <c r="H3703" s="128" t="s">
        <v>644</v>
      </c>
      <c r="I3703" s="40"/>
      <c r="J3703" s="159" t="str">
        <f>IFERROR(IF(K3703&gt;0,I3703*K3703,"   -"),"   -")</f>
        <v xml:space="preserve">   -</v>
      </c>
      <c r="K3703" s="52" t="str">
        <f>_xlfn.IFNA(VLOOKUP(D3703&amp;"."&amp;G3703,PNIdata!$E$6:$L$264,2,FALSE),"-")</f>
        <v>-</v>
      </c>
      <c r="L3703" s="158" t="str">
        <f>IFERROR(IF(O3703&gt;0,I3703*O3703,"   -"),"   -")</f>
        <v xml:space="preserve">   -</v>
      </c>
      <c r="M3703" s="52"/>
      <c r="N3703" s="167"/>
      <c r="O3703" s="167"/>
    </row>
    <row r="3704" spans="1:15" x14ac:dyDescent="0.25">
      <c r="A3704" s="33" t="s">
        <v>109</v>
      </c>
      <c r="B3704" s="34">
        <f>VLOOKUP(D3704,nusedswatershed,4,FALSE)</f>
        <v>24</v>
      </c>
      <c r="C3704" s="35">
        <v>24</v>
      </c>
      <c r="D3704" s="41" t="s">
        <v>209</v>
      </c>
      <c r="E3704" s="41" t="s">
        <v>106</v>
      </c>
      <c r="F3704" s="21" t="s">
        <v>163</v>
      </c>
      <c r="G3704" s="22">
        <v>2015</v>
      </c>
      <c r="H3704" s="128" t="s">
        <v>644</v>
      </c>
      <c r="I3704" s="40"/>
      <c r="J3704" s="159" t="str">
        <f>IFERROR(IF(K3704&gt;0,I3704*K3704,"   -"),"   -")</f>
        <v xml:space="preserve">   -</v>
      </c>
      <c r="K3704" s="52" t="str">
        <f>_xlfn.IFNA(VLOOKUP(D3704&amp;"."&amp;G3704,PNIdata!$E$6:$L$264,2,FALSE),"-")</f>
        <v>-</v>
      </c>
      <c r="L3704" s="158" t="str">
        <f>IFERROR(IF(O3704&gt;0,I3704*O3704,"   -"),"   -")</f>
        <v xml:space="preserve">   -</v>
      </c>
      <c r="M3704" s="52"/>
      <c r="N3704" s="167"/>
      <c r="O3704" s="167"/>
    </row>
    <row r="3705" spans="1:15" x14ac:dyDescent="0.25">
      <c r="A3705" s="33" t="s">
        <v>109</v>
      </c>
      <c r="B3705" s="34">
        <f>VLOOKUP(D3705,nusedswatershed,4,FALSE)</f>
        <v>24</v>
      </c>
      <c r="C3705" s="35">
        <v>24</v>
      </c>
      <c r="D3705" s="41" t="s">
        <v>209</v>
      </c>
      <c r="E3705" s="41" t="s">
        <v>106</v>
      </c>
      <c r="F3705" s="21" t="s">
        <v>163</v>
      </c>
      <c r="G3705" s="22">
        <v>2014</v>
      </c>
      <c r="H3705" s="128" t="s">
        <v>644</v>
      </c>
      <c r="I3705" s="40"/>
      <c r="J3705" s="159" t="str">
        <f>IFERROR(IF(K3705&gt;0,I3705*K3705,"   -"),"   -")</f>
        <v xml:space="preserve">   -</v>
      </c>
      <c r="K3705" s="52" t="str">
        <f>_xlfn.IFNA(VLOOKUP(D3705&amp;"."&amp;G3705,PNIdata!$E$6:$L$264,2,FALSE),"-")</f>
        <v>-</v>
      </c>
      <c r="L3705" s="158" t="str">
        <f>IFERROR(IF(O3705&gt;0,I3705*O3705,"   -"),"   -")</f>
        <v xml:space="preserve">   -</v>
      </c>
      <c r="M3705" s="52"/>
      <c r="N3705" s="167"/>
      <c r="O3705" s="167"/>
    </row>
    <row r="3706" spans="1:15" x14ac:dyDescent="0.25">
      <c r="A3706" s="33" t="s">
        <v>109</v>
      </c>
      <c r="B3706" s="34">
        <f>VLOOKUP(D3706,nusedswatershed,4,FALSE)</f>
        <v>24</v>
      </c>
      <c r="C3706" s="35">
        <v>24</v>
      </c>
      <c r="D3706" s="41" t="s">
        <v>209</v>
      </c>
      <c r="E3706" s="41" t="s">
        <v>106</v>
      </c>
      <c r="F3706" s="21" t="s">
        <v>163</v>
      </c>
      <c r="G3706">
        <v>2013</v>
      </c>
      <c r="H3706" s="128" t="s">
        <v>644</v>
      </c>
      <c r="I3706" s="40"/>
      <c r="J3706" s="159" t="str">
        <f>IFERROR(IF(K3706&gt;0,I3706*K3706,"   -"),"   -")</f>
        <v xml:space="preserve">   -</v>
      </c>
      <c r="K3706" s="52" t="str">
        <f>_xlfn.IFNA(VLOOKUP(D3706&amp;"."&amp;G3706,PNIdata!$E$6:$L$264,2,FALSE),"-")</f>
        <v>-</v>
      </c>
      <c r="L3706" s="158" t="str">
        <f>IFERROR(IF(O3706&gt;0,I3706*O3706,"   -"),"   -")</f>
        <v xml:space="preserve">   -</v>
      </c>
      <c r="M3706" s="52"/>
      <c r="N3706" s="167"/>
      <c r="O3706" s="167"/>
    </row>
    <row r="3707" spans="1:15" x14ac:dyDescent="0.25">
      <c r="A3707" s="33" t="s">
        <v>109</v>
      </c>
      <c r="B3707" s="34">
        <f>VLOOKUP(D3707,nusedswatershed,4,FALSE)</f>
        <v>24</v>
      </c>
      <c r="C3707" s="35">
        <v>24</v>
      </c>
      <c r="D3707" s="41" t="s">
        <v>209</v>
      </c>
      <c r="E3707" s="41" t="s">
        <v>106</v>
      </c>
      <c r="F3707" s="21" t="s">
        <v>163</v>
      </c>
      <c r="G3707" s="22">
        <v>2012</v>
      </c>
      <c r="H3707" s="128" t="s">
        <v>644</v>
      </c>
      <c r="I3707" s="40"/>
      <c r="J3707" s="159" t="str">
        <f>IFERROR(IF(K3707&gt;0,I3707*K3707,"   -"),"   -")</f>
        <v xml:space="preserve">   -</v>
      </c>
      <c r="K3707" s="52" t="str">
        <f>_xlfn.IFNA(VLOOKUP(D3707&amp;"."&amp;G3707,PNIdata!$E$6:$L$264,2,FALSE),"-")</f>
        <v>-</v>
      </c>
      <c r="L3707" s="158" t="str">
        <f>IFERROR(IF(O3707&gt;0,I3707*O3707,"   -"),"   -")</f>
        <v xml:space="preserve">   -</v>
      </c>
      <c r="M3707" s="52"/>
      <c r="N3707" s="167"/>
      <c r="O3707" s="167"/>
    </row>
    <row r="3708" spans="1:15" x14ac:dyDescent="0.25">
      <c r="A3708" s="33" t="s">
        <v>109</v>
      </c>
      <c r="B3708" s="34">
        <f>VLOOKUP(D3708,nusedswatershed,4,FALSE)</f>
        <v>24</v>
      </c>
      <c r="C3708" s="35">
        <v>24</v>
      </c>
      <c r="D3708" s="41" t="s">
        <v>209</v>
      </c>
      <c r="E3708" s="41" t="s">
        <v>106</v>
      </c>
      <c r="F3708" s="21" t="s">
        <v>163</v>
      </c>
      <c r="G3708" s="22">
        <v>2011</v>
      </c>
      <c r="H3708" s="128" t="s">
        <v>644</v>
      </c>
      <c r="I3708" s="40"/>
      <c r="J3708" s="159" t="str">
        <f>IFERROR(IF(K3708&gt;0,I3708*K3708,"   -"),"   -")</f>
        <v xml:space="preserve">   -</v>
      </c>
      <c r="K3708" s="52" t="str">
        <f>_xlfn.IFNA(VLOOKUP(D3708&amp;"."&amp;G3708,PNIdata!$E$6:$L$264,2,FALSE),"-")</f>
        <v>-</v>
      </c>
      <c r="L3708" s="158" t="str">
        <f>IFERROR(IF(O3708&gt;0,I3708*O3708,"   -"),"   -")</f>
        <v xml:space="preserve">   -</v>
      </c>
      <c r="M3708" s="52"/>
      <c r="N3708" s="167"/>
      <c r="O3708" s="167"/>
    </row>
    <row r="3709" spans="1:15" x14ac:dyDescent="0.25">
      <c r="A3709" s="33" t="s">
        <v>109</v>
      </c>
      <c r="B3709" s="34">
        <f>VLOOKUP(D3709,nusedswatershed,4,FALSE)</f>
        <v>24</v>
      </c>
      <c r="C3709" s="35">
        <v>24</v>
      </c>
      <c r="D3709" s="41" t="s">
        <v>209</v>
      </c>
      <c r="E3709" s="41" t="s">
        <v>106</v>
      </c>
      <c r="F3709" s="21" t="s">
        <v>163</v>
      </c>
      <c r="G3709" s="22">
        <v>2010</v>
      </c>
      <c r="H3709" s="128">
        <v>6</v>
      </c>
      <c r="I3709" s="40">
        <v>6</v>
      </c>
      <c r="J3709" s="159" t="str">
        <f>IFERROR(IF(K3709&gt;0,I3709*K3709,"   -"),"   -")</f>
        <v xml:space="preserve">   -</v>
      </c>
      <c r="K3709" s="52" t="str">
        <f>_xlfn.IFNA(VLOOKUP(D3709&amp;"."&amp;G3709,PNIdata!$E$6:$L$264,2,FALSE),"-")</f>
        <v>-</v>
      </c>
      <c r="L3709" s="158" t="str">
        <f>IFERROR(IF(O3709&gt;0,I3709*O3709,"   -"),"   -")</f>
        <v xml:space="preserve">   -</v>
      </c>
      <c r="M3709" s="52"/>
      <c r="N3709" s="167"/>
      <c r="O3709" s="167"/>
    </row>
    <row r="3710" spans="1:15" x14ac:dyDescent="0.25">
      <c r="A3710" s="33" t="s">
        <v>109</v>
      </c>
      <c r="B3710" s="34">
        <f>VLOOKUP(D3710,nusedswatershed,4,FALSE)</f>
        <v>24</v>
      </c>
      <c r="C3710" s="35">
        <v>24</v>
      </c>
      <c r="D3710" s="41" t="s">
        <v>209</v>
      </c>
      <c r="E3710" s="41" t="s">
        <v>106</v>
      </c>
      <c r="F3710" s="21" t="s">
        <v>163</v>
      </c>
      <c r="G3710" s="22">
        <v>2009</v>
      </c>
      <c r="H3710" s="128">
        <v>8</v>
      </c>
      <c r="I3710" s="40">
        <v>8</v>
      </c>
      <c r="J3710" s="159" t="str">
        <f>IFERROR(IF(K3710&gt;0,I3710*K3710,"   -"),"   -")</f>
        <v xml:space="preserve">   -</v>
      </c>
      <c r="K3710" s="52" t="str">
        <f>_xlfn.IFNA(VLOOKUP(D3710&amp;"."&amp;G3710,PNIdata!$E$6:$L$264,2,FALSE),"-")</f>
        <v>-</v>
      </c>
      <c r="L3710" s="158" t="str">
        <f>IFERROR(IF(O3710&gt;0,I3710*O3710,"   -"),"   -")</f>
        <v xml:space="preserve">   -</v>
      </c>
      <c r="M3710" s="52"/>
      <c r="N3710" s="167"/>
      <c r="O3710" s="167"/>
    </row>
    <row r="3711" spans="1:15" x14ac:dyDescent="0.25">
      <c r="A3711" s="33" t="s">
        <v>109</v>
      </c>
      <c r="B3711" s="34">
        <f>VLOOKUP(D3711,nusedswatershed,4,FALSE)</f>
        <v>24</v>
      </c>
      <c r="C3711" s="35">
        <v>24</v>
      </c>
      <c r="D3711" s="41" t="s">
        <v>209</v>
      </c>
      <c r="E3711" s="41" t="s">
        <v>106</v>
      </c>
      <c r="F3711" s="21" t="s">
        <v>163</v>
      </c>
      <c r="G3711">
        <v>2008</v>
      </c>
      <c r="H3711" s="128">
        <v>3</v>
      </c>
      <c r="I3711" s="40">
        <v>3</v>
      </c>
      <c r="J3711" s="159" t="str">
        <f>IFERROR(IF(K3711&gt;0,I3711*K3711,"   -"),"   -")</f>
        <v xml:space="preserve">   -</v>
      </c>
      <c r="K3711" s="52" t="str">
        <f>_xlfn.IFNA(VLOOKUP(D3711&amp;"."&amp;G3711,PNIdata!$E$6:$L$264,2,FALSE),"-")</f>
        <v>-</v>
      </c>
      <c r="L3711" s="158" t="str">
        <f>IFERROR(IF(O3711&gt;0,I3711*O3711,"   -"),"   -")</f>
        <v xml:space="preserve">   -</v>
      </c>
      <c r="M3711" s="52"/>
      <c r="N3711" s="167"/>
      <c r="O3711" s="167"/>
    </row>
    <row r="3712" spans="1:15" x14ac:dyDescent="0.25">
      <c r="A3712" s="33" t="s">
        <v>109</v>
      </c>
      <c r="B3712" s="34">
        <f>VLOOKUP(D3712,nusedswatershed,4,FALSE)</f>
        <v>24</v>
      </c>
      <c r="C3712" s="35">
        <v>24</v>
      </c>
      <c r="D3712" s="41" t="s">
        <v>209</v>
      </c>
      <c r="E3712" s="41" t="s">
        <v>106</v>
      </c>
      <c r="F3712" s="21" t="s">
        <v>163</v>
      </c>
      <c r="G3712">
        <v>2007</v>
      </c>
      <c r="H3712" s="128" t="s">
        <v>644</v>
      </c>
      <c r="I3712" s="40"/>
      <c r="J3712" s="159" t="str">
        <f>IFERROR(IF(K3712&gt;0,I3712*K3712,"   -"),"   -")</f>
        <v xml:space="preserve">   -</v>
      </c>
      <c r="K3712" s="52" t="str">
        <f>_xlfn.IFNA(VLOOKUP(D3712&amp;"."&amp;G3712,PNIdata!$E$6:$L$264,2,FALSE),"-")</f>
        <v>-</v>
      </c>
      <c r="L3712" s="158" t="str">
        <f>IFERROR(IF(O3712&gt;0,I3712*O3712,"   -"),"   -")</f>
        <v xml:space="preserve">   -</v>
      </c>
      <c r="M3712" s="52"/>
      <c r="N3712" s="167"/>
      <c r="O3712" s="167"/>
    </row>
    <row r="3713" spans="1:15" x14ac:dyDescent="0.25">
      <c r="A3713" s="33" t="s">
        <v>109</v>
      </c>
      <c r="B3713" s="34">
        <f>VLOOKUP(D3713,nusedswatershed,4,FALSE)</f>
        <v>24</v>
      </c>
      <c r="C3713" s="35">
        <v>24</v>
      </c>
      <c r="D3713" s="41" t="s">
        <v>209</v>
      </c>
      <c r="E3713" s="41" t="s">
        <v>106</v>
      </c>
      <c r="F3713" s="21" t="s">
        <v>163</v>
      </c>
      <c r="G3713">
        <v>2006</v>
      </c>
      <c r="H3713" s="128" t="s">
        <v>644</v>
      </c>
      <c r="I3713" s="40"/>
      <c r="J3713" s="159" t="str">
        <f>IFERROR(IF(K3713&gt;0,I3713*K3713,"   -"),"   -")</f>
        <v xml:space="preserve">   -</v>
      </c>
      <c r="K3713" s="52" t="str">
        <f>_xlfn.IFNA(VLOOKUP(D3713&amp;"."&amp;G3713,PNIdata!$E$6:$L$264,2,FALSE),"-")</f>
        <v>-</v>
      </c>
      <c r="L3713" s="158" t="str">
        <f>IFERROR(IF(O3713&gt;0,I3713*O3713,"   -"),"   -")</f>
        <v xml:space="preserve">   -</v>
      </c>
      <c r="M3713" s="52"/>
      <c r="N3713" s="167"/>
      <c r="O3713" s="167"/>
    </row>
    <row r="3714" spans="1:15" x14ac:dyDescent="0.25">
      <c r="A3714" s="33" t="s">
        <v>109</v>
      </c>
      <c r="B3714" s="34">
        <f>VLOOKUP(D3714,nusedswatershed,4,FALSE)</f>
        <v>24</v>
      </c>
      <c r="C3714" s="35">
        <v>24</v>
      </c>
      <c r="D3714" s="41" t="s">
        <v>209</v>
      </c>
      <c r="E3714" s="41" t="s">
        <v>106</v>
      </c>
      <c r="F3714" s="21" t="s">
        <v>163</v>
      </c>
      <c r="G3714">
        <v>2005</v>
      </c>
      <c r="H3714" s="128" t="s">
        <v>644</v>
      </c>
      <c r="I3714" s="40"/>
      <c r="J3714" s="159" t="str">
        <f>IFERROR(IF(K3714&gt;0,I3714*K3714,"   -"),"   -")</f>
        <v xml:space="preserve">   -</v>
      </c>
      <c r="K3714" s="52" t="str">
        <f>_xlfn.IFNA(VLOOKUP(D3714&amp;"."&amp;G3714,PNIdata!$E$6:$L$264,2,FALSE),"-")</f>
        <v>-</v>
      </c>
      <c r="L3714" s="158" t="str">
        <f>IFERROR(IF(O3714&gt;0,I3714*O3714,"   -"),"   -")</f>
        <v xml:space="preserve">   -</v>
      </c>
      <c r="M3714" s="52"/>
      <c r="N3714" s="167"/>
      <c r="O3714" s="167"/>
    </row>
    <row r="3715" spans="1:15" x14ac:dyDescent="0.25">
      <c r="A3715" s="33" t="s">
        <v>109</v>
      </c>
      <c r="B3715" s="34">
        <f>VLOOKUP(D3715,nusedswatershed,4,FALSE)</f>
        <v>24</v>
      </c>
      <c r="C3715" s="35">
        <v>24</v>
      </c>
      <c r="D3715" s="41" t="s">
        <v>209</v>
      </c>
      <c r="E3715" s="41" t="s">
        <v>106</v>
      </c>
      <c r="F3715" s="21" t="s">
        <v>163</v>
      </c>
      <c r="G3715">
        <v>2004</v>
      </c>
      <c r="H3715" s="128" t="s">
        <v>644</v>
      </c>
      <c r="I3715" s="40"/>
      <c r="J3715" s="159" t="str">
        <f>IFERROR(IF(K3715&gt;0,I3715*K3715,"   -"),"   -")</f>
        <v xml:space="preserve">   -</v>
      </c>
      <c r="K3715" s="52" t="str">
        <f>_xlfn.IFNA(VLOOKUP(D3715&amp;"."&amp;G3715,PNIdata!$E$6:$L$264,2,FALSE),"-")</f>
        <v>-</v>
      </c>
      <c r="L3715" s="158" t="str">
        <f>IFERROR(IF(O3715&gt;0,I3715*O3715,"   -"),"   -")</f>
        <v xml:space="preserve">   -</v>
      </c>
      <c r="M3715" s="52"/>
      <c r="N3715" s="167"/>
      <c r="O3715" s="167"/>
    </row>
    <row r="3716" spans="1:15" x14ac:dyDescent="0.25">
      <c r="A3716" s="33" t="s">
        <v>109</v>
      </c>
      <c r="B3716" s="34">
        <f>VLOOKUP(D3716,nusedswatershed,4,FALSE)</f>
        <v>24</v>
      </c>
      <c r="C3716" s="35">
        <v>24</v>
      </c>
      <c r="D3716" s="41" t="s">
        <v>209</v>
      </c>
      <c r="E3716" s="41" t="s">
        <v>106</v>
      </c>
      <c r="F3716" s="21" t="s">
        <v>163</v>
      </c>
      <c r="G3716">
        <v>2003</v>
      </c>
      <c r="H3716" s="128" t="s">
        <v>644</v>
      </c>
      <c r="I3716" s="40"/>
      <c r="J3716" s="159" t="str">
        <f>IFERROR(IF(K3716&gt;0,I3716*K3716,"   -"),"   -")</f>
        <v xml:space="preserve">   -</v>
      </c>
      <c r="K3716" s="52" t="str">
        <f>_xlfn.IFNA(VLOOKUP(D3716&amp;"."&amp;G3716,PNIdata!$E$6:$L$264,2,FALSE),"-")</f>
        <v>-</v>
      </c>
      <c r="L3716" s="158" t="str">
        <f>IFERROR(IF(O3716&gt;0,I3716*O3716,"   -"),"   -")</f>
        <v xml:space="preserve">   -</v>
      </c>
      <c r="M3716" s="52"/>
      <c r="N3716" s="167"/>
      <c r="O3716" s="167"/>
    </row>
    <row r="3717" spans="1:15" x14ac:dyDescent="0.25">
      <c r="A3717" s="33" t="s">
        <v>109</v>
      </c>
      <c r="B3717" s="34">
        <f>VLOOKUP(D3717,nusedswatershed,4,FALSE)</f>
        <v>24</v>
      </c>
      <c r="C3717" s="35">
        <v>24</v>
      </c>
      <c r="D3717" s="41" t="s">
        <v>209</v>
      </c>
      <c r="E3717" s="41" t="s">
        <v>106</v>
      </c>
      <c r="F3717" s="21" t="s">
        <v>163</v>
      </c>
      <c r="G3717">
        <v>2002</v>
      </c>
      <c r="H3717" s="128" t="s">
        <v>645</v>
      </c>
      <c r="I3717" s="40"/>
      <c r="J3717" s="159" t="str">
        <f>IFERROR(IF(K3717&gt;0,I3717*K3717,"   -"),"   -")</f>
        <v xml:space="preserve">   -</v>
      </c>
      <c r="K3717" s="52" t="str">
        <f>_xlfn.IFNA(VLOOKUP(D3717&amp;"."&amp;G3717,PNIdata!$E$6:$L$264,2,FALSE),"-")</f>
        <v>-</v>
      </c>
      <c r="L3717" s="158" t="str">
        <f>IFERROR(IF(O3717&gt;0,I3717*O3717,"   -"),"   -")</f>
        <v xml:space="preserve">   -</v>
      </c>
      <c r="M3717" s="52"/>
      <c r="N3717" s="167"/>
      <c r="O3717" s="167"/>
    </row>
    <row r="3718" spans="1:15" x14ac:dyDescent="0.25">
      <c r="A3718" s="33" t="s">
        <v>109</v>
      </c>
      <c r="B3718" s="34">
        <f>VLOOKUP(D3718,nusedswatershed,4,FALSE)</f>
        <v>24</v>
      </c>
      <c r="C3718" s="35">
        <v>24</v>
      </c>
      <c r="D3718" s="41" t="s">
        <v>209</v>
      </c>
      <c r="E3718" s="41" t="s">
        <v>106</v>
      </c>
      <c r="F3718" s="21" t="s">
        <v>163</v>
      </c>
      <c r="G3718">
        <v>2001</v>
      </c>
      <c r="H3718" s="128" t="s">
        <v>645</v>
      </c>
      <c r="I3718" s="40"/>
      <c r="J3718" s="159" t="str">
        <f>IFERROR(IF(K3718&gt;0,I3718*K3718,"   -"),"   -")</f>
        <v xml:space="preserve">   -</v>
      </c>
      <c r="K3718" s="52" t="str">
        <f>_xlfn.IFNA(VLOOKUP(D3718&amp;"."&amp;G3718,PNIdata!$E$6:$L$264,2,FALSE),"-")</f>
        <v>-</v>
      </c>
      <c r="L3718" s="158" t="str">
        <f>IFERROR(IF(O3718&gt;0,I3718*O3718,"   -"),"   -")</f>
        <v xml:space="preserve">   -</v>
      </c>
      <c r="M3718" s="52"/>
      <c r="N3718" s="167"/>
      <c r="O3718" s="167"/>
    </row>
    <row r="3719" spans="1:15" x14ac:dyDescent="0.25">
      <c r="A3719" s="33" t="s">
        <v>109</v>
      </c>
      <c r="B3719" s="34">
        <f>VLOOKUP(D3719,nusedswatershed,4,FALSE)</f>
        <v>24</v>
      </c>
      <c r="C3719" s="35">
        <v>24</v>
      </c>
      <c r="D3719" s="41" t="s">
        <v>209</v>
      </c>
      <c r="E3719" s="41" t="s">
        <v>106</v>
      </c>
      <c r="F3719" s="21" t="s">
        <v>163</v>
      </c>
      <c r="G3719">
        <v>2000</v>
      </c>
      <c r="H3719" s="128" t="s">
        <v>645</v>
      </c>
      <c r="I3719" s="40"/>
      <c r="J3719" s="159" t="str">
        <f>IFERROR(IF(K3719&gt;0,I3719*K3719,"   -"),"   -")</f>
        <v xml:space="preserve">   -</v>
      </c>
      <c r="K3719" s="52" t="str">
        <f>_xlfn.IFNA(VLOOKUP(D3719&amp;"."&amp;G3719,PNIdata!$E$6:$L$264,2,FALSE),"-")</f>
        <v>-</v>
      </c>
      <c r="L3719" s="158" t="str">
        <f>IFERROR(IF(O3719&gt;0,I3719*O3719,"   -"),"   -")</f>
        <v xml:space="preserve">   -</v>
      </c>
      <c r="M3719" s="52"/>
      <c r="N3719" s="167"/>
      <c r="O3719" s="167"/>
    </row>
    <row r="3720" spans="1:15" x14ac:dyDescent="0.25">
      <c r="A3720" s="33" t="s">
        <v>109</v>
      </c>
      <c r="B3720" s="34">
        <f>VLOOKUP(D3720,nusedswatershed,4,FALSE)</f>
        <v>24</v>
      </c>
      <c r="C3720" s="35">
        <v>24</v>
      </c>
      <c r="D3720" s="41" t="s">
        <v>209</v>
      </c>
      <c r="E3720" s="41" t="s">
        <v>106</v>
      </c>
      <c r="F3720" s="21" t="s">
        <v>163</v>
      </c>
      <c r="G3720">
        <v>1999</v>
      </c>
      <c r="H3720" s="128" t="s">
        <v>646</v>
      </c>
      <c r="I3720" s="40"/>
      <c r="J3720" s="159" t="str">
        <f>IFERROR(IF(K3720&gt;0,I3720*K3720,"   -"),"   -")</f>
        <v xml:space="preserve">   -</v>
      </c>
      <c r="K3720" s="52" t="str">
        <f>_xlfn.IFNA(VLOOKUP(D3720&amp;"."&amp;G3720,PNIdata!$E$6:$L$264,2,FALSE),"-")</f>
        <v>-</v>
      </c>
      <c r="L3720" s="158" t="str">
        <f>IFERROR(IF(O3720&gt;0,I3720*O3720,"   -"),"   -")</f>
        <v xml:space="preserve">   -</v>
      </c>
      <c r="M3720" s="52"/>
      <c r="N3720" s="167"/>
      <c r="O3720" s="168"/>
    </row>
    <row r="3721" spans="1:15" x14ac:dyDescent="0.25">
      <c r="A3721" s="33" t="s">
        <v>109</v>
      </c>
      <c r="B3721" s="34">
        <f>VLOOKUP(D3721,nusedswatershed,4,FALSE)</f>
        <v>24</v>
      </c>
      <c r="C3721" s="35">
        <v>24</v>
      </c>
      <c r="D3721" s="41" t="s">
        <v>209</v>
      </c>
      <c r="E3721" s="41" t="s">
        <v>106</v>
      </c>
      <c r="F3721" s="21" t="s">
        <v>163</v>
      </c>
      <c r="G3721" s="22">
        <v>1998</v>
      </c>
      <c r="H3721" s="128" t="s">
        <v>645</v>
      </c>
      <c r="I3721" s="40"/>
      <c r="J3721" s="159" t="str">
        <f>IFERROR(IF(K3721&gt;0,I3721*K3721,"   -"),"   -")</f>
        <v xml:space="preserve">   -</v>
      </c>
      <c r="K3721" s="52" t="str">
        <f>_xlfn.IFNA(VLOOKUP(D3721&amp;"."&amp;G3721,PNIdata!$E$6:$L$264,2,FALSE),"-")</f>
        <v>-</v>
      </c>
      <c r="L3721" s="158" t="str">
        <f>IFERROR(IF(O3721&gt;0,I3721*O3721,"   -"),"   -")</f>
        <v xml:space="preserve">   -</v>
      </c>
      <c r="M3721" s="52"/>
      <c r="N3721" s="167"/>
      <c r="O3721" s="167"/>
    </row>
    <row r="3722" spans="1:15" x14ac:dyDescent="0.25">
      <c r="A3722" s="33" t="s">
        <v>109</v>
      </c>
      <c r="B3722" s="34">
        <f>VLOOKUP(D3722,nusedswatershed,4,FALSE)</f>
        <v>24</v>
      </c>
      <c r="C3722" s="35">
        <v>24</v>
      </c>
      <c r="D3722" s="41" t="s">
        <v>209</v>
      </c>
      <c r="E3722" s="41" t="s">
        <v>106</v>
      </c>
      <c r="F3722" s="21" t="s">
        <v>163</v>
      </c>
      <c r="G3722" s="22">
        <v>1997</v>
      </c>
      <c r="H3722" s="128" t="s">
        <v>645</v>
      </c>
      <c r="I3722" s="40"/>
      <c r="J3722" s="159" t="str">
        <f>IFERROR(IF(K3722&gt;0,I3722*K3722,"   -"),"   -")</f>
        <v xml:space="preserve">   -</v>
      </c>
      <c r="K3722" s="52" t="str">
        <f>_xlfn.IFNA(VLOOKUP(D3722&amp;"."&amp;G3722,PNIdata!$E$6:$L$264,2,FALSE),"-")</f>
        <v>-</v>
      </c>
      <c r="L3722" s="158" t="str">
        <f>IFERROR(IF(O3722&gt;0,I3722*O3722,"   -"),"   -")</f>
        <v xml:space="preserve">   -</v>
      </c>
      <c r="M3722" s="52"/>
      <c r="N3722" s="167"/>
      <c r="O3722" s="167"/>
    </row>
    <row r="3723" spans="1:15" x14ac:dyDescent="0.25">
      <c r="A3723" s="33" t="s">
        <v>109</v>
      </c>
      <c r="B3723" s="34">
        <f>VLOOKUP(D3723,nusedswatershed,4,FALSE)</f>
        <v>24</v>
      </c>
      <c r="C3723" s="35">
        <v>24</v>
      </c>
      <c r="D3723" s="41" t="s">
        <v>209</v>
      </c>
      <c r="E3723" s="41" t="s">
        <v>106</v>
      </c>
      <c r="F3723" s="21" t="s">
        <v>163</v>
      </c>
      <c r="G3723" s="22">
        <v>1996</v>
      </c>
      <c r="H3723" s="128">
        <v>13</v>
      </c>
      <c r="I3723" s="40">
        <v>13</v>
      </c>
      <c r="J3723" s="159" t="str">
        <f>IFERROR(IF(K3723&gt;0,I3723*K3723,"   -"),"   -")</f>
        <v xml:space="preserve">   -</v>
      </c>
      <c r="K3723" s="52" t="str">
        <f>_xlfn.IFNA(VLOOKUP(D3723&amp;"."&amp;G3723,PNIdata!$E$6:$L$264,2,FALSE),"-")</f>
        <v>-</v>
      </c>
      <c r="L3723" s="158" t="str">
        <f>IFERROR(IF(O3723&gt;0,I3723*O3723,"   -"),"   -")</f>
        <v xml:space="preserve">   -</v>
      </c>
      <c r="M3723" s="52"/>
      <c r="N3723" s="167"/>
      <c r="O3723" s="167"/>
    </row>
    <row r="3724" spans="1:15" x14ac:dyDescent="0.25">
      <c r="A3724" s="33" t="s">
        <v>109</v>
      </c>
      <c r="B3724" s="34">
        <f>VLOOKUP(D3724,nusedswatershed,4,FALSE)</f>
        <v>24</v>
      </c>
      <c r="C3724" s="35">
        <v>24</v>
      </c>
      <c r="D3724" s="41" t="s">
        <v>209</v>
      </c>
      <c r="E3724" s="41" t="s">
        <v>106</v>
      </c>
      <c r="F3724" s="21" t="s">
        <v>163</v>
      </c>
      <c r="G3724" s="22">
        <v>1995</v>
      </c>
      <c r="H3724" s="128">
        <v>20</v>
      </c>
      <c r="I3724" s="40">
        <v>20</v>
      </c>
      <c r="J3724" s="159" t="str">
        <f>IFERROR(IF(K3724&gt;0,I3724*K3724,"   -"),"   -")</f>
        <v xml:space="preserve">   -</v>
      </c>
      <c r="K3724" s="52" t="str">
        <f>_xlfn.IFNA(VLOOKUP(D3724&amp;"."&amp;G3724,PNIdata!$E$6:$L$264,2,FALSE),"-")</f>
        <v>-</v>
      </c>
      <c r="L3724" s="158" t="str">
        <f>IFERROR(IF(O3724&gt;0,I3724*O3724,"   -"),"   -")</f>
        <v xml:space="preserve">   -</v>
      </c>
      <c r="M3724" s="52"/>
      <c r="N3724" s="167"/>
      <c r="O3724" s="167"/>
    </row>
    <row r="3725" spans="1:15" hidden="1" x14ac:dyDescent="0.25">
      <c r="A3725" s="33" t="s">
        <v>109</v>
      </c>
      <c r="B3725" s="34">
        <f>VLOOKUP(D3725,nusedswatershed,4,FALSE)</f>
        <v>24</v>
      </c>
      <c r="C3725" s="35">
        <v>24</v>
      </c>
      <c r="D3725" s="41" t="s">
        <v>209</v>
      </c>
      <c r="E3725" s="41" t="s">
        <v>106</v>
      </c>
      <c r="F3725" s="21" t="s">
        <v>163</v>
      </c>
      <c r="G3725" s="22">
        <v>1994</v>
      </c>
      <c r="H3725" s="128" t="s">
        <v>643</v>
      </c>
      <c r="I3725" s="40"/>
      <c r="J3725" s="159" t="str">
        <f>IFERROR(IF(K3725&gt;0,I3725*K3725,"   -"),"   -")</f>
        <v xml:space="preserve">   -</v>
      </c>
      <c r="K3725" s="52" t="str">
        <f>_xlfn.IFNA(VLOOKUP(D3725&amp;"."&amp;G3725,PNIdata!$E$6:$L$264,2,FALSE),"-")</f>
        <v>-</v>
      </c>
      <c r="L3725" s="158" t="str">
        <f>IFERROR(IF(O3725&gt;0,I3725*O3725,"   -"),"   -")</f>
        <v xml:space="preserve">   -</v>
      </c>
      <c r="M3725" s="52"/>
      <c r="N3725" s="167"/>
      <c r="O3725" s="167"/>
    </row>
    <row r="3726" spans="1:15" hidden="1" x14ac:dyDescent="0.25">
      <c r="A3726" s="33" t="s">
        <v>109</v>
      </c>
      <c r="B3726" s="34">
        <f>VLOOKUP(D3726,nusedswatershed,4,FALSE)</f>
        <v>24</v>
      </c>
      <c r="C3726" s="35">
        <v>24</v>
      </c>
      <c r="D3726" s="41" t="s">
        <v>209</v>
      </c>
      <c r="E3726" s="41" t="s">
        <v>106</v>
      </c>
      <c r="F3726" s="21" t="s">
        <v>163</v>
      </c>
      <c r="G3726" s="22">
        <v>1993</v>
      </c>
      <c r="H3726" s="128" t="s">
        <v>643</v>
      </c>
      <c r="I3726" s="40"/>
      <c r="J3726" s="159" t="str">
        <f>IFERROR(IF(K3726&gt;0,I3726*K3726,"   -"),"   -")</f>
        <v xml:space="preserve">   -</v>
      </c>
      <c r="K3726" s="52" t="str">
        <f>_xlfn.IFNA(VLOOKUP(D3726&amp;"."&amp;G3726,PNIdata!$E$6:$L$264,2,FALSE),"-")</f>
        <v>-</v>
      </c>
      <c r="L3726" s="158" t="str">
        <f>IFERROR(IF(O3726&gt;0,I3726*O3726,"   -"),"   -")</f>
        <v xml:space="preserve">   -</v>
      </c>
      <c r="M3726" s="52"/>
      <c r="N3726" s="167"/>
      <c r="O3726" s="167"/>
    </row>
    <row r="3727" spans="1:15" hidden="1" x14ac:dyDescent="0.25">
      <c r="A3727" s="33" t="s">
        <v>109</v>
      </c>
      <c r="B3727" s="34">
        <f>VLOOKUP(D3727,nusedswatershed,4,FALSE)</f>
        <v>24</v>
      </c>
      <c r="C3727" s="35">
        <v>24</v>
      </c>
      <c r="D3727" s="41" t="s">
        <v>209</v>
      </c>
      <c r="E3727" s="41" t="s">
        <v>106</v>
      </c>
      <c r="F3727" s="21" t="s">
        <v>163</v>
      </c>
      <c r="G3727" s="22">
        <v>1992</v>
      </c>
      <c r="H3727" s="128" t="s">
        <v>643</v>
      </c>
      <c r="I3727" s="40"/>
      <c r="J3727" s="159" t="str">
        <f>IFERROR(IF(K3727&gt;0,I3727*K3727,"   -"),"   -")</f>
        <v xml:space="preserve">   -</v>
      </c>
      <c r="K3727" s="52" t="str">
        <f>_xlfn.IFNA(VLOOKUP(D3727&amp;"."&amp;G3727,PNIdata!$E$6:$L$264,2,FALSE),"-")</f>
        <v>-</v>
      </c>
      <c r="L3727" s="158" t="str">
        <f>IFERROR(IF(O3727&gt;0,I3727*O3727,"   -"),"   -")</f>
        <v xml:space="preserve">   -</v>
      </c>
      <c r="M3727" s="52"/>
      <c r="N3727" s="167"/>
      <c r="O3727" s="167"/>
    </row>
    <row r="3728" spans="1:15" hidden="1" x14ac:dyDescent="0.25">
      <c r="A3728" s="33" t="s">
        <v>109</v>
      </c>
      <c r="B3728" s="34">
        <f>VLOOKUP(D3728,nusedswatershed,4,FALSE)</f>
        <v>24</v>
      </c>
      <c r="C3728" s="35">
        <v>24</v>
      </c>
      <c r="D3728" s="41" t="s">
        <v>209</v>
      </c>
      <c r="E3728" s="41" t="s">
        <v>106</v>
      </c>
      <c r="F3728" s="21" t="s">
        <v>163</v>
      </c>
      <c r="G3728" s="22">
        <v>1991</v>
      </c>
      <c r="H3728" s="128">
        <v>4</v>
      </c>
      <c r="I3728" s="40">
        <v>4</v>
      </c>
      <c r="J3728" s="159" t="str">
        <f>IFERROR(IF(K3728&gt;0,I3728*K3728,"   -"),"   -")</f>
        <v xml:space="preserve">   -</v>
      </c>
      <c r="K3728" s="52" t="str">
        <f>_xlfn.IFNA(VLOOKUP(D3728&amp;"."&amp;G3728,PNIdata!$E$6:$L$264,2,FALSE),"-")</f>
        <v>-</v>
      </c>
      <c r="L3728" s="158" t="str">
        <f>IFERROR(IF(O3728&gt;0,I3728*O3728,"   -"),"   -")</f>
        <v xml:space="preserve">   -</v>
      </c>
      <c r="M3728" s="52"/>
      <c r="N3728" s="167"/>
      <c r="O3728" s="167"/>
    </row>
    <row r="3729" spans="1:15" hidden="1" x14ac:dyDescent="0.25">
      <c r="A3729" s="33" t="s">
        <v>109</v>
      </c>
      <c r="B3729" s="34">
        <f>VLOOKUP(D3729,nusedswatershed,4,FALSE)</f>
        <v>24</v>
      </c>
      <c r="C3729" s="35">
        <v>24</v>
      </c>
      <c r="D3729" s="41" t="s">
        <v>209</v>
      </c>
      <c r="E3729" s="41" t="s">
        <v>106</v>
      </c>
      <c r="F3729" s="21" t="s">
        <v>163</v>
      </c>
      <c r="G3729" s="22">
        <v>1990</v>
      </c>
      <c r="H3729" s="128" t="s">
        <v>643</v>
      </c>
      <c r="I3729" s="40"/>
      <c r="J3729" s="159" t="str">
        <f>IFERROR(IF(K3729&gt;0,I3729*K3729,"   -"),"   -")</f>
        <v xml:space="preserve">   -</v>
      </c>
      <c r="K3729" s="52" t="str">
        <f>_xlfn.IFNA(VLOOKUP(D3729&amp;"."&amp;G3729,PNIdata!$E$6:$L$264,2,FALSE),"-")</f>
        <v>-</v>
      </c>
      <c r="L3729" s="158" t="str">
        <f>IFERROR(IF(O3729&gt;0,I3729*O3729,"   -"),"   -")</f>
        <v xml:space="preserve">   -</v>
      </c>
      <c r="M3729" s="52"/>
      <c r="N3729" s="167"/>
      <c r="O3729" s="167"/>
    </row>
    <row r="3730" spans="1:15" hidden="1" x14ac:dyDescent="0.25">
      <c r="A3730" s="33" t="s">
        <v>109</v>
      </c>
      <c r="B3730" s="34">
        <f>VLOOKUP(D3730,nusedswatershed,4,FALSE)</f>
        <v>24</v>
      </c>
      <c r="C3730" s="35">
        <v>24</v>
      </c>
      <c r="D3730" s="41" t="s">
        <v>209</v>
      </c>
      <c r="E3730" s="41" t="s">
        <v>106</v>
      </c>
      <c r="F3730" s="21" t="s">
        <v>163</v>
      </c>
      <c r="G3730" s="22">
        <v>1989</v>
      </c>
      <c r="H3730" s="128" t="s">
        <v>645</v>
      </c>
      <c r="I3730" s="40"/>
      <c r="J3730" s="159" t="str">
        <f>IFERROR(IF(K3730&gt;0,I3730*K3730,"   -"),"   -")</f>
        <v xml:space="preserve">   -</v>
      </c>
      <c r="K3730" s="52" t="str">
        <f>_xlfn.IFNA(VLOOKUP(D3730&amp;"."&amp;G3730,PNIdata!$E$6:$L$264,2,FALSE),"-")</f>
        <v>-</v>
      </c>
      <c r="L3730" s="158" t="str">
        <f>IFERROR(IF(O3730&gt;0,I3730*O3730,"   -"),"   -")</f>
        <v xml:space="preserve">   -</v>
      </c>
      <c r="M3730" s="52"/>
      <c r="N3730" s="167"/>
      <c r="O3730" s="167"/>
    </row>
    <row r="3731" spans="1:15" hidden="1" x14ac:dyDescent="0.25">
      <c r="A3731" s="33" t="s">
        <v>109</v>
      </c>
      <c r="B3731" s="34">
        <f>VLOOKUP(D3731,nusedswatershed,4,FALSE)</f>
        <v>24</v>
      </c>
      <c r="C3731" s="35">
        <v>24</v>
      </c>
      <c r="D3731" s="41" t="s">
        <v>209</v>
      </c>
      <c r="E3731" s="41" t="s">
        <v>106</v>
      </c>
      <c r="F3731" s="21" t="s">
        <v>163</v>
      </c>
      <c r="G3731" s="22">
        <v>1988</v>
      </c>
      <c r="H3731" s="128">
        <v>10</v>
      </c>
      <c r="I3731" s="40">
        <v>10</v>
      </c>
      <c r="J3731" s="159" t="str">
        <f>IFERROR(IF(K3731&gt;0,I3731*K3731,"   -"),"   -")</f>
        <v xml:space="preserve">   -</v>
      </c>
      <c r="K3731" s="52" t="str">
        <f>_xlfn.IFNA(VLOOKUP(D3731&amp;"."&amp;G3731,PNIdata!$E$6:$L$264,2,FALSE),"-")</f>
        <v>-</v>
      </c>
      <c r="L3731" s="158" t="str">
        <f>IFERROR(IF(O3731&gt;0,I3731*O3731,"   -"),"   -")</f>
        <v xml:space="preserve">   -</v>
      </c>
      <c r="M3731" s="52"/>
      <c r="N3731" s="167"/>
      <c r="O3731" s="167"/>
    </row>
    <row r="3732" spans="1:15" hidden="1" x14ac:dyDescent="0.25">
      <c r="A3732" s="33" t="s">
        <v>109</v>
      </c>
      <c r="B3732" s="34">
        <f>VLOOKUP(D3732,nusedswatershed,4,FALSE)</f>
        <v>24</v>
      </c>
      <c r="C3732" s="35">
        <v>24</v>
      </c>
      <c r="D3732" s="41" t="s">
        <v>209</v>
      </c>
      <c r="E3732" s="41" t="s">
        <v>106</v>
      </c>
      <c r="F3732" s="21" t="s">
        <v>163</v>
      </c>
      <c r="G3732" s="22">
        <v>1987</v>
      </c>
      <c r="H3732" s="128" t="s">
        <v>645</v>
      </c>
      <c r="I3732" s="40"/>
      <c r="J3732" s="159" t="str">
        <f>IFERROR(IF(K3732&gt;0,I3732*K3732,"   -"),"   -")</f>
        <v xml:space="preserve">   -</v>
      </c>
      <c r="K3732" s="52" t="str">
        <f>_xlfn.IFNA(VLOOKUP(D3732&amp;"."&amp;G3732,PNIdata!$E$6:$L$264,2,FALSE),"-")</f>
        <v>-</v>
      </c>
      <c r="L3732" s="158" t="str">
        <f>IFERROR(IF(O3732&gt;0,I3732*O3732,"   -"),"   -")</f>
        <v xml:space="preserve">   -</v>
      </c>
      <c r="M3732" s="52"/>
      <c r="N3732" s="167"/>
      <c r="O3732" s="167"/>
    </row>
    <row r="3733" spans="1:15" hidden="1" x14ac:dyDescent="0.25">
      <c r="A3733" s="33" t="s">
        <v>109</v>
      </c>
      <c r="B3733" s="34">
        <f>VLOOKUP(D3733,nusedswatershed,4,FALSE)</f>
        <v>24</v>
      </c>
      <c r="C3733" s="35">
        <v>24</v>
      </c>
      <c r="D3733" s="41" t="s">
        <v>209</v>
      </c>
      <c r="E3733" s="41" t="s">
        <v>106</v>
      </c>
      <c r="F3733" s="21" t="s">
        <v>163</v>
      </c>
      <c r="G3733" s="22">
        <v>1986</v>
      </c>
      <c r="H3733" s="128">
        <v>40</v>
      </c>
      <c r="I3733" s="40">
        <v>40</v>
      </c>
      <c r="J3733" s="159" t="str">
        <f>IFERROR(IF(K3733&gt;0,I3733*K3733,"   -"),"   -")</f>
        <v xml:space="preserve">   -</v>
      </c>
      <c r="K3733" s="52" t="str">
        <f>_xlfn.IFNA(VLOOKUP(D3733&amp;"."&amp;G3733,PNIdata!$E$6:$L$264,2,FALSE),"-")</f>
        <v>-</v>
      </c>
      <c r="L3733" s="158" t="str">
        <f>IFERROR(IF(O3733&gt;0,I3733*O3733,"   -"),"   -")</f>
        <v xml:space="preserve">   -</v>
      </c>
      <c r="M3733" s="52"/>
      <c r="N3733" s="167"/>
      <c r="O3733" s="167"/>
    </row>
    <row r="3734" spans="1:15" hidden="1" x14ac:dyDescent="0.25">
      <c r="A3734" s="33" t="s">
        <v>109</v>
      </c>
      <c r="B3734" s="34">
        <f>VLOOKUP(D3734,nusedswatershed,4,FALSE)</f>
        <v>24</v>
      </c>
      <c r="C3734" s="35">
        <v>24</v>
      </c>
      <c r="D3734" s="41" t="s">
        <v>209</v>
      </c>
      <c r="E3734" s="41" t="s">
        <v>106</v>
      </c>
      <c r="F3734" s="21" t="s">
        <v>163</v>
      </c>
      <c r="G3734" s="22">
        <v>1985</v>
      </c>
      <c r="H3734" s="128">
        <v>3</v>
      </c>
      <c r="I3734" s="40">
        <v>3</v>
      </c>
      <c r="J3734" s="159" t="str">
        <f>IFERROR(IF(K3734&gt;0,I3734*K3734,"   -"),"   -")</f>
        <v xml:space="preserve">   -</v>
      </c>
      <c r="K3734" s="52" t="str">
        <f>_xlfn.IFNA(VLOOKUP(D3734&amp;"."&amp;G3734,PNIdata!$E$6:$L$264,2,FALSE),"-")</f>
        <v>-</v>
      </c>
      <c r="L3734" s="158" t="str">
        <f>IFERROR(IF(O3734&gt;0,I3734*O3734,"   -"),"   -")</f>
        <v xml:space="preserve">   -</v>
      </c>
      <c r="M3734" s="52"/>
      <c r="N3734" s="167"/>
      <c r="O3734" s="167"/>
    </row>
    <row r="3735" spans="1:15" hidden="1" x14ac:dyDescent="0.25">
      <c r="A3735" s="33" t="s">
        <v>109</v>
      </c>
      <c r="B3735" s="34">
        <f>VLOOKUP(D3735,nusedswatershed,4,FALSE)</f>
        <v>24</v>
      </c>
      <c r="C3735" s="35">
        <v>24</v>
      </c>
      <c r="D3735" s="41" t="s">
        <v>209</v>
      </c>
      <c r="E3735" s="41" t="s">
        <v>106</v>
      </c>
      <c r="F3735" s="21" t="s">
        <v>163</v>
      </c>
      <c r="G3735" s="22">
        <v>1984</v>
      </c>
      <c r="H3735" s="128" t="s">
        <v>643</v>
      </c>
      <c r="I3735" s="40"/>
      <c r="J3735" s="159" t="str">
        <f>IFERROR(IF(K3735&gt;0,I3735*K3735,"   -"),"   -")</f>
        <v xml:space="preserve">   -</v>
      </c>
      <c r="K3735" s="52" t="str">
        <f>_xlfn.IFNA(VLOOKUP(D3735&amp;"."&amp;G3735,PNIdata!$E$6:$L$264,2,FALSE),"-")</f>
        <v>-</v>
      </c>
      <c r="L3735" s="158" t="str">
        <f>IFERROR(IF(O3735&gt;0,I3735*O3735,"   -"),"   -")</f>
        <v xml:space="preserve">   -</v>
      </c>
      <c r="M3735" s="52"/>
      <c r="N3735" s="167"/>
      <c r="O3735" s="167"/>
    </row>
    <row r="3736" spans="1:15" hidden="1" x14ac:dyDescent="0.25">
      <c r="A3736" s="33" t="s">
        <v>109</v>
      </c>
      <c r="B3736" s="34">
        <f>VLOOKUP(D3736,nusedswatershed,4,FALSE)</f>
        <v>24</v>
      </c>
      <c r="C3736" s="35">
        <v>24</v>
      </c>
      <c r="D3736" s="41" t="s">
        <v>209</v>
      </c>
      <c r="E3736" s="41" t="s">
        <v>106</v>
      </c>
      <c r="F3736" s="21" t="s">
        <v>163</v>
      </c>
      <c r="G3736" s="22">
        <v>1983</v>
      </c>
      <c r="H3736" s="128" t="s">
        <v>643</v>
      </c>
      <c r="I3736" s="40"/>
      <c r="J3736" s="159" t="str">
        <f>IFERROR(IF(K3736&gt;0,I3736*K3736,"   -"),"   -")</f>
        <v xml:space="preserve">   -</v>
      </c>
      <c r="K3736" s="52" t="str">
        <f>_xlfn.IFNA(VLOOKUP(D3736&amp;"."&amp;G3736,PNIdata!$E$6:$L$264,2,FALSE),"-")</f>
        <v>-</v>
      </c>
      <c r="L3736" s="158" t="str">
        <f>IFERROR(IF(O3736&gt;0,I3736*O3736,"   -"),"   -")</f>
        <v xml:space="preserve">   -</v>
      </c>
      <c r="M3736" s="52"/>
      <c r="N3736" s="167"/>
      <c r="O3736" s="167"/>
    </row>
    <row r="3737" spans="1:15" hidden="1" x14ac:dyDescent="0.25">
      <c r="A3737" s="33" t="s">
        <v>109</v>
      </c>
      <c r="B3737" s="34">
        <f>VLOOKUP(D3737,nusedswatershed,4,FALSE)</f>
        <v>24</v>
      </c>
      <c r="C3737" s="35">
        <v>24</v>
      </c>
      <c r="D3737" s="41" t="s">
        <v>209</v>
      </c>
      <c r="E3737" s="41" t="s">
        <v>106</v>
      </c>
      <c r="F3737" s="21" t="s">
        <v>163</v>
      </c>
      <c r="G3737" s="22">
        <v>1982</v>
      </c>
      <c r="H3737" s="128" t="s">
        <v>645</v>
      </c>
      <c r="I3737" s="40"/>
      <c r="J3737" s="159" t="str">
        <f>IFERROR(IF(K3737&gt;0,I3737*K3737,"   -"),"   -")</f>
        <v xml:space="preserve">   -</v>
      </c>
      <c r="K3737" s="52" t="str">
        <f>_xlfn.IFNA(VLOOKUP(D3737&amp;"."&amp;G3737,PNIdata!$E$6:$L$264,2,FALSE),"-")</f>
        <v>-</v>
      </c>
      <c r="L3737" s="158" t="str">
        <f>IFERROR(IF(O3737&gt;0,I3737*O3737,"   -"),"   -")</f>
        <v xml:space="preserve">   -</v>
      </c>
      <c r="M3737" s="52"/>
      <c r="N3737" s="167"/>
      <c r="O3737" s="167"/>
    </row>
    <row r="3738" spans="1:15" hidden="1" x14ac:dyDescent="0.25">
      <c r="A3738" s="33" t="s">
        <v>109</v>
      </c>
      <c r="B3738" s="34">
        <f>VLOOKUP(D3738,nusedswatershed,4,FALSE)</f>
        <v>24</v>
      </c>
      <c r="C3738" s="35">
        <v>24</v>
      </c>
      <c r="D3738" s="41" t="s">
        <v>209</v>
      </c>
      <c r="E3738" s="41" t="s">
        <v>106</v>
      </c>
      <c r="F3738" s="21" t="s">
        <v>163</v>
      </c>
      <c r="G3738" s="22">
        <v>1981</v>
      </c>
      <c r="H3738" s="128">
        <v>10</v>
      </c>
      <c r="I3738" s="40">
        <v>10</v>
      </c>
      <c r="J3738" s="159" t="str">
        <f>IFERROR(IF(K3738&gt;0,I3738*K3738,"   -"),"   -")</f>
        <v xml:space="preserve">   -</v>
      </c>
      <c r="K3738" s="52" t="str">
        <f>_xlfn.IFNA(VLOOKUP(D3738&amp;"."&amp;G3738,PNIdata!$E$6:$L$264,2,FALSE),"-")</f>
        <v>-</v>
      </c>
      <c r="L3738" s="158" t="str">
        <f>IFERROR(IF(O3738&gt;0,I3738*O3738,"   -"),"   -")</f>
        <v xml:space="preserve">   -</v>
      </c>
      <c r="M3738" s="52"/>
      <c r="N3738" s="167"/>
      <c r="O3738" s="167"/>
    </row>
    <row r="3739" spans="1:15" hidden="1" x14ac:dyDescent="0.25">
      <c r="A3739" s="33" t="s">
        <v>109</v>
      </c>
      <c r="B3739" s="34">
        <f>VLOOKUP(D3739,nusedswatershed,4,FALSE)</f>
        <v>24</v>
      </c>
      <c r="C3739" s="35">
        <v>24</v>
      </c>
      <c r="D3739" s="41" t="s">
        <v>209</v>
      </c>
      <c r="E3739" s="41" t="s">
        <v>106</v>
      </c>
      <c r="F3739" s="21" t="s">
        <v>163</v>
      </c>
      <c r="G3739" s="22">
        <v>1980</v>
      </c>
      <c r="H3739" s="128" t="s">
        <v>645</v>
      </c>
      <c r="I3739" s="40"/>
      <c r="J3739" s="159" t="str">
        <f>IFERROR(IF(K3739&gt;0,I3739*K3739,"   -"),"   -")</f>
        <v xml:space="preserve">   -</v>
      </c>
      <c r="K3739" s="52" t="str">
        <f>_xlfn.IFNA(VLOOKUP(D3739&amp;"."&amp;G3739,PNIdata!$E$6:$L$264,2,FALSE),"-")</f>
        <v>-</v>
      </c>
      <c r="L3739" s="158" t="str">
        <f>IFERROR(IF(O3739&gt;0,I3739*O3739,"   -"),"   -")</f>
        <v xml:space="preserve">   -</v>
      </c>
      <c r="M3739" s="52"/>
      <c r="N3739" s="167"/>
      <c r="O3739" s="167"/>
    </row>
    <row r="3740" spans="1:15" hidden="1" x14ac:dyDescent="0.25">
      <c r="A3740" s="33" t="s">
        <v>109</v>
      </c>
      <c r="B3740" s="34">
        <f>VLOOKUP(D3740,nusedswatershed,4,FALSE)</f>
        <v>24</v>
      </c>
      <c r="C3740" s="35">
        <v>24</v>
      </c>
      <c r="D3740" s="41" t="s">
        <v>209</v>
      </c>
      <c r="E3740" s="41" t="s">
        <v>106</v>
      </c>
      <c r="F3740" s="21" t="s">
        <v>163</v>
      </c>
      <c r="G3740" s="22">
        <v>1979</v>
      </c>
      <c r="H3740" s="128">
        <v>55</v>
      </c>
      <c r="I3740" s="40">
        <v>55</v>
      </c>
      <c r="J3740" s="159" t="str">
        <f>IFERROR(IF(K3740&gt;0,I3740*K3740,"   -"),"   -")</f>
        <v xml:space="preserve">   -</v>
      </c>
      <c r="K3740" s="52" t="str">
        <f>_xlfn.IFNA(VLOOKUP(D3740&amp;"."&amp;G3740,PNIdata!$E$6:$L$264,2,FALSE),"-")</f>
        <v>-</v>
      </c>
      <c r="L3740" s="158" t="str">
        <f>IFERROR(IF(O3740&gt;0,I3740*O3740,"   -"),"   -")</f>
        <v xml:space="preserve">   -</v>
      </c>
      <c r="M3740" s="52"/>
      <c r="N3740" s="167"/>
      <c r="O3740" s="167"/>
    </row>
    <row r="3741" spans="1:15" hidden="1" x14ac:dyDescent="0.25">
      <c r="A3741" s="33" t="s">
        <v>109</v>
      </c>
      <c r="B3741" s="34">
        <f>VLOOKUP(D3741,nusedswatershed,4,FALSE)</f>
        <v>24</v>
      </c>
      <c r="C3741" s="35">
        <v>24</v>
      </c>
      <c r="D3741" s="41" t="s">
        <v>209</v>
      </c>
      <c r="E3741" s="41" t="s">
        <v>106</v>
      </c>
      <c r="F3741" s="21" t="s">
        <v>163</v>
      </c>
      <c r="G3741" s="22">
        <v>1978</v>
      </c>
      <c r="H3741" s="128">
        <v>15</v>
      </c>
      <c r="I3741" s="40">
        <v>15</v>
      </c>
      <c r="J3741" s="159" t="str">
        <f>IFERROR(IF(K3741&gt;0,I3741*K3741,"   -"),"   -")</f>
        <v xml:space="preserve">   -</v>
      </c>
      <c r="K3741" s="52" t="str">
        <f>_xlfn.IFNA(VLOOKUP(D3741&amp;"."&amp;G3741,PNIdata!$E$6:$L$264,2,FALSE),"-")</f>
        <v>-</v>
      </c>
      <c r="L3741" s="158" t="str">
        <f>IFERROR(IF(O3741&gt;0,I3741*O3741,"   -"),"   -")</f>
        <v xml:space="preserve">   -</v>
      </c>
      <c r="M3741" s="52"/>
      <c r="N3741" s="167"/>
      <c r="O3741" s="167"/>
    </row>
    <row r="3742" spans="1:15" hidden="1" x14ac:dyDescent="0.25">
      <c r="A3742" s="33" t="s">
        <v>109</v>
      </c>
      <c r="B3742" s="34">
        <f>VLOOKUP(D3742,nusedswatershed,4,FALSE)</f>
        <v>24</v>
      </c>
      <c r="C3742" s="35">
        <v>24</v>
      </c>
      <c r="D3742" s="41" t="s">
        <v>209</v>
      </c>
      <c r="E3742" s="41" t="s">
        <v>106</v>
      </c>
      <c r="F3742" s="21" t="s">
        <v>163</v>
      </c>
      <c r="G3742" s="22">
        <v>1977</v>
      </c>
      <c r="H3742" s="128">
        <v>25</v>
      </c>
      <c r="I3742" s="40">
        <v>25</v>
      </c>
      <c r="J3742" s="159" t="str">
        <f>IFERROR(IF(K3742&gt;0,I3742*K3742,"   -"),"   -")</f>
        <v xml:space="preserve">   -</v>
      </c>
      <c r="K3742" s="52" t="str">
        <f>_xlfn.IFNA(VLOOKUP(D3742&amp;"."&amp;G3742,PNIdata!$E$6:$L$264,2,FALSE),"-")</f>
        <v>-</v>
      </c>
      <c r="L3742" s="158" t="str">
        <f>IFERROR(IF(O3742&gt;0,I3742*O3742,"   -"),"   -")</f>
        <v xml:space="preserve">   -</v>
      </c>
      <c r="M3742" s="52"/>
      <c r="N3742" s="167"/>
      <c r="O3742" s="167"/>
    </row>
    <row r="3743" spans="1:15" hidden="1" x14ac:dyDescent="0.25">
      <c r="A3743" s="33" t="s">
        <v>109</v>
      </c>
      <c r="B3743" s="34">
        <f>VLOOKUP(D3743,nusedswatershed,4,FALSE)</f>
        <v>24</v>
      </c>
      <c r="C3743" s="35">
        <v>24</v>
      </c>
      <c r="D3743" s="41" t="s">
        <v>209</v>
      </c>
      <c r="E3743" s="41" t="s">
        <v>106</v>
      </c>
      <c r="F3743" s="21" t="s">
        <v>163</v>
      </c>
      <c r="G3743" s="22">
        <v>1976</v>
      </c>
      <c r="H3743" s="128">
        <v>40</v>
      </c>
      <c r="I3743" s="40">
        <v>40</v>
      </c>
      <c r="J3743" s="159" t="str">
        <f>IFERROR(IF(K3743&gt;0,I3743*K3743,"   -"),"   -")</f>
        <v xml:space="preserve">   -</v>
      </c>
      <c r="K3743" s="52" t="str">
        <f>_xlfn.IFNA(VLOOKUP(D3743&amp;"."&amp;G3743,PNIdata!$E$6:$L$264,2,FALSE),"-")</f>
        <v>-</v>
      </c>
      <c r="L3743" s="158" t="str">
        <f>IFERROR(IF(O3743&gt;0,I3743*O3743,"   -"),"   -")</f>
        <v xml:space="preserve">   -</v>
      </c>
      <c r="M3743" s="52"/>
      <c r="N3743" s="167"/>
      <c r="O3743" s="167"/>
    </row>
    <row r="3744" spans="1:15" hidden="1" x14ac:dyDescent="0.25">
      <c r="A3744" s="33" t="s">
        <v>109</v>
      </c>
      <c r="B3744" s="34">
        <f>VLOOKUP(D3744,nusedswatershed,4,FALSE)</f>
        <v>24</v>
      </c>
      <c r="C3744" s="35">
        <v>24</v>
      </c>
      <c r="D3744" s="41" t="s">
        <v>209</v>
      </c>
      <c r="E3744" s="41" t="s">
        <v>106</v>
      </c>
      <c r="F3744" s="21" t="s">
        <v>163</v>
      </c>
      <c r="G3744" s="22">
        <v>1975</v>
      </c>
      <c r="H3744" s="128">
        <v>25</v>
      </c>
      <c r="I3744" s="40">
        <v>25</v>
      </c>
      <c r="J3744" s="159" t="str">
        <f>IFERROR(IF(K3744&gt;0,I3744*K3744,"   -"),"   -")</f>
        <v xml:space="preserve">   -</v>
      </c>
      <c r="K3744" s="52" t="str">
        <f>_xlfn.IFNA(VLOOKUP(D3744&amp;"."&amp;G3744,PNIdata!$E$6:$L$264,2,FALSE),"-")</f>
        <v>-</v>
      </c>
      <c r="L3744" s="158" t="str">
        <f>IFERROR(IF(O3744&gt;0,I3744*O3744,"   -"),"   -")</f>
        <v xml:space="preserve">   -</v>
      </c>
      <c r="M3744" s="52"/>
      <c r="N3744" s="167"/>
      <c r="O3744" s="167"/>
    </row>
    <row r="3745" spans="1:15" hidden="1" x14ac:dyDescent="0.25">
      <c r="A3745" s="33" t="s">
        <v>109</v>
      </c>
      <c r="B3745" s="34">
        <f>VLOOKUP(D3745,nusedswatershed,4,FALSE)</f>
        <v>24</v>
      </c>
      <c r="C3745" s="35">
        <v>24</v>
      </c>
      <c r="D3745" s="41" t="s">
        <v>209</v>
      </c>
      <c r="E3745" s="41" t="s">
        <v>106</v>
      </c>
      <c r="F3745" s="21" t="s">
        <v>163</v>
      </c>
      <c r="G3745" s="22">
        <v>1974</v>
      </c>
      <c r="H3745" s="128">
        <v>25</v>
      </c>
      <c r="I3745" s="40">
        <v>25</v>
      </c>
      <c r="J3745" s="159" t="str">
        <f>IFERROR(IF(K3745&gt;0,I3745*K3745,"   -"),"   -")</f>
        <v xml:space="preserve">   -</v>
      </c>
      <c r="K3745" s="52" t="str">
        <f>_xlfn.IFNA(VLOOKUP(D3745&amp;"."&amp;G3745,PNIdata!$E$6:$L$264,2,FALSE),"-")</f>
        <v>-</v>
      </c>
      <c r="L3745" s="158" t="str">
        <f>IFERROR(IF(O3745&gt;0,I3745*O3745,"   -"),"   -")</f>
        <v xml:space="preserve">   -</v>
      </c>
      <c r="M3745" s="52"/>
      <c r="N3745" s="167"/>
      <c r="O3745" s="167"/>
    </row>
    <row r="3746" spans="1:15" hidden="1" x14ac:dyDescent="0.25">
      <c r="A3746" s="33" t="s">
        <v>109</v>
      </c>
      <c r="B3746" s="34">
        <f>VLOOKUP(D3746,nusedswatershed,4,FALSE)</f>
        <v>24</v>
      </c>
      <c r="C3746" s="35">
        <v>24</v>
      </c>
      <c r="D3746" s="41" t="s">
        <v>209</v>
      </c>
      <c r="E3746" s="41" t="s">
        <v>106</v>
      </c>
      <c r="F3746" s="21" t="s">
        <v>163</v>
      </c>
      <c r="G3746" s="22">
        <v>1973</v>
      </c>
      <c r="H3746" s="128">
        <v>25</v>
      </c>
      <c r="I3746" s="40">
        <v>25</v>
      </c>
      <c r="J3746" s="159" t="str">
        <f>IFERROR(IF(K3746&gt;0,I3746*K3746,"   -"),"   -")</f>
        <v xml:space="preserve">   -</v>
      </c>
      <c r="K3746" s="52" t="str">
        <f>_xlfn.IFNA(VLOOKUP(D3746&amp;"."&amp;G3746,PNIdata!$E$6:$L$264,2,FALSE),"-")</f>
        <v>-</v>
      </c>
      <c r="L3746" s="158" t="str">
        <f>IFERROR(IF(O3746&gt;0,I3746*O3746,"   -"),"   -")</f>
        <v xml:space="preserve">   -</v>
      </c>
      <c r="M3746" s="52"/>
      <c r="N3746" s="167"/>
      <c r="O3746" s="167"/>
    </row>
    <row r="3747" spans="1:15" hidden="1" x14ac:dyDescent="0.25">
      <c r="A3747" s="33" t="s">
        <v>109</v>
      </c>
      <c r="B3747" s="34">
        <f>VLOOKUP(D3747,nusedswatershed,4,FALSE)</f>
        <v>24</v>
      </c>
      <c r="C3747" s="35">
        <v>24</v>
      </c>
      <c r="D3747" s="41" t="s">
        <v>209</v>
      </c>
      <c r="E3747" s="41" t="s">
        <v>106</v>
      </c>
      <c r="F3747" s="21" t="s">
        <v>163</v>
      </c>
      <c r="G3747" s="22">
        <v>1972</v>
      </c>
      <c r="H3747" s="128">
        <v>75</v>
      </c>
      <c r="I3747" s="40">
        <v>75</v>
      </c>
      <c r="J3747" s="159" t="str">
        <f>IFERROR(IF(K3747&gt;0,I3747*K3747,"   -"),"   -")</f>
        <v xml:space="preserve">   -</v>
      </c>
      <c r="K3747" s="52" t="str">
        <f>_xlfn.IFNA(VLOOKUP(D3747&amp;"."&amp;G3747,PNIdata!$E$6:$L$264,2,FALSE),"-")</f>
        <v>-</v>
      </c>
      <c r="L3747" s="158" t="str">
        <f>IFERROR(IF(O3747&gt;0,I3747*O3747,"   -"),"   -")</f>
        <v xml:space="preserve">   -</v>
      </c>
      <c r="M3747" s="52"/>
      <c r="N3747" s="167"/>
      <c r="O3747" s="167"/>
    </row>
    <row r="3748" spans="1:15" hidden="1" x14ac:dyDescent="0.25">
      <c r="A3748" s="33" t="s">
        <v>109</v>
      </c>
      <c r="B3748" s="34">
        <f>VLOOKUP(D3748,nusedswatershed,4,FALSE)</f>
        <v>24</v>
      </c>
      <c r="C3748" s="35">
        <v>24</v>
      </c>
      <c r="D3748" s="41" t="s">
        <v>209</v>
      </c>
      <c r="E3748" s="41" t="s">
        <v>106</v>
      </c>
      <c r="F3748" s="21" t="s">
        <v>163</v>
      </c>
      <c r="G3748" s="22">
        <v>1971</v>
      </c>
      <c r="H3748" s="128">
        <v>75</v>
      </c>
      <c r="I3748" s="40">
        <v>75</v>
      </c>
      <c r="J3748" s="159" t="str">
        <f>IFERROR(IF(K3748&gt;0,I3748*K3748,"   -"),"   -")</f>
        <v xml:space="preserve">   -</v>
      </c>
      <c r="K3748" s="52" t="str">
        <f>_xlfn.IFNA(VLOOKUP(D3748&amp;"."&amp;G3748,PNIdata!$E$6:$L$264,2,FALSE),"-")</f>
        <v>-</v>
      </c>
      <c r="L3748" s="158" t="str">
        <f>IFERROR(IF(O3748&gt;0,I3748*O3748,"   -"),"   -")</f>
        <v xml:space="preserve">   -</v>
      </c>
      <c r="M3748" s="52"/>
      <c r="N3748" s="167"/>
      <c r="O3748" s="167"/>
    </row>
    <row r="3749" spans="1:15" hidden="1" x14ac:dyDescent="0.25">
      <c r="A3749" s="33" t="s">
        <v>109</v>
      </c>
      <c r="B3749" s="34">
        <f>VLOOKUP(D3749,nusedswatershed,4,FALSE)</f>
        <v>24</v>
      </c>
      <c r="C3749" s="35">
        <v>24</v>
      </c>
      <c r="D3749" s="41" t="s">
        <v>209</v>
      </c>
      <c r="E3749" s="41" t="s">
        <v>106</v>
      </c>
      <c r="F3749" s="21" t="s">
        <v>163</v>
      </c>
      <c r="G3749" s="22">
        <v>1970</v>
      </c>
      <c r="H3749" s="128">
        <v>75</v>
      </c>
      <c r="I3749" s="40">
        <v>75</v>
      </c>
      <c r="J3749" s="159" t="str">
        <f>IFERROR(IF(K3749&gt;0,I3749*K3749,"   -"),"   -")</f>
        <v xml:space="preserve">   -</v>
      </c>
      <c r="K3749" s="52" t="str">
        <f>_xlfn.IFNA(VLOOKUP(D3749&amp;"."&amp;G3749,PNIdata!$E$6:$L$264,2,FALSE),"-")</f>
        <v>-</v>
      </c>
      <c r="L3749" s="158" t="str">
        <f>IFERROR(IF(O3749&gt;0,I3749*O3749,"   -"),"   -")</f>
        <v xml:space="preserve">   -</v>
      </c>
      <c r="M3749" s="52"/>
      <c r="N3749" s="167"/>
      <c r="O3749" s="167"/>
    </row>
    <row r="3750" spans="1:15" hidden="1" x14ac:dyDescent="0.25">
      <c r="A3750" s="33" t="s">
        <v>109</v>
      </c>
      <c r="B3750" s="34">
        <f>VLOOKUP(D3750,nusedswatershed,4,FALSE)</f>
        <v>24</v>
      </c>
      <c r="C3750" s="35">
        <v>24</v>
      </c>
      <c r="D3750" s="41" t="s">
        <v>209</v>
      </c>
      <c r="E3750" s="41" t="s">
        <v>106</v>
      </c>
      <c r="F3750" s="21" t="s">
        <v>163</v>
      </c>
      <c r="G3750" s="22">
        <v>1969</v>
      </c>
      <c r="H3750" s="128">
        <v>25</v>
      </c>
      <c r="I3750" s="40">
        <v>25</v>
      </c>
      <c r="J3750" s="159" t="str">
        <f>IFERROR(IF(K3750&gt;0,I3750*K3750,"   -"),"   -")</f>
        <v xml:space="preserve">   -</v>
      </c>
      <c r="K3750" s="52" t="str">
        <f>_xlfn.IFNA(VLOOKUP(D3750&amp;"."&amp;G3750,PNIdata!$E$6:$L$264,2,FALSE),"-")</f>
        <v>-</v>
      </c>
      <c r="L3750" s="158" t="str">
        <f>IFERROR(IF(O3750&gt;0,I3750*O3750,"   -"),"   -")</f>
        <v xml:space="preserve">   -</v>
      </c>
      <c r="M3750" s="52"/>
      <c r="N3750" s="167"/>
      <c r="O3750" s="167"/>
    </row>
    <row r="3751" spans="1:15" hidden="1" x14ac:dyDescent="0.25">
      <c r="A3751" s="33" t="s">
        <v>109</v>
      </c>
      <c r="B3751" s="34">
        <f>VLOOKUP(D3751,nusedswatershed,4,FALSE)</f>
        <v>24</v>
      </c>
      <c r="C3751" s="35">
        <v>24</v>
      </c>
      <c r="D3751" s="41" t="s">
        <v>209</v>
      </c>
      <c r="E3751" s="41" t="s">
        <v>106</v>
      </c>
      <c r="F3751" s="21" t="s">
        <v>163</v>
      </c>
      <c r="G3751" s="22">
        <v>1968</v>
      </c>
      <c r="H3751" s="128">
        <v>40</v>
      </c>
      <c r="I3751" s="40">
        <v>40</v>
      </c>
      <c r="J3751" s="159" t="str">
        <f>IFERROR(IF(K3751&gt;0,I3751*K3751,"   -"),"   -")</f>
        <v xml:space="preserve">   -</v>
      </c>
      <c r="K3751" s="52" t="str">
        <f>_xlfn.IFNA(VLOOKUP(D3751&amp;"."&amp;G3751,PNIdata!$E$6:$L$264,2,FALSE),"-")</f>
        <v>-</v>
      </c>
      <c r="L3751" s="158" t="str">
        <f>IFERROR(IF(O3751&gt;0,I3751*O3751,"   -"),"   -")</f>
        <v xml:space="preserve">   -</v>
      </c>
      <c r="M3751" s="52"/>
      <c r="N3751" s="167"/>
      <c r="O3751" s="167"/>
    </row>
    <row r="3752" spans="1:15" hidden="1" x14ac:dyDescent="0.25">
      <c r="A3752" s="33" t="s">
        <v>109</v>
      </c>
      <c r="B3752" s="34">
        <f>VLOOKUP(D3752,nusedswatershed,4,FALSE)</f>
        <v>24</v>
      </c>
      <c r="C3752" s="35">
        <v>24</v>
      </c>
      <c r="D3752" s="41" t="s">
        <v>209</v>
      </c>
      <c r="E3752" s="41" t="s">
        <v>106</v>
      </c>
      <c r="F3752" s="21" t="s">
        <v>163</v>
      </c>
      <c r="G3752" s="22">
        <v>1967</v>
      </c>
      <c r="H3752" s="128">
        <v>25</v>
      </c>
      <c r="I3752" s="40">
        <v>25</v>
      </c>
      <c r="J3752" s="159" t="str">
        <f>IFERROR(IF(K3752&gt;0,I3752*K3752,"   -"),"   -")</f>
        <v xml:space="preserve">   -</v>
      </c>
      <c r="K3752" s="52" t="str">
        <f>_xlfn.IFNA(VLOOKUP(D3752&amp;"."&amp;G3752,PNIdata!$E$6:$L$264,2,FALSE),"-")</f>
        <v>-</v>
      </c>
      <c r="L3752" s="158" t="str">
        <f>IFERROR(IF(O3752&gt;0,I3752*O3752,"   -"),"   -")</f>
        <v xml:space="preserve">   -</v>
      </c>
      <c r="M3752" s="52"/>
      <c r="N3752" s="167"/>
      <c r="O3752" s="167"/>
    </row>
    <row r="3753" spans="1:15" hidden="1" x14ac:dyDescent="0.25">
      <c r="A3753" s="33" t="s">
        <v>109</v>
      </c>
      <c r="B3753" s="34">
        <f>VLOOKUP(D3753,nusedswatershed,4,FALSE)</f>
        <v>24</v>
      </c>
      <c r="C3753" s="35">
        <v>24</v>
      </c>
      <c r="D3753" s="41" t="s">
        <v>209</v>
      </c>
      <c r="E3753" s="41" t="s">
        <v>106</v>
      </c>
      <c r="F3753" s="21" t="s">
        <v>163</v>
      </c>
      <c r="G3753" s="22">
        <v>1966</v>
      </c>
      <c r="H3753" s="128" t="s">
        <v>643</v>
      </c>
      <c r="I3753" s="40"/>
      <c r="J3753" s="159" t="str">
        <f>IFERROR(IF(K3753&gt;0,I3753*K3753,"   -"),"   -")</f>
        <v xml:space="preserve">   -</v>
      </c>
      <c r="K3753" s="52" t="str">
        <f>_xlfn.IFNA(VLOOKUP(D3753&amp;"."&amp;G3753,PNIdata!$E$6:$L$264,2,FALSE),"-")</f>
        <v>-</v>
      </c>
      <c r="L3753" s="158" t="str">
        <f>IFERROR(IF(O3753&gt;0,I3753*O3753,"   -"),"   -")</f>
        <v xml:space="preserve">   -</v>
      </c>
      <c r="M3753" s="52"/>
      <c r="N3753" s="167"/>
      <c r="O3753" s="167"/>
    </row>
    <row r="3754" spans="1:15" hidden="1" x14ac:dyDescent="0.25">
      <c r="A3754" s="33" t="s">
        <v>109</v>
      </c>
      <c r="B3754" s="34">
        <f>VLOOKUP(D3754,nusedswatershed,4,FALSE)</f>
        <v>24</v>
      </c>
      <c r="C3754" s="35">
        <v>24</v>
      </c>
      <c r="D3754" s="41" t="s">
        <v>209</v>
      </c>
      <c r="E3754" s="41" t="s">
        <v>106</v>
      </c>
      <c r="F3754" s="21" t="s">
        <v>163</v>
      </c>
      <c r="G3754" s="22">
        <v>1965</v>
      </c>
      <c r="H3754" s="128">
        <v>10</v>
      </c>
      <c r="I3754" s="40">
        <v>10</v>
      </c>
      <c r="J3754" s="159" t="str">
        <f>IFERROR(IF(K3754&gt;0,I3754*K3754,"   -"),"   -")</f>
        <v xml:space="preserve">   -</v>
      </c>
      <c r="K3754" s="52" t="str">
        <f>_xlfn.IFNA(VLOOKUP(D3754&amp;"."&amp;G3754,PNIdata!$E$6:$L$264,2,FALSE),"-")</f>
        <v>-</v>
      </c>
      <c r="L3754" s="158" t="str">
        <f>IFERROR(IF(O3754&gt;0,I3754*O3754,"   -"),"   -")</f>
        <v xml:space="preserve">   -</v>
      </c>
      <c r="M3754" s="52"/>
      <c r="N3754" s="167"/>
      <c r="O3754" s="167"/>
    </row>
    <row r="3755" spans="1:15" hidden="1" x14ac:dyDescent="0.25">
      <c r="A3755" s="33" t="s">
        <v>109</v>
      </c>
      <c r="B3755" s="34">
        <f>VLOOKUP(D3755,nusedswatershed,4,FALSE)</f>
        <v>24</v>
      </c>
      <c r="C3755" s="35">
        <v>24</v>
      </c>
      <c r="D3755" s="41" t="s">
        <v>209</v>
      </c>
      <c r="E3755" s="41" t="s">
        <v>106</v>
      </c>
      <c r="F3755" s="21" t="s">
        <v>163</v>
      </c>
      <c r="G3755" s="22">
        <v>1964</v>
      </c>
      <c r="H3755" s="128">
        <v>80</v>
      </c>
      <c r="I3755" s="40">
        <v>80</v>
      </c>
      <c r="J3755" s="159" t="str">
        <f>IFERROR(IF(K3755&gt;0,I3755*K3755,"   -"),"   -")</f>
        <v xml:space="preserve">   -</v>
      </c>
      <c r="K3755" s="52" t="str">
        <f>_xlfn.IFNA(VLOOKUP(D3755&amp;"."&amp;G3755,PNIdata!$E$6:$L$264,2,FALSE),"-")</f>
        <v>-</v>
      </c>
      <c r="L3755" s="158" t="str">
        <f>IFERROR(IF(O3755&gt;0,I3755*O3755,"   -"),"   -")</f>
        <v xml:space="preserve">   -</v>
      </c>
      <c r="M3755" s="52"/>
      <c r="N3755" s="167"/>
      <c r="O3755" s="167"/>
    </row>
    <row r="3756" spans="1:15" hidden="1" x14ac:dyDescent="0.25">
      <c r="A3756" s="33" t="s">
        <v>109</v>
      </c>
      <c r="B3756" s="34">
        <f>VLOOKUP(D3756,nusedswatershed,4,FALSE)</f>
        <v>24</v>
      </c>
      <c r="C3756" s="35">
        <v>24</v>
      </c>
      <c r="D3756" s="41" t="s">
        <v>209</v>
      </c>
      <c r="E3756" s="41" t="s">
        <v>106</v>
      </c>
      <c r="F3756" s="21" t="s">
        <v>163</v>
      </c>
      <c r="G3756" s="22">
        <v>1963</v>
      </c>
      <c r="H3756" s="128">
        <v>25</v>
      </c>
      <c r="I3756" s="40">
        <v>25</v>
      </c>
      <c r="J3756" s="159" t="str">
        <f>IFERROR(IF(K3756&gt;0,I3756*K3756,"   -"),"   -")</f>
        <v xml:space="preserve">   -</v>
      </c>
      <c r="K3756" s="52" t="str">
        <f>_xlfn.IFNA(VLOOKUP(D3756&amp;"."&amp;G3756,PNIdata!$E$6:$L$264,2,FALSE),"-")</f>
        <v>-</v>
      </c>
      <c r="L3756" s="158" t="str">
        <f>IFERROR(IF(O3756&gt;0,I3756*O3756,"   -"),"   -")</f>
        <v xml:space="preserve">   -</v>
      </c>
      <c r="M3756" s="52"/>
      <c r="N3756" s="167"/>
      <c r="O3756" s="167"/>
    </row>
    <row r="3757" spans="1:15" hidden="1" x14ac:dyDescent="0.25">
      <c r="A3757" s="33" t="s">
        <v>109</v>
      </c>
      <c r="B3757" s="34">
        <f>VLOOKUP(D3757,nusedswatershed,4,FALSE)</f>
        <v>24</v>
      </c>
      <c r="C3757" s="35">
        <v>24</v>
      </c>
      <c r="D3757" s="41" t="s">
        <v>209</v>
      </c>
      <c r="E3757" s="41" t="s">
        <v>106</v>
      </c>
      <c r="F3757" s="21" t="s">
        <v>163</v>
      </c>
      <c r="G3757" s="22">
        <v>1962</v>
      </c>
      <c r="H3757" s="128">
        <v>75</v>
      </c>
      <c r="I3757" s="40">
        <v>75</v>
      </c>
      <c r="J3757" s="159" t="str">
        <f>IFERROR(IF(K3757&gt;0,I3757*K3757,"   -"),"   -")</f>
        <v xml:space="preserve">   -</v>
      </c>
      <c r="K3757" s="52" t="str">
        <f>_xlfn.IFNA(VLOOKUP(D3757&amp;"."&amp;G3757,PNIdata!$E$6:$L$264,2,FALSE),"-")</f>
        <v>-</v>
      </c>
      <c r="L3757" s="158" t="str">
        <f>IFERROR(IF(O3757&gt;0,I3757*O3757,"   -"),"   -")</f>
        <v xml:space="preserve">   -</v>
      </c>
      <c r="M3757" s="52"/>
      <c r="N3757" s="167"/>
      <c r="O3757" s="167"/>
    </row>
    <row r="3758" spans="1:15" hidden="1" x14ac:dyDescent="0.25">
      <c r="A3758" s="33" t="s">
        <v>109</v>
      </c>
      <c r="B3758" s="34">
        <f>VLOOKUP(D3758,nusedswatershed,4,FALSE)</f>
        <v>24</v>
      </c>
      <c r="C3758" s="35">
        <v>24</v>
      </c>
      <c r="D3758" s="41" t="s">
        <v>209</v>
      </c>
      <c r="E3758" s="41" t="s">
        <v>106</v>
      </c>
      <c r="F3758" s="21" t="s">
        <v>163</v>
      </c>
      <c r="G3758" s="22">
        <v>1961</v>
      </c>
      <c r="H3758" s="128">
        <v>75</v>
      </c>
      <c r="I3758" s="40">
        <v>75</v>
      </c>
      <c r="J3758" s="159" t="str">
        <f>IFERROR(IF(K3758&gt;0,I3758*K3758,"   -"),"   -")</f>
        <v xml:space="preserve">   -</v>
      </c>
      <c r="K3758" s="52" t="str">
        <f>_xlfn.IFNA(VLOOKUP(D3758&amp;"."&amp;G3758,PNIdata!$E$6:$L$264,2,FALSE),"-")</f>
        <v>-</v>
      </c>
      <c r="L3758" s="158" t="str">
        <f>IFERROR(IF(O3758&gt;0,I3758*O3758,"   -"),"   -")</f>
        <v xml:space="preserve">   -</v>
      </c>
      <c r="M3758" s="52"/>
      <c r="N3758" s="167"/>
      <c r="O3758" s="167"/>
    </row>
    <row r="3759" spans="1:15" hidden="1" x14ac:dyDescent="0.25">
      <c r="A3759" s="33" t="s">
        <v>109</v>
      </c>
      <c r="B3759" s="34">
        <f>VLOOKUP(D3759,nusedswatershed,4,FALSE)</f>
        <v>24</v>
      </c>
      <c r="C3759" s="35">
        <v>24</v>
      </c>
      <c r="D3759" s="41" t="s">
        <v>209</v>
      </c>
      <c r="E3759" s="41" t="s">
        <v>106</v>
      </c>
      <c r="F3759" s="21" t="s">
        <v>163</v>
      </c>
      <c r="G3759" s="22">
        <v>1960</v>
      </c>
      <c r="H3759" s="128">
        <v>75</v>
      </c>
      <c r="I3759" s="40">
        <v>75</v>
      </c>
      <c r="J3759" s="159" t="str">
        <f>IFERROR(IF(K3759&gt;0,I3759*K3759,"   -"),"   -")</f>
        <v xml:space="preserve">   -</v>
      </c>
      <c r="K3759" s="52" t="str">
        <f>_xlfn.IFNA(VLOOKUP(D3759&amp;"."&amp;G3759,PNIdata!$E$6:$L$264,2,FALSE),"-")</f>
        <v>-</v>
      </c>
      <c r="L3759" s="158" t="str">
        <f>IFERROR(IF(O3759&gt;0,I3759*O3759,"   -"),"   -")</f>
        <v xml:space="preserve">   -</v>
      </c>
      <c r="M3759" s="52"/>
      <c r="N3759" s="167"/>
      <c r="O3759" s="167"/>
    </row>
    <row r="3760" spans="1:15" hidden="1" x14ac:dyDescent="0.25">
      <c r="A3760" s="33" t="s">
        <v>109</v>
      </c>
      <c r="B3760" s="34">
        <f>VLOOKUP(D3760,nusedswatershed,4,FALSE)</f>
        <v>24</v>
      </c>
      <c r="C3760" s="35">
        <v>24</v>
      </c>
      <c r="D3760" s="41" t="s">
        <v>209</v>
      </c>
      <c r="E3760" s="41" t="s">
        <v>106</v>
      </c>
      <c r="F3760" s="21" t="s">
        <v>163</v>
      </c>
      <c r="G3760" s="22">
        <v>1959</v>
      </c>
      <c r="H3760" s="128">
        <v>200</v>
      </c>
      <c r="I3760" s="40">
        <v>200</v>
      </c>
      <c r="J3760" s="159" t="str">
        <f>IFERROR(IF(K3760&gt;0,I3760*K3760,"   -"),"   -")</f>
        <v xml:space="preserve">   -</v>
      </c>
      <c r="K3760" s="52" t="str">
        <f>_xlfn.IFNA(VLOOKUP(D3760&amp;"."&amp;G3760,PNIdata!$E$6:$L$264,2,FALSE),"-")</f>
        <v>-</v>
      </c>
      <c r="L3760" s="158" t="str">
        <f>IFERROR(IF(O3760&gt;0,I3760*O3760,"   -"),"   -")</f>
        <v xml:space="preserve">   -</v>
      </c>
      <c r="M3760" s="52"/>
      <c r="N3760" s="167"/>
      <c r="O3760" s="167"/>
    </row>
    <row r="3761" spans="1:19" hidden="1" x14ac:dyDescent="0.25">
      <c r="A3761" s="33" t="s">
        <v>109</v>
      </c>
      <c r="B3761" s="34">
        <f>VLOOKUP(D3761,nusedswatershed,4,FALSE)</f>
        <v>24</v>
      </c>
      <c r="C3761" s="35">
        <v>24</v>
      </c>
      <c r="D3761" s="41" t="s">
        <v>209</v>
      </c>
      <c r="E3761" s="41" t="s">
        <v>106</v>
      </c>
      <c r="F3761" s="21" t="s">
        <v>163</v>
      </c>
      <c r="G3761" s="22">
        <v>1958</v>
      </c>
      <c r="H3761" s="128">
        <v>75</v>
      </c>
      <c r="I3761" s="40">
        <v>75</v>
      </c>
      <c r="J3761" s="159" t="str">
        <f>IFERROR(IF(K3761&gt;0,I3761*K3761,"   -"),"   -")</f>
        <v xml:space="preserve">   -</v>
      </c>
      <c r="K3761" s="52" t="str">
        <f>_xlfn.IFNA(VLOOKUP(D3761&amp;"."&amp;G3761,PNIdata!$E$6:$L$264,2,FALSE),"-")</f>
        <v>-</v>
      </c>
      <c r="L3761" s="158" t="str">
        <f>IFERROR(IF(O3761&gt;0,I3761*O3761,"   -"),"   -")</f>
        <v xml:space="preserve">   -</v>
      </c>
      <c r="M3761" s="52"/>
      <c r="N3761" s="167"/>
      <c r="O3761" s="167"/>
    </row>
    <row r="3762" spans="1:19" hidden="1" x14ac:dyDescent="0.25">
      <c r="A3762" s="33" t="s">
        <v>109</v>
      </c>
      <c r="B3762" s="34">
        <f>VLOOKUP(D3762,nusedswatershed,4,FALSE)</f>
        <v>24</v>
      </c>
      <c r="C3762" s="35">
        <v>24</v>
      </c>
      <c r="D3762" s="41" t="s">
        <v>209</v>
      </c>
      <c r="E3762" s="41" t="s">
        <v>106</v>
      </c>
      <c r="F3762" s="21" t="s">
        <v>163</v>
      </c>
      <c r="G3762" s="22">
        <v>1957</v>
      </c>
      <c r="H3762" s="128" t="s">
        <v>643</v>
      </c>
      <c r="I3762" s="40"/>
      <c r="J3762" s="159" t="str">
        <f>IFERROR(IF(K3762&gt;0,I3762*K3762,"   -"),"   -")</f>
        <v xml:space="preserve">   -</v>
      </c>
      <c r="K3762" s="52" t="str">
        <f>_xlfn.IFNA(VLOOKUP(D3762&amp;"."&amp;G3762,PNIdata!$E$6:$L$264,2,FALSE),"-")</f>
        <v>-</v>
      </c>
      <c r="L3762" s="158" t="str">
        <f>IFERROR(IF(O3762&gt;0,I3762*O3762,"   -"),"   -")</f>
        <v xml:space="preserve">   -</v>
      </c>
      <c r="M3762" s="52"/>
      <c r="N3762" s="167"/>
      <c r="O3762" s="167"/>
    </row>
    <row r="3763" spans="1:19" hidden="1" x14ac:dyDescent="0.25">
      <c r="A3763" s="33" t="s">
        <v>109</v>
      </c>
      <c r="B3763" s="34">
        <f>VLOOKUP(D3763,nusedswatershed,4,FALSE)</f>
        <v>24</v>
      </c>
      <c r="C3763" s="35">
        <v>24</v>
      </c>
      <c r="D3763" s="41" t="s">
        <v>209</v>
      </c>
      <c r="E3763" s="41" t="s">
        <v>106</v>
      </c>
      <c r="F3763" s="21" t="s">
        <v>163</v>
      </c>
      <c r="G3763" s="22">
        <v>1956</v>
      </c>
      <c r="H3763" s="128" t="s">
        <v>643</v>
      </c>
      <c r="I3763" s="40"/>
      <c r="J3763" s="159" t="str">
        <f>IFERROR(IF(K3763&gt;0,I3763*K3763,"   -"),"   -")</f>
        <v xml:space="preserve">   -</v>
      </c>
      <c r="K3763" s="52" t="str">
        <f>_xlfn.IFNA(VLOOKUP(D3763&amp;"."&amp;G3763,PNIdata!$E$6:$L$264,2,FALSE),"-")</f>
        <v>-</v>
      </c>
      <c r="L3763" s="158" t="str">
        <f>IFERROR(IF(O3763&gt;0,I3763*O3763,"   -"),"   -")</f>
        <v xml:space="preserve">   -</v>
      </c>
      <c r="M3763" s="52"/>
      <c r="N3763" s="167"/>
      <c r="O3763" s="167"/>
    </row>
    <row r="3764" spans="1:19" hidden="1" x14ac:dyDescent="0.25">
      <c r="A3764" s="33" t="s">
        <v>109</v>
      </c>
      <c r="B3764" s="34">
        <f>VLOOKUP(D3764,nusedswatershed,4,FALSE)</f>
        <v>24</v>
      </c>
      <c r="C3764" s="35">
        <v>24</v>
      </c>
      <c r="D3764" s="41" t="s">
        <v>209</v>
      </c>
      <c r="E3764" s="41" t="s">
        <v>106</v>
      </c>
      <c r="F3764" s="21" t="s">
        <v>163</v>
      </c>
      <c r="G3764" s="22">
        <v>1955</v>
      </c>
      <c r="H3764" s="128" t="s">
        <v>643</v>
      </c>
      <c r="I3764" s="40"/>
      <c r="J3764" s="159" t="str">
        <f>IFERROR(IF(K3764&gt;0,I3764*K3764,"   -"),"   -")</f>
        <v xml:space="preserve">   -</v>
      </c>
      <c r="K3764" s="52" t="str">
        <f>_xlfn.IFNA(VLOOKUP(D3764&amp;"."&amp;G3764,PNIdata!$E$6:$L$264,2,FALSE),"-")</f>
        <v>-</v>
      </c>
      <c r="L3764" s="158" t="str">
        <f>IFERROR(IF(O3764&gt;0,I3764*O3764,"   -"),"   -")</f>
        <v xml:space="preserve">   -</v>
      </c>
      <c r="M3764" s="52"/>
      <c r="N3764" s="167"/>
      <c r="O3764" s="167"/>
    </row>
    <row r="3765" spans="1:19" hidden="1" x14ac:dyDescent="0.25">
      <c r="A3765" s="33" t="s">
        <v>109</v>
      </c>
      <c r="B3765" s="34">
        <f>VLOOKUP(D3765,nusedswatershed,4,FALSE)</f>
        <v>24</v>
      </c>
      <c r="C3765" s="35">
        <v>24</v>
      </c>
      <c r="D3765" s="41" t="s">
        <v>209</v>
      </c>
      <c r="E3765" s="41" t="s">
        <v>106</v>
      </c>
      <c r="F3765" s="21" t="s">
        <v>163</v>
      </c>
      <c r="G3765" s="22">
        <v>1954</v>
      </c>
      <c r="H3765" s="128" t="s">
        <v>643</v>
      </c>
      <c r="I3765" s="40"/>
      <c r="J3765" s="159" t="str">
        <f>IFERROR(IF(K3765&gt;0,I3765*K3765,"   -"),"   -")</f>
        <v xml:space="preserve">   -</v>
      </c>
      <c r="K3765" s="52" t="str">
        <f>_xlfn.IFNA(VLOOKUP(D3765&amp;"."&amp;G3765,PNIdata!$E$6:$L$264,2,FALSE),"-")</f>
        <v>-</v>
      </c>
      <c r="L3765" s="158" t="str">
        <f>IFERROR(IF(O3765&gt;0,I3765*O3765,"   -"),"   -")</f>
        <v xml:space="preserve">   -</v>
      </c>
      <c r="M3765" s="52"/>
      <c r="N3765" s="167"/>
      <c r="O3765" s="167"/>
    </row>
    <row r="3766" spans="1:19" hidden="1" x14ac:dyDescent="0.25">
      <c r="A3766" s="33" t="s">
        <v>109</v>
      </c>
      <c r="B3766" s="34">
        <f>VLOOKUP(D3766,nusedswatershed,4,FALSE)</f>
        <v>24</v>
      </c>
      <c r="C3766" s="35">
        <v>24</v>
      </c>
      <c r="D3766" s="41" t="s">
        <v>209</v>
      </c>
      <c r="E3766" s="41" t="s">
        <v>106</v>
      </c>
      <c r="F3766" s="21" t="s">
        <v>163</v>
      </c>
      <c r="G3766" s="22">
        <v>1953</v>
      </c>
      <c r="H3766" s="128" t="s">
        <v>643</v>
      </c>
      <c r="I3766" s="40"/>
      <c r="J3766" s="159" t="str">
        <f>IFERROR(IF(K3766&gt;0,I3766*K3766,"   -"),"   -")</f>
        <v xml:space="preserve">   -</v>
      </c>
      <c r="K3766" s="52" t="str">
        <f>_xlfn.IFNA(VLOOKUP(D3766&amp;"."&amp;G3766,PNIdata!$E$6:$L$264,2,FALSE),"-")</f>
        <v>-</v>
      </c>
      <c r="L3766" s="158" t="str">
        <f>IFERROR(IF(O3766&gt;0,I3766*O3766,"   -"),"   -")</f>
        <v xml:space="preserve">   -</v>
      </c>
      <c r="M3766" s="52"/>
      <c r="N3766" s="167"/>
      <c r="O3766" s="167"/>
    </row>
    <row r="3767" spans="1:19" x14ac:dyDescent="0.25">
      <c r="A3767" s="33" t="s">
        <v>154</v>
      </c>
      <c r="B3767" s="34">
        <f>VLOOKUP(D3767,nusedswatershed,4,FALSE)</f>
        <v>25</v>
      </c>
      <c r="C3767" s="35">
        <v>25</v>
      </c>
      <c r="D3767" s="36" t="s">
        <v>232</v>
      </c>
      <c r="E3767" s="36" t="s">
        <v>107</v>
      </c>
      <c r="F3767" s="21" t="s">
        <v>163</v>
      </c>
      <c r="G3767">
        <v>2005</v>
      </c>
      <c r="H3767" s="128">
        <v>41</v>
      </c>
      <c r="I3767" s="40">
        <v>41</v>
      </c>
      <c r="J3767" s="153">
        <f>K3767*I3767</f>
        <v>1.8222039999999999</v>
      </c>
      <c r="K3767" s="52">
        <f>_xlfn.IFNA(VLOOKUP(D3767&amp;"."&amp;G3767,PNIdata!$E$6:$L$264,2,FALSE),"-")</f>
        <v>4.4443999999999997E-2</v>
      </c>
      <c r="L3767" s="158" t="str">
        <f>IFERROR(IF(O3767&gt;0,I3767*O3767,"   -"),"   -")</f>
        <v xml:space="preserve">   -</v>
      </c>
      <c r="M3767" s="52"/>
      <c r="N3767" s="167"/>
      <c r="O3767" s="167"/>
      <c r="S3767" s="53">
        <v>80000</v>
      </c>
    </row>
    <row r="3768" spans="1:19" x14ac:dyDescent="0.25">
      <c r="A3768" s="33" t="s">
        <v>154</v>
      </c>
      <c r="B3768" s="34">
        <f>VLOOKUP(D3768,nusedswatershed,4,FALSE)</f>
        <v>25</v>
      </c>
      <c r="C3768" s="35">
        <v>25</v>
      </c>
      <c r="D3768" s="36" t="s">
        <v>232</v>
      </c>
      <c r="E3768" s="36" t="s">
        <v>107</v>
      </c>
      <c r="F3768" s="21" t="s">
        <v>163</v>
      </c>
      <c r="G3768">
        <v>2007</v>
      </c>
      <c r="H3768" s="128">
        <v>421</v>
      </c>
      <c r="I3768" s="40">
        <v>421</v>
      </c>
      <c r="J3768" s="153">
        <f>K3768*I3768</f>
        <v>95.681933000000001</v>
      </c>
      <c r="K3768" s="52">
        <f>_xlfn.IFNA(VLOOKUP(D3768&amp;"."&amp;G3768,PNIdata!$E$6:$L$264,2,FALSE),"-")</f>
        <v>0.227273</v>
      </c>
      <c r="L3768" s="158" t="str">
        <f>IFERROR(IF(O3768&gt;0,I3768*O3768,"   -"),"   -")</f>
        <v xml:space="preserve">   -</v>
      </c>
      <c r="M3768" s="52"/>
      <c r="N3768" s="167"/>
      <c r="O3768" s="167"/>
      <c r="S3768" s="53">
        <v>33000</v>
      </c>
    </row>
    <row r="3769" spans="1:19" x14ac:dyDescent="0.25">
      <c r="A3769" s="33" t="s">
        <v>154</v>
      </c>
      <c r="B3769" s="34">
        <f>VLOOKUP(D3769,nusedswatershed,4,FALSE)</f>
        <v>25</v>
      </c>
      <c r="C3769" s="35">
        <v>25</v>
      </c>
      <c r="D3769" s="36" t="s">
        <v>232</v>
      </c>
      <c r="E3769" s="36" t="s">
        <v>107</v>
      </c>
      <c r="F3769" s="21" t="s">
        <v>163</v>
      </c>
      <c r="G3769">
        <v>2006</v>
      </c>
      <c r="H3769" s="128">
        <v>440</v>
      </c>
      <c r="I3769" s="40">
        <v>440</v>
      </c>
      <c r="J3769" s="153">
        <f>K3769*I3769</f>
        <v>116.47064</v>
      </c>
      <c r="K3769" s="52">
        <f>_xlfn.IFNA(VLOOKUP(D3769&amp;"."&amp;G3769,PNIdata!$E$6:$L$264,2,FALSE),"-")</f>
        <v>0.264706</v>
      </c>
      <c r="L3769" s="158" t="str">
        <f>IFERROR(IF(O3769&gt;0,I3769*O3769,"   -"),"   -")</f>
        <v xml:space="preserve">   -</v>
      </c>
      <c r="M3769" s="52"/>
      <c r="N3769" s="167"/>
      <c r="O3769" s="167"/>
      <c r="S3769" s="53">
        <v>74000</v>
      </c>
    </row>
    <row r="3770" spans="1:19" x14ac:dyDescent="0.25">
      <c r="A3770" s="33" t="s">
        <v>154</v>
      </c>
      <c r="B3770" s="34">
        <f>VLOOKUP(D3770,nusedswatershed,4,FALSE)</f>
        <v>25</v>
      </c>
      <c r="C3770" s="35">
        <v>25</v>
      </c>
      <c r="D3770" s="36" t="s">
        <v>232</v>
      </c>
      <c r="E3770" s="36" t="s">
        <v>107</v>
      </c>
      <c r="F3770" s="21" t="s">
        <v>163</v>
      </c>
      <c r="G3770">
        <v>2004</v>
      </c>
      <c r="H3770" s="128">
        <v>393</v>
      </c>
      <c r="I3770" s="40">
        <v>393</v>
      </c>
      <c r="J3770" s="153">
        <f>K3770*I3770</f>
        <v>163.75013100000001</v>
      </c>
      <c r="K3770" s="52">
        <f>_xlfn.IFNA(VLOOKUP(D3770&amp;"."&amp;G3770,PNIdata!$E$6:$L$264,2,FALSE),"-")</f>
        <v>0.41666700000000001</v>
      </c>
      <c r="L3770" s="158" t="str">
        <f>IFERROR(IF(O3770&gt;0,I3770*O3770,"   -"),"   -")</f>
        <v xml:space="preserve">   -</v>
      </c>
      <c r="M3770" s="52"/>
      <c r="N3770" s="167"/>
      <c r="O3770" s="167"/>
      <c r="S3770" s="53">
        <v>42000</v>
      </c>
    </row>
    <row r="3771" spans="1:19" x14ac:dyDescent="0.25">
      <c r="A3771" s="33" t="s">
        <v>154</v>
      </c>
      <c r="B3771" s="34">
        <f>VLOOKUP(D3771,nusedswatershed,4,FALSE)</f>
        <v>25</v>
      </c>
      <c r="C3771" s="35">
        <v>25</v>
      </c>
      <c r="D3771" s="36" t="s">
        <v>232</v>
      </c>
      <c r="E3771" s="36" t="s">
        <v>107</v>
      </c>
      <c r="F3771" s="21" t="s">
        <v>163</v>
      </c>
      <c r="G3771">
        <v>2008</v>
      </c>
      <c r="H3771" s="128">
        <v>430</v>
      </c>
      <c r="I3771" s="40">
        <v>430</v>
      </c>
      <c r="J3771" s="153">
        <f>K3771*I3771</f>
        <v>220.24384999999998</v>
      </c>
      <c r="K3771" s="52">
        <f>_xlfn.IFNA(VLOOKUP(D3771&amp;"."&amp;G3771,PNIdata!$E$6:$L$264,2,FALSE),"-")</f>
        <v>0.51219499999999996</v>
      </c>
      <c r="L3771" s="158" t="str">
        <f>IFERROR(IF(O3771&gt;0,I3771*O3771,"   -"),"   -")</f>
        <v xml:space="preserve">   -</v>
      </c>
      <c r="M3771" s="52"/>
      <c r="N3771" s="167"/>
      <c r="O3771" s="167"/>
      <c r="S3771" s="53">
        <v>97000</v>
      </c>
    </row>
    <row r="3772" spans="1:19" x14ac:dyDescent="0.25">
      <c r="A3772" s="33" t="s">
        <v>154</v>
      </c>
      <c r="B3772" s="34">
        <f>VLOOKUP(D3772,nusedswatershed,4,FALSE)</f>
        <v>25</v>
      </c>
      <c r="C3772" s="35">
        <v>25</v>
      </c>
      <c r="D3772" s="36" t="s">
        <v>232</v>
      </c>
      <c r="E3772" s="36" t="s">
        <v>107</v>
      </c>
      <c r="F3772" s="21" t="s">
        <v>163</v>
      </c>
      <c r="G3772" s="22">
        <v>2009</v>
      </c>
      <c r="H3772" s="128">
        <v>98</v>
      </c>
      <c r="I3772" s="40">
        <v>98</v>
      </c>
      <c r="J3772" s="153">
        <f>K3772*I3772</f>
        <v>93.916634000000002</v>
      </c>
      <c r="K3772" s="52">
        <f>_xlfn.IFNA(VLOOKUP(D3772&amp;"."&amp;G3772,PNIdata!$E$6:$L$264,2,FALSE),"-")</f>
        <v>0.95833299999999999</v>
      </c>
      <c r="L3772" s="158" t="str">
        <f>IFERROR(IF(O3772&gt;0,I3772*O3772,"   -"),"   -")</f>
        <v xml:space="preserve">   -</v>
      </c>
      <c r="M3772" s="52"/>
      <c r="N3772" s="167"/>
      <c r="O3772" s="167"/>
      <c r="S3772" s="53">
        <v>35000</v>
      </c>
    </row>
    <row r="3773" spans="1:19" x14ac:dyDescent="0.25">
      <c r="A3773" s="33" t="s">
        <v>154</v>
      </c>
      <c r="B3773" s="34">
        <f>VLOOKUP(D3773,nusedswatershed,4,FALSE)</f>
        <v>25</v>
      </c>
      <c r="C3773" s="35">
        <v>25</v>
      </c>
      <c r="D3773" s="36" t="s">
        <v>232</v>
      </c>
      <c r="E3773" s="36" t="s">
        <v>107</v>
      </c>
      <c r="F3773" s="21" t="s">
        <v>163</v>
      </c>
      <c r="G3773" s="40">
        <v>2023</v>
      </c>
      <c r="H3773" s="128" t="s">
        <v>646</v>
      </c>
      <c r="I3773" s="40"/>
      <c r="J3773" s="159" t="str">
        <f>IFERROR(IF(K3773&gt;0,I3773*K3773,"   -"),"   -")</f>
        <v xml:space="preserve">   -</v>
      </c>
      <c r="K3773" s="52" t="str">
        <f>_xlfn.IFNA(VLOOKUP(D3773&amp;"."&amp;G3773,PNIdata!$E$6:$L$264,2,FALSE),"-")</f>
        <v>-</v>
      </c>
      <c r="L3773" s="158" t="str">
        <f>IFERROR(IF(O3773&gt;0,I3773*O3773,"   -"),"   -")</f>
        <v xml:space="preserve">   -</v>
      </c>
      <c r="M3773" s="52"/>
      <c r="N3773" s="167"/>
      <c r="O3773" s="167"/>
      <c r="S3773" s="53"/>
    </row>
    <row r="3774" spans="1:19" x14ac:dyDescent="0.25">
      <c r="A3774" s="33" t="s">
        <v>154</v>
      </c>
      <c r="B3774" s="34">
        <f>VLOOKUP(D3774,nusedswatershed,4,FALSE)</f>
        <v>25</v>
      </c>
      <c r="C3774" s="35">
        <v>25</v>
      </c>
      <c r="D3774" s="36" t="s">
        <v>232</v>
      </c>
      <c r="E3774" s="36" t="s">
        <v>107</v>
      </c>
      <c r="F3774" s="21" t="s">
        <v>163</v>
      </c>
      <c r="G3774" s="40">
        <v>2022</v>
      </c>
      <c r="H3774" s="128">
        <v>32</v>
      </c>
      <c r="I3774" s="40">
        <v>32</v>
      </c>
      <c r="J3774" s="159" t="str">
        <f>IFERROR(IF(K3774&gt;0,I3774*K3774,"   -"),"   -")</f>
        <v xml:space="preserve">   -</v>
      </c>
      <c r="K3774" s="52" t="str">
        <f>_xlfn.IFNA(VLOOKUP(D3774&amp;"."&amp;G3774,PNIdata!$E$6:$L$264,2,FALSE),"-")</f>
        <v>-</v>
      </c>
      <c r="L3774" s="158" t="str">
        <f>IFERROR(IF(O3774&gt;0,I3774*O3774,"   -"),"   -")</f>
        <v xml:space="preserve">   -</v>
      </c>
      <c r="M3774" s="52"/>
      <c r="N3774" s="167"/>
      <c r="O3774" s="167"/>
      <c r="S3774" s="53"/>
    </row>
    <row r="3775" spans="1:19" x14ac:dyDescent="0.25">
      <c r="A3775" s="33" t="s">
        <v>154</v>
      </c>
      <c r="B3775" s="34">
        <f>VLOOKUP(D3775,nusedswatershed,4,FALSE)</f>
        <v>25</v>
      </c>
      <c r="C3775" s="35">
        <v>25</v>
      </c>
      <c r="D3775" s="36" t="s">
        <v>232</v>
      </c>
      <c r="E3775" s="36" t="s">
        <v>107</v>
      </c>
      <c r="F3775" s="21" t="s">
        <v>163</v>
      </c>
      <c r="G3775" s="40">
        <v>2021</v>
      </c>
      <c r="H3775" s="128">
        <v>192</v>
      </c>
      <c r="I3775" s="40">
        <v>192</v>
      </c>
      <c r="J3775" s="159" t="str">
        <f>IFERROR(IF(K3775&gt;0,I3775*K3775,"   -"),"   -")</f>
        <v xml:space="preserve">   -</v>
      </c>
      <c r="K3775" s="52" t="str">
        <f>_xlfn.IFNA(VLOOKUP(D3775&amp;"."&amp;G3775,PNIdata!$E$6:$L$264,2,FALSE),"-")</f>
        <v>-</v>
      </c>
      <c r="L3775" s="158" t="str">
        <f>IFERROR(IF(O3775&gt;0,I3775*O3775,"   -"),"   -")</f>
        <v xml:space="preserve">   -</v>
      </c>
      <c r="M3775" s="52"/>
      <c r="N3775" s="167"/>
      <c r="O3775" s="167"/>
      <c r="S3775" s="53"/>
    </row>
    <row r="3776" spans="1:19" x14ac:dyDescent="0.25">
      <c r="A3776" s="33" t="s">
        <v>154</v>
      </c>
      <c r="B3776" s="34">
        <f>VLOOKUP(D3776,nusedswatershed,4,FALSE)</f>
        <v>25</v>
      </c>
      <c r="C3776" s="35">
        <v>25</v>
      </c>
      <c r="D3776" s="36" t="s">
        <v>232</v>
      </c>
      <c r="E3776" s="36" t="s">
        <v>107</v>
      </c>
      <c r="F3776" s="21" t="s">
        <v>163</v>
      </c>
      <c r="G3776" s="40">
        <v>2020</v>
      </c>
      <c r="H3776" s="128">
        <v>206</v>
      </c>
      <c r="I3776" s="40">
        <v>206</v>
      </c>
      <c r="J3776" s="159" t="str">
        <f>IFERROR(IF(K3776&gt;0,I3776*K3776,"   -"),"   -")</f>
        <v xml:space="preserve">   -</v>
      </c>
      <c r="K3776" s="52" t="str">
        <f>_xlfn.IFNA(VLOOKUP(D3776&amp;"."&amp;G3776,PNIdata!$E$6:$L$264,2,FALSE),"-")</f>
        <v>-</v>
      </c>
      <c r="L3776" s="158" t="str">
        <f>IFERROR(IF(O3776&gt;0,I3776*O3776,"   -"),"   -")</f>
        <v xml:space="preserve">   -</v>
      </c>
      <c r="M3776" s="52"/>
      <c r="N3776" s="167"/>
      <c r="O3776" s="167"/>
      <c r="S3776" s="53"/>
    </row>
    <row r="3777" spans="1:19" x14ac:dyDescent="0.25">
      <c r="A3777" s="33" t="s">
        <v>154</v>
      </c>
      <c r="B3777" s="34">
        <f>VLOOKUP(D3777,nusedswatershed,4,FALSE)</f>
        <v>25</v>
      </c>
      <c r="C3777" s="35">
        <v>25</v>
      </c>
      <c r="D3777" s="36" t="s">
        <v>232</v>
      </c>
      <c r="E3777" s="36" t="s">
        <v>107</v>
      </c>
      <c r="F3777" s="21" t="s">
        <v>163</v>
      </c>
      <c r="G3777" s="40">
        <v>2019</v>
      </c>
      <c r="H3777" s="128" t="s">
        <v>650</v>
      </c>
      <c r="I3777" s="40"/>
      <c r="J3777" s="159" t="str">
        <f>IFERROR(IF(K3777&gt;0,I3777*K3777,"   -"),"   -")</f>
        <v xml:space="preserve">   -</v>
      </c>
      <c r="K3777" s="52" t="str">
        <f>_xlfn.IFNA(VLOOKUP(D3777&amp;"."&amp;G3777,PNIdata!$E$6:$L$264,2,FALSE),"-")</f>
        <v>-</v>
      </c>
      <c r="L3777" s="158" t="str">
        <f>IFERROR(IF(O3777&gt;0,I3777*O3777,"   -"),"   -")</f>
        <v xml:space="preserve">   -</v>
      </c>
      <c r="M3777" s="52"/>
      <c r="N3777" s="167"/>
      <c r="O3777" s="167"/>
      <c r="S3777" s="53"/>
    </row>
    <row r="3778" spans="1:19" x14ac:dyDescent="0.25">
      <c r="A3778" s="33" t="s">
        <v>154</v>
      </c>
      <c r="B3778" s="34">
        <f>VLOOKUP(D3778,nusedswatershed,4,FALSE)</f>
        <v>25</v>
      </c>
      <c r="C3778" s="35">
        <v>25</v>
      </c>
      <c r="D3778" s="36" t="s">
        <v>232</v>
      </c>
      <c r="E3778" s="36" t="s">
        <v>107</v>
      </c>
      <c r="F3778" s="21" t="s">
        <v>163</v>
      </c>
      <c r="G3778" s="40">
        <v>2018</v>
      </c>
      <c r="H3778" s="128">
        <v>567</v>
      </c>
      <c r="I3778" s="40">
        <v>567</v>
      </c>
      <c r="J3778" s="159" t="str">
        <f>IFERROR(IF(K3778&gt;0,I3778*K3778,"   -"),"   -")</f>
        <v xml:space="preserve">   -</v>
      </c>
      <c r="K3778" s="52" t="str">
        <f>_xlfn.IFNA(VLOOKUP(D3778&amp;"."&amp;G3778,PNIdata!$E$6:$L$264,2,FALSE),"-")</f>
        <v>-</v>
      </c>
      <c r="L3778" s="158" t="str">
        <f>IFERROR(IF(O3778&gt;0,I3778*O3778,"   -"),"   -")</f>
        <v xml:space="preserve">   -</v>
      </c>
      <c r="M3778" s="52"/>
      <c r="N3778" s="167"/>
      <c r="O3778" s="167"/>
      <c r="S3778" s="53"/>
    </row>
    <row r="3779" spans="1:19" x14ac:dyDescent="0.25">
      <c r="A3779" s="33" t="s">
        <v>154</v>
      </c>
      <c r="B3779" s="34">
        <f>VLOOKUP(D3779,nusedswatershed,4,FALSE)</f>
        <v>25</v>
      </c>
      <c r="C3779" s="35">
        <v>25</v>
      </c>
      <c r="D3779" s="36" t="s">
        <v>232</v>
      </c>
      <c r="E3779" s="36" t="s">
        <v>107</v>
      </c>
      <c r="F3779" s="21" t="s">
        <v>163</v>
      </c>
      <c r="G3779" s="40">
        <v>2017</v>
      </c>
      <c r="H3779" s="128">
        <v>500</v>
      </c>
      <c r="I3779" s="40">
        <v>500</v>
      </c>
      <c r="J3779" s="159" t="str">
        <f>IFERROR(IF(K3779&gt;0,I3779*K3779,"   -"),"   -")</f>
        <v xml:space="preserve">   -</v>
      </c>
      <c r="K3779" s="52" t="str">
        <f>_xlfn.IFNA(VLOOKUP(D3779&amp;"."&amp;G3779,PNIdata!$E$6:$L$264,2,FALSE),"-")</f>
        <v>-</v>
      </c>
      <c r="L3779" s="158" t="str">
        <f>IFERROR(IF(O3779&gt;0,I3779*O3779,"   -"),"   -")</f>
        <v xml:space="preserve">   -</v>
      </c>
      <c r="M3779" s="52"/>
      <c r="N3779" s="167"/>
      <c r="O3779" s="167"/>
      <c r="S3779" s="53"/>
    </row>
    <row r="3780" spans="1:19" x14ac:dyDescent="0.25">
      <c r="A3780" s="33" t="s">
        <v>154</v>
      </c>
      <c r="B3780" s="34">
        <f>VLOOKUP(D3780,nusedswatershed,4,FALSE)</f>
        <v>25</v>
      </c>
      <c r="C3780" s="35">
        <v>25</v>
      </c>
      <c r="D3780" s="36" t="s">
        <v>232</v>
      </c>
      <c r="E3780" s="36" t="s">
        <v>107</v>
      </c>
      <c r="F3780" s="21" t="s">
        <v>163</v>
      </c>
      <c r="G3780" s="40">
        <v>2016</v>
      </c>
      <c r="H3780" s="128">
        <v>376</v>
      </c>
      <c r="I3780" s="40">
        <v>376</v>
      </c>
      <c r="J3780" s="159" t="str">
        <f>IFERROR(IF(K3780&gt;0,I3780*K3780,"   -"),"   -")</f>
        <v xml:space="preserve">   -</v>
      </c>
      <c r="K3780" s="52" t="str">
        <f>_xlfn.IFNA(VLOOKUP(D3780&amp;"."&amp;G3780,PNIdata!$E$6:$L$264,2,FALSE),"-")</f>
        <v>-</v>
      </c>
      <c r="L3780" s="158" t="str">
        <f>IFERROR(IF(O3780&gt;0,I3780*O3780,"   -"),"   -")</f>
        <v xml:space="preserve">   -</v>
      </c>
      <c r="M3780" s="52"/>
      <c r="N3780" s="167"/>
      <c r="O3780" s="167"/>
      <c r="S3780" s="53"/>
    </row>
    <row r="3781" spans="1:19" x14ac:dyDescent="0.25">
      <c r="A3781" s="33" t="s">
        <v>154</v>
      </c>
      <c r="B3781" s="34">
        <f>VLOOKUP(D3781,nusedswatershed,4,FALSE)</f>
        <v>25</v>
      </c>
      <c r="C3781" s="35">
        <v>25</v>
      </c>
      <c r="D3781" s="36" t="s">
        <v>232</v>
      </c>
      <c r="E3781" s="36" t="s">
        <v>107</v>
      </c>
      <c r="F3781" s="21" t="s">
        <v>163</v>
      </c>
      <c r="G3781" s="22">
        <v>2015</v>
      </c>
      <c r="H3781" s="128">
        <v>266</v>
      </c>
      <c r="I3781" s="40">
        <v>266</v>
      </c>
      <c r="J3781" s="159" t="str">
        <f>IFERROR(IF(K3781&gt;0,I3781*K3781,"   -"),"   -")</f>
        <v xml:space="preserve">   -</v>
      </c>
      <c r="K3781" s="52" t="str">
        <f>_xlfn.IFNA(VLOOKUP(D3781&amp;"."&amp;G3781,PNIdata!$E$6:$L$264,2,FALSE),"-")</f>
        <v>-</v>
      </c>
      <c r="L3781" s="158" t="str">
        <f>IFERROR(IF(O3781&gt;0,I3781*O3781,"   -"),"   -")</f>
        <v xml:space="preserve">   -</v>
      </c>
      <c r="M3781" s="52"/>
      <c r="N3781" s="167"/>
      <c r="O3781" s="167"/>
      <c r="S3781" s="53"/>
    </row>
    <row r="3782" spans="1:19" x14ac:dyDescent="0.25">
      <c r="A3782" s="33" t="s">
        <v>154</v>
      </c>
      <c r="B3782" s="34">
        <f>VLOOKUP(D3782,nusedswatershed,4,FALSE)</f>
        <v>25</v>
      </c>
      <c r="C3782" s="35">
        <v>25</v>
      </c>
      <c r="D3782" s="36" t="s">
        <v>232</v>
      </c>
      <c r="E3782" s="36" t="s">
        <v>107</v>
      </c>
      <c r="F3782" s="21" t="s">
        <v>163</v>
      </c>
      <c r="G3782" s="22">
        <v>2014</v>
      </c>
      <c r="H3782" s="128">
        <v>64</v>
      </c>
      <c r="I3782" s="40">
        <v>64</v>
      </c>
      <c r="J3782" s="159" t="str">
        <f>IFERROR(IF(K3782&gt;0,I3782*K3782,"   -"),"   -")</f>
        <v xml:space="preserve">   -</v>
      </c>
      <c r="K3782" s="52" t="str">
        <f>_xlfn.IFNA(VLOOKUP(D3782&amp;"."&amp;G3782,PNIdata!$E$6:$L$264,2,FALSE),"-")</f>
        <v>-</v>
      </c>
      <c r="L3782" s="158" t="str">
        <f>IFERROR(IF(O3782&gt;0,I3782*O3782,"   -"),"   -")</f>
        <v xml:space="preserve">   -</v>
      </c>
      <c r="M3782" s="52"/>
      <c r="N3782" s="167"/>
      <c r="O3782" s="167"/>
      <c r="S3782" s="53"/>
    </row>
    <row r="3783" spans="1:19" x14ac:dyDescent="0.25">
      <c r="A3783" s="33" t="s">
        <v>154</v>
      </c>
      <c r="B3783" s="34">
        <f>VLOOKUP(D3783,nusedswatershed,4,FALSE)</f>
        <v>25</v>
      </c>
      <c r="C3783" s="35">
        <v>25</v>
      </c>
      <c r="D3783" s="36" t="s">
        <v>232</v>
      </c>
      <c r="E3783" s="36" t="s">
        <v>107</v>
      </c>
      <c r="F3783" s="21" t="s">
        <v>163</v>
      </c>
      <c r="G3783">
        <v>2013</v>
      </c>
      <c r="H3783" s="128">
        <v>284</v>
      </c>
      <c r="I3783" s="40">
        <v>284</v>
      </c>
      <c r="J3783" s="159" t="str">
        <f>IFERROR(IF(K3783&gt;0,I3783*K3783,"   -"),"   -")</f>
        <v xml:space="preserve">   -</v>
      </c>
      <c r="K3783" s="52" t="str">
        <f>_xlfn.IFNA(VLOOKUP(D3783&amp;"."&amp;G3783,PNIdata!$E$6:$L$264,2,FALSE),"-")</f>
        <v>-</v>
      </c>
      <c r="L3783" s="158" t="str">
        <f>IFERROR(IF(O3783&gt;0,I3783*O3783,"   -"),"   -")</f>
        <v xml:space="preserve">   -</v>
      </c>
      <c r="M3783" s="52"/>
      <c r="N3783" s="167"/>
      <c r="O3783" s="167"/>
      <c r="S3783" s="53">
        <v>90</v>
      </c>
    </row>
    <row r="3784" spans="1:19" x14ac:dyDescent="0.25">
      <c r="A3784" s="33" t="s">
        <v>154</v>
      </c>
      <c r="B3784" s="34">
        <f>VLOOKUP(D3784,nusedswatershed,4,FALSE)</f>
        <v>25</v>
      </c>
      <c r="C3784" s="35">
        <v>25</v>
      </c>
      <c r="D3784" s="36" t="s">
        <v>232</v>
      </c>
      <c r="E3784" s="36" t="s">
        <v>107</v>
      </c>
      <c r="F3784" s="21" t="s">
        <v>163</v>
      </c>
      <c r="G3784" s="22">
        <v>2012</v>
      </c>
      <c r="H3784" s="128">
        <v>59</v>
      </c>
      <c r="I3784" s="40">
        <v>59</v>
      </c>
      <c r="J3784" s="159" t="str">
        <f>IFERROR(IF(K3784&gt;0,I3784*K3784,"   -"),"   -")</f>
        <v xml:space="preserve">   -</v>
      </c>
      <c r="K3784" s="52" t="str">
        <f>_xlfn.IFNA(VLOOKUP(D3784&amp;"."&amp;G3784,PNIdata!$E$6:$L$264,2,FALSE),"-")</f>
        <v>-</v>
      </c>
      <c r="L3784" s="158" t="str">
        <f>IFERROR(IF(O3784&gt;0,I3784*O3784,"   -"),"   -")</f>
        <v xml:space="preserve">   -</v>
      </c>
      <c r="M3784" s="52"/>
      <c r="N3784" s="167"/>
      <c r="O3784" s="167"/>
      <c r="S3784" s="53"/>
    </row>
    <row r="3785" spans="1:19" x14ac:dyDescent="0.25">
      <c r="A3785" s="33" t="s">
        <v>154</v>
      </c>
      <c r="B3785" s="34">
        <f>VLOOKUP(D3785,nusedswatershed,4,FALSE)</f>
        <v>25</v>
      </c>
      <c r="C3785" s="35">
        <v>25</v>
      </c>
      <c r="D3785" s="36" t="s">
        <v>232</v>
      </c>
      <c r="E3785" s="36" t="s">
        <v>107</v>
      </c>
      <c r="F3785" s="21" t="s">
        <v>163</v>
      </c>
      <c r="G3785" s="22">
        <v>2011</v>
      </c>
      <c r="H3785" s="128">
        <v>106</v>
      </c>
      <c r="I3785" s="40">
        <v>106</v>
      </c>
      <c r="J3785" s="159" t="str">
        <f>IFERROR(IF(K3785&gt;0,I3785*K3785,"   -"),"   -")</f>
        <v xml:space="preserve">   -</v>
      </c>
      <c r="K3785" s="52" t="str">
        <f>_xlfn.IFNA(VLOOKUP(D3785&amp;"."&amp;G3785,PNIdata!$E$6:$L$264,2,FALSE),"-")</f>
        <v>-</v>
      </c>
      <c r="L3785" s="158" t="str">
        <f>IFERROR(IF(O3785&gt;0,I3785*O3785,"   -"),"   -")</f>
        <v xml:space="preserve">   -</v>
      </c>
      <c r="M3785" s="52"/>
      <c r="N3785" s="167"/>
      <c r="O3785" s="167"/>
      <c r="S3785" s="53"/>
    </row>
    <row r="3786" spans="1:19" x14ac:dyDescent="0.25">
      <c r="A3786" s="33" t="s">
        <v>154</v>
      </c>
      <c r="B3786" s="34">
        <f>VLOOKUP(D3786,nusedswatershed,4,FALSE)</f>
        <v>25</v>
      </c>
      <c r="C3786" s="35">
        <v>25</v>
      </c>
      <c r="D3786" s="36" t="s">
        <v>232</v>
      </c>
      <c r="E3786" s="36" t="s">
        <v>107</v>
      </c>
      <c r="F3786" s="21" t="s">
        <v>163</v>
      </c>
      <c r="G3786" s="22">
        <v>2010</v>
      </c>
      <c r="H3786" s="128">
        <v>120</v>
      </c>
      <c r="I3786" s="40">
        <v>120</v>
      </c>
      <c r="J3786" s="159" t="str">
        <f>IFERROR(IF(K3786&gt;0,I3786*K3786,"   -"),"   -")</f>
        <v xml:space="preserve">   -</v>
      </c>
      <c r="K3786" s="52" t="str">
        <f>_xlfn.IFNA(VLOOKUP(D3786&amp;"."&amp;G3786,PNIdata!$E$6:$L$264,2,FALSE),"-")</f>
        <v>-</v>
      </c>
      <c r="L3786" s="158" t="str">
        <f>IFERROR(IF(O3786&gt;0,I3786*O3786,"   -"),"   -")</f>
        <v xml:space="preserve">   -</v>
      </c>
      <c r="M3786" s="52"/>
      <c r="N3786" s="167"/>
      <c r="O3786" s="167"/>
      <c r="S3786" s="53"/>
    </row>
    <row r="3787" spans="1:19" x14ac:dyDescent="0.25">
      <c r="A3787" s="33" t="s">
        <v>154</v>
      </c>
      <c r="B3787" s="34">
        <f>VLOOKUP(D3787,nusedswatershed,4,FALSE)</f>
        <v>25</v>
      </c>
      <c r="C3787" s="35">
        <v>25</v>
      </c>
      <c r="D3787" s="36" t="s">
        <v>232</v>
      </c>
      <c r="E3787" s="36" t="s">
        <v>107</v>
      </c>
      <c r="F3787" s="21" t="s">
        <v>163</v>
      </c>
      <c r="G3787">
        <v>2003</v>
      </c>
      <c r="H3787" s="128">
        <v>69</v>
      </c>
      <c r="I3787" s="40">
        <v>69</v>
      </c>
      <c r="J3787" s="159" t="str">
        <f>IFERROR(IF(K3787&gt;0,I3787*K3787,"   -"),"   -")</f>
        <v xml:space="preserve">   -</v>
      </c>
      <c r="K3787" s="52" t="str">
        <f>_xlfn.IFNA(VLOOKUP(D3787&amp;"."&amp;G3787,PNIdata!$E$6:$L$264,2,FALSE),"-")</f>
        <v>-</v>
      </c>
      <c r="L3787" s="158" t="str">
        <f>IFERROR(IF(O3787&gt;0,I3787*O3787,"   -"),"   -")</f>
        <v xml:space="preserve">   -</v>
      </c>
      <c r="M3787" s="52"/>
      <c r="N3787" s="167"/>
      <c r="O3787" s="167"/>
      <c r="S3787" s="53">
        <v>32000</v>
      </c>
    </row>
    <row r="3788" spans="1:19" x14ac:dyDescent="0.25">
      <c r="A3788" s="33" t="s">
        <v>154</v>
      </c>
      <c r="B3788" s="34">
        <f>VLOOKUP(D3788,nusedswatershed,4,FALSE)</f>
        <v>25</v>
      </c>
      <c r="C3788" s="35">
        <v>25</v>
      </c>
      <c r="D3788" s="36" t="s">
        <v>232</v>
      </c>
      <c r="E3788" s="36" t="s">
        <v>107</v>
      </c>
      <c r="F3788" s="21" t="s">
        <v>163</v>
      </c>
      <c r="G3788">
        <v>2002</v>
      </c>
      <c r="H3788" s="128">
        <v>148</v>
      </c>
      <c r="I3788" s="40">
        <v>148</v>
      </c>
      <c r="J3788" s="159" t="str">
        <f>IFERROR(IF(K3788&gt;0,I3788*K3788,"   -"),"   -")</f>
        <v xml:space="preserve">   -</v>
      </c>
      <c r="K3788" s="52" t="str">
        <f>_xlfn.IFNA(VLOOKUP(D3788&amp;"."&amp;G3788,PNIdata!$E$6:$L$264,2,FALSE),"-")</f>
        <v>-</v>
      </c>
      <c r="L3788" s="158" t="str">
        <f>IFERROR(IF(O3788&gt;0,I3788*O3788,"   -"),"   -")</f>
        <v xml:space="preserve">   -</v>
      </c>
      <c r="M3788" s="52"/>
      <c r="N3788" s="167"/>
      <c r="O3788" s="167"/>
      <c r="S3788" s="53">
        <v>70000</v>
      </c>
    </row>
    <row r="3789" spans="1:19" x14ac:dyDescent="0.25">
      <c r="A3789" s="33" t="s">
        <v>154</v>
      </c>
      <c r="B3789" s="34">
        <f>VLOOKUP(D3789,nusedswatershed,4,FALSE)</f>
        <v>25</v>
      </c>
      <c r="C3789" s="35">
        <v>25</v>
      </c>
      <c r="D3789" s="36" t="s">
        <v>232</v>
      </c>
      <c r="E3789" s="36" t="s">
        <v>107</v>
      </c>
      <c r="F3789" s="21" t="s">
        <v>163</v>
      </c>
      <c r="G3789">
        <v>2001</v>
      </c>
      <c r="H3789" s="128">
        <v>100</v>
      </c>
      <c r="I3789" s="40">
        <v>100</v>
      </c>
      <c r="J3789" s="159" t="str">
        <f>IFERROR(IF(K3789&gt;0,I3789*K3789,"   -"),"   -")</f>
        <v xml:space="preserve">   -</v>
      </c>
      <c r="K3789" s="52" t="str">
        <f>_xlfn.IFNA(VLOOKUP(D3789&amp;"."&amp;G3789,PNIdata!$E$6:$L$264,2,FALSE),"-")</f>
        <v>-</v>
      </c>
      <c r="L3789" s="158" t="str">
        <f>IFERROR(IF(O3789&gt;0,I3789*O3789,"   -"),"   -")</f>
        <v xml:space="preserve">   -</v>
      </c>
      <c r="M3789" s="52"/>
      <c r="N3789" s="167"/>
      <c r="O3789" s="167"/>
      <c r="S3789" s="53">
        <v>70000</v>
      </c>
    </row>
    <row r="3790" spans="1:19" x14ac:dyDescent="0.25">
      <c r="A3790" s="33" t="s">
        <v>154</v>
      </c>
      <c r="B3790" s="34">
        <f>VLOOKUP(D3790,nusedswatershed,4,FALSE)</f>
        <v>25</v>
      </c>
      <c r="C3790" s="35">
        <v>25</v>
      </c>
      <c r="D3790" s="36" t="s">
        <v>232</v>
      </c>
      <c r="E3790" s="36" t="s">
        <v>107</v>
      </c>
      <c r="F3790" s="21" t="s">
        <v>163</v>
      </c>
      <c r="G3790">
        <v>2000</v>
      </c>
      <c r="H3790" s="128">
        <v>55</v>
      </c>
      <c r="I3790" s="40">
        <v>55</v>
      </c>
      <c r="J3790" s="159" t="str">
        <f>IFERROR(IF(K3790&gt;0,I3790*K3790,"   -"),"   -")</f>
        <v xml:space="preserve">   -</v>
      </c>
      <c r="K3790" s="52" t="str">
        <f>_xlfn.IFNA(VLOOKUP(D3790&amp;"."&amp;G3790,PNIdata!$E$6:$L$264,2,FALSE),"-")</f>
        <v>-</v>
      </c>
      <c r="L3790" s="158" t="str">
        <f>IFERROR(IF(O3790&gt;0,I3790*O3790,"   -"),"   -")</f>
        <v xml:space="preserve">   -</v>
      </c>
      <c r="M3790" s="52"/>
      <c r="N3790" s="167"/>
      <c r="O3790" s="167"/>
      <c r="S3790" s="53">
        <v>83526</v>
      </c>
    </row>
    <row r="3791" spans="1:19" x14ac:dyDescent="0.25">
      <c r="A3791" s="33" t="s">
        <v>154</v>
      </c>
      <c r="B3791" s="34">
        <f>VLOOKUP(D3791,nusedswatershed,4,FALSE)</f>
        <v>25</v>
      </c>
      <c r="C3791" s="35">
        <v>25</v>
      </c>
      <c r="D3791" s="36" t="s">
        <v>232</v>
      </c>
      <c r="E3791" s="36" t="s">
        <v>107</v>
      </c>
      <c r="F3791" s="21" t="s">
        <v>163</v>
      </c>
      <c r="G3791">
        <v>1999</v>
      </c>
      <c r="H3791" s="128">
        <v>686</v>
      </c>
      <c r="I3791" s="40">
        <v>686</v>
      </c>
      <c r="J3791" s="159" t="str">
        <f>IFERROR(IF(K3791&gt;0,I3791*K3791,"   -"),"   -")</f>
        <v xml:space="preserve">   -</v>
      </c>
      <c r="K3791" s="52" t="str">
        <f>_xlfn.IFNA(VLOOKUP(D3791&amp;"."&amp;G3791,PNIdata!$E$6:$L$264,2,FALSE),"-")</f>
        <v>-</v>
      </c>
      <c r="L3791" s="158" t="str">
        <f>IFERROR(IF(O3791&gt;0,I3791*O3791,"   -"),"   -")</f>
        <v xml:space="preserve">   -</v>
      </c>
      <c r="M3791" s="52"/>
      <c r="N3791" s="167"/>
      <c r="O3791" s="168"/>
      <c r="S3791" s="53"/>
    </row>
    <row r="3792" spans="1:19" x14ac:dyDescent="0.25">
      <c r="A3792" s="33" t="s">
        <v>154</v>
      </c>
      <c r="B3792" s="34">
        <f>VLOOKUP(D3792,nusedswatershed,4,FALSE)</f>
        <v>25</v>
      </c>
      <c r="C3792" s="35">
        <v>25</v>
      </c>
      <c r="D3792" s="36" t="s">
        <v>232</v>
      </c>
      <c r="E3792" s="36" t="s">
        <v>107</v>
      </c>
      <c r="F3792" s="21" t="s">
        <v>163</v>
      </c>
      <c r="G3792" s="22">
        <v>1998</v>
      </c>
      <c r="H3792" s="128">
        <v>674</v>
      </c>
      <c r="I3792" s="40">
        <v>674</v>
      </c>
      <c r="J3792" s="159" t="str">
        <f>IFERROR(IF(K3792&gt;0,I3792*K3792,"   -"),"   -")</f>
        <v xml:space="preserve">   -</v>
      </c>
      <c r="K3792" s="52" t="str">
        <f>_xlfn.IFNA(VLOOKUP(D3792&amp;"."&amp;G3792,PNIdata!$E$6:$L$264,2,FALSE),"-")</f>
        <v>-</v>
      </c>
      <c r="L3792" s="158" t="str">
        <f>IFERROR(IF(O3792&gt;0,I3792*O3792,"   -"),"   -")</f>
        <v xml:space="preserve">   -</v>
      </c>
      <c r="M3792" s="52"/>
      <c r="N3792" s="167"/>
      <c r="O3792" s="167"/>
      <c r="S3792" s="53">
        <v>89000</v>
      </c>
    </row>
    <row r="3793" spans="1:19" x14ac:dyDescent="0.25">
      <c r="A3793" s="33" t="s">
        <v>154</v>
      </c>
      <c r="B3793" s="34">
        <f>VLOOKUP(D3793,nusedswatershed,4,FALSE)</f>
        <v>25</v>
      </c>
      <c r="C3793" s="35">
        <v>25</v>
      </c>
      <c r="D3793" s="36" t="s">
        <v>232</v>
      </c>
      <c r="E3793" s="36" t="s">
        <v>107</v>
      </c>
      <c r="F3793" s="21" t="s">
        <v>163</v>
      </c>
      <c r="G3793" s="22">
        <v>1997</v>
      </c>
      <c r="H3793" s="128">
        <v>862</v>
      </c>
      <c r="I3793" s="40">
        <v>862</v>
      </c>
      <c r="J3793" s="159" t="str">
        <f>IFERROR(IF(K3793&gt;0,I3793*K3793,"   -"),"   -")</f>
        <v xml:space="preserve">   -</v>
      </c>
      <c r="K3793" s="52" t="str">
        <f>_xlfn.IFNA(VLOOKUP(D3793&amp;"."&amp;G3793,PNIdata!$E$6:$L$264,2,FALSE),"-")</f>
        <v>-</v>
      </c>
      <c r="L3793" s="158" t="str">
        <f>IFERROR(IF(O3793&gt;0,I3793*O3793,"   -"),"   -")</f>
        <v xml:space="preserve">   -</v>
      </c>
      <c r="M3793" s="52"/>
      <c r="N3793" s="167"/>
      <c r="O3793" s="167"/>
      <c r="S3793" s="53">
        <v>75000</v>
      </c>
    </row>
    <row r="3794" spans="1:19" x14ac:dyDescent="0.25">
      <c r="A3794" s="33" t="s">
        <v>154</v>
      </c>
      <c r="B3794" s="34">
        <f>VLOOKUP(D3794,nusedswatershed,4,FALSE)</f>
        <v>25</v>
      </c>
      <c r="C3794" s="35">
        <v>25</v>
      </c>
      <c r="D3794" s="36" t="s">
        <v>232</v>
      </c>
      <c r="E3794" s="36" t="s">
        <v>107</v>
      </c>
      <c r="F3794" s="21" t="s">
        <v>163</v>
      </c>
      <c r="G3794" s="22">
        <v>1996</v>
      </c>
      <c r="H3794" s="128">
        <v>346</v>
      </c>
      <c r="I3794" s="40">
        <v>346</v>
      </c>
      <c r="J3794" s="159" t="str">
        <f>IFERROR(IF(K3794&gt;0,I3794*K3794,"   -"),"   -")</f>
        <v xml:space="preserve">   -</v>
      </c>
      <c r="K3794" s="52" t="str">
        <f>_xlfn.IFNA(VLOOKUP(D3794&amp;"."&amp;G3794,PNIdata!$E$6:$L$264,2,FALSE),"-")</f>
        <v>-</v>
      </c>
      <c r="L3794" s="158" t="str">
        <f>IFERROR(IF(O3794&gt;0,I3794*O3794,"   -"),"   -")</f>
        <v xml:space="preserve">   -</v>
      </c>
      <c r="M3794" s="52"/>
      <c r="N3794" s="167"/>
      <c r="O3794" s="167"/>
      <c r="S3794" s="53">
        <v>72000</v>
      </c>
    </row>
    <row r="3795" spans="1:19" x14ac:dyDescent="0.25">
      <c r="A3795" s="33" t="s">
        <v>154</v>
      </c>
      <c r="B3795" s="34">
        <f>VLOOKUP(D3795,nusedswatershed,4,FALSE)</f>
        <v>25</v>
      </c>
      <c r="C3795" s="35">
        <v>25</v>
      </c>
      <c r="D3795" s="36" t="s">
        <v>232</v>
      </c>
      <c r="E3795" s="36" t="s">
        <v>107</v>
      </c>
      <c r="F3795" s="21" t="s">
        <v>163</v>
      </c>
      <c r="G3795" s="22">
        <v>1995</v>
      </c>
      <c r="H3795" s="128">
        <v>157</v>
      </c>
      <c r="I3795" s="40">
        <v>157</v>
      </c>
      <c r="J3795" s="159" t="str">
        <f>IFERROR(IF(K3795&gt;0,I3795*K3795,"   -"),"   -")</f>
        <v xml:space="preserve">   -</v>
      </c>
      <c r="K3795" s="52" t="str">
        <f>_xlfn.IFNA(VLOOKUP(D3795&amp;"."&amp;G3795,PNIdata!$E$6:$L$264,2,FALSE),"-")</f>
        <v>-</v>
      </c>
      <c r="L3795" s="158" t="str">
        <f>IFERROR(IF(O3795&gt;0,I3795*O3795,"   -"),"   -")</f>
        <v xml:space="preserve">   -</v>
      </c>
      <c r="M3795" s="52"/>
      <c r="N3795" s="167"/>
      <c r="O3795" s="167"/>
      <c r="S3795" s="53">
        <v>2000</v>
      </c>
    </row>
    <row r="3796" spans="1:19" hidden="1" x14ac:dyDescent="0.25">
      <c r="A3796" s="33" t="s">
        <v>154</v>
      </c>
      <c r="B3796" s="34">
        <f t="shared" ref="B3780:B3837" si="0">VLOOKUP(D3796,nusedswatershed,4,FALSE)</f>
        <v>25</v>
      </c>
      <c r="C3796" s="35">
        <v>25</v>
      </c>
      <c r="D3796" s="36" t="s">
        <v>232</v>
      </c>
      <c r="E3796" s="36" t="s">
        <v>107</v>
      </c>
      <c r="F3796" s="21" t="s">
        <v>163</v>
      </c>
      <c r="G3796" s="22">
        <v>1994</v>
      </c>
      <c r="H3796" s="128">
        <v>150</v>
      </c>
      <c r="I3796" s="40">
        <v>150</v>
      </c>
      <c r="J3796" s="159" t="str">
        <f t="shared" ref="J3773:J3804" si="1">IFERROR(IF(K3796&gt;0,I3796*K3796,"   -"),"   -")</f>
        <v xml:space="preserve">   -</v>
      </c>
      <c r="K3796" s="52" t="str">
        <f>_xlfn.IFNA(VLOOKUP(D3796&amp;"."&amp;G3796,PNIdata!$E$6:$L$264,2,FALSE),"-")</f>
        <v>-</v>
      </c>
      <c r="L3796" s="158" t="str">
        <f t="shared" ref="L3780:L3837" si="2">IFERROR(IF(O3796&gt;0,I3796*O3796,"   -"),"   -")</f>
        <v xml:space="preserve">   -</v>
      </c>
      <c r="M3796" s="52"/>
      <c r="N3796" s="167"/>
      <c r="O3796" s="167"/>
      <c r="S3796" s="53">
        <v>98000</v>
      </c>
    </row>
    <row r="3797" spans="1:19" hidden="1" x14ac:dyDescent="0.25">
      <c r="A3797" s="33" t="s">
        <v>154</v>
      </c>
      <c r="B3797" s="34">
        <f t="shared" si="0"/>
        <v>25</v>
      </c>
      <c r="C3797" s="35">
        <v>25</v>
      </c>
      <c r="D3797" s="36" t="s">
        <v>232</v>
      </c>
      <c r="E3797" s="36" t="s">
        <v>107</v>
      </c>
      <c r="F3797" s="21" t="s">
        <v>163</v>
      </c>
      <c r="G3797" s="22">
        <v>1993</v>
      </c>
      <c r="H3797" s="128">
        <v>350</v>
      </c>
      <c r="I3797" s="40">
        <v>350</v>
      </c>
      <c r="J3797" s="159" t="str">
        <f t="shared" si="1"/>
        <v xml:space="preserve">   -</v>
      </c>
      <c r="K3797" s="52" t="str">
        <f>_xlfn.IFNA(VLOOKUP(D3797&amp;"."&amp;G3797,PNIdata!$E$6:$L$264,2,FALSE),"-")</f>
        <v>-</v>
      </c>
      <c r="L3797" s="158" t="str">
        <f t="shared" si="2"/>
        <v xml:space="preserve">   -</v>
      </c>
      <c r="M3797" s="52"/>
      <c r="N3797" s="167"/>
      <c r="O3797" s="167"/>
      <c r="S3797" s="53">
        <v>52400</v>
      </c>
    </row>
    <row r="3798" spans="1:19" hidden="1" x14ac:dyDescent="0.25">
      <c r="A3798" s="33" t="s">
        <v>154</v>
      </c>
      <c r="B3798" s="34">
        <f t="shared" si="0"/>
        <v>25</v>
      </c>
      <c r="C3798" s="35">
        <v>25</v>
      </c>
      <c r="D3798" s="36" t="s">
        <v>232</v>
      </c>
      <c r="E3798" s="36" t="s">
        <v>107</v>
      </c>
      <c r="F3798" s="21" t="s">
        <v>163</v>
      </c>
      <c r="G3798" s="22">
        <v>1992</v>
      </c>
      <c r="H3798" s="128">
        <v>550</v>
      </c>
      <c r="I3798" s="40">
        <v>550</v>
      </c>
      <c r="J3798" s="159" t="str">
        <f t="shared" si="1"/>
        <v xml:space="preserve">   -</v>
      </c>
      <c r="K3798" s="52" t="str">
        <f>_xlfn.IFNA(VLOOKUP(D3798&amp;"."&amp;G3798,PNIdata!$E$6:$L$264,2,FALSE),"-")</f>
        <v>-</v>
      </c>
      <c r="L3798" s="158" t="str">
        <f t="shared" si="2"/>
        <v xml:space="preserve">   -</v>
      </c>
      <c r="M3798" s="52"/>
      <c r="N3798" s="167"/>
      <c r="O3798" s="167"/>
      <c r="S3798" s="53">
        <v>34750</v>
      </c>
    </row>
    <row r="3799" spans="1:19" hidden="1" x14ac:dyDescent="0.25">
      <c r="A3799" s="33" t="s">
        <v>154</v>
      </c>
      <c r="B3799" s="34">
        <f t="shared" si="0"/>
        <v>25</v>
      </c>
      <c r="C3799" s="35">
        <v>25</v>
      </c>
      <c r="D3799" s="36" t="s">
        <v>232</v>
      </c>
      <c r="E3799" s="36" t="s">
        <v>107</v>
      </c>
      <c r="F3799" s="21" t="s">
        <v>163</v>
      </c>
      <c r="G3799" s="22">
        <v>1991</v>
      </c>
      <c r="H3799" s="128">
        <v>200</v>
      </c>
      <c r="I3799" s="40">
        <v>200</v>
      </c>
      <c r="J3799" s="159" t="str">
        <f t="shared" si="1"/>
        <v xml:space="preserve">   -</v>
      </c>
      <c r="K3799" s="52" t="str">
        <f>_xlfn.IFNA(VLOOKUP(D3799&amp;"."&amp;G3799,PNIdata!$E$6:$L$264,2,FALSE),"-")</f>
        <v>-</v>
      </c>
      <c r="L3799" s="158" t="str">
        <f t="shared" si="2"/>
        <v xml:space="preserve">   -</v>
      </c>
      <c r="M3799" s="52"/>
      <c r="N3799" s="167"/>
      <c r="O3799" s="167"/>
      <c r="S3799" s="53">
        <v>48000</v>
      </c>
    </row>
    <row r="3800" spans="1:19" hidden="1" x14ac:dyDescent="0.25">
      <c r="A3800" s="33" t="s">
        <v>154</v>
      </c>
      <c r="B3800" s="34">
        <f t="shared" si="0"/>
        <v>25</v>
      </c>
      <c r="C3800" s="35">
        <v>25</v>
      </c>
      <c r="D3800" s="36" t="s">
        <v>232</v>
      </c>
      <c r="E3800" s="36" t="s">
        <v>107</v>
      </c>
      <c r="F3800" s="21" t="s">
        <v>163</v>
      </c>
      <c r="G3800" s="22">
        <v>1990</v>
      </c>
      <c r="H3800" s="128">
        <v>150</v>
      </c>
      <c r="I3800" s="40">
        <v>150</v>
      </c>
      <c r="J3800" s="159" t="str">
        <f t="shared" si="1"/>
        <v xml:space="preserve">   -</v>
      </c>
      <c r="K3800" s="52" t="str">
        <f>_xlfn.IFNA(VLOOKUP(D3800&amp;"."&amp;G3800,PNIdata!$E$6:$L$264,2,FALSE),"-")</f>
        <v>-</v>
      </c>
      <c r="L3800" s="158" t="str">
        <f t="shared" si="2"/>
        <v xml:space="preserve">   -</v>
      </c>
      <c r="M3800" s="52"/>
      <c r="N3800" s="167"/>
      <c r="O3800" s="167"/>
      <c r="S3800" s="53">
        <v>38000</v>
      </c>
    </row>
    <row r="3801" spans="1:19" hidden="1" x14ac:dyDescent="0.25">
      <c r="A3801" s="33" t="s">
        <v>154</v>
      </c>
      <c r="B3801" s="34">
        <f t="shared" si="0"/>
        <v>25</v>
      </c>
      <c r="C3801" s="35">
        <v>25</v>
      </c>
      <c r="D3801" s="36" t="s">
        <v>232</v>
      </c>
      <c r="E3801" s="36" t="s">
        <v>107</v>
      </c>
      <c r="F3801" s="21" t="s">
        <v>163</v>
      </c>
      <c r="G3801" s="22">
        <v>1989</v>
      </c>
      <c r="H3801" s="128">
        <v>225</v>
      </c>
      <c r="I3801" s="40">
        <v>225</v>
      </c>
      <c r="J3801" s="159" t="str">
        <f t="shared" si="1"/>
        <v xml:space="preserve">   -</v>
      </c>
      <c r="K3801" s="52" t="str">
        <f>_xlfn.IFNA(VLOOKUP(D3801&amp;"."&amp;G3801,PNIdata!$E$6:$L$264,2,FALSE),"-")</f>
        <v>-</v>
      </c>
      <c r="L3801" s="158" t="str">
        <f t="shared" si="2"/>
        <v xml:space="preserve">   -</v>
      </c>
      <c r="M3801" s="52"/>
      <c r="N3801" s="167"/>
      <c r="O3801" s="167"/>
      <c r="S3801" s="53"/>
    </row>
    <row r="3802" spans="1:19" hidden="1" x14ac:dyDescent="0.25">
      <c r="A3802" s="33" t="s">
        <v>154</v>
      </c>
      <c r="B3802" s="34">
        <f t="shared" si="0"/>
        <v>25</v>
      </c>
      <c r="C3802" s="35">
        <v>25</v>
      </c>
      <c r="D3802" s="36" t="s">
        <v>232</v>
      </c>
      <c r="E3802" s="36" t="s">
        <v>107</v>
      </c>
      <c r="F3802" s="21" t="s">
        <v>163</v>
      </c>
      <c r="G3802" s="22">
        <v>1988</v>
      </c>
      <c r="H3802" s="128">
        <v>1</v>
      </c>
      <c r="I3802" s="40">
        <v>1</v>
      </c>
      <c r="J3802" s="159" t="str">
        <f t="shared" si="1"/>
        <v xml:space="preserve">   -</v>
      </c>
      <c r="K3802" s="52" t="str">
        <f>_xlfn.IFNA(VLOOKUP(D3802&amp;"."&amp;G3802,PNIdata!$E$6:$L$264,2,FALSE),"-")</f>
        <v>-</v>
      </c>
      <c r="L3802" s="158" t="str">
        <f t="shared" si="2"/>
        <v xml:space="preserve">   -</v>
      </c>
      <c r="M3802" s="52"/>
      <c r="N3802" s="167"/>
      <c r="O3802" s="167"/>
      <c r="S3802" s="53"/>
    </row>
    <row r="3803" spans="1:19" hidden="1" x14ac:dyDescent="0.25">
      <c r="A3803" s="33" t="s">
        <v>154</v>
      </c>
      <c r="B3803" s="34">
        <f t="shared" si="0"/>
        <v>25</v>
      </c>
      <c r="C3803" s="35">
        <v>25</v>
      </c>
      <c r="D3803" s="36" t="s">
        <v>232</v>
      </c>
      <c r="E3803" s="36" t="s">
        <v>107</v>
      </c>
      <c r="F3803" s="21" t="s">
        <v>163</v>
      </c>
      <c r="G3803" s="22">
        <v>1987</v>
      </c>
      <c r="H3803" s="128">
        <v>75</v>
      </c>
      <c r="I3803" s="40">
        <v>75</v>
      </c>
      <c r="J3803" s="159" t="str">
        <f t="shared" si="1"/>
        <v xml:space="preserve">   -</v>
      </c>
      <c r="K3803" s="52" t="str">
        <f>_xlfn.IFNA(VLOOKUP(D3803&amp;"."&amp;G3803,PNIdata!$E$6:$L$264,2,FALSE),"-")</f>
        <v>-</v>
      </c>
      <c r="L3803" s="158" t="str">
        <f t="shared" si="2"/>
        <v xml:space="preserve">   -</v>
      </c>
      <c r="M3803" s="52"/>
      <c r="N3803" s="167"/>
      <c r="O3803" s="167"/>
      <c r="S3803" s="53"/>
    </row>
    <row r="3804" spans="1:19" hidden="1" x14ac:dyDescent="0.25">
      <c r="A3804" s="33" t="s">
        <v>154</v>
      </c>
      <c r="B3804" s="34">
        <f t="shared" si="0"/>
        <v>25</v>
      </c>
      <c r="C3804" s="35">
        <v>25</v>
      </c>
      <c r="D3804" s="36" t="s">
        <v>232</v>
      </c>
      <c r="E3804" s="36" t="s">
        <v>107</v>
      </c>
      <c r="F3804" s="21" t="s">
        <v>163</v>
      </c>
      <c r="G3804" s="22">
        <v>1986</v>
      </c>
      <c r="H3804" s="128" t="s">
        <v>645</v>
      </c>
      <c r="I3804" s="40"/>
      <c r="J3804" s="159" t="str">
        <f t="shared" si="1"/>
        <v xml:space="preserve">   -</v>
      </c>
      <c r="K3804" s="52" t="str">
        <f>_xlfn.IFNA(VLOOKUP(D3804&amp;"."&amp;G3804,PNIdata!$E$6:$L$264,2,FALSE),"-")</f>
        <v>-</v>
      </c>
      <c r="L3804" s="158" t="str">
        <f t="shared" si="2"/>
        <v xml:space="preserve">   -</v>
      </c>
      <c r="M3804" s="52"/>
      <c r="N3804" s="167"/>
      <c r="O3804" s="167"/>
      <c r="S3804" s="53"/>
    </row>
    <row r="3805" spans="1:19" hidden="1" x14ac:dyDescent="0.25">
      <c r="A3805" s="33" t="s">
        <v>154</v>
      </c>
      <c r="B3805" s="34">
        <f t="shared" si="0"/>
        <v>25</v>
      </c>
      <c r="C3805" s="35">
        <v>25</v>
      </c>
      <c r="D3805" s="36" t="s">
        <v>232</v>
      </c>
      <c r="E3805" s="36" t="s">
        <v>107</v>
      </c>
      <c r="F3805" s="21" t="s">
        <v>163</v>
      </c>
      <c r="G3805" s="22">
        <v>1985</v>
      </c>
      <c r="H3805" s="128" t="s">
        <v>645</v>
      </c>
      <c r="I3805" s="40"/>
      <c r="J3805" s="159" t="str">
        <f t="shared" ref="J3805:J3836" si="3">IFERROR(IF(K3805&gt;0,I3805*K3805,"   -"),"   -")</f>
        <v xml:space="preserve">   -</v>
      </c>
      <c r="K3805" s="52" t="str">
        <f>_xlfn.IFNA(VLOOKUP(D3805&amp;"."&amp;G3805,PNIdata!$E$6:$L$264,2,FALSE),"-")</f>
        <v>-</v>
      </c>
      <c r="L3805" s="158" t="str">
        <f t="shared" si="2"/>
        <v xml:space="preserve">   -</v>
      </c>
      <c r="M3805" s="52"/>
      <c r="N3805" s="167"/>
      <c r="O3805" s="167"/>
      <c r="S3805" s="53"/>
    </row>
    <row r="3806" spans="1:19" hidden="1" x14ac:dyDescent="0.25">
      <c r="A3806" s="33" t="s">
        <v>154</v>
      </c>
      <c r="B3806" s="34">
        <f t="shared" si="0"/>
        <v>25</v>
      </c>
      <c r="C3806" s="35">
        <v>25</v>
      </c>
      <c r="D3806" s="36" t="s">
        <v>232</v>
      </c>
      <c r="E3806" s="36" t="s">
        <v>107</v>
      </c>
      <c r="F3806" s="21" t="s">
        <v>163</v>
      </c>
      <c r="G3806" s="22">
        <v>1984</v>
      </c>
      <c r="H3806" s="128">
        <v>20</v>
      </c>
      <c r="I3806" s="40">
        <v>20</v>
      </c>
      <c r="J3806" s="159" t="str">
        <f t="shared" si="3"/>
        <v xml:space="preserve">   -</v>
      </c>
      <c r="K3806" s="52" t="str">
        <f>_xlfn.IFNA(VLOOKUP(D3806&amp;"."&amp;G3806,PNIdata!$E$6:$L$264,2,FALSE),"-")</f>
        <v>-</v>
      </c>
      <c r="L3806" s="158" t="str">
        <f t="shared" si="2"/>
        <v xml:space="preserve">   -</v>
      </c>
      <c r="M3806" s="52"/>
      <c r="N3806" s="167"/>
      <c r="O3806" s="167"/>
      <c r="S3806" s="53"/>
    </row>
    <row r="3807" spans="1:19" hidden="1" x14ac:dyDescent="0.25">
      <c r="A3807" s="33" t="s">
        <v>154</v>
      </c>
      <c r="B3807" s="34">
        <f t="shared" si="0"/>
        <v>25</v>
      </c>
      <c r="C3807" s="35">
        <v>25</v>
      </c>
      <c r="D3807" s="36" t="s">
        <v>232</v>
      </c>
      <c r="E3807" s="36" t="s">
        <v>107</v>
      </c>
      <c r="F3807" s="21" t="s">
        <v>163</v>
      </c>
      <c r="G3807" s="22">
        <v>1983</v>
      </c>
      <c r="H3807" s="128">
        <v>27</v>
      </c>
      <c r="I3807" s="40">
        <v>27</v>
      </c>
      <c r="J3807" s="159" t="str">
        <f t="shared" si="3"/>
        <v xml:space="preserve">   -</v>
      </c>
      <c r="K3807" s="52" t="str">
        <f>_xlfn.IFNA(VLOOKUP(D3807&amp;"."&amp;G3807,PNIdata!$E$6:$L$264,2,FALSE),"-")</f>
        <v>-</v>
      </c>
      <c r="L3807" s="158" t="str">
        <f t="shared" si="2"/>
        <v xml:space="preserve">   -</v>
      </c>
      <c r="M3807" s="52"/>
      <c r="N3807" s="167"/>
      <c r="O3807" s="167"/>
      <c r="S3807" s="53"/>
    </row>
    <row r="3808" spans="1:19" hidden="1" x14ac:dyDescent="0.25">
      <c r="A3808" s="33" t="s">
        <v>154</v>
      </c>
      <c r="B3808" s="34">
        <f t="shared" si="0"/>
        <v>25</v>
      </c>
      <c r="C3808" s="35">
        <v>25</v>
      </c>
      <c r="D3808" s="36" t="s">
        <v>232</v>
      </c>
      <c r="E3808" s="36" t="s">
        <v>107</v>
      </c>
      <c r="F3808" s="21" t="s">
        <v>163</v>
      </c>
      <c r="G3808" s="22">
        <v>1982</v>
      </c>
      <c r="H3808" s="128">
        <v>100</v>
      </c>
      <c r="I3808" s="40">
        <v>100</v>
      </c>
      <c r="J3808" s="159" t="str">
        <f t="shared" si="3"/>
        <v xml:space="preserve">   -</v>
      </c>
      <c r="K3808" s="52" t="str">
        <f>_xlfn.IFNA(VLOOKUP(D3808&amp;"."&amp;G3808,PNIdata!$E$6:$L$264,2,FALSE),"-")</f>
        <v>-</v>
      </c>
      <c r="L3808" s="158" t="str">
        <f t="shared" si="2"/>
        <v xml:space="preserve">   -</v>
      </c>
      <c r="M3808" s="52"/>
      <c r="N3808" s="167"/>
      <c r="O3808" s="167"/>
      <c r="S3808" s="53"/>
    </row>
    <row r="3809" spans="1:19" hidden="1" x14ac:dyDescent="0.25">
      <c r="A3809" s="33" t="s">
        <v>154</v>
      </c>
      <c r="B3809" s="34">
        <f t="shared" si="0"/>
        <v>25</v>
      </c>
      <c r="C3809" s="35">
        <v>25</v>
      </c>
      <c r="D3809" s="36" t="s">
        <v>232</v>
      </c>
      <c r="E3809" s="36" t="s">
        <v>107</v>
      </c>
      <c r="F3809" s="21" t="s">
        <v>163</v>
      </c>
      <c r="G3809" s="22">
        <v>1981</v>
      </c>
      <c r="H3809" s="128">
        <v>100</v>
      </c>
      <c r="I3809" s="40">
        <v>100</v>
      </c>
      <c r="J3809" s="159" t="str">
        <f t="shared" si="3"/>
        <v xml:space="preserve">   -</v>
      </c>
      <c r="K3809" s="52" t="str">
        <f>_xlfn.IFNA(VLOOKUP(D3809&amp;"."&amp;G3809,PNIdata!$E$6:$L$264,2,FALSE),"-")</f>
        <v>-</v>
      </c>
      <c r="L3809" s="158" t="str">
        <f t="shared" si="2"/>
        <v xml:space="preserve">   -</v>
      </c>
      <c r="M3809" s="52"/>
      <c r="N3809" s="167"/>
      <c r="O3809" s="167"/>
      <c r="S3809" s="53"/>
    </row>
    <row r="3810" spans="1:19" hidden="1" x14ac:dyDescent="0.25">
      <c r="A3810" s="33" t="s">
        <v>154</v>
      </c>
      <c r="B3810" s="34">
        <f t="shared" si="0"/>
        <v>25</v>
      </c>
      <c r="C3810" s="35">
        <v>25</v>
      </c>
      <c r="D3810" s="36" t="s">
        <v>232</v>
      </c>
      <c r="E3810" s="36" t="s">
        <v>107</v>
      </c>
      <c r="F3810" s="21" t="s">
        <v>163</v>
      </c>
      <c r="G3810" s="22">
        <v>1980</v>
      </c>
      <c r="H3810" s="128">
        <v>50</v>
      </c>
      <c r="I3810" s="40">
        <v>50</v>
      </c>
      <c r="J3810" s="159" t="str">
        <f t="shared" si="3"/>
        <v xml:space="preserve">   -</v>
      </c>
      <c r="K3810" s="52" t="str">
        <f>_xlfn.IFNA(VLOOKUP(D3810&amp;"."&amp;G3810,PNIdata!$E$6:$L$264,2,FALSE),"-")</f>
        <v>-</v>
      </c>
      <c r="L3810" s="158" t="str">
        <f t="shared" si="2"/>
        <v xml:space="preserve">   -</v>
      </c>
      <c r="M3810" s="52"/>
      <c r="N3810" s="167"/>
      <c r="O3810" s="167"/>
      <c r="S3810" s="53"/>
    </row>
    <row r="3811" spans="1:19" hidden="1" x14ac:dyDescent="0.25">
      <c r="A3811" s="33" t="s">
        <v>154</v>
      </c>
      <c r="B3811" s="34">
        <f t="shared" si="0"/>
        <v>25</v>
      </c>
      <c r="C3811" s="35">
        <v>25</v>
      </c>
      <c r="D3811" s="36" t="s">
        <v>232</v>
      </c>
      <c r="E3811" s="36" t="s">
        <v>107</v>
      </c>
      <c r="F3811" s="21" t="s">
        <v>163</v>
      </c>
      <c r="G3811" s="22">
        <v>1979</v>
      </c>
      <c r="H3811" s="128">
        <v>100</v>
      </c>
      <c r="I3811" s="40">
        <v>100</v>
      </c>
      <c r="J3811" s="159" t="str">
        <f t="shared" si="3"/>
        <v xml:space="preserve">   -</v>
      </c>
      <c r="K3811" s="52" t="str">
        <f>_xlfn.IFNA(VLOOKUP(D3811&amp;"."&amp;G3811,PNIdata!$E$6:$L$264,2,FALSE),"-")</f>
        <v>-</v>
      </c>
      <c r="L3811" s="158" t="str">
        <f t="shared" si="2"/>
        <v xml:space="preserve">   -</v>
      </c>
      <c r="M3811" s="52"/>
      <c r="N3811" s="167"/>
      <c r="O3811" s="167"/>
      <c r="S3811" s="53"/>
    </row>
    <row r="3812" spans="1:19" hidden="1" x14ac:dyDescent="0.25">
      <c r="A3812" s="33" t="s">
        <v>154</v>
      </c>
      <c r="B3812" s="34">
        <f t="shared" si="0"/>
        <v>25</v>
      </c>
      <c r="C3812" s="35">
        <v>25</v>
      </c>
      <c r="D3812" s="36" t="s">
        <v>232</v>
      </c>
      <c r="E3812" s="36" t="s">
        <v>107</v>
      </c>
      <c r="F3812" s="21" t="s">
        <v>163</v>
      </c>
      <c r="G3812" s="22">
        <v>1978</v>
      </c>
      <c r="H3812" s="128">
        <v>200</v>
      </c>
      <c r="I3812" s="40">
        <v>200</v>
      </c>
      <c r="J3812" s="159" t="str">
        <f t="shared" si="3"/>
        <v xml:space="preserve">   -</v>
      </c>
      <c r="K3812" s="52" t="str">
        <f>_xlfn.IFNA(VLOOKUP(D3812&amp;"."&amp;G3812,PNIdata!$E$6:$L$264,2,FALSE),"-")</f>
        <v>-</v>
      </c>
      <c r="L3812" s="158" t="str">
        <f t="shared" si="2"/>
        <v xml:space="preserve">   -</v>
      </c>
      <c r="M3812" s="52"/>
      <c r="N3812" s="167"/>
      <c r="O3812" s="167"/>
      <c r="S3812" s="53"/>
    </row>
    <row r="3813" spans="1:19" hidden="1" x14ac:dyDescent="0.25">
      <c r="A3813" s="33" t="s">
        <v>154</v>
      </c>
      <c r="B3813" s="34">
        <f t="shared" si="0"/>
        <v>25</v>
      </c>
      <c r="C3813" s="35">
        <v>25</v>
      </c>
      <c r="D3813" s="36" t="s">
        <v>232</v>
      </c>
      <c r="E3813" s="36" t="s">
        <v>107</v>
      </c>
      <c r="F3813" s="21" t="s">
        <v>163</v>
      </c>
      <c r="G3813" s="22">
        <v>1977</v>
      </c>
      <c r="H3813" s="128">
        <v>100</v>
      </c>
      <c r="I3813" s="40">
        <v>100</v>
      </c>
      <c r="J3813" s="159" t="str">
        <f t="shared" si="3"/>
        <v xml:space="preserve">   -</v>
      </c>
      <c r="K3813" s="52" t="str">
        <f>_xlfn.IFNA(VLOOKUP(D3813&amp;"."&amp;G3813,PNIdata!$E$6:$L$264,2,FALSE),"-")</f>
        <v>-</v>
      </c>
      <c r="L3813" s="158" t="str">
        <f t="shared" si="2"/>
        <v xml:space="preserve">   -</v>
      </c>
      <c r="M3813" s="52"/>
      <c r="N3813" s="167"/>
      <c r="O3813" s="167"/>
      <c r="S3813" s="53"/>
    </row>
    <row r="3814" spans="1:19" hidden="1" x14ac:dyDescent="0.25">
      <c r="A3814" s="33" t="s">
        <v>154</v>
      </c>
      <c r="B3814" s="34">
        <f t="shared" si="0"/>
        <v>25</v>
      </c>
      <c r="C3814" s="35">
        <v>25</v>
      </c>
      <c r="D3814" s="36" t="s">
        <v>232</v>
      </c>
      <c r="E3814" s="36" t="s">
        <v>107</v>
      </c>
      <c r="F3814" s="21" t="s">
        <v>163</v>
      </c>
      <c r="G3814" s="22">
        <v>1976</v>
      </c>
      <c r="H3814" s="128">
        <v>25</v>
      </c>
      <c r="I3814" s="40">
        <v>25</v>
      </c>
      <c r="J3814" s="159" t="str">
        <f t="shared" si="3"/>
        <v xml:space="preserve">   -</v>
      </c>
      <c r="K3814" s="52" t="str">
        <f>_xlfn.IFNA(VLOOKUP(D3814&amp;"."&amp;G3814,PNIdata!$E$6:$L$264,2,FALSE),"-")</f>
        <v>-</v>
      </c>
      <c r="L3814" s="158" t="str">
        <f t="shared" si="2"/>
        <v xml:space="preserve">   -</v>
      </c>
      <c r="M3814" s="52"/>
      <c r="N3814" s="167"/>
      <c r="O3814" s="167"/>
      <c r="S3814" s="53"/>
    </row>
    <row r="3815" spans="1:19" hidden="1" x14ac:dyDescent="0.25">
      <c r="A3815" s="33" t="s">
        <v>154</v>
      </c>
      <c r="B3815" s="34">
        <f t="shared" si="0"/>
        <v>25</v>
      </c>
      <c r="C3815" s="35">
        <v>25</v>
      </c>
      <c r="D3815" s="36" t="s">
        <v>232</v>
      </c>
      <c r="E3815" s="36" t="s">
        <v>107</v>
      </c>
      <c r="F3815" s="21" t="s">
        <v>163</v>
      </c>
      <c r="G3815" s="22">
        <v>1975</v>
      </c>
      <c r="H3815" s="128">
        <v>200</v>
      </c>
      <c r="I3815" s="40">
        <v>200</v>
      </c>
      <c r="J3815" s="159" t="str">
        <f t="shared" si="3"/>
        <v xml:space="preserve">   -</v>
      </c>
      <c r="K3815" s="52" t="str">
        <f>_xlfn.IFNA(VLOOKUP(D3815&amp;"."&amp;G3815,PNIdata!$E$6:$L$264,2,FALSE),"-")</f>
        <v>-</v>
      </c>
      <c r="L3815" s="158" t="str">
        <f t="shared" si="2"/>
        <v xml:space="preserve">   -</v>
      </c>
      <c r="M3815" s="52"/>
      <c r="N3815" s="167"/>
      <c r="O3815" s="167"/>
      <c r="S3815" s="53"/>
    </row>
    <row r="3816" spans="1:19" hidden="1" x14ac:dyDescent="0.25">
      <c r="A3816" s="33" t="s">
        <v>154</v>
      </c>
      <c r="B3816" s="34">
        <f t="shared" si="0"/>
        <v>25</v>
      </c>
      <c r="C3816" s="35">
        <v>25</v>
      </c>
      <c r="D3816" s="36" t="s">
        <v>232</v>
      </c>
      <c r="E3816" s="36" t="s">
        <v>107</v>
      </c>
      <c r="F3816" s="21" t="s">
        <v>163</v>
      </c>
      <c r="G3816" s="22">
        <v>1974</v>
      </c>
      <c r="H3816" s="128">
        <v>25</v>
      </c>
      <c r="I3816" s="40">
        <v>25</v>
      </c>
      <c r="J3816" s="159" t="str">
        <f t="shared" si="3"/>
        <v xml:space="preserve">   -</v>
      </c>
      <c r="K3816" s="52" t="str">
        <f>_xlfn.IFNA(VLOOKUP(D3816&amp;"."&amp;G3816,PNIdata!$E$6:$L$264,2,FALSE),"-")</f>
        <v>-</v>
      </c>
      <c r="L3816" s="158" t="str">
        <f t="shared" si="2"/>
        <v xml:space="preserve">   -</v>
      </c>
      <c r="M3816" s="52"/>
      <c r="N3816" s="167"/>
      <c r="O3816" s="167"/>
      <c r="S3816" s="53"/>
    </row>
    <row r="3817" spans="1:19" hidden="1" x14ac:dyDescent="0.25">
      <c r="A3817" s="33" t="s">
        <v>154</v>
      </c>
      <c r="B3817" s="34">
        <f t="shared" si="0"/>
        <v>25</v>
      </c>
      <c r="C3817" s="35">
        <v>25</v>
      </c>
      <c r="D3817" s="36" t="s">
        <v>232</v>
      </c>
      <c r="E3817" s="36" t="s">
        <v>107</v>
      </c>
      <c r="F3817" s="21" t="s">
        <v>163</v>
      </c>
      <c r="G3817" s="22">
        <v>1973</v>
      </c>
      <c r="H3817" s="128">
        <v>75</v>
      </c>
      <c r="I3817" s="40">
        <v>75</v>
      </c>
      <c r="J3817" s="159" t="str">
        <f t="shared" si="3"/>
        <v xml:space="preserve">   -</v>
      </c>
      <c r="K3817" s="52" t="str">
        <f>_xlfn.IFNA(VLOOKUP(D3817&amp;"."&amp;G3817,PNIdata!$E$6:$L$264,2,FALSE),"-")</f>
        <v>-</v>
      </c>
      <c r="L3817" s="158" t="str">
        <f t="shared" si="2"/>
        <v xml:space="preserve">   -</v>
      </c>
      <c r="M3817" s="52"/>
      <c r="N3817" s="167"/>
      <c r="O3817" s="167"/>
      <c r="S3817" s="53"/>
    </row>
    <row r="3818" spans="1:19" hidden="1" x14ac:dyDescent="0.25">
      <c r="A3818" s="33" t="s">
        <v>154</v>
      </c>
      <c r="B3818" s="34">
        <f t="shared" si="0"/>
        <v>25</v>
      </c>
      <c r="C3818" s="35">
        <v>25</v>
      </c>
      <c r="D3818" s="36" t="s">
        <v>232</v>
      </c>
      <c r="E3818" s="36" t="s">
        <v>107</v>
      </c>
      <c r="F3818" s="21" t="s">
        <v>163</v>
      </c>
      <c r="G3818" s="22">
        <v>1972</v>
      </c>
      <c r="H3818" s="128">
        <v>25</v>
      </c>
      <c r="I3818" s="40">
        <v>25</v>
      </c>
      <c r="J3818" s="159" t="str">
        <f t="shared" si="3"/>
        <v xml:space="preserve">   -</v>
      </c>
      <c r="K3818" s="52" t="str">
        <f>_xlfn.IFNA(VLOOKUP(D3818&amp;"."&amp;G3818,PNIdata!$E$6:$L$264,2,FALSE),"-")</f>
        <v>-</v>
      </c>
      <c r="L3818" s="158" t="str">
        <f t="shared" si="2"/>
        <v xml:space="preserve">   -</v>
      </c>
      <c r="M3818" s="52"/>
      <c r="N3818" s="167"/>
      <c r="O3818" s="167"/>
      <c r="S3818" s="53"/>
    </row>
    <row r="3819" spans="1:19" hidden="1" x14ac:dyDescent="0.25">
      <c r="A3819" s="33" t="s">
        <v>154</v>
      </c>
      <c r="B3819" s="34">
        <f t="shared" si="0"/>
        <v>25</v>
      </c>
      <c r="C3819" s="35">
        <v>25</v>
      </c>
      <c r="D3819" s="36" t="s">
        <v>232</v>
      </c>
      <c r="E3819" s="36" t="s">
        <v>107</v>
      </c>
      <c r="F3819" s="21" t="s">
        <v>163</v>
      </c>
      <c r="G3819" s="22">
        <v>1971</v>
      </c>
      <c r="H3819" s="128">
        <v>25</v>
      </c>
      <c r="I3819" s="40">
        <v>25</v>
      </c>
      <c r="J3819" s="159" t="str">
        <f t="shared" si="3"/>
        <v xml:space="preserve">   -</v>
      </c>
      <c r="K3819" s="52" t="str">
        <f>_xlfn.IFNA(VLOOKUP(D3819&amp;"."&amp;G3819,PNIdata!$E$6:$L$264,2,FALSE),"-")</f>
        <v>-</v>
      </c>
      <c r="L3819" s="158" t="str">
        <f t="shared" si="2"/>
        <v xml:space="preserve">   -</v>
      </c>
      <c r="M3819" s="52"/>
      <c r="N3819" s="167"/>
      <c r="O3819" s="167"/>
      <c r="S3819" s="53"/>
    </row>
    <row r="3820" spans="1:19" hidden="1" x14ac:dyDescent="0.25">
      <c r="A3820" s="33" t="s">
        <v>154</v>
      </c>
      <c r="B3820" s="34">
        <f t="shared" si="0"/>
        <v>25</v>
      </c>
      <c r="C3820" s="35">
        <v>25</v>
      </c>
      <c r="D3820" s="36" t="s">
        <v>232</v>
      </c>
      <c r="E3820" s="36" t="s">
        <v>107</v>
      </c>
      <c r="F3820" s="21" t="s">
        <v>163</v>
      </c>
      <c r="G3820" s="22">
        <v>1970</v>
      </c>
      <c r="H3820" s="128">
        <v>50</v>
      </c>
      <c r="I3820" s="40">
        <v>50</v>
      </c>
      <c r="J3820" s="159" t="str">
        <f t="shared" si="3"/>
        <v xml:space="preserve">   -</v>
      </c>
      <c r="K3820" s="52" t="str">
        <f>_xlfn.IFNA(VLOOKUP(D3820&amp;"."&amp;G3820,PNIdata!$E$6:$L$264,2,FALSE),"-")</f>
        <v>-</v>
      </c>
      <c r="L3820" s="158" t="str">
        <f t="shared" si="2"/>
        <v xml:space="preserve">   -</v>
      </c>
      <c r="M3820" s="52"/>
      <c r="N3820" s="167"/>
      <c r="O3820" s="167"/>
      <c r="S3820" s="53"/>
    </row>
    <row r="3821" spans="1:19" hidden="1" x14ac:dyDescent="0.25">
      <c r="A3821" s="33" t="s">
        <v>154</v>
      </c>
      <c r="B3821" s="34">
        <f t="shared" si="0"/>
        <v>25</v>
      </c>
      <c r="C3821" s="35">
        <v>25</v>
      </c>
      <c r="D3821" s="36" t="s">
        <v>232</v>
      </c>
      <c r="E3821" s="36" t="s">
        <v>107</v>
      </c>
      <c r="F3821" s="21" t="s">
        <v>163</v>
      </c>
      <c r="G3821" s="22">
        <v>1969</v>
      </c>
      <c r="H3821" s="128">
        <v>25</v>
      </c>
      <c r="I3821" s="40">
        <v>25</v>
      </c>
      <c r="J3821" s="159" t="str">
        <f t="shared" si="3"/>
        <v xml:space="preserve">   -</v>
      </c>
      <c r="K3821" s="52" t="str">
        <f>_xlfn.IFNA(VLOOKUP(D3821&amp;"."&amp;G3821,PNIdata!$E$6:$L$264,2,FALSE),"-")</f>
        <v>-</v>
      </c>
      <c r="L3821" s="158" t="str">
        <f t="shared" si="2"/>
        <v xml:space="preserve">   -</v>
      </c>
      <c r="M3821" s="52"/>
      <c r="N3821" s="167"/>
      <c r="O3821" s="167"/>
      <c r="S3821" s="53"/>
    </row>
    <row r="3822" spans="1:19" hidden="1" x14ac:dyDescent="0.25">
      <c r="A3822" s="33" t="s">
        <v>154</v>
      </c>
      <c r="B3822" s="34">
        <f t="shared" si="0"/>
        <v>25</v>
      </c>
      <c r="C3822" s="35">
        <v>25</v>
      </c>
      <c r="D3822" s="36" t="s">
        <v>232</v>
      </c>
      <c r="E3822" s="36" t="s">
        <v>107</v>
      </c>
      <c r="F3822" s="21" t="s">
        <v>163</v>
      </c>
      <c r="G3822" s="22">
        <v>1968</v>
      </c>
      <c r="H3822" s="128">
        <v>25</v>
      </c>
      <c r="I3822" s="40">
        <v>25</v>
      </c>
      <c r="J3822" s="159" t="str">
        <f t="shared" si="3"/>
        <v xml:space="preserve">   -</v>
      </c>
      <c r="K3822" s="52" t="str">
        <f>_xlfn.IFNA(VLOOKUP(D3822&amp;"."&amp;G3822,PNIdata!$E$6:$L$264,2,FALSE),"-")</f>
        <v>-</v>
      </c>
      <c r="L3822" s="158" t="str">
        <f t="shared" si="2"/>
        <v xml:space="preserve">   -</v>
      </c>
      <c r="M3822" s="52"/>
      <c r="N3822" s="167"/>
      <c r="O3822" s="167"/>
      <c r="S3822" s="53"/>
    </row>
    <row r="3823" spans="1:19" hidden="1" x14ac:dyDescent="0.25">
      <c r="A3823" s="33" t="s">
        <v>154</v>
      </c>
      <c r="B3823" s="34">
        <f t="shared" si="0"/>
        <v>25</v>
      </c>
      <c r="C3823" s="35">
        <v>25</v>
      </c>
      <c r="D3823" s="36" t="s">
        <v>232</v>
      </c>
      <c r="E3823" s="36" t="s">
        <v>107</v>
      </c>
      <c r="F3823" s="21" t="s">
        <v>163</v>
      </c>
      <c r="G3823" s="22">
        <v>1967</v>
      </c>
      <c r="H3823" s="128">
        <v>75</v>
      </c>
      <c r="I3823" s="40">
        <v>75</v>
      </c>
      <c r="J3823" s="159" t="str">
        <f t="shared" si="3"/>
        <v xml:space="preserve">   -</v>
      </c>
      <c r="K3823" s="52" t="str">
        <f>_xlfn.IFNA(VLOOKUP(D3823&amp;"."&amp;G3823,PNIdata!$E$6:$L$264,2,FALSE),"-")</f>
        <v>-</v>
      </c>
      <c r="L3823" s="158" t="str">
        <f t="shared" si="2"/>
        <v xml:space="preserve">   -</v>
      </c>
      <c r="M3823" s="52"/>
      <c r="N3823" s="167"/>
      <c r="O3823" s="167"/>
      <c r="S3823" s="53"/>
    </row>
    <row r="3824" spans="1:19" hidden="1" x14ac:dyDescent="0.25">
      <c r="A3824" s="33" t="s">
        <v>154</v>
      </c>
      <c r="B3824" s="34">
        <f t="shared" si="0"/>
        <v>25</v>
      </c>
      <c r="C3824" s="35">
        <v>25</v>
      </c>
      <c r="D3824" s="36" t="s">
        <v>232</v>
      </c>
      <c r="E3824" s="36" t="s">
        <v>107</v>
      </c>
      <c r="F3824" s="21" t="s">
        <v>163</v>
      </c>
      <c r="G3824" s="22">
        <v>1966</v>
      </c>
      <c r="H3824" s="128">
        <v>750</v>
      </c>
      <c r="I3824" s="40">
        <v>750</v>
      </c>
      <c r="J3824" s="159" t="str">
        <f t="shared" si="3"/>
        <v xml:space="preserve">   -</v>
      </c>
      <c r="K3824" s="52" t="str">
        <f>_xlfn.IFNA(VLOOKUP(D3824&amp;"."&amp;G3824,PNIdata!$E$6:$L$264,2,FALSE),"-")</f>
        <v>-</v>
      </c>
      <c r="L3824" s="158" t="str">
        <f t="shared" si="2"/>
        <v xml:space="preserve">   -</v>
      </c>
      <c r="M3824" s="52"/>
      <c r="N3824" s="167"/>
      <c r="O3824" s="167"/>
      <c r="S3824" s="53"/>
    </row>
    <row r="3825" spans="1:19" hidden="1" x14ac:dyDescent="0.25">
      <c r="A3825" s="33" t="s">
        <v>154</v>
      </c>
      <c r="B3825" s="34">
        <f t="shared" si="0"/>
        <v>25</v>
      </c>
      <c r="C3825" s="35">
        <v>25</v>
      </c>
      <c r="D3825" s="36" t="s">
        <v>232</v>
      </c>
      <c r="E3825" s="36" t="s">
        <v>107</v>
      </c>
      <c r="F3825" s="21" t="s">
        <v>163</v>
      </c>
      <c r="G3825" s="22">
        <v>1965</v>
      </c>
      <c r="H3825" s="128">
        <v>400</v>
      </c>
      <c r="I3825" s="40">
        <v>400</v>
      </c>
      <c r="J3825" s="159" t="str">
        <f t="shared" si="3"/>
        <v xml:space="preserve">   -</v>
      </c>
      <c r="K3825" s="52" t="str">
        <f>_xlfn.IFNA(VLOOKUP(D3825&amp;"."&amp;G3825,PNIdata!$E$6:$L$264,2,FALSE),"-")</f>
        <v>-</v>
      </c>
      <c r="L3825" s="158" t="str">
        <f t="shared" si="2"/>
        <v xml:space="preserve">   -</v>
      </c>
      <c r="M3825" s="52"/>
      <c r="N3825" s="167"/>
      <c r="O3825" s="167"/>
      <c r="S3825" s="53"/>
    </row>
    <row r="3826" spans="1:19" hidden="1" x14ac:dyDescent="0.25">
      <c r="A3826" s="33" t="s">
        <v>154</v>
      </c>
      <c r="B3826" s="34">
        <f t="shared" si="0"/>
        <v>25</v>
      </c>
      <c r="C3826" s="35">
        <v>25</v>
      </c>
      <c r="D3826" s="36" t="s">
        <v>232</v>
      </c>
      <c r="E3826" s="36" t="s">
        <v>107</v>
      </c>
      <c r="F3826" s="21" t="s">
        <v>163</v>
      </c>
      <c r="G3826" s="22">
        <v>1964</v>
      </c>
      <c r="H3826" s="128">
        <v>400</v>
      </c>
      <c r="I3826" s="40">
        <v>400</v>
      </c>
      <c r="J3826" s="159" t="str">
        <f t="shared" si="3"/>
        <v xml:space="preserve">   -</v>
      </c>
      <c r="K3826" s="52" t="str">
        <f>_xlfn.IFNA(VLOOKUP(D3826&amp;"."&amp;G3826,PNIdata!$E$6:$L$264,2,FALSE),"-")</f>
        <v>-</v>
      </c>
      <c r="L3826" s="158" t="str">
        <f t="shared" si="2"/>
        <v xml:space="preserve">   -</v>
      </c>
      <c r="M3826" s="52"/>
      <c r="N3826" s="167"/>
      <c r="O3826" s="167"/>
      <c r="S3826" s="53"/>
    </row>
    <row r="3827" spans="1:19" hidden="1" x14ac:dyDescent="0.25">
      <c r="A3827" s="33" t="s">
        <v>154</v>
      </c>
      <c r="B3827" s="34">
        <f t="shared" si="0"/>
        <v>25</v>
      </c>
      <c r="C3827" s="35">
        <v>25</v>
      </c>
      <c r="D3827" s="36" t="s">
        <v>232</v>
      </c>
      <c r="E3827" s="36" t="s">
        <v>107</v>
      </c>
      <c r="F3827" s="21" t="s">
        <v>163</v>
      </c>
      <c r="G3827" s="22">
        <v>1963</v>
      </c>
      <c r="H3827" s="128">
        <v>25</v>
      </c>
      <c r="I3827" s="40">
        <v>25</v>
      </c>
      <c r="J3827" s="159" t="str">
        <f t="shared" si="3"/>
        <v xml:space="preserve">   -</v>
      </c>
      <c r="K3827" s="52" t="str">
        <f>_xlfn.IFNA(VLOOKUP(D3827&amp;"."&amp;G3827,PNIdata!$E$6:$L$264,2,FALSE),"-")</f>
        <v>-</v>
      </c>
      <c r="L3827" s="158" t="str">
        <f t="shared" si="2"/>
        <v xml:space="preserve">   -</v>
      </c>
      <c r="M3827" s="52"/>
      <c r="N3827" s="167"/>
      <c r="O3827" s="167"/>
      <c r="S3827" s="53"/>
    </row>
    <row r="3828" spans="1:19" hidden="1" x14ac:dyDescent="0.25">
      <c r="A3828" s="33" t="s">
        <v>154</v>
      </c>
      <c r="B3828" s="34">
        <f t="shared" si="0"/>
        <v>25</v>
      </c>
      <c r="C3828" s="35">
        <v>25</v>
      </c>
      <c r="D3828" s="36" t="s">
        <v>232</v>
      </c>
      <c r="E3828" s="36" t="s">
        <v>107</v>
      </c>
      <c r="F3828" s="21" t="s">
        <v>163</v>
      </c>
      <c r="G3828" s="22">
        <v>1962</v>
      </c>
      <c r="H3828" s="128">
        <v>75</v>
      </c>
      <c r="I3828" s="40">
        <v>75</v>
      </c>
      <c r="J3828" s="159" t="str">
        <f t="shared" si="3"/>
        <v xml:space="preserve">   -</v>
      </c>
      <c r="K3828" s="52" t="str">
        <f>_xlfn.IFNA(VLOOKUP(D3828&amp;"."&amp;G3828,PNIdata!$E$6:$L$264,2,FALSE),"-")</f>
        <v>-</v>
      </c>
      <c r="L3828" s="158" t="str">
        <f t="shared" si="2"/>
        <v xml:space="preserve">   -</v>
      </c>
      <c r="M3828" s="52"/>
      <c r="N3828" s="167"/>
      <c r="O3828" s="167"/>
      <c r="S3828" s="53"/>
    </row>
    <row r="3829" spans="1:19" hidden="1" x14ac:dyDescent="0.25">
      <c r="A3829" s="33" t="s">
        <v>154</v>
      </c>
      <c r="B3829" s="34">
        <f t="shared" si="0"/>
        <v>25</v>
      </c>
      <c r="C3829" s="35">
        <v>25</v>
      </c>
      <c r="D3829" s="36" t="s">
        <v>232</v>
      </c>
      <c r="E3829" s="36" t="s">
        <v>107</v>
      </c>
      <c r="F3829" s="21" t="s">
        <v>163</v>
      </c>
      <c r="G3829" s="22">
        <v>1961</v>
      </c>
      <c r="H3829" s="128">
        <v>25</v>
      </c>
      <c r="I3829" s="40">
        <v>25</v>
      </c>
      <c r="J3829" s="159" t="str">
        <f t="shared" si="3"/>
        <v xml:space="preserve">   -</v>
      </c>
      <c r="K3829" s="52" t="str">
        <f>_xlfn.IFNA(VLOOKUP(D3829&amp;"."&amp;G3829,PNIdata!$E$6:$L$264,2,FALSE),"-")</f>
        <v>-</v>
      </c>
      <c r="L3829" s="158" t="str">
        <f t="shared" si="2"/>
        <v xml:space="preserve">   -</v>
      </c>
      <c r="M3829" s="52"/>
      <c r="N3829" s="167"/>
      <c r="O3829" s="167"/>
      <c r="S3829" s="53"/>
    </row>
    <row r="3830" spans="1:19" hidden="1" x14ac:dyDescent="0.25">
      <c r="A3830" s="33" t="s">
        <v>154</v>
      </c>
      <c r="B3830" s="34">
        <f t="shared" si="0"/>
        <v>25</v>
      </c>
      <c r="C3830" s="35">
        <v>25</v>
      </c>
      <c r="D3830" s="36" t="s">
        <v>232</v>
      </c>
      <c r="E3830" s="36" t="s">
        <v>107</v>
      </c>
      <c r="F3830" s="21" t="s">
        <v>163</v>
      </c>
      <c r="G3830" s="22">
        <v>1960</v>
      </c>
      <c r="H3830" s="128">
        <v>75</v>
      </c>
      <c r="I3830" s="40">
        <v>75</v>
      </c>
      <c r="J3830" s="159" t="str">
        <f t="shared" si="3"/>
        <v xml:space="preserve">   -</v>
      </c>
      <c r="K3830" s="52" t="str">
        <f>_xlfn.IFNA(VLOOKUP(D3830&amp;"."&amp;G3830,PNIdata!$E$6:$L$264,2,FALSE),"-")</f>
        <v>-</v>
      </c>
      <c r="L3830" s="158" t="str">
        <f t="shared" si="2"/>
        <v xml:space="preserve">   -</v>
      </c>
      <c r="M3830" s="52"/>
      <c r="N3830" s="167"/>
      <c r="O3830" s="167"/>
      <c r="S3830" s="53"/>
    </row>
    <row r="3831" spans="1:19" hidden="1" x14ac:dyDescent="0.25">
      <c r="A3831" s="33" t="s">
        <v>154</v>
      </c>
      <c r="B3831" s="34">
        <f t="shared" si="0"/>
        <v>25</v>
      </c>
      <c r="C3831" s="35">
        <v>25</v>
      </c>
      <c r="D3831" s="36" t="s">
        <v>232</v>
      </c>
      <c r="E3831" s="36" t="s">
        <v>107</v>
      </c>
      <c r="F3831" s="21" t="s">
        <v>163</v>
      </c>
      <c r="G3831" s="22">
        <v>1959</v>
      </c>
      <c r="H3831" s="128">
        <v>200</v>
      </c>
      <c r="I3831" s="40">
        <v>200</v>
      </c>
      <c r="J3831" s="159" t="str">
        <f t="shared" si="3"/>
        <v xml:space="preserve">   -</v>
      </c>
      <c r="K3831" s="52" t="str">
        <f>_xlfn.IFNA(VLOOKUP(D3831&amp;"."&amp;G3831,PNIdata!$E$6:$L$264,2,FALSE),"-")</f>
        <v>-</v>
      </c>
      <c r="L3831" s="158" t="str">
        <f t="shared" si="2"/>
        <v xml:space="preserve">   -</v>
      </c>
      <c r="M3831" s="52"/>
      <c r="N3831" s="167"/>
      <c r="O3831" s="167"/>
      <c r="S3831" s="53"/>
    </row>
    <row r="3832" spans="1:19" hidden="1" x14ac:dyDescent="0.25">
      <c r="A3832" s="33" t="s">
        <v>154</v>
      </c>
      <c r="B3832" s="34">
        <f t="shared" si="0"/>
        <v>25</v>
      </c>
      <c r="C3832" s="35">
        <v>25</v>
      </c>
      <c r="D3832" s="36" t="s">
        <v>232</v>
      </c>
      <c r="E3832" s="36" t="s">
        <v>107</v>
      </c>
      <c r="F3832" s="21" t="s">
        <v>163</v>
      </c>
      <c r="G3832" s="22">
        <v>1958</v>
      </c>
      <c r="H3832" s="128">
        <v>75</v>
      </c>
      <c r="I3832" s="40">
        <v>75</v>
      </c>
      <c r="J3832" s="159" t="str">
        <f t="shared" si="3"/>
        <v xml:space="preserve">   -</v>
      </c>
      <c r="K3832" s="52" t="str">
        <f>_xlfn.IFNA(VLOOKUP(D3832&amp;"."&amp;G3832,PNIdata!$E$6:$L$264,2,FALSE),"-")</f>
        <v>-</v>
      </c>
      <c r="L3832" s="158" t="str">
        <f t="shared" si="2"/>
        <v xml:space="preserve">   -</v>
      </c>
      <c r="M3832" s="52"/>
      <c r="N3832" s="167"/>
      <c r="O3832" s="167"/>
      <c r="S3832" s="53"/>
    </row>
    <row r="3833" spans="1:19" hidden="1" x14ac:dyDescent="0.25">
      <c r="A3833" s="33" t="s">
        <v>154</v>
      </c>
      <c r="B3833" s="34">
        <f t="shared" si="0"/>
        <v>25</v>
      </c>
      <c r="C3833" s="35">
        <v>25</v>
      </c>
      <c r="D3833" s="36" t="s">
        <v>232</v>
      </c>
      <c r="E3833" s="36" t="s">
        <v>107</v>
      </c>
      <c r="F3833" s="21" t="s">
        <v>163</v>
      </c>
      <c r="G3833" s="22">
        <v>1957</v>
      </c>
      <c r="H3833" s="128">
        <v>75</v>
      </c>
      <c r="I3833" s="40">
        <v>75</v>
      </c>
      <c r="J3833" s="159" t="str">
        <f t="shared" si="3"/>
        <v xml:space="preserve">   -</v>
      </c>
      <c r="K3833" s="52" t="str">
        <f>_xlfn.IFNA(VLOOKUP(D3833&amp;"."&amp;G3833,PNIdata!$E$6:$L$264,2,FALSE),"-")</f>
        <v>-</v>
      </c>
      <c r="L3833" s="158" t="str">
        <f t="shared" si="2"/>
        <v xml:space="preserve">   -</v>
      </c>
      <c r="M3833" s="52"/>
      <c r="N3833" s="167"/>
      <c r="O3833" s="167"/>
      <c r="S3833" s="53"/>
    </row>
    <row r="3834" spans="1:19" hidden="1" x14ac:dyDescent="0.25">
      <c r="A3834" s="33" t="s">
        <v>154</v>
      </c>
      <c r="B3834" s="34">
        <f t="shared" si="0"/>
        <v>25</v>
      </c>
      <c r="C3834" s="35">
        <v>25</v>
      </c>
      <c r="D3834" s="36" t="s">
        <v>232</v>
      </c>
      <c r="E3834" s="36" t="s">
        <v>107</v>
      </c>
      <c r="F3834" s="21" t="s">
        <v>163</v>
      </c>
      <c r="G3834" s="22">
        <v>1956</v>
      </c>
      <c r="H3834" s="128">
        <v>75</v>
      </c>
      <c r="I3834" s="40">
        <v>75</v>
      </c>
      <c r="J3834" s="159" t="str">
        <f t="shared" si="3"/>
        <v xml:space="preserve">   -</v>
      </c>
      <c r="K3834" s="52" t="str">
        <f>_xlfn.IFNA(VLOOKUP(D3834&amp;"."&amp;G3834,PNIdata!$E$6:$L$264,2,FALSE),"-")</f>
        <v>-</v>
      </c>
      <c r="L3834" s="158" t="str">
        <f t="shared" si="2"/>
        <v xml:space="preserve">   -</v>
      </c>
      <c r="M3834" s="52"/>
      <c r="N3834" s="167"/>
      <c r="O3834" s="167"/>
      <c r="S3834" s="53"/>
    </row>
    <row r="3835" spans="1:19" hidden="1" x14ac:dyDescent="0.25">
      <c r="A3835" s="33" t="s">
        <v>154</v>
      </c>
      <c r="B3835" s="34">
        <f t="shared" si="0"/>
        <v>25</v>
      </c>
      <c r="C3835" s="35">
        <v>25</v>
      </c>
      <c r="D3835" s="36" t="s">
        <v>232</v>
      </c>
      <c r="E3835" s="36" t="s">
        <v>107</v>
      </c>
      <c r="F3835" s="21" t="s">
        <v>163</v>
      </c>
      <c r="G3835" s="22">
        <v>1955</v>
      </c>
      <c r="H3835" s="128">
        <v>25</v>
      </c>
      <c r="I3835" s="40">
        <v>25</v>
      </c>
      <c r="J3835" s="159" t="str">
        <f t="shared" si="3"/>
        <v xml:space="preserve">   -</v>
      </c>
      <c r="K3835" s="52" t="str">
        <f>_xlfn.IFNA(VLOOKUP(D3835&amp;"."&amp;G3835,PNIdata!$E$6:$L$264,2,FALSE),"-")</f>
        <v>-</v>
      </c>
      <c r="L3835" s="158" t="str">
        <f t="shared" si="2"/>
        <v xml:space="preserve">   -</v>
      </c>
      <c r="M3835" s="52"/>
      <c r="N3835" s="167"/>
      <c r="O3835" s="167"/>
      <c r="S3835" s="53"/>
    </row>
    <row r="3836" spans="1:19" hidden="1" x14ac:dyDescent="0.25">
      <c r="A3836" s="33" t="s">
        <v>154</v>
      </c>
      <c r="B3836" s="34">
        <f t="shared" si="0"/>
        <v>25</v>
      </c>
      <c r="C3836" s="35">
        <v>25</v>
      </c>
      <c r="D3836" s="36" t="s">
        <v>232</v>
      </c>
      <c r="E3836" s="36" t="s">
        <v>107</v>
      </c>
      <c r="F3836" s="21" t="s">
        <v>163</v>
      </c>
      <c r="G3836" s="22">
        <v>1954</v>
      </c>
      <c r="H3836" s="128">
        <v>100</v>
      </c>
      <c r="I3836" s="40">
        <v>100</v>
      </c>
      <c r="J3836" s="159" t="str">
        <f t="shared" si="3"/>
        <v xml:space="preserve">   -</v>
      </c>
      <c r="K3836" s="52" t="str">
        <f>_xlfn.IFNA(VLOOKUP(D3836&amp;"."&amp;G3836,PNIdata!$E$6:$L$264,2,FALSE),"-")</f>
        <v>-</v>
      </c>
      <c r="L3836" s="158" t="str">
        <f t="shared" si="2"/>
        <v xml:space="preserve">   -</v>
      </c>
      <c r="M3836" s="52"/>
      <c r="N3836" s="167"/>
      <c r="O3836" s="167"/>
      <c r="S3836" s="53"/>
    </row>
    <row r="3837" spans="1:19" hidden="1" x14ac:dyDescent="0.25">
      <c r="A3837" s="33" t="s">
        <v>154</v>
      </c>
      <c r="B3837" s="34">
        <f t="shared" si="0"/>
        <v>25</v>
      </c>
      <c r="C3837" s="35">
        <v>25</v>
      </c>
      <c r="D3837" s="36" t="s">
        <v>232</v>
      </c>
      <c r="E3837" s="36" t="s">
        <v>107</v>
      </c>
      <c r="F3837" s="21" t="s">
        <v>163</v>
      </c>
      <c r="G3837" s="22">
        <v>1953</v>
      </c>
      <c r="H3837" s="128">
        <v>400</v>
      </c>
      <c r="I3837" s="40">
        <v>400</v>
      </c>
      <c r="J3837" s="159" t="str">
        <f t="shared" ref="J3837" si="4">IFERROR(IF(K3837&gt;0,I3837*K3837,"   -"),"   -")</f>
        <v xml:space="preserve">   -</v>
      </c>
      <c r="K3837" s="52" t="str">
        <f>_xlfn.IFNA(VLOOKUP(D3837&amp;"."&amp;G3837,PNIdata!$E$6:$L$264,2,FALSE),"-")</f>
        <v>-</v>
      </c>
      <c r="L3837" s="158" t="str">
        <f t="shared" si="2"/>
        <v xml:space="preserve">   -</v>
      </c>
      <c r="M3837" s="52"/>
      <c r="N3837" s="167"/>
      <c r="O3837" s="167"/>
      <c r="S3837" s="53"/>
    </row>
    <row r="3838" spans="1:19" x14ac:dyDescent="0.25">
      <c r="A3838" s="33"/>
      <c r="B3838" s="34"/>
      <c r="C3838" s="35"/>
      <c r="D3838" s="36"/>
      <c r="E3838" s="36"/>
      <c r="F3838" s="21"/>
    </row>
    <row r="3839" spans="1:19" x14ac:dyDescent="0.25">
      <c r="A3839" s="33"/>
      <c r="B3839" s="34"/>
      <c r="C3839" s="35"/>
      <c r="D3839" s="36"/>
      <c r="E3839" s="36"/>
      <c r="F3839" s="21"/>
    </row>
    <row r="3840" spans="1:19" x14ac:dyDescent="0.25">
      <c r="A3840" s="33"/>
      <c r="B3840" s="34"/>
      <c r="C3840" s="35"/>
      <c r="D3840" s="36"/>
      <c r="E3840" s="36"/>
      <c r="F3840" s="21"/>
    </row>
    <row r="3841" spans="1:6" x14ac:dyDescent="0.25">
      <c r="A3841" s="33"/>
      <c r="B3841" s="34"/>
      <c r="C3841" s="35"/>
      <c r="D3841" s="36"/>
      <c r="E3841" s="36"/>
      <c r="F3841" s="21"/>
    </row>
    <row r="3842" spans="1:6" x14ac:dyDescent="0.25">
      <c r="A3842" s="33"/>
      <c r="B3842" s="34"/>
      <c r="C3842" s="35"/>
      <c r="D3842" s="36"/>
      <c r="E3842" s="36"/>
      <c r="F3842" s="21"/>
    </row>
    <row r="3843" spans="1:6" x14ac:dyDescent="0.25">
      <c r="A3843" s="33"/>
      <c r="B3843" s="34"/>
      <c r="C3843" s="35"/>
      <c r="D3843" s="36"/>
      <c r="E3843" s="36"/>
      <c r="F3843" s="21"/>
    </row>
    <row r="3844" spans="1:6" x14ac:dyDescent="0.25">
      <c r="A3844" s="33"/>
      <c r="B3844" s="34"/>
      <c r="C3844" s="35"/>
      <c r="D3844" s="36"/>
      <c r="E3844" s="36"/>
      <c r="F3844" s="21"/>
    </row>
    <row r="3845" spans="1:6" x14ac:dyDescent="0.25">
      <c r="A3845" s="33"/>
      <c r="B3845" s="34"/>
      <c r="C3845" s="35"/>
      <c r="D3845" s="36"/>
      <c r="E3845" s="36"/>
      <c r="F3845" s="21"/>
    </row>
    <row r="3846" spans="1:6" x14ac:dyDescent="0.25">
      <c r="A3846" s="33"/>
      <c r="B3846" s="34"/>
      <c r="C3846" s="35"/>
      <c r="D3846" s="36"/>
      <c r="E3846" s="36"/>
      <c r="F3846" s="21"/>
    </row>
    <row r="3847" spans="1:6" x14ac:dyDescent="0.25">
      <c r="A3847" s="33"/>
      <c r="B3847" s="34"/>
      <c r="C3847" s="35"/>
      <c r="D3847" s="36"/>
      <c r="E3847" s="36"/>
      <c r="F3847" s="21"/>
    </row>
    <row r="3848" spans="1:6" x14ac:dyDescent="0.25">
      <c r="A3848" s="33"/>
      <c r="B3848" s="34"/>
      <c r="C3848" s="35"/>
      <c r="D3848" s="36"/>
      <c r="E3848" s="36"/>
      <c r="F3848" s="21"/>
    </row>
    <row r="3849" spans="1:6" x14ac:dyDescent="0.25">
      <c r="A3849" s="33"/>
      <c r="B3849" s="34"/>
      <c r="C3849" s="35"/>
    </row>
    <row r="3850" spans="1:6" x14ac:dyDescent="0.25">
      <c r="A3850" s="33"/>
      <c r="B3850" s="34"/>
      <c r="C3850" s="35"/>
    </row>
    <row r="3851" spans="1:6" x14ac:dyDescent="0.25">
      <c r="A3851" s="33"/>
      <c r="B3851" s="34"/>
      <c r="C3851" s="35"/>
    </row>
    <row r="3852" spans="1:6" x14ac:dyDescent="0.25">
      <c r="A3852" s="33"/>
      <c r="B3852" s="34"/>
      <c r="C3852" s="35"/>
    </row>
    <row r="3853" spans="1:6" x14ac:dyDescent="0.25">
      <c r="A3853" s="33"/>
      <c r="B3853" s="34"/>
      <c r="C3853" s="35"/>
    </row>
    <row r="3854" spans="1:6" x14ac:dyDescent="0.25">
      <c r="A3854" s="33"/>
    </row>
    <row r="3855" spans="1:6" x14ac:dyDescent="0.25">
      <c r="A3855" s="33"/>
    </row>
    <row r="3856" spans="1:6" x14ac:dyDescent="0.25">
      <c r="A3856" s="33"/>
    </row>
    <row r="3857" spans="1:6" x14ac:dyDescent="0.25">
      <c r="A3857" s="33"/>
    </row>
    <row r="3858" spans="1:6" x14ac:dyDescent="0.25">
      <c r="A3858" s="33"/>
    </row>
    <row r="3859" spans="1:6" x14ac:dyDescent="0.25">
      <c r="A3859" s="33"/>
    </row>
    <row r="3860" spans="1:6" x14ac:dyDescent="0.25">
      <c r="A3860" s="33"/>
    </row>
    <row r="3861" spans="1:6" x14ac:dyDescent="0.25">
      <c r="A3861" s="33"/>
    </row>
    <row r="3862" spans="1:6" x14ac:dyDescent="0.25">
      <c r="A3862" s="33"/>
    </row>
    <row r="3863" spans="1:6" x14ac:dyDescent="0.25">
      <c r="A3863" s="33"/>
    </row>
    <row r="3864" spans="1:6" x14ac:dyDescent="0.25">
      <c r="A3864" s="33"/>
    </row>
    <row r="3865" spans="1:6" x14ac:dyDescent="0.25">
      <c r="A3865" s="33"/>
    </row>
    <row r="3866" spans="1:6" x14ac:dyDescent="0.25">
      <c r="A3866" s="33"/>
    </row>
    <row r="3867" spans="1:6" x14ac:dyDescent="0.25">
      <c r="A3867" s="33"/>
    </row>
    <row r="3868" spans="1:6" x14ac:dyDescent="0.25">
      <c r="A3868" s="33"/>
    </row>
    <row r="3869" spans="1:6" x14ac:dyDescent="0.25">
      <c r="A3869" s="33"/>
    </row>
    <row r="3870" spans="1:6" x14ac:dyDescent="0.25">
      <c r="A3870" s="33"/>
      <c r="B3870" s="34"/>
      <c r="C3870" s="35"/>
      <c r="D3870" s="36"/>
      <c r="E3870" s="36"/>
      <c r="F3870" s="21"/>
    </row>
    <row r="3871" spans="1:6" x14ac:dyDescent="0.25">
      <c r="A3871" s="33"/>
      <c r="B3871" s="34"/>
      <c r="C3871" s="35"/>
      <c r="D3871" s="36"/>
      <c r="E3871" s="36"/>
      <c r="F3871" s="21"/>
    </row>
    <row r="3872" spans="1:6" x14ac:dyDescent="0.25">
      <c r="A3872" s="33"/>
    </row>
    <row r="3873" spans="1:1" x14ac:dyDescent="0.25">
      <c r="A3873" s="33"/>
    </row>
    <row r="3874" spans="1:1" x14ac:dyDescent="0.25">
      <c r="A3874" s="33"/>
    </row>
    <row r="3875" spans="1:1" x14ac:dyDescent="0.25">
      <c r="A3875" s="33"/>
    </row>
    <row r="3876" spans="1:1" x14ac:dyDescent="0.25">
      <c r="A3876" s="33"/>
    </row>
    <row r="3877" spans="1:1" x14ac:dyDescent="0.25">
      <c r="A3877" s="33"/>
    </row>
    <row r="3878" spans="1:1" x14ac:dyDescent="0.25">
      <c r="A3878" s="33"/>
    </row>
    <row r="3879" spans="1:1" x14ac:dyDescent="0.25">
      <c r="A3879" s="33"/>
    </row>
    <row r="3880" spans="1:1" x14ac:dyDescent="0.25">
      <c r="A3880" s="33"/>
    </row>
    <row r="3881" spans="1:1" x14ac:dyDescent="0.25">
      <c r="A3881" s="33"/>
    </row>
    <row r="3882" spans="1:1" x14ac:dyDescent="0.25">
      <c r="A3882" s="33"/>
    </row>
    <row r="3883" spans="1:1" x14ac:dyDescent="0.25">
      <c r="A3883" s="33"/>
    </row>
    <row r="3884" spans="1:1" x14ac:dyDescent="0.25">
      <c r="A3884" s="33"/>
    </row>
    <row r="3885" spans="1:1" x14ac:dyDescent="0.25">
      <c r="A3885" s="33"/>
    </row>
    <row r="3886" spans="1:1" x14ac:dyDescent="0.25">
      <c r="A3886" s="33"/>
    </row>
    <row r="3887" spans="1:1" x14ac:dyDescent="0.25">
      <c r="A3887" s="33"/>
    </row>
    <row r="3888" spans="1:1" x14ac:dyDescent="0.25">
      <c r="A3888" s="33"/>
    </row>
    <row r="3889" spans="1:1" x14ac:dyDescent="0.25">
      <c r="A3889" s="33"/>
    </row>
    <row r="3890" spans="1:1" x14ac:dyDescent="0.25">
      <c r="A3890" s="33"/>
    </row>
    <row r="3891" spans="1:1" x14ac:dyDescent="0.25">
      <c r="A3891" s="33"/>
    </row>
    <row r="3892" spans="1:1" x14ac:dyDescent="0.25">
      <c r="A3892" s="33"/>
    </row>
    <row r="3893" spans="1:1" x14ac:dyDescent="0.25">
      <c r="A3893" s="33"/>
    </row>
    <row r="3894" spans="1:1" x14ac:dyDescent="0.25">
      <c r="A3894" s="33"/>
    </row>
    <row r="3895" spans="1:1" x14ac:dyDescent="0.25">
      <c r="A3895" s="33"/>
    </row>
    <row r="3896" spans="1:1" x14ac:dyDescent="0.25">
      <c r="A3896" s="33"/>
    </row>
    <row r="3897" spans="1:1" x14ac:dyDescent="0.25">
      <c r="A3897" s="33"/>
    </row>
    <row r="3898" spans="1:1" x14ac:dyDescent="0.25">
      <c r="A3898" s="33"/>
    </row>
    <row r="3899" spans="1:1" x14ac:dyDescent="0.25">
      <c r="A3899" s="33"/>
    </row>
    <row r="3900" spans="1:1" x14ac:dyDescent="0.25">
      <c r="A3900" s="33"/>
    </row>
    <row r="3901" spans="1:1" x14ac:dyDescent="0.25">
      <c r="A3901" s="33"/>
    </row>
    <row r="3902" spans="1:1" x14ac:dyDescent="0.25">
      <c r="A3902" s="33"/>
    </row>
    <row r="3903" spans="1:1" x14ac:dyDescent="0.25">
      <c r="A3903" s="33"/>
    </row>
    <row r="3904" spans="1:1" x14ac:dyDescent="0.25">
      <c r="A3904" s="33"/>
    </row>
    <row r="3905" spans="1:1" x14ac:dyDescent="0.25">
      <c r="A3905" s="33"/>
    </row>
    <row r="3906" spans="1:1" x14ac:dyDescent="0.25">
      <c r="A3906" s="33"/>
    </row>
    <row r="3907" spans="1:1" x14ac:dyDescent="0.25">
      <c r="A3907" s="33"/>
    </row>
    <row r="3908" spans="1:1" x14ac:dyDescent="0.25">
      <c r="A3908" s="33"/>
    </row>
    <row r="3909" spans="1:1" x14ac:dyDescent="0.25">
      <c r="A3909" s="33"/>
    </row>
    <row r="3910" spans="1:1" x14ac:dyDescent="0.25">
      <c r="A3910" s="33"/>
    </row>
    <row r="3911" spans="1:1" x14ac:dyDescent="0.25">
      <c r="A3911" s="33"/>
    </row>
    <row r="3912" spans="1:1" x14ac:dyDescent="0.25">
      <c r="A3912" s="33"/>
    </row>
    <row r="3913" spans="1:1" x14ac:dyDescent="0.25">
      <c r="A3913" s="33"/>
    </row>
    <row r="3914" spans="1:1" x14ac:dyDescent="0.25">
      <c r="A3914" s="33"/>
    </row>
    <row r="3915" spans="1:1" x14ac:dyDescent="0.25">
      <c r="A3915" s="33"/>
    </row>
    <row r="3916" spans="1:1" x14ac:dyDescent="0.25">
      <c r="A3916" s="33"/>
    </row>
    <row r="3917" spans="1:1" x14ac:dyDescent="0.25">
      <c r="A3917" s="33"/>
    </row>
    <row r="3918" spans="1:1" x14ac:dyDescent="0.25">
      <c r="A3918" s="33"/>
    </row>
    <row r="3919" spans="1:1" x14ac:dyDescent="0.25">
      <c r="A3919" s="33"/>
    </row>
    <row r="3920" spans="1:1" x14ac:dyDescent="0.25">
      <c r="A3920" s="33"/>
    </row>
    <row r="3921" spans="1:1" x14ac:dyDescent="0.25">
      <c r="A3921" s="33"/>
    </row>
    <row r="3922" spans="1:1" x14ac:dyDescent="0.25">
      <c r="A3922" s="33"/>
    </row>
    <row r="3923" spans="1:1" x14ac:dyDescent="0.25">
      <c r="A3923" s="33"/>
    </row>
    <row r="3924" spans="1:1" x14ac:dyDescent="0.25">
      <c r="A3924" s="33"/>
    </row>
    <row r="3925" spans="1:1" x14ac:dyDescent="0.25">
      <c r="A3925" s="33"/>
    </row>
    <row r="3926" spans="1:1" x14ac:dyDescent="0.25">
      <c r="A3926" s="33"/>
    </row>
    <row r="3927" spans="1:1" x14ac:dyDescent="0.25">
      <c r="A3927" s="33"/>
    </row>
    <row r="3928" spans="1:1" x14ac:dyDescent="0.25">
      <c r="A3928" s="33"/>
    </row>
    <row r="3929" spans="1:1" x14ac:dyDescent="0.25">
      <c r="A3929" s="33"/>
    </row>
    <row r="3930" spans="1:1" x14ac:dyDescent="0.25">
      <c r="A3930" s="33"/>
    </row>
    <row r="3931" spans="1:1" x14ac:dyDescent="0.25">
      <c r="A3931" s="33"/>
    </row>
    <row r="3932" spans="1:1" x14ac:dyDescent="0.25">
      <c r="A3932" s="33"/>
    </row>
    <row r="3933" spans="1:1" x14ac:dyDescent="0.25">
      <c r="A3933" s="33"/>
    </row>
    <row r="3934" spans="1:1" x14ac:dyDescent="0.25">
      <c r="A3934" s="33"/>
    </row>
    <row r="3935" spans="1:1" x14ac:dyDescent="0.25">
      <c r="A3935" s="33"/>
    </row>
    <row r="3936" spans="1:1" x14ac:dyDescent="0.25">
      <c r="A3936" s="33"/>
    </row>
    <row r="3937" spans="1:1" x14ac:dyDescent="0.25">
      <c r="A3937" s="33"/>
    </row>
    <row r="3938" spans="1:1" x14ac:dyDescent="0.25">
      <c r="A3938" s="33"/>
    </row>
    <row r="3939" spans="1:1" x14ac:dyDescent="0.25">
      <c r="A3939" s="33"/>
    </row>
    <row r="3940" spans="1:1" x14ac:dyDescent="0.25">
      <c r="A3940" s="33"/>
    </row>
    <row r="3941" spans="1:1" x14ac:dyDescent="0.25">
      <c r="A3941" s="33"/>
    </row>
    <row r="3942" spans="1:1" x14ac:dyDescent="0.25">
      <c r="A3942" s="33"/>
    </row>
    <row r="3943" spans="1:1" x14ac:dyDescent="0.25">
      <c r="A3943" s="33"/>
    </row>
    <row r="3944" spans="1:1" x14ac:dyDescent="0.25">
      <c r="A3944" s="33"/>
    </row>
    <row r="3945" spans="1:1" x14ac:dyDescent="0.25">
      <c r="A3945" s="33"/>
    </row>
    <row r="3946" spans="1:1" x14ac:dyDescent="0.25">
      <c r="A3946" s="33"/>
    </row>
    <row r="3947" spans="1:1" x14ac:dyDescent="0.25">
      <c r="A3947" s="33"/>
    </row>
    <row r="3948" spans="1:1" x14ac:dyDescent="0.25">
      <c r="A3948" s="33"/>
    </row>
    <row r="3949" spans="1:1" x14ac:dyDescent="0.25">
      <c r="A3949" s="33"/>
    </row>
    <row r="3950" spans="1:1" x14ac:dyDescent="0.25">
      <c r="A3950" s="33"/>
    </row>
    <row r="3951" spans="1:1" x14ac:dyDescent="0.25">
      <c r="A3951" s="33"/>
    </row>
    <row r="3952" spans="1:1" x14ac:dyDescent="0.25">
      <c r="A3952" s="33"/>
    </row>
    <row r="3953" spans="1:1" x14ac:dyDescent="0.25">
      <c r="A3953" s="33"/>
    </row>
    <row r="3954" spans="1:1" x14ac:dyDescent="0.25">
      <c r="A3954" s="33"/>
    </row>
    <row r="3955" spans="1:1" x14ac:dyDescent="0.25">
      <c r="A3955" s="33"/>
    </row>
    <row r="3956" spans="1:1" x14ac:dyDescent="0.25">
      <c r="A3956" s="33"/>
    </row>
    <row r="3957" spans="1:1" x14ac:dyDescent="0.25">
      <c r="A3957" s="33"/>
    </row>
    <row r="3958" spans="1:1" x14ac:dyDescent="0.25">
      <c r="A3958" s="33"/>
    </row>
    <row r="3959" spans="1:1" x14ac:dyDescent="0.25">
      <c r="A3959" s="33"/>
    </row>
    <row r="3960" spans="1:1" x14ac:dyDescent="0.25">
      <c r="A3960" s="33"/>
    </row>
    <row r="3961" spans="1:1" x14ac:dyDescent="0.25">
      <c r="A3961" s="33"/>
    </row>
    <row r="3962" spans="1:1" x14ac:dyDescent="0.25">
      <c r="A3962" s="33"/>
    </row>
    <row r="3963" spans="1:1" x14ac:dyDescent="0.25">
      <c r="A3963" s="33"/>
    </row>
    <row r="3964" spans="1:1" x14ac:dyDescent="0.25">
      <c r="A3964" s="33"/>
    </row>
    <row r="3965" spans="1:1" x14ac:dyDescent="0.25">
      <c r="A3965" s="33"/>
    </row>
    <row r="3966" spans="1:1" x14ac:dyDescent="0.25">
      <c r="A3966" s="33"/>
    </row>
    <row r="3967" spans="1:1" x14ac:dyDescent="0.25">
      <c r="A3967" s="33"/>
    </row>
    <row r="3968" spans="1:1" x14ac:dyDescent="0.25">
      <c r="A3968" s="33"/>
    </row>
    <row r="3969" spans="1:1" x14ac:dyDescent="0.25">
      <c r="A3969" s="33"/>
    </row>
    <row r="3970" spans="1:1" x14ac:dyDescent="0.25">
      <c r="A3970" s="33"/>
    </row>
    <row r="3971" spans="1:1" x14ac:dyDescent="0.25">
      <c r="A3971" s="33"/>
    </row>
    <row r="3972" spans="1:1" x14ac:dyDescent="0.25">
      <c r="A3972" s="33"/>
    </row>
    <row r="3973" spans="1:1" x14ac:dyDescent="0.25">
      <c r="A3973" s="33"/>
    </row>
    <row r="3974" spans="1:1" x14ac:dyDescent="0.25">
      <c r="A3974" s="33"/>
    </row>
    <row r="3975" spans="1:1" x14ac:dyDescent="0.25">
      <c r="A3975" s="33"/>
    </row>
    <row r="3976" spans="1:1" x14ac:dyDescent="0.25">
      <c r="A3976" s="33"/>
    </row>
    <row r="3977" spans="1:1" x14ac:dyDescent="0.25">
      <c r="A3977" s="33"/>
    </row>
    <row r="3978" spans="1:1" x14ac:dyDescent="0.25">
      <c r="A3978" s="33"/>
    </row>
    <row r="3979" spans="1:1" x14ac:dyDescent="0.25">
      <c r="A3979" s="33"/>
    </row>
    <row r="3980" spans="1:1" x14ac:dyDescent="0.25">
      <c r="A3980" s="33"/>
    </row>
    <row r="3981" spans="1:1" x14ac:dyDescent="0.25">
      <c r="A3981" s="33"/>
    </row>
    <row r="3982" spans="1:1" x14ac:dyDescent="0.25">
      <c r="A3982" s="33"/>
    </row>
    <row r="3983" spans="1:1" x14ac:dyDescent="0.25">
      <c r="A3983" s="33"/>
    </row>
    <row r="3984" spans="1:1" x14ac:dyDescent="0.25">
      <c r="A3984" s="33"/>
    </row>
    <row r="3985" spans="1:1" x14ac:dyDescent="0.25">
      <c r="A3985" s="33"/>
    </row>
    <row r="3986" spans="1:1" x14ac:dyDescent="0.25">
      <c r="A3986" s="33"/>
    </row>
    <row r="3987" spans="1:1" x14ac:dyDescent="0.25">
      <c r="A3987" s="33"/>
    </row>
    <row r="3988" spans="1:1" x14ac:dyDescent="0.25">
      <c r="A3988" s="33"/>
    </row>
    <row r="3989" spans="1:1" x14ac:dyDescent="0.25">
      <c r="A3989" s="33"/>
    </row>
    <row r="3990" spans="1:1" x14ac:dyDescent="0.25">
      <c r="A3990" s="33"/>
    </row>
    <row r="3991" spans="1:1" x14ac:dyDescent="0.25">
      <c r="A3991" s="33"/>
    </row>
    <row r="3992" spans="1:1" x14ac:dyDescent="0.25">
      <c r="A3992" s="33"/>
    </row>
    <row r="3993" spans="1:1" x14ac:dyDescent="0.25">
      <c r="A3993" s="33"/>
    </row>
    <row r="3994" spans="1:1" x14ac:dyDescent="0.25">
      <c r="A3994" s="33"/>
    </row>
    <row r="3995" spans="1:1" x14ac:dyDescent="0.25">
      <c r="A3995" s="33"/>
    </row>
    <row r="3996" spans="1:1" x14ac:dyDescent="0.25">
      <c r="A3996" s="33"/>
    </row>
    <row r="3997" spans="1:1" x14ac:dyDescent="0.25">
      <c r="A3997" s="33"/>
    </row>
    <row r="3998" spans="1:1" x14ac:dyDescent="0.25">
      <c r="A3998" s="33"/>
    </row>
    <row r="3999" spans="1:1" x14ac:dyDescent="0.25">
      <c r="A3999" s="33"/>
    </row>
    <row r="4000" spans="1:1" x14ac:dyDescent="0.25">
      <c r="A4000" s="33"/>
    </row>
    <row r="4001" spans="1:1" x14ac:dyDescent="0.25">
      <c r="A4001" s="33"/>
    </row>
    <row r="4002" spans="1:1" x14ac:dyDescent="0.25">
      <c r="A4002" s="33"/>
    </row>
    <row r="4003" spans="1:1" x14ac:dyDescent="0.25">
      <c r="A4003" s="33"/>
    </row>
    <row r="4004" spans="1:1" x14ac:dyDescent="0.25">
      <c r="A4004" s="33"/>
    </row>
    <row r="4005" spans="1:1" x14ac:dyDescent="0.25">
      <c r="A4005" s="33"/>
    </row>
    <row r="4006" spans="1:1" x14ac:dyDescent="0.25">
      <c r="A4006" s="33"/>
    </row>
    <row r="4007" spans="1:1" x14ac:dyDescent="0.25">
      <c r="A4007" s="33"/>
    </row>
    <row r="4008" spans="1:1" x14ac:dyDescent="0.25">
      <c r="A4008" s="33"/>
    </row>
    <row r="4009" spans="1:1" x14ac:dyDescent="0.25">
      <c r="A4009" s="33"/>
    </row>
    <row r="4010" spans="1:1" x14ac:dyDescent="0.25">
      <c r="A4010" s="33"/>
    </row>
    <row r="4011" spans="1:1" x14ac:dyDescent="0.25">
      <c r="A4011" s="33"/>
    </row>
    <row r="4012" spans="1:1" x14ac:dyDescent="0.25">
      <c r="A4012" s="33"/>
    </row>
    <row r="4013" spans="1:1" x14ac:dyDescent="0.25">
      <c r="A4013" s="33"/>
    </row>
    <row r="4014" spans="1:1" x14ac:dyDescent="0.25">
      <c r="A4014" s="33"/>
    </row>
    <row r="4015" spans="1:1" x14ac:dyDescent="0.25">
      <c r="A4015" s="33"/>
    </row>
    <row r="4016" spans="1:1" x14ac:dyDescent="0.25">
      <c r="A4016" s="33"/>
    </row>
    <row r="4017" spans="1:1" x14ac:dyDescent="0.25">
      <c r="A4017" s="33"/>
    </row>
    <row r="4018" spans="1:1" x14ac:dyDescent="0.25">
      <c r="A4018" s="33"/>
    </row>
    <row r="4019" spans="1:1" x14ac:dyDescent="0.25">
      <c r="A4019" s="33"/>
    </row>
    <row r="4020" spans="1:1" x14ac:dyDescent="0.25">
      <c r="A4020" s="33"/>
    </row>
    <row r="4021" spans="1:1" x14ac:dyDescent="0.25">
      <c r="A4021" s="33"/>
    </row>
    <row r="4022" spans="1:1" x14ac:dyDescent="0.25">
      <c r="A4022" s="33"/>
    </row>
    <row r="4023" spans="1:1" x14ac:dyDescent="0.25">
      <c r="A4023" s="33"/>
    </row>
    <row r="4024" spans="1:1" x14ac:dyDescent="0.25">
      <c r="A4024" s="33"/>
    </row>
    <row r="4025" spans="1:1" x14ac:dyDescent="0.25">
      <c r="A4025" s="33"/>
    </row>
    <row r="4026" spans="1:1" x14ac:dyDescent="0.25">
      <c r="A4026" s="33"/>
    </row>
    <row r="4027" spans="1:1" x14ac:dyDescent="0.25">
      <c r="A4027" s="33"/>
    </row>
    <row r="4028" spans="1:1" x14ac:dyDescent="0.25">
      <c r="A4028" s="33"/>
    </row>
    <row r="4029" spans="1:1" x14ac:dyDescent="0.25">
      <c r="A4029" s="33"/>
    </row>
    <row r="4030" spans="1:1" x14ac:dyDescent="0.25">
      <c r="A4030" s="33"/>
    </row>
    <row r="4031" spans="1:1" x14ac:dyDescent="0.25">
      <c r="A4031" s="33"/>
    </row>
    <row r="4032" spans="1:1" x14ac:dyDescent="0.25">
      <c r="A4032" s="33"/>
    </row>
    <row r="4033" spans="1:1" x14ac:dyDescent="0.25">
      <c r="A4033" s="33"/>
    </row>
    <row r="4034" spans="1:1" x14ac:dyDescent="0.25">
      <c r="A4034" s="33"/>
    </row>
    <row r="4035" spans="1:1" x14ac:dyDescent="0.25">
      <c r="A4035" s="33"/>
    </row>
    <row r="4036" spans="1:1" x14ac:dyDescent="0.25">
      <c r="A4036" s="33"/>
    </row>
    <row r="4037" spans="1:1" x14ac:dyDescent="0.25">
      <c r="A4037" s="33"/>
    </row>
    <row r="4038" spans="1:1" x14ac:dyDescent="0.25">
      <c r="A4038" s="33"/>
    </row>
    <row r="4039" spans="1:1" x14ac:dyDescent="0.25">
      <c r="A4039" s="33"/>
    </row>
    <row r="4040" spans="1:1" x14ac:dyDescent="0.25">
      <c r="A4040" s="33"/>
    </row>
    <row r="4041" spans="1:1" x14ac:dyDescent="0.25">
      <c r="A4041" s="33"/>
    </row>
    <row r="4042" spans="1:1" x14ac:dyDescent="0.25">
      <c r="A4042" s="33"/>
    </row>
    <row r="4043" spans="1:1" x14ac:dyDescent="0.25">
      <c r="A4043" s="33"/>
    </row>
    <row r="4044" spans="1:1" x14ac:dyDescent="0.25">
      <c r="A4044" s="33"/>
    </row>
    <row r="4045" spans="1:1" x14ac:dyDescent="0.25">
      <c r="A4045" s="33"/>
    </row>
    <row r="4046" spans="1:1" x14ac:dyDescent="0.25">
      <c r="A4046" s="33"/>
    </row>
    <row r="4047" spans="1:1" x14ac:dyDescent="0.25">
      <c r="A4047" s="33"/>
    </row>
    <row r="4048" spans="1:1" x14ac:dyDescent="0.25">
      <c r="A4048" s="33"/>
    </row>
    <row r="4049" spans="1:1" x14ac:dyDescent="0.25">
      <c r="A4049" s="33"/>
    </row>
    <row r="4050" spans="1:1" x14ac:dyDescent="0.25">
      <c r="A4050" s="33"/>
    </row>
    <row r="4051" spans="1:1" x14ac:dyDescent="0.25">
      <c r="A4051" s="33"/>
    </row>
    <row r="4052" spans="1:1" x14ac:dyDescent="0.25">
      <c r="A4052" s="33"/>
    </row>
    <row r="4053" spans="1:1" x14ac:dyDescent="0.25">
      <c r="A4053" s="33"/>
    </row>
    <row r="4054" spans="1:1" x14ac:dyDescent="0.25">
      <c r="A4054" s="33"/>
    </row>
    <row r="4055" spans="1:1" x14ac:dyDescent="0.25">
      <c r="A4055" s="33"/>
    </row>
    <row r="4056" spans="1:1" x14ac:dyDescent="0.25">
      <c r="A4056" s="33"/>
    </row>
    <row r="4057" spans="1:1" x14ac:dyDescent="0.25">
      <c r="A4057" s="33"/>
    </row>
    <row r="4058" spans="1:1" x14ac:dyDescent="0.25">
      <c r="A4058" s="33"/>
    </row>
    <row r="4059" spans="1:1" x14ac:dyDescent="0.25">
      <c r="A4059" s="33"/>
    </row>
    <row r="4060" spans="1:1" x14ac:dyDescent="0.25">
      <c r="A4060" s="33"/>
    </row>
    <row r="4061" spans="1:1" x14ac:dyDescent="0.25">
      <c r="A4061" s="33"/>
    </row>
    <row r="4062" spans="1:1" x14ac:dyDescent="0.25">
      <c r="A4062" s="33"/>
    </row>
    <row r="4063" spans="1:1" x14ac:dyDescent="0.25">
      <c r="A4063" s="33"/>
    </row>
    <row r="4064" spans="1:1" x14ac:dyDescent="0.25">
      <c r="A4064" s="33"/>
    </row>
    <row r="4065" spans="1:1" x14ac:dyDescent="0.25">
      <c r="A4065" s="33"/>
    </row>
    <row r="4066" spans="1:1" x14ac:dyDescent="0.25">
      <c r="A4066" s="33"/>
    </row>
    <row r="4067" spans="1:1" x14ac:dyDescent="0.25">
      <c r="A4067" s="33"/>
    </row>
    <row r="4068" spans="1:1" x14ac:dyDescent="0.25">
      <c r="A4068" s="33"/>
    </row>
    <row r="4069" spans="1:1" x14ac:dyDescent="0.25">
      <c r="A4069" s="33"/>
    </row>
    <row r="4070" spans="1:1" x14ac:dyDescent="0.25">
      <c r="A4070" s="33"/>
    </row>
    <row r="4071" spans="1:1" x14ac:dyDescent="0.25">
      <c r="A4071" s="33"/>
    </row>
    <row r="4072" spans="1:1" x14ac:dyDescent="0.25">
      <c r="A4072" s="33"/>
    </row>
    <row r="4073" spans="1:1" x14ac:dyDescent="0.25">
      <c r="A4073" s="33"/>
    </row>
    <row r="4074" spans="1:1" x14ac:dyDescent="0.25">
      <c r="A4074" s="33"/>
    </row>
    <row r="4075" spans="1:1" x14ac:dyDescent="0.25">
      <c r="A4075" s="33"/>
    </row>
    <row r="4076" spans="1:1" x14ac:dyDescent="0.25">
      <c r="A4076" s="33"/>
    </row>
    <row r="4077" spans="1:1" x14ac:dyDescent="0.25">
      <c r="A4077" s="33"/>
    </row>
    <row r="4078" spans="1:1" x14ac:dyDescent="0.25">
      <c r="A4078" s="33"/>
    </row>
    <row r="4079" spans="1:1" x14ac:dyDescent="0.25">
      <c r="A4079" s="33"/>
    </row>
    <row r="4080" spans="1:1" x14ac:dyDescent="0.25">
      <c r="A4080" s="33"/>
    </row>
    <row r="4081" spans="1:1" x14ac:dyDescent="0.25">
      <c r="A4081" s="33"/>
    </row>
    <row r="4082" spans="1:1" x14ac:dyDescent="0.25">
      <c r="A4082" s="33"/>
    </row>
    <row r="4083" spans="1:1" x14ac:dyDescent="0.25">
      <c r="A4083" s="33"/>
    </row>
    <row r="4084" spans="1:1" x14ac:dyDescent="0.25">
      <c r="A4084" s="33"/>
    </row>
    <row r="4085" spans="1:1" x14ac:dyDescent="0.25">
      <c r="A4085" s="33"/>
    </row>
    <row r="4086" spans="1:1" x14ac:dyDescent="0.25">
      <c r="A4086" s="33"/>
    </row>
    <row r="4087" spans="1:1" x14ac:dyDescent="0.25">
      <c r="A4087" s="33"/>
    </row>
    <row r="4088" spans="1:1" x14ac:dyDescent="0.25">
      <c r="A4088" s="33"/>
    </row>
    <row r="4089" spans="1:1" x14ac:dyDescent="0.25">
      <c r="A4089" s="33"/>
    </row>
    <row r="4090" spans="1:1" x14ac:dyDescent="0.25">
      <c r="A4090" s="33"/>
    </row>
    <row r="4091" spans="1:1" x14ac:dyDescent="0.25">
      <c r="A4091" s="33"/>
    </row>
    <row r="4092" spans="1:1" x14ac:dyDescent="0.25">
      <c r="A4092" s="33"/>
    </row>
    <row r="4093" spans="1:1" x14ac:dyDescent="0.25">
      <c r="A4093" s="33"/>
    </row>
    <row r="4094" spans="1:1" x14ac:dyDescent="0.25">
      <c r="A4094" s="33"/>
    </row>
    <row r="4095" spans="1:1" x14ac:dyDescent="0.25">
      <c r="A4095" s="33"/>
    </row>
    <row r="4096" spans="1:1" x14ac:dyDescent="0.25">
      <c r="A4096" s="33"/>
    </row>
    <row r="4097" spans="1:1" x14ac:dyDescent="0.25">
      <c r="A4097" s="33"/>
    </row>
    <row r="4098" spans="1:1" x14ac:dyDescent="0.25">
      <c r="A4098" s="33"/>
    </row>
    <row r="4099" spans="1:1" x14ac:dyDescent="0.25">
      <c r="A4099" s="33"/>
    </row>
    <row r="4100" spans="1:1" x14ac:dyDescent="0.25">
      <c r="A4100" s="33"/>
    </row>
    <row r="4101" spans="1:1" x14ac:dyDescent="0.25">
      <c r="A4101" s="33"/>
    </row>
    <row r="4102" spans="1:1" x14ac:dyDescent="0.25">
      <c r="A4102" s="33"/>
    </row>
    <row r="4103" spans="1:1" x14ac:dyDescent="0.25">
      <c r="A4103" s="33"/>
    </row>
    <row r="4104" spans="1:1" x14ac:dyDescent="0.25">
      <c r="A4104" s="33"/>
    </row>
    <row r="4105" spans="1:1" x14ac:dyDescent="0.25">
      <c r="A4105" s="33"/>
    </row>
    <row r="4106" spans="1:1" x14ac:dyDescent="0.25">
      <c r="A4106" s="33"/>
    </row>
    <row r="4107" spans="1:1" x14ac:dyDescent="0.25">
      <c r="A4107" s="33"/>
    </row>
    <row r="4108" spans="1:1" x14ac:dyDescent="0.25">
      <c r="A4108" s="33"/>
    </row>
    <row r="4109" spans="1:1" x14ac:dyDescent="0.25">
      <c r="A4109" s="33"/>
    </row>
    <row r="4110" spans="1:1" x14ac:dyDescent="0.25">
      <c r="A4110" s="33"/>
    </row>
    <row r="4111" spans="1:1" x14ac:dyDescent="0.25">
      <c r="A4111" s="33"/>
    </row>
    <row r="4112" spans="1:1" x14ac:dyDescent="0.25">
      <c r="A4112" s="33"/>
    </row>
    <row r="4113" spans="1:1" x14ac:dyDescent="0.25">
      <c r="A4113" s="33"/>
    </row>
    <row r="4114" spans="1:1" x14ac:dyDescent="0.25">
      <c r="A4114" s="33"/>
    </row>
    <row r="4115" spans="1:1" x14ac:dyDescent="0.25">
      <c r="A4115" s="33"/>
    </row>
    <row r="4116" spans="1:1" x14ac:dyDescent="0.25">
      <c r="A4116" s="33"/>
    </row>
    <row r="4117" spans="1:1" x14ac:dyDescent="0.25">
      <c r="A4117" s="33"/>
    </row>
    <row r="4118" spans="1:1" x14ac:dyDescent="0.25">
      <c r="A4118" s="33"/>
    </row>
    <row r="4119" spans="1:1" x14ac:dyDescent="0.25">
      <c r="A4119" s="33"/>
    </row>
    <row r="4120" spans="1:1" x14ac:dyDescent="0.25">
      <c r="A4120" s="33"/>
    </row>
    <row r="4121" spans="1:1" x14ac:dyDescent="0.25">
      <c r="A4121" s="33"/>
    </row>
    <row r="4122" spans="1:1" x14ac:dyDescent="0.25">
      <c r="A4122" s="33"/>
    </row>
    <row r="4123" spans="1:1" x14ac:dyDescent="0.25">
      <c r="A4123" s="33"/>
    </row>
    <row r="4124" spans="1:1" x14ac:dyDescent="0.25">
      <c r="A4124" s="33"/>
    </row>
    <row r="4125" spans="1:1" x14ac:dyDescent="0.25">
      <c r="A4125" s="33"/>
    </row>
    <row r="4126" spans="1:1" x14ac:dyDescent="0.25">
      <c r="A4126" s="33"/>
    </row>
    <row r="4127" spans="1:1" x14ac:dyDescent="0.25">
      <c r="A4127" s="33"/>
    </row>
    <row r="4128" spans="1:1" x14ac:dyDescent="0.25">
      <c r="A4128" s="33"/>
    </row>
    <row r="4129" spans="1:1" x14ac:dyDescent="0.25">
      <c r="A4129" s="33"/>
    </row>
    <row r="4130" spans="1:1" x14ac:dyDescent="0.25">
      <c r="A4130" s="33"/>
    </row>
    <row r="4131" spans="1:1" x14ac:dyDescent="0.25">
      <c r="A4131" s="33"/>
    </row>
    <row r="4132" spans="1:1" x14ac:dyDescent="0.25">
      <c r="A4132" s="33"/>
    </row>
    <row r="4133" spans="1:1" x14ac:dyDescent="0.25">
      <c r="A4133" s="33"/>
    </row>
    <row r="4134" spans="1:1" x14ac:dyDescent="0.25">
      <c r="A4134" s="33"/>
    </row>
    <row r="4135" spans="1:1" x14ac:dyDescent="0.25">
      <c r="A4135" s="33"/>
    </row>
    <row r="4136" spans="1:1" x14ac:dyDescent="0.25">
      <c r="A4136" s="33"/>
    </row>
    <row r="4137" spans="1:1" x14ac:dyDescent="0.25">
      <c r="A4137" s="33"/>
    </row>
    <row r="4138" spans="1:1" x14ac:dyDescent="0.25">
      <c r="A4138" s="33"/>
    </row>
    <row r="4139" spans="1:1" x14ac:dyDescent="0.25">
      <c r="A4139" s="33"/>
    </row>
    <row r="4140" spans="1:1" x14ac:dyDescent="0.25">
      <c r="A4140" s="33"/>
    </row>
    <row r="4141" spans="1:1" x14ac:dyDescent="0.25">
      <c r="A4141" s="33"/>
    </row>
    <row r="4142" spans="1:1" x14ac:dyDescent="0.25">
      <c r="A4142" s="33"/>
    </row>
    <row r="4143" spans="1:1" x14ac:dyDescent="0.25">
      <c r="A4143" s="33"/>
    </row>
    <row r="4144" spans="1:1" x14ac:dyDescent="0.25">
      <c r="A4144" s="33"/>
    </row>
    <row r="4145" spans="1:1" x14ac:dyDescent="0.25">
      <c r="A4145" s="33"/>
    </row>
    <row r="4146" spans="1:1" x14ac:dyDescent="0.25">
      <c r="A4146" s="33"/>
    </row>
    <row r="4147" spans="1:1" x14ac:dyDescent="0.25">
      <c r="A4147" s="33"/>
    </row>
    <row r="4148" spans="1:1" x14ac:dyDescent="0.25">
      <c r="A4148" s="33"/>
    </row>
    <row r="4149" spans="1:1" x14ac:dyDescent="0.25">
      <c r="A4149" s="33"/>
    </row>
    <row r="4150" spans="1:1" x14ac:dyDescent="0.25">
      <c r="A4150" s="33"/>
    </row>
    <row r="4151" spans="1:1" x14ac:dyDescent="0.25">
      <c r="A4151" s="33"/>
    </row>
    <row r="4152" spans="1:1" x14ac:dyDescent="0.25">
      <c r="A4152" s="33"/>
    </row>
    <row r="4153" spans="1:1" x14ac:dyDescent="0.25">
      <c r="A4153" s="33"/>
    </row>
    <row r="4154" spans="1:1" x14ac:dyDescent="0.25">
      <c r="A4154" s="33"/>
    </row>
    <row r="4155" spans="1:1" x14ac:dyDescent="0.25">
      <c r="A4155" s="33"/>
    </row>
    <row r="4156" spans="1:1" x14ac:dyDescent="0.25">
      <c r="A4156" s="33"/>
    </row>
    <row r="4157" spans="1:1" x14ac:dyDescent="0.25">
      <c r="A4157" s="33"/>
    </row>
    <row r="4158" spans="1:1" x14ac:dyDescent="0.25">
      <c r="A4158" s="33"/>
    </row>
    <row r="4159" spans="1:1" x14ac:dyDescent="0.25">
      <c r="A4159" s="33"/>
    </row>
    <row r="4160" spans="1:1" x14ac:dyDescent="0.25">
      <c r="A4160" s="33"/>
    </row>
    <row r="4161" spans="1:1" x14ac:dyDescent="0.25">
      <c r="A4161" s="33"/>
    </row>
    <row r="4162" spans="1:1" x14ac:dyDescent="0.25">
      <c r="A4162" s="33"/>
    </row>
    <row r="4163" spans="1:1" x14ac:dyDescent="0.25">
      <c r="A4163" s="33"/>
    </row>
    <row r="4164" spans="1:1" x14ac:dyDescent="0.25">
      <c r="A4164" s="33"/>
    </row>
    <row r="4165" spans="1:1" x14ac:dyDescent="0.25">
      <c r="A4165" s="33"/>
    </row>
    <row r="4166" spans="1:1" x14ac:dyDescent="0.25">
      <c r="A4166" s="33"/>
    </row>
    <row r="4167" spans="1:1" x14ac:dyDescent="0.25">
      <c r="A4167" s="33"/>
    </row>
    <row r="4168" spans="1:1" x14ac:dyDescent="0.25">
      <c r="A4168" s="33"/>
    </row>
    <row r="4169" spans="1:1" x14ac:dyDescent="0.25">
      <c r="A4169" s="33"/>
    </row>
    <row r="4170" spans="1:1" x14ac:dyDescent="0.25">
      <c r="A4170" s="33"/>
    </row>
    <row r="4171" spans="1:1" x14ac:dyDescent="0.25">
      <c r="A4171" s="33"/>
    </row>
    <row r="4172" spans="1:1" x14ac:dyDescent="0.25">
      <c r="A4172" s="33"/>
    </row>
    <row r="4173" spans="1:1" x14ac:dyDescent="0.25">
      <c r="A4173" s="33"/>
    </row>
    <row r="4174" spans="1:1" x14ac:dyDescent="0.25">
      <c r="A4174" s="33"/>
    </row>
    <row r="4175" spans="1:1" x14ac:dyDescent="0.25">
      <c r="A4175" s="33"/>
    </row>
    <row r="4176" spans="1:1" x14ac:dyDescent="0.25">
      <c r="A4176" s="33"/>
    </row>
    <row r="4177" spans="1:1" x14ac:dyDescent="0.25">
      <c r="A4177" s="33"/>
    </row>
    <row r="4178" spans="1:1" x14ac:dyDescent="0.25">
      <c r="A4178" s="33"/>
    </row>
    <row r="4179" spans="1:1" x14ac:dyDescent="0.25">
      <c r="A4179" s="33"/>
    </row>
    <row r="4180" spans="1:1" x14ac:dyDescent="0.25">
      <c r="A4180" s="33"/>
    </row>
    <row r="4181" spans="1:1" x14ac:dyDescent="0.25">
      <c r="A4181" s="33"/>
    </row>
    <row r="4182" spans="1:1" x14ac:dyDescent="0.25">
      <c r="A4182" s="33"/>
    </row>
    <row r="4183" spans="1:1" x14ac:dyDescent="0.25">
      <c r="A4183" s="33"/>
    </row>
    <row r="4184" spans="1:1" x14ac:dyDescent="0.25">
      <c r="A4184" s="33"/>
    </row>
    <row r="4185" spans="1:1" x14ac:dyDescent="0.25">
      <c r="A4185" s="33"/>
    </row>
    <row r="4186" spans="1:1" x14ac:dyDescent="0.25">
      <c r="A4186" s="33"/>
    </row>
    <row r="4187" spans="1:1" x14ac:dyDescent="0.25">
      <c r="A4187" s="33"/>
    </row>
    <row r="4188" spans="1:1" x14ac:dyDescent="0.25">
      <c r="A4188" s="33"/>
    </row>
    <row r="4189" spans="1:1" x14ac:dyDescent="0.25">
      <c r="A4189" s="33"/>
    </row>
    <row r="4190" spans="1:1" x14ac:dyDescent="0.25">
      <c r="A4190" s="33"/>
    </row>
    <row r="4191" spans="1:1" x14ac:dyDescent="0.25">
      <c r="A4191" s="33"/>
    </row>
    <row r="4192" spans="1:1" x14ac:dyDescent="0.25">
      <c r="A4192" s="33"/>
    </row>
    <row r="4193" spans="1:1" x14ac:dyDescent="0.25">
      <c r="A4193" s="33"/>
    </row>
    <row r="4194" spans="1:1" x14ac:dyDescent="0.25">
      <c r="A4194" s="33"/>
    </row>
    <row r="4195" spans="1:1" x14ac:dyDescent="0.25">
      <c r="A4195" s="33"/>
    </row>
    <row r="4196" spans="1:1" x14ac:dyDescent="0.25">
      <c r="A4196" s="33"/>
    </row>
    <row r="4197" spans="1:1" x14ac:dyDescent="0.25">
      <c r="A4197" s="33"/>
    </row>
    <row r="4198" spans="1:1" x14ac:dyDescent="0.25">
      <c r="A4198" s="33"/>
    </row>
    <row r="4199" spans="1:1" x14ac:dyDescent="0.25">
      <c r="A4199" s="33"/>
    </row>
    <row r="4200" spans="1:1" x14ac:dyDescent="0.25">
      <c r="A4200" s="33"/>
    </row>
    <row r="4201" spans="1:1" x14ac:dyDescent="0.25">
      <c r="A4201" s="33"/>
    </row>
    <row r="4202" spans="1:1" x14ac:dyDescent="0.25">
      <c r="A4202" s="33"/>
    </row>
    <row r="4203" spans="1:1" x14ac:dyDescent="0.25">
      <c r="A4203" s="33"/>
    </row>
    <row r="4204" spans="1:1" x14ac:dyDescent="0.25">
      <c r="A4204" s="33"/>
    </row>
    <row r="4205" spans="1:1" x14ac:dyDescent="0.25">
      <c r="A4205" s="33"/>
    </row>
    <row r="4206" spans="1:1" x14ac:dyDescent="0.25">
      <c r="A4206" s="33"/>
    </row>
    <row r="4207" spans="1:1" x14ac:dyDescent="0.25">
      <c r="A4207" s="33"/>
    </row>
    <row r="4208" spans="1:1" x14ac:dyDescent="0.25">
      <c r="A4208" s="33"/>
    </row>
    <row r="4209" spans="1:1" x14ac:dyDescent="0.25">
      <c r="A4209" s="33"/>
    </row>
    <row r="4210" spans="1:1" x14ac:dyDescent="0.25">
      <c r="A4210" s="33"/>
    </row>
    <row r="4211" spans="1:1" x14ac:dyDescent="0.25">
      <c r="A4211" s="33"/>
    </row>
    <row r="4212" spans="1:1" x14ac:dyDescent="0.25">
      <c r="A4212" s="33"/>
    </row>
    <row r="4213" spans="1:1" x14ac:dyDescent="0.25">
      <c r="A4213" s="33"/>
    </row>
    <row r="4214" spans="1:1" x14ac:dyDescent="0.25">
      <c r="A4214" s="33"/>
    </row>
    <row r="4215" spans="1:1" x14ac:dyDescent="0.25">
      <c r="A4215" s="33"/>
    </row>
    <row r="4216" spans="1:1" x14ac:dyDescent="0.25">
      <c r="A4216" s="33"/>
    </row>
    <row r="4217" spans="1:1" x14ac:dyDescent="0.25">
      <c r="A4217" s="33"/>
    </row>
    <row r="4218" spans="1:1" x14ac:dyDescent="0.25">
      <c r="A4218" s="33"/>
    </row>
    <row r="4219" spans="1:1" x14ac:dyDescent="0.25">
      <c r="A4219" s="33"/>
    </row>
    <row r="4220" spans="1:1" x14ac:dyDescent="0.25">
      <c r="A4220" s="33"/>
    </row>
    <row r="4221" spans="1:1" x14ac:dyDescent="0.25">
      <c r="A4221" s="33"/>
    </row>
    <row r="4222" spans="1:1" x14ac:dyDescent="0.25">
      <c r="A4222" s="33"/>
    </row>
    <row r="4223" spans="1:1" x14ac:dyDescent="0.25">
      <c r="A4223" s="33"/>
    </row>
    <row r="4224" spans="1:1" x14ac:dyDescent="0.25">
      <c r="A4224" s="33"/>
    </row>
    <row r="4225" spans="1:1" x14ac:dyDescent="0.25">
      <c r="A4225" s="33"/>
    </row>
    <row r="4226" spans="1:1" x14ac:dyDescent="0.25">
      <c r="A4226" s="33"/>
    </row>
    <row r="4227" spans="1:1" x14ac:dyDescent="0.25">
      <c r="A4227" s="33"/>
    </row>
    <row r="4228" spans="1:1" x14ac:dyDescent="0.25">
      <c r="A4228" s="33"/>
    </row>
    <row r="4229" spans="1:1" x14ac:dyDescent="0.25">
      <c r="A4229" s="33"/>
    </row>
    <row r="4230" spans="1:1" x14ac:dyDescent="0.25">
      <c r="A4230" s="33"/>
    </row>
    <row r="4231" spans="1:1" x14ac:dyDescent="0.25">
      <c r="A4231" s="33"/>
    </row>
    <row r="4232" spans="1:1" x14ac:dyDescent="0.25">
      <c r="A4232" s="33"/>
    </row>
    <row r="4233" spans="1:1" x14ac:dyDescent="0.25">
      <c r="A4233" s="33"/>
    </row>
    <row r="4234" spans="1:1" x14ac:dyDescent="0.25">
      <c r="A4234" s="33"/>
    </row>
    <row r="4235" spans="1:1" x14ac:dyDescent="0.25">
      <c r="A4235" s="33"/>
    </row>
    <row r="4236" spans="1:1" x14ac:dyDescent="0.25">
      <c r="A4236" s="33"/>
    </row>
    <row r="4237" spans="1:1" x14ac:dyDescent="0.25">
      <c r="A4237" s="33"/>
    </row>
    <row r="4238" spans="1:1" x14ac:dyDescent="0.25">
      <c r="A4238" s="33"/>
    </row>
    <row r="4239" spans="1:1" x14ac:dyDescent="0.25">
      <c r="A4239" s="33"/>
    </row>
    <row r="4240" spans="1:1" x14ac:dyDescent="0.25">
      <c r="A4240" s="33"/>
    </row>
    <row r="4241" spans="1:1" x14ac:dyDescent="0.25">
      <c r="A4241" s="33"/>
    </row>
    <row r="4242" spans="1:1" x14ac:dyDescent="0.25">
      <c r="A4242" s="33"/>
    </row>
    <row r="4243" spans="1:1" x14ac:dyDescent="0.25">
      <c r="A4243" s="33"/>
    </row>
    <row r="4244" spans="1:1" x14ac:dyDescent="0.25">
      <c r="A4244" s="33"/>
    </row>
    <row r="4245" spans="1:1" x14ac:dyDescent="0.25">
      <c r="A4245" s="33"/>
    </row>
    <row r="4246" spans="1:1" x14ac:dyDescent="0.25">
      <c r="A4246" s="33"/>
    </row>
    <row r="4247" spans="1:1" x14ac:dyDescent="0.25">
      <c r="A4247" s="33"/>
    </row>
    <row r="4248" spans="1:1" x14ac:dyDescent="0.25">
      <c r="A4248" s="33"/>
    </row>
    <row r="4249" spans="1:1" x14ac:dyDescent="0.25">
      <c r="A4249" s="33"/>
    </row>
    <row r="4250" spans="1:1" x14ac:dyDescent="0.25">
      <c r="A4250" s="33"/>
    </row>
    <row r="4251" spans="1:1" x14ac:dyDescent="0.25">
      <c r="A4251" s="33"/>
    </row>
    <row r="4252" spans="1:1" x14ac:dyDescent="0.25">
      <c r="A4252" s="33"/>
    </row>
    <row r="4253" spans="1:1" x14ac:dyDescent="0.25">
      <c r="A4253" s="33"/>
    </row>
    <row r="4254" spans="1:1" x14ac:dyDescent="0.25">
      <c r="A4254" s="33"/>
    </row>
    <row r="4255" spans="1:1" x14ac:dyDescent="0.25">
      <c r="A4255" s="33"/>
    </row>
    <row r="4256" spans="1:1" x14ac:dyDescent="0.25">
      <c r="A4256" s="33"/>
    </row>
    <row r="4257" spans="1:1" x14ac:dyDescent="0.25">
      <c r="A4257" s="33"/>
    </row>
    <row r="4258" spans="1:1" x14ac:dyDescent="0.25">
      <c r="A4258" s="33"/>
    </row>
    <row r="4259" spans="1:1" x14ac:dyDescent="0.25">
      <c r="A4259" s="33"/>
    </row>
    <row r="4260" spans="1:1" x14ac:dyDescent="0.25">
      <c r="A4260" s="33"/>
    </row>
    <row r="4261" spans="1:1" x14ac:dyDescent="0.25">
      <c r="A4261" s="33"/>
    </row>
    <row r="4262" spans="1:1" x14ac:dyDescent="0.25">
      <c r="A4262" s="33"/>
    </row>
    <row r="4263" spans="1:1" x14ac:dyDescent="0.25">
      <c r="A4263" s="33"/>
    </row>
    <row r="4264" spans="1:1" x14ac:dyDescent="0.25">
      <c r="A4264" s="33"/>
    </row>
    <row r="4265" spans="1:1" x14ac:dyDescent="0.25">
      <c r="A4265" s="33"/>
    </row>
    <row r="4266" spans="1:1" x14ac:dyDescent="0.25">
      <c r="A4266" s="33"/>
    </row>
    <row r="4267" spans="1:1" x14ac:dyDescent="0.25">
      <c r="A4267" s="33"/>
    </row>
    <row r="4268" spans="1:1" x14ac:dyDescent="0.25">
      <c r="A4268" s="33"/>
    </row>
    <row r="4269" spans="1:1" x14ac:dyDescent="0.25">
      <c r="A4269" s="33"/>
    </row>
    <row r="4270" spans="1:1" x14ac:dyDescent="0.25">
      <c r="A4270" s="33"/>
    </row>
    <row r="4271" spans="1:1" x14ac:dyDescent="0.25">
      <c r="A4271" s="33"/>
    </row>
    <row r="4272" spans="1:1" x14ac:dyDescent="0.25">
      <c r="A4272" s="33"/>
    </row>
    <row r="4273" spans="1:1" x14ac:dyDescent="0.25">
      <c r="A4273" s="33"/>
    </row>
    <row r="4274" spans="1:1" x14ac:dyDescent="0.25">
      <c r="A4274" s="33"/>
    </row>
    <row r="4275" spans="1:1" x14ac:dyDescent="0.25">
      <c r="A4275" s="33"/>
    </row>
    <row r="4276" spans="1:1" x14ac:dyDescent="0.25">
      <c r="A4276" s="33"/>
    </row>
    <row r="4277" spans="1:1" x14ac:dyDescent="0.25">
      <c r="A4277" s="33"/>
    </row>
    <row r="4278" spans="1:1" x14ac:dyDescent="0.25">
      <c r="A4278" s="33"/>
    </row>
    <row r="4279" spans="1:1" x14ac:dyDescent="0.25">
      <c r="A4279" s="33"/>
    </row>
    <row r="4280" spans="1:1" x14ac:dyDescent="0.25">
      <c r="A4280" s="33"/>
    </row>
    <row r="4281" spans="1:1" x14ac:dyDescent="0.25">
      <c r="A4281" s="33"/>
    </row>
    <row r="4282" spans="1:1" x14ac:dyDescent="0.25">
      <c r="A4282" s="33"/>
    </row>
    <row r="4283" spans="1:1" x14ac:dyDescent="0.25">
      <c r="A4283" s="33"/>
    </row>
    <row r="4284" spans="1:1" x14ac:dyDescent="0.25">
      <c r="A4284" s="33"/>
    </row>
    <row r="4285" spans="1:1" x14ac:dyDescent="0.25">
      <c r="A4285" s="33"/>
    </row>
    <row r="4286" spans="1:1" x14ac:dyDescent="0.25">
      <c r="A4286" s="33"/>
    </row>
    <row r="4287" spans="1:1" x14ac:dyDescent="0.25">
      <c r="A4287" s="33"/>
    </row>
    <row r="4288" spans="1:1" x14ac:dyDescent="0.25">
      <c r="A4288" s="33"/>
    </row>
    <row r="4289" spans="1:1" x14ac:dyDescent="0.25">
      <c r="A4289" s="33"/>
    </row>
    <row r="4290" spans="1:1" x14ac:dyDescent="0.25">
      <c r="A4290" s="33"/>
    </row>
    <row r="4291" spans="1:1" x14ac:dyDescent="0.25">
      <c r="A4291" s="33"/>
    </row>
    <row r="4292" spans="1:1" x14ac:dyDescent="0.25">
      <c r="A4292" s="33"/>
    </row>
    <row r="4293" spans="1:1" x14ac:dyDescent="0.25">
      <c r="A4293" s="33"/>
    </row>
    <row r="4294" spans="1:1" x14ac:dyDescent="0.25">
      <c r="A4294" s="33"/>
    </row>
    <row r="4295" spans="1:1" x14ac:dyDescent="0.25">
      <c r="A4295" s="33"/>
    </row>
    <row r="4296" spans="1:1" x14ac:dyDescent="0.25">
      <c r="A4296" s="33"/>
    </row>
    <row r="4297" spans="1:1" x14ac:dyDescent="0.25">
      <c r="A4297" s="33"/>
    </row>
    <row r="4298" spans="1:1" x14ac:dyDescent="0.25">
      <c r="A4298" s="33"/>
    </row>
    <row r="4299" spans="1:1" x14ac:dyDescent="0.25">
      <c r="A4299" s="33"/>
    </row>
    <row r="4300" spans="1:1" x14ac:dyDescent="0.25">
      <c r="A4300" s="33"/>
    </row>
    <row r="4301" spans="1:1" x14ac:dyDescent="0.25">
      <c r="A4301" s="33"/>
    </row>
    <row r="4302" spans="1:1" x14ac:dyDescent="0.25">
      <c r="A4302" s="33"/>
    </row>
    <row r="4303" spans="1:1" x14ac:dyDescent="0.25">
      <c r="A4303" s="33"/>
    </row>
    <row r="4304" spans="1:1" x14ac:dyDescent="0.25">
      <c r="A4304" s="33"/>
    </row>
    <row r="4305" spans="1:1" x14ac:dyDescent="0.25">
      <c r="A4305" s="33"/>
    </row>
    <row r="4306" spans="1:1" x14ac:dyDescent="0.25">
      <c r="A4306" s="33"/>
    </row>
    <row r="4307" spans="1:1" x14ac:dyDescent="0.25">
      <c r="A4307" s="33"/>
    </row>
    <row r="4308" spans="1:1" x14ac:dyDescent="0.25">
      <c r="A4308" s="33"/>
    </row>
    <row r="4309" spans="1:1" x14ac:dyDescent="0.25">
      <c r="A4309" s="33"/>
    </row>
    <row r="4310" spans="1:1" x14ac:dyDescent="0.25">
      <c r="A4310" s="33"/>
    </row>
    <row r="4311" spans="1:1" x14ac:dyDescent="0.25">
      <c r="A4311" s="33"/>
    </row>
    <row r="4312" spans="1:1" x14ac:dyDescent="0.25">
      <c r="A4312" s="33"/>
    </row>
    <row r="4313" spans="1:1" x14ac:dyDescent="0.25">
      <c r="A4313" s="33"/>
    </row>
    <row r="4314" spans="1:1" x14ac:dyDescent="0.25">
      <c r="A4314" s="33"/>
    </row>
    <row r="4315" spans="1:1" x14ac:dyDescent="0.25">
      <c r="A4315" s="33"/>
    </row>
    <row r="4316" spans="1:1" x14ac:dyDescent="0.25">
      <c r="A4316" s="33"/>
    </row>
    <row r="4317" spans="1:1" x14ac:dyDescent="0.25">
      <c r="A4317" s="33"/>
    </row>
    <row r="4318" spans="1:1" x14ac:dyDescent="0.25">
      <c r="A4318" s="33"/>
    </row>
    <row r="4319" spans="1:1" x14ac:dyDescent="0.25">
      <c r="A4319" s="33"/>
    </row>
    <row r="4320" spans="1:1" x14ac:dyDescent="0.25">
      <c r="A4320" s="33"/>
    </row>
    <row r="4321" spans="1:1" x14ac:dyDescent="0.25">
      <c r="A4321" s="33"/>
    </row>
    <row r="4322" spans="1:1" x14ac:dyDescent="0.25">
      <c r="A4322" s="33"/>
    </row>
    <row r="4323" spans="1:1" x14ac:dyDescent="0.25">
      <c r="A4323" s="33"/>
    </row>
    <row r="4324" spans="1:1" x14ac:dyDescent="0.25">
      <c r="A4324" s="33"/>
    </row>
    <row r="4325" spans="1:1" x14ac:dyDescent="0.25">
      <c r="A4325" s="33"/>
    </row>
    <row r="4326" spans="1:1" x14ac:dyDescent="0.25">
      <c r="A4326" s="33"/>
    </row>
    <row r="4327" spans="1:1" x14ac:dyDescent="0.25">
      <c r="A4327" s="33"/>
    </row>
    <row r="4328" spans="1:1" x14ac:dyDescent="0.25">
      <c r="A4328" s="33"/>
    </row>
    <row r="4329" spans="1:1" x14ac:dyDescent="0.25">
      <c r="A4329" s="33"/>
    </row>
    <row r="4330" spans="1:1" x14ac:dyDescent="0.25">
      <c r="A4330" s="33"/>
    </row>
    <row r="4331" spans="1:1" x14ac:dyDescent="0.25">
      <c r="A4331" s="33"/>
    </row>
    <row r="4332" spans="1:1" x14ac:dyDescent="0.25">
      <c r="A4332" s="33"/>
    </row>
    <row r="4333" spans="1:1" x14ac:dyDescent="0.25">
      <c r="A4333" s="33"/>
    </row>
    <row r="4334" spans="1:1" x14ac:dyDescent="0.25">
      <c r="A4334" s="33"/>
    </row>
    <row r="4335" spans="1:1" x14ac:dyDescent="0.25">
      <c r="A4335" s="33"/>
    </row>
    <row r="4336" spans="1:1" x14ac:dyDescent="0.25">
      <c r="A4336" s="33"/>
    </row>
    <row r="4337" spans="1:1" x14ac:dyDescent="0.25">
      <c r="A4337" s="33"/>
    </row>
    <row r="4338" spans="1:1" x14ac:dyDescent="0.25">
      <c r="A4338" s="33"/>
    </row>
    <row r="4339" spans="1:1" x14ac:dyDescent="0.25">
      <c r="A4339" s="33"/>
    </row>
    <row r="4340" spans="1:1" x14ac:dyDescent="0.25">
      <c r="A4340" s="33"/>
    </row>
    <row r="4341" spans="1:1" x14ac:dyDescent="0.25">
      <c r="A4341" s="33"/>
    </row>
  </sheetData>
  <autoFilter ref="A3:S3837" xr:uid="{9A94640E-B2B8-44D8-8DFC-25974F783F72}">
    <filterColumn colId="6">
      <filters>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 val="2023"/>
      </filters>
    </filterColumn>
    <sortState xmlns:xlrd2="http://schemas.microsoft.com/office/spreadsheetml/2017/richdata2" ref="A4:S3837">
      <sortCondition ref="E3:E3837"/>
    </sortState>
  </autoFilter>
  <sortState xmlns:xlrd2="http://schemas.microsoft.com/office/spreadsheetml/2017/richdata2" ref="A4:S3837">
    <sortCondition descending="1" ref="H4:H3837"/>
    <sortCondition ref="C4:C3837"/>
    <sortCondition ref="D4:D3837"/>
  </sortState>
  <phoneticPr fontId="14"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1AFAE-7B88-4DA2-A9D1-EFD85EFE70AC}">
  <dimension ref="A3:L96"/>
  <sheetViews>
    <sheetView workbookViewId="0">
      <selection activeCell="D11" sqref="D11"/>
    </sheetView>
  </sheetViews>
  <sheetFormatPr defaultRowHeight="15" x14ac:dyDescent="0.25"/>
  <cols>
    <col min="1" max="2" width="15.5703125" bestFit="1" customWidth="1"/>
    <col min="3" max="3" width="10.85546875" bestFit="1" customWidth="1"/>
    <col min="4" max="4" width="7.42578125" bestFit="1" customWidth="1"/>
    <col min="5" max="5" width="10.140625" bestFit="1" customWidth="1"/>
    <col min="6" max="6" width="11.85546875" bestFit="1" customWidth="1"/>
    <col min="7" max="7" width="9" bestFit="1" customWidth="1"/>
    <col min="8" max="8" width="8.85546875" bestFit="1" customWidth="1"/>
    <col min="9" max="9" width="10.5703125" bestFit="1" customWidth="1"/>
    <col min="10" max="11" width="10" bestFit="1" customWidth="1"/>
    <col min="12" max="12" width="12.42578125" bestFit="1" customWidth="1"/>
    <col min="13" max="13" width="12" bestFit="1" customWidth="1"/>
    <col min="14" max="15" width="10" bestFit="1" customWidth="1"/>
    <col min="16" max="16" width="12.42578125" bestFit="1" customWidth="1"/>
    <col min="17" max="17" width="12" bestFit="1" customWidth="1"/>
    <col min="18" max="18" width="12.42578125" bestFit="1" customWidth="1"/>
    <col min="19" max="19" width="9.7109375" bestFit="1" customWidth="1"/>
    <col min="20" max="20" width="22.7109375" bestFit="1" customWidth="1"/>
    <col min="21" max="21" width="9" bestFit="1" customWidth="1"/>
    <col min="22" max="22" width="8.85546875" bestFit="1" customWidth="1"/>
    <col min="23" max="23" width="10.5703125" bestFit="1" customWidth="1"/>
    <col min="24" max="25" width="10" bestFit="1" customWidth="1"/>
    <col min="26" max="26" width="12.42578125" bestFit="1" customWidth="1"/>
    <col min="27" max="28" width="12" bestFit="1" customWidth="1"/>
    <col min="29" max="29" width="9.85546875" bestFit="1" customWidth="1"/>
    <col min="30" max="30" width="12.42578125" bestFit="1" customWidth="1"/>
    <col min="31" max="31" width="9.42578125" bestFit="1" customWidth="1"/>
    <col min="32" max="32" width="11" bestFit="1" customWidth="1"/>
    <col min="33" max="33" width="11.140625" bestFit="1" customWidth="1"/>
    <col min="34" max="34" width="8" bestFit="1" customWidth="1"/>
    <col min="35" max="35" width="12.42578125" bestFit="1" customWidth="1"/>
    <col min="36" max="36" width="10.7109375" bestFit="1" customWidth="1"/>
    <col min="37" max="37" width="10.85546875" bestFit="1" customWidth="1"/>
    <col min="38" max="38" width="7.5703125" bestFit="1" customWidth="1"/>
    <col min="39" max="39" width="8.5703125" bestFit="1" customWidth="1"/>
    <col min="40" max="40" width="9.85546875" bestFit="1" customWidth="1"/>
    <col min="41" max="41" width="11.42578125" bestFit="1" customWidth="1"/>
    <col min="42" max="42" width="8.85546875" bestFit="1" customWidth="1"/>
    <col min="43" max="43" width="8.7109375" bestFit="1" customWidth="1"/>
    <col min="44" max="44" width="12.42578125" bestFit="1" customWidth="1"/>
    <col min="45" max="45" width="11.140625" bestFit="1" customWidth="1"/>
    <col min="46" max="46" width="13.85546875" bestFit="1" customWidth="1"/>
    <col min="47" max="47" width="9.7109375" bestFit="1" customWidth="1"/>
    <col min="48" max="48" width="22.7109375" bestFit="1" customWidth="1"/>
    <col min="49" max="49" width="9" bestFit="1" customWidth="1"/>
    <col min="50" max="50" width="8.85546875" bestFit="1" customWidth="1"/>
    <col min="51" max="51" width="10.5703125" bestFit="1" customWidth="1"/>
    <col min="52" max="53" width="10" bestFit="1" customWidth="1"/>
    <col min="54" max="54" width="12.42578125" bestFit="1" customWidth="1"/>
    <col min="55" max="55" width="12" bestFit="1" customWidth="1"/>
  </cols>
  <sheetData>
    <row r="3" spans="1:6" x14ac:dyDescent="0.25">
      <c r="A3" s="46" t="s">
        <v>162</v>
      </c>
      <c r="B3" t="s">
        <v>163</v>
      </c>
    </row>
    <row r="4" spans="1:6" x14ac:dyDescent="0.25">
      <c r="A4" s="46" t="s">
        <v>10</v>
      </c>
      <c r="B4" t="s">
        <v>1</v>
      </c>
    </row>
    <row r="6" spans="1:6" x14ac:dyDescent="0.25">
      <c r="A6" s="46" t="s">
        <v>169</v>
      </c>
      <c r="B6" s="46" t="s">
        <v>663</v>
      </c>
    </row>
    <row r="7" spans="1:6" x14ac:dyDescent="0.25">
      <c r="B7" t="s">
        <v>664</v>
      </c>
      <c r="C7" t="s">
        <v>108</v>
      </c>
      <c r="D7" t="s">
        <v>202</v>
      </c>
      <c r="E7" t="s">
        <v>200</v>
      </c>
      <c r="F7" t="s">
        <v>161</v>
      </c>
    </row>
    <row r="8" spans="1:6" x14ac:dyDescent="0.25">
      <c r="A8" s="46" t="s">
        <v>665</v>
      </c>
    </row>
    <row r="9" spans="1:6" x14ac:dyDescent="0.25">
      <c r="A9" s="55">
        <v>1953</v>
      </c>
      <c r="B9">
        <v>4950</v>
      </c>
      <c r="C9">
        <v>8000</v>
      </c>
      <c r="D9">
        <v>18500</v>
      </c>
      <c r="E9">
        <v>10150</v>
      </c>
      <c r="F9">
        <v>41600</v>
      </c>
    </row>
    <row r="10" spans="1:6" x14ac:dyDescent="0.25">
      <c r="A10" s="55">
        <v>1954</v>
      </c>
      <c r="B10">
        <v>3855</v>
      </c>
      <c r="C10">
        <v>6500</v>
      </c>
      <c r="D10">
        <v>13825</v>
      </c>
      <c r="E10">
        <v>8850</v>
      </c>
      <c r="F10">
        <v>33030</v>
      </c>
    </row>
    <row r="11" spans="1:6" x14ac:dyDescent="0.25">
      <c r="A11" s="55">
        <v>1955</v>
      </c>
      <c r="B11">
        <v>2700</v>
      </c>
      <c r="C11">
        <v>7250</v>
      </c>
      <c r="D11">
        <v>9200</v>
      </c>
      <c r="E11">
        <v>8350</v>
      </c>
      <c r="F11">
        <v>27500</v>
      </c>
    </row>
    <row r="12" spans="1:6" x14ac:dyDescent="0.25">
      <c r="A12" s="55">
        <v>1956</v>
      </c>
      <c r="B12">
        <v>3625</v>
      </c>
      <c r="C12">
        <v>7300</v>
      </c>
      <c r="D12">
        <v>7525</v>
      </c>
      <c r="E12">
        <v>15450</v>
      </c>
      <c r="F12">
        <v>33900</v>
      </c>
    </row>
    <row r="13" spans="1:6" x14ac:dyDescent="0.25">
      <c r="A13" s="55">
        <v>1957</v>
      </c>
      <c r="B13">
        <v>3750</v>
      </c>
      <c r="C13">
        <v>7300</v>
      </c>
      <c r="D13">
        <v>5750</v>
      </c>
      <c r="E13">
        <v>11425</v>
      </c>
      <c r="F13">
        <v>28225</v>
      </c>
    </row>
    <row r="14" spans="1:6" x14ac:dyDescent="0.25">
      <c r="A14" s="55">
        <v>1958</v>
      </c>
      <c r="B14">
        <v>3700</v>
      </c>
      <c r="C14">
        <v>7100</v>
      </c>
      <c r="D14">
        <v>2350</v>
      </c>
      <c r="E14">
        <v>16725</v>
      </c>
      <c r="F14">
        <v>29875</v>
      </c>
    </row>
    <row r="15" spans="1:6" x14ac:dyDescent="0.25">
      <c r="A15" s="55">
        <v>1959</v>
      </c>
      <c r="B15">
        <v>4475</v>
      </c>
      <c r="C15">
        <v>3475</v>
      </c>
      <c r="D15">
        <v>4100</v>
      </c>
      <c r="E15">
        <v>8500</v>
      </c>
      <c r="F15">
        <v>20550</v>
      </c>
    </row>
    <row r="16" spans="1:6" x14ac:dyDescent="0.25">
      <c r="A16" s="55">
        <v>1960</v>
      </c>
      <c r="B16">
        <v>3800</v>
      </c>
      <c r="C16">
        <v>3475</v>
      </c>
      <c r="D16">
        <v>5990</v>
      </c>
      <c r="E16">
        <v>9075</v>
      </c>
      <c r="F16">
        <v>22340</v>
      </c>
    </row>
    <row r="17" spans="1:6" x14ac:dyDescent="0.25">
      <c r="A17" s="55">
        <v>1961</v>
      </c>
      <c r="B17">
        <v>3375</v>
      </c>
      <c r="C17">
        <v>2550</v>
      </c>
      <c r="D17">
        <v>5650</v>
      </c>
      <c r="E17">
        <v>9225</v>
      </c>
      <c r="F17">
        <v>20800</v>
      </c>
    </row>
    <row r="18" spans="1:6" x14ac:dyDescent="0.25">
      <c r="A18" s="55">
        <v>1962</v>
      </c>
      <c r="B18">
        <v>4925</v>
      </c>
      <c r="C18">
        <v>2500</v>
      </c>
      <c r="D18">
        <v>8050</v>
      </c>
      <c r="E18">
        <v>9600</v>
      </c>
      <c r="F18">
        <v>25075</v>
      </c>
    </row>
    <row r="19" spans="1:6" x14ac:dyDescent="0.25">
      <c r="A19" s="55">
        <v>1963</v>
      </c>
      <c r="B19">
        <v>3975</v>
      </c>
      <c r="C19">
        <v>4770</v>
      </c>
      <c r="D19">
        <v>8175</v>
      </c>
      <c r="E19">
        <v>10600</v>
      </c>
      <c r="F19">
        <v>27520</v>
      </c>
    </row>
    <row r="20" spans="1:6" x14ac:dyDescent="0.25">
      <c r="A20" s="55">
        <v>1964</v>
      </c>
      <c r="B20">
        <v>6065</v>
      </c>
      <c r="C20">
        <v>3370</v>
      </c>
      <c r="D20">
        <v>14700</v>
      </c>
      <c r="E20">
        <v>19200</v>
      </c>
      <c r="F20">
        <v>43335</v>
      </c>
    </row>
    <row r="21" spans="1:6" x14ac:dyDescent="0.25">
      <c r="A21" s="55">
        <v>1965</v>
      </c>
      <c r="B21">
        <v>4365</v>
      </c>
      <c r="C21">
        <v>895</v>
      </c>
      <c r="D21">
        <v>9125</v>
      </c>
      <c r="E21">
        <v>14900</v>
      </c>
      <c r="F21">
        <v>29285</v>
      </c>
    </row>
    <row r="22" spans="1:6" x14ac:dyDescent="0.25">
      <c r="A22" s="55">
        <v>1966</v>
      </c>
      <c r="B22">
        <v>5450</v>
      </c>
      <c r="C22">
        <v>8850</v>
      </c>
      <c r="D22">
        <v>9875</v>
      </c>
      <c r="E22">
        <v>13050</v>
      </c>
      <c r="F22">
        <v>37225</v>
      </c>
    </row>
    <row r="23" spans="1:6" x14ac:dyDescent="0.25">
      <c r="A23" s="55">
        <v>1967</v>
      </c>
      <c r="B23">
        <v>4850</v>
      </c>
      <c r="C23">
        <v>1250</v>
      </c>
      <c r="D23">
        <v>6750</v>
      </c>
      <c r="E23">
        <v>18000</v>
      </c>
      <c r="F23">
        <v>30850</v>
      </c>
    </row>
    <row r="24" spans="1:6" x14ac:dyDescent="0.25">
      <c r="A24" s="55">
        <v>1968</v>
      </c>
      <c r="B24">
        <v>6743</v>
      </c>
      <c r="C24">
        <v>2395</v>
      </c>
      <c r="D24">
        <v>3570</v>
      </c>
      <c r="E24">
        <v>17150</v>
      </c>
      <c r="F24">
        <v>29858</v>
      </c>
    </row>
    <row r="25" spans="1:6" x14ac:dyDescent="0.25">
      <c r="A25" s="55">
        <v>1969</v>
      </c>
      <c r="B25">
        <v>4100</v>
      </c>
      <c r="C25">
        <v>1800.001</v>
      </c>
      <c r="D25">
        <v>4525</v>
      </c>
      <c r="E25">
        <v>15300</v>
      </c>
      <c r="F25">
        <v>25725.001</v>
      </c>
    </row>
    <row r="26" spans="1:6" x14ac:dyDescent="0.25">
      <c r="A26" s="55">
        <v>1970</v>
      </c>
      <c r="B26">
        <v>4065</v>
      </c>
      <c r="C26">
        <v>2525</v>
      </c>
      <c r="D26">
        <v>11025</v>
      </c>
      <c r="E26">
        <v>10450</v>
      </c>
      <c r="F26">
        <v>28065</v>
      </c>
    </row>
    <row r="27" spans="1:6" x14ac:dyDescent="0.25">
      <c r="A27" s="55">
        <v>1971</v>
      </c>
      <c r="B27">
        <v>2775</v>
      </c>
      <c r="C27">
        <v>1925</v>
      </c>
      <c r="D27">
        <v>5750</v>
      </c>
      <c r="E27">
        <v>16000</v>
      </c>
      <c r="F27">
        <v>26450</v>
      </c>
    </row>
    <row r="28" spans="1:6" x14ac:dyDescent="0.25">
      <c r="A28" s="55">
        <v>1972</v>
      </c>
      <c r="B28">
        <v>5025</v>
      </c>
      <c r="C28">
        <v>1575</v>
      </c>
      <c r="D28">
        <v>8270</v>
      </c>
      <c r="E28">
        <v>11700</v>
      </c>
      <c r="F28">
        <v>26570</v>
      </c>
    </row>
    <row r="29" spans="1:6" x14ac:dyDescent="0.25">
      <c r="A29" s="55">
        <v>1973</v>
      </c>
      <c r="B29">
        <v>5300</v>
      </c>
      <c r="C29">
        <v>3925</v>
      </c>
      <c r="D29">
        <v>10550</v>
      </c>
      <c r="E29">
        <v>12275</v>
      </c>
      <c r="F29">
        <v>32050</v>
      </c>
    </row>
    <row r="30" spans="1:6" x14ac:dyDescent="0.25">
      <c r="A30" s="55">
        <v>1974</v>
      </c>
      <c r="B30">
        <v>982</v>
      </c>
      <c r="C30">
        <v>2050</v>
      </c>
      <c r="D30">
        <v>6275</v>
      </c>
      <c r="E30">
        <v>15725</v>
      </c>
      <c r="F30">
        <v>25032</v>
      </c>
    </row>
    <row r="31" spans="1:6" x14ac:dyDescent="0.25">
      <c r="A31" s="55">
        <v>1975</v>
      </c>
      <c r="B31">
        <v>1815</v>
      </c>
      <c r="C31">
        <v>175</v>
      </c>
      <c r="D31">
        <v>2925</v>
      </c>
      <c r="E31">
        <v>15950</v>
      </c>
      <c r="F31">
        <v>20865</v>
      </c>
    </row>
    <row r="32" spans="1:6" x14ac:dyDescent="0.25">
      <c r="A32" s="55">
        <v>1976</v>
      </c>
      <c r="B32">
        <v>1033</v>
      </c>
      <c r="C32">
        <v>150</v>
      </c>
      <c r="D32">
        <v>2200</v>
      </c>
      <c r="E32">
        <v>14075</v>
      </c>
      <c r="F32">
        <v>17458</v>
      </c>
    </row>
    <row r="33" spans="1:6" x14ac:dyDescent="0.25">
      <c r="A33" s="55">
        <v>1977</v>
      </c>
      <c r="B33">
        <v>650</v>
      </c>
      <c r="C33">
        <v>335</v>
      </c>
      <c r="D33">
        <v>4710</v>
      </c>
      <c r="E33">
        <v>13420</v>
      </c>
      <c r="F33">
        <v>19115</v>
      </c>
    </row>
    <row r="34" spans="1:6" x14ac:dyDescent="0.25">
      <c r="A34" s="55">
        <v>1978</v>
      </c>
      <c r="B34">
        <v>678</v>
      </c>
      <c r="C34">
        <v>151</v>
      </c>
      <c r="D34">
        <v>6735</v>
      </c>
      <c r="E34">
        <v>10700</v>
      </c>
      <c r="F34">
        <v>18264</v>
      </c>
    </row>
    <row r="35" spans="1:6" x14ac:dyDescent="0.25">
      <c r="A35" s="55">
        <v>1979</v>
      </c>
      <c r="B35">
        <v>697</v>
      </c>
      <c r="C35">
        <v>356</v>
      </c>
      <c r="D35">
        <v>3855</v>
      </c>
      <c r="E35">
        <v>13820</v>
      </c>
      <c r="F35">
        <v>18728</v>
      </c>
    </row>
    <row r="36" spans="1:6" x14ac:dyDescent="0.25">
      <c r="A36" s="55">
        <v>1980</v>
      </c>
      <c r="B36">
        <v>731</v>
      </c>
      <c r="C36">
        <v>485</v>
      </c>
      <c r="D36">
        <v>7590</v>
      </c>
      <c r="E36">
        <v>7500</v>
      </c>
      <c r="F36">
        <v>16306</v>
      </c>
    </row>
    <row r="37" spans="1:6" x14ac:dyDescent="0.25">
      <c r="A37" s="55">
        <v>1981</v>
      </c>
      <c r="B37">
        <v>251</v>
      </c>
      <c r="C37">
        <v>1775</v>
      </c>
      <c r="D37">
        <v>5380</v>
      </c>
      <c r="E37">
        <v>8820</v>
      </c>
      <c r="F37">
        <v>16226</v>
      </c>
    </row>
    <row r="38" spans="1:6" x14ac:dyDescent="0.25">
      <c r="A38" s="55">
        <v>1982</v>
      </c>
      <c r="B38">
        <v>593</v>
      </c>
      <c r="C38">
        <v>1225</v>
      </c>
      <c r="D38">
        <v>7585</v>
      </c>
      <c r="E38">
        <v>10974</v>
      </c>
      <c r="F38">
        <v>20377</v>
      </c>
    </row>
    <row r="39" spans="1:6" x14ac:dyDescent="0.25">
      <c r="A39" s="55">
        <v>1983</v>
      </c>
      <c r="B39">
        <v>223</v>
      </c>
      <c r="C39">
        <v>800</v>
      </c>
      <c r="D39">
        <v>4124</v>
      </c>
      <c r="E39">
        <v>12600</v>
      </c>
      <c r="F39">
        <v>17747</v>
      </c>
    </row>
    <row r="40" spans="1:6" x14ac:dyDescent="0.25">
      <c r="A40" s="55">
        <v>1984</v>
      </c>
      <c r="B40">
        <v>1458</v>
      </c>
      <c r="C40">
        <v>2550</v>
      </c>
      <c r="D40">
        <v>4452</v>
      </c>
      <c r="E40">
        <v>9453</v>
      </c>
      <c r="F40">
        <v>17913</v>
      </c>
    </row>
    <row r="41" spans="1:6" x14ac:dyDescent="0.25">
      <c r="A41" s="55">
        <v>1985</v>
      </c>
      <c r="B41">
        <v>1412</v>
      </c>
      <c r="C41">
        <v>1900</v>
      </c>
      <c r="D41">
        <v>4101</v>
      </c>
      <c r="E41">
        <v>87109</v>
      </c>
      <c r="F41">
        <v>94522</v>
      </c>
    </row>
    <row r="42" spans="1:6" x14ac:dyDescent="0.25">
      <c r="A42" s="55">
        <v>1986</v>
      </c>
      <c r="B42">
        <v>579</v>
      </c>
      <c r="C42">
        <v>1240</v>
      </c>
      <c r="D42">
        <v>4801</v>
      </c>
      <c r="E42">
        <v>37516</v>
      </c>
      <c r="F42">
        <v>44136</v>
      </c>
    </row>
    <row r="43" spans="1:6" x14ac:dyDescent="0.25">
      <c r="A43" s="55">
        <v>1987</v>
      </c>
      <c r="B43">
        <v>544</v>
      </c>
      <c r="C43">
        <v>733</v>
      </c>
      <c r="D43">
        <v>3277</v>
      </c>
      <c r="E43">
        <v>17190</v>
      </c>
      <c r="F43">
        <v>21744</v>
      </c>
    </row>
    <row r="44" spans="1:6" x14ac:dyDescent="0.25">
      <c r="A44" s="55">
        <v>1988</v>
      </c>
      <c r="B44">
        <v>1053</v>
      </c>
      <c r="C44">
        <v>440</v>
      </c>
      <c r="D44">
        <v>6951</v>
      </c>
      <c r="E44">
        <v>78352</v>
      </c>
      <c r="F44">
        <v>86796</v>
      </c>
    </row>
    <row r="45" spans="1:6" x14ac:dyDescent="0.25">
      <c r="A45" s="55">
        <v>1989</v>
      </c>
      <c r="B45">
        <v>692</v>
      </c>
      <c r="C45">
        <v>696</v>
      </c>
      <c r="D45">
        <v>8334</v>
      </c>
      <c r="E45">
        <v>68786</v>
      </c>
      <c r="F45">
        <v>78508</v>
      </c>
    </row>
    <row r="46" spans="1:6" x14ac:dyDescent="0.25">
      <c r="A46" s="55">
        <v>1990</v>
      </c>
      <c r="B46">
        <v>1622</v>
      </c>
      <c r="C46">
        <v>260</v>
      </c>
      <c r="D46">
        <v>7182</v>
      </c>
      <c r="E46">
        <v>105764</v>
      </c>
      <c r="F46">
        <v>114828</v>
      </c>
    </row>
    <row r="47" spans="1:6" x14ac:dyDescent="0.25">
      <c r="A47" s="55">
        <v>1991</v>
      </c>
      <c r="B47">
        <v>1473</v>
      </c>
      <c r="C47">
        <v>170</v>
      </c>
      <c r="D47">
        <v>8254</v>
      </c>
      <c r="E47">
        <v>114444</v>
      </c>
      <c r="F47">
        <v>124341</v>
      </c>
    </row>
    <row r="48" spans="1:6" x14ac:dyDescent="0.25">
      <c r="A48" s="55">
        <v>1992</v>
      </c>
      <c r="B48">
        <v>1705</v>
      </c>
      <c r="C48">
        <v>760</v>
      </c>
      <c r="D48">
        <v>9047</v>
      </c>
      <c r="E48">
        <v>170149</v>
      </c>
      <c r="F48">
        <v>181661</v>
      </c>
    </row>
    <row r="49" spans="1:6" x14ac:dyDescent="0.25">
      <c r="A49" s="55">
        <v>1993</v>
      </c>
      <c r="B49">
        <v>1911</v>
      </c>
      <c r="C49">
        <v>1343</v>
      </c>
      <c r="D49">
        <v>9528</v>
      </c>
      <c r="E49">
        <v>113786</v>
      </c>
      <c r="F49">
        <v>126568</v>
      </c>
    </row>
    <row r="50" spans="1:6" x14ac:dyDescent="0.25">
      <c r="A50" s="55">
        <v>1994</v>
      </c>
      <c r="B50">
        <v>2437</v>
      </c>
      <c r="C50">
        <v>2452</v>
      </c>
      <c r="D50">
        <v>9350</v>
      </c>
      <c r="E50">
        <v>82604</v>
      </c>
      <c r="F50">
        <v>96843</v>
      </c>
    </row>
    <row r="51" spans="1:6" x14ac:dyDescent="0.25">
      <c r="A51" s="55">
        <v>1995</v>
      </c>
      <c r="B51">
        <v>1322</v>
      </c>
      <c r="C51">
        <v>1734</v>
      </c>
      <c r="D51">
        <v>4624</v>
      </c>
      <c r="E51">
        <v>54390</v>
      </c>
      <c r="F51">
        <v>62070</v>
      </c>
    </row>
    <row r="52" spans="1:6" x14ac:dyDescent="0.25">
      <c r="A52" s="55">
        <v>1996</v>
      </c>
      <c r="B52">
        <v>2949</v>
      </c>
      <c r="C52">
        <v>1565</v>
      </c>
      <c r="D52">
        <v>9044</v>
      </c>
      <c r="E52">
        <v>48549</v>
      </c>
      <c r="F52">
        <v>62107</v>
      </c>
    </row>
    <row r="53" spans="1:6" x14ac:dyDescent="0.25">
      <c r="A53" s="55">
        <v>1997</v>
      </c>
      <c r="B53">
        <v>4781</v>
      </c>
      <c r="C53">
        <v>2144</v>
      </c>
      <c r="D53">
        <v>12047</v>
      </c>
      <c r="E53">
        <v>61601</v>
      </c>
      <c r="F53">
        <v>80573</v>
      </c>
    </row>
    <row r="54" spans="1:6" x14ac:dyDescent="0.25">
      <c r="A54" s="55">
        <v>1998</v>
      </c>
      <c r="B54">
        <v>4290</v>
      </c>
      <c r="C54">
        <v>3556</v>
      </c>
      <c r="D54">
        <v>26357</v>
      </c>
      <c r="E54">
        <v>99891</v>
      </c>
      <c r="F54">
        <v>134094</v>
      </c>
    </row>
    <row r="55" spans="1:6" x14ac:dyDescent="0.25">
      <c r="A55" s="55">
        <v>1999</v>
      </c>
      <c r="B55">
        <v>1838</v>
      </c>
      <c r="C55">
        <v>3387</v>
      </c>
      <c r="D55">
        <v>17460</v>
      </c>
      <c r="E55">
        <v>49378</v>
      </c>
      <c r="F55">
        <v>72063</v>
      </c>
    </row>
    <row r="56" spans="1:6" x14ac:dyDescent="0.25">
      <c r="A56" s="55">
        <v>2000</v>
      </c>
      <c r="B56">
        <v>2326</v>
      </c>
      <c r="C56">
        <v>1498</v>
      </c>
      <c r="D56">
        <v>6612</v>
      </c>
      <c r="E56">
        <v>19554</v>
      </c>
      <c r="F56">
        <v>29990</v>
      </c>
    </row>
    <row r="57" spans="1:6" x14ac:dyDescent="0.25">
      <c r="A57" s="55">
        <v>2001</v>
      </c>
      <c r="B57">
        <v>5339</v>
      </c>
      <c r="C57">
        <v>1734</v>
      </c>
      <c r="D57">
        <v>6606</v>
      </c>
      <c r="E57">
        <v>43205</v>
      </c>
      <c r="F57">
        <v>56884</v>
      </c>
    </row>
    <row r="58" spans="1:6" x14ac:dyDescent="0.25">
      <c r="A58" s="55">
        <v>2002</v>
      </c>
      <c r="B58">
        <v>5456</v>
      </c>
      <c r="C58">
        <v>1188</v>
      </c>
      <c r="D58">
        <v>20935</v>
      </c>
      <c r="E58">
        <v>69128</v>
      </c>
      <c r="F58">
        <v>96707</v>
      </c>
    </row>
    <row r="59" spans="1:6" x14ac:dyDescent="0.25">
      <c r="A59" s="55">
        <v>2003</v>
      </c>
      <c r="B59">
        <v>1495</v>
      </c>
      <c r="C59">
        <v>2097</v>
      </c>
      <c r="D59">
        <v>24723</v>
      </c>
      <c r="E59">
        <v>94982</v>
      </c>
      <c r="F59">
        <v>123297</v>
      </c>
    </row>
    <row r="60" spans="1:6" x14ac:dyDescent="0.25">
      <c r="A60" s="55">
        <v>2004</v>
      </c>
      <c r="B60">
        <v>3640</v>
      </c>
      <c r="C60">
        <v>3194</v>
      </c>
      <c r="D60">
        <v>20078</v>
      </c>
      <c r="E60">
        <v>97315</v>
      </c>
      <c r="F60">
        <v>124227</v>
      </c>
    </row>
    <row r="61" spans="1:6" x14ac:dyDescent="0.25">
      <c r="A61" s="55">
        <v>2005</v>
      </c>
      <c r="B61">
        <v>2953</v>
      </c>
      <c r="C61">
        <v>1024</v>
      </c>
      <c r="D61">
        <v>7096</v>
      </c>
      <c r="E61">
        <v>48646</v>
      </c>
      <c r="F61">
        <v>59719</v>
      </c>
    </row>
    <row r="62" spans="1:6" x14ac:dyDescent="0.25">
      <c r="A62" s="55">
        <v>2006</v>
      </c>
      <c r="B62">
        <v>4393</v>
      </c>
      <c r="C62">
        <v>1467</v>
      </c>
      <c r="D62">
        <v>11553</v>
      </c>
      <c r="E62">
        <v>72297</v>
      </c>
      <c r="F62">
        <v>89710</v>
      </c>
    </row>
    <row r="63" spans="1:6" x14ac:dyDescent="0.25">
      <c r="A63" s="55">
        <v>2007</v>
      </c>
      <c r="B63">
        <v>2090</v>
      </c>
      <c r="C63">
        <v>923</v>
      </c>
      <c r="D63">
        <v>6835</v>
      </c>
      <c r="E63">
        <v>28294</v>
      </c>
      <c r="F63">
        <v>38142</v>
      </c>
    </row>
    <row r="64" spans="1:6" x14ac:dyDescent="0.25">
      <c r="A64" s="55">
        <v>2008</v>
      </c>
      <c r="B64">
        <v>853</v>
      </c>
      <c r="C64">
        <v>1241</v>
      </c>
      <c r="D64">
        <v>5452</v>
      </c>
      <c r="E64">
        <v>39855</v>
      </c>
      <c r="F64">
        <v>47401</v>
      </c>
    </row>
    <row r="65" spans="1:6" x14ac:dyDescent="0.25">
      <c r="A65" s="55">
        <v>2009</v>
      </c>
      <c r="B65">
        <v>474</v>
      </c>
      <c r="C65">
        <v>1593</v>
      </c>
      <c r="D65">
        <v>10220</v>
      </c>
      <c r="E65">
        <v>40092</v>
      </c>
      <c r="F65">
        <v>52379</v>
      </c>
    </row>
    <row r="66" spans="1:6" x14ac:dyDescent="0.25">
      <c r="A66" s="55">
        <v>2010</v>
      </c>
      <c r="B66">
        <v>1630</v>
      </c>
      <c r="C66">
        <v>1414</v>
      </c>
      <c r="D66">
        <v>9518</v>
      </c>
      <c r="E66">
        <v>33896</v>
      </c>
      <c r="F66">
        <v>46458</v>
      </c>
    </row>
    <row r="67" spans="1:6" x14ac:dyDescent="0.25">
      <c r="A67" s="55">
        <v>2011</v>
      </c>
      <c r="B67">
        <v>2472</v>
      </c>
      <c r="C67">
        <v>1269</v>
      </c>
      <c r="D67">
        <v>10053</v>
      </c>
      <c r="E67">
        <v>46444</v>
      </c>
      <c r="F67">
        <v>60238</v>
      </c>
    </row>
    <row r="68" spans="1:6" x14ac:dyDescent="0.25">
      <c r="A68" s="55">
        <v>2012</v>
      </c>
      <c r="B68">
        <v>1531</v>
      </c>
      <c r="C68">
        <v>874</v>
      </c>
      <c r="D68">
        <v>7832</v>
      </c>
      <c r="E68">
        <v>22205</v>
      </c>
      <c r="F68">
        <v>32442</v>
      </c>
    </row>
    <row r="69" spans="1:6" x14ac:dyDescent="0.25">
      <c r="A69" s="55">
        <v>2013</v>
      </c>
      <c r="B69">
        <v>7647</v>
      </c>
      <c r="C69">
        <v>1749</v>
      </c>
      <c r="D69">
        <v>16233</v>
      </c>
      <c r="E69">
        <v>82760</v>
      </c>
      <c r="F69">
        <v>108389</v>
      </c>
    </row>
    <row r="70" spans="1:6" x14ac:dyDescent="0.25">
      <c r="A70" s="55">
        <v>2014</v>
      </c>
      <c r="B70">
        <v>4356</v>
      </c>
      <c r="C70">
        <v>1654</v>
      </c>
      <c r="D70">
        <v>11634</v>
      </c>
      <c r="E70">
        <v>39365</v>
      </c>
      <c r="F70">
        <v>57009</v>
      </c>
    </row>
    <row r="71" spans="1:6" x14ac:dyDescent="0.25">
      <c r="A71" s="55">
        <v>2015</v>
      </c>
      <c r="B71">
        <v>3883</v>
      </c>
      <c r="C71">
        <v>3583</v>
      </c>
      <c r="D71">
        <v>20032</v>
      </c>
      <c r="E71">
        <v>76563</v>
      </c>
      <c r="F71">
        <v>104061</v>
      </c>
    </row>
    <row r="72" spans="1:6" x14ac:dyDescent="0.25">
      <c r="A72" s="55">
        <v>2016</v>
      </c>
      <c r="B72">
        <v>1628</v>
      </c>
      <c r="C72">
        <v>2349</v>
      </c>
      <c r="D72">
        <v>20820</v>
      </c>
      <c r="E72">
        <v>73159</v>
      </c>
      <c r="F72">
        <v>97956</v>
      </c>
    </row>
    <row r="73" spans="1:6" x14ac:dyDescent="0.25">
      <c r="A73" s="55">
        <v>2017</v>
      </c>
      <c r="B73">
        <v>1035</v>
      </c>
      <c r="C73">
        <v>4203</v>
      </c>
      <c r="D73">
        <v>14191</v>
      </c>
      <c r="E73">
        <v>48896</v>
      </c>
      <c r="F73">
        <v>68325</v>
      </c>
    </row>
    <row r="74" spans="1:6" x14ac:dyDescent="0.25">
      <c r="A74" s="55">
        <v>2018</v>
      </c>
      <c r="B74">
        <v>1208</v>
      </c>
      <c r="C74">
        <v>2889</v>
      </c>
      <c r="D74">
        <v>10887</v>
      </c>
      <c r="E74">
        <v>51017</v>
      </c>
      <c r="F74">
        <v>66001</v>
      </c>
    </row>
    <row r="75" spans="1:6" x14ac:dyDescent="0.25">
      <c r="A75" s="55">
        <v>2019</v>
      </c>
      <c r="B75">
        <v>1546</v>
      </c>
      <c r="C75">
        <v>2802</v>
      </c>
      <c r="D75">
        <v>13904</v>
      </c>
      <c r="E75">
        <v>38533</v>
      </c>
      <c r="F75">
        <v>56785</v>
      </c>
    </row>
    <row r="76" spans="1:6" x14ac:dyDescent="0.25">
      <c r="A76" s="55">
        <v>2020</v>
      </c>
      <c r="B76">
        <v>1701</v>
      </c>
      <c r="C76">
        <v>1858</v>
      </c>
      <c r="D76">
        <v>18584</v>
      </c>
      <c r="E76">
        <v>29062</v>
      </c>
      <c r="F76">
        <v>51205</v>
      </c>
    </row>
    <row r="77" spans="1:6" x14ac:dyDescent="0.25">
      <c r="A77" s="55">
        <v>2021</v>
      </c>
      <c r="B77">
        <v>1055</v>
      </c>
      <c r="C77">
        <v>2707</v>
      </c>
      <c r="D77">
        <v>18982</v>
      </c>
      <c r="E77">
        <v>44770</v>
      </c>
      <c r="F77">
        <v>67514</v>
      </c>
    </row>
    <row r="78" spans="1:6" x14ac:dyDescent="0.25">
      <c r="A78" s="55">
        <v>2022</v>
      </c>
      <c r="B78">
        <v>445</v>
      </c>
      <c r="C78">
        <v>2882</v>
      </c>
      <c r="D78">
        <v>15362</v>
      </c>
      <c r="E78">
        <v>36225</v>
      </c>
      <c r="F78">
        <v>54914</v>
      </c>
    </row>
    <row r="79" spans="1:6" x14ac:dyDescent="0.25">
      <c r="A79" s="55">
        <v>2023</v>
      </c>
      <c r="B79">
        <v>223</v>
      </c>
      <c r="C79">
        <v>2352</v>
      </c>
      <c r="D79">
        <v>31029</v>
      </c>
      <c r="E79">
        <v>138917</v>
      </c>
      <c r="F79">
        <v>172521</v>
      </c>
    </row>
    <row r="80" spans="1:6" x14ac:dyDescent="0.25">
      <c r="A80" s="55" t="s">
        <v>161</v>
      </c>
      <c r="B80">
        <v>188966</v>
      </c>
      <c r="C80">
        <v>169706.00099999999</v>
      </c>
      <c r="D80">
        <v>708614</v>
      </c>
      <c r="E80">
        <v>2903701</v>
      </c>
      <c r="F80">
        <v>3970987.0010000002</v>
      </c>
    </row>
    <row r="81" spans="7:12" x14ac:dyDescent="0.25">
      <c r="G81">
        <v>2009</v>
      </c>
      <c r="H81">
        <v>474</v>
      </c>
      <c r="I81">
        <v>1593</v>
      </c>
      <c r="J81">
        <v>10220</v>
      </c>
      <c r="K81">
        <v>40092</v>
      </c>
      <c r="L81">
        <v>52379</v>
      </c>
    </row>
    <row r="82" spans="7:12" x14ac:dyDescent="0.25">
      <c r="G82">
        <v>2010</v>
      </c>
      <c r="H82">
        <v>1630</v>
      </c>
      <c r="I82">
        <v>1414</v>
      </c>
      <c r="J82">
        <v>9518</v>
      </c>
      <c r="K82">
        <v>33896</v>
      </c>
      <c r="L82">
        <v>46458</v>
      </c>
    </row>
    <row r="83" spans="7:12" x14ac:dyDescent="0.25">
      <c r="G83">
        <v>2011</v>
      </c>
      <c r="H83">
        <v>2472</v>
      </c>
      <c r="I83">
        <v>1269</v>
      </c>
      <c r="J83">
        <v>10053</v>
      </c>
      <c r="K83">
        <v>46444</v>
      </c>
      <c r="L83">
        <v>60238</v>
      </c>
    </row>
    <row r="84" spans="7:12" x14ac:dyDescent="0.25">
      <c r="G84">
        <v>2012</v>
      </c>
      <c r="H84">
        <v>1531</v>
      </c>
      <c r="I84">
        <v>874</v>
      </c>
      <c r="J84">
        <v>7832</v>
      </c>
      <c r="K84">
        <v>22205</v>
      </c>
      <c r="L84">
        <v>32442</v>
      </c>
    </row>
    <row r="85" spans="7:12" x14ac:dyDescent="0.25">
      <c r="G85">
        <v>2013</v>
      </c>
      <c r="H85">
        <v>7647</v>
      </c>
      <c r="I85">
        <v>1749</v>
      </c>
      <c r="J85">
        <v>16233</v>
      </c>
      <c r="K85">
        <v>82760</v>
      </c>
      <c r="L85">
        <v>108389</v>
      </c>
    </row>
    <row r="86" spans="7:12" x14ac:dyDescent="0.25">
      <c r="G86">
        <v>2014</v>
      </c>
      <c r="H86">
        <v>4356</v>
      </c>
      <c r="I86">
        <v>1654</v>
      </c>
      <c r="J86">
        <v>11634</v>
      </c>
      <c r="K86">
        <v>39365</v>
      </c>
      <c r="L86">
        <v>57009</v>
      </c>
    </row>
    <row r="87" spans="7:12" x14ac:dyDescent="0.25">
      <c r="G87">
        <v>2015</v>
      </c>
      <c r="H87">
        <v>3883</v>
      </c>
      <c r="I87">
        <v>3583</v>
      </c>
      <c r="J87">
        <v>20032</v>
      </c>
      <c r="K87">
        <v>76563</v>
      </c>
      <c r="L87">
        <v>104061</v>
      </c>
    </row>
    <row r="88" spans="7:12" x14ac:dyDescent="0.25">
      <c r="G88">
        <v>2016</v>
      </c>
      <c r="H88">
        <v>1628</v>
      </c>
      <c r="I88">
        <v>2349</v>
      </c>
      <c r="J88">
        <v>20820</v>
      </c>
      <c r="K88">
        <v>73159</v>
      </c>
      <c r="L88">
        <v>97956</v>
      </c>
    </row>
    <row r="89" spans="7:12" x14ac:dyDescent="0.25">
      <c r="G89">
        <v>2017</v>
      </c>
      <c r="H89">
        <v>1035</v>
      </c>
      <c r="I89">
        <v>4203</v>
      </c>
      <c r="J89">
        <v>14191</v>
      </c>
      <c r="K89">
        <v>48896</v>
      </c>
      <c r="L89">
        <v>68325</v>
      </c>
    </row>
    <row r="90" spans="7:12" x14ac:dyDescent="0.25">
      <c r="G90">
        <v>2018</v>
      </c>
      <c r="H90">
        <v>1208</v>
      </c>
      <c r="I90">
        <v>2889</v>
      </c>
      <c r="J90">
        <v>10887</v>
      </c>
      <c r="K90">
        <v>51017</v>
      </c>
      <c r="L90">
        <v>66001</v>
      </c>
    </row>
    <row r="91" spans="7:12" x14ac:dyDescent="0.25">
      <c r="G91">
        <v>2019</v>
      </c>
      <c r="H91">
        <v>1546</v>
      </c>
      <c r="I91">
        <v>2802</v>
      </c>
      <c r="J91">
        <v>13904</v>
      </c>
      <c r="K91">
        <v>38533</v>
      </c>
      <c r="L91">
        <v>56785</v>
      </c>
    </row>
    <row r="92" spans="7:12" x14ac:dyDescent="0.25">
      <c r="G92">
        <v>2020</v>
      </c>
      <c r="H92">
        <v>1701</v>
      </c>
      <c r="I92">
        <v>1858</v>
      </c>
      <c r="J92">
        <v>18584</v>
      </c>
      <c r="K92">
        <v>29062</v>
      </c>
      <c r="L92">
        <v>51205</v>
      </c>
    </row>
    <row r="93" spans="7:12" x14ac:dyDescent="0.25">
      <c r="G93">
        <v>2021</v>
      </c>
      <c r="H93">
        <v>1055</v>
      </c>
      <c r="I93">
        <v>2707</v>
      </c>
      <c r="J93">
        <v>18982</v>
      </c>
      <c r="K93">
        <v>44770</v>
      </c>
      <c r="L93">
        <v>67514</v>
      </c>
    </row>
    <row r="94" spans="7:12" x14ac:dyDescent="0.25">
      <c r="G94">
        <v>2022</v>
      </c>
      <c r="H94">
        <v>445</v>
      </c>
      <c r="I94">
        <v>2882</v>
      </c>
      <c r="J94">
        <v>15362</v>
      </c>
      <c r="K94">
        <v>36225</v>
      </c>
      <c r="L94">
        <v>54914</v>
      </c>
    </row>
    <row r="95" spans="7:12" x14ac:dyDescent="0.25">
      <c r="G95">
        <v>2023</v>
      </c>
      <c r="H95">
        <v>223</v>
      </c>
      <c r="I95">
        <v>2352</v>
      </c>
      <c r="J95">
        <v>31029</v>
      </c>
      <c r="K95">
        <v>138917</v>
      </c>
      <c r="L95">
        <v>172521</v>
      </c>
    </row>
    <row r="96" spans="7:12" x14ac:dyDescent="0.25">
      <c r="G96" t="s">
        <v>161</v>
      </c>
      <c r="H96">
        <v>169706.00099999999</v>
      </c>
      <c r="I96">
        <v>708614</v>
      </c>
      <c r="J96">
        <v>154624</v>
      </c>
      <c r="K96">
        <v>2799701</v>
      </c>
      <c r="L96">
        <v>3832645.0010000002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2D43F-9F36-4B51-9FB7-B6D8216F3473}">
  <dimension ref="A4:BW61"/>
  <sheetViews>
    <sheetView topLeftCell="A4" zoomScale="70" zoomScaleNormal="70" workbookViewId="0">
      <selection activeCell="O56" sqref="O56"/>
    </sheetView>
  </sheetViews>
  <sheetFormatPr defaultRowHeight="15" x14ac:dyDescent="0.25"/>
  <cols>
    <col min="1" max="1" width="23.28515625" bestFit="1" customWidth="1"/>
    <col min="2" max="2" width="26.42578125" bestFit="1" customWidth="1"/>
    <col min="3" max="3" width="22.85546875" bestFit="1" customWidth="1"/>
    <col min="4" max="4" width="14.140625" bestFit="1" customWidth="1"/>
    <col min="5" max="26" width="7.140625" bestFit="1" customWidth="1"/>
    <col min="27" max="27" width="6" bestFit="1" customWidth="1"/>
    <col min="28" max="34" width="7.140625" bestFit="1" customWidth="1"/>
    <col min="35" max="35" width="8.140625" bestFit="1" customWidth="1"/>
    <col min="36" max="42" width="7.140625" bestFit="1" customWidth="1"/>
    <col min="43" max="43" width="6" bestFit="1" customWidth="1"/>
    <col min="44" max="44" width="7.140625" bestFit="1" customWidth="1"/>
    <col min="45" max="47" width="6" bestFit="1" customWidth="1"/>
    <col min="48" max="48" width="7.140625" bestFit="1" customWidth="1"/>
    <col min="49" max="49" width="6" bestFit="1" customWidth="1"/>
    <col min="50" max="54" width="7.140625" bestFit="1" customWidth="1"/>
    <col min="55" max="55" width="6" bestFit="1" customWidth="1"/>
    <col min="56" max="56" width="7.140625" bestFit="1" customWidth="1"/>
    <col min="57" max="57" width="6" bestFit="1" customWidth="1"/>
    <col min="58" max="60" width="7.140625" bestFit="1" customWidth="1"/>
    <col min="61" max="62" width="6" bestFit="1" customWidth="1"/>
    <col min="63" max="63" width="7.140625" bestFit="1" customWidth="1"/>
    <col min="64" max="68" width="6" bestFit="1" customWidth="1"/>
    <col min="69" max="69" width="7.140625" bestFit="1" customWidth="1"/>
    <col min="70" max="70" width="6" bestFit="1" customWidth="1"/>
    <col min="71" max="71" width="7.140625" bestFit="1" customWidth="1"/>
    <col min="72" max="74" width="6" bestFit="1" customWidth="1"/>
    <col min="75" max="75" width="11.7109375" bestFit="1" customWidth="1"/>
  </cols>
  <sheetData>
    <row r="4" spans="1:75" x14ac:dyDescent="0.25">
      <c r="A4" s="46" t="s">
        <v>666</v>
      </c>
      <c r="D4" s="46" t="s">
        <v>170</v>
      </c>
    </row>
    <row r="5" spans="1:75" x14ac:dyDescent="0.25">
      <c r="A5" s="46" t="s">
        <v>174</v>
      </c>
      <c r="B5" s="46" t="s">
        <v>10</v>
      </c>
      <c r="C5" s="46" t="s">
        <v>9</v>
      </c>
      <c r="D5">
        <v>2023</v>
      </c>
      <c r="E5">
        <v>2022</v>
      </c>
      <c r="F5">
        <v>2021</v>
      </c>
      <c r="G5">
        <v>2020</v>
      </c>
      <c r="H5">
        <v>2019</v>
      </c>
      <c r="I5">
        <v>2018</v>
      </c>
      <c r="J5">
        <v>2017</v>
      </c>
      <c r="K5">
        <v>2016</v>
      </c>
      <c r="L5">
        <v>2015</v>
      </c>
      <c r="M5">
        <v>2014</v>
      </c>
      <c r="N5">
        <v>2013</v>
      </c>
      <c r="O5">
        <v>2012</v>
      </c>
      <c r="P5">
        <v>2011</v>
      </c>
      <c r="Q5">
        <v>2010</v>
      </c>
      <c r="R5">
        <v>2009</v>
      </c>
      <c r="S5">
        <v>2008</v>
      </c>
      <c r="T5">
        <v>2007</v>
      </c>
      <c r="U5">
        <v>2006</v>
      </c>
      <c r="V5">
        <v>2005</v>
      </c>
      <c r="W5">
        <v>2004</v>
      </c>
      <c r="X5">
        <v>2003</v>
      </c>
      <c r="Y5">
        <v>2002</v>
      </c>
      <c r="Z5">
        <v>2001</v>
      </c>
      <c r="AA5">
        <v>2000</v>
      </c>
      <c r="AB5">
        <v>1999</v>
      </c>
      <c r="AC5">
        <v>1998</v>
      </c>
      <c r="AD5">
        <v>1997</v>
      </c>
      <c r="AE5">
        <v>1996</v>
      </c>
      <c r="AF5">
        <v>1995</v>
      </c>
      <c r="AG5">
        <v>1994</v>
      </c>
      <c r="AH5">
        <v>1993</v>
      </c>
      <c r="AI5">
        <v>1992</v>
      </c>
      <c r="AJ5">
        <v>1991</v>
      </c>
      <c r="AK5">
        <v>1990</v>
      </c>
      <c r="AL5">
        <v>1989</v>
      </c>
      <c r="AM5">
        <v>1988</v>
      </c>
      <c r="AN5">
        <v>1987</v>
      </c>
      <c r="AO5">
        <v>1986</v>
      </c>
      <c r="AP5">
        <v>1985</v>
      </c>
      <c r="AQ5">
        <v>1984</v>
      </c>
      <c r="AR5">
        <v>1983</v>
      </c>
      <c r="AS5">
        <v>1982</v>
      </c>
      <c r="AT5">
        <v>1981</v>
      </c>
      <c r="AU5">
        <v>1980</v>
      </c>
      <c r="AV5">
        <v>1979</v>
      </c>
      <c r="AW5">
        <v>1978</v>
      </c>
      <c r="AX5">
        <v>1977</v>
      </c>
      <c r="AY5">
        <v>1976</v>
      </c>
      <c r="AZ5">
        <v>1975</v>
      </c>
      <c r="BA5">
        <v>1974</v>
      </c>
      <c r="BB5">
        <v>1973</v>
      </c>
      <c r="BC5">
        <v>1972</v>
      </c>
      <c r="BD5">
        <v>1971</v>
      </c>
      <c r="BE5">
        <v>1970</v>
      </c>
      <c r="BF5">
        <v>1969</v>
      </c>
      <c r="BG5">
        <v>1968</v>
      </c>
      <c r="BH5">
        <v>1967</v>
      </c>
      <c r="BI5">
        <v>1966</v>
      </c>
      <c r="BJ5">
        <v>1965</v>
      </c>
      <c r="BK5">
        <v>1964</v>
      </c>
      <c r="BL5">
        <v>1963</v>
      </c>
      <c r="BM5">
        <v>1962</v>
      </c>
      <c r="BN5">
        <v>1961</v>
      </c>
      <c r="BO5">
        <v>1960</v>
      </c>
      <c r="BP5">
        <v>1959</v>
      </c>
      <c r="BQ5">
        <v>1958</v>
      </c>
      <c r="BR5">
        <v>1957</v>
      </c>
      <c r="BS5">
        <v>1956</v>
      </c>
      <c r="BT5">
        <v>1955</v>
      </c>
      <c r="BU5">
        <v>1954</v>
      </c>
      <c r="BV5">
        <v>1953</v>
      </c>
      <c r="BW5" t="s">
        <v>161</v>
      </c>
    </row>
    <row r="6" spans="1:75" x14ac:dyDescent="0.25">
      <c r="A6" t="s">
        <v>182</v>
      </c>
      <c r="B6" s="22">
        <v>20</v>
      </c>
      <c r="C6" t="s">
        <v>95</v>
      </c>
      <c r="D6" s="38"/>
      <c r="E6" s="38">
        <v>237</v>
      </c>
      <c r="F6" s="38">
        <v>875</v>
      </c>
      <c r="G6" s="38">
        <v>1295</v>
      </c>
      <c r="H6" s="38">
        <v>745</v>
      </c>
      <c r="I6" s="38">
        <v>447</v>
      </c>
      <c r="J6" s="38">
        <v>184</v>
      </c>
      <c r="K6" s="38"/>
      <c r="L6" s="38"/>
      <c r="M6" s="38">
        <v>344</v>
      </c>
      <c r="N6" s="38">
        <v>807</v>
      </c>
      <c r="O6" s="38">
        <v>190.5</v>
      </c>
      <c r="P6" s="38"/>
      <c r="Q6" s="38">
        <v>418</v>
      </c>
      <c r="R6" s="38"/>
      <c r="S6" s="38"/>
      <c r="T6" s="38">
        <v>347</v>
      </c>
      <c r="U6" s="38"/>
      <c r="V6" s="38">
        <v>450</v>
      </c>
      <c r="W6" s="38"/>
      <c r="X6" s="38"/>
      <c r="Y6" s="38">
        <v>750</v>
      </c>
      <c r="Z6" s="38">
        <v>744</v>
      </c>
      <c r="AA6" s="38">
        <v>187.5</v>
      </c>
      <c r="AB6" s="38">
        <v>244.33333333333334</v>
      </c>
      <c r="AC6" s="38">
        <v>1201</v>
      </c>
      <c r="AD6" s="38">
        <v>453.33333333333331</v>
      </c>
      <c r="AE6" s="38">
        <v>214.33333333333334</v>
      </c>
      <c r="AF6" s="38">
        <v>3</v>
      </c>
      <c r="AG6" s="38">
        <v>19</v>
      </c>
      <c r="AH6" s="38">
        <v>97</v>
      </c>
      <c r="AI6" s="38">
        <v>65</v>
      </c>
      <c r="AJ6" s="38">
        <v>450</v>
      </c>
      <c r="AK6" s="38">
        <v>402</v>
      </c>
      <c r="AL6" s="38">
        <v>58</v>
      </c>
      <c r="AM6" s="38">
        <v>139</v>
      </c>
      <c r="AN6" s="38">
        <v>250</v>
      </c>
      <c r="AO6" s="38">
        <v>112</v>
      </c>
      <c r="AP6" s="38">
        <v>135.66666666666666</v>
      </c>
      <c r="AQ6" s="38">
        <v>400</v>
      </c>
      <c r="AR6" s="38">
        <v>18</v>
      </c>
      <c r="AS6" s="38">
        <v>3</v>
      </c>
      <c r="AT6" s="38">
        <v>30</v>
      </c>
      <c r="AU6" s="38">
        <v>36</v>
      </c>
      <c r="AV6" s="38">
        <v>28.5</v>
      </c>
      <c r="AW6" s="38">
        <v>10.5</v>
      </c>
      <c r="AX6" s="38">
        <v>25</v>
      </c>
      <c r="AY6" s="38">
        <v>30</v>
      </c>
      <c r="AZ6" s="38">
        <v>400</v>
      </c>
      <c r="BA6" s="38">
        <v>101</v>
      </c>
      <c r="BB6" s="38">
        <v>3500</v>
      </c>
      <c r="BC6" s="38">
        <v>200</v>
      </c>
      <c r="BD6" s="38">
        <v>750</v>
      </c>
      <c r="BE6" s="38">
        <v>1500</v>
      </c>
      <c r="BF6" s="38">
        <v>1500</v>
      </c>
      <c r="BG6" s="38">
        <v>3500</v>
      </c>
      <c r="BH6" s="38">
        <v>1500</v>
      </c>
      <c r="BI6" s="38">
        <v>750</v>
      </c>
      <c r="BJ6" s="38">
        <v>400</v>
      </c>
      <c r="BK6" s="38">
        <v>750</v>
      </c>
      <c r="BL6" s="38">
        <v>1500</v>
      </c>
      <c r="BM6" s="38">
        <v>750</v>
      </c>
      <c r="BN6" s="38">
        <v>200</v>
      </c>
      <c r="BO6" s="38">
        <v>400</v>
      </c>
      <c r="BP6" s="38">
        <v>200</v>
      </c>
      <c r="BQ6" s="38">
        <v>200</v>
      </c>
      <c r="BR6" s="38">
        <v>25</v>
      </c>
      <c r="BS6" s="38"/>
      <c r="BT6" s="38">
        <v>25</v>
      </c>
      <c r="BU6" s="38">
        <v>75</v>
      </c>
      <c r="BV6" s="38"/>
      <c r="BW6" s="38">
        <v>439.92500000000001</v>
      </c>
    </row>
    <row r="7" spans="1:75" x14ac:dyDescent="0.25">
      <c r="C7" t="s">
        <v>181</v>
      </c>
      <c r="D7" s="38">
        <v>14</v>
      </c>
      <c r="E7" s="38">
        <v>46</v>
      </c>
      <c r="F7" s="38"/>
      <c r="G7" s="38"/>
      <c r="H7" s="38">
        <v>123</v>
      </c>
      <c r="I7" s="38"/>
      <c r="J7" s="38"/>
      <c r="K7" s="38"/>
      <c r="L7" s="38"/>
      <c r="M7" s="38"/>
      <c r="N7" s="38">
        <v>24</v>
      </c>
      <c r="O7" s="38"/>
      <c r="P7" s="38"/>
      <c r="Q7" s="38"/>
      <c r="R7" s="38">
        <v>5</v>
      </c>
      <c r="S7" s="38">
        <v>2</v>
      </c>
      <c r="T7" s="38"/>
      <c r="U7" s="38"/>
      <c r="V7" s="38"/>
      <c r="W7" s="38"/>
      <c r="X7" s="38"/>
      <c r="Y7" s="38">
        <v>239</v>
      </c>
      <c r="Z7" s="38">
        <v>20</v>
      </c>
      <c r="AA7" s="38">
        <v>13</v>
      </c>
      <c r="AB7" s="38">
        <v>50</v>
      </c>
      <c r="AC7" s="38">
        <v>224</v>
      </c>
      <c r="AD7" s="38">
        <v>120</v>
      </c>
      <c r="AE7" s="38">
        <v>94</v>
      </c>
      <c r="AF7" s="38">
        <v>59</v>
      </c>
      <c r="AG7" s="38">
        <v>9</v>
      </c>
      <c r="AH7" s="38">
        <v>12</v>
      </c>
      <c r="AI7" s="38">
        <v>30</v>
      </c>
      <c r="AJ7" s="38">
        <v>24</v>
      </c>
      <c r="AK7" s="38">
        <v>27</v>
      </c>
      <c r="AL7" s="38">
        <v>30</v>
      </c>
      <c r="AM7" s="38">
        <v>85</v>
      </c>
      <c r="AN7" s="38">
        <v>6</v>
      </c>
      <c r="AO7" s="38">
        <v>75</v>
      </c>
      <c r="AP7" s="38">
        <v>8</v>
      </c>
      <c r="AQ7" s="38">
        <v>150</v>
      </c>
      <c r="AR7" s="38">
        <v>75</v>
      </c>
      <c r="AS7" s="38">
        <v>75</v>
      </c>
      <c r="AT7" s="38">
        <v>75</v>
      </c>
      <c r="AU7" s="38">
        <v>20</v>
      </c>
      <c r="AV7" s="38">
        <v>25</v>
      </c>
      <c r="AW7" s="38">
        <v>50</v>
      </c>
      <c r="AX7" s="38">
        <v>25</v>
      </c>
      <c r="AY7" s="38"/>
      <c r="AZ7" s="38">
        <v>25</v>
      </c>
      <c r="BA7" s="38">
        <v>200</v>
      </c>
      <c r="BB7" s="38">
        <v>400</v>
      </c>
      <c r="BC7" s="38">
        <v>3500</v>
      </c>
      <c r="BD7" s="38">
        <v>750</v>
      </c>
      <c r="BE7" s="38">
        <v>750</v>
      </c>
      <c r="BF7" s="38">
        <v>200</v>
      </c>
      <c r="BG7" s="38">
        <v>400</v>
      </c>
      <c r="BH7" s="38">
        <v>750</v>
      </c>
      <c r="BI7" s="38">
        <v>75</v>
      </c>
      <c r="BJ7" s="38">
        <v>200</v>
      </c>
      <c r="BK7" s="38">
        <v>200</v>
      </c>
      <c r="BL7" s="38">
        <v>750</v>
      </c>
      <c r="BM7" s="38">
        <v>200</v>
      </c>
      <c r="BN7" s="38">
        <v>75</v>
      </c>
      <c r="BO7" s="38">
        <v>200</v>
      </c>
      <c r="BP7" s="38">
        <v>75</v>
      </c>
      <c r="BQ7" s="38">
        <v>200</v>
      </c>
      <c r="BR7" s="38">
        <v>25</v>
      </c>
      <c r="BS7" s="38">
        <v>25</v>
      </c>
      <c r="BT7" s="38">
        <v>75</v>
      </c>
      <c r="BU7" s="38">
        <v>200</v>
      </c>
      <c r="BV7" s="38">
        <v>200</v>
      </c>
      <c r="BW7" s="38">
        <v>205.61818181818182</v>
      </c>
    </row>
    <row r="8" spans="1:75" x14ac:dyDescent="0.25">
      <c r="B8" s="22">
        <v>23</v>
      </c>
      <c r="C8" t="s">
        <v>193</v>
      </c>
      <c r="D8" s="38">
        <v>7</v>
      </c>
      <c r="E8" s="38">
        <v>11</v>
      </c>
      <c r="F8" s="38">
        <v>12</v>
      </c>
      <c r="G8" s="38">
        <v>17</v>
      </c>
      <c r="H8" s="38">
        <v>11</v>
      </c>
      <c r="I8" s="38">
        <v>5</v>
      </c>
      <c r="J8" s="38">
        <v>73</v>
      </c>
      <c r="K8" s="38"/>
      <c r="L8" s="38"/>
      <c r="M8" s="38"/>
      <c r="N8" s="38"/>
      <c r="O8" s="38"/>
      <c r="P8" s="38"/>
      <c r="Q8" s="38"/>
      <c r="R8" s="38"/>
      <c r="S8" s="38"/>
      <c r="T8" s="38"/>
      <c r="U8" s="38"/>
      <c r="V8" s="38"/>
      <c r="W8" s="38"/>
      <c r="X8" s="38"/>
      <c r="Y8" s="38"/>
      <c r="Z8" s="38"/>
      <c r="AA8" s="38"/>
      <c r="AB8" s="38">
        <v>50</v>
      </c>
      <c r="AC8" s="38">
        <v>200</v>
      </c>
      <c r="AD8" s="38"/>
      <c r="AE8" s="38">
        <v>6</v>
      </c>
      <c r="AF8" s="38"/>
      <c r="AG8" s="38"/>
      <c r="AH8" s="38"/>
      <c r="AI8" s="38">
        <v>10</v>
      </c>
      <c r="AJ8" s="38">
        <v>10</v>
      </c>
      <c r="AK8" s="38"/>
      <c r="AL8" s="38">
        <v>10</v>
      </c>
      <c r="AM8" s="38"/>
      <c r="AN8" s="38"/>
      <c r="AO8" s="38"/>
      <c r="AP8" s="38"/>
      <c r="AQ8" s="38"/>
      <c r="AR8" s="38"/>
      <c r="AS8" s="38"/>
      <c r="AT8" s="38"/>
      <c r="AU8" s="38"/>
      <c r="AV8" s="38"/>
      <c r="AW8" s="38"/>
      <c r="AX8" s="38"/>
      <c r="AY8" s="38"/>
      <c r="AZ8" s="38"/>
      <c r="BA8" s="38">
        <v>40</v>
      </c>
      <c r="BB8" s="38">
        <v>50</v>
      </c>
      <c r="BC8" s="38">
        <v>25</v>
      </c>
      <c r="BD8" s="38">
        <v>25</v>
      </c>
      <c r="BE8" s="38"/>
      <c r="BF8" s="38"/>
      <c r="BG8" s="38">
        <v>25</v>
      </c>
      <c r="BH8" s="38">
        <v>25</v>
      </c>
      <c r="BI8" s="38">
        <v>25</v>
      </c>
      <c r="BJ8" s="38">
        <v>25</v>
      </c>
      <c r="BK8" s="38">
        <v>25</v>
      </c>
      <c r="BL8" s="38">
        <v>25</v>
      </c>
      <c r="BM8" s="38">
        <v>25</v>
      </c>
      <c r="BN8" s="38">
        <v>25</v>
      </c>
      <c r="BO8" s="38">
        <v>25</v>
      </c>
      <c r="BP8" s="38"/>
      <c r="BQ8" s="38">
        <v>25</v>
      </c>
      <c r="BR8" s="38">
        <v>25</v>
      </c>
      <c r="BS8" s="38">
        <v>25</v>
      </c>
      <c r="BT8" s="38">
        <v>25</v>
      </c>
      <c r="BU8" s="38"/>
      <c r="BV8" s="38">
        <v>25</v>
      </c>
      <c r="BW8" s="38">
        <v>29.419354838709676</v>
      </c>
    </row>
    <row r="9" spans="1:75" x14ac:dyDescent="0.25">
      <c r="C9" t="s">
        <v>194</v>
      </c>
      <c r="D9" s="38"/>
      <c r="E9" s="38">
        <v>29</v>
      </c>
      <c r="F9" s="38">
        <v>20</v>
      </c>
      <c r="G9" s="38">
        <v>32</v>
      </c>
      <c r="H9" s="38">
        <v>25</v>
      </c>
      <c r="I9" s="38">
        <v>35</v>
      </c>
      <c r="J9" s="38">
        <v>3</v>
      </c>
      <c r="K9" s="38">
        <v>48</v>
      </c>
      <c r="L9" s="38">
        <v>81</v>
      </c>
      <c r="M9" s="38">
        <v>8</v>
      </c>
      <c r="N9" s="38">
        <v>62</v>
      </c>
      <c r="O9" s="38">
        <v>15</v>
      </c>
      <c r="P9" s="38">
        <v>704</v>
      </c>
      <c r="Q9" s="38">
        <v>1</v>
      </c>
      <c r="R9" s="38">
        <v>75</v>
      </c>
      <c r="S9" s="38">
        <v>123</v>
      </c>
      <c r="T9" s="38">
        <v>182</v>
      </c>
      <c r="U9" s="38">
        <v>37</v>
      </c>
      <c r="V9" s="38">
        <v>37</v>
      </c>
      <c r="W9" s="38"/>
      <c r="X9" s="38">
        <v>78</v>
      </c>
      <c r="Y9" s="38">
        <v>2</v>
      </c>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v>79.849999999999994</v>
      </c>
    </row>
    <row r="10" spans="1:75" x14ac:dyDescent="0.25">
      <c r="C10" t="s">
        <v>196</v>
      </c>
      <c r="D10" s="38"/>
      <c r="E10" s="38"/>
      <c r="F10" s="38"/>
      <c r="G10" s="38"/>
      <c r="H10" s="38"/>
      <c r="I10" s="38"/>
      <c r="J10" s="38"/>
      <c r="K10" s="38"/>
      <c r="L10" s="38"/>
      <c r="M10" s="38"/>
      <c r="N10" s="38">
        <v>25</v>
      </c>
      <c r="O10" s="38"/>
      <c r="P10" s="38"/>
      <c r="Q10" s="38"/>
      <c r="R10" s="38"/>
      <c r="S10" s="38"/>
      <c r="T10" s="38">
        <v>35</v>
      </c>
      <c r="U10" s="38">
        <v>24</v>
      </c>
      <c r="V10" s="38">
        <v>54</v>
      </c>
      <c r="W10" s="38">
        <v>55</v>
      </c>
      <c r="X10" s="38"/>
      <c r="Y10" s="38">
        <v>135</v>
      </c>
      <c r="Z10" s="38">
        <v>120</v>
      </c>
      <c r="AA10" s="38">
        <v>40</v>
      </c>
      <c r="AB10" s="38">
        <v>16</v>
      </c>
      <c r="AC10" s="38">
        <v>125</v>
      </c>
      <c r="AD10" s="38">
        <v>60</v>
      </c>
      <c r="AE10" s="38">
        <v>20</v>
      </c>
      <c r="AF10" s="38">
        <v>1</v>
      </c>
      <c r="AG10" s="38">
        <v>4</v>
      </c>
      <c r="AH10" s="38"/>
      <c r="AI10" s="38">
        <v>30</v>
      </c>
      <c r="AJ10" s="38">
        <v>30</v>
      </c>
      <c r="AK10" s="38">
        <v>5</v>
      </c>
      <c r="AL10" s="38"/>
      <c r="AM10" s="38"/>
      <c r="AN10" s="38"/>
      <c r="AO10" s="38"/>
      <c r="AP10" s="38">
        <v>2</v>
      </c>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v>43.388888888888886</v>
      </c>
    </row>
    <row r="11" spans="1:75" x14ac:dyDescent="0.25">
      <c r="C11" t="s">
        <v>197</v>
      </c>
      <c r="D11" s="38"/>
      <c r="E11" s="38">
        <v>43</v>
      </c>
      <c r="F11" s="38"/>
      <c r="G11" s="38"/>
      <c r="H11" s="38"/>
      <c r="I11" s="38"/>
      <c r="J11" s="38"/>
      <c r="K11" s="38"/>
      <c r="L11" s="38"/>
      <c r="M11" s="38"/>
      <c r="N11" s="38">
        <v>1777</v>
      </c>
      <c r="O11" s="38"/>
      <c r="P11" s="38"/>
      <c r="Q11" s="38"/>
      <c r="R11" s="38"/>
      <c r="S11" s="38"/>
      <c r="T11" s="38">
        <v>507</v>
      </c>
      <c r="U11" s="38">
        <v>2000</v>
      </c>
      <c r="V11" s="38">
        <v>850</v>
      </c>
      <c r="W11" s="38">
        <v>1500</v>
      </c>
      <c r="X11" s="38"/>
      <c r="Y11" s="38">
        <v>2360</v>
      </c>
      <c r="Z11" s="38">
        <v>3000</v>
      </c>
      <c r="AA11" s="38">
        <v>800</v>
      </c>
      <c r="AB11" s="38">
        <v>600</v>
      </c>
      <c r="AC11" s="38">
        <v>750</v>
      </c>
      <c r="AD11" s="38">
        <v>1500</v>
      </c>
      <c r="AE11" s="38">
        <v>1200</v>
      </c>
      <c r="AF11" s="38">
        <v>327</v>
      </c>
      <c r="AG11" s="38">
        <v>650</v>
      </c>
      <c r="AH11" s="38">
        <v>1500</v>
      </c>
      <c r="AI11" s="38">
        <v>1000</v>
      </c>
      <c r="AJ11" s="38">
        <v>511</v>
      </c>
      <c r="AK11" s="38">
        <v>270</v>
      </c>
      <c r="AL11" s="38"/>
      <c r="AM11" s="38">
        <v>285</v>
      </c>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v>1071.5</v>
      </c>
    </row>
    <row r="12" spans="1:75" x14ac:dyDescent="0.25">
      <c r="C12" t="s">
        <v>198</v>
      </c>
      <c r="D12" s="38">
        <v>103</v>
      </c>
      <c r="E12" s="38">
        <v>21</v>
      </c>
      <c r="F12" s="38">
        <v>21</v>
      </c>
      <c r="G12" s="38">
        <v>110</v>
      </c>
      <c r="H12" s="38">
        <v>63</v>
      </c>
      <c r="I12" s="38">
        <v>89</v>
      </c>
      <c r="J12" s="38">
        <v>191</v>
      </c>
      <c r="K12" s="38">
        <v>168</v>
      </c>
      <c r="L12" s="38">
        <v>336</v>
      </c>
      <c r="M12" s="38">
        <v>161</v>
      </c>
      <c r="N12" s="38">
        <v>249</v>
      </c>
      <c r="O12" s="38">
        <v>334</v>
      </c>
      <c r="P12" s="38"/>
      <c r="Q12" s="38">
        <v>317</v>
      </c>
      <c r="R12" s="38"/>
      <c r="S12" s="38"/>
      <c r="T12" s="38"/>
      <c r="U12" s="38">
        <v>864</v>
      </c>
      <c r="V12" s="38"/>
      <c r="W12" s="38">
        <v>704</v>
      </c>
      <c r="X12" s="38">
        <v>463</v>
      </c>
      <c r="Y12" s="38">
        <v>202</v>
      </c>
      <c r="Z12" s="38">
        <v>168</v>
      </c>
      <c r="AA12" s="38">
        <v>100</v>
      </c>
      <c r="AB12" s="38">
        <v>160</v>
      </c>
      <c r="AC12" s="38">
        <v>308</v>
      </c>
      <c r="AD12" s="38">
        <v>382</v>
      </c>
      <c r="AE12" s="38">
        <v>268</v>
      </c>
      <c r="AF12" s="38">
        <v>100</v>
      </c>
      <c r="AG12" s="38">
        <v>95</v>
      </c>
      <c r="AH12" s="38">
        <v>15</v>
      </c>
      <c r="AI12" s="38">
        <v>3</v>
      </c>
      <c r="AJ12" s="38">
        <v>4</v>
      </c>
      <c r="AK12" s="38">
        <v>3</v>
      </c>
      <c r="AL12" s="38">
        <v>3</v>
      </c>
      <c r="AM12" s="38">
        <v>25</v>
      </c>
      <c r="AN12" s="38"/>
      <c r="AO12" s="38"/>
      <c r="AP12" s="38">
        <v>300</v>
      </c>
      <c r="AQ12" s="38"/>
      <c r="AR12" s="38">
        <v>25</v>
      </c>
      <c r="AS12" s="38"/>
      <c r="AT12" s="38">
        <v>10</v>
      </c>
      <c r="AU12" s="38"/>
      <c r="AV12" s="38">
        <v>50</v>
      </c>
      <c r="AW12" s="38">
        <v>50</v>
      </c>
      <c r="AX12" s="38">
        <v>60</v>
      </c>
      <c r="AY12" s="38">
        <v>45</v>
      </c>
      <c r="AZ12" s="38">
        <v>75</v>
      </c>
      <c r="BA12" s="38">
        <v>40</v>
      </c>
      <c r="BB12" s="38">
        <v>75</v>
      </c>
      <c r="BC12" s="38">
        <v>25</v>
      </c>
      <c r="BD12" s="38">
        <v>25</v>
      </c>
      <c r="BE12" s="38">
        <v>25</v>
      </c>
      <c r="BF12" s="38"/>
      <c r="BG12" s="38"/>
      <c r="BH12" s="38">
        <v>25</v>
      </c>
      <c r="BI12" s="38">
        <v>200</v>
      </c>
      <c r="BJ12" s="38">
        <v>25</v>
      </c>
      <c r="BK12" s="38">
        <v>25</v>
      </c>
      <c r="BL12" s="38">
        <v>25</v>
      </c>
      <c r="BM12" s="38">
        <v>75</v>
      </c>
      <c r="BN12" s="38">
        <v>200</v>
      </c>
      <c r="BO12" s="38">
        <v>200</v>
      </c>
      <c r="BP12" s="38">
        <v>75</v>
      </c>
      <c r="BQ12" s="38">
        <v>200</v>
      </c>
      <c r="BR12" s="38">
        <v>200</v>
      </c>
      <c r="BS12" s="38">
        <v>200</v>
      </c>
      <c r="BT12" s="38">
        <v>400</v>
      </c>
      <c r="BU12" s="38">
        <v>750</v>
      </c>
      <c r="BV12" s="38">
        <v>400</v>
      </c>
      <c r="BW12" s="38">
        <v>166.69491525423729</v>
      </c>
    </row>
    <row r="13" spans="1:75" x14ac:dyDescent="0.25">
      <c r="B13" s="22">
        <v>24</v>
      </c>
      <c r="C13" t="s">
        <v>63</v>
      </c>
      <c r="D13" s="38"/>
      <c r="E13" s="38"/>
      <c r="F13" s="38"/>
      <c r="G13" s="38"/>
      <c r="H13" s="38"/>
      <c r="I13" s="38"/>
      <c r="J13" s="38"/>
      <c r="K13" s="38"/>
      <c r="L13" s="38"/>
      <c r="M13" s="38"/>
      <c r="N13" s="38"/>
      <c r="O13" s="38"/>
      <c r="P13" s="38"/>
      <c r="Q13" s="38"/>
      <c r="R13" s="38"/>
      <c r="S13" s="38"/>
      <c r="T13" s="38"/>
      <c r="U13" s="38"/>
      <c r="V13" s="38"/>
      <c r="W13" s="38"/>
      <c r="X13" s="38"/>
      <c r="Y13" s="38"/>
      <c r="Z13" s="38"/>
      <c r="AA13" s="38">
        <v>300</v>
      </c>
      <c r="AB13" s="38"/>
      <c r="AC13" s="38"/>
      <c r="AD13" s="38">
        <v>1200</v>
      </c>
      <c r="AE13" s="38"/>
      <c r="AF13" s="38">
        <v>40</v>
      </c>
      <c r="AG13" s="38"/>
      <c r="AH13" s="38"/>
      <c r="AI13" s="38"/>
      <c r="AJ13" s="38"/>
      <c r="AK13" s="38">
        <v>146</v>
      </c>
      <c r="AL13" s="38">
        <v>300</v>
      </c>
      <c r="AM13" s="38">
        <v>300</v>
      </c>
      <c r="AN13" s="38">
        <v>200</v>
      </c>
      <c r="AO13" s="38">
        <v>150</v>
      </c>
      <c r="AP13" s="38">
        <v>100</v>
      </c>
      <c r="AQ13" s="38">
        <v>300</v>
      </c>
      <c r="AR13" s="38"/>
      <c r="AS13" s="38">
        <v>400</v>
      </c>
      <c r="AT13" s="38"/>
      <c r="AU13" s="38">
        <v>100</v>
      </c>
      <c r="AV13" s="38">
        <v>250</v>
      </c>
      <c r="AW13" s="38">
        <v>75</v>
      </c>
      <c r="AX13" s="38">
        <v>100</v>
      </c>
      <c r="AY13" s="38">
        <v>200</v>
      </c>
      <c r="AZ13" s="38">
        <v>500</v>
      </c>
      <c r="BA13" s="38">
        <v>75</v>
      </c>
      <c r="BB13" s="38">
        <v>75</v>
      </c>
      <c r="BC13" s="38">
        <v>200</v>
      </c>
      <c r="BD13" s="38">
        <v>200</v>
      </c>
      <c r="BE13" s="38">
        <v>400</v>
      </c>
      <c r="BF13" s="38">
        <v>750</v>
      </c>
      <c r="BG13" s="38">
        <v>750</v>
      </c>
      <c r="BH13" s="38">
        <v>750</v>
      </c>
      <c r="BI13" s="38">
        <v>400</v>
      </c>
      <c r="BJ13" s="38">
        <v>450</v>
      </c>
      <c r="BK13" s="38">
        <v>500</v>
      </c>
      <c r="BL13" s="38">
        <v>50</v>
      </c>
      <c r="BM13" s="38">
        <v>750</v>
      </c>
      <c r="BN13" s="38">
        <v>750</v>
      </c>
      <c r="BO13" s="38">
        <v>750</v>
      </c>
      <c r="BP13" s="38">
        <v>1500</v>
      </c>
      <c r="BQ13" s="38">
        <v>750</v>
      </c>
      <c r="BR13" s="38">
        <v>1500</v>
      </c>
      <c r="BS13" s="38">
        <v>1500</v>
      </c>
      <c r="BT13" s="38">
        <v>750</v>
      </c>
      <c r="BU13" s="38">
        <v>750</v>
      </c>
      <c r="BV13" s="38">
        <v>750</v>
      </c>
      <c r="BW13" s="38">
        <v>487.46153846153845</v>
      </c>
    </row>
    <row r="14" spans="1:75" x14ac:dyDescent="0.25">
      <c r="C14" t="s">
        <v>205</v>
      </c>
      <c r="D14" s="38">
        <v>12</v>
      </c>
      <c r="E14" s="38">
        <v>4</v>
      </c>
      <c r="F14" s="38">
        <v>16</v>
      </c>
      <c r="G14" s="38">
        <v>60</v>
      </c>
      <c r="H14" s="38">
        <v>333</v>
      </c>
      <c r="I14" s="38">
        <v>353</v>
      </c>
      <c r="J14" s="38">
        <v>219</v>
      </c>
      <c r="K14" s="38">
        <v>1253</v>
      </c>
      <c r="L14" s="38">
        <v>2584</v>
      </c>
      <c r="M14" s="38">
        <v>1223</v>
      </c>
      <c r="N14" s="38">
        <v>3630</v>
      </c>
      <c r="O14" s="38">
        <v>663</v>
      </c>
      <c r="P14" s="38">
        <v>1326</v>
      </c>
      <c r="Q14" s="38">
        <v>440</v>
      </c>
      <c r="R14" s="38">
        <v>245</v>
      </c>
      <c r="S14" s="38">
        <v>449</v>
      </c>
      <c r="T14" s="38">
        <v>869</v>
      </c>
      <c r="U14" s="38">
        <v>422</v>
      </c>
      <c r="V14" s="38">
        <v>500</v>
      </c>
      <c r="W14" s="38">
        <v>490</v>
      </c>
      <c r="X14" s="38">
        <v>500</v>
      </c>
      <c r="Y14" s="38">
        <v>32</v>
      </c>
      <c r="Z14" s="38">
        <v>641</v>
      </c>
      <c r="AA14" s="38">
        <v>408</v>
      </c>
      <c r="AB14" s="38">
        <v>10</v>
      </c>
      <c r="AC14" s="38">
        <v>20</v>
      </c>
      <c r="AD14" s="38">
        <v>15</v>
      </c>
      <c r="AE14" s="38">
        <v>10</v>
      </c>
      <c r="AF14" s="38">
        <v>6</v>
      </c>
      <c r="AG14" s="38">
        <v>1</v>
      </c>
      <c r="AH14" s="38">
        <v>16</v>
      </c>
      <c r="AI14" s="38">
        <v>20</v>
      </c>
      <c r="AJ14" s="38">
        <v>25</v>
      </c>
      <c r="AK14" s="38"/>
      <c r="AL14" s="38">
        <v>12</v>
      </c>
      <c r="AM14" s="38">
        <v>25</v>
      </c>
      <c r="AN14" s="38">
        <v>26</v>
      </c>
      <c r="AO14" s="38">
        <v>28</v>
      </c>
      <c r="AP14" s="38">
        <v>11</v>
      </c>
      <c r="AQ14" s="38">
        <v>30</v>
      </c>
      <c r="AR14" s="38">
        <v>25</v>
      </c>
      <c r="AS14" s="38">
        <v>15</v>
      </c>
      <c r="AT14" s="38">
        <v>10</v>
      </c>
      <c r="AU14" s="38"/>
      <c r="AV14" s="38">
        <v>15</v>
      </c>
      <c r="AW14" s="38">
        <v>10</v>
      </c>
      <c r="AX14" s="38">
        <v>25</v>
      </c>
      <c r="AY14" s="38">
        <v>25</v>
      </c>
      <c r="AZ14" s="38">
        <v>15</v>
      </c>
      <c r="BA14" s="38">
        <v>25</v>
      </c>
      <c r="BB14" s="38">
        <v>200</v>
      </c>
      <c r="BC14" s="38">
        <v>75</v>
      </c>
      <c r="BD14" s="38">
        <v>75</v>
      </c>
      <c r="BE14" s="38">
        <v>25</v>
      </c>
      <c r="BF14" s="38">
        <v>25</v>
      </c>
      <c r="BG14" s="38">
        <v>80</v>
      </c>
      <c r="BH14" s="38">
        <v>25</v>
      </c>
      <c r="BI14" s="38">
        <v>25</v>
      </c>
      <c r="BJ14" s="38">
        <v>50</v>
      </c>
      <c r="BK14" s="38">
        <v>50</v>
      </c>
      <c r="BL14" s="38">
        <v>70</v>
      </c>
      <c r="BM14" s="38">
        <v>400</v>
      </c>
      <c r="BN14" s="38">
        <v>400</v>
      </c>
      <c r="BO14" s="38">
        <v>400</v>
      </c>
      <c r="BP14" s="38">
        <v>750</v>
      </c>
      <c r="BQ14" s="38">
        <v>750</v>
      </c>
      <c r="BR14" s="38">
        <v>400</v>
      </c>
      <c r="BS14" s="38">
        <v>200</v>
      </c>
      <c r="BT14" s="38">
        <v>400</v>
      </c>
      <c r="BU14" s="38">
        <v>200</v>
      </c>
      <c r="BV14" s="38">
        <v>200</v>
      </c>
      <c r="BW14" s="38">
        <v>317.27536231884056</v>
      </c>
    </row>
    <row r="15" spans="1:75" x14ac:dyDescent="0.25">
      <c r="C15" t="s">
        <v>206</v>
      </c>
      <c r="D15" s="38"/>
      <c r="E15" s="38"/>
      <c r="F15" s="38"/>
      <c r="G15" s="38"/>
      <c r="H15" s="38"/>
      <c r="I15" s="38"/>
      <c r="J15" s="38"/>
      <c r="K15" s="38"/>
      <c r="L15" s="38"/>
      <c r="M15" s="38"/>
      <c r="N15" s="38"/>
      <c r="O15" s="38"/>
      <c r="P15" s="38"/>
      <c r="Q15" s="38">
        <v>3</v>
      </c>
      <c r="R15" s="38">
        <v>11</v>
      </c>
      <c r="S15" s="38"/>
      <c r="T15" s="38"/>
      <c r="U15" s="38"/>
      <c r="V15" s="38"/>
      <c r="W15" s="38"/>
      <c r="X15" s="38"/>
      <c r="Y15" s="38"/>
      <c r="Z15" s="38">
        <v>20</v>
      </c>
      <c r="AA15" s="38"/>
      <c r="AB15" s="38"/>
      <c r="AC15" s="38"/>
      <c r="AD15" s="38"/>
      <c r="AE15" s="38">
        <v>25</v>
      </c>
      <c r="AF15" s="38">
        <v>40</v>
      </c>
      <c r="AG15" s="38"/>
      <c r="AH15" s="38"/>
      <c r="AI15" s="38"/>
      <c r="AJ15" s="38">
        <v>5</v>
      </c>
      <c r="AK15" s="38"/>
      <c r="AL15" s="38"/>
      <c r="AM15" s="38"/>
      <c r="AN15" s="38"/>
      <c r="AO15" s="38"/>
      <c r="AP15" s="38"/>
      <c r="AQ15" s="38"/>
      <c r="AR15" s="38"/>
      <c r="AS15" s="38"/>
      <c r="AT15" s="38"/>
      <c r="AU15" s="38"/>
      <c r="AV15" s="38"/>
      <c r="AW15" s="38">
        <v>6</v>
      </c>
      <c r="AX15" s="38"/>
      <c r="AY15" s="38"/>
      <c r="AZ15" s="38"/>
      <c r="BA15" s="38"/>
      <c r="BB15" s="38"/>
      <c r="BC15" s="38">
        <v>25</v>
      </c>
      <c r="BD15" s="38">
        <v>25</v>
      </c>
      <c r="BE15" s="38">
        <v>25</v>
      </c>
      <c r="BF15" s="38">
        <v>25</v>
      </c>
      <c r="BG15" s="38"/>
      <c r="BH15" s="38">
        <v>25</v>
      </c>
      <c r="BI15" s="38"/>
      <c r="BJ15" s="38">
        <v>10</v>
      </c>
      <c r="BK15" s="38">
        <v>10</v>
      </c>
      <c r="BL15" s="38">
        <v>20</v>
      </c>
      <c r="BM15" s="38">
        <v>75</v>
      </c>
      <c r="BN15" s="38">
        <v>75</v>
      </c>
      <c r="BO15" s="38">
        <v>200</v>
      </c>
      <c r="BP15" s="38">
        <v>400</v>
      </c>
      <c r="BQ15" s="38">
        <v>200</v>
      </c>
      <c r="BR15" s="38">
        <v>200</v>
      </c>
      <c r="BS15" s="38">
        <v>200</v>
      </c>
      <c r="BT15" s="38">
        <v>200</v>
      </c>
      <c r="BU15" s="38">
        <v>200</v>
      </c>
      <c r="BV15" s="38">
        <v>200</v>
      </c>
      <c r="BW15" s="38">
        <v>89</v>
      </c>
    </row>
    <row r="16" spans="1:75" x14ac:dyDescent="0.25">
      <c r="C16" t="s">
        <v>207</v>
      </c>
      <c r="D16" s="38"/>
      <c r="E16" s="38"/>
      <c r="F16" s="38"/>
      <c r="G16" s="38"/>
      <c r="H16" s="38"/>
      <c r="I16" s="38"/>
      <c r="J16" s="38"/>
      <c r="K16" s="38"/>
      <c r="L16" s="38"/>
      <c r="M16" s="38"/>
      <c r="N16" s="38"/>
      <c r="O16" s="38"/>
      <c r="P16" s="38"/>
      <c r="Q16" s="38">
        <v>6</v>
      </c>
      <c r="R16" s="38">
        <v>6</v>
      </c>
      <c r="S16" s="38">
        <v>2</v>
      </c>
      <c r="T16" s="38"/>
      <c r="U16" s="38"/>
      <c r="V16" s="38"/>
      <c r="W16" s="38"/>
      <c r="X16" s="38"/>
      <c r="Y16" s="38"/>
      <c r="Z16" s="38">
        <v>80</v>
      </c>
      <c r="AA16" s="38"/>
      <c r="AB16" s="38"/>
      <c r="AC16" s="38"/>
      <c r="AD16" s="38"/>
      <c r="AE16" s="38">
        <v>30</v>
      </c>
      <c r="AF16" s="38">
        <v>20</v>
      </c>
      <c r="AG16" s="38"/>
      <c r="AH16" s="38">
        <v>1</v>
      </c>
      <c r="AI16" s="38"/>
      <c r="AJ16" s="38">
        <v>10</v>
      </c>
      <c r="AK16" s="38"/>
      <c r="AL16" s="38"/>
      <c r="AM16" s="38"/>
      <c r="AN16" s="38">
        <v>14</v>
      </c>
      <c r="AO16" s="38"/>
      <c r="AP16" s="38">
        <v>1</v>
      </c>
      <c r="AQ16" s="38"/>
      <c r="AR16" s="38"/>
      <c r="AS16" s="38"/>
      <c r="AT16" s="38">
        <v>6</v>
      </c>
      <c r="AU16" s="38"/>
      <c r="AV16" s="38">
        <v>10</v>
      </c>
      <c r="AW16" s="38">
        <v>19</v>
      </c>
      <c r="AX16" s="38"/>
      <c r="AY16" s="38">
        <v>8</v>
      </c>
      <c r="AZ16" s="38">
        <v>25</v>
      </c>
      <c r="BA16" s="38">
        <v>25</v>
      </c>
      <c r="BB16" s="38">
        <v>75</v>
      </c>
      <c r="BC16" s="38">
        <v>25</v>
      </c>
      <c r="BD16" s="38">
        <v>75</v>
      </c>
      <c r="BE16" s="38"/>
      <c r="BF16" s="38">
        <v>25</v>
      </c>
      <c r="BG16" s="38">
        <v>40</v>
      </c>
      <c r="BH16" s="38">
        <v>25</v>
      </c>
      <c r="BI16" s="38"/>
      <c r="BJ16" s="38">
        <v>25</v>
      </c>
      <c r="BK16" s="38">
        <v>25</v>
      </c>
      <c r="BL16" s="38">
        <v>10</v>
      </c>
      <c r="BM16" s="38">
        <v>200</v>
      </c>
      <c r="BN16" s="38">
        <v>200</v>
      </c>
      <c r="BO16" s="38">
        <v>200</v>
      </c>
      <c r="BP16" s="38">
        <v>750</v>
      </c>
      <c r="BQ16" s="38">
        <v>400</v>
      </c>
      <c r="BR16" s="38">
        <v>200</v>
      </c>
      <c r="BS16" s="38">
        <v>200</v>
      </c>
      <c r="BT16" s="38">
        <v>200</v>
      </c>
      <c r="BU16" s="38">
        <v>400</v>
      </c>
      <c r="BV16" s="38">
        <v>400</v>
      </c>
      <c r="BW16" s="38">
        <v>106.8</v>
      </c>
    </row>
    <row r="17" spans="2:75" x14ac:dyDescent="0.25">
      <c r="C17" t="s">
        <v>208</v>
      </c>
      <c r="D17" s="38"/>
      <c r="E17" s="38"/>
      <c r="F17" s="38"/>
      <c r="G17" s="38"/>
      <c r="H17" s="38">
        <v>2</v>
      </c>
      <c r="I17" s="38">
        <v>1</v>
      </c>
      <c r="J17" s="38"/>
      <c r="K17" s="38"/>
      <c r="L17" s="38"/>
      <c r="M17" s="38"/>
      <c r="N17" s="38">
        <v>2</v>
      </c>
      <c r="O17" s="38"/>
      <c r="P17" s="38"/>
      <c r="Q17" s="38"/>
      <c r="R17" s="38">
        <v>5</v>
      </c>
      <c r="S17" s="38"/>
      <c r="T17" s="38"/>
      <c r="U17" s="38"/>
      <c r="V17" s="38"/>
      <c r="W17" s="38"/>
      <c r="X17" s="38"/>
      <c r="Y17" s="38"/>
      <c r="Z17" s="38"/>
      <c r="AA17" s="38"/>
      <c r="AB17" s="38"/>
      <c r="AC17" s="38"/>
      <c r="AD17" s="38"/>
      <c r="AE17" s="38">
        <v>8</v>
      </c>
      <c r="AF17" s="38"/>
      <c r="AG17" s="38">
        <v>10</v>
      </c>
      <c r="AH17" s="38">
        <v>60</v>
      </c>
      <c r="AI17" s="38"/>
      <c r="AJ17" s="38"/>
      <c r="AK17" s="38"/>
      <c r="AL17" s="38"/>
      <c r="AM17" s="38"/>
      <c r="AN17" s="38"/>
      <c r="AO17" s="38"/>
      <c r="AP17" s="38"/>
      <c r="AQ17" s="38"/>
      <c r="AR17" s="38"/>
      <c r="AS17" s="38"/>
      <c r="AT17" s="38"/>
      <c r="AU17" s="38"/>
      <c r="AV17" s="38"/>
      <c r="AW17" s="38"/>
      <c r="AX17" s="38"/>
      <c r="AY17" s="38">
        <v>10</v>
      </c>
      <c r="AZ17" s="38">
        <v>25</v>
      </c>
      <c r="BA17" s="38"/>
      <c r="BB17" s="38"/>
      <c r="BC17" s="38"/>
      <c r="BD17" s="38"/>
      <c r="BE17" s="38">
        <v>25</v>
      </c>
      <c r="BF17" s="38">
        <v>25</v>
      </c>
      <c r="BG17" s="38">
        <v>8</v>
      </c>
      <c r="BH17" s="38">
        <v>25</v>
      </c>
      <c r="BI17" s="38"/>
      <c r="BJ17" s="38">
        <v>20</v>
      </c>
      <c r="BK17" s="38">
        <v>50</v>
      </c>
      <c r="BL17" s="38"/>
      <c r="BM17" s="38">
        <v>75</v>
      </c>
      <c r="BN17" s="38">
        <v>75</v>
      </c>
      <c r="BO17" s="38">
        <v>200</v>
      </c>
      <c r="BP17" s="38">
        <v>200</v>
      </c>
      <c r="BQ17" s="38">
        <v>200</v>
      </c>
      <c r="BR17" s="38">
        <v>200</v>
      </c>
      <c r="BS17" s="38">
        <v>200</v>
      </c>
      <c r="BT17" s="38">
        <v>200</v>
      </c>
      <c r="BU17" s="38">
        <v>200</v>
      </c>
      <c r="BV17" s="38">
        <v>400</v>
      </c>
      <c r="BW17" s="38">
        <v>89.04</v>
      </c>
    </row>
    <row r="18" spans="2:75" x14ac:dyDescent="0.25">
      <c r="C18" t="s">
        <v>209</v>
      </c>
      <c r="D18" s="38"/>
      <c r="E18" s="38"/>
      <c r="F18" s="38"/>
      <c r="G18" s="38"/>
      <c r="H18" s="38"/>
      <c r="I18" s="38"/>
      <c r="J18" s="38"/>
      <c r="K18" s="38"/>
      <c r="L18" s="38"/>
      <c r="M18" s="38"/>
      <c r="N18" s="38"/>
      <c r="O18" s="38"/>
      <c r="P18" s="38"/>
      <c r="Q18" s="38">
        <v>6</v>
      </c>
      <c r="R18" s="38">
        <v>8</v>
      </c>
      <c r="S18" s="38">
        <v>3</v>
      </c>
      <c r="T18" s="38"/>
      <c r="U18" s="38"/>
      <c r="V18" s="38"/>
      <c r="W18" s="38"/>
      <c r="X18" s="38"/>
      <c r="Y18" s="38"/>
      <c r="Z18" s="38"/>
      <c r="AA18" s="38"/>
      <c r="AB18" s="38"/>
      <c r="AC18" s="38"/>
      <c r="AD18" s="38"/>
      <c r="AE18" s="38">
        <v>13</v>
      </c>
      <c r="AF18" s="38">
        <v>20</v>
      </c>
      <c r="AG18" s="38"/>
      <c r="AH18" s="38"/>
      <c r="AI18" s="38"/>
      <c r="AJ18" s="38">
        <v>4</v>
      </c>
      <c r="AK18" s="38"/>
      <c r="AL18" s="38"/>
      <c r="AM18" s="38">
        <v>10</v>
      </c>
      <c r="AN18" s="38"/>
      <c r="AO18" s="38">
        <v>40</v>
      </c>
      <c r="AP18" s="38">
        <v>3</v>
      </c>
      <c r="AQ18" s="38"/>
      <c r="AR18" s="38"/>
      <c r="AS18" s="38"/>
      <c r="AT18" s="38">
        <v>10</v>
      </c>
      <c r="AU18" s="38"/>
      <c r="AV18" s="38">
        <v>55</v>
      </c>
      <c r="AW18" s="38">
        <v>15</v>
      </c>
      <c r="AX18" s="38">
        <v>25</v>
      </c>
      <c r="AY18" s="38">
        <v>40</v>
      </c>
      <c r="AZ18" s="38">
        <v>25</v>
      </c>
      <c r="BA18" s="38">
        <v>25</v>
      </c>
      <c r="BB18" s="38">
        <v>25</v>
      </c>
      <c r="BC18" s="38">
        <v>75</v>
      </c>
      <c r="BD18" s="38">
        <v>75</v>
      </c>
      <c r="BE18" s="38">
        <v>75</v>
      </c>
      <c r="BF18" s="38">
        <v>25</v>
      </c>
      <c r="BG18" s="38">
        <v>40</v>
      </c>
      <c r="BH18" s="38">
        <v>25</v>
      </c>
      <c r="BI18" s="38"/>
      <c r="BJ18" s="38">
        <v>10</v>
      </c>
      <c r="BK18" s="38">
        <v>80</v>
      </c>
      <c r="BL18" s="38">
        <v>25</v>
      </c>
      <c r="BM18" s="38">
        <v>75</v>
      </c>
      <c r="BN18" s="38">
        <v>75</v>
      </c>
      <c r="BO18" s="38">
        <v>75</v>
      </c>
      <c r="BP18" s="38">
        <v>200</v>
      </c>
      <c r="BQ18" s="38">
        <v>75</v>
      </c>
      <c r="BR18" s="38"/>
      <c r="BS18" s="38"/>
      <c r="BT18" s="38"/>
      <c r="BU18" s="38"/>
      <c r="BV18" s="38"/>
      <c r="BW18" s="38">
        <v>40.548387096774192</v>
      </c>
    </row>
    <row r="19" spans="2:75" x14ac:dyDescent="0.25">
      <c r="B19" s="22">
        <v>25</v>
      </c>
      <c r="C19" t="s">
        <v>216</v>
      </c>
      <c r="D19" s="38"/>
      <c r="E19" s="38"/>
      <c r="F19" s="38"/>
      <c r="G19" s="38"/>
      <c r="H19" s="38"/>
      <c r="I19" s="38"/>
      <c r="J19" s="38"/>
      <c r="K19" s="38"/>
      <c r="L19" s="38"/>
      <c r="M19" s="38"/>
      <c r="N19" s="38"/>
      <c r="O19" s="38"/>
      <c r="P19" s="38"/>
      <c r="Q19" s="38"/>
      <c r="R19" s="38"/>
      <c r="S19" s="38"/>
      <c r="T19" s="38"/>
      <c r="U19" s="38">
        <v>2</v>
      </c>
      <c r="V19" s="38"/>
      <c r="W19" s="38"/>
      <c r="X19" s="38"/>
      <c r="Y19" s="38"/>
      <c r="Z19" s="38">
        <v>3</v>
      </c>
      <c r="AA19" s="38"/>
      <c r="AB19" s="38"/>
      <c r="AC19" s="38">
        <v>1</v>
      </c>
      <c r="AD19" s="38"/>
      <c r="AE19" s="38"/>
      <c r="AF19" s="38"/>
      <c r="AG19" s="38"/>
      <c r="AH19" s="38"/>
      <c r="AI19" s="38"/>
      <c r="AJ19" s="38"/>
      <c r="AK19" s="38">
        <v>4</v>
      </c>
      <c r="AL19" s="38"/>
      <c r="AM19" s="38"/>
      <c r="AN19" s="38"/>
      <c r="AO19" s="38"/>
      <c r="AP19" s="38"/>
      <c r="AQ19" s="38"/>
      <c r="AR19" s="38"/>
      <c r="AS19" s="38">
        <v>50</v>
      </c>
      <c r="AT19" s="38"/>
      <c r="AU19" s="38">
        <v>25</v>
      </c>
      <c r="AV19" s="38">
        <v>25</v>
      </c>
      <c r="AW19" s="38">
        <v>200</v>
      </c>
      <c r="AX19" s="38">
        <v>300</v>
      </c>
      <c r="AY19" s="38"/>
      <c r="AZ19" s="38">
        <v>200</v>
      </c>
      <c r="BA19" s="38">
        <v>75</v>
      </c>
      <c r="BB19" s="38">
        <v>75</v>
      </c>
      <c r="BC19" s="38">
        <v>75</v>
      </c>
      <c r="BD19" s="38">
        <v>175</v>
      </c>
      <c r="BE19" s="38">
        <v>75</v>
      </c>
      <c r="BF19" s="38">
        <v>400</v>
      </c>
      <c r="BG19" s="38">
        <v>400</v>
      </c>
      <c r="BH19" s="38">
        <v>300</v>
      </c>
      <c r="BI19" s="38">
        <v>350</v>
      </c>
      <c r="BJ19" s="38">
        <v>200</v>
      </c>
      <c r="BK19" s="38">
        <v>750</v>
      </c>
      <c r="BL19" s="38">
        <v>300</v>
      </c>
      <c r="BM19" s="38">
        <v>750</v>
      </c>
      <c r="BN19" s="38">
        <v>25</v>
      </c>
      <c r="BO19" s="38">
        <v>25</v>
      </c>
      <c r="BP19" s="38">
        <v>25</v>
      </c>
      <c r="BQ19" s="38">
        <v>25</v>
      </c>
      <c r="BR19" s="38"/>
      <c r="BS19" s="38"/>
      <c r="BT19" s="38"/>
      <c r="BU19" s="38"/>
      <c r="BV19" s="38"/>
      <c r="BW19" s="38">
        <v>179.07407407407408</v>
      </c>
    </row>
    <row r="20" spans="2:75" x14ac:dyDescent="0.25">
      <c r="C20" t="s">
        <v>217</v>
      </c>
      <c r="D20" s="38"/>
      <c r="E20" s="38">
        <v>5</v>
      </c>
      <c r="F20" s="38">
        <v>33</v>
      </c>
      <c r="G20" s="38">
        <v>98</v>
      </c>
      <c r="H20" s="38">
        <v>113</v>
      </c>
      <c r="I20" s="38">
        <v>21</v>
      </c>
      <c r="J20" s="38">
        <v>33</v>
      </c>
      <c r="K20" s="38"/>
      <c r="L20" s="38">
        <v>6</v>
      </c>
      <c r="M20" s="38"/>
      <c r="N20" s="38"/>
      <c r="O20" s="38"/>
      <c r="P20" s="38">
        <v>16</v>
      </c>
      <c r="Q20" s="38">
        <v>21</v>
      </c>
      <c r="R20" s="38">
        <v>11</v>
      </c>
      <c r="S20" s="38">
        <v>25</v>
      </c>
      <c r="T20" s="38">
        <v>5</v>
      </c>
      <c r="U20" s="38">
        <v>7</v>
      </c>
      <c r="V20" s="38"/>
      <c r="W20" s="38">
        <v>12</v>
      </c>
      <c r="X20" s="38"/>
      <c r="Y20" s="38">
        <v>19</v>
      </c>
      <c r="Z20" s="38"/>
      <c r="AA20" s="38"/>
      <c r="AB20" s="38">
        <v>60</v>
      </c>
      <c r="AC20" s="38">
        <v>64</v>
      </c>
      <c r="AD20" s="38"/>
      <c r="AE20" s="38"/>
      <c r="AF20" s="38">
        <v>8</v>
      </c>
      <c r="AG20" s="38"/>
      <c r="AH20" s="38"/>
      <c r="AI20" s="38"/>
      <c r="AJ20" s="38"/>
      <c r="AK20" s="38"/>
      <c r="AL20" s="38">
        <v>5</v>
      </c>
      <c r="AM20" s="38"/>
      <c r="AN20" s="38"/>
      <c r="AO20" s="38">
        <v>10</v>
      </c>
      <c r="AP20" s="38"/>
      <c r="AQ20" s="38"/>
      <c r="AR20" s="38"/>
      <c r="AS20" s="38"/>
      <c r="AT20" s="38">
        <v>20</v>
      </c>
      <c r="AU20" s="38"/>
      <c r="AV20" s="38"/>
      <c r="AW20" s="38">
        <v>85</v>
      </c>
      <c r="AX20" s="38"/>
      <c r="AY20" s="38"/>
      <c r="AZ20" s="38">
        <v>25</v>
      </c>
      <c r="BA20" s="38">
        <v>25</v>
      </c>
      <c r="BB20" s="38">
        <v>25</v>
      </c>
      <c r="BC20" s="38">
        <v>25</v>
      </c>
      <c r="BD20" s="38">
        <v>25</v>
      </c>
      <c r="BE20" s="38">
        <v>25</v>
      </c>
      <c r="BF20" s="38">
        <v>25</v>
      </c>
      <c r="BG20" s="38"/>
      <c r="BH20" s="38">
        <v>25</v>
      </c>
      <c r="BI20" s="38">
        <v>25</v>
      </c>
      <c r="BJ20" s="38">
        <v>75</v>
      </c>
      <c r="BK20" s="38">
        <v>400</v>
      </c>
      <c r="BL20" s="38">
        <v>75</v>
      </c>
      <c r="BM20" s="38">
        <v>75</v>
      </c>
      <c r="BN20" s="38"/>
      <c r="BO20" s="38"/>
      <c r="BP20" s="38"/>
      <c r="BQ20" s="38"/>
      <c r="BR20" s="38"/>
      <c r="BS20" s="38"/>
      <c r="BT20" s="38"/>
      <c r="BU20" s="38"/>
      <c r="BV20" s="38"/>
      <c r="BW20" s="38">
        <v>43.628571428571426</v>
      </c>
    </row>
    <row r="21" spans="2:75" x14ac:dyDescent="0.25">
      <c r="C21" t="s">
        <v>218</v>
      </c>
      <c r="D21" s="38"/>
      <c r="E21" s="38">
        <v>23</v>
      </c>
      <c r="F21" s="38"/>
      <c r="G21" s="38"/>
      <c r="H21" s="38"/>
      <c r="I21" s="38"/>
      <c r="J21" s="38"/>
      <c r="K21" s="38">
        <v>23</v>
      </c>
      <c r="L21" s="38"/>
      <c r="M21" s="38"/>
      <c r="N21" s="38"/>
      <c r="O21" s="38"/>
      <c r="P21" s="38">
        <v>39</v>
      </c>
      <c r="Q21" s="38">
        <v>280</v>
      </c>
      <c r="R21" s="38">
        <v>60</v>
      </c>
      <c r="S21" s="38">
        <v>20</v>
      </c>
      <c r="T21" s="38">
        <v>11</v>
      </c>
      <c r="U21" s="38">
        <v>32</v>
      </c>
      <c r="V21" s="38"/>
      <c r="W21" s="38">
        <v>39</v>
      </c>
      <c r="X21" s="38">
        <v>75</v>
      </c>
      <c r="Y21" s="38">
        <v>247</v>
      </c>
      <c r="Z21" s="38"/>
      <c r="AA21" s="38"/>
      <c r="AB21" s="38"/>
      <c r="AC21" s="38"/>
      <c r="AD21" s="38"/>
      <c r="AE21" s="38"/>
      <c r="AF21" s="38">
        <v>46</v>
      </c>
      <c r="AG21" s="38"/>
      <c r="AH21" s="38"/>
      <c r="AI21" s="38">
        <v>300</v>
      </c>
      <c r="AJ21" s="38"/>
      <c r="AK21" s="38">
        <v>20</v>
      </c>
      <c r="AL21" s="38">
        <v>4</v>
      </c>
      <c r="AM21" s="38"/>
      <c r="AN21" s="38"/>
      <c r="AO21" s="38"/>
      <c r="AP21" s="38"/>
      <c r="AQ21" s="38">
        <v>1</v>
      </c>
      <c r="AR21" s="38"/>
      <c r="AS21" s="38"/>
      <c r="AT21" s="38"/>
      <c r="AU21" s="38"/>
      <c r="AV21" s="38"/>
      <c r="AW21" s="38">
        <v>5</v>
      </c>
      <c r="AX21" s="38"/>
      <c r="AY21" s="38"/>
      <c r="AZ21" s="38">
        <v>25</v>
      </c>
      <c r="BA21" s="38">
        <v>25</v>
      </c>
      <c r="BB21" s="38">
        <v>75</v>
      </c>
      <c r="BC21" s="38">
        <v>25</v>
      </c>
      <c r="BD21" s="38">
        <v>50</v>
      </c>
      <c r="BE21" s="38">
        <v>25</v>
      </c>
      <c r="BF21" s="38">
        <v>25</v>
      </c>
      <c r="BG21" s="38">
        <v>75</v>
      </c>
      <c r="BH21" s="38">
        <v>200</v>
      </c>
      <c r="BI21" s="38">
        <v>75</v>
      </c>
      <c r="BJ21" s="38">
        <v>75</v>
      </c>
      <c r="BK21" s="38">
        <v>25</v>
      </c>
      <c r="BL21" s="38">
        <v>50</v>
      </c>
      <c r="BM21" s="38">
        <v>25</v>
      </c>
      <c r="BN21" s="38">
        <v>75</v>
      </c>
      <c r="BO21" s="38"/>
      <c r="BP21" s="38"/>
      <c r="BQ21" s="38"/>
      <c r="BR21" s="38"/>
      <c r="BS21" s="38"/>
      <c r="BT21" s="38"/>
      <c r="BU21" s="38"/>
      <c r="BV21" s="38"/>
      <c r="BW21" s="38">
        <v>64.84375</v>
      </c>
    </row>
    <row r="22" spans="2:75" x14ac:dyDescent="0.25">
      <c r="C22" t="s">
        <v>219</v>
      </c>
      <c r="D22" s="38"/>
      <c r="E22" s="38"/>
      <c r="F22" s="38"/>
      <c r="G22" s="38">
        <v>13</v>
      </c>
      <c r="H22" s="38">
        <v>47</v>
      </c>
      <c r="I22" s="38"/>
      <c r="J22" s="38">
        <v>11</v>
      </c>
      <c r="K22" s="38">
        <v>106</v>
      </c>
      <c r="L22" s="38">
        <v>10</v>
      </c>
      <c r="M22" s="38"/>
      <c r="N22" s="38">
        <v>14</v>
      </c>
      <c r="O22" s="38">
        <v>21</v>
      </c>
      <c r="P22" s="38">
        <v>46</v>
      </c>
      <c r="Q22" s="38">
        <v>15</v>
      </c>
      <c r="R22" s="38">
        <v>35</v>
      </c>
      <c r="S22" s="38">
        <v>5</v>
      </c>
      <c r="T22" s="38">
        <v>7</v>
      </c>
      <c r="U22" s="38"/>
      <c r="V22" s="38">
        <v>26</v>
      </c>
      <c r="W22" s="38">
        <v>17</v>
      </c>
      <c r="X22" s="38">
        <v>8</v>
      </c>
      <c r="Y22" s="38">
        <v>25</v>
      </c>
      <c r="Z22" s="38">
        <v>15</v>
      </c>
      <c r="AA22" s="38">
        <v>12</v>
      </c>
      <c r="AB22" s="38">
        <v>30</v>
      </c>
      <c r="AC22" s="38">
        <v>96</v>
      </c>
      <c r="AD22" s="38"/>
      <c r="AE22" s="38"/>
      <c r="AF22" s="38"/>
      <c r="AG22" s="38"/>
      <c r="AH22" s="38"/>
      <c r="AI22" s="38"/>
      <c r="AJ22" s="38"/>
      <c r="AK22" s="38"/>
      <c r="AL22" s="38"/>
      <c r="AM22" s="38"/>
      <c r="AN22" s="38"/>
      <c r="AO22" s="38"/>
      <c r="AP22" s="38"/>
      <c r="AQ22" s="38"/>
      <c r="AR22" s="38"/>
      <c r="AS22" s="38"/>
      <c r="AT22" s="38"/>
      <c r="AU22" s="38"/>
      <c r="AV22" s="38">
        <v>15</v>
      </c>
      <c r="AW22" s="38">
        <v>10</v>
      </c>
      <c r="AX22" s="38">
        <v>10</v>
      </c>
      <c r="AY22" s="38">
        <v>25</v>
      </c>
      <c r="AZ22" s="38">
        <v>25</v>
      </c>
      <c r="BA22" s="38">
        <v>25</v>
      </c>
      <c r="BB22" s="38">
        <v>25</v>
      </c>
      <c r="BC22" s="38">
        <v>25</v>
      </c>
      <c r="BD22" s="38">
        <v>25</v>
      </c>
      <c r="BE22" s="38">
        <v>25</v>
      </c>
      <c r="BF22" s="38">
        <v>25</v>
      </c>
      <c r="BG22" s="38">
        <v>75</v>
      </c>
      <c r="BH22" s="38">
        <v>75</v>
      </c>
      <c r="BI22" s="38">
        <v>900</v>
      </c>
      <c r="BJ22" s="38">
        <v>200</v>
      </c>
      <c r="BK22" s="38">
        <v>200</v>
      </c>
      <c r="BL22" s="38">
        <v>100</v>
      </c>
      <c r="BM22" s="38">
        <v>75</v>
      </c>
      <c r="BN22" s="38">
        <v>75</v>
      </c>
      <c r="BO22" s="38">
        <v>25</v>
      </c>
      <c r="BP22" s="38">
        <v>25</v>
      </c>
      <c r="BQ22" s="38"/>
      <c r="BR22" s="38"/>
      <c r="BS22" s="38"/>
      <c r="BT22" s="38">
        <v>25</v>
      </c>
      <c r="BU22" s="38">
        <v>30</v>
      </c>
      <c r="BV22" s="38">
        <v>75</v>
      </c>
      <c r="BW22" s="38">
        <v>60.772727272727273</v>
      </c>
    </row>
    <row r="23" spans="2:75" x14ac:dyDescent="0.25">
      <c r="C23" t="s">
        <v>220</v>
      </c>
      <c r="D23" s="38"/>
      <c r="E23" s="38"/>
      <c r="F23" s="38"/>
      <c r="G23" s="38"/>
      <c r="H23" s="38"/>
      <c r="I23" s="38"/>
      <c r="J23" s="38"/>
      <c r="K23" s="38"/>
      <c r="L23" s="38"/>
      <c r="M23" s="38"/>
      <c r="N23" s="38"/>
      <c r="O23" s="38"/>
      <c r="P23" s="38">
        <v>17</v>
      </c>
      <c r="Q23" s="38">
        <v>78</v>
      </c>
      <c r="R23" s="38">
        <v>4</v>
      </c>
      <c r="S23" s="38">
        <v>2</v>
      </c>
      <c r="T23" s="38"/>
      <c r="U23" s="38">
        <v>5</v>
      </c>
      <c r="V23" s="38"/>
      <c r="W23" s="38">
        <v>24</v>
      </c>
      <c r="X23" s="38">
        <v>11</v>
      </c>
      <c r="Y23" s="38">
        <v>214</v>
      </c>
      <c r="Z23" s="38">
        <v>80</v>
      </c>
      <c r="AA23" s="38">
        <v>15</v>
      </c>
      <c r="AB23" s="38">
        <v>10</v>
      </c>
      <c r="AC23" s="38"/>
      <c r="AD23" s="38"/>
      <c r="AE23" s="38"/>
      <c r="AF23" s="38">
        <v>42</v>
      </c>
      <c r="AG23" s="38"/>
      <c r="AH23" s="38"/>
      <c r="AI23" s="38"/>
      <c r="AJ23" s="38"/>
      <c r="AK23" s="38"/>
      <c r="AL23" s="38"/>
      <c r="AM23" s="38"/>
      <c r="AN23" s="38">
        <v>3</v>
      </c>
      <c r="AO23" s="38"/>
      <c r="AP23" s="38"/>
      <c r="AQ23" s="38"/>
      <c r="AR23" s="38"/>
      <c r="AS23" s="38"/>
      <c r="AT23" s="38"/>
      <c r="AU23" s="38"/>
      <c r="AV23" s="38">
        <v>12</v>
      </c>
      <c r="AW23" s="38">
        <v>2</v>
      </c>
      <c r="AX23" s="38">
        <v>1</v>
      </c>
      <c r="AY23" s="38"/>
      <c r="AZ23" s="38">
        <v>25</v>
      </c>
      <c r="BA23" s="38">
        <v>25</v>
      </c>
      <c r="BB23" s="38">
        <v>75</v>
      </c>
      <c r="BC23" s="38">
        <v>150</v>
      </c>
      <c r="BD23" s="38">
        <v>75</v>
      </c>
      <c r="BE23" s="38">
        <v>200</v>
      </c>
      <c r="BF23" s="38">
        <v>200</v>
      </c>
      <c r="BG23" s="38">
        <v>400</v>
      </c>
      <c r="BH23" s="38">
        <v>200</v>
      </c>
      <c r="BI23" s="38">
        <v>700</v>
      </c>
      <c r="BJ23" s="38">
        <v>75</v>
      </c>
      <c r="BK23" s="38">
        <v>400</v>
      </c>
      <c r="BL23" s="38">
        <v>200</v>
      </c>
      <c r="BM23" s="38">
        <v>75</v>
      </c>
      <c r="BN23" s="38"/>
      <c r="BO23" s="38">
        <v>200</v>
      </c>
      <c r="BP23" s="38">
        <v>25</v>
      </c>
      <c r="BQ23" s="38"/>
      <c r="BR23" s="38">
        <v>75</v>
      </c>
      <c r="BS23" s="38">
        <v>25</v>
      </c>
      <c r="BT23" s="38"/>
      <c r="BU23" s="38">
        <v>250</v>
      </c>
      <c r="BV23" s="38">
        <v>200</v>
      </c>
      <c r="BW23" s="38">
        <v>113.75</v>
      </c>
    </row>
    <row r="24" spans="2:75" x14ac:dyDescent="0.25">
      <c r="C24" t="s">
        <v>221</v>
      </c>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v>50</v>
      </c>
      <c r="AV24" s="38"/>
      <c r="AW24" s="38">
        <v>40</v>
      </c>
      <c r="AX24" s="38"/>
      <c r="AY24" s="38">
        <v>25</v>
      </c>
      <c r="AZ24" s="38"/>
      <c r="BA24" s="38"/>
      <c r="BB24" s="38">
        <v>25</v>
      </c>
      <c r="BC24" s="38"/>
      <c r="BD24" s="38">
        <v>25</v>
      </c>
      <c r="BE24" s="38">
        <v>15</v>
      </c>
      <c r="BF24" s="38">
        <v>25</v>
      </c>
      <c r="BG24" s="38">
        <v>25</v>
      </c>
      <c r="BH24" s="38">
        <v>25</v>
      </c>
      <c r="BI24" s="38">
        <v>75</v>
      </c>
      <c r="BJ24" s="38">
        <v>200</v>
      </c>
      <c r="BK24" s="38">
        <v>75</v>
      </c>
      <c r="BL24" s="38">
        <v>25</v>
      </c>
      <c r="BM24" s="38">
        <v>75</v>
      </c>
      <c r="BN24" s="38"/>
      <c r="BO24" s="38"/>
      <c r="BP24" s="38"/>
      <c r="BQ24" s="38"/>
      <c r="BR24" s="38"/>
      <c r="BS24" s="38">
        <v>25</v>
      </c>
      <c r="BT24" s="38">
        <v>25</v>
      </c>
      <c r="BU24" s="38">
        <v>50</v>
      </c>
      <c r="BV24" s="38">
        <v>75</v>
      </c>
      <c r="BW24" s="38">
        <v>48.888888888888886</v>
      </c>
    </row>
    <row r="25" spans="2:75" x14ac:dyDescent="0.25">
      <c r="C25" t="s">
        <v>222</v>
      </c>
      <c r="D25" s="38"/>
      <c r="E25" s="38"/>
      <c r="F25" s="38"/>
      <c r="G25" s="38"/>
      <c r="H25" s="38"/>
      <c r="I25" s="38"/>
      <c r="J25" s="38"/>
      <c r="K25" s="38"/>
      <c r="L25" s="38"/>
      <c r="M25" s="38">
        <v>23</v>
      </c>
      <c r="N25" s="38">
        <v>26</v>
      </c>
      <c r="O25" s="38">
        <v>36</v>
      </c>
      <c r="P25" s="38">
        <v>232</v>
      </c>
      <c r="Q25" s="38">
        <v>6</v>
      </c>
      <c r="R25" s="38">
        <v>1</v>
      </c>
      <c r="S25" s="38">
        <v>70</v>
      </c>
      <c r="T25" s="38">
        <v>122</v>
      </c>
      <c r="U25" s="38"/>
      <c r="V25" s="38">
        <v>36</v>
      </c>
      <c r="W25" s="38">
        <v>325</v>
      </c>
      <c r="X25" s="38">
        <v>2</v>
      </c>
      <c r="Y25" s="38">
        <v>37</v>
      </c>
      <c r="Z25" s="38">
        <v>110</v>
      </c>
      <c r="AA25" s="38">
        <v>196</v>
      </c>
      <c r="AB25" s="38">
        <v>67</v>
      </c>
      <c r="AC25" s="38">
        <v>16</v>
      </c>
      <c r="AD25" s="38">
        <v>52</v>
      </c>
      <c r="AE25" s="38">
        <v>300</v>
      </c>
      <c r="AF25" s="38">
        <v>442</v>
      </c>
      <c r="AG25" s="38">
        <v>1100</v>
      </c>
      <c r="AH25" s="38">
        <v>100</v>
      </c>
      <c r="AI25" s="38"/>
      <c r="AJ25" s="38"/>
      <c r="AK25" s="38">
        <v>30</v>
      </c>
      <c r="AL25" s="38">
        <v>30</v>
      </c>
      <c r="AM25" s="38">
        <v>30</v>
      </c>
      <c r="AN25" s="38">
        <v>10</v>
      </c>
      <c r="AO25" s="38">
        <v>50</v>
      </c>
      <c r="AP25" s="38">
        <v>50</v>
      </c>
      <c r="AQ25" s="38">
        <v>50</v>
      </c>
      <c r="AR25" s="38">
        <v>40</v>
      </c>
      <c r="AS25" s="38">
        <v>40</v>
      </c>
      <c r="AT25" s="38">
        <v>30</v>
      </c>
      <c r="AU25" s="38">
        <v>300</v>
      </c>
      <c r="AV25" s="38">
        <v>80</v>
      </c>
      <c r="AW25" s="38">
        <v>50</v>
      </c>
      <c r="AX25" s="38">
        <v>20</v>
      </c>
      <c r="AY25" s="38">
        <v>200</v>
      </c>
      <c r="AZ25" s="38">
        <v>75</v>
      </c>
      <c r="BA25" s="38">
        <v>25</v>
      </c>
      <c r="BB25" s="38">
        <v>200</v>
      </c>
      <c r="BC25" s="38">
        <v>200</v>
      </c>
      <c r="BD25" s="38">
        <v>200</v>
      </c>
      <c r="BE25" s="38">
        <v>200</v>
      </c>
      <c r="BF25" s="38">
        <v>400</v>
      </c>
      <c r="BG25" s="38">
        <v>400</v>
      </c>
      <c r="BH25" s="38">
        <v>750</v>
      </c>
      <c r="BI25" s="38">
        <v>900</v>
      </c>
      <c r="BJ25" s="38">
        <v>1500</v>
      </c>
      <c r="BK25" s="38">
        <v>1500</v>
      </c>
      <c r="BL25" s="38">
        <v>500</v>
      </c>
      <c r="BM25" s="38">
        <v>750</v>
      </c>
      <c r="BN25" s="38">
        <v>75</v>
      </c>
      <c r="BO25" s="38">
        <v>75</v>
      </c>
      <c r="BP25" s="38">
        <v>25</v>
      </c>
      <c r="BQ25" s="38">
        <v>75</v>
      </c>
      <c r="BR25" s="38"/>
      <c r="BS25" s="38"/>
      <c r="BT25" s="38"/>
      <c r="BU25" s="38"/>
      <c r="BV25" s="38"/>
      <c r="BW25" s="38">
        <v>225.16666666666666</v>
      </c>
    </row>
    <row r="26" spans="2:75" x14ac:dyDescent="0.25">
      <c r="C26" t="s">
        <v>223</v>
      </c>
      <c r="D26" s="38"/>
      <c r="E26" s="38"/>
      <c r="F26" s="38"/>
      <c r="G26" s="38">
        <v>15</v>
      </c>
      <c r="H26" s="38">
        <v>31</v>
      </c>
      <c r="I26" s="38"/>
      <c r="J26" s="38"/>
      <c r="K26" s="38"/>
      <c r="L26" s="38">
        <v>502</v>
      </c>
      <c r="M26" s="38">
        <v>2500</v>
      </c>
      <c r="N26" s="38">
        <v>950</v>
      </c>
      <c r="O26" s="38">
        <v>29</v>
      </c>
      <c r="P26" s="38">
        <v>23</v>
      </c>
      <c r="Q26" s="38">
        <v>35</v>
      </c>
      <c r="R26" s="38">
        <v>8</v>
      </c>
      <c r="S26" s="38">
        <v>150</v>
      </c>
      <c r="T26" s="38"/>
      <c r="U26" s="38">
        <v>1000</v>
      </c>
      <c r="V26" s="38">
        <v>1000</v>
      </c>
      <c r="W26" s="38">
        <v>474</v>
      </c>
      <c r="X26" s="38">
        <v>300</v>
      </c>
      <c r="Y26" s="38">
        <v>1160</v>
      </c>
      <c r="Z26" s="38">
        <v>328</v>
      </c>
      <c r="AA26" s="38">
        <v>64</v>
      </c>
      <c r="AB26" s="38">
        <v>50</v>
      </c>
      <c r="AC26" s="38">
        <v>54</v>
      </c>
      <c r="AD26" s="38">
        <v>69</v>
      </c>
      <c r="AE26" s="38">
        <v>24</v>
      </c>
      <c r="AF26" s="38">
        <v>141</v>
      </c>
      <c r="AG26" s="38">
        <v>400</v>
      </c>
      <c r="AH26" s="38">
        <v>100</v>
      </c>
      <c r="AI26" s="38">
        <v>150</v>
      </c>
      <c r="AJ26" s="38">
        <v>300</v>
      </c>
      <c r="AK26" s="38">
        <v>300</v>
      </c>
      <c r="AL26" s="38">
        <v>70</v>
      </c>
      <c r="AM26" s="38">
        <v>15</v>
      </c>
      <c r="AN26" s="38">
        <v>10</v>
      </c>
      <c r="AO26" s="38">
        <v>7</v>
      </c>
      <c r="AP26" s="38">
        <v>30</v>
      </c>
      <c r="AQ26" s="38">
        <v>50</v>
      </c>
      <c r="AR26" s="38">
        <v>40</v>
      </c>
      <c r="AS26" s="38"/>
      <c r="AT26" s="38"/>
      <c r="AU26" s="38">
        <v>100</v>
      </c>
      <c r="AV26" s="38">
        <v>20</v>
      </c>
      <c r="AW26" s="38"/>
      <c r="AX26" s="38">
        <v>20</v>
      </c>
      <c r="AY26" s="38">
        <v>25</v>
      </c>
      <c r="AZ26" s="38">
        <v>25</v>
      </c>
      <c r="BA26" s="38">
        <v>25</v>
      </c>
      <c r="BB26" s="38">
        <v>25</v>
      </c>
      <c r="BC26" s="38">
        <v>25</v>
      </c>
      <c r="BD26" s="38">
        <v>25</v>
      </c>
      <c r="BE26" s="38">
        <v>25</v>
      </c>
      <c r="BF26" s="38">
        <v>75</v>
      </c>
      <c r="BG26" s="38">
        <v>25</v>
      </c>
      <c r="BH26" s="38">
        <v>25</v>
      </c>
      <c r="BI26" s="38">
        <v>25</v>
      </c>
      <c r="BJ26" s="38"/>
      <c r="BK26" s="38">
        <v>200</v>
      </c>
      <c r="BL26" s="38"/>
      <c r="BM26" s="38"/>
      <c r="BN26" s="38">
        <v>25</v>
      </c>
      <c r="BO26" s="38">
        <v>75</v>
      </c>
      <c r="BP26" s="38">
        <v>25</v>
      </c>
      <c r="BQ26" s="38"/>
      <c r="BR26" s="38">
        <v>25</v>
      </c>
      <c r="BS26" s="38"/>
      <c r="BT26" s="38"/>
      <c r="BU26" s="38">
        <v>25</v>
      </c>
      <c r="BV26" s="38">
        <v>75</v>
      </c>
      <c r="BW26" s="38">
        <v>205.34545454545454</v>
      </c>
    </row>
    <row r="27" spans="2:75" x14ac:dyDescent="0.25">
      <c r="C27" t="s">
        <v>224</v>
      </c>
      <c r="D27" s="38"/>
      <c r="E27" s="38"/>
      <c r="F27" s="38">
        <v>32</v>
      </c>
      <c r="G27" s="38"/>
      <c r="H27" s="38">
        <v>26</v>
      </c>
      <c r="I27" s="38"/>
      <c r="J27" s="38"/>
      <c r="K27" s="38"/>
      <c r="L27" s="38"/>
      <c r="M27" s="38">
        <v>39</v>
      </c>
      <c r="N27" s="38">
        <v>31</v>
      </c>
      <c r="O27" s="38"/>
      <c r="P27" s="38">
        <v>3</v>
      </c>
      <c r="Q27" s="38">
        <v>4</v>
      </c>
      <c r="R27" s="38"/>
      <c r="S27" s="38">
        <v>2</v>
      </c>
      <c r="T27" s="38">
        <v>5</v>
      </c>
      <c r="U27" s="38"/>
      <c r="V27" s="38"/>
      <c r="W27" s="38"/>
      <c r="X27" s="38"/>
      <c r="Y27" s="38">
        <v>23</v>
      </c>
      <c r="Z27" s="38">
        <v>4</v>
      </c>
      <c r="AA27" s="38">
        <v>3</v>
      </c>
      <c r="AB27" s="38">
        <v>2</v>
      </c>
      <c r="AC27" s="38">
        <v>2</v>
      </c>
      <c r="AD27" s="38">
        <v>16</v>
      </c>
      <c r="AE27" s="38">
        <v>4</v>
      </c>
      <c r="AF27" s="38">
        <v>4</v>
      </c>
      <c r="AG27" s="38"/>
      <c r="AH27" s="38">
        <v>10</v>
      </c>
      <c r="AI27" s="38"/>
      <c r="AJ27" s="38">
        <v>10</v>
      </c>
      <c r="AK27" s="38"/>
      <c r="AL27" s="38"/>
      <c r="AM27" s="38"/>
      <c r="AN27" s="38"/>
      <c r="AO27" s="38">
        <v>7</v>
      </c>
      <c r="AP27" s="38"/>
      <c r="AQ27" s="38">
        <v>27</v>
      </c>
      <c r="AR27" s="38"/>
      <c r="AS27" s="38"/>
      <c r="AT27" s="38">
        <v>10</v>
      </c>
      <c r="AU27" s="38"/>
      <c r="AV27" s="38">
        <v>40</v>
      </c>
      <c r="AW27" s="38">
        <v>40</v>
      </c>
      <c r="AX27" s="38">
        <v>10</v>
      </c>
      <c r="AY27" s="38"/>
      <c r="AZ27" s="38">
        <v>25</v>
      </c>
      <c r="BA27" s="38">
        <v>25</v>
      </c>
      <c r="BB27" s="38">
        <v>75</v>
      </c>
      <c r="BC27" s="38">
        <v>25</v>
      </c>
      <c r="BD27" s="38">
        <v>25</v>
      </c>
      <c r="BE27" s="38">
        <v>25</v>
      </c>
      <c r="BF27" s="38">
        <v>75</v>
      </c>
      <c r="BG27" s="38">
        <v>75</v>
      </c>
      <c r="BH27" s="38">
        <v>25</v>
      </c>
      <c r="BI27" s="38">
        <v>750</v>
      </c>
      <c r="BJ27" s="38">
        <v>750</v>
      </c>
      <c r="BK27" s="38">
        <v>750</v>
      </c>
      <c r="BL27" s="38">
        <v>200</v>
      </c>
      <c r="BM27" s="38">
        <v>200</v>
      </c>
      <c r="BN27" s="38">
        <v>200</v>
      </c>
      <c r="BO27" s="38">
        <v>75</v>
      </c>
      <c r="BP27" s="38">
        <v>75</v>
      </c>
      <c r="BQ27" s="38">
        <v>25</v>
      </c>
      <c r="BR27" s="38"/>
      <c r="BS27" s="38"/>
      <c r="BT27" s="38"/>
      <c r="BU27" s="38">
        <v>75</v>
      </c>
      <c r="BV27" s="38">
        <v>400</v>
      </c>
      <c r="BW27" s="38">
        <v>96.11363636363636</v>
      </c>
    </row>
    <row r="28" spans="2:75" x14ac:dyDescent="0.25">
      <c r="B28" s="22">
        <v>26</v>
      </c>
      <c r="C28" t="s">
        <v>233</v>
      </c>
      <c r="D28" s="38"/>
      <c r="E28" s="38"/>
      <c r="F28" s="38">
        <v>3</v>
      </c>
      <c r="G28" s="38"/>
      <c r="H28" s="38">
        <v>20</v>
      </c>
      <c r="I28" s="38">
        <v>18</v>
      </c>
      <c r="J28" s="38"/>
      <c r="K28" s="38"/>
      <c r="L28" s="38"/>
      <c r="M28" s="38"/>
      <c r="N28" s="38">
        <v>18</v>
      </c>
      <c r="O28" s="38">
        <v>11</v>
      </c>
      <c r="P28" s="38"/>
      <c r="Q28" s="38"/>
      <c r="R28" s="38"/>
      <c r="S28" s="38"/>
      <c r="T28" s="38"/>
      <c r="U28" s="38"/>
      <c r="V28" s="38"/>
      <c r="W28" s="38"/>
      <c r="X28" s="38">
        <v>26</v>
      </c>
      <c r="Y28" s="38"/>
      <c r="Z28" s="38"/>
      <c r="AA28" s="38"/>
      <c r="AB28" s="38"/>
      <c r="AC28" s="38">
        <v>4</v>
      </c>
      <c r="AD28" s="38">
        <v>1</v>
      </c>
      <c r="AE28" s="38"/>
      <c r="AF28" s="38"/>
      <c r="AG28" s="38"/>
      <c r="AH28" s="38"/>
      <c r="AI28" s="38"/>
      <c r="AJ28" s="38">
        <v>20</v>
      </c>
      <c r="AK28" s="38">
        <v>10</v>
      </c>
      <c r="AL28" s="38">
        <v>12</v>
      </c>
      <c r="AM28" s="38"/>
      <c r="AN28" s="38"/>
      <c r="AO28" s="38"/>
      <c r="AP28" s="38">
        <v>250</v>
      </c>
      <c r="AQ28" s="38">
        <v>400</v>
      </c>
      <c r="AR28" s="38"/>
      <c r="AS28" s="38">
        <v>10</v>
      </c>
      <c r="AT28" s="38"/>
      <c r="AU28" s="38"/>
      <c r="AV28" s="38"/>
      <c r="AW28" s="38"/>
      <c r="AX28" s="38"/>
      <c r="AY28" s="38"/>
      <c r="AZ28" s="38">
        <v>25</v>
      </c>
      <c r="BA28" s="38"/>
      <c r="BB28" s="38"/>
      <c r="BC28" s="38">
        <v>25</v>
      </c>
      <c r="BD28" s="38"/>
      <c r="BE28" s="38">
        <v>25</v>
      </c>
      <c r="BF28" s="38"/>
      <c r="BG28" s="38"/>
      <c r="BH28" s="38"/>
      <c r="BI28" s="38">
        <v>25</v>
      </c>
      <c r="BJ28" s="38"/>
      <c r="BK28" s="38"/>
      <c r="BL28" s="38"/>
      <c r="BM28" s="38"/>
      <c r="BN28" s="38"/>
      <c r="BO28" s="38"/>
      <c r="BP28" s="38"/>
      <c r="BQ28" s="38"/>
      <c r="BR28" s="38"/>
      <c r="BS28" s="38"/>
      <c r="BT28" s="38"/>
      <c r="BU28" s="38"/>
      <c r="BV28" s="38"/>
      <c r="BW28" s="38">
        <v>50.166666666666664</v>
      </c>
    </row>
    <row r="29" spans="2:75" x14ac:dyDescent="0.25">
      <c r="C29" t="s">
        <v>234</v>
      </c>
      <c r="D29" s="38"/>
      <c r="E29" s="38"/>
      <c r="F29" s="38">
        <v>19</v>
      </c>
      <c r="G29" s="38">
        <v>15</v>
      </c>
      <c r="H29" s="38"/>
      <c r="I29" s="38">
        <v>175</v>
      </c>
      <c r="J29" s="38">
        <v>307</v>
      </c>
      <c r="K29" s="38">
        <v>17</v>
      </c>
      <c r="L29" s="38">
        <v>347</v>
      </c>
      <c r="M29" s="38">
        <v>51</v>
      </c>
      <c r="N29" s="38">
        <v>19</v>
      </c>
      <c r="O29" s="38"/>
      <c r="P29" s="38">
        <v>37</v>
      </c>
      <c r="Q29" s="38"/>
      <c r="R29" s="38"/>
      <c r="S29" s="38"/>
      <c r="T29" s="38"/>
      <c r="U29" s="38"/>
      <c r="V29" s="38"/>
      <c r="W29" s="38"/>
      <c r="X29" s="38">
        <v>17</v>
      </c>
      <c r="Y29" s="38">
        <v>2</v>
      </c>
      <c r="Z29" s="38">
        <v>5</v>
      </c>
      <c r="AA29" s="38"/>
      <c r="AB29" s="38"/>
      <c r="AC29" s="38">
        <v>20</v>
      </c>
      <c r="AD29" s="38"/>
      <c r="AE29" s="38">
        <v>100</v>
      </c>
      <c r="AF29" s="38"/>
      <c r="AG29" s="38">
        <v>30</v>
      </c>
      <c r="AH29" s="38"/>
      <c r="AI29" s="38"/>
      <c r="AJ29" s="38">
        <v>25</v>
      </c>
      <c r="AK29" s="38">
        <v>3</v>
      </c>
      <c r="AL29" s="38">
        <v>100</v>
      </c>
      <c r="AM29" s="38"/>
      <c r="AN29" s="38">
        <v>25</v>
      </c>
      <c r="AO29" s="38"/>
      <c r="AP29" s="38">
        <v>50</v>
      </c>
      <c r="AQ29" s="38">
        <v>50</v>
      </c>
      <c r="AR29" s="38"/>
      <c r="AS29" s="38"/>
      <c r="AT29" s="38"/>
      <c r="AU29" s="38">
        <v>100</v>
      </c>
      <c r="AV29" s="38">
        <v>30</v>
      </c>
      <c r="AW29" s="38"/>
      <c r="AX29" s="38">
        <v>4</v>
      </c>
      <c r="AY29" s="38"/>
      <c r="AZ29" s="38">
        <v>25</v>
      </c>
      <c r="BA29" s="38">
        <v>75</v>
      </c>
      <c r="BB29" s="38">
        <v>200</v>
      </c>
      <c r="BC29" s="38">
        <v>200</v>
      </c>
      <c r="BD29" s="38">
        <v>75</v>
      </c>
      <c r="BE29" s="38">
        <v>75</v>
      </c>
      <c r="BF29" s="38">
        <v>25</v>
      </c>
      <c r="BG29" s="38"/>
      <c r="BH29" s="38">
        <v>25</v>
      </c>
      <c r="BI29" s="38">
        <v>25</v>
      </c>
      <c r="BJ29" s="38">
        <v>25</v>
      </c>
      <c r="BK29" s="38">
        <v>25</v>
      </c>
      <c r="BL29" s="38">
        <v>25</v>
      </c>
      <c r="BM29" s="38"/>
      <c r="BN29" s="38">
        <v>750</v>
      </c>
      <c r="BO29" s="38">
        <v>75</v>
      </c>
      <c r="BP29" s="38">
        <v>75</v>
      </c>
      <c r="BQ29" s="38">
        <v>75</v>
      </c>
      <c r="BR29" s="38">
        <v>750</v>
      </c>
      <c r="BS29" s="38">
        <v>400</v>
      </c>
      <c r="BT29" s="38">
        <v>200</v>
      </c>
      <c r="BU29" s="38">
        <v>400</v>
      </c>
      <c r="BV29" s="38">
        <v>750</v>
      </c>
      <c r="BW29" s="38">
        <v>129.4</v>
      </c>
    </row>
    <row r="30" spans="2:75" x14ac:dyDescent="0.25">
      <c r="C30" t="s">
        <v>235</v>
      </c>
      <c r="D30" s="38">
        <v>87</v>
      </c>
      <c r="E30" s="38">
        <v>26</v>
      </c>
      <c r="F30" s="38">
        <v>24</v>
      </c>
      <c r="G30" s="38">
        <v>16</v>
      </c>
      <c r="H30" s="38">
        <v>7</v>
      </c>
      <c r="I30" s="38">
        <v>64</v>
      </c>
      <c r="J30" s="38">
        <v>14</v>
      </c>
      <c r="K30" s="38">
        <v>13</v>
      </c>
      <c r="L30" s="38">
        <v>17</v>
      </c>
      <c r="M30" s="38">
        <v>7</v>
      </c>
      <c r="N30" s="38">
        <v>13</v>
      </c>
      <c r="O30" s="38">
        <v>41</v>
      </c>
      <c r="P30" s="38">
        <v>20</v>
      </c>
      <c r="Q30" s="38"/>
      <c r="R30" s="38"/>
      <c r="S30" s="38"/>
      <c r="T30" s="38"/>
      <c r="U30" s="38"/>
      <c r="V30" s="38"/>
      <c r="W30" s="38"/>
      <c r="X30" s="38">
        <v>15</v>
      </c>
      <c r="Y30" s="38">
        <v>6</v>
      </c>
      <c r="Z30" s="38">
        <v>1</v>
      </c>
      <c r="AA30" s="38"/>
      <c r="AB30" s="38"/>
      <c r="AC30" s="38"/>
      <c r="AD30" s="38"/>
      <c r="AE30" s="38">
        <v>59</v>
      </c>
      <c r="AF30" s="38">
        <v>3</v>
      </c>
      <c r="AG30" s="38"/>
      <c r="AH30" s="38"/>
      <c r="AI30" s="38">
        <v>12</v>
      </c>
      <c r="AJ30" s="38">
        <v>40</v>
      </c>
      <c r="AK30" s="38"/>
      <c r="AL30" s="38"/>
      <c r="AM30" s="38"/>
      <c r="AN30" s="38"/>
      <c r="AO30" s="38"/>
      <c r="AP30" s="38">
        <v>50</v>
      </c>
      <c r="AQ30" s="38"/>
      <c r="AR30" s="38"/>
      <c r="AS30" s="38"/>
      <c r="AT30" s="38">
        <v>50</v>
      </c>
      <c r="AU30" s="38"/>
      <c r="AV30" s="38">
        <v>10</v>
      </c>
      <c r="AW30" s="38"/>
      <c r="AX30" s="38"/>
      <c r="AY30" s="38"/>
      <c r="AZ30" s="38">
        <v>200</v>
      </c>
      <c r="BA30" s="38">
        <v>25</v>
      </c>
      <c r="BB30" s="38"/>
      <c r="BC30" s="38">
        <v>75</v>
      </c>
      <c r="BD30" s="38">
        <v>25</v>
      </c>
      <c r="BE30" s="38">
        <v>400</v>
      </c>
      <c r="BF30" s="38">
        <v>200</v>
      </c>
      <c r="BG30" s="38">
        <v>400</v>
      </c>
      <c r="BH30" s="38">
        <v>25</v>
      </c>
      <c r="BI30" s="38">
        <v>75</v>
      </c>
      <c r="BJ30" s="38"/>
      <c r="BK30" s="38"/>
      <c r="BL30" s="38"/>
      <c r="BM30" s="38">
        <v>200</v>
      </c>
      <c r="BN30" s="38">
        <v>25</v>
      </c>
      <c r="BO30" s="38"/>
      <c r="BP30" s="38"/>
      <c r="BQ30" s="38">
        <v>200</v>
      </c>
      <c r="BR30" s="38">
        <v>25</v>
      </c>
      <c r="BS30" s="38">
        <v>400</v>
      </c>
      <c r="BT30" s="38">
        <v>75</v>
      </c>
      <c r="BU30" s="38">
        <v>25</v>
      </c>
      <c r="BV30" s="38"/>
      <c r="BW30" s="38">
        <v>76.15384615384616</v>
      </c>
    </row>
    <row r="31" spans="2:75" x14ac:dyDescent="0.25">
      <c r="C31" t="s">
        <v>236</v>
      </c>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v>10</v>
      </c>
      <c r="AF31" s="38"/>
      <c r="AG31" s="38"/>
      <c r="AH31" s="38"/>
      <c r="AI31" s="38"/>
      <c r="AJ31" s="38"/>
      <c r="AK31" s="38"/>
      <c r="AL31" s="38"/>
      <c r="AM31" s="38"/>
      <c r="AN31" s="38"/>
      <c r="AO31" s="38"/>
      <c r="AP31" s="38"/>
      <c r="AQ31" s="38"/>
      <c r="AR31" s="38"/>
      <c r="AS31" s="38"/>
      <c r="AT31" s="38"/>
      <c r="AU31" s="38"/>
      <c r="AV31" s="38">
        <v>3</v>
      </c>
      <c r="AW31" s="38"/>
      <c r="AX31" s="38"/>
      <c r="AY31" s="38"/>
      <c r="AZ31" s="38">
        <v>25</v>
      </c>
      <c r="BA31" s="38"/>
      <c r="BB31" s="38">
        <v>25</v>
      </c>
      <c r="BC31" s="38">
        <v>25</v>
      </c>
      <c r="BD31" s="38"/>
      <c r="BE31" s="38">
        <v>25</v>
      </c>
      <c r="BF31" s="38"/>
      <c r="BG31" s="38"/>
      <c r="BH31" s="38"/>
      <c r="BI31" s="38"/>
      <c r="BJ31" s="38">
        <v>25</v>
      </c>
      <c r="BK31" s="38"/>
      <c r="BL31" s="38"/>
      <c r="BM31" s="38">
        <v>25</v>
      </c>
      <c r="BN31" s="38"/>
      <c r="BO31" s="38"/>
      <c r="BP31" s="38">
        <v>25</v>
      </c>
      <c r="BQ31" s="38">
        <v>75</v>
      </c>
      <c r="BR31" s="38">
        <v>25</v>
      </c>
      <c r="BS31" s="38">
        <v>25</v>
      </c>
      <c r="BT31" s="38">
        <v>25</v>
      </c>
      <c r="BU31" s="38">
        <v>25</v>
      </c>
      <c r="BV31" s="38">
        <v>400</v>
      </c>
      <c r="BW31" s="38">
        <v>50.866666666666667</v>
      </c>
    </row>
    <row r="32" spans="2:75" x14ac:dyDescent="0.25">
      <c r="C32" t="s">
        <v>237</v>
      </c>
      <c r="D32" s="38"/>
      <c r="E32" s="38"/>
      <c r="F32" s="38"/>
      <c r="G32" s="38"/>
      <c r="H32" s="38"/>
      <c r="I32" s="38"/>
      <c r="J32" s="38"/>
      <c r="K32" s="38"/>
      <c r="L32" s="38"/>
      <c r="M32" s="38"/>
      <c r="N32" s="38"/>
      <c r="O32" s="38"/>
      <c r="P32" s="38">
        <v>2</v>
      </c>
      <c r="Q32" s="38"/>
      <c r="R32" s="38"/>
      <c r="S32" s="38"/>
      <c r="T32" s="38"/>
      <c r="U32" s="38"/>
      <c r="V32" s="38"/>
      <c r="W32" s="38"/>
      <c r="X32" s="38"/>
      <c r="Y32" s="38"/>
      <c r="Z32" s="38"/>
      <c r="AA32" s="38"/>
      <c r="AB32" s="38"/>
      <c r="AC32" s="38">
        <v>4</v>
      </c>
      <c r="AD32" s="38">
        <v>6</v>
      </c>
      <c r="AE32" s="38"/>
      <c r="AF32" s="38"/>
      <c r="AG32" s="38"/>
      <c r="AH32" s="38"/>
      <c r="AI32" s="38">
        <v>20</v>
      </c>
      <c r="AJ32" s="38"/>
      <c r="AK32" s="38"/>
      <c r="AL32" s="38"/>
      <c r="AM32" s="38"/>
      <c r="AN32" s="38"/>
      <c r="AO32" s="38"/>
      <c r="AP32" s="38"/>
      <c r="AQ32" s="38"/>
      <c r="AR32" s="38"/>
      <c r="AS32" s="38"/>
      <c r="AT32" s="38"/>
      <c r="AU32" s="38"/>
      <c r="AV32" s="38"/>
      <c r="AW32" s="38"/>
      <c r="AX32" s="38"/>
      <c r="AY32" s="38"/>
      <c r="AZ32" s="38"/>
      <c r="BA32" s="38"/>
      <c r="BB32" s="38"/>
      <c r="BC32" s="38"/>
      <c r="BD32" s="38">
        <v>25</v>
      </c>
      <c r="BE32" s="38">
        <v>75</v>
      </c>
      <c r="BF32" s="38">
        <v>25</v>
      </c>
      <c r="BG32" s="38">
        <v>25</v>
      </c>
      <c r="BH32" s="38"/>
      <c r="BI32" s="38">
        <v>25</v>
      </c>
      <c r="BJ32" s="38">
        <v>25</v>
      </c>
      <c r="BK32" s="38"/>
      <c r="BL32" s="38">
        <v>25</v>
      </c>
      <c r="BM32" s="38">
        <v>25</v>
      </c>
      <c r="BN32" s="38">
        <v>25</v>
      </c>
      <c r="BO32" s="38">
        <v>200</v>
      </c>
      <c r="BP32" s="38">
        <v>25</v>
      </c>
      <c r="BQ32" s="38">
        <v>25</v>
      </c>
      <c r="BR32" s="38"/>
      <c r="BS32" s="38"/>
      <c r="BT32" s="38"/>
      <c r="BU32" s="38"/>
      <c r="BV32" s="38"/>
      <c r="BW32" s="38">
        <v>34.8125</v>
      </c>
    </row>
    <row r="33" spans="1:75" x14ac:dyDescent="0.25">
      <c r="C33" t="s">
        <v>238</v>
      </c>
      <c r="D33" s="38"/>
      <c r="E33" s="38"/>
      <c r="F33" s="38"/>
      <c r="G33" s="38">
        <v>30</v>
      </c>
      <c r="H33" s="38"/>
      <c r="I33" s="38"/>
      <c r="J33" s="38"/>
      <c r="K33" s="38"/>
      <c r="L33" s="38"/>
      <c r="M33" s="38"/>
      <c r="N33" s="38"/>
      <c r="O33" s="38"/>
      <c r="P33" s="38">
        <v>7</v>
      </c>
      <c r="Q33" s="38"/>
      <c r="R33" s="38"/>
      <c r="S33" s="38"/>
      <c r="T33" s="38"/>
      <c r="U33" s="38"/>
      <c r="V33" s="38"/>
      <c r="W33" s="38"/>
      <c r="X33" s="38"/>
      <c r="Y33" s="38">
        <v>3</v>
      </c>
      <c r="Z33" s="38"/>
      <c r="AA33" s="38"/>
      <c r="AB33" s="38"/>
      <c r="AC33" s="38"/>
      <c r="AD33" s="38"/>
      <c r="AE33" s="38">
        <v>135</v>
      </c>
      <c r="AF33" s="38">
        <v>20</v>
      </c>
      <c r="AG33" s="38">
        <v>100</v>
      </c>
      <c r="AH33" s="38"/>
      <c r="AI33" s="38"/>
      <c r="AJ33" s="38">
        <v>5</v>
      </c>
      <c r="AK33" s="38"/>
      <c r="AL33" s="38"/>
      <c r="AM33" s="38"/>
      <c r="AN33" s="38"/>
      <c r="AO33" s="38">
        <v>100</v>
      </c>
      <c r="AP33" s="38">
        <v>150</v>
      </c>
      <c r="AQ33" s="38"/>
      <c r="AR33" s="38"/>
      <c r="AS33" s="38"/>
      <c r="AT33" s="38"/>
      <c r="AU33" s="38"/>
      <c r="AV33" s="38"/>
      <c r="AW33" s="38"/>
      <c r="AX33" s="38"/>
      <c r="AY33" s="38">
        <v>400</v>
      </c>
      <c r="AZ33" s="38">
        <v>25</v>
      </c>
      <c r="BA33" s="38"/>
      <c r="BB33" s="38">
        <v>75</v>
      </c>
      <c r="BC33" s="38"/>
      <c r="BD33" s="38">
        <v>25</v>
      </c>
      <c r="BE33" s="38">
        <v>25</v>
      </c>
      <c r="BF33" s="38">
        <v>25</v>
      </c>
      <c r="BG33" s="38"/>
      <c r="BH33" s="38"/>
      <c r="BI33" s="38">
        <v>25</v>
      </c>
      <c r="BJ33" s="38"/>
      <c r="BK33" s="38">
        <v>25</v>
      </c>
      <c r="BL33" s="38"/>
      <c r="BM33" s="38">
        <v>25</v>
      </c>
      <c r="BN33" s="38">
        <v>25</v>
      </c>
      <c r="BO33" s="38">
        <v>400</v>
      </c>
      <c r="BP33" s="38"/>
      <c r="BQ33" s="38">
        <v>200</v>
      </c>
      <c r="BR33" s="38">
        <v>75</v>
      </c>
      <c r="BS33" s="38">
        <v>200</v>
      </c>
      <c r="BT33" s="38">
        <v>75</v>
      </c>
      <c r="BU33" s="38">
        <v>200</v>
      </c>
      <c r="BV33" s="38">
        <v>400</v>
      </c>
      <c r="BW33" s="38">
        <v>106.73076923076923</v>
      </c>
    </row>
    <row r="34" spans="1:75" x14ac:dyDescent="0.25">
      <c r="A34" t="s">
        <v>202</v>
      </c>
      <c r="B34" s="22">
        <v>20</v>
      </c>
      <c r="C34" t="s">
        <v>92</v>
      </c>
      <c r="D34" s="38">
        <v>895.66666666666663</v>
      </c>
      <c r="E34" s="38">
        <v>247.5</v>
      </c>
      <c r="F34" s="38">
        <v>794</v>
      </c>
      <c r="G34" s="38">
        <v>372</v>
      </c>
      <c r="H34" s="38">
        <v>717</v>
      </c>
      <c r="I34" s="38">
        <v>206.33333333333334</v>
      </c>
      <c r="J34" s="38">
        <v>433.33333333333331</v>
      </c>
      <c r="K34" s="38">
        <v>302</v>
      </c>
      <c r="L34" s="38">
        <v>1040.5</v>
      </c>
      <c r="M34" s="38">
        <v>4007</v>
      </c>
      <c r="N34" s="38">
        <v>351</v>
      </c>
      <c r="O34" s="38">
        <v>317.66666666666669</v>
      </c>
      <c r="P34" s="38">
        <v>163.5</v>
      </c>
      <c r="Q34" s="38">
        <v>832</v>
      </c>
      <c r="R34" s="38">
        <v>1456.5</v>
      </c>
      <c r="S34" s="38">
        <v>455</v>
      </c>
      <c r="T34" s="38">
        <v>1500</v>
      </c>
      <c r="U34" s="38">
        <v>3712</v>
      </c>
      <c r="V34" s="38">
        <v>451</v>
      </c>
      <c r="W34" s="38">
        <v>3500</v>
      </c>
      <c r="X34" s="38">
        <v>515.5</v>
      </c>
      <c r="Y34" s="38">
        <v>582</v>
      </c>
      <c r="Z34" s="38">
        <v>181</v>
      </c>
      <c r="AA34" s="38">
        <v>250</v>
      </c>
      <c r="AB34" s="38">
        <v>1054</v>
      </c>
      <c r="AC34" s="38">
        <v>1956.5</v>
      </c>
      <c r="AD34" s="38">
        <v>421</v>
      </c>
      <c r="AE34" s="38">
        <v>760</v>
      </c>
      <c r="AF34" s="38">
        <v>190.5</v>
      </c>
      <c r="AG34" s="38">
        <v>600</v>
      </c>
      <c r="AH34" s="38">
        <v>1300</v>
      </c>
      <c r="AI34" s="38">
        <v>273.5</v>
      </c>
      <c r="AJ34" s="38">
        <v>450</v>
      </c>
      <c r="AK34" s="38">
        <v>500</v>
      </c>
      <c r="AL34" s="38">
        <v>300</v>
      </c>
      <c r="AM34" s="38">
        <v>1500</v>
      </c>
      <c r="AN34" s="38">
        <v>600</v>
      </c>
      <c r="AO34" s="38">
        <v>487</v>
      </c>
      <c r="AP34" s="38">
        <v>150</v>
      </c>
      <c r="AQ34" s="38">
        <v>650</v>
      </c>
      <c r="AR34" s="38">
        <v>775</v>
      </c>
      <c r="AS34" s="38">
        <v>775</v>
      </c>
      <c r="AT34" s="38">
        <v>387.5</v>
      </c>
      <c r="AU34" s="38">
        <v>260</v>
      </c>
      <c r="AV34" s="38">
        <v>400</v>
      </c>
      <c r="AW34" s="38">
        <v>50</v>
      </c>
      <c r="AX34" s="38">
        <v>75</v>
      </c>
      <c r="AY34" s="38">
        <v>75</v>
      </c>
      <c r="AZ34" s="38">
        <v>200</v>
      </c>
      <c r="BA34" s="38">
        <v>750</v>
      </c>
      <c r="BB34" s="38">
        <v>3500</v>
      </c>
      <c r="BC34" s="38">
        <v>3500</v>
      </c>
      <c r="BD34" s="38">
        <v>400</v>
      </c>
      <c r="BE34" s="38">
        <v>7500</v>
      </c>
      <c r="BF34" s="38">
        <v>400</v>
      </c>
      <c r="BG34" s="38">
        <v>750</v>
      </c>
      <c r="BH34" s="38">
        <v>400</v>
      </c>
      <c r="BI34" s="38">
        <v>1500</v>
      </c>
      <c r="BJ34" s="38">
        <v>750</v>
      </c>
      <c r="BK34" s="38">
        <v>1500</v>
      </c>
      <c r="BL34" s="38">
        <v>400</v>
      </c>
      <c r="BM34" s="38">
        <v>400</v>
      </c>
      <c r="BN34" s="38">
        <v>400</v>
      </c>
      <c r="BO34" s="38">
        <v>1500</v>
      </c>
      <c r="BP34" s="38">
        <v>200</v>
      </c>
      <c r="BQ34" s="38">
        <v>200</v>
      </c>
      <c r="BR34" s="38">
        <v>200</v>
      </c>
      <c r="BS34" s="38">
        <v>25</v>
      </c>
      <c r="BT34" s="38">
        <v>200</v>
      </c>
      <c r="BU34" s="38">
        <v>400</v>
      </c>
      <c r="BV34" s="38">
        <v>400</v>
      </c>
      <c r="BW34" s="38">
        <v>770.99009900990097</v>
      </c>
    </row>
    <row r="35" spans="1:75" x14ac:dyDescent="0.25">
      <c r="B35" s="22">
        <v>23</v>
      </c>
      <c r="C35" t="s">
        <v>201</v>
      </c>
      <c r="D35" s="38">
        <v>1019</v>
      </c>
      <c r="E35" s="38">
        <v>865</v>
      </c>
      <c r="F35" s="38">
        <v>310</v>
      </c>
      <c r="G35" s="38">
        <v>891</v>
      </c>
      <c r="H35" s="38">
        <v>485</v>
      </c>
      <c r="I35" s="38">
        <v>171</v>
      </c>
      <c r="J35" s="38">
        <v>112</v>
      </c>
      <c r="K35" s="38">
        <v>847</v>
      </c>
      <c r="L35" s="38">
        <v>396</v>
      </c>
      <c r="M35" s="38">
        <v>73</v>
      </c>
      <c r="N35" s="38">
        <v>192</v>
      </c>
      <c r="O35" s="38">
        <v>178</v>
      </c>
      <c r="P35" s="38">
        <v>640</v>
      </c>
      <c r="Q35" s="38">
        <v>400</v>
      </c>
      <c r="R35" s="38">
        <v>100</v>
      </c>
      <c r="S35" s="38">
        <v>140</v>
      </c>
      <c r="T35" s="38">
        <v>166</v>
      </c>
      <c r="U35" s="38">
        <v>351</v>
      </c>
      <c r="V35" s="38">
        <v>159</v>
      </c>
      <c r="W35" s="38">
        <v>1192</v>
      </c>
      <c r="X35" s="38">
        <v>630</v>
      </c>
      <c r="Y35" s="38">
        <v>319</v>
      </c>
      <c r="Z35" s="38">
        <v>213</v>
      </c>
      <c r="AA35" s="38">
        <v>68</v>
      </c>
      <c r="AB35" s="38">
        <v>740</v>
      </c>
      <c r="AC35" s="38">
        <v>739</v>
      </c>
      <c r="AD35" s="38">
        <v>236</v>
      </c>
      <c r="AE35" s="38">
        <v>232</v>
      </c>
      <c r="AF35" s="38">
        <v>212</v>
      </c>
      <c r="AG35" s="38">
        <v>450</v>
      </c>
      <c r="AH35" s="38">
        <v>83</v>
      </c>
      <c r="AI35" s="38">
        <v>150</v>
      </c>
      <c r="AJ35" s="38">
        <v>171</v>
      </c>
      <c r="AK35" s="38">
        <v>230</v>
      </c>
      <c r="AL35" s="38">
        <v>300</v>
      </c>
      <c r="AM35" s="38">
        <v>50</v>
      </c>
      <c r="AN35" s="38"/>
      <c r="AO35" s="38">
        <v>300</v>
      </c>
      <c r="AP35" s="38">
        <v>250</v>
      </c>
      <c r="AQ35" s="38">
        <v>35</v>
      </c>
      <c r="AR35" s="38">
        <v>100</v>
      </c>
      <c r="AS35" s="38">
        <v>425</v>
      </c>
      <c r="AT35" s="38">
        <v>250</v>
      </c>
      <c r="AU35" s="38">
        <v>175</v>
      </c>
      <c r="AV35" s="38">
        <v>200</v>
      </c>
      <c r="AW35" s="38">
        <v>300</v>
      </c>
      <c r="AX35" s="38">
        <v>450</v>
      </c>
      <c r="AY35" s="38">
        <v>550</v>
      </c>
      <c r="AZ35" s="38">
        <v>750</v>
      </c>
      <c r="BA35" s="38">
        <v>600</v>
      </c>
      <c r="BB35" s="38">
        <v>750</v>
      </c>
      <c r="BC35" s="38">
        <v>900</v>
      </c>
      <c r="BD35" s="38">
        <v>1200</v>
      </c>
      <c r="BE35" s="38">
        <v>750</v>
      </c>
      <c r="BF35" s="38">
        <v>750</v>
      </c>
      <c r="BG35" s="38">
        <v>400</v>
      </c>
      <c r="BH35" s="38">
        <v>400</v>
      </c>
      <c r="BI35" s="38">
        <v>750</v>
      </c>
      <c r="BJ35" s="38">
        <v>400</v>
      </c>
      <c r="BK35" s="38">
        <v>400</v>
      </c>
      <c r="BL35" s="38">
        <v>1500</v>
      </c>
      <c r="BM35" s="38">
        <v>400</v>
      </c>
      <c r="BN35" s="38">
        <v>1500</v>
      </c>
      <c r="BO35" s="38">
        <v>750</v>
      </c>
      <c r="BP35" s="38">
        <v>1500</v>
      </c>
      <c r="BQ35" s="38">
        <v>400</v>
      </c>
      <c r="BR35" s="38">
        <v>400</v>
      </c>
      <c r="BS35" s="38">
        <v>750</v>
      </c>
      <c r="BT35" s="38">
        <v>3500</v>
      </c>
      <c r="BU35" s="38">
        <v>3500</v>
      </c>
      <c r="BV35" s="38">
        <v>3500</v>
      </c>
      <c r="BW35" s="38">
        <v>604.21428571428567</v>
      </c>
    </row>
    <row r="36" spans="1:75" x14ac:dyDescent="0.25">
      <c r="C36" t="s">
        <v>203</v>
      </c>
      <c r="D36" s="38">
        <v>3008</v>
      </c>
      <c r="E36" s="38">
        <v>3081</v>
      </c>
      <c r="F36" s="38">
        <v>3495</v>
      </c>
      <c r="G36" s="38">
        <v>1390</v>
      </c>
      <c r="H36" s="38">
        <v>1329</v>
      </c>
      <c r="I36" s="38">
        <v>1613</v>
      </c>
      <c r="J36" s="38">
        <v>2063</v>
      </c>
      <c r="K36" s="38">
        <v>2359</v>
      </c>
      <c r="L36" s="38">
        <v>2517</v>
      </c>
      <c r="M36" s="38">
        <v>384</v>
      </c>
      <c r="N36" s="38">
        <v>1171</v>
      </c>
      <c r="O36" s="38">
        <v>1484</v>
      </c>
      <c r="P36" s="38">
        <v>1300</v>
      </c>
      <c r="Q36" s="38">
        <v>725</v>
      </c>
      <c r="R36" s="38">
        <v>505</v>
      </c>
      <c r="S36" s="38">
        <v>718</v>
      </c>
      <c r="T36" s="38">
        <v>1300</v>
      </c>
      <c r="U36" s="38">
        <v>2904</v>
      </c>
      <c r="V36" s="38">
        <v>1000</v>
      </c>
      <c r="W36" s="38">
        <v>3104</v>
      </c>
      <c r="X36" s="38">
        <v>3380</v>
      </c>
      <c r="Y36" s="38">
        <v>2968</v>
      </c>
      <c r="Z36" s="38">
        <v>1247</v>
      </c>
      <c r="AA36" s="38">
        <v>175</v>
      </c>
      <c r="AB36" s="38">
        <v>570</v>
      </c>
      <c r="AC36" s="38">
        <v>2231</v>
      </c>
      <c r="AD36" s="38">
        <v>1570</v>
      </c>
      <c r="AE36" s="38">
        <v>431</v>
      </c>
      <c r="AF36" s="38">
        <v>136</v>
      </c>
      <c r="AG36" s="38">
        <v>800</v>
      </c>
      <c r="AH36" s="38">
        <v>1200</v>
      </c>
      <c r="AI36" s="38">
        <v>750</v>
      </c>
      <c r="AJ36" s="38">
        <v>1500</v>
      </c>
      <c r="AK36" s="38">
        <v>550</v>
      </c>
      <c r="AL36" s="38">
        <v>600</v>
      </c>
      <c r="AM36" s="38">
        <v>300</v>
      </c>
      <c r="AN36" s="38"/>
      <c r="AO36" s="38">
        <v>350</v>
      </c>
      <c r="AP36" s="38">
        <v>300</v>
      </c>
      <c r="AQ36" s="38">
        <v>90</v>
      </c>
      <c r="AR36" s="38">
        <v>127</v>
      </c>
      <c r="AS36" s="38">
        <v>145</v>
      </c>
      <c r="AT36" s="38">
        <v>160</v>
      </c>
      <c r="AU36" s="38">
        <v>300</v>
      </c>
      <c r="AV36" s="38">
        <v>400</v>
      </c>
      <c r="AW36" s="38">
        <v>25</v>
      </c>
      <c r="AX36" s="38">
        <v>390</v>
      </c>
      <c r="AY36" s="38">
        <v>475</v>
      </c>
      <c r="AZ36" s="38">
        <v>400</v>
      </c>
      <c r="BA36" s="38">
        <v>700</v>
      </c>
      <c r="BB36" s="38">
        <v>75</v>
      </c>
      <c r="BC36" s="38">
        <v>400</v>
      </c>
      <c r="BD36" s="38">
        <v>750</v>
      </c>
      <c r="BE36" s="38">
        <v>400</v>
      </c>
      <c r="BF36" s="38">
        <v>400</v>
      </c>
      <c r="BG36" s="38">
        <v>750</v>
      </c>
      <c r="BH36" s="38">
        <v>400</v>
      </c>
      <c r="BI36" s="38">
        <v>750</v>
      </c>
      <c r="BJ36" s="38">
        <v>750</v>
      </c>
      <c r="BK36" s="38">
        <v>400</v>
      </c>
      <c r="BL36" s="38">
        <v>750</v>
      </c>
      <c r="BM36" s="38">
        <v>200</v>
      </c>
      <c r="BN36" s="38">
        <v>400</v>
      </c>
      <c r="BO36" s="38">
        <v>200</v>
      </c>
      <c r="BP36" s="38">
        <v>200</v>
      </c>
      <c r="BQ36" s="38">
        <v>200</v>
      </c>
      <c r="BR36" s="38">
        <v>200</v>
      </c>
      <c r="BS36" s="38">
        <v>200</v>
      </c>
      <c r="BT36" s="38">
        <v>200</v>
      </c>
      <c r="BU36" s="38">
        <v>750</v>
      </c>
      <c r="BV36" s="38">
        <v>750</v>
      </c>
      <c r="BW36" s="38">
        <v>954.92857142857144</v>
      </c>
    </row>
    <row r="37" spans="1:75" x14ac:dyDescent="0.25">
      <c r="B37" s="22">
        <v>24</v>
      </c>
      <c r="C37" t="s">
        <v>210</v>
      </c>
      <c r="D37" s="38">
        <v>68</v>
      </c>
      <c r="E37" s="38">
        <v>53</v>
      </c>
      <c r="F37" s="38">
        <v>425</v>
      </c>
      <c r="G37" s="38">
        <v>147</v>
      </c>
      <c r="H37" s="38">
        <v>71</v>
      </c>
      <c r="I37" s="38">
        <v>88</v>
      </c>
      <c r="J37" s="38">
        <v>119</v>
      </c>
      <c r="K37" s="38">
        <v>309</v>
      </c>
      <c r="L37" s="38">
        <v>199</v>
      </c>
      <c r="M37" s="38">
        <v>219</v>
      </c>
      <c r="N37" s="38">
        <v>684</v>
      </c>
      <c r="O37" s="38">
        <v>262</v>
      </c>
      <c r="P37" s="38">
        <v>221</v>
      </c>
      <c r="Q37" s="38">
        <v>225</v>
      </c>
      <c r="R37" s="38">
        <v>206</v>
      </c>
      <c r="S37" s="38">
        <v>215</v>
      </c>
      <c r="T37" s="38">
        <v>253</v>
      </c>
      <c r="U37" s="38">
        <v>414</v>
      </c>
      <c r="V37" s="38">
        <v>635</v>
      </c>
      <c r="W37" s="38">
        <v>1127</v>
      </c>
      <c r="X37" s="38">
        <v>1775</v>
      </c>
      <c r="Y37" s="38">
        <v>190</v>
      </c>
      <c r="Z37" s="38">
        <v>2080</v>
      </c>
      <c r="AA37" s="38">
        <v>1781</v>
      </c>
      <c r="AB37" s="38">
        <v>751</v>
      </c>
      <c r="AC37" s="38">
        <v>800</v>
      </c>
      <c r="AD37" s="38">
        <v>825</v>
      </c>
      <c r="AE37" s="38">
        <v>650</v>
      </c>
      <c r="AF37" s="38">
        <v>450</v>
      </c>
      <c r="AG37" s="38">
        <v>400</v>
      </c>
      <c r="AH37" s="38">
        <v>145</v>
      </c>
      <c r="AI37" s="38"/>
      <c r="AJ37" s="38">
        <v>23</v>
      </c>
      <c r="AK37" s="38">
        <v>45</v>
      </c>
      <c r="AL37" s="38">
        <v>28</v>
      </c>
      <c r="AM37" s="38"/>
      <c r="AN37" s="38">
        <v>7</v>
      </c>
      <c r="AO37" s="38">
        <v>14</v>
      </c>
      <c r="AP37" s="38">
        <v>1</v>
      </c>
      <c r="AQ37" s="38"/>
      <c r="AR37" s="38">
        <v>20</v>
      </c>
      <c r="AS37" s="38"/>
      <c r="AT37" s="38">
        <v>25</v>
      </c>
      <c r="AU37" s="38">
        <v>50</v>
      </c>
      <c r="AV37" s="38">
        <v>4</v>
      </c>
      <c r="AW37" s="38"/>
      <c r="AX37" s="38">
        <v>25</v>
      </c>
      <c r="AY37" s="38">
        <v>25</v>
      </c>
      <c r="AZ37" s="38">
        <v>25</v>
      </c>
      <c r="BA37" s="38">
        <v>25</v>
      </c>
      <c r="BB37" s="38">
        <v>200</v>
      </c>
      <c r="BC37" s="38">
        <v>25</v>
      </c>
      <c r="BD37" s="38">
        <v>75</v>
      </c>
      <c r="BE37" s="38">
        <v>25</v>
      </c>
      <c r="BF37" s="38">
        <v>25</v>
      </c>
      <c r="BG37" s="38">
        <v>45</v>
      </c>
      <c r="BH37" s="38">
        <v>200</v>
      </c>
      <c r="BI37" s="38">
        <v>200</v>
      </c>
      <c r="BJ37" s="38">
        <v>100</v>
      </c>
      <c r="BK37" s="38">
        <v>250</v>
      </c>
      <c r="BL37" s="38">
        <v>50</v>
      </c>
      <c r="BM37" s="38">
        <v>400</v>
      </c>
      <c r="BN37" s="38">
        <v>400</v>
      </c>
      <c r="BO37" s="38">
        <v>750</v>
      </c>
      <c r="BP37" s="38">
        <v>750</v>
      </c>
      <c r="BQ37" s="38">
        <v>750</v>
      </c>
      <c r="BR37" s="38">
        <v>750</v>
      </c>
      <c r="BS37" s="38">
        <v>750</v>
      </c>
      <c r="BT37" s="38">
        <v>750</v>
      </c>
      <c r="BU37" s="38">
        <v>750</v>
      </c>
      <c r="BV37" s="38">
        <v>750</v>
      </c>
      <c r="BW37" s="38">
        <v>365.13636363636363</v>
      </c>
    </row>
    <row r="38" spans="1:75" x14ac:dyDescent="0.25">
      <c r="B38" s="22">
        <v>25</v>
      </c>
      <c r="C38" t="s">
        <v>227</v>
      </c>
      <c r="D38" s="38">
        <v>4746</v>
      </c>
      <c r="E38" s="38">
        <v>1131</v>
      </c>
      <c r="F38" s="38">
        <v>4177</v>
      </c>
      <c r="G38" s="38">
        <v>2249</v>
      </c>
      <c r="H38" s="38">
        <v>1831</v>
      </c>
      <c r="I38" s="38">
        <v>3525</v>
      </c>
      <c r="J38" s="38">
        <v>1149</v>
      </c>
      <c r="K38" s="38">
        <v>10534</v>
      </c>
      <c r="L38" s="38">
        <v>6035</v>
      </c>
      <c r="M38" s="38">
        <v>2808</v>
      </c>
      <c r="N38" s="38">
        <v>8285</v>
      </c>
      <c r="O38" s="38">
        <v>1003</v>
      </c>
      <c r="P38" s="38">
        <v>2024</v>
      </c>
      <c r="Q38" s="38">
        <v>2825</v>
      </c>
      <c r="R38" s="38">
        <v>1500</v>
      </c>
      <c r="S38" s="38">
        <v>328</v>
      </c>
      <c r="T38" s="38">
        <v>158</v>
      </c>
      <c r="U38" s="38">
        <v>404</v>
      </c>
      <c r="V38" s="38">
        <v>521</v>
      </c>
      <c r="W38" s="38">
        <v>2389</v>
      </c>
      <c r="X38" s="38">
        <v>571</v>
      </c>
      <c r="Y38" s="38">
        <v>440</v>
      </c>
      <c r="Z38" s="38">
        <v>96</v>
      </c>
      <c r="AA38" s="38">
        <v>149</v>
      </c>
      <c r="AB38" s="38">
        <v>2268</v>
      </c>
      <c r="AC38" s="38">
        <v>3065</v>
      </c>
      <c r="AD38" s="38">
        <v>2224</v>
      </c>
      <c r="AE38" s="38">
        <v>693</v>
      </c>
      <c r="AF38" s="38">
        <v>335</v>
      </c>
      <c r="AG38" s="38">
        <v>2200</v>
      </c>
      <c r="AH38" s="38">
        <v>1750</v>
      </c>
      <c r="AI38" s="38">
        <v>2000</v>
      </c>
      <c r="AJ38" s="38">
        <v>2500</v>
      </c>
      <c r="AK38" s="38">
        <v>1100</v>
      </c>
      <c r="AL38" s="38">
        <v>700</v>
      </c>
      <c r="AM38" s="38">
        <v>400</v>
      </c>
      <c r="AN38" s="38">
        <v>100</v>
      </c>
      <c r="AO38" s="38">
        <v>400</v>
      </c>
      <c r="AP38" s="38">
        <v>500</v>
      </c>
      <c r="AQ38" s="38">
        <v>700</v>
      </c>
      <c r="AR38" s="38">
        <v>475</v>
      </c>
      <c r="AS38" s="38"/>
      <c r="AT38" s="38">
        <v>300</v>
      </c>
      <c r="AU38" s="38">
        <v>345</v>
      </c>
      <c r="AV38" s="38">
        <v>650</v>
      </c>
      <c r="AW38" s="38">
        <v>1000</v>
      </c>
      <c r="AX38" s="38">
        <v>500</v>
      </c>
      <c r="AY38" s="38">
        <v>400</v>
      </c>
      <c r="AZ38" s="38">
        <v>200</v>
      </c>
      <c r="BA38" s="38">
        <v>750</v>
      </c>
      <c r="BB38" s="38">
        <v>750</v>
      </c>
      <c r="BC38" s="38">
        <v>1500</v>
      </c>
      <c r="BD38" s="38">
        <v>1000</v>
      </c>
      <c r="BE38" s="38">
        <v>900</v>
      </c>
      <c r="BF38" s="38">
        <v>1500</v>
      </c>
      <c r="BG38" s="38">
        <v>500</v>
      </c>
      <c r="BH38" s="38">
        <v>2800</v>
      </c>
      <c r="BI38" s="38">
        <v>3000</v>
      </c>
      <c r="BJ38" s="38">
        <v>3500</v>
      </c>
      <c r="BK38" s="38">
        <v>3000</v>
      </c>
      <c r="BL38" s="38">
        <v>3000</v>
      </c>
      <c r="BM38" s="38">
        <v>3500</v>
      </c>
      <c r="BN38" s="38">
        <v>750</v>
      </c>
      <c r="BO38" s="38">
        <v>1500</v>
      </c>
      <c r="BP38" s="38">
        <v>200</v>
      </c>
      <c r="BQ38" s="38">
        <v>200</v>
      </c>
      <c r="BR38" s="38">
        <v>200</v>
      </c>
      <c r="BS38" s="38">
        <v>200</v>
      </c>
      <c r="BT38" s="38">
        <v>750</v>
      </c>
      <c r="BU38" s="38">
        <v>75</v>
      </c>
      <c r="BV38" s="38">
        <v>3500</v>
      </c>
      <c r="BW38" s="38">
        <v>1667.9714285714285</v>
      </c>
    </row>
    <row r="39" spans="1:75" x14ac:dyDescent="0.25">
      <c r="C39" t="s">
        <v>228</v>
      </c>
      <c r="D39" s="38">
        <v>11510</v>
      </c>
      <c r="E39" s="38">
        <v>6944</v>
      </c>
      <c r="F39" s="38">
        <v>5690</v>
      </c>
      <c r="G39" s="38">
        <v>8696</v>
      </c>
      <c r="H39" s="38">
        <v>1839</v>
      </c>
      <c r="I39" s="38">
        <v>1556</v>
      </c>
      <c r="J39" s="38">
        <v>1542</v>
      </c>
      <c r="K39" s="38">
        <v>2159</v>
      </c>
      <c r="L39" s="38">
        <v>915</v>
      </c>
      <c r="M39" s="38">
        <v>2500</v>
      </c>
      <c r="N39" s="38">
        <v>1580</v>
      </c>
      <c r="O39" s="38">
        <v>800</v>
      </c>
      <c r="P39" s="38">
        <v>919</v>
      </c>
      <c r="Q39" s="38">
        <v>21</v>
      </c>
      <c r="R39" s="38"/>
      <c r="S39" s="38">
        <v>2</v>
      </c>
      <c r="T39" s="38"/>
      <c r="U39" s="38"/>
      <c r="V39" s="38">
        <v>1000</v>
      </c>
      <c r="W39" s="38">
        <v>3205</v>
      </c>
      <c r="X39" s="38">
        <v>14656</v>
      </c>
      <c r="Y39" s="38">
        <v>12728</v>
      </c>
      <c r="Z39" s="38">
        <v>276</v>
      </c>
      <c r="AA39" s="38">
        <v>500</v>
      </c>
      <c r="AB39" s="38">
        <v>5038</v>
      </c>
      <c r="AC39" s="38">
        <v>9251</v>
      </c>
      <c r="AD39" s="38">
        <v>1874</v>
      </c>
      <c r="AE39" s="38">
        <v>914</v>
      </c>
      <c r="AF39" s="38">
        <v>750</v>
      </c>
      <c r="AG39" s="38">
        <v>3500</v>
      </c>
      <c r="AH39" s="38">
        <v>1700</v>
      </c>
      <c r="AI39" s="38">
        <v>2500</v>
      </c>
      <c r="AJ39" s="38">
        <v>1000</v>
      </c>
      <c r="AK39" s="38">
        <v>1952</v>
      </c>
      <c r="AL39" s="38">
        <v>1000</v>
      </c>
      <c r="AM39" s="38">
        <v>1000</v>
      </c>
      <c r="AN39" s="38">
        <v>600</v>
      </c>
      <c r="AO39" s="38">
        <v>1900</v>
      </c>
      <c r="AP39" s="38">
        <v>1500</v>
      </c>
      <c r="AQ39" s="38">
        <v>1500</v>
      </c>
      <c r="AR39" s="38">
        <v>1500</v>
      </c>
      <c r="AS39" s="38">
        <v>1000</v>
      </c>
      <c r="AT39" s="38">
        <v>620</v>
      </c>
      <c r="AU39" s="38">
        <v>750</v>
      </c>
      <c r="AV39" s="38">
        <v>803</v>
      </c>
      <c r="AW39" s="38">
        <v>3500</v>
      </c>
      <c r="AX39" s="38">
        <v>2000</v>
      </c>
      <c r="AY39" s="38">
        <v>25</v>
      </c>
      <c r="AZ39" s="38">
        <v>475</v>
      </c>
      <c r="BA39" s="38">
        <v>775</v>
      </c>
      <c r="BB39" s="38">
        <v>3500</v>
      </c>
      <c r="BC39" s="38">
        <v>1125</v>
      </c>
      <c r="BD39" s="38">
        <v>1300</v>
      </c>
      <c r="BE39" s="38">
        <v>800</v>
      </c>
      <c r="BF39" s="38">
        <v>1000</v>
      </c>
      <c r="BG39" s="38">
        <v>750</v>
      </c>
      <c r="BH39" s="38">
        <v>2000</v>
      </c>
      <c r="BI39" s="38">
        <v>1525</v>
      </c>
      <c r="BJ39" s="38">
        <v>1525</v>
      </c>
      <c r="BK39" s="38">
        <v>3500</v>
      </c>
      <c r="BL39" s="38">
        <v>1050</v>
      </c>
      <c r="BM39" s="38">
        <v>750</v>
      </c>
      <c r="BN39" s="38">
        <v>1500</v>
      </c>
      <c r="BO39" s="38">
        <v>750</v>
      </c>
      <c r="BP39" s="38">
        <v>750</v>
      </c>
      <c r="BQ39" s="38">
        <v>200</v>
      </c>
      <c r="BR39" s="38">
        <v>200</v>
      </c>
      <c r="BS39" s="38">
        <v>475</v>
      </c>
      <c r="BT39" s="38">
        <v>1500</v>
      </c>
      <c r="BU39" s="38">
        <v>400</v>
      </c>
      <c r="BV39" s="38">
        <v>7500</v>
      </c>
      <c r="BW39" s="38">
        <v>2331.8382352941176</v>
      </c>
    </row>
    <row r="40" spans="1:75" x14ac:dyDescent="0.25">
      <c r="C40" t="s">
        <v>230</v>
      </c>
      <c r="D40" s="38">
        <v>857</v>
      </c>
      <c r="E40" s="38">
        <v>466</v>
      </c>
      <c r="F40" s="38">
        <v>759</v>
      </c>
      <c r="G40" s="38">
        <v>952</v>
      </c>
      <c r="H40" s="38">
        <v>641</v>
      </c>
      <c r="I40" s="38">
        <v>695</v>
      </c>
      <c r="J40" s="38">
        <v>1759</v>
      </c>
      <c r="K40" s="38">
        <v>1466</v>
      </c>
      <c r="L40" s="38">
        <v>797</v>
      </c>
      <c r="M40" s="38">
        <v>303</v>
      </c>
      <c r="N40" s="38">
        <v>358</v>
      </c>
      <c r="O40" s="38">
        <v>566</v>
      </c>
      <c r="P40" s="38">
        <v>392</v>
      </c>
      <c r="Q40" s="38">
        <v>430</v>
      </c>
      <c r="R40" s="38">
        <v>678</v>
      </c>
      <c r="S40" s="38">
        <v>214</v>
      </c>
      <c r="T40" s="38">
        <v>142</v>
      </c>
      <c r="U40" s="38">
        <v>133</v>
      </c>
      <c r="V40" s="38">
        <v>325</v>
      </c>
      <c r="W40" s="38">
        <v>702</v>
      </c>
      <c r="X40" s="38">
        <v>401</v>
      </c>
      <c r="Y40" s="38">
        <v>944</v>
      </c>
      <c r="Z40" s="38">
        <v>394</v>
      </c>
      <c r="AA40" s="38">
        <v>132</v>
      </c>
      <c r="AB40" s="38">
        <v>762</v>
      </c>
      <c r="AC40" s="38">
        <v>344</v>
      </c>
      <c r="AD40" s="38">
        <v>503</v>
      </c>
      <c r="AE40" s="38">
        <v>683</v>
      </c>
      <c r="AF40" s="38">
        <v>402</v>
      </c>
      <c r="AG40" s="38">
        <v>300</v>
      </c>
      <c r="AH40" s="38">
        <v>500</v>
      </c>
      <c r="AI40" s="38">
        <v>350</v>
      </c>
      <c r="AJ40" s="38">
        <v>300</v>
      </c>
      <c r="AK40" s="38">
        <v>450</v>
      </c>
      <c r="AL40" s="38">
        <v>500</v>
      </c>
      <c r="AM40" s="38">
        <v>300</v>
      </c>
      <c r="AN40" s="38">
        <v>125</v>
      </c>
      <c r="AO40" s="38">
        <v>190</v>
      </c>
      <c r="AP40" s="38">
        <v>100</v>
      </c>
      <c r="AQ40" s="38">
        <v>195</v>
      </c>
      <c r="AR40" s="38">
        <v>50</v>
      </c>
      <c r="AS40" s="38">
        <v>15</v>
      </c>
      <c r="AT40" s="38"/>
      <c r="AU40" s="38">
        <v>400</v>
      </c>
      <c r="AV40" s="38">
        <v>200</v>
      </c>
      <c r="AW40" s="38">
        <v>60</v>
      </c>
      <c r="AX40" s="38">
        <v>70</v>
      </c>
      <c r="AY40" s="38">
        <v>25</v>
      </c>
      <c r="AZ40" s="38">
        <v>200</v>
      </c>
      <c r="BA40" s="38">
        <v>1500</v>
      </c>
      <c r="BB40" s="38">
        <v>750</v>
      </c>
      <c r="BC40" s="38">
        <v>120</v>
      </c>
      <c r="BD40" s="38">
        <v>200</v>
      </c>
      <c r="BE40" s="38">
        <v>75</v>
      </c>
      <c r="BF40" s="38">
        <v>200</v>
      </c>
      <c r="BG40" s="38">
        <v>75</v>
      </c>
      <c r="BH40" s="38">
        <v>75</v>
      </c>
      <c r="BI40" s="38">
        <v>400</v>
      </c>
      <c r="BJ40" s="38">
        <v>750</v>
      </c>
      <c r="BK40" s="38">
        <v>750</v>
      </c>
      <c r="BL40" s="38">
        <v>400</v>
      </c>
      <c r="BM40" s="38">
        <v>75</v>
      </c>
      <c r="BN40" s="38">
        <v>75</v>
      </c>
      <c r="BO40" s="38">
        <v>25</v>
      </c>
      <c r="BP40" s="38">
        <v>25</v>
      </c>
      <c r="BQ40" s="38">
        <v>25</v>
      </c>
      <c r="BR40" s="38">
        <v>25</v>
      </c>
      <c r="BS40" s="38">
        <v>25</v>
      </c>
      <c r="BT40" s="38">
        <v>200</v>
      </c>
      <c r="BU40" s="38">
        <v>250</v>
      </c>
      <c r="BV40" s="38">
        <v>200</v>
      </c>
      <c r="BW40" s="38">
        <v>396.42857142857144</v>
      </c>
    </row>
    <row r="41" spans="1:75" x14ac:dyDescent="0.25">
      <c r="C41" t="s">
        <v>231</v>
      </c>
      <c r="D41" s="38">
        <v>1777</v>
      </c>
      <c r="E41" s="38">
        <v>263</v>
      </c>
      <c r="F41" s="38">
        <v>1283</v>
      </c>
      <c r="G41" s="38">
        <v>772</v>
      </c>
      <c r="H41" s="38">
        <v>1651</v>
      </c>
      <c r="I41" s="38">
        <v>1330</v>
      </c>
      <c r="J41" s="38">
        <v>569</v>
      </c>
      <c r="K41" s="38">
        <v>258</v>
      </c>
      <c r="L41" s="38">
        <v>310</v>
      </c>
      <c r="M41" s="38">
        <v>91</v>
      </c>
      <c r="N41" s="38">
        <v>545</v>
      </c>
      <c r="O41" s="38">
        <v>163</v>
      </c>
      <c r="P41" s="38">
        <v>219</v>
      </c>
      <c r="Q41" s="38">
        <v>380</v>
      </c>
      <c r="R41" s="38">
        <v>780</v>
      </c>
      <c r="S41" s="38">
        <v>197</v>
      </c>
      <c r="T41" s="38">
        <v>131</v>
      </c>
      <c r="U41" s="38">
        <v>124</v>
      </c>
      <c r="V41" s="38">
        <v>176</v>
      </c>
      <c r="W41" s="38">
        <v>808</v>
      </c>
      <c r="X41" s="38">
        <v>656</v>
      </c>
      <c r="Y41" s="38">
        <v>658</v>
      </c>
      <c r="Z41" s="38">
        <v>388</v>
      </c>
      <c r="AA41" s="38">
        <v>1220</v>
      </c>
      <c r="AB41" s="38">
        <v>1606</v>
      </c>
      <c r="AC41" s="38">
        <v>519</v>
      </c>
      <c r="AD41" s="38">
        <v>687</v>
      </c>
      <c r="AE41" s="38">
        <v>680</v>
      </c>
      <c r="AF41" s="38">
        <v>415</v>
      </c>
      <c r="AG41" s="38">
        <v>300</v>
      </c>
      <c r="AH41" s="38">
        <v>500</v>
      </c>
      <c r="AI41" s="38">
        <v>1400</v>
      </c>
      <c r="AJ41" s="38">
        <v>1400</v>
      </c>
      <c r="AK41" s="38">
        <v>232</v>
      </c>
      <c r="AL41" s="38">
        <v>500</v>
      </c>
      <c r="AM41" s="38">
        <v>125</v>
      </c>
      <c r="AN41" s="38">
        <v>20</v>
      </c>
      <c r="AO41" s="38">
        <v>60</v>
      </c>
      <c r="AP41" s="38">
        <v>50</v>
      </c>
      <c r="AQ41" s="38">
        <v>12</v>
      </c>
      <c r="AR41" s="38">
        <v>50</v>
      </c>
      <c r="AS41" s="38">
        <v>125</v>
      </c>
      <c r="AT41" s="38">
        <v>150</v>
      </c>
      <c r="AU41" s="38"/>
      <c r="AV41" s="38">
        <v>348</v>
      </c>
      <c r="AW41" s="38">
        <v>100</v>
      </c>
      <c r="AX41" s="38">
        <v>150</v>
      </c>
      <c r="AY41" s="38">
        <v>200</v>
      </c>
      <c r="AZ41" s="38">
        <v>75</v>
      </c>
      <c r="BA41" s="38">
        <v>750</v>
      </c>
      <c r="BB41" s="38">
        <v>750</v>
      </c>
      <c r="BC41" s="38">
        <v>75</v>
      </c>
      <c r="BD41" s="38">
        <v>200</v>
      </c>
      <c r="BE41" s="38">
        <v>125</v>
      </c>
      <c r="BF41" s="38">
        <v>25</v>
      </c>
      <c r="BG41" s="38">
        <v>75</v>
      </c>
      <c r="BH41" s="38">
        <v>200</v>
      </c>
      <c r="BI41" s="38">
        <v>800</v>
      </c>
      <c r="BJ41" s="38">
        <v>750</v>
      </c>
      <c r="BK41" s="38">
        <v>1500</v>
      </c>
      <c r="BL41" s="38">
        <v>600</v>
      </c>
      <c r="BM41" s="38">
        <v>750</v>
      </c>
      <c r="BN41" s="38">
        <v>400</v>
      </c>
      <c r="BO41" s="38">
        <v>400</v>
      </c>
      <c r="BP41" s="38">
        <v>25</v>
      </c>
      <c r="BQ41" s="38">
        <v>200</v>
      </c>
      <c r="BR41" s="38">
        <v>200</v>
      </c>
      <c r="BS41" s="38">
        <v>25</v>
      </c>
      <c r="BT41" s="38">
        <v>75</v>
      </c>
      <c r="BU41" s="38">
        <v>100</v>
      </c>
      <c r="BV41" s="38">
        <v>1500</v>
      </c>
      <c r="BW41" s="38">
        <v>485.4</v>
      </c>
    </row>
    <row r="42" spans="1:75" x14ac:dyDescent="0.25">
      <c r="C42" t="s">
        <v>232</v>
      </c>
      <c r="D42" s="38"/>
      <c r="E42" s="38">
        <v>32</v>
      </c>
      <c r="F42" s="38">
        <v>192</v>
      </c>
      <c r="G42" s="38">
        <v>206</v>
      </c>
      <c r="H42" s="38"/>
      <c r="I42" s="38">
        <v>567</v>
      </c>
      <c r="J42" s="38">
        <v>500</v>
      </c>
      <c r="K42" s="38">
        <v>376</v>
      </c>
      <c r="L42" s="38">
        <v>266</v>
      </c>
      <c r="M42" s="38">
        <v>64</v>
      </c>
      <c r="N42" s="38">
        <v>284</v>
      </c>
      <c r="O42" s="38">
        <v>59</v>
      </c>
      <c r="P42" s="38">
        <v>106</v>
      </c>
      <c r="Q42" s="38">
        <v>120</v>
      </c>
      <c r="R42" s="38">
        <v>98</v>
      </c>
      <c r="S42" s="38">
        <v>430</v>
      </c>
      <c r="T42" s="38">
        <v>421</v>
      </c>
      <c r="U42" s="38">
        <v>440</v>
      </c>
      <c r="V42" s="38">
        <v>41</v>
      </c>
      <c r="W42" s="38">
        <v>393</v>
      </c>
      <c r="X42" s="38">
        <v>69</v>
      </c>
      <c r="Y42" s="38">
        <v>148</v>
      </c>
      <c r="Z42" s="38">
        <v>100</v>
      </c>
      <c r="AA42" s="38">
        <v>55</v>
      </c>
      <c r="AB42" s="38">
        <v>686</v>
      </c>
      <c r="AC42" s="38">
        <v>674</v>
      </c>
      <c r="AD42" s="38">
        <v>862</v>
      </c>
      <c r="AE42" s="38">
        <v>346</v>
      </c>
      <c r="AF42" s="38">
        <v>157</v>
      </c>
      <c r="AG42" s="38">
        <v>150</v>
      </c>
      <c r="AH42" s="38">
        <v>350</v>
      </c>
      <c r="AI42" s="38">
        <v>550</v>
      </c>
      <c r="AJ42" s="38">
        <v>200</v>
      </c>
      <c r="AK42" s="38">
        <v>150</v>
      </c>
      <c r="AL42" s="38">
        <v>225</v>
      </c>
      <c r="AM42" s="38">
        <v>1</v>
      </c>
      <c r="AN42" s="38">
        <v>75</v>
      </c>
      <c r="AO42" s="38"/>
      <c r="AP42" s="38"/>
      <c r="AQ42" s="38">
        <v>20</v>
      </c>
      <c r="AR42" s="38">
        <v>27</v>
      </c>
      <c r="AS42" s="38">
        <v>100</v>
      </c>
      <c r="AT42" s="38">
        <v>100</v>
      </c>
      <c r="AU42" s="38">
        <v>50</v>
      </c>
      <c r="AV42" s="38">
        <v>100</v>
      </c>
      <c r="AW42" s="38">
        <v>200</v>
      </c>
      <c r="AX42" s="38">
        <v>100</v>
      </c>
      <c r="AY42" s="38">
        <v>25</v>
      </c>
      <c r="AZ42" s="38">
        <v>200</v>
      </c>
      <c r="BA42" s="38">
        <v>25</v>
      </c>
      <c r="BB42" s="38">
        <v>75</v>
      </c>
      <c r="BC42" s="38">
        <v>25</v>
      </c>
      <c r="BD42" s="38">
        <v>25</v>
      </c>
      <c r="BE42" s="38">
        <v>50</v>
      </c>
      <c r="BF42" s="38">
        <v>25</v>
      </c>
      <c r="BG42" s="38">
        <v>25</v>
      </c>
      <c r="BH42" s="38">
        <v>75</v>
      </c>
      <c r="BI42" s="38">
        <v>750</v>
      </c>
      <c r="BJ42" s="38">
        <v>400</v>
      </c>
      <c r="BK42" s="38">
        <v>400</v>
      </c>
      <c r="BL42" s="38">
        <v>25</v>
      </c>
      <c r="BM42" s="38">
        <v>75</v>
      </c>
      <c r="BN42" s="38">
        <v>25</v>
      </c>
      <c r="BO42" s="38">
        <v>75</v>
      </c>
      <c r="BP42" s="38">
        <v>200</v>
      </c>
      <c r="BQ42" s="38">
        <v>75</v>
      </c>
      <c r="BR42" s="38">
        <v>75</v>
      </c>
      <c r="BS42" s="38">
        <v>75</v>
      </c>
      <c r="BT42" s="38">
        <v>25</v>
      </c>
      <c r="BU42" s="38">
        <v>100</v>
      </c>
      <c r="BV42" s="38">
        <v>400</v>
      </c>
      <c r="BW42" s="38">
        <v>199.1044776119403</v>
      </c>
    </row>
    <row r="43" spans="1:75" x14ac:dyDescent="0.25">
      <c r="B43" s="22">
        <v>27</v>
      </c>
      <c r="C43" t="s">
        <v>242</v>
      </c>
      <c r="D43" s="38">
        <v>5357</v>
      </c>
      <c r="E43" s="38">
        <v>2032</v>
      </c>
      <c r="F43" s="38">
        <v>1857</v>
      </c>
      <c r="G43" s="38">
        <v>2165</v>
      </c>
      <c r="H43" s="38">
        <v>4623</v>
      </c>
      <c r="I43" s="38">
        <v>723</v>
      </c>
      <c r="J43" s="38">
        <v>5078</v>
      </c>
      <c r="K43" s="38">
        <v>1606</v>
      </c>
      <c r="L43" s="38">
        <v>6516</v>
      </c>
      <c r="M43" s="38">
        <v>1185</v>
      </c>
      <c r="N43" s="38">
        <v>2081</v>
      </c>
      <c r="O43" s="38">
        <v>2364</v>
      </c>
      <c r="P43" s="38">
        <v>3905</v>
      </c>
      <c r="Q43" s="38">
        <v>3560</v>
      </c>
      <c r="R43" s="38">
        <v>3440</v>
      </c>
      <c r="S43" s="38">
        <v>2298</v>
      </c>
      <c r="T43" s="38">
        <v>2764</v>
      </c>
      <c r="U43" s="38">
        <v>3071</v>
      </c>
      <c r="V43" s="38">
        <v>2337</v>
      </c>
      <c r="W43" s="38">
        <v>3658</v>
      </c>
      <c r="X43" s="38">
        <v>1554</v>
      </c>
      <c r="Y43" s="38">
        <v>1958</v>
      </c>
      <c r="Z43" s="38">
        <v>1450</v>
      </c>
      <c r="AA43" s="38">
        <v>2282</v>
      </c>
      <c r="AB43" s="38">
        <v>3985</v>
      </c>
      <c r="AC43" s="38">
        <v>4821</v>
      </c>
      <c r="AD43" s="38">
        <v>2424</v>
      </c>
      <c r="AE43" s="38">
        <v>3655</v>
      </c>
      <c r="AF43" s="38">
        <v>1386</v>
      </c>
      <c r="AG43" s="38">
        <v>650</v>
      </c>
      <c r="AH43" s="38">
        <v>2000</v>
      </c>
      <c r="AI43" s="38">
        <v>800</v>
      </c>
      <c r="AJ43" s="38">
        <v>710</v>
      </c>
      <c r="AK43" s="38">
        <v>1973</v>
      </c>
      <c r="AL43" s="38">
        <v>4181</v>
      </c>
      <c r="AM43" s="38">
        <v>3275</v>
      </c>
      <c r="AN43" s="38">
        <v>1750</v>
      </c>
      <c r="AO43" s="38">
        <v>1100</v>
      </c>
      <c r="AP43" s="38">
        <v>1250</v>
      </c>
      <c r="AQ43" s="38">
        <v>600</v>
      </c>
      <c r="AR43" s="38">
        <v>1000</v>
      </c>
      <c r="AS43" s="38">
        <v>5000</v>
      </c>
      <c r="AT43" s="38">
        <v>3000</v>
      </c>
      <c r="AU43" s="38">
        <v>5000</v>
      </c>
      <c r="AV43" s="38">
        <v>750</v>
      </c>
      <c r="AW43" s="38">
        <v>1500</v>
      </c>
      <c r="AX43" s="38">
        <v>950</v>
      </c>
      <c r="AY43" s="38">
        <v>400</v>
      </c>
      <c r="AZ43" s="38">
        <v>400</v>
      </c>
      <c r="BA43" s="38">
        <v>400</v>
      </c>
      <c r="BB43" s="38">
        <v>200</v>
      </c>
      <c r="BC43" s="38">
        <v>600</v>
      </c>
      <c r="BD43" s="38">
        <v>600</v>
      </c>
      <c r="BE43" s="38">
        <v>400</v>
      </c>
      <c r="BF43" s="38">
        <v>200</v>
      </c>
      <c r="BG43" s="38">
        <v>200</v>
      </c>
      <c r="BH43" s="38">
        <v>200</v>
      </c>
      <c r="BI43" s="38">
        <v>200</v>
      </c>
      <c r="BJ43" s="38">
        <v>200</v>
      </c>
      <c r="BK43" s="38">
        <v>3000</v>
      </c>
      <c r="BL43" s="38">
        <v>400</v>
      </c>
      <c r="BM43" s="38">
        <v>1500</v>
      </c>
      <c r="BN43" s="38">
        <v>200</v>
      </c>
      <c r="BO43" s="38">
        <v>40</v>
      </c>
      <c r="BP43" s="38">
        <v>250</v>
      </c>
      <c r="BQ43" s="38">
        <v>100</v>
      </c>
      <c r="BR43" s="38">
        <v>3500</v>
      </c>
      <c r="BS43" s="38">
        <v>5000</v>
      </c>
      <c r="BT43" s="38">
        <v>2000</v>
      </c>
      <c r="BU43" s="38">
        <v>7500</v>
      </c>
      <c r="BV43" s="38"/>
      <c r="BW43" s="38">
        <v>2101.6285714285714</v>
      </c>
    </row>
    <row r="44" spans="1:75" x14ac:dyDescent="0.25">
      <c r="A44" t="s">
        <v>200</v>
      </c>
      <c r="B44" s="22">
        <v>22</v>
      </c>
      <c r="C44" t="s">
        <v>89</v>
      </c>
      <c r="D44" s="38">
        <v>14247</v>
      </c>
      <c r="E44" s="38">
        <v>5881.5</v>
      </c>
      <c r="F44" s="38">
        <v>6972</v>
      </c>
      <c r="G44" s="38">
        <v>7080.5</v>
      </c>
      <c r="H44" s="38">
        <v>16890</v>
      </c>
      <c r="I44" s="38">
        <v>22059</v>
      </c>
      <c r="J44" s="38">
        <v>13243</v>
      </c>
      <c r="K44" s="38">
        <v>12126</v>
      </c>
      <c r="L44" s="38">
        <v>20464</v>
      </c>
      <c r="M44" s="38">
        <v>9000</v>
      </c>
      <c r="N44" s="38">
        <v>10000</v>
      </c>
      <c r="O44" s="38">
        <v>5000</v>
      </c>
      <c r="P44" s="38">
        <v>10000</v>
      </c>
      <c r="Q44" s="38">
        <v>4500</v>
      </c>
      <c r="R44" s="38">
        <v>5346</v>
      </c>
      <c r="S44" s="38">
        <v>8849</v>
      </c>
      <c r="T44" s="38">
        <v>6500</v>
      </c>
      <c r="U44" s="38">
        <v>12580</v>
      </c>
      <c r="V44" s="38">
        <v>12000</v>
      </c>
      <c r="W44" s="38">
        <v>18790</v>
      </c>
      <c r="X44" s="38">
        <v>25821</v>
      </c>
      <c r="Y44" s="38">
        <v>18204</v>
      </c>
      <c r="Z44" s="38">
        <v>11481</v>
      </c>
      <c r="AA44" s="38">
        <v>6393</v>
      </c>
      <c r="AB44" s="38">
        <v>18183</v>
      </c>
      <c r="AC44" s="38">
        <v>31654</v>
      </c>
      <c r="AD44" s="38">
        <v>28969</v>
      </c>
      <c r="AE44" s="38">
        <v>21843</v>
      </c>
      <c r="AF44" s="38">
        <v>7535</v>
      </c>
      <c r="AG44" s="38">
        <v>11000</v>
      </c>
      <c r="AH44" s="38">
        <v>25000</v>
      </c>
      <c r="AI44" s="38">
        <v>30000</v>
      </c>
      <c r="AJ44" s="38">
        <v>6750</v>
      </c>
      <c r="AK44" s="38">
        <v>19000</v>
      </c>
      <c r="AL44" s="38">
        <v>17000</v>
      </c>
      <c r="AM44" s="38">
        <v>21047</v>
      </c>
      <c r="AN44" s="38">
        <v>2500</v>
      </c>
      <c r="AO44" s="38">
        <v>8000</v>
      </c>
      <c r="AP44" s="38">
        <v>12000</v>
      </c>
      <c r="AQ44" s="38">
        <v>2200</v>
      </c>
      <c r="AR44" s="38">
        <v>1300</v>
      </c>
      <c r="AS44" s="38">
        <v>2000</v>
      </c>
      <c r="AT44" s="38">
        <v>1000</v>
      </c>
      <c r="AU44" s="38">
        <v>3000</v>
      </c>
      <c r="AV44" s="38">
        <v>3500</v>
      </c>
      <c r="AW44" s="38">
        <v>1200</v>
      </c>
      <c r="AX44" s="38">
        <v>1000</v>
      </c>
      <c r="AY44" s="38">
        <v>650</v>
      </c>
      <c r="AZ44" s="38">
        <v>800</v>
      </c>
      <c r="BA44" s="38">
        <v>3000</v>
      </c>
      <c r="BB44" s="38">
        <v>850</v>
      </c>
      <c r="BC44" s="38">
        <v>800</v>
      </c>
      <c r="BD44" s="38">
        <v>1200</v>
      </c>
      <c r="BE44" s="38">
        <v>750</v>
      </c>
      <c r="BF44" s="38">
        <v>1500</v>
      </c>
      <c r="BG44" s="38">
        <v>3500</v>
      </c>
      <c r="BH44" s="38">
        <v>1500</v>
      </c>
      <c r="BI44" s="38">
        <v>3500</v>
      </c>
      <c r="BJ44" s="38">
        <v>3500</v>
      </c>
      <c r="BK44" s="38">
        <v>3500</v>
      </c>
      <c r="BL44" s="38">
        <v>1500</v>
      </c>
      <c r="BM44" s="38">
        <v>1500</v>
      </c>
      <c r="BN44" s="38">
        <v>1500</v>
      </c>
      <c r="BO44" s="38">
        <v>750</v>
      </c>
      <c r="BP44" s="38">
        <v>400</v>
      </c>
      <c r="BQ44" s="38">
        <v>1500</v>
      </c>
      <c r="BR44" s="38">
        <v>3500</v>
      </c>
      <c r="BS44" s="38">
        <v>400</v>
      </c>
      <c r="BT44" s="38">
        <v>750</v>
      </c>
      <c r="BU44" s="38">
        <v>750</v>
      </c>
      <c r="BV44" s="38">
        <v>750</v>
      </c>
      <c r="BW44" s="38">
        <v>8321.8933333333334</v>
      </c>
    </row>
    <row r="45" spans="1:75" x14ac:dyDescent="0.25">
      <c r="B45" s="22">
        <v>23</v>
      </c>
      <c r="C45" t="s">
        <v>199</v>
      </c>
      <c r="D45" s="38">
        <v>104000</v>
      </c>
      <c r="E45" s="38">
        <v>10490</v>
      </c>
      <c r="F45" s="38">
        <v>21537</v>
      </c>
      <c r="G45" s="38">
        <v>11184</v>
      </c>
      <c r="H45" s="38">
        <v>15104</v>
      </c>
      <c r="I45" s="38">
        <v>19015</v>
      </c>
      <c r="J45" s="38">
        <v>23285</v>
      </c>
      <c r="K45" s="38">
        <v>20822</v>
      </c>
      <c r="L45" s="38">
        <v>17921</v>
      </c>
      <c r="M45" s="38">
        <v>11865</v>
      </c>
      <c r="N45" s="38">
        <v>9000</v>
      </c>
      <c r="O45" s="38">
        <v>11507</v>
      </c>
      <c r="P45" s="38">
        <v>13018</v>
      </c>
      <c r="Q45" s="38">
        <v>14109</v>
      </c>
      <c r="R45" s="38">
        <v>17576</v>
      </c>
      <c r="S45" s="38">
        <v>19220</v>
      </c>
      <c r="T45" s="38">
        <v>13956</v>
      </c>
      <c r="U45" s="38">
        <v>37687</v>
      </c>
      <c r="V45" s="38">
        <v>30815</v>
      </c>
      <c r="W45" s="38">
        <v>37472</v>
      </c>
      <c r="X45" s="38">
        <v>36246</v>
      </c>
      <c r="Y45" s="38">
        <v>24714</v>
      </c>
      <c r="Z45" s="38">
        <v>16395</v>
      </c>
      <c r="AA45" s="38">
        <v>3543</v>
      </c>
      <c r="AB45" s="38">
        <v>16860</v>
      </c>
      <c r="AC45" s="38">
        <v>45752</v>
      </c>
      <c r="AD45" s="38">
        <v>13500</v>
      </c>
      <c r="AE45" s="38">
        <v>9995</v>
      </c>
      <c r="AF45" s="38">
        <v>23312</v>
      </c>
      <c r="AG45" s="38">
        <v>46604</v>
      </c>
      <c r="AH45" s="38">
        <v>76486</v>
      </c>
      <c r="AI45" s="38">
        <v>117249</v>
      </c>
      <c r="AJ45" s="38">
        <v>85844</v>
      </c>
      <c r="AK45" s="38">
        <v>76064</v>
      </c>
      <c r="AL45" s="38">
        <v>44786</v>
      </c>
      <c r="AM45" s="38">
        <v>54305</v>
      </c>
      <c r="AN45" s="38">
        <v>14490</v>
      </c>
      <c r="AO45" s="38">
        <v>29306</v>
      </c>
      <c r="AP45" s="38">
        <v>74279</v>
      </c>
      <c r="AQ45" s="38">
        <v>6500</v>
      </c>
      <c r="AR45" s="38">
        <v>11000</v>
      </c>
      <c r="AS45" s="38">
        <v>8474</v>
      </c>
      <c r="AT45" s="38">
        <v>7500</v>
      </c>
      <c r="AU45" s="38">
        <v>4000</v>
      </c>
      <c r="AV45" s="38">
        <v>10200</v>
      </c>
      <c r="AW45" s="38">
        <v>9000</v>
      </c>
      <c r="AX45" s="38">
        <v>12300</v>
      </c>
      <c r="AY45" s="38">
        <v>13000</v>
      </c>
      <c r="AZ45" s="38">
        <v>15000</v>
      </c>
      <c r="BA45" s="38">
        <v>12500</v>
      </c>
      <c r="BB45" s="38">
        <v>11000</v>
      </c>
      <c r="BC45" s="38">
        <v>9000</v>
      </c>
      <c r="BD45" s="38">
        <v>13500</v>
      </c>
      <c r="BE45" s="38">
        <v>8500</v>
      </c>
      <c r="BF45" s="38">
        <v>13000</v>
      </c>
      <c r="BG45" s="38">
        <v>12500</v>
      </c>
      <c r="BH45" s="38">
        <v>15000</v>
      </c>
      <c r="BI45" s="38">
        <v>7500</v>
      </c>
      <c r="BJ45" s="38">
        <v>7500</v>
      </c>
      <c r="BK45" s="38">
        <v>15000</v>
      </c>
      <c r="BL45" s="38">
        <v>7500</v>
      </c>
      <c r="BM45" s="38">
        <v>7500</v>
      </c>
      <c r="BN45" s="38">
        <v>7500</v>
      </c>
      <c r="BO45" s="38">
        <v>7500</v>
      </c>
      <c r="BP45" s="38">
        <v>7500</v>
      </c>
      <c r="BQ45" s="38">
        <v>15000</v>
      </c>
      <c r="BR45" s="38">
        <v>7500</v>
      </c>
      <c r="BS45" s="38">
        <v>15000</v>
      </c>
      <c r="BT45" s="38">
        <v>7500</v>
      </c>
      <c r="BU45" s="38">
        <v>7500</v>
      </c>
      <c r="BV45" s="38">
        <v>7500</v>
      </c>
      <c r="BW45" s="38">
        <v>22377.281690140844</v>
      </c>
    </row>
    <row r="46" spans="1:75" x14ac:dyDescent="0.25">
      <c r="B46" s="22">
        <v>25</v>
      </c>
      <c r="C46" t="s">
        <v>225</v>
      </c>
      <c r="D46" s="38"/>
      <c r="E46" s="38">
        <v>977</v>
      </c>
      <c r="F46" s="38">
        <v>922</v>
      </c>
      <c r="G46" s="38">
        <v>191</v>
      </c>
      <c r="H46" s="38">
        <v>1577</v>
      </c>
      <c r="I46" s="38"/>
      <c r="J46" s="38">
        <v>207</v>
      </c>
      <c r="K46" s="38">
        <v>9824</v>
      </c>
      <c r="L46" s="38"/>
      <c r="M46" s="38">
        <v>3500</v>
      </c>
      <c r="N46" s="38">
        <v>3000</v>
      </c>
      <c r="O46" s="38">
        <v>823</v>
      </c>
      <c r="P46" s="38">
        <v>2150</v>
      </c>
      <c r="Q46" s="38">
        <v>347</v>
      </c>
      <c r="R46" s="38">
        <v>170</v>
      </c>
      <c r="S46" s="38"/>
      <c r="T46" s="38">
        <v>102</v>
      </c>
      <c r="U46" s="38"/>
      <c r="V46" s="38"/>
      <c r="W46" s="38"/>
      <c r="X46" s="38"/>
      <c r="Y46" s="38"/>
      <c r="Z46" s="38">
        <v>456</v>
      </c>
      <c r="AA46" s="38">
        <v>973</v>
      </c>
      <c r="AB46" s="38">
        <v>140</v>
      </c>
      <c r="AC46" s="38">
        <v>620</v>
      </c>
      <c r="AD46" s="38">
        <v>140</v>
      </c>
      <c r="AE46" s="38">
        <v>398</v>
      </c>
      <c r="AF46" s="38">
        <v>1615</v>
      </c>
      <c r="AG46" s="38">
        <v>5000</v>
      </c>
      <c r="AH46" s="38">
        <v>800</v>
      </c>
      <c r="AI46" s="38">
        <v>900</v>
      </c>
      <c r="AJ46" s="38">
        <v>100</v>
      </c>
      <c r="AK46" s="38"/>
      <c r="AL46" s="38"/>
      <c r="AM46" s="38"/>
      <c r="AN46" s="38"/>
      <c r="AO46" s="38"/>
      <c r="AP46" s="38">
        <v>30</v>
      </c>
      <c r="AQ46" s="38">
        <v>35</v>
      </c>
      <c r="AR46" s="38"/>
      <c r="AS46" s="38"/>
      <c r="AT46" s="38">
        <v>20</v>
      </c>
      <c r="AU46" s="38"/>
      <c r="AV46" s="38"/>
      <c r="AW46" s="38"/>
      <c r="AX46" s="38"/>
      <c r="AY46" s="38">
        <v>25</v>
      </c>
      <c r="AZ46" s="38">
        <v>75</v>
      </c>
      <c r="BA46" s="38">
        <v>25</v>
      </c>
      <c r="BB46" s="38">
        <v>25</v>
      </c>
      <c r="BC46" s="38">
        <v>400</v>
      </c>
      <c r="BD46" s="38">
        <v>400</v>
      </c>
      <c r="BE46" s="38">
        <v>500</v>
      </c>
      <c r="BF46" s="38">
        <v>400</v>
      </c>
      <c r="BG46" s="38">
        <v>400</v>
      </c>
      <c r="BH46" s="38">
        <v>500</v>
      </c>
      <c r="BI46" s="38">
        <v>250</v>
      </c>
      <c r="BJ46" s="38">
        <v>400</v>
      </c>
      <c r="BK46" s="38">
        <v>400</v>
      </c>
      <c r="BL46" s="38">
        <v>600</v>
      </c>
      <c r="BM46" s="38">
        <v>200</v>
      </c>
      <c r="BN46" s="38">
        <v>25</v>
      </c>
      <c r="BO46" s="38">
        <v>75</v>
      </c>
      <c r="BP46" s="38">
        <v>200</v>
      </c>
      <c r="BQ46" s="38">
        <v>25</v>
      </c>
      <c r="BR46" s="38">
        <v>25</v>
      </c>
      <c r="BS46" s="38">
        <v>25</v>
      </c>
      <c r="BT46" s="38">
        <v>25</v>
      </c>
      <c r="BU46" s="38">
        <v>300</v>
      </c>
      <c r="BV46" s="38">
        <v>400</v>
      </c>
      <c r="BW46" s="38">
        <v>798.37254901960785</v>
      </c>
    </row>
    <row r="47" spans="1:75" x14ac:dyDescent="0.25">
      <c r="C47" t="s">
        <v>226</v>
      </c>
      <c r="D47" s="38">
        <v>20670</v>
      </c>
      <c r="E47" s="38">
        <v>12995</v>
      </c>
      <c r="F47" s="38">
        <v>8367</v>
      </c>
      <c r="G47" s="38">
        <v>3526</v>
      </c>
      <c r="H47" s="38">
        <v>4962</v>
      </c>
      <c r="I47" s="38">
        <v>9943</v>
      </c>
      <c r="J47" s="38">
        <v>12161</v>
      </c>
      <c r="K47" s="38">
        <v>30387</v>
      </c>
      <c r="L47" s="38">
        <v>38178</v>
      </c>
      <c r="M47" s="38">
        <v>15000</v>
      </c>
      <c r="N47" s="38">
        <v>60760</v>
      </c>
      <c r="O47" s="38">
        <v>4875</v>
      </c>
      <c r="P47" s="38">
        <v>21276</v>
      </c>
      <c r="Q47" s="38">
        <v>14940</v>
      </c>
      <c r="R47" s="38">
        <v>17000</v>
      </c>
      <c r="S47" s="38">
        <v>11786</v>
      </c>
      <c r="T47" s="38">
        <v>7736</v>
      </c>
      <c r="U47" s="38">
        <v>22030</v>
      </c>
      <c r="V47" s="38">
        <v>5831</v>
      </c>
      <c r="W47" s="38">
        <v>41053</v>
      </c>
      <c r="X47" s="38">
        <v>32915</v>
      </c>
      <c r="Y47" s="38">
        <v>26210</v>
      </c>
      <c r="Z47" s="38">
        <v>14873</v>
      </c>
      <c r="AA47" s="38">
        <v>8645</v>
      </c>
      <c r="AB47" s="38">
        <v>14195</v>
      </c>
      <c r="AC47" s="38">
        <v>21865</v>
      </c>
      <c r="AD47" s="38">
        <v>18992</v>
      </c>
      <c r="AE47" s="38">
        <v>16313</v>
      </c>
      <c r="AF47" s="38">
        <v>21928</v>
      </c>
      <c r="AG47" s="38">
        <v>20000</v>
      </c>
      <c r="AH47" s="38">
        <v>11500</v>
      </c>
      <c r="AI47" s="38">
        <v>22000</v>
      </c>
      <c r="AJ47" s="38">
        <v>15000</v>
      </c>
      <c r="AK47" s="38">
        <v>10700</v>
      </c>
      <c r="AL47" s="38">
        <v>7000</v>
      </c>
      <c r="AM47" s="38">
        <v>3000</v>
      </c>
      <c r="AN47" s="38">
        <v>200</v>
      </c>
      <c r="AO47" s="38">
        <v>210</v>
      </c>
      <c r="AP47" s="38">
        <v>800</v>
      </c>
      <c r="AQ47" s="38">
        <v>718</v>
      </c>
      <c r="AR47" s="38">
        <v>300</v>
      </c>
      <c r="AS47" s="38">
        <v>500</v>
      </c>
      <c r="AT47" s="38">
        <v>300</v>
      </c>
      <c r="AU47" s="38">
        <v>500</v>
      </c>
      <c r="AV47" s="38">
        <v>120</v>
      </c>
      <c r="AW47" s="38">
        <v>500</v>
      </c>
      <c r="AX47" s="38">
        <v>120</v>
      </c>
      <c r="AY47" s="38">
        <v>400</v>
      </c>
      <c r="AZ47" s="38">
        <v>75</v>
      </c>
      <c r="BA47" s="38">
        <v>200</v>
      </c>
      <c r="BB47" s="38">
        <v>400</v>
      </c>
      <c r="BC47" s="38">
        <v>1500</v>
      </c>
      <c r="BD47" s="38">
        <v>900</v>
      </c>
      <c r="BE47" s="38">
        <v>700</v>
      </c>
      <c r="BF47" s="38">
        <v>400</v>
      </c>
      <c r="BG47" s="38">
        <v>750</v>
      </c>
      <c r="BH47" s="38">
        <v>1000</v>
      </c>
      <c r="BI47" s="38">
        <v>1800</v>
      </c>
      <c r="BJ47" s="38">
        <v>3500</v>
      </c>
      <c r="BK47" s="38">
        <v>300</v>
      </c>
      <c r="BL47" s="38">
        <v>1000</v>
      </c>
      <c r="BM47" s="38">
        <v>400</v>
      </c>
      <c r="BN47" s="38">
        <v>200</v>
      </c>
      <c r="BO47" s="38">
        <v>750</v>
      </c>
      <c r="BP47" s="38">
        <v>400</v>
      </c>
      <c r="BQ47" s="38">
        <v>200</v>
      </c>
      <c r="BR47" s="38">
        <v>400</v>
      </c>
      <c r="BS47" s="38">
        <v>25</v>
      </c>
      <c r="BT47" s="38">
        <v>75</v>
      </c>
      <c r="BU47" s="38">
        <v>300</v>
      </c>
      <c r="BV47" s="38">
        <v>1500</v>
      </c>
      <c r="BW47" s="38">
        <v>9155.7042253521122</v>
      </c>
    </row>
    <row r="48" spans="1:75" x14ac:dyDescent="0.25">
      <c r="A48" t="s">
        <v>108</v>
      </c>
      <c r="B48" s="22">
        <v>24</v>
      </c>
      <c r="C48" t="s">
        <v>212</v>
      </c>
      <c r="D48" s="38">
        <v>71</v>
      </c>
      <c r="E48" s="38">
        <v>87</v>
      </c>
      <c r="F48" s="38">
        <v>23</v>
      </c>
      <c r="G48" s="38">
        <v>14</v>
      </c>
      <c r="H48" s="38">
        <v>14</v>
      </c>
      <c r="I48" s="38">
        <v>7</v>
      </c>
      <c r="J48" s="38">
        <v>61</v>
      </c>
      <c r="K48" s="38">
        <v>17</v>
      </c>
      <c r="L48" s="38">
        <v>49</v>
      </c>
      <c r="M48" s="38">
        <v>37</v>
      </c>
      <c r="N48" s="38">
        <v>73</v>
      </c>
      <c r="O48" s="38">
        <v>80</v>
      </c>
      <c r="P48" s="38">
        <v>48</v>
      </c>
      <c r="Q48" s="38">
        <v>9</v>
      </c>
      <c r="R48" s="38">
        <v>15</v>
      </c>
      <c r="S48" s="38">
        <v>24</v>
      </c>
      <c r="T48" s="38">
        <v>13</v>
      </c>
      <c r="U48" s="38">
        <v>117</v>
      </c>
      <c r="V48" s="38">
        <v>36</v>
      </c>
      <c r="W48" s="38">
        <v>72</v>
      </c>
      <c r="X48" s="38">
        <v>28</v>
      </c>
      <c r="Y48" s="38">
        <v>23</v>
      </c>
      <c r="Z48" s="38"/>
      <c r="AA48" s="38">
        <v>160</v>
      </c>
      <c r="AB48" s="38">
        <v>234</v>
      </c>
      <c r="AC48" s="38">
        <v>370</v>
      </c>
      <c r="AD48" s="38">
        <v>266</v>
      </c>
      <c r="AE48" s="38">
        <v>164</v>
      </c>
      <c r="AF48" s="38">
        <v>323</v>
      </c>
      <c r="AG48" s="38">
        <v>841</v>
      </c>
      <c r="AH48" s="38">
        <v>436</v>
      </c>
      <c r="AI48" s="38">
        <v>150</v>
      </c>
      <c r="AJ48" s="38">
        <v>10</v>
      </c>
      <c r="AK48" s="38"/>
      <c r="AL48" s="38">
        <v>26</v>
      </c>
      <c r="AM48" s="38">
        <v>30</v>
      </c>
      <c r="AN48" s="38">
        <v>25</v>
      </c>
      <c r="AO48" s="38">
        <v>30</v>
      </c>
      <c r="AP48" s="38"/>
      <c r="AQ48" s="38"/>
      <c r="AR48" s="38"/>
      <c r="AS48" s="38">
        <v>100</v>
      </c>
      <c r="AT48" s="38">
        <v>150</v>
      </c>
      <c r="AU48" s="38">
        <v>160</v>
      </c>
      <c r="AV48" s="38">
        <v>50</v>
      </c>
      <c r="AW48" s="38">
        <v>6</v>
      </c>
      <c r="AX48" s="38">
        <v>50</v>
      </c>
      <c r="AY48" s="38">
        <v>50</v>
      </c>
      <c r="AZ48" s="38">
        <v>25</v>
      </c>
      <c r="BA48" s="38">
        <v>75</v>
      </c>
      <c r="BB48" s="38">
        <v>75</v>
      </c>
      <c r="BC48" s="38">
        <v>25</v>
      </c>
      <c r="BD48" s="38">
        <v>75</v>
      </c>
      <c r="BE48" s="38">
        <v>25</v>
      </c>
      <c r="BF48" s="38">
        <v>25</v>
      </c>
      <c r="BG48" s="38">
        <v>10</v>
      </c>
      <c r="BH48" s="38">
        <v>25</v>
      </c>
      <c r="BI48" s="38">
        <v>200</v>
      </c>
      <c r="BJ48" s="38">
        <v>50</v>
      </c>
      <c r="BK48" s="38">
        <v>300</v>
      </c>
      <c r="BL48" s="38">
        <v>50</v>
      </c>
      <c r="BM48" s="38">
        <v>750</v>
      </c>
      <c r="BN48" s="38">
        <v>750</v>
      </c>
      <c r="BO48" s="38">
        <v>750</v>
      </c>
      <c r="BP48" s="38">
        <v>1500</v>
      </c>
      <c r="BQ48" s="38">
        <v>750</v>
      </c>
      <c r="BR48" s="38">
        <v>1500</v>
      </c>
      <c r="BS48" s="38">
        <v>1500</v>
      </c>
      <c r="BT48" s="38">
        <v>1500</v>
      </c>
      <c r="BU48" s="38">
        <v>750</v>
      </c>
      <c r="BV48" s="38">
        <v>1500</v>
      </c>
      <c r="BW48" s="38">
        <v>253.92424242424244</v>
      </c>
    </row>
    <row r="49" spans="1:75" x14ac:dyDescent="0.25">
      <c r="C49" t="s">
        <v>213</v>
      </c>
      <c r="D49" s="38">
        <v>228</v>
      </c>
      <c r="E49" s="38">
        <v>131</v>
      </c>
      <c r="F49" s="38">
        <v>99</v>
      </c>
      <c r="G49" s="38">
        <v>43</v>
      </c>
      <c r="H49" s="38">
        <v>22</v>
      </c>
      <c r="I49" s="38">
        <v>20</v>
      </c>
      <c r="J49" s="38">
        <v>136</v>
      </c>
      <c r="K49" s="38">
        <v>139</v>
      </c>
      <c r="L49" s="38"/>
      <c r="M49" s="38">
        <v>44</v>
      </c>
      <c r="N49" s="38">
        <v>5</v>
      </c>
      <c r="O49" s="38"/>
      <c r="P49" s="38">
        <v>67</v>
      </c>
      <c r="Q49" s="38">
        <v>185</v>
      </c>
      <c r="R49" s="38">
        <v>60</v>
      </c>
      <c r="S49" s="38">
        <v>149</v>
      </c>
      <c r="T49" s="38">
        <v>112</v>
      </c>
      <c r="U49" s="38">
        <v>85</v>
      </c>
      <c r="V49" s="38">
        <v>115</v>
      </c>
      <c r="W49" s="38">
        <v>362</v>
      </c>
      <c r="X49" s="38">
        <v>155</v>
      </c>
      <c r="Y49" s="38">
        <v>54</v>
      </c>
      <c r="Z49" s="38">
        <v>115</v>
      </c>
      <c r="AA49" s="38">
        <v>94</v>
      </c>
      <c r="AB49" s="38">
        <v>239</v>
      </c>
      <c r="AC49" s="38">
        <v>155</v>
      </c>
      <c r="AD49" s="38">
        <v>84</v>
      </c>
      <c r="AE49" s="38">
        <v>243</v>
      </c>
      <c r="AF49" s="38">
        <v>89</v>
      </c>
      <c r="AG49" s="38">
        <v>420</v>
      </c>
      <c r="AH49" s="38">
        <v>250</v>
      </c>
      <c r="AI49" s="38"/>
      <c r="AJ49" s="38"/>
      <c r="AK49" s="38"/>
      <c r="AL49" s="38">
        <v>80</v>
      </c>
      <c r="AM49" s="38"/>
      <c r="AN49" s="38"/>
      <c r="AO49" s="38"/>
      <c r="AP49" s="38"/>
      <c r="AQ49" s="38"/>
      <c r="AR49" s="38"/>
      <c r="AS49" s="38"/>
      <c r="AT49" s="38">
        <v>25</v>
      </c>
      <c r="AU49" s="38">
        <v>25</v>
      </c>
      <c r="AV49" s="38">
        <v>6</v>
      </c>
      <c r="AW49" s="38">
        <v>10</v>
      </c>
      <c r="AX49" s="38">
        <v>50</v>
      </c>
      <c r="AY49" s="38">
        <v>25</v>
      </c>
      <c r="AZ49" s="38">
        <v>25</v>
      </c>
      <c r="BA49" s="38">
        <v>50</v>
      </c>
      <c r="BB49" s="38">
        <v>75</v>
      </c>
      <c r="BC49" s="38">
        <v>75</v>
      </c>
      <c r="BD49" s="38">
        <v>75</v>
      </c>
      <c r="BE49" s="38">
        <v>25</v>
      </c>
      <c r="BF49" s="38">
        <v>75</v>
      </c>
      <c r="BG49" s="38">
        <v>80</v>
      </c>
      <c r="BH49" s="38">
        <v>25</v>
      </c>
      <c r="BI49" s="38">
        <v>75</v>
      </c>
      <c r="BJ49" s="38">
        <v>10</v>
      </c>
      <c r="BK49" s="38">
        <v>25</v>
      </c>
      <c r="BL49" s="38">
        <v>50</v>
      </c>
      <c r="BM49" s="38">
        <v>200</v>
      </c>
      <c r="BN49" s="38">
        <v>400</v>
      </c>
      <c r="BO49" s="38">
        <v>750</v>
      </c>
      <c r="BP49" s="38">
        <v>750</v>
      </c>
      <c r="BQ49" s="38">
        <v>750</v>
      </c>
      <c r="BR49" s="38">
        <v>750</v>
      </c>
      <c r="BS49" s="38">
        <v>750</v>
      </c>
      <c r="BT49" s="38">
        <v>750</v>
      </c>
      <c r="BU49" s="38">
        <v>750</v>
      </c>
      <c r="BV49" s="38">
        <v>750</v>
      </c>
      <c r="BW49" s="38">
        <v>192.98305084745763</v>
      </c>
    </row>
    <row r="50" spans="1:75" x14ac:dyDescent="0.25">
      <c r="C50" t="s">
        <v>214</v>
      </c>
      <c r="D50" s="38">
        <v>308</v>
      </c>
      <c r="E50" s="38">
        <v>113</v>
      </c>
      <c r="F50" s="38">
        <v>414</v>
      </c>
      <c r="G50" s="38">
        <v>385</v>
      </c>
      <c r="H50" s="38">
        <v>365</v>
      </c>
      <c r="I50" s="38">
        <v>699</v>
      </c>
      <c r="J50" s="38">
        <v>773</v>
      </c>
      <c r="K50" s="38">
        <v>650</v>
      </c>
      <c r="L50" s="38">
        <v>736</v>
      </c>
      <c r="M50" s="38">
        <v>289</v>
      </c>
      <c r="N50" s="38">
        <v>584</v>
      </c>
      <c r="O50" s="38">
        <v>199</v>
      </c>
      <c r="P50" s="38">
        <v>85</v>
      </c>
      <c r="Q50" s="38">
        <v>50</v>
      </c>
      <c r="R50" s="38">
        <v>44</v>
      </c>
      <c r="S50" s="38">
        <v>69</v>
      </c>
      <c r="T50" s="38">
        <v>41</v>
      </c>
      <c r="U50" s="38">
        <v>104</v>
      </c>
      <c r="V50" s="38">
        <v>65</v>
      </c>
      <c r="W50" s="38">
        <v>141</v>
      </c>
      <c r="X50" s="38">
        <v>137</v>
      </c>
      <c r="Y50" s="38">
        <v>128</v>
      </c>
      <c r="Z50" s="38">
        <v>263</v>
      </c>
      <c r="AA50" s="38">
        <v>143</v>
      </c>
      <c r="AB50" s="38">
        <v>160</v>
      </c>
      <c r="AC50" s="38">
        <v>306</v>
      </c>
      <c r="AD50" s="38">
        <v>275</v>
      </c>
      <c r="AE50" s="38">
        <v>528</v>
      </c>
      <c r="AF50" s="38">
        <v>291</v>
      </c>
      <c r="AG50" s="38">
        <v>691</v>
      </c>
      <c r="AH50" s="38">
        <v>377</v>
      </c>
      <c r="AI50" s="38"/>
      <c r="AJ50" s="38"/>
      <c r="AK50" s="38"/>
      <c r="AL50" s="38">
        <v>70</v>
      </c>
      <c r="AM50" s="38">
        <v>10</v>
      </c>
      <c r="AN50" s="38">
        <v>8</v>
      </c>
      <c r="AO50" s="38">
        <v>10</v>
      </c>
      <c r="AP50" s="38"/>
      <c r="AQ50" s="38"/>
      <c r="AR50" s="38"/>
      <c r="AS50" s="38">
        <v>25</v>
      </c>
      <c r="AT50" s="38"/>
      <c r="AU50" s="38"/>
      <c r="AV50" s="38"/>
      <c r="AW50" s="38">
        <v>35</v>
      </c>
      <c r="AX50" s="38"/>
      <c r="AY50" s="38"/>
      <c r="AZ50" s="38"/>
      <c r="BA50" s="38">
        <v>25</v>
      </c>
      <c r="BB50" s="38">
        <v>25</v>
      </c>
      <c r="BC50" s="38">
        <v>25</v>
      </c>
      <c r="BD50" s="38">
        <v>75</v>
      </c>
      <c r="BE50" s="38">
        <v>25</v>
      </c>
      <c r="BF50" s="38">
        <v>1E-3</v>
      </c>
      <c r="BG50" s="38">
        <v>30</v>
      </c>
      <c r="BH50" s="38">
        <v>25</v>
      </c>
      <c r="BI50" s="38">
        <v>75</v>
      </c>
      <c r="BJ50" s="38">
        <v>10</v>
      </c>
      <c r="BK50" s="38">
        <v>20</v>
      </c>
      <c r="BL50" s="38">
        <v>20</v>
      </c>
      <c r="BM50" s="38">
        <v>200</v>
      </c>
      <c r="BN50" s="38">
        <v>400</v>
      </c>
      <c r="BO50" s="38">
        <v>400</v>
      </c>
      <c r="BP50" s="38">
        <v>750</v>
      </c>
      <c r="BQ50" s="38">
        <v>400</v>
      </c>
      <c r="BR50" s="38">
        <v>400</v>
      </c>
      <c r="BS50" s="38">
        <v>750</v>
      </c>
      <c r="BT50" s="38"/>
      <c r="BU50" s="38"/>
      <c r="BV50" s="38"/>
      <c r="BW50" s="38">
        <v>236.17858928571428</v>
      </c>
    </row>
    <row r="51" spans="1:75" x14ac:dyDescent="0.25">
      <c r="B51" s="22">
        <v>26</v>
      </c>
      <c r="C51" t="s">
        <v>239</v>
      </c>
      <c r="D51" s="38">
        <v>104</v>
      </c>
      <c r="E51" s="38">
        <v>231</v>
      </c>
      <c r="F51" s="38">
        <v>242</v>
      </c>
      <c r="G51" s="38">
        <v>117</v>
      </c>
      <c r="H51" s="38">
        <v>441</v>
      </c>
      <c r="I51" s="38">
        <v>555</v>
      </c>
      <c r="J51" s="38">
        <v>274</v>
      </c>
      <c r="K51" s="38">
        <v>160</v>
      </c>
      <c r="L51" s="38">
        <v>1113</v>
      </c>
      <c r="M51" s="38">
        <v>91</v>
      </c>
      <c r="N51" s="38">
        <v>399</v>
      </c>
      <c r="O51" s="38">
        <v>141</v>
      </c>
      <c r="P51" s="38">
        <v>95</v>
      </c>
      <c r="Q51" s="38">
        <v>110</v>
      </c>
      <c r="R51" s="38">
        <v>214</v>
      </c>
      <c r="S51" s="38">
        <v>200</v>
      </c>
      <c r="T51" s="38">
        <v>162</v>
      </c>
      <c r="U51" s="38">
        <v>228</v>
      </c>
      <c r="V51" s="38">
        <v>199</v>
      </c>
      <c r="W51" s="38">
        <v>454</v>
      </c>
      <c r="X51" s="38">
        <v>379</v>
      </c>
      <c r="Y51" s="38">
        <v>41</v>
      </c>
      <c r="Z51" s="38">
        <v>139</v>
      </c>
      <c r="AA51" s="38">
        <v>75</v>
      </c>
      <c r="AB51" s="38">
        <v>539</v>
      </c>
      <c r="AC51" s="38">
        <v>300</v>
      </c>
      <c r="AD51" s="38">
        <v>402</v>
      </c>
      <c r="AE51" s="38">
        <v>53</v>
      </c>
      <c r="AF51" s="38">
        <v>90</v>
      </c>
      <c r="AG51" s="38">
        <v>100</v>
      </c>
      <c r="AH51" s="38">
        <v>10</v>
      </c>
      <c r="AI51" s="38">
        <v>10</v>
      </c>
      <c r="AJ51" s="38">
        <v>20</v>
      </c>
      <c r="AK51" s="38">
        <v>50</v>
      </c>
      <c r="AL51" s="38">
        <v>40</v>
      </c>
      <c r="AM51" s="38"/>
      <c r="AN51" s="38">
        <v>100</v>
      </c>
      <c r="AO51" s="38">
        <v>100</v>
      </c>
      <c r="AP51" s="38">
        <v>400</v>
      </c>
      <c r="AQ51" s="38">
        <v>650</v>
      </c>
      <c r="AR51" s="38"/>
      <c r="AS51" s="38">
        <v>100</v>
      </c>
      <c r="AT51" s="38">
        <v>500</v>
      </c>
      <c r="AU51" s="38">
        <v>100</v>
      </c>
      <c r="AV51" s="38">
        <v>40</v>
      </c>
      <c r="AW51" s="38"/>
      <c r="AX51" s="38">
        <v>60</v>
      </c>
      <c r="AY51" s="38">
        <v>25</v>
      </c>
      <c r="AZ51" s="38">
        <v>25</v>
      </c>
      <c r="BA51" s="38">
        <v>200</v>
      </c>
      <c r="BB51" s="38">
        <v>750</v>
      </c>
      <c r="BC51" s="38">
        <v>400</v>
      </c>
      <c r="BD51" s="38">
        <v>200</v>
      </c>
      <c r="BE51" s="38">
        <v>200</v>
      </c>
      <c r="BF51" s="38">
        <v>200</v>
      </c>
      <c r="BG51" s="38">
        <v>25</v>
      </c>
      <c r="BH51" s="38">
        <v>25</v>
      </c>
      <c r="BI51" s="38">
        <v>3500</v>
      </c>
      <c r="BJ51" s="38">
        <v>400</v>
      </c>
      <c r="BK51" s="38">
        <v>25</v>
      </c>
      <c r="BL51" s="38">
        <v>750</v>
      </c>
      <c r="BM51" s="38">
        <v>200</v>
      </c>
      <c r="BN51" s="38">
        <v>400</v>
      </c>
      <c r="BO51" s="38">
        <v>750</v>
      </c>
      <c r="BP51" s="38">
        <v>200</v>
      </c>
      <c r="BQ51" s="38">
        <v>3500</v>
      </c>
      <c r="BR51" s="38">
        <v>400</v>
      </c>
      <c r="BS51" s="38">
        <v>400</v>
      </c>
      <c r="BT51" s="38">
        <v>750</v>
      </c>
      <c r="BU51" s="38">
        <v>750</v>
      </c>
      <c r="BV51" s="38">
        <v>1500</v>
      </c>
      <c r="BW51" s="38">
        <v>373.5735294117647</v>
      </c>
    </row>
    <row r="52" spans="1:75" x14ac:dyDescent="0.25">
      <c r="C52" t="s">
        <v>240</v>
      </c>
      <c r="D52" s="38">
        <v>355</v>
      </c>
      <c r="E52" s="38">
        <v>739</v>
      </c>
      <c r="F52" s="38">
        <v>325</v>
      </c>
      <c r="G52" s="38">
        <v>350</v>
      </c>
      <c r="H52" s="38">
        <v>266</v>
      </c>
      <c r="I52" s="38">
        <v>420</v>
      </c>
      <c r="J52" s="38">
        <v>605</v>
      </c>
      <c r="K52" s="38">
        <v>370</v>
      </c>
      <c r="L52" s="38">
        <v>331</v>
      </c>
      <c r="M52" s="38">
        <v>192</v>
      </c>
      <c r="N52" s="38">
        <v>240</v>
      </c>
      <c r="O52" s="38">
        <v>223</v>
      </c>
      <c r="P52" s="38">
        <v>302</v>
      </c>
      <c r="Q52" s="38">
        <v>185</v>
      </c>
      <c r="R52" s="38">
        <v>550</v>
      </c>
      <c r="S52" s="38">
        <v>264</v>
      </c>
      <c r="T52" s="38">
        <v>193</v>
      </c>
      <c r="U52" s="38">
        <v>536</v>
      </c>
      <c r="V52" s="38">
        <v>488</v>
      </c>
      <c r="W52" s="38">
        <v>301</v>
      </c>
      <c r="X52" s="38">
        <v>358</v>
      </c>
      <c r="Y52" s="38">
        <v>251</v>
      </c>
      <c r="Z52" s="38">
        <v>409</v>
      </c>
      <c r="AA52" s="38">
        <v>105</v>
      </c>
      <c r="AB52" s="38">
        <v>453</v>
      </c>
      <c r="AC52" s="38">
        <v>824</v>
      </c>
      <c r="AD52" s="38">
        <v>558</v>
      </c>
      <c r="AE52" s="38">
        <v>219</v>
      </c>
      <c r="AF52" s="38">
        <v>266</v>
      </c>
      <c r="AG52" s="38">
        <v>150</v>
      </c>
      <c r="AH52" s="38">
        <v>20</v>
      </c>
      <c r="AI52" s="38"/>
      <c r="AJ52" s="38">
        <v>20</v>
      </c>
      <c r="AK52" s="38">
        <v>10</v>
      </c>
      <c r="AL52" s="38">
        <v>30</v>
      </c>
      <c r="AM52" s="38"/>
      <c r="AN52" s="38">
        <v>100</v>
      </c>
      <c r="AO52" s="38">
        <v>100</v>
      </c>
      <c r="AP52" s="38">
        <v>300</v>
      </c>
      <c r="AQ52" s="38">
        <v>400</v>
      </c>
      <c r="AR52" s="38">
        <v>300</v>
      </c>
      <c r="AS52" s="38"/>
      <c r="AT52" s="38">
        <v>100</v>
      </c>
      <c r="AU52" s="38"/>
      <c r="AV52" s="38">
        <v>60</v>
      </c>
      <c r="AW52" s="38">
        <v>50</v>
      </c>
      <c r="AX52" s="38">
        <v>75</v>
      </c>
      <c r="AY52" s="38">
        <v>25</v>
      </c>
      <c r="AZ52" s="38">
        <v>75</v>
      </c>
      <c r="BA52" s="38">
        <v>200</v>
      </c>
      <c r="BB52" s="38">
        <v>1500</v>
      </c>
      <c r="BC52" s="38">
        <v>300</v>
      </c>
      <c r="BD52" s="38">
        <v>750</v>
      </c>
      <c r="BE52" s="38">
        <v>750</v>
      </c>
      <c r="BF52" s="38">
        <v>750</v>
      </c>
      <c r="BG52" s="38">
        <v>750</v>
      </c>
      <c r="BH52" s="38">
        <v>400</v>
      </c>
      <c r="BI52" s="38">
        <v>3500</v>
      </c>
      <c r="BJ52" s="38">
        <v>400</v>
      </c>
      <c r="BK52" s="38">
        <v>1500</v>
      </c>
      <c r="BL52" s="38">
        <v>400</v>
      </c>
      <c r="BM52" s="38">
        <v>400</v>
      </c>
      <c r="BN52" s="38">
        <v>200</v>
      </c>
      <c r="BO52" s="38">
        <v>75</v>
      </c>
      <c r="BP52" s="38">
        <v>75</v>
      </c>
      <c r="BQ52" s="38">
        <v>200</v>
      </c>
      <c r="BR52" s="38">
        <v>750</v>
      </c>
      <c r="BS52" s="38">
        <v>400</v>
      </c>
      <c r="BT52" s="38">
        <v>750</v>
      </c>
      <c r="BU52" s="38">
        <v>750</v>
      </c>
      <c r="BV52" s="38">
        <v>750</v>
      </c>
      <c r="BW52" s="38">
        <v>418.55223880597015</v>
      </c>
    </row>
    <row r="53" spans="1:75" x14ac:dyDescent="0.25">
      <c r="C53" t="s">
        <v>241</v>
      </c>
      <c r="D53" s="38">
        <v>904</v>
      </c>
      <c r="E53" s="38">
        <v>1460</v>
      </c>
      <c r="F53" s="38">
        <v>1285</v>
      </c>
      <c r="G53" s="38">
        <v>761</v>
      </c>
      <c r="H53" s="38">
        <v>986</v>
      </c>
      <c r="I53" s="38">
        <v>918</v>
      </c>
      <c r="J53" s="38">
        <v>1561</v>
      </c>
      <c r="K53" s="38">
        <v>615</v>
      </c>
      <c r="L53" s="38">
        <v>768</v>
      </c>
      <c r="M53" s="38">
        <v>653</v>
      </c>
      <c r="N53" s="38">
        <v>350</v>
      </c>
      <c r="O53" s="38">
        <v>138</v>
      </c>
      <c r="P53" s="38">
        <v>263</v>
      </c>
      <c r="Q53" s="38">
        <v>355</v>
      </c>
      <c r="R53" s="38">
        <v>80</v>
      </c>
      <c r="S53" s="38">
        <v>380</v>
      </c>
      <c r="T53" s="38">
        <v>234</v>
      </c>
      <c r="U53" s="38">
        <v>76</v>
      </c>
      <c r="V53" s="38">
        <v>121</v>
      </c>
      <c r="W53" s="38">
        <v>495</v>
      </c>
      <c r="X53" s="38">
        <v>440</v>
      </c>
      <c r="Y53" s="38">
        <v>308</v>
      </c>
      <c r="Z53" s="38">
        <v>237</v>
      </c>
      <c r="AA53" s="38">
        <v>391</v>
      </c>
      <c r="AB53" s="38">
        <v>879</v>
      </c>
      <c r="AC53" s="38">
        <v>1430</v>
      </c>
      <c r="AD53" s="38">
        <v>523</v>
      </c>
      <c r="AE53" s="38">
        <v>288</v>
      </c>
      <c r="AF53" s="38">
        <v>600</v>
      </c>
      <c r="AG53" s="38">
        <v>250</v>
      </c>
      <c r="AH53" s="38">
        <v>250</v>
      </c>
      <c r="AI53" s="38">
        <v>600</v>
      </c>
      <c r="AJ53" s="38">
        <v>120</v>
      </c>
      <c r="AK53" s="38">
        <v>200</v>
      </c>
      <c r="AL53" s="38">
        <v>450</v>
      </c>
      <c r="AM53" s="38">
        <v>400</v>
      </c>
      <c r="AN53" s="38">
        <v>500</v>
      </c>
      <c r="AO53" s="38">
        <v>1000</v>
      </c>
      <c r="AP53" s="38">
        <v>1200</v>
      </c>
      <c r="AQ53" s="38">
        <v>1500</v>
      </c>
      <c r="AR53" s="38">
        <v>500</v>
      </c>
      <c r="AS53" s="38">
        <v>1000</v>
      </c>
      <c r="AT53" s="38">
        <v>1000</v>
      </c>
      <c r="AU53" s="38">
        <v>200</v>
      </c>
      <c r="AV53" s="38">
        <v>200</v>
      </c>
      <c r="AW53" s="38">
        <v>50</v>
      </c>
      <c r="AX53" s="38">
        <v>100</v>
      </c>
      <c r="AY53" s="38">
        <v>25</v>
      </c>
      <c r="AZ53" s="38">
        <v>25</v>
      </c>
      <c r="BA53" s="38">
        <v>1500</v>
      </c>
      <c r="BB53" s="38">
        <v>1500</v>
      </c>
      <c r="BC53" s="38">
        <v>750</v>
      </c>
      <c r="BD53" s="38">
        <v>750</v>
      </c>
      <c r="BE53" s="38">
        <v>1500</v>
      </c>
      <c r="BF53" s="38">
        <v>750</v>
      </c>
      <c r="BG53" s="38">
        <v>1500</v>
      </c>
      <c r="BH53" s="38">
        <v>750</v>
      </c>
      <c r="BI53" s="38">
        <v>1500</v>
      </c>
      <c r="BJ53" s="38">
        <v>25</v>
      </c>
      <c r="BK53" s="38">
        <v>1500</v>
      </c>
      <c r="BL53" s="38">
        <v>3500</v>
      </c>
      <c r="BM53" s="38">
        <v>750</v>
      </c>
      <c r="BN53" s="38">
        <v>400</v>
      </c>
      <c r="BO53" s="38">
        <v>750</v>
      </c>
      <c r="BP53" s="38">
        <v>200</v>
      </c>
      <c r="BQ53" s="38">
        <v>1500</v>
      </c>
      <c r="BR53" s="38">
        <v>3500</v>
      </c>
      <c r="BS53" s="38">
        <v>3500</v>
      </c>
      <c r="BT53" s="38">
        <v>3500</v>
      </c>
      <c r="BU53" s="38">
        <v>3500</v>
      </c>
      <c r="BV53" s="38">
        <v>3500</v>
      </c>
      <c r="BW53" s="38">
        <v>897.09859154929575</v>
      </c>
    </row>
    <row r="54" spans="1:75" x14ac:dyDescent="0.25">
      <c r="B54" s="22">
        <v>27</v>
      </c>
      <c r="C54" t="s">
        <v>243</v>
      </c>
      <c r="D54" s="38">
        <v>382</v>
      </c>
      <c r="E54" s="38">
        <v>121</v>
      </c>
      <c r="F54" s="38">
        <v>319</v>
      </c>
      <c r="G54" s="38">
        <v>188</v>
      </c>
      <c r="H54" s="38">
        <v>708</v>
      </c>
      <c r="I54" s="38">
        <v>270</v>
      </c>
      <c r="J54" s="38">
        <v>793</v>
      </c>
      <c r="K54" s="38">
        <v>398</v>
      </c>
      <c r="L54" s="38">
        <v>586</v>
      </c>
      <c r="M54" s="38">
        <v>348</v>
      </c>
      <c r="N54" s="38">
        <v>98</v>
      </c>
      <c r="O54" s="38">
        <v>93</v>
      </c>
      <c r="P54" s="38">
        <v>409</v>
      </c>
      <c r="Q54" s="38">
        <v>520</v>
      </c>
      <c r="R54" s="38">
        <v>630</v>
      </c>
      <c r="S54" s="38">
        <v>155</v>
      </c>
      <c r="T54" s="38">
        <v>168</v>
      </c>
      <c r="U54" s="38">
        <v>321</v>
      </c>
      <c r="V54" s="38"/>
      <c r="W54" s="38">
        <v>1369</v>
      </c>
      <c r="X54" s="38">
        <v>600</v>
      </c>
      <c r="Y54" s="38">
        <v>383</v>
      </c>
      <c r="Z54" s="38">
        <v>571</v>
      </c>
      <c r="AA54" s="38">
        <v>530</v>
      </c>
      <c r="AB54" s="38">
        <v>883</v>
      </c>
      <c r="AC54" s="38">
        <v>171</v>
      </c>
      <c r="AD54" s="38">
        <v>36</v>
      </c>
      <c r="AE54" s="38">
        <v>70</v>
      </c>
      <c r="AF54" s="38">
        <v>75</v>
      </c>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c r="BT54" s="38"/>
      <c r="BU54" s="38"/>
      <c r="BV54" s="38"/>
      <c r="BW54" s="38">
        <v>399.82142857142856</v>
      </c>
    </row>
    <row r="55" spans="1:75" x14ac:dyDescent="0.25">
      <c r="A55" t="s">
        <v>161</v>
      </c>
      <c r="D55" s="38">
        <v>6635.4230769230771</v>
      </c>
      <c r="E55" s="38">
        <v>1664.060606060606</v>
      </c>
      <c r="F55" s="38">
        <v>2109.8125</v>
      </c>
      <c r="G55" s="38">
        <v>1463</v>
      </c>
      <c r="H55" s="38">
        <v>1670.1470588235295</v>
      </c>
      <c r="I55" s="38">
        <v>2062.53125</v>
      </c>
      <c r="J55" s="38">
        <v>2135.15625</v>
      </c>
      <c r="K55" s="38">
        <v>3265.2</v>
      </c>
      <c r="L55" s="38">
        <v>3716.4642857142858</v>
      </c>
      <c r="M55" s="38">
        <v>1900.3</v>
      </c>
      <c r="N55" s="38">
        <v>2852.3421052631579</v>
      </c>
      <c r="O55" s="38">
        <v>1013.8125</v>
      </c>
      <c r="P55" s="38">
        <v>1721.0857142857142</v>
      </c>
      <c r="Q55" s="38">
        <v>1327.3714285714286</v>
      </c>
      <c r="R55" s="38">
        <v>1540.5588235294117</v>
      </c>
      <c r="S55" s="38">
        <v>1436.3939393939395</v>
      </c>
      <c r="T55" s="38">
        <v>1271.4000000000001</v>
      </c>
      <c r="U55" s="38">
        <v>3093.4482758620688</v>
      </c>
      <c r="V55" s="38">
        <v>2132.8214285714284</v>
      </c>
      <c r="W55" s="38">
        <v>4140.8999999999996</v>
      </c>
      <c r="X55" s="38">
        <v>3853.03125</v>
      </c>
      <c r="Y55" s="38">
        <v>2613.7027027027025</v>
      </c>
      <c r="Z55" s="38">
        <v>1537.4054054054054</v>
      </c>
      <c r="AA55" s="38">
        <v>882.05882352941171</v>
      </c>
      <c r="AB55" s="38">
        <v>2001.75</v>
      </c>
      <c r="AC55" s="38">
        <v>3438.3076923076924</v>
      </c>
      <c r="AD55" s="38">
        <v>2238.1388888888887</v>
      </c>
      <c r="AE55" s="38">
        <v>1514.8048780487804</v>
      </c>
      <c r="AF55" s="38">
        <v>1551.75</v>
      </c>
      <c r="AG55" s="38">
        <v>3026.34375</v>
      </c>
      <c r="AH55" s="38">
        <v>4218.9333333333334</v>
      </c>
      <c r="AI55" s="38">
        <v>6264.1724137931033</v>
      </c>
      <c r="AJ55" s="38">
        <v>3552.6</v>
      </c>
      <c r="AK55" s="38">
        <v>3959.5862068965516</v>
      </c>
      <c r="AL55" s="38">
        <v>2453.375</v>
      </c>
      <c r="AM55" s="38">
        <v>3471.84</v>
      </c>
      <c r="AN55" s="38">
        <v>869.76</v>
      </c>
      <c r="AO55" s="38">
        <v>1634.6666666666667</v>
      </c>
      <c r="AP55" s="38">
        <v>2953.8125</v>
      </c>
      <c r="AQ55" s="38">
        <v>663.44444444444446</v>
      </c>
      <c r="AR55" s="38">
        <v>845.09523809523807</v>
      </c>
      <c r="AS55" s="38">
        <v>926.22727272727275</v>
      </c>
      <c r="AT55" s="38">
        <v>559.51724137931035</v>
      </c>
      <c r="AU55" s="38">
        <v>652.24</v>
      </c>
      <c r="AV55" s="38">
        <v>535.08571428571429</v>
      </c>
      <c r="AW55" s="38">
        <v>537.17647058823525</v>
      </c>
      <c r="AX55" s="38">
        <v>597.34375</v>
      </c>
      <c r="AY55" s="38">
        <v>563.16129032258061</v>
      </c>
      <c r="AZ55" s="38">
        <v>521.625</v>
      </c>
      <c r="BA55" s="38">
        <v>641.84615384615381</v>
      </c>
      <c r="BB55" s="38">
        <v>801.25</v>
      </c>
      <c r="BC55" s="38">
        <v>648.04878048780483</v>
      </c>
      <c r="BD55" s="38">
        <v>629.76190476190482</v>
      </c>
      <c r="BE55" s="38">
        <v>652.67441860465112</v>
      </c>
      <c r="BF55" s="38">
        <v>627.43904878048784</v>
      </c>
      <c r="BG55" s="38">
        <v>785.73684210526312</v>
      </c>
      <c r="BH55" s="38">
        <v>752.43902439024396</v>
      </c>
      <c r="BI55" s="38">
        <v>930.625</v>
      </c>
      <c r="BJ55" s="38">
        <v>714.26829268292681</v>
      </c>
      <c r="BK55" s="38">
        <v>1056.9512195121952</v>
      </c>
      <c r="BL55" s="38">
        <v>705.64102564102564</v>
      </c>
      <c r="BM55" s="38">
        <v>597.02380952380952</v>
      </c>
      <c r="BN55" s="38">
        <v>520</v>
      </c>
      <c r="BO55" s="38">
        <v>572.82051282051282</v>
      </c>
      <c r="BP55" s="38">
        <v>540.78947368421052</v>
      </c>
      <c r="BQ55" s="38">
        <v>786.18421052631584</v>
      </c>
      <c r="BR55" s="38">
        <v>806.42857142857144</v>
      </c>
      <c r="BS55" s="38">
        <v>997.05882352941171</v>
      </c>
      <c r="BT55" s="38">
        <v>808.82352941176475</v>
      </c>
      <c r="BU55" s="38">
        <v>917.5</v>
      </c>
      <c r="BV55" s="38">
        <v>1223.5294117647059</v>
      </c>
      <c r="BW55" s="38">
        <v>1643.6204474337749</v>
      </c>
    </row>
    <row r="56" spans="1:75" x14ac:dyDescent="0.25">
      <c r="Q56" s="59"/>
    </row>
    <row r="57" spans="1:75" x14ac:dyDescent="0.25">
      <c r="Q57" s="59"/>
    </row>
    <row r="58" spans="1:75" x14ac:dyDescent="0.25">
      <c r="Q58" s="59"/>
    </row>
    <row r="59" spans="1:75" x14ac:dyDescent="0.25">
      <c r="Q59" s="59"/>
    </row>
    <row r="60" spans="1:75" x14ac:dyDescent="0.25">
      <c r="Q60" s="59"/>
    </row>
    <row r="61" spans="1:75" x14ac:dyDescent="0.25">
      <c r="Q61" s="59"/>
    </row>
  </sheetData>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E14-A094-41F1-9E6A-E54115DACE1A}">
  <sheetPr>
    <tabColor rgb="FFFFDD71"/>
  </sheetPr>
  <dimension ref="A3:AG66"/>
  <sheetViews>
    <sheetView workbookViewId="0">
      <selection activeCell="F36" sqref="F36"/>
    </sheetView>
  </sheetViews>
  <sheetFormatPr defaultRowHeight="15" x14ac:dyDescent="0.25"/>
  <cols>
    <col min="1" max="1" width="21" bestFit="1" customWidth="1"/>
    <col min="2" max="2" width="13.5703125" bestFit="1" customWidth="1"/>
    <col min="3" max="3" width="8.28515625" bestFit="1" customWidth="1"/>
    <col min="4" max="28" width="5.42578125" bestFit="1" customWidth="1"/>
    <col min="30" max="30" width="21" bestFit="1" customWidth="1"/>
    <col min="31" max="31" width="21" customWidth="1"/>
    <col min="32" max="32" width="20.85546875" customWidth="1"/>
    <col min="33" max="33" width="17.85546875" bestFit="1" customWidth="1"/>
  </cols>
  <sheetData>
    <row r="3" spans="1:33" x14ac:dyDescent="0.25">
      <c r="A3" s="46" t="s">
        <v>667</v>
      </c>
      <c r="C3" s="46" t="s">
        <v>668</v>
      </c>
    </row>
    <row r="4" spans="1:33" x14ac:dyDescent="0.25">
      <c r="A4" s="46" t="s">
        <v>669</v>
      </c>
      <c r="B4" s="46" t="s">
        <v>670</v>
      </c>
      <c r="C4">
        <v>1998</v>
      </c>
      <c r="D4">
        <v>1999</v>
      </c>
      <c r="E4">
        <v>2000</v>
      </c>
      <c r="F4">
        <v>2001</v>
      </c>
      <c r="G4">
        <v>2002</v>
      </c>
      <c r="H4">
        <v>2003</v>
      </c>
      <c r="I4">
        <v>2004</v>
      </c>
      <c r="J4">
        <v>2005</v>
      </c>
      <c r="K4">
        <v>2006</v>
      </c>
      <c r="L4">
        <v>2007</v>
      </c>
      <c r="M4">
        <v>2008</v>
      </c>
      <c r="N4">
        <v>2009</v>
      </c>
      <c r="O4">
        <v>2010</v>
      </c>
      <c r="P4">
        <v>2011</v>
      </c>
      <c r="Q4">
        <v>2012</v>
      </c>
      <c r="R4">
        <v>2013</v>
      </c>
      <c r="S4">
        <v>2014</v>
      </c>
      <c r="T4">
        <v>2015</v>
      </c>
      <c r="U4">
        <v>2016</v>
      </c>
      <c r="V4">
        <v>2017</v>
      </c>
      <c r="W4">
        <v>2018</v>
      </c>
      <c r="X4">
        <v>2019</v>
      </c>
      <c r="Y4">
        <v>2020</v>
      </c>
      <c r="Z4">
        <v>2021</v>
      </c>
      <c r="AD4" t="s">
        <v>671</v>
      </c>
      <c r="AE4" t="s">
        <v>672</v>
      </c>
      <c r="AF4" t="s">
        <v>673</v>
      </c>
      <c r="AG4" t="s">
        <v>674</v>
      </c>
    </row>
    <row r="5" spans="1:33" x14ac:dyDescent="0.25">
      <c r="A5" t="s">
        <v>675</v>
      </c>
      <c r="B5" t="s">
        <v>676</v>
      </c>
      <c r="C5" s="17"/>
      <c r="D5" s="17"/>
      <c r="E5" s="17"/>
      <c r="F5" s="17"/>
      <c r="G5" s="17"/>
      <c r="H5" s="17"/>
      <c r="I5" s="17"/>
      <c r="J5" s="17"/>
      <c r="K5" s="17"/>
      <c r="L5" s="17"/>
      <c r="M5" s="17"/>
      <c r="N5" s="17"/>
      <c r="O5" s="17"/>
      <c r="P5" s="17"/>
      <c r="Q5" s="17"/>
      <c r="R5" s="17"/>
      <c r="S5" s="17"/>
      <c r="T5" s="17"/>
      <c r="U5" s="17"/>
      <c r="V5" s="17"/>
      <c r="W5" s="17"/>
      <c r="X5" s="17"/>
      <c r="Y5" s="17"/>
      <c r="Z5" s="17"/>
      <c r="AD5" s="48" t="s">
        <v>675</v>
      </c>
      <c r="AE5" t="s">
        <v>676</v>
      </c>
      <c r="AF5" s="17" t="str">
        <f>IFERROR(AVERAGE(Q5:V5),"NA")</f>
        <v>NA</v>
      </c>
      <c r="AG5" t="str">
        <f>IFERROR(AVERAGE(V5:Z5),"NA")</f>
        <v>NA</v>
      </c>
    </row>
    <row r="6" spans="1:33" x14ac:dyDescent="0.25">
      <c r="A6" t="s">
        <v>214</v>
      </c>
      <c r="B6" t="s">
        <v>677</v>
      </c>
      <c r="C6" s="17"/>
      <c r="D6" s="17"/>
      <c r="E6" s="17"/>
      <c r="F6" s="17"/>
      <c r="G6" s="17"/>
      <c r="H6" s="17"/>
      <c r="I6" s="17"/>
      <c r="J6" s="17"/>
      <c r="K6" s="17"/>
      <c r="L6" s="17"/>
      <c r="M6" s="17"/>
      <c r="N6" s="17"/>
      <c r="O6" s="17"/>
      <c r="P6" s="17"/>
      <c r="Q6" s="17"/>
      <c r="R6" s="17"/>
      <c r="S6" s="17"/>
      <c r="T6" s="17"/>
      <c r="U6" s="17">
        <v>0.32014399999999998</v>
      </c>
      <c r="V6" s="17">
        <v>0.61278220000000005</v>
      </c>
      <c r="W6" s="17">
        <v>0.71459349999999999</v>
      </c>
      <c r="X6" s="17"/>
      <c r="Y6" s="17"/>
      <c r="Z6" s="17"/>
      <c r="AD6" s="47" t="s">
        <v>214</v>
      </c>
      <c r="AE6" t="s">
        <v>677</v>
      </c>
      <c r="AF6" s="17">
        <f t="shared" ref="AF6:AF66" si="0">IFERROR(AVERAGE(Q6:V6),"NA")</f>
        <v>0.46646310000000002</v>
      </c>
      <c r="AG6" s="17">
        <f t="shared" ref="AG6:AG66" si="1">IFERROR(AVERAGE(V6:Z6),"NA")</f>
        <v>0.66368785000000008</v>
      </c>
    </row>
    <row r="7" spans="1:33" x14ac:dyDescent="0.25">
      <c r="A7" t="s">
        <v>214</v>
      </c>
      <c r="B7" t="s">
        <v>676</v>
      </c>
      <c r="C7" s="17"/>
      <c r="D7" s="17"/>
      <c r="E7" s="17"/>
      <c r="F7" s="17"/>
      <c r="G7" s="17"/>
      <c r="H7" s="17"/>
      <c r="I7" s="17"/>
      <c r="J7" s="17"/>
      <c r="K7" s="17"/>
      <c r="L7" s="17"/>
      <c r="M7" s="17"/>
      <c r="N7" s="17"/>
      <c r="O7" s="17"/>
      <c r="P7" s="17"/>
      <c r="Q7" s="17"/>
      <c r="R7" s="17"/>
      <c r="S7" s="17"/>
      <c r="T7" s="17">
        <v>0.8</v>
      </c>
      <c r="U7" s="17"/>
      <c r="V7" s="17">
        <v>0.909090909</v>
      </c>
      <c r="W7" s="17"/>
      <c r="X7" s="17"/>
      <c r="Y7" s="17"/>
      <c r="Z7" s="17"/>
      <c r="AD7" s="48" t="s">
        <v>214</v>
      </c>
      <c r="AE7" t="s">
        <v>676</v>
      </c>
      <c r="AF7" s="17">
        <f t="shared" si="0"/>
        <v>0.85454545449999997</v>
      </c>
      <c r="AG7" s="17">
        <f t="shared" si="1"/>
        <v>0.909090909</v>
      </c>
    </row>
    <row r="8" spans="1:33" x14ac:dyDescent="0.25">
      <c r="A8" t="s">
        <v>678</v>
      </c>
      <c r="B8" t="s">
        <v>676</v>
      </c>
      <c r="C8" s="17"/>
      <c r="D8" s="17"/>
      <c r="E8" s="17"/>
      <c r="F8" s="17"/>
      <c r="G8" s="17"/>
      <c r="H8" s="17"/>
      <c r="I8" s="17">
        <v>0.92436974800000005</v>
      </c>
      <c r="J8" s="17">
        <v>0.78</v>
      </c>
      <c r="K8" s="17">
        <v>0.368421053</v>
      </c>
      <c r="L8" s="17">
        <v>0.26388888900000002</v>
      </c>
      <c r="M8" s="17">
        <v>0.23</v>
      </c>
      <c r="N8" s="17">
        <v>7.0921986000000006E-2</v>
      </c>
      <c r="O8" s="17">
        <v>4.1713641000000003E-2</v>
      </c>
      <c r="P8" s="17">
        <v>1.6081644999999999E-2</v>
      </c>
      <c r="Q8" s="17">
        <v>2.8378978999999999E-2</v>
      </c>
      <c r="R8" s="17">
        <v>4.3232947000000001E-2</v>
      </c>
      <c r="S8" s="17">
        <v>9.0909090999999997E-2</v>
      </c>
      <c r="T8" s="17">
        <v>0.16633161399999999</v>
      </c>
      <c r="U8" s="17">
        <v>0.176669675</v>
      </c>
      <c r="V8" s="17">
        <v>0.24909141700000001</v>
      </c>
      <c r="W8" s="17"/>
      <c r="X8" s="17"/>
      <c r="Y8" s="17"/>
      <c r="Z8" s="17"/>
      <c r="AD8" s="48" t="s">
        <v>679</v>
      </c>
      <c r="AE8" t="s">
        <v>677</v>
      </c>
      <c r="AF8" s="17">
        <f t="shared" si="0"/>
        <v>0.12576895383333334</v>
      </c>
      <c r="AG8" s="17">
        <f t="shared" si="1"/>
        <v>0.24909141700000001</v>
      </c>
    </row>
    <row r="9" spans="1:33" x14ac:dyDescent="0.25">
      <c r="A9" t="s">
        <v>680</v>
      </c>
      <c r="B9" t="s">
        <v>677</v>
      </c>
      <c r="C9" s="17">
        <v>0.334888935</v>
      </c>
      <c r="D9" s="17">
        <v>0.36601806599999998</v>
      </c>
      <c r="E9" s="17">
        <v>0.426456958</v>
      </c>
      <c r="F9" s="17">
        <v>0.30231897699999999</v>
      </c>
      <c r="G9" s="17">
        <v>0.304160033</v>
      </c>
      <c r="H9" s="17">
        <v>0.15168024399999999</v>
      </c>
      <c r="I9" s="17">
        <v>0.14924162399999999</v>
      </c>
      <c r="J9" s="17">
        <v>0.37153645400000002</v>
      </c>
      <c r="K9" s="17">
        <v>0.440473485</v>
      </c>
      <c r="L9" s="17">
        <v>0.87858176700000001</v>
      </c>
      <c r="M9" s="17"/>
      <c r="N9" s="17"/>
      <c r="O9" s="17"/>
      <c r="P9" s="17"/>
      <c r="Q9" s="17"/>
      <c r="R9" s="17"/>
      <c r="S9" s="17"/>
      <c r="T9" s="17"/>
      <c r="U9" s="17"/>
      <c r="V9" s="17"/>
      <c r="W9" s="17"/>
      <c r="X9" s="17"/>
      <c r="Y9" s="17"/>
      <c r="Z9" s="17"/>
      <c r="AD9" s="48" t="s">
        <v>678</v>
      </c>
      <c r="AE9" t="s">
        <v>676</v>
      </c>
      <c r="AF9" s="17" t="str">
        <f t="shared" si="0"/>
        <v>NA</v>
      </c>
      <c r="AG9" s="17" t="str">
        <f t="shared" si="1"/>
        <v>NA</v>
      </c>
    </row>
    <row r="10" spans="1:33" x14ac:dyDescent="0.25">
      <c r="A10" t="s">
        <v>680</v>
      </c>
      <c r="B10" t="s">
        <v>676</v>
      </c>
      <c r="C10" s="17">
        <v>0.29166666699999999</v>
      </c>
      <c r="D10" s="17">
        <v>7.0422534999999994E-2</v>
      </c>
      <c r="E10" s="17">
        <v>1.9607843E-2</v>
      </c>
      <c r="F10" s="17">
        <v>2.7027029999999999E-3</v>
      </c>
      <c r="G10" s="17">
        <v>7.9351079999999997E-3</v>
      </c>
      <c r="H10" s="17"/>
      <c r="I10" s="17">
        <v>0</v>
      </c>
      <c r="J10" s="17">
        <v>0.01</v>
      </c>
      <c r="K10" s="17">
        <v>0</v>
      </c>
      <c r="L10" s="17">
        <v>1.9417475999999999E-2</v>
      </c>
      <c r="M10" s="17">
        <v>4.0816326999999999E-2</v>
      </c>
      <c r="N10" s="17">
        <v>1.7341039999999999E-2</v>
      </c>
      <c r="O10" s="17">
        <v>2.027027E-2</v>
      </c>
      <c r="P10" s="17">
        <v>0.03</v>
      </c>
      <c r="Q10" s="17">
        <v>3.4482759000000002E-2</v>
      </c>
      <c r="R10" s="17">
        <v>9.2807419999999998E-3</v>
      </c>
      <c r="S10" s="17">
        <v>6.7114089999999998E-3</v>
      </c>
      <c r="T10" s="17">
        <v>1.3513514000000001E-2</v>
      </c>
      <c r="U10" s="17">
        <v>2.3569024000000001E-2</v>
      </c>
      <c r="V10" s="17">
        <v>2.3316061999999999E-2</v>
      </c>
      <c r="W10" s="17"/>
      <c r="X10" s="17"/>
      <c r="Y10" s="17"/>
      <c r="Z10" s="17"/>
      <c r="AD10" s="47" t="s">
        <v>681</v>
      </c>
      <c r="AE10" t="s">
        <v>677</v>
      </c>
      <c r="AF10" s="17">
        <f t="shared" si="0"/>
        <v>1.8478918333333334E-2</v>
      </c>
      <c r="AG10" s="17">
        <f t="shared" si="1"/>
        <v>2.3316061999999999E-2</v>
      </c>
    </row>
    <row r="11" spans="1:33" x14ac:dyDescent="0.25">
      <c r="A11" t="s">
        <v>682</v>
      </c>
      <c r="B11" t="s">
        <v>676</v>
      </c>
      <c r="C11" s="17"/>
      <c r="D11" s="17"/>
      <c r="E11" s="17"/>
      <c r="F11" s="17"/>
      <c r="G11" s="17"/>
      <c r="H11" s="17"/>
      <c r="I11" s="17"/>
      <c r="J11" s="17"/>
      <c r="K11" s="17"/>
      <c r="L11" s="17"/>
      <c r="M11" s="17"/>
      <c r="N11" s="17"/>
      <c r="O11" s="17"/>
      <c r="P11" s="17"/>
      <c r="Q11" s="17"/>
      <c r="R11" s="17"/>
      <c r="S11" s="17"/>
      <c r="T11" s="17"/>
      <c r="U11" s="17"/>
      <c r="V11" s="17"/>
      <c r="W11" s="17"/>
      <c r="X11" s="17"/>
      <c r="Y11" s="17"/>
      <c r="Z11" s="17"/>
      <c r="AD11" s="48" t="s">
        <v>681</v>
      </c>
      <c r="AE11" t="s">
        <v>676</v>
      </c>
      <c r="AF11" s="17" t="str">
        <f t="shared" si="0"/>
        <v>NA</v>
      </c>
      <c r="AG11" s="17" t="str">
        <f t="shared" si="1"/>
        <v>NA</v>
      </c>
    </row>
    <row r="12" spans="1:33" x14ac:dyDescent="0.25">
      <c r="A12" t="s">
        <v>683</v>
      </c>
      <c r="B12" t="s">
        <v>676</v>
      </c>
      <c r="C12" s="17"/>
      <c r="D12" s="17"/>
      <c r="E12" s="17"/>
      <c r="F12" s="17"/>
      <c r="G12" s="17"/>
      <c r="H12" s="17"/>
      <c r="I12" s="17"/>
      <c r="J12" s="17"/>
      <c r="K12" s="17"/>
      <c r="L12" s="17"/>
      <c r="M12" s="17"/>
      <c r="N12" s="17"/>
      <c r="O12" s="17"/>
      <c r="P12" s="17"/>
      <c r="Q12" s="17"/>
      <c r="R12" s="17"/>
      <c r="S12" s="17"/>
      <c r="T12" s="17"/>
      <c r="U12" s="17"/>
      <c r="V12" s="17"/>
      <c r="W12" s="17"/>
      <c r="X12" s="17"/>
      <c r="Y12" s="17"/>
      <c r="Z12" s="17"/>
      <c r="AD12" s="48" t="s">
        <v>684</v>
      </c>
      <c r="AE12" t="s">
        <v>677</v>
      </c>
      <c r="AF12" s="17" t="str">
        <f t="shared" si="0"/>
        <v>NA</v>
      </c>
      <c r="AG12" s="17" t="str">
        <f t="shared" si="1"/>
        <v>NA</v>
      </c>
    </row>
    <row r="13" spans="1:33" x14ac:dyDescent="0.25">
      <c r="A13" t="s">
        <v>685</v>
      </c>
      <c r="B13" t="s">
        <v>676</v>
      </c>
      <c r="C13" s="17"/>
      <c r="D13" s="17"/>
      <c r="E13" s="17"/>
      <c r="F13" s="17"/>
      <c r="G13" s="17"/>
      <c r="H13" s="17"/>
      <c r="I13" s="17"/>
      <c r="J13" s="17"/>
      <c r="K13" s="17"/>
      <c r="L13" s="17"/>
      <c r="M13" s="17"/>
      <c r="N13" s="17"/>
      <c r="O13" s="17"/>
      <c r="P13" s="17"/>
      <c r="Q13" s="17"/>
      <c r="R13" s="17"/>
      <c r="S13" s="17"/>
      <c r="T13" s="17"/>
      <c r="U13" s="17"/>
      <c r="V13" s="17"/>
      <c r="W13" s="17"/>
      <c r="X13" s="17"/>
      <c r="Y13" s="17"/>
      <c r="Z13" s="17"/>
      <c r="AD13" s="48" t="s">
        <v>686</v>
      </c>
      <c r="AE13" t="s">
        <v>676</v>
      </c>
      <c r="AF13" s="17" t="str">
        <f t="shared" si="0"/>
        <v>NA</v>
      </c>
      <c r="AG13" s="17" t="str">
        <f t="shared" si="1"/>
        <v>NA</v>
      </c>
    </row>
    <row r="14" spans="1:33" x14ac:dyDescent="0.25">
      <c r="A14" t="s">
        <v>687</v>
      </c>
      <c r="B14" t="s">
        <v>676</v>
      </c>
      <c r="C14" s="17"/>
      <c r="D14" s="17"/>
      <c r="E14" s="17"/>
      <c r="F14" s="17"/>
      <c r="G14" s="17"/>
      <c r="H14" s="17"/>
      <c r="I14" s="17"/>
      <c r="J14" s="17"/>
      <c r="K14" s="17">
        <v>0.65</v>
      </c>
      <c r="L14" s="17">
        <v>0.73170731700000002</v>
      </c>
      <c r="M14" s="17"/>
      <c r="N14" s="17">
        <v>0.59615384599999999</v>
      </c>
      <c r="O14" s="17"/>
      <c r="P14" s="17"/>
      <c r="Q14" s="17">
        <v>0.185185185</v>
      </c>
      <c r="R14" s="17">
        <v>0.5</v>
      </c>
      <c r="S14" s="17">
        <v>0.77192982499999996</v>
      </c>
      <c r="T14" s="17">
        <v>0.36799999999999999</v>
      </c>
      <c r="U14" s="17">
        <v>0.188888889</v>
      </c>
      <c r="V14" s="17">
        <v>0.26262626300000003</v>
      </c>
      <c r="W14" s="17"/>
      <c r="X14" s="17"/>
      <c r="Y14" s="17"/>
      <c r="Z14" s="17"/>
      <c r="AD14" s="48" t="s">
        <v>688</v>
      </c>
      <c r="AE14" t="s">
        <v>676</v>
      </c>
      <c r="AF14" s="17">
        <f t="shared" si="0"/>
        <v>0.37943836033333328</v>
      </c>
      <c r="AG14">
        <f t="shared" si="1"/>
        <v>0.26262626300000003</v>
      </c>
    </row>
    <row r="15" spans="1:33" x14ac:dyDescent="0.25">
      <c r="A15" t="s">
        <v>689</v>
      </c>
      <c r="B15" t="s">
        <v>676</v>
      </c>
      <c r="C15" s="17"/>
      <c r="D15" s="17"/>
      <c r="E15" s="17"/>
      <c r="F15" s="17"/>
      <c r="G15" s="17"/>
      <c r="H15" s="17"/>
      <c r="I15" s="17"/>
      <c r="J15" s="17">
        <v>1</v>
      </c>
      <c r="K15" s="17">
        <v>1</v>
      </c>
      <c r="L15" s="17"/>
      <c r="M15" s="17">
        <v>0.989417989</v>
      </c>
      <c r="N15" s="17">
        <v>0.81632653099999997</v>
      </c>
      <c r="O15" s="17"/>
      <c r="P15" s="17"/>
      <c r="Q15" s="17">
        <v>0.91232876699999998</v>
      </c>
      <c r="R15" s="17"/>
      <c r="S15" s="17"/>
      <c r="T15" s="17"/>
      <c r="U15" s="17">
        <v>0.75177305000000005</v>
      </c>
      <c r="V15" s="17"/>
      <c r="W15" s="17"/>
      <c r="X15" s="17"/>
      <c r="Y15" s="17"/>
      <c r="Z15" s="17"/>
      <c r="AD15" s="47" t="s">
        <v>690</v>
      </c>
      <c r="AE15" t="s">
        <v>677</v>
      </c>
      <c r="AF15" s="17">
        <f t="shared" si="0"/>
        <v>0.83205090850000007</v>
      </c>
      <c r="AG15" s="17" t="str">
        <f t="shared" si="1"/>
        <v>NA</v>
      </c>
    </row>
    <row r="16" spans="1:33" x14ac:dyDescent="0.25">
      <c r="A16" t="s">
        <v>691</v>
      </c>
      <c r="B16" t="s">
        <v>676</v>
      </c>
      <c r="C16" s="17"/>
      <c r="D16" s="17"/>
      <c r="E16" s="17"/>
      <c r="F16" s="17"/>
      <c r="G16" s="17"/>
      <c r="H16" s="17"/>
      <c r="I16" s="17"/>
      <c r="J16" s="17"/>
      <c r="K16" s="17"/>
      <c r="L16" s="17"/>
      <c r="M16" s="17"/>
      <c r="N16" s="17"/>
      <c r="O16" s="17"/>
      <c r="P16" s="17"/>
      <c r="Q16" s="17"/>
      <c r="R16" s="17"/>
      <c r="S16" s="17"/>
      <c r="T16" s="17"/>
      <c r="U16" s="17"/>
      <c r="V16" s="17"/>
      <c r="W16" s="17"/>
      <c r="X16" s="17"/>
      <c r="Y16" s="17"/>
      <c r="Z16" s="17"/>
      <c r="AD16" s="48" t="s">
        <v>690</v>
      </c>
      <c r="AE16" t="s">
        <v>676</v>
      </c>
      <c r="AF16" s="17" t="str">
        <f t="shared" si="0"/>
        <v>NA</v>
      </c>
      <c r="AG16" t="str">
        <f t="shared" si="1"/>
        <v>NA</v>
      </c>
    </row>
    <row r="17" spans="1:33" x14ac:dyDescent="0.25">
      <c r="A17" t="s">
        <v>692</v>
      </c>
      <c r="B17" t="s">
        <v>676</v>
      </c>
      <c r="C17" s="17"/>
      <c r="D17" s="17"/>
      <c r="E17" s="17"/>
      <c r="F17" s="17"/>
      <c r="G17" s="17"/>
      <c r="H17" s="17"/>
      <c r="I17" s="17"/>
      <c r="J17" s="17"/>
      <c r="K17" s="17"/>
      <c r="L17" s="17"/>
      <c r="M17" s="17"/>
      <c r="N17" s="17"/>
      <c r="O17" s="17"/>
      <c r="P17" s="17"/>
      <c r="Q17" s="17"/>
      <c r="R17" s="17"/>
      <c r="S17" s="17"/>
      <c r="T17" s="17"/>
      <c r="U17" s="17"/>
      <c r="V17" s="17"/>
      <c r="W17" s="17"/>
      <c r="X17" s="17"/>
      <c r="Y17" s="17"/>
      <c r="Z17" s="17"/>
      <c r="AD17" s="48" t="s">
        <v>693</v>
      </c>
      <c r="AE17" t="s">
        <v>677</v>
      </c>
      <c r="AF17" s="17" t="str">
        <f t="shared" si="0"/>
        <v>NA</v>
      </c>
      <c r="AG17" t="str">
        <f t="shared" si="1"/>
        <v>NA</v>
      </c>
    </row>
    <row r="18" spans="1:33" x14ac:dyDescent="0.25">
      <c r="A18" t="s">
        <v>694</v>
      </c>
      <c r="B18" t="s">
        <v>677</v>
      </c>
      <c r="C18" s="17"/>
      <c r="D18" s="17"/>
      <c r="E18" s="17"/>
      <c r="F18" s="17"/>
      <c r="G18" s="17">
        <v>0.178066372</v>
      </c>
      <c r="H18" s="17"/>
      <c r="I18" s="17">
        <v>0</v>
      </c>
      <c r="J18" s="17"/>
      <c r="K18" s="17"/>
      <c r="L18" s="17"/>
      <c r="M18" s="17"/>
      <c r="N18" s="17"/>
      <c r="O18" s="17"/>
      <c r="P18" s="17"/>
      <c r="Q18" s="17"/>
      <c r="R18" s="17">
        <v>0.82201047100000002</v>
      </c>
      <c r="S18" s="17">
        <v>0.35247058799999997</v>
      </c>
      <c r="T18" s="17">
        <v>0.61726755799999999</v>
      </c>
      <c r="U18" s="17">
        <v>0.78692395800000003</v>
      </c>
      <c r="V18" s="17">
        <v>0.64335129199999996</v>
      </c>
      <c r="W18" s="17">
        <v>0.37547873799999998</v>
      </c>
      <c r="X18" s="17"/>
      <c r="Y18" s="17">
        <v>0.63399487499999996</v>
      </c>
      <c r="Z18" s="17">
        <v>0.64300088899999996</v>
      </c>
      <c r="AD18" s="47" t="s">
        <v>680</v>
      </c>
      <c r="AE18" t="s">
        <v>677</v>
      </c>
      <c r="AF18" s="17">
        <f t="shared" si="0"/>
        <v>0.64440477340000002</v>
      </c>
      <c r="AG18">
        <f t="shared" si="1"/>
        <v>0.57395644849999994</v>
      </c>
    </row>
    <row r="19" spans="1:33" x14ac:dyDescent="0.25">
      <c r="A19" t="s">
        <v>694</v>
      </c>
      <c r="B19" t="s">
        <v>676</v>
      </c>
      <c r="C19" s="17"/>
      <c r="D19" s="17">
        <v>0.98823529399999999</v>
      </c>
      <c r="E19" s="17"/>
      <c r="F19" s="17">
        <v>0.4</v>
      </c>
      <c r="G19" s="17">
        <v>0.31707317099999999</v>
      </c>
      <c r="H19" s="17">
        <v>0.36448598100000001</v>
      </c>
      <c r="I19" s="17">
        <v>0.29885057500000001</v>
      </c>
      <c r="J19" s="17">
        <v>0.5</v>
      </c>
      <c r="K19" s="17">
        <v>0.22028878199999999</v>
      </c>
      <c r="L19" s="17"/>
      <c r="M19" s="17">
        <v>0.58333333300000001</v>
      </c>
      <c r="N19" s="17">
        <v>0.75</v>
      </c>
      <c r="O19" s="17">
        <v>0.48</v>
      </c>
      <c r="P19" s="17"/>
      <c r="Q19" s="17">
        <v>0.75</v>
      </c>
      <c r="R19" s="17">
        <v>0.81481481499999997</v>
      </c>
      <c r="S19" s="17">
        <v>0.63636363600000001</v>
      </c>
      <c r="T19" s="17">
        <v>0.75555555600000002</v>
      </c>
      <c r="U19" s="17">
        <v>0.64788732400000004</v>
      </c>
      <c r="V19" s="17">
        <v>0.58333333300000001</v>
      </c>
      <c r="W19" s="17"/>
      <c r="X19" s="17"/>
      <c r="Y19" s="17"/>
      <c r="Z19" s="17"/>
      <c r="AD19" s="48" t="s">
        <v>680</v>
      </c>
      <c r="AE19" t="s">
        <v>676</v>
      </c>
      <c r="AF19" s="17">
        <f t="shared" si="0"/>
        <v>0.69799244400000005</v>
      </c>
      <c r="AG19" s="17">
        <f t="shared" si="1"/>
        <v>0.58333333300000001</v>
      </c>
    </row>
    <row r="20" spans="1:33" x14ac:dyDescent="0.25">
      <c r="A20" t="s">
        <v>695</v>
      </c>
      <c r="B20" t="s">
        <v>677</v>
      </c>
      <c r="C20" s="17">
        <v>6.4511391000000001E-2</v>
      </c>
      <c r="D20" s="17">
        <v>0.16784458599999999</v>
      </c>
      <c r="E20" s="17">
        <v>7.0596079000000006E-2</v>
      </c>
      <c r="F20" s="17">
        <v>0.225903519</v>
      </c>
      <c r="G20" s="17">
        <v>0.38155094099999998</v>
      </c>
      <c r="H20" s="17">
        <v>0.34083954999999999</v>
      </c>
      <c r="I20" s="17">
        <v>0.51177307999999999</v>
      </c>
      <c r="J20" s="17">
        <v>0.14926836399999999</v>
      </c>
      <c r="K20" s="17">
        <v>0.28828588399999999</v>
      </c>
      <c r="L20" s="17">
        <v>0.98242438200000004</v>
      </c>
      <c r="M20" s="17"/>
      <c r="N20" s="17"/>
      <c r="O20" s="17"/>
      <c r="P20" s="17"/>
      <c r="Q20" s="17"/>
      <c r="R20" s="17"/>
      <c r="S20" s="17"/>
      <c r="T20" s="17"/>
      <c r="U20" s="17"/>
      <c r="V20" s="17"/>
      <c r="W20" s="17"/>
      <c r="X20" s="17"/>
      <c r="Y20" s="17"/>
      <c r="Z20" s="17"/>
      <c r="AD20" s="47" t="s">
        <v>696</v>
      </c>
      <c r="AE20" t="s">
        <v>677</v>
      </c>
      <c r="AF20" s="17" t="str">
        <f t="shared" si="0"/>
        <v>NA</v>
      </c>
      <c r="AG20" s="17" t="str">
        <f t="shared" si="1"/>
        <v>NA</v>
      </c>
    </row>
    <row r="21" spans="1:33" x14ac:dyDescent="0.25">
      <c r="A21" t="s">
        <v>695</v>
      </c>
      <c r="B21" t="s">
        <v>676</v>
      </c>
      <c r="C21" s="17">
        <v>4.0816326999999999E-2</v>
      </c>
      <c r="D21" s="17">
        <v>4.9450549000000003E-2</v>
      </c>
      <c r="E21" s="17">
        <v>0.176895307</v>
      </c>
      <c r="F21" s="17">
        <v>2.4193547999999999E-2</v>
      </c>
      <c r="G21" s="17">
        <v>4.1522491000000002E-2</v>
      </c>
      <c r="H21" s="17"/>
      <c r="I21" s="17"/>
      <c r="J21" s="17">
        <v>1.7543860000000001E-2</v>
      </c>
      <c r="K21" s="17">
        <v>7.2874493999999998E-2</v>
      </c>
      <c r="L21" s="17">
        <v>0.10204081600000001</v>
      </c>
      <c r="M21" s="17">
        <v>0.23956723299999999</v>
      </c>
      <c r="N21" s="17">
        <v>0.11820331000000001</v>
      </c>
      <c r="O21" s="17">
        <v>0.131210191</v>
      </c>
      <c r="P21" s="17">
        <v>1.7107309000000001E-2</v>
      </c>
      <c r="Q21" s="17">
        <v>0.13725490200000001</v>
      </c>
      <c r="R21" s="17">
        <v>0</v>
      </c>
      <c r="S21" s="17">
        <v>7.8787879000000005E-2</v>
      </c>
      <c r="T21" s="17">
        <v>7.9136690999999995E-2</v>
      </c>
      <c r="U21" s="17">
        <v>7.4235808E-2</v>
      </c>
      <c r="V21" s="17">
        <v>0.156883671</v>
      </c>
      <c r="W21" s="17"/>
      <c r="X21" s="17"/>
      <c r="Y21" s="17"/>
      <c r="Z21" s="17"/>
      <c r="AD21" s="48" t="s">
        <v>696</v>
      </c>
      <c r="AE21" t="s">
        <v>676</v>
      </c>
      <c r="AF21" s="17">
        <f t="shared" si="0"/>
        <v>8.771649183333334E-2</v>
      </c>
      <c r="AG21" s="17">
        <f t="shared" si="1"/>
        <v>0.156883671</v>
      </c>
    </row>
    <row r="22" spans="1:33" x14ac:dyDescent="0.25">
      <c r="A22" t="s">
        <v>697</v>
      </c>
      <c r="B22" t="s">
        <v>677</v>
      </c>
      <c r="C22" s="17">
        <v>0.339531588</v>
      </c>
      <c r="D22" s="17">
        <v>0.12533255900000001</v>
      </c>
      <c r="E22" s="17">
        <v>0.37548388100000002</v>
      </c>
      <c r="F22" s="17">
        <v>0.35944261500000002</v>
      </c>
      <c r="G22" s="17">
        <v>0.238583873</v>
      </c>
      <c r="H22" s="17">
        <v>0.266952048</v>
      </c>
      <c r="I22" s="17">
        <v>0.264371888</v>
      </c>
      <c r="J22" s="17">
        <v>0.221233286</v>
      </c>
      <c r="K22" s="17">
        <v>0.42660833799999998</v>
      </c>
      <c r="L22" s="17">
        <v>0.202696713</v>
      </c>
      <c r="M22" s="17">
        <v>0.12877012199999999</v>
      </c>
      <c r="N22" s="17">
        <v>0.17244167299999999</v>
      </c>
      <c r="O22" s="17">
        <v>0.28432767199999998</v>
      </c>
      <c r="P22" s="17">
        <v>0.31607519000000001</v>
      </c>
      <c r="Q22" s="17">
        <v>0.107454939</v>
      </c>
      <c r="R22" s="17">
        <v>0.51159697199999998</v>
      </c>
      <c r="S22" s="17">
        <v>0.126885837</v>
      </c>
      <c r="T22" s="17">
        <v>0.60337743499999996</v>
      </c>
      <c r="U22" s="17">
        <v>0.31261002300000001</v>
      </c>
      <c r="V22" s="17">
        <v>0.28819604300000001</v>
      </c>
      <c r="W22" s="17">
        <v>0.46994169600000002</v>
      </c>
      <c r="X22" s="17">
        <v>0.36287951699999998</v>
      </c>
      <c r="Y22" s="17">
        <v>0.27857425400000002</v>
      </c>
      <c r="Z22" s="17">
        <v>0.236792646</v>
      </c>
      <c r="AD22" s="48" t="s">
        <v>698</v>
      </c>
      <c r="AE22" t="s">
        <v>676</v>
      </c>
      <c r="AF22" s="17">
        <f t="shared" si="0"/>
        <v>0.32502020816666666</v>
      </c>
      <c r="AG22">
        <f t="shared" si="1"/>
        <v>0.32727683120000001</v>
      </c>
    </row>
    <row r="23" spans="1:33" x14ac:dyDescent="0.25">
      <c r="A23" t="s">
        <v>697</v>
      </c>
      <c r="B23" t="s">
        <v>676</v>
      </c>
      <c r="C23" s="17">
        <v>0</v>
      </c>
      <c r="D23" s="17">
        <v>1.4886165E-2</v>
      </c>
      <c r="E23" s="17">
        <v>2.0407864000000001E-2</v>
      </c>
      <c r="F23" s="17">
        <v>2.0018530000000001E-3</v>
      </c>
      <c r="G23" s="17">
        <v>0</v>
      </c>
      <c r="H23" s="17">
        <v>4.574435E-3</v>
      </c>
      <c r="I23" s="17">
        <v>0</v>
      </c>
      <c r="J23" s="17">
        <v>1.8395017999999999E-2</v>
      </c>
      <c r="K23" s="17">
        <v>0</v>
      </c>
      <c r="L23" s="17">
        <v>3.1331592999999998E-2</v>
      </c>
      <c r="M23" s="17">
        <v>3.2728973000000001E-2</v>
      </c>
      <c r="N23" s="17">
        <v>2.9632040000000001E-3</v>
      </c>
      <c r="O23" s="17">
        <v>1.1686578E-2</v>
      </c>
      <c r="P23" s="17">
        <v>0</v>
      </c>
      <c r="Q23" s="17">
        <v>9.0586420000000004E-3</v>
      </c>
      <c r="R23" s="17">
        <v>4.7014860000000004E-3</v>
      </c>
      <c r="S23" s="17">
        <v>0</v>
      </c>
      <c r="T23" s="17">
        <v>8.8772750000000004E-3</v>
      </c>
      <c r="U23" s="17">
        <v>0</v>
      </c>
      <c r="V23" s="17">
        <v>1.0281458E-2</v>
      </c>
      <c r="W23" s="17"/>
      <c r="X23" s="17"/>
      <c r="Y23" s="17"/>
      <c r="Z23" s="17"/>
      <c r="AD23" s="48" t="s">
        <v>699</v>
      </c>
      <c r="AE23" t="s">
        <v>676</v>
      </c>
      <c r="AF23" s="17">
        <f t="shared" si="0"/>
        <v>5.4864768333333334E-3</v>
      </c>
      <c r="AG23">
        <f t="shared" si="1"/>
        <v>1.0281458E-2</v>
      </c>
    </row>
    <row r="24" spans="1:33" x14ac:dyDescent="0.25">
      <c r="A24" t="s">
        <v>700</v>
      </c>
      <c r="B24" t="s">
        <v>676</v>
      </c>
      <c r="C24" s="17"/>
      <c r="D24" s="17"/>
      <c r="E24" s="17"/>
      <c r="F24" s="17"/>
      <c r="G24" s="17"/>
      <c r="H24" s="17"/>
      <c r="I24" s="17"/>
      <c r="J24" s="17">
        <v>0.356435644</v>
      </c>
      <c r="K24" s="17">
        <v>0.66161616199999995</v>
      </c>
      <c r="L24" s="17"/>
      <c r="M24" s="17">
        <v>0.98809523799999999</v>
      </c>
      <c r="N24" s="17"/>
      <c r="O24" s="17"/>
      <c r="P24" s="17"/>
      <c r="Q24" s="17">
        <v>0.96969696999999999</v>
      </c>
      <c r="R24" s="17"/>
      <c r="S24" s="17">
        <v>8.6538461999999997E-2</v>
      </c>
      <c r="T24" s="17"/>
      <c r="U24" s="17"/>
      <c r="V24" s="17">
        <v>0.40860215100000002</v>
      </c>
      <c r="W24" s="17"/>
      <c r="X24" s="17"/>
      <c r="Y24" s="17"/>
      <c r="Z24" s="17"/>
      <c r="AD24" s="48" t="s">
        <v>701</v>
      </c>
      <c r="AE24" t="s">
        <v>677</v>
      </c>
      <c r="AF24" s="17">
        <f t="shared" si="0"/>
        <v>0.48827919433333333</v>
      </c>
      <c r="AG24" s="17">
        <f t="shared" si="1"/>
        <v>0.40860215100000002</v>
      </c>
    </row>
    <row r="25" spans="1:33" x14ac:dyDescent="0.25">
      <c r="A25" t="s">
        <v>702</v>
      </c>
      <c r="B25" t="s">
        <v>677</v>
      </c>
      <c r="C25" s="17">
        <v>0.31344420299999998</v>
      </c>
      <c r="D25" s="17">
        <v>0.237781726</v>
      </c>
      <c r="E25" s="17"/>
      <c r="F25" s="17"/>
      <c r="G25" s="17">
        <v>0.13631454600000001</v>
      </c>
      <c r="H25" s="17">
        <v>0.37394812700000002</v>
      </c>
      <c r="I25" s="17">
        <v>0.62858582100000004</v>
      </c>
      <c r="J25" s="17"/>
      <c r="K25" s="17"/>
      <c r="L25" s="17"/>
      <c r="M25" s="17"/>
      <c r="N25" s="17"/>
      <c r="O25" s="17"/>
      <c r="P25" s="17"/>
      <c r="Q25" s="17">
        <v>0.95423793999999995</v>
      </c>
      <c r="R25" s="17">
        <v>0.75083074400000005</v>
      </c>
      <c r="S25" s="17">
        <v>0.92797951199999995</v>
      </c>
      <c r="T25" s="17"/>
      <c r="U25" s="17"/>
      <c r="V25" s="17"/>
      <c r="W25" s="17">
        <v>0.99569562700000003</v>
      </c>
      <c r="X25" s="17">
        <v>0.99555297899999995</v>
      </c>
      <c r="Y25" s="17">
        <v>0.58482059799999997</v>
      </c>
      <c r="Z25" s="17">
        <v>0.37188782500000001</v>
      </c>
      <c r="AD25" s="48" t="s">
        <v>682</v>
      </c>
      <c r="AE25" t="s">
        <v>676</v>
      </c>
      <c r="AF25" s="17">
        <f t="shared" si="0"/>
        <v>0.87768273199999991</v>
      </c>
      <c r="AG25">
        <f t="shared" si="1"/>
        <v>0.73698925724999997</v>
      </c>
    </row>
    <row r="26" spans="1:33" x14ac:dyDescent="0.25">
      <c r="A26" t="s">
        <v>702</v>
      </c>
      <c r="B26" t="s">
        <v>676</v>
      </c>
      <c r="C26" s="17">
        <v>0.18292682900000001</v>
      </c>
      <c r="D26" s="17">
        <v>0.204678363</v>
      </c>
      <c r="E26" s="17">
        <v>0.22463768100000001</v>
      </c>
      <c r="F26" s="17">
        <v>0.126168224</v>
      </c>
      <c r="G26" s="17">
        <v>0.12383049</v>
      </c>
      <c r="H26" s="17">
        <v>9.0909090999999997E-2</v>
      </c>
      <c r="I26" s="17">
        <v>0.15151515199999999</v>
      </c>
      <c r="J26" s="17">
        <v>0.113636364</v>
      </c>
      <c r="K26" s="17">
        <v>6.5326632999999995E-2</v>
      </c>
      <c r="L26" s="17">
        <v>2.5380711E-2</v>
      </c>
      <c r="M26" s="17">
        <v>0.11790393</v>
      </c>
      <c r="N26" s="17">
        <v>0.21834061099999999</v>
      </c>
      <c r="O26" s="17">
        <v>8.8757396000000002E-2</v>
      </c>
      <c r="P26" s="17">
        <v>8.4577113999999995E-2</v>
      </c>
      <c r="Q26" s="17">
        <v>0.18279569900000001</v>
      </c>
      <c r="R26" s="17">
        <v>0.21763141699999999</v>
      </c>
      <c r="S26" s="17">
        <v>0.15966386599999999</v>
      </c>
      <c r="T26" s="17">
        <v>0.19858155999999999</v>
      </c>
      <c r="U26" s="17">
        <v>0.15658363</v>
      </c>
      <c r="V26" s="17">
        <v>0.151155395</v>
      </c>
      <c r="W26" s="17"/>
      <c r="X26" s="17"/>
      <c r="Y26" s="17"/>
      <c r="Z26" s="17"/>
      <c r="AD26" s="48" t="s">
        <v>683</v>
      </c>
      <c r="AE26" t="s">
        <v>676</v>
      </c>
      <c r="AF26" s="17">
        <f t="shared" si="0"/>
        <v>0.17773526116666669</v>
      </c>
      <c r="AG26">
        <f t="shared" si="1"/>
        <v>0.151155395</v>
      </c>
    </row>
    <row r="27" spans="1:33" x14ac:dyDescent="0.25">
      <c r="A27" t="s">
        <v>703</v>
      </c>
      <c r="B27" t="s">
        <v>676</v>
      </c>
      <c r="C27" s="17"/>
      <c r="D27" s="17"/>
      <c r="E27" s="17"/>
      <c r="F27" s="17"/>
      <c r="G27" s="17"/>
      <c r="H27" s="17"/>
      <c r="I27" s="17"/>
      <c r="J27" s="17">
        <v>0.74074074099999998</v>
      </c>
      <c r="K27" s="17"/>
      <c r="L27" s="17"/>
      <c r="M27" s="17"/>
      <c r="N27" s="17"/>
      <c r="O27" s="17"/>
      <c r="P27" s="17"/>
      <c r="Q27" s="17">
        <v>0.8</v>
      </c>
      <c r="R27" s="17"/>
      <c r="S27" s="17">
        <v>0.115942029</v>
      </c>
      <c r="T27" s="17"/>
      <c r="U27" s="17"/>
      <c r="V27" s="17">
        <v>0.25531914900000002</v>
      </c>
      <c r="W27" s="17"/>
      <c r="X27" s="17"/>
      <c r="Y27" s="17"/>
      <c r="Z27" s="17"/>
      <c r="AD27" s="48" t="s">
        <v>685</v>
      </c>
      <c r="AE27" t="s">
        <v>676</v>
      </c>
      <c r="AF27" s="17">
        <f t="shared" si="0"/>
        <v>0.39042039266666667</v>
      </c>
      <c r="AG27">
        <f t="shared" si="1"/>
        <v>0.25531914900000002</v>
      </c>
    </row>
    <row r="28" spans="1:33" x14ac:dyDescent="0.25">
      <c r="A28" t="s">
        <v>704</v>
      </c>
      <c r="B28" t="s">
        <v>676</v>
      </c>
      <c r="C28" s="17"/>
      <c r="D28" s="17"/>
      <c r="E28" s="17"/>
      <c r="F28" s="17"/>
      <c r="G28" s="17"/>
      <c r="H28" s="17"/>
      <c r="I28" s="17"/>
      <c r="J28" s="17">
        <v>0.28571428599999998</v>
      </c>
      <c r="K28" s="17"/>
      <c r="L28" s="17"/>
      <c r="M28" s="17"/>
      <c r="N28" s="17"/>
      <c r="O28" s="17">
        <v>5.5555555999999999E-2</v>
      </c>
      <c r="P28" s="17"/>
      <c r="Q28" s="17">
        <v>0.16666666699999999</v>
      </c>
      <c r="R28" s="17"/>
      <c r="S28" s="17"/>
      <c r="T28" s="17"/>
      <c r="U28" s="17"/>
      <c r="V28" s="17"/>
      <c r="W28" s="17"/>
      <c r="X28" s="17"/>
      <c r="Y28" s="17"/>
      <c r="Z28" s="17"/>
      <c r="AD28" s="48" t="s">
        <v>705</v>
      </c>
      <c r="AE28" t="s">
        <v>677</v>
      </c>
      <c r="AF28" s="17">
        <f t="shared" si="0"/>
        <v>0.16666666699999999</v>
      </c>
      <c r="AG28" s="17" t="str">
        <f t="shared" si="1"/>
        <v>NA</v>
      </c>
    </row>
    <row r="29" spans="1:33" x14ac:dyDescent="0.25">
      <c r="A29" t="s">
        <v>706</v>
      </c>
      <c r="B29" t="s">
        <v>676</v>
      </c>
      <c r="C29" s="17"/>
      <c r="D29" s="17"/>
      <c r="E29" s="17"/>
      <c r="F29" s="17"/>
      <c r="G29" s="17"/>
      <c r="H29" s="17"/>
      <c r="I29" s="17">
        <v>0.94444444400000005</v>
      </c>
      <c r="J29" s="17">
        <v>1</v>
      </c>
      <c r="K29" s="17">
        <v>0.82352941199999996</v>
      </c>
      <c r="L29" s="17"/>
      <c r="M29" s="17">
        <v>0.21428571399999999</v>
      </c>
      <c r="N29" s="17">
        <v>0.175438596</v>
      </c>
      <c r="O29" s="17">
        <v>0.85714285700000004</v>
      </c>
      <c r="P29" s="17"/>
      <c r="Q29" s="17"/>
      <c r="R29" s="17">
        <v>0.25</v>
      </c>
      <c r="S29" s="17">
        <v>1</v>
      </c>
      <c r="T29" s="17">
        <v>0.4</v>
      </c>
      <c r="U29" s="17">
        <v>0.27500000000000002</v>
      </c>
      <c r="V29" s="17">
        <v>0.42307692299999999</v>
      </c>
      <c r="W29" s="17"/>
      <c r="X29" s="17"/>
      <c r="Y29" s="17"/>
      <c r="Z29" s="17"/>
      <c r="AD29" s="48" t="s">
        <v>707</v>
      </c>
      <c r="AE29" t="s">
        <v>677</v>
      </c>
      <c r="AF29" s="17">
        <f t="shared" si="0"/>
        <v>0.46961538459999996</v>
      </c>
      <c r="AG29">
        <f t="shared" si="1"/>
        <v>0.42307692299999999</v>
      </c>
    </row>
    <row r="30" spans="1:33" x14ac:dyDescent="0.25">
      <c r="A30" t="s">
        <v>708</v>
      </c>
      <c r="B30" t="s">
        <v>676</v>
      </c>
      <c r="C30" s="17"/>
      <c r="D30" s="17"/>
      <c r="E30" s="17"/>
      <c r="F30" s="17"/>
      <c r="G30" s="17"/>
      <c r="H30" s="17"/>
      <c r="I30" s="17"/>
      <c r="J30" s="17"/>
      <c r="K30" s="17"/>
      <c r="L30" s="17"/>
      <c r="M30" s="17"/>
      <c r="N30" s="17"/>
      <c r="O30" s="17"/>
      <c r="P30" s="17"/>
      <c r="Q30" s="17"/>
      <c r="R30" s="17"/>
      <c r="S30" s="17"/>
      <c r="T30" s="17"/>
      <c r="U30" s="17"/>
      <c r="V30" s="17"/>
      <c r="W30" s="17"/>
      <c r="X30" s="17"/>
      <c r="Y30" s="17"/>
      <c r="Z30" s="17"/>
      <c r="AD30" s="48" t="s">
        <v>687</v>
      </c>
      <c r="AE30" t="s">
        <v>676</v>
      </c>
      <c r="AF30" s="17" t="str">
        <f t="shared" si="0"/>
        <v>NA</v>
      </c>
      <c r="AG30" s="17" t="str">
        <f t="shared" si="1"/>
        <v>NA</v>
      </c>
    </row>
    <row r="31" spans="1:33" x14ac:dyDescent="0.25">
      <c r="A31" t="s">
        <v>709</v>
      </c>
      <c r="B31" t="s">
        <v>676</v>
      </c>
      <c r="C31" s="17"/>
      <c r="D31" s="17"/>
      <c r="E31" s="17"/>
      <c r="F31" s="17"/>
      <c r="G31" s="17">
        <v>2.5641026000000001E-2</v>
      </c>
      <c r="H31" s="17">
        <v>3.125E-2</v>
      </c>
      <c r="I31" s="17"/>
      <c r="J31" s="17"/>
      <c r="K31" s="17"/>
      <c r="L31" s="17"/>
      <c r="M31" s="17">
        <v>0.1875</v>
      </c>
      <c r="N31" s="17"/>
      <c r="O31" s="17">
        <v>0.12121212100000001</v>
      </c>
      <c r="P31" s="17"/>
      <c r="Q31" s="17">
        <v>0.05</v>
      </c>
      <c r="R31" s="17">
        <v>0</v>
      </c>
      <c r="S31" s="17"/>
      <c r="T31" s="17"/>
      <c r="U31" s="17"/>
      <c r="V31" s="17"/>
      <c r="W31" s="17"/>
      <c r="X31" s="17"/>
      <c r="Y31" s="17"/>
      <c r="Z31" s="17"/>
      <c r="AD31" s="48" t="s">
        <v>689</v>
      </c>
      <c r="AE31" t="s">
        <v>676</v>
      </c>
      <c r="AF31" s="17">
        <f t="shared" si="0"/>
        <v>2.5000000000000001E-2</v>
      </c>
      <c r="AG31" t="str">
        <f t="shared" si="1"/>
        <v>NA</v>
      </c>
    </row>
    <row r="32" spans="1:33" x14ac:dyDescent="0.25">
      <c r="A32" t="s">
        <v>710</v>
      </c>
      <c r="B32" t="s">
        <v>676</v>
      </c>
      <c r="C32" s="17"/>
      <c r="D32" s="17"/>
      <c r="E32" s="17"/>
      <c r="F32" s="17"/>
      <c r="G32" s="17"/>
      <c r="H32" s="17"/>
      <c r="I32" s="17"/>
      <c r="J32" s="17"/>
      <c r="K32" s="17"/>
      <c r="L32" s="17"/>
      <c r="M32" s="17"/>
      <c r="N32" s="17"/>
      <c r="O32" s="17"/>
      <c r="P32" s="17"/>
      <c r="Q32" s="17"/>
      <c r="R32" s="17"/>
      <c r="S32" s="17"/>
      <c r="T32" s="17"/>
      <c r="U32" s="17">
        <v>0.94736842099999996</v>
      </c>
      <c r="V32" s="17"/>
      <c r="W32" s="17"/>
      <c r="X32" s="17"/>
      <c r="Y32" s="17"/>
      <c r="Z32" s="17"/>
      <c r="AD32" s="48" t="s">
        <v>711</v>
      </c>
      <c r="AE32" t="s">
        <v>677</v>
      </c>
      <c r="AF32" s="17">
        <f t="shared" si="0"/>
        <v>0.94736842099999996</v>
      </c>
      <c r="AG32" t="str">
        <f t="shared" si="1"/>
        <v>NA</v>
      </c>
    </row>
    <row r="33" spans="1:33" x14ac:dyDescent="0.25">
      <c r="A33" t="s">
        <v>712</v>
      </c>
      <c r="B33" t="s">
        <v>676</v>
      </c>
      <c r="C33" s="17"/>
      <c r="D33" s="17"/>
      <c r="E33" s="17"/>
      <c r="F33" s="17"/>
      <c r="G33" s="17"/>
      <c r="H33" s="17"/>
      <c r="I33" s="17"/>
      <c r="J33" s="17"/>
      <c r="K33" s="17"/>
      <c r="L33" s="17"/>
      <c r="M33" s="17"/>
      <c r="N33" s="17"/>
      <c r="O33" s="17"/>
      <c r="P33" s="17"/>
      <c r="Q33" s="17"/>
      <c r="R33" s="17"/>
      <c r="S33" s="17"/>
      <c r="T33" s="17"/>
      <c r="U33" s="17"/>
      <c r="V33" s="17">
        <v>1</v>
      </c>
      <c r="W33" s="17"/>
      <c r="X33" s="17"/>
      <c r="Y33" s="17"/>
      <c r="Z33" s="17"/>
      <c r="AD33" s="48" t="s">
        <v>691</v>
      </c>
      <c r="AE33" t="s">
        <v>676</v>
      </c>
      <c r="AF33" s="17">
        <f t="shared" si="0"/>
        <v>1</v>
      </c>
      <c r="AG33">
        <f t="shared" si="1"/>
        <v>1</v>
      </c>
    </row>
    <row r="34" spans="1:33" x14ac:dyDescent="0.25">
      <c r="A34" t="s">
        <v>713</v>
      </c>
      <c r="B34" t="s">
        <v>676</v>
      </c>
      <c r="C34" s="17"/>
      <c r="D34" s="17"/>
      <c r="E34" s="17"/>
      <c r="F34" s="17"/>
      <c r="G34" s="17"/>
      <c r="H34" s="17"/>
      <c r="I34" s="17"/>
      <c r="J34" s="17"/>
      <c r="K34" s="17"/>
      <c r="L34" s="17"/>
      <c r="M34" s="17"/>
      <c r="N34" s="17"/>
      <c r="O34" s="17"/>
      <c r="P34" s="17"/>
      <c r="Q34" s="17"/>
      <c r="R34" s="17"/>
      <c r="S34" s="17"/>
      <c r="T34" s="17"/>
      <c r="U34" s="17"/>
      <c r="V34" s="17"/>
      <c r="W34" s="17"/>
      <c r="X34" s="17"/>
      <c r="Y34" s="17"/>
      <c r="Z34" s="17"/>
      <c r="AD34" s="48" t="s">
        <v>692</v>
      </c>
      <c r="AE34" t="s">
        <v>676</v>
      </c>
      <c r="AF34" s="17" t="str">
        <f t="shared" si="0"/>
        <v>NA</v>
      </c>
      <c r="AG34" t="str">
        <f t="shared" si="1"/>
        <v>NA</v>
      </c>
    </row>
    <row r="35" spans="1:33" x14ac:dyDescent="0.25">
      <c r="AD35" s="47" t="s">
        <v>694</v>
      </c>
      <c r="AE35" t="s">
        <v>677</v>
      </c>
      <c r="AF35" s="17" t="str">
        <f t="shared" si="0"/>
        <v>NA</v>
      </c>
      <c r="AG35" s="17" t="str">
        <f t="shared" si="1"/>
        <v>NA</v>
      </c>
    </row>
    <row r="36" spans="1:33" x14ac:dyDescent="0.25">
      <c r="AD36" s="48" t="s">
        <v>694</v>
      </c>
      <c r="AE36" t="s">
        <v>676</v>
      </c>
      <c r="AF36" s="17" t="str">
        <f t="shared" si="0"/>
        <v>NA</v>
      </c>
      <c r="AG36" s="17" t="str">
        <f t="shared" si="1"/>
        <v>NA</v>
      </c>
    </row>
    <row r="37" spans="1:33" x14ac:dyDescent="0.25">
      <c r="AD37" s="47" t="s">
        <v>714</v>
      </c>
      <c r="AE37" t="s">
        <v>677</v>
      </c>
      <c r="AF37" s="17" t="str">
        <f t="shared" si="0"/>
        <v>NA</v>
      </c>
      <c r="AG37" t="str">
        <f t="shared" si="1"/>
        <v>NA</v>
      </c>
    </row>
    <row r="38" spans="1:33" x14ac:dyDescent="0.25">
      <c r="AD38" s="48" t="s">
        <v>714</v>
      </c>
      <c r="AE38" t="s">
        <v>676</v>
      </c>
      <c r="AF38" s="17" t="str">
        <f t="shared" si="0"/>
        <v>NA</v>
      </c>
      <c r="AG38" s="17" t="str">
        <f t="shared" si="1"/>
        <v>NA</v>
      </c>
    </row>
    <row r="39" spans="1:33" x14ac:dyDescent="0.25">
      <c r="AD39" s="47" t="s">
        <v>715</v>
      </c>
      <c r="AE39" t="s">
        <v>677</v>
      </c>
      <c r="AF39" s="17" t="str">
        <f t="shared" si="0"/>
        <v>NA</v>
      </c>
      <c r="AG39" t="str">
        <f t="shared" si="1"/>
        <v>NA</v>
      </c>
    </row>
    <row r="40" spans="1:33" x14ac:dyDescent="0.25">
      <c r="AD40" s="48" t="s">
        <v>715</v>
      </c>
      <c r="AE40" t="s">
        <v>676</v>
      </c>
      <c r="AF40" s="17" t="str">
        <f t="shared" si="0"/>
        <v>NA</v>
      </c>
      <c r="AG40" s="17" t="str">
        <f t="shared" si="1"/>
        <v>NA</v>
      </c>
    </row>
    <row r="41" spans="1:33" x14ac:dyDescent="0.25">
      <c r="AD41" s="48" t="s">
        <v>716</v>
      </c>
      <c r="AE41" t="s">
        <v>677</v>
      </c>
      <c r="AF41" s="17" t="str">
        <f t="shared" si="0"/>
        <v>NA</v>
      </c>
      <c r="AG41" s="17" t="str">
        <f t="shared" si="1"/>
        <v>NA</v>
      </c>
    </row>
    <row r="42" spans="1:33" x14ac:dyDescent="0.25">
      <c r="AD42" s="48" t="s">
        <v>717</v>
      </c>
      <c r="AE42" t="s">
        <v>676</v>
      </c>
      <c r="AF42" s="17" t="str">
        <f t="shared" si="0"/>
        <v>NA</v>
      </c>
      <c r="AG42" s="17" t="str">
        <f t="shared" si="1"/>
        <v>NA</v>
      </c>
    </row>
    <row r="43" spans="1:33" x14ac:dyDescent="0.25">
      <c r="AD43" s="47" t="s">
        <v>695</v>
      </c>
      <c r="AE43" t="s">
        <v>677</v>
      </c>
      <c r="AF43" s="17" t="str">
        <f t="shared" si="0"/>
        <v>NA</v>
      </c>
      <c r="AG43" t="str">
        <f t="shared" si="1"/>
        <v>NA</v>
      </c>
    </row>
    <row r="44" spans="1:33" x14ac:dyDescent="0.25">
      <c r="AD44" s="48" t="s">
        <v>695</v>
      </c>
      <c r="AE44" t="s">
        <v>676</v>
      </c>
      <c r="AF44" s="17" t="str">
        <f t="shared" si="0"/>
        <v>NA</v>
      </c>
      <c r="AG44" s="17" t="str">
        <f t="shared" si="1"/>
        <v>NA</v>
      </c>
    </row>
    <row r="45" spans="1:33" x14ac:dyDescent="0.25">
      <c r="AD45" s="48" t="s">
        <v>718</v>
      </c>
      <c r="AE45" t="s">
        <v>677</v>
      </c>
      <c r="AF45" s="17" t="str">
        <f t="shared" si="0"/>
        <v>NA</v>
      </c>
      <c r="AG45" s="17" t="str">
        <f t="shared" si="1"/>
        <v>NA</v>
      </c>
    </row>
    <row r="46" spans="1:33" x14ac:dyDescent="0.25">
      <c r="AD46" s="48" t="s">
        <v>719</v>
      </c>
      <c r="AE46" t="s">
        <v>677</v>
      </c>
      <c r="AF46" s="17" t="str">
        <f t="shared" si="0"/>
        <v>NA</v>
      </c>
      <c r="AG46" s="17" t="str">
        <f t="shared" si="1"/>
        <v>NA</v>
      </c>
    </row>
    <row r="47" spans="1:33" x14ac:dyDescent="0.25">
      <c r="AD47" s="48" t="s">
        <v>720</v>
      </c>
      <c r="AE47" t="s">
        <v>677</v>
      </c>
      <c r="AF47" s="17" t="str">
        <f t="shared" si="0"/>
        <v>NA</v>
      </c>
      <c r="AG47" s="17" t="str">
        <f t="shared" si="1"/>
        <v>NA</v>
      </c>
    </row>
    <row r="48" spans="1:33" x14ac:dyDescent="0.25">
      <c r="AD48" s="47" t="s">
        <v>697</v>
      </c>
      <c r="AE48" t="s">
        <v>677</v>
      </c>
      <c r="AF48" s="17" t="str">
        <f t="shared" si="0"/>
        <v>NA</v>
      </c>
      <c r="AG48" s="17" t="str">
        <f t="shared" si="1"/>
        <v>NA</v>
      </c>
    </row>
    <row r="49" spans="30:33" x14ac:dyDescent="0.25">
      <c r="AD49" s="48" t="s">
        <v>697</v>
      </c>
      <c r="AE49" t="s">
        <v>676</v>
      </c>
      <c r="AF49" s="17" t="str">
        <f t="shared" si="0"/>
        <v>NA</v>
      </c>
      <c r="AG49" s="17" t="str">
        <f t="shared" si="1"/>
        <v>NA</v>
      </c>
    </row>
    <row r="50" spans="30:33" x14ac:dyDescent="0.25">
      <c r="AD50" s="48" t="s">
        <v>721</v>
      </c>
      <c r="AE50" t="s">
        <v>676</v>
      </c>
      <c r="AF50" s="17" t="str">
        <f t="shared" si="0"/>
        <v>NA</v>
      </c>
      <c r="AG50" s="17" t="str">
        <f t="shared" si="1"/>
        <v>NA</v>
      </c>
    </row>
    <row r="51" spans="30:33" x14ac:dyDescent="0.25">
      <c r="AD51" s="48" t="s">
        <v>722</v>
      </c>
      <c r="AE51" t="s">
        <v>677</v>
      </c>
      <c r="AF51" s="17" t="str">
        <f t="shared" si="0"/>
        <v>NA</v>
      </c>
      <c r="AG51" t="str">
        <f t="shared" si="1"/>
        <v>NA</v>
      </c>
    </row>
    <row r="52" spans="30:33" x14ac:dyDescent="0.25">
      <c r="AD52" s="48" t="s">
        <v>700</v>
      </c>
      <c r="AE52" t="s">
        <v>676</v>
      </c>
      <c r="AF52" s="17" t="str">
        <f t="shared" si="0"/>
        <v>NA</v>
      </c>
      <c r="AG52" s="17" t="str">
        <f t="shared" si="1"/>
        <v>NA</v>
      </c>
    </row>
    <row r="53" spans="30:33" x14ac:dyDescent="0.25">
      <c r="AD53" s="47" t="s">
        <v>702</v>
      </c>
      <c r="AE53" t="s">
        <v>677</v>
      </c>
      <c r="AF53" s="17" t="str">
        <f t="shared" si="0"/>
        <v>NA</v>
      </c>
      <c r="AG53" s="17" t="str">
        <f t="shared" si="1"/>
        <v>NA</v>
      </c>
    </row>
    <row r="54" spans="30:33" x14ac:dyDescent="0.25">
      <c r="AD54" s="48" t="s">
        <v>702</v>
      </c>
      <c r="AE54" t="s">
        <v>676</v>
      </c>
      <c r="AF54" s="17" t="str">
        <f t="shared" si="0"/>
        <v>NA</v>
      </c>
      <c r="AG54" s="17" t="str">
        <f t="shared" si="1"/>
        <v>NA</v>
      </c>
    </row>
    <row r="55" spans="30:33" x14ac:dyDescent="0.25">
      <c r="AD55" s="48" t="s">
        <v>723</v>
      </c>
      <c r="AE55" t="s">
        <v>677</v>
      </c>
      <c r="AF55" s="17" t="str">
        <f t="shared" si="0"/>
        <v>NA</v>
      </c>
      <c r="AG55" s="17" t="str">
        <f t="shared" si="1"/>
        <v>NA</v>
      </c>
    </row>
    <row r="56" spans="30:33" x14ac:dyDescent="0.25">
      <c r="AD56" s="48" t="s">
        <v>724</v>
      </c>
      <c r="AE56" t="s">
        <v>677</v>
      </c>
      <c r="AF56" s="17" t="str">
        <f t="shared" si="0"/>
        <v>NA</v>
      </c>
      <c r="AG56" s="17" t="str">
        <f t="shared" si="1"/>
        <v>NA</v>
      </c>
    </row>
    <row r="57" spans="30:33" x14ac:dyDescent="0.25">
      <c r="AD57" s="48" t="s">
        <v>703</v>
      </c>
      <c r="AE57" t="s">
        <v>676</v>
      </c>
      <c r="AF57" s="17" t="str">
        <f t="shared" si="0"/>
        <v>NA</v>
      </c>
      <c r="AG57" s="17" t="str">
        <f t="shared" si="1"/>
        <v>NA</v>
      </c>
    </row>
    <row r="58" spans="30:33" x14ac:dyDescent="0.25">
      <c r="AD58" s="48" t="s">
        <v>725</v>
      </c>
      <c r="AE58" t="s">
        <v>677</v>
      </c>
      <c r="AF58" s="17" t="str">
        <f t="shared" si="0"/>
        <v>NA</v>
      </c>
      <c r="AG58" t="str">
        <f t="shared" si="1"/>
        <v>NA</v>
      </c>
    </row>
    <row r="59" spans="30:33" x14ac:dyDescent="0.25">
      <c r="AD59" s="48" t="s">
        <v>726</v>
      </c>
      <c r="AE59" t="s">
        <v>677</v>
      </c>
      <c r="AF59" s="17" t="str">
        <f t="shared" si="0"/>
        <v>NA</v>
      </c>
      <c r="AG59" t="str">
        <f t="shared" si="1"/>
        <v>NA</v>
      </c>
    </row>
    <row r="60" spans="30:33" x14ac:dyDescent="0.25">
      <c r="AD60" s="48" t="s">
        <v>704</v>
      </c>
      <c r="AE60" t="s">
        <v>676</v>
      </c>
      <c r="AF60" s="17" t="str">
        <f t="shared" si="0"/>
        <v>NA</v>
      </c>
      <c r="AG60" t="str">
        <f t="shared" si="1"/>
        <v>NA</v>
      </c>
    </row>
    <row r="61" spans="30:33" x14ac:dyDescent="0.25">
      <c r="AD61" s="48" t="s">
        <v>706</v>
      </c>
      <c r="AE61" t="s">
        <v>676</v>
      </c>
      <c r="AF61" s="17" t="str">
        <f t="shared" si="0"/>
        <v>NA</v>
      </c>
      <c r="AG61" s="17" t="str">
        <f t="shared" si="1"/>
        <v>NA</v>
      </c>
    </row>
    <row r="62" spans="30:33" x14ac:dyDescent="0.25">
      <c r="AD62" s="48" t="s">
        <v>708</v>
      </c>
      <c r="AE62" t="s">
        <v>676</v>
      </c>
      <c r="AF62" s="17" t="str">
        <f t="shared" si="0"/>
        <v>NA</v>
      </c>
      <c r="AG62" t="str">
        <f t="shared" si="1"/>
        <v>NA</v>
      </c>
    </row>
    <row r="63" spans="30:33" x14ac:dyDescent="0.25">
      <c r="AD63" s="48" t="s">
        <v>709</v>
      </c>
      <c r="AE63" t="s">
        <v>676</v>
      </c>
      <c r="AF63" s="17" t="str">
        <f t="shared" si="0"/>
        <v>NA</v>
      </c>
      <c r="AG63" t="str">
        <f t="shared" si="1"/>
        <v>NA</v>
      </c>
    </row>
    <row r="64" spans="30:33" x14ac:dyDescent="0.25">
      <c r="AD64" s="48" t="s">
        <v>710</v>
      </c>
      <c r="AE64" t="s">
        <v>676</v>
      </c>
      <c r="AF64" s="17" t="str">
        <f t="shared" si="0"/>
        <v>NA</v>
      </c>
      <c r="AG64" t="str">
        <f t="shared" si="1"/>
        <v>NA</v>
      </c>
    </row>
    <row r="65" spans="30:33" x14ac:dyDescent="0.25">
      <c r="AD65" s="48" t="s">
        <v>712</v>
      </c>
      <c r="AE65" t="s">
        <v>676</v>
      </c>
      <c r="AF65" s="17" t="str">
        <f t="shared" si="0"/>
        <v>NA</v>
      </c>
      <c r="AG65" s="17" t="str">
        <f t="shared" si="1"/>
        <v>NA</v>
      </c>
    </row>
    <row r="66" spans="30:33" x14ac:dyDescent="0.25">
      <c r="AD66" s="48" t="s">
        <v>713</v>
      </c>
      <c r="AE66" t="s">
        <v>676</v>
      </c>
      <c r="AF66" s="17" t="str">
        <f t="shared" si="0"/>
        <v>NA</v>
      </c>
      <c r="AG66" t="str">
        <f t="shared" si="1"/>
        <v>NA</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1CF18-44B2-4A97-93D0-B6ACD5BCBCCD}">
  <dimension ref="A2:F60"/>
  <sheetViews>
    <sheetView workbookViewId="0">
      <selection activeCell="H36" sqref="H36:I36"/>
    </sheetView>
  </sheetViews>
  <sheetFormatPr defaultRowHeight="15" x14ac:dyDescent="0.25"/>
  <cols>
    <col min="2" max="2" width="27.140625" bestFit="1" customWidth="1"/>
    <col min="3" max="3" width="24.140625" customWidth="1"/>
    <col min="5" max="5" width="11" customWidth="1"/>
  </cols>
  <sheetData>
    <row r="2" spans="1:6" x14ac:dyDescent="0.25">
      <c r="B2" s="46" t="s">
        <v>170</v>
      </c>
      <c r="C2" t="s">
        <v>132</v>
      </c>
    </row>
    <row r="4" spans="1:6" x14ac:dyDescent="0.25">
      <c r="A4" s="56"/>
      <c r="C4" s="46" t="s">
        <v>7</v>
      </c>
    </row>
    <row r="5" spans="1:6" ht="45" x14ac:dyDescent="0.25">
      <c r="A5" t="s">
        <v>727</v>
      </c>
      <c r="B5" s="46" t="s">
        <v>175</v>
      </c>
      <c r="C5" s="11" t="s">
        <v>728</v>
      </c>
      <c r="D5" s="11" t="s">
        <v>729</v>
      </c>
      <c r="E5" t="s">
        <v>666</v>
      </c>
      <c r="F5" t="s">
        <v>730</v>
      </c>
    </row>
    <row r="6" spans="1:6" x14ac:dyDescent="0.25">
      <c r="A6" s="22" t="str">
        <f>VLOOKUP(B6, 'name-change'!D$3:E$59, 2, FALSE)</f>
        <v>Artlish River</v>
      </c>
      <c r="B6" t="s">
        <v>29</v>
      </c>
      <c r="C6" s="17">
        <v>0.61111099999999996</v>
      </c>
      <c r="D6" s="17"/>
      <c r="E6">
        <v>305.30769230769232</v>
      </c>
    </row>
    <row r="7" spans="1:6" x14ac:dyDescent="0.25">
      <c r="A7" s="22" t="str">
        <f>VLOOKUP(B7, 'name-change'!D$3:E$59, 2, FALSE)</f>
        <v>Bedwell River</v>
      </c>
      <c r="B7" t="s">
        <v>30</v>
      </c>
      <c r="C7" s="17">
        <v>0.84678037500000003</v>
      </c>
      <c r="D7" s="17"/>
      <c r="E7">
        <v>410.92307692307691</v>
      </c>
      <c r="F7">
        <v>28989.777777777777</v>
      </c>
    </row>
    <row r="8" spans="1:6" x14ac:dyDescent="0.25">
      <c r="A8" s="22" t="str">
        <f>VLOOKUP(B8, 'name-change'!D$3:E$59, 2, FALSE)</f>
        <v>Burman River</v>
      </c>
      <c r="B8" t="s">
        <v>32</v>
      </c>
      <c r="C8" s="17">
        <v>9.3825166666666668E-2</v>
      </c>
      <c r="D8" s="17">
        <v>0.10384615384615387</v>
      </c>
      <c r="E8">
        <v>3659.6923076923076</v>
      </c>
      <c r="F8">
        <v>273310.08333333331</v>
      </c>
    </row>
    <row r="9" spans="1:6" x14ac:dyDescent="0.25">
      <c r="A9" s="22" t="str">
        <f>VLOOKUP(B9, 'name-change'!D$3:E$59, 2, FALSE)</f>
        <v>Campus Creek</v>
      </c>
      <c r="B9" t="s">
        <v>190</v>
      </c>
      <c r="C9" s="17">
        <v>8.435036363636364E-2</v>
      </c>
      <c r="D9" s="17"/>
      <c r="E9">
        <v>72.333333333333329</v>
      </c>
    </row>
    <row r="10" spans="1:6" x14ac:dyDescent="0.25">
      <c r="A10" s="22" t="str">
        <f>VLOOKUP(B10, 'name-change'!D$3:E$59, 2, FALSE)</f>
        <v>Canton Creek</v>
      </c>
      <c r="B10" t="s">
        <v>33</v>
      </c>
      <c r="C10" s="17"/>
      <c r="D10" s="17"/>
      <c r="E10">
        <v>2138</v>
      </c>
    </row>
    <row r="11" spans="1:6" x14ac:dyDescent="0.25">
      <c r="A11" s="22" t="str">
        <f>VLOOKUP(B11, 'name-change'!D$3:E$59, 2, FALSE)</f>
        <v>Charters River</v>
      </c>
      <c r="B11" t="s">
        <v>178</v>
      </c>
      <c r="C11" s="17"/>
      <c r="D11" s="17"/>
    </row>
    <row r="12" spans="1:6" x14ac:dyDescent="0.25">
      <c r="A12" s="22" t="str">
        <f>VLOOKUP(B12, 'name-change'!D$3:E$59, 2, FALSE)</f>
        <v>Clemens Creek</v>
      </c>
      <c r="B12" t="s">
        <v>195</v>
      </c>
      <c r="C12" s="17"/>
      <c r="D12" s="17"/>
      <c r="E12">
        <v>81.769230769230774</v>
      </c>
      <c r="F12">
        <v>112061.66666666667</v>
      </c>
    </row>
    <row r="13" spans="1:6" x14ac:dyDescent="0.25">
      <c r="A13" s="22" t="str">
        <f>VLOOKUP(B13, 'name-change'!D$3:E$59, 2, FALSE)</f>
        <v>Cayeghle Creek</v>
      </c>
      <c r="B13" t="s">
        <v>34</v>
      </c>
      <c r="C13" s="17"/>
      <c r="D13" s="17"/>
      <c r="E13">
        <v>373.15384615384613</v>
      </c>
    </row>
    <row r="14" spans="1:6" x14ac:dyDescent="0.25">
      <c r="A14" s="22" t="str">
        <f>VLOOKUP(B14, 'name-change'!D$3:E$59, 2, FALSE)</f>
        <v>Conuma River</v>
      </c>
      <c r="B14" t="s">
        <v>35</v>
      </c>
      <c r="C14" s="17">
        <v>1.9189000000000001E-2</v>
      </c>
      <c r="D14" s="17">
        <v>1.7500000000000002E-2</v>
      </c>
      <c r="E14">
        <v>18259.23076923077</v>
      </c>
      <c r="F14">
        <v>2862111.923076923</v>
      </c>
    </row>
    <row r="15" spans="1:6" x14ac:dyDescent="0.25">
      <c r="A15" s="22" t="str">
        <f>VLOOKUP(B15, 'name-change'!D$3:E$59, 2, FALSE)</f>
        <v>Cypre River</v>
      </c>
      <c r="B15" t="s">
        <v>36</v>
      </c>
      <c r="C15" s="17">
        <v>0.97114</v>
      </c>
      <c r="D15" s="17"/>
      <c r="E15">
        <v>931.07692307692309</v>
      </c>
      <c r="F15">
        <v>134590</v>
      </c>
    </row>
    <row r="16" spans="1:6" x14ac:dyDescent="0.25">
      <c r="A16" s="22" t="str">
        <f>VLOOKUP(B16, 'name-change'!D$3:E$59, 2, FALSE)</f>
        <v>De Mamiel Creek</v>
      </c>
      <c r="B16" t="s">
        <v>179</v>
      </c>
      <c r="C16" s="17"/>
      <c r="D16" s="17"/>
      <c r="E16">
        <v>75</v>
      </c>
    </row>
    <row r="17" spans="1:6" x14ac:dyDescent="0.25">
      <c r="A17" s="22" t="str">
        <f>VLOOKUP(B17, 'name-change'!D$3:E$59, 2, FALSE)</f>
        <v>Deserted Creek</v>
      </c>
      <c r="B17" t="s">
        <v>37</v>
      </c>
      <c r="C17" s="17"/>
      <c r="D17" s="17"/>
    </row>
    <row r="18" spans="1:6" x14ac:dyDescent="0.25">
      <c r="A18" s="22" t="str">
        <f>VLOOKUP(B18, 'name-change'!D$3:E$59, 2, FALSE)</f>
        <v>Easy Creek</v>
      </c>
      <c r="B18" t="s">
        <v>38</v>
      </c>
      <c r="C18" s="17"/>
      <c r="D18" s="17"/>
      <c r="E18">
        <v>14</v>
      </c>
    </row>
    <row r="19" spans="1:6" x14ac:dyDescent="0.25">
      <c r="A19" s="22" t="str">
        <f>VLOOKUP(B19, 'name-change'!D$3:E$59, 2, FALSE)</f>
        <v>Effingham River</v>
      </c>
      <c r="B19" t="s">
        <v>40</v>
      </c>
      <c r="C19" s="17"/>
      <c r="D19" s="17"/>
      <c r="E19">
        <v>21.5</v>
      </c>
    </row>
    <row r="20" spans="1:6" x14ac:dyDescent="0.25">
      <c r="A20" s="22" t="str">
        <f>VLOOKUP(B20, 'name-change'!D$3:E$59, 2, FALSE)</f>
        <v>Espinosa Creek</v>
      </c>
      <c r="B20" t="s">
        <v>42</v>
      </c>
      <c r="C20" s="17"/>
      <c r="D20" s="17"/>
      <c r="E20">
        <v>38.444444444444443</v>
      </c>
    </row>
    <row r="21" spans="1:6" x14ac:dyDescent="0.25">
      <c r="A21" s="22" t="str">
        <f>VLOOKUP(B21, 'name-change'!D$3:E$59, 2, FALSE)</f>
        <v>Gold River</v>
      </c>
      <c r="B21" t="s">
        <v>229</v>
      </c>
      <c r="C21" s="17">
        <v>0.23036571875</v>
      </c>
      <c r="D21" s="17">
        <v>0.21500000000000002</v>
      </c>
      <c r="E21">
        <v>2704.6923076923076</v>
      </c>
      <c r="F21">
        <v>301005.5</v>
      </c>
    </row>
    <row r="22" spans="1:6" x14ac:dyDescent="0.25">
      <c r="A22" s="22" t="str">
        <f>VLOOKUP(B22, 'name-change'!D$3:E$59, 2, FALSE)</f>
        <v>Gordon River</v>
      </c>
      <c r="B22" t="s">
        <v>55</v>
      </c>
      <c r="C22" s="17"/>
      <c r="D22" s="17"/>
      <c r="E22">
        <v>64.333333333333329</v>
      </c>
    </row>
    <row r="23" spans="1:6" x14ac:dyDescent="0.25">
      <c r="A23" s="22" t="str">
        <f>VLOOKUP(B23, 'name-change'!D$3:E$59, 2, FALSE)</f>
        <v>Harris Creek</v>
      </c>
      <c r="B23" t="s">
        <v>185</v>
      </c>
      <c r="C23" s="17"/>
      <c r="D23" s="17"/>
      <c r="E23">
        <v>89.25</v>
      </c>
    </row>
    <row r="24" spans="1:6" x14ac:dyDescent="0.25">
      <c r="A24" s="22" t="str">
        <f>VLOOKUP(B24, 'name-change'!D$3:E$59, 2, FALSE)</f>
        <v>Ice River</v>
      </c>
      <c r="B24" t="s">
        <v>59</v>
      </c>
      <c r="C24" s="17"/>
      <c r="D24" s="17"/>
      <c r="E24">
        <v>3</v>
      </c>
    </row>
    <row r="25" spans="1:6" x14ac:dyDescent="0.25">
      <c r="A25" s="22" t="str">
        <f>VLOOKUP(B25, 'name-change'!D$3:E$59, 2, FALSE)</f>
        <v>Kaouk River</v>
      </c>
      <c r="B25" t="s">
        <v>61</v>
      </c>
      <c r="C25" s="17">
        <v>0.91071433333333329</v>
      </c>
      <c r="D25" s="17"/>
      <c r="E25">
        <v>349.84615384615387</v>
      </c>
    </row>
    <row r="26" spans="1:6" x14ac:dyDescent="0.25">
      <c r="A26" s="22" t="str">
        <f>VLOOKUP(B26, 'name-change'!D$3:E$59, 2, FALSE)</f>
        <v>Kauwinch River</v>
      </c>
      <c r="B26" t="s">
        <v>62</v>
      </c>
      <c r="C26" s="17">
        <v>0.4</v>
      </c>
      <c r="D26" s="17"/>
      <c r="E26">
        <v>109.66666666666667</v>
      </c>
    </row>
    <row r="27" spans="1:6" x14ac:dyDescent="0.25">
      <c r="A27" s="22" t="str">
        <f>VLOOKUP(B27, 'name-change'!D$3:E$59, 2, FALSE)</f>
        <v>Kennedy River</v>
      </c>
      <c r="B27" t="s">
        <v>204</v>
      </c>
      <c r="C27" s="17"/>
      <c r="D27" s="17"/>
      <c r="F27">
        <v>145737.09090909091</v>
      </c>
    </row>
    <row r="28" spans="1:6" x14ac:dyDescent="0.25">
      <c r="A28" s="22" t="str">
        <f>VLOOKUP(B28, 'name-change'!D$3:E$59, 2, FALSE)</f>
        <v>Kleeptee Creek</v>
      </c>
      <c r="B28" t="s">
        <v>66</v>
      </c>
      <c r="C28" s="17"/>
      <c r="D28" s="17"/>
      <c r="E28">
        <v>91.25</v>
      </c>
    </row>
    <row r="29" spans="1:6" x14ac:dyDescent="0.25">
      <c r="A29" s="22" t="str">
        <f>VLOOKUP(B29, 'name-change'!D$3:E$59, 2, FALSE)</f>
        <v>Leiner River</v>
      </c>
      <c r="B29" t="s">
        <v>68</v>
      </c>
      <c r="C29" s="17">
        <v>0.31911450000000002</v>
      </c>
      <c r="D29" s="17">
        <v>0.21166666666666667</v>
      </c>
      <c r="E29">
        <v>737.23076923076928</v>
      </c>
      <c r="F29">
        <v>119732.15384615384</v>
      </c>
    </row>
    <row r="30" spans="1:6" x14ac:dyDescent="0.25">
      <c r="A30" s="22" t="str">
        <f>VLOOKUP(B30, 'name-change'!D$3:E$59, 2, FALSE)</f>
        <v>Lens Creek</v>
      </c>
      <c r="B30" t="s">
        <v>186</v>
      </c>
      <c r="C30" s="17"/>
      <c r="D30" s="17"/>
      <c r="E30">
        <v>38</v>
      </c>
    </row>
    <row r="31" spans="1:6" x14ac:dyDescent="0.25">
      <c r="A31" s="22" t="str">
        <f>VLOOKUP(B31, 'name-change'!D$3:E$59, 2, FALSE)</f>
        <v>Little Zeballos River</v>
      </c>
      <c r="B31" t="s">
        <v>70</v>
      </c>
      <c r="C31" s="17"/>
      <c r="D31" s="17"/>
      <c r="E31">
        <v>31.444444444444443</v>
      </c>
    </row>
    <row r="32" spans="1:6" x14ac:dyDescent="0.25">
      <c r="A32" s="22" t="str">
        <f>VLOOKUP(B32, 'name-change'!D$3:E$59, 2, FALSE)</f>
        <v>Malksope River</v>
      </c>
      <c r="B32" t="s">
        <v>72</v>
      </c>
      <c r="C32" s="17"/>
      <c r="D32" s="17"/>
      <c r="E32">
        <v>21.833333333333332</v>
      </c>
    </row>
    <row r="33" spans="1:6" x14ac:dyDescent="0.25">
      <c r="A33" s="22" t="str">
        <f>VLOOKUP(B33, 'name-change'!D$3:E$59, 2, FALSE)</f>
        <v>Marble River</v>
      </c>
      <c r="B33" t="s">
        <v>73</v>
      </c>
      <c r="C33" s="17">
        <v>0.92977299999999996</v>
      </c>
      <c r="D33" s="17"/>
      <c r="E33">
        <v>2899.6153846153848</v>
      </c>
      <c r="F33">
        <v>642964.75</v>
      </c>
    </row>
    <row r="34" spans="1:6" x14ac:dyDescent="0.25">
      <c r="A34" s="22" t="str">
        <f>VLOOKUP(B34, 'name-change'!D$3:E$59, 2, FALSE)</f>
        <v>McKay Cove Creek</v>
      </c>
      <c r="B34" t="s">
        <v>76</v>
      </c>
      <c r="C34" s="17"/>
      <c r="D34" s="17"/>
    </row>
    <row r="35" spans="1:6" x14ac:dyDescent="0.25">
      <c r="A35" s="22" t="str">
        <f>VLOOKUP(B35, 'name-change'!D$3:E$59, 2, FALSE)</f>
        <v>Megin River</v>
      </c>
      <c r="B35" t="s">
        <v>78</v>
      </c>
      <c r="C35" s="17">
        <v>0.4166665</v>
      </c>
      <c r="D35" s="17"/>
      <c r="E35">
        <v>39.92307692307692</v>
      </c>
    </row>
    <row r="36" spans="1:6" x14ac:dyDescent="0.25">
      <c r="A36" s="22" t="str">
        <f>VLOOKUP(B36, 'name-change'!D$3:E$59, 2, FALSE)</f>
        <v>Mercantile Creek</v>
      </c>
      <c r="B36" t="s">
        <v>80</v>
      </c>
      <c r="C36" s="17"/>
      <c r="D36" s="17"/>
      <c r="E36">
        <v>25</v>
      </c>
    </row>
    <row r="37" spans="1:6" x14ac:dyDescent="0.25">
      <c r="A37" s="22" t="str">
        <f>VLOOKUP(B37, 'name-change'!D$3:E$59, 2, FALSE)</f>
        <v>Mooyah River</v>
      </c>
      <c r="B37" t="s">
        <v>82</v>
      </c>
      <c r="C37" s="17"/>
      <c r="D37" s="17"/>
      <c r="E37">
        <v>47.5</v>
      </c>
    </row>
    <row r="38" spans="1:6" x14ac:dyDescent="0.25">
      <c r="A38" s="22" t="str">
        <f>VLOOKUP(B38, 'name-change'!D$3:E$59, 2, FALSE)</f>
        <v>Moyeha River</v>
      </c>
      <c r="B38" t="s">
        <v>84</v>
      </c>
      <c r="C38" s="17">
        <v>0.8181816666666667</v>
      </c>
      <c r="D38" s="17"/>
      <c r="E38">
        <v>81</v>
      </c>
    </row>
    <row r="39" spans="1:6" x14ac:dyDescent="0.25">
      <c r="A39" s="22" t="str">
        <f>VLOOKUP(B39, 'name-change'!D$3:E$59, 2, FALSE)</f>
        <v>Nahmint River</v>
      </c>
      <c r="B39" t="s">
        <v>85</v>
      </c>
      <c r="C39" s="17">
        <v>0.69050336363636378</v>
      </c>
      <c r="D39" s="17">
        <v>0.57727272727272727</v>
      </c>
      <c r="E39">
        <v>427.69230769230768</v>
      </c>
      <c r="F39">
        <v>51019.75</v>
      </c>
    </row>
    <row r="40" spans="1:6" x14ac:dyDescent="0.25">
      <c r="A40" s="22" t="str">
        <f>VLOOKUP(B40, 'name-change'!D$3:E$59, 2, FALSE)</f>
        <v>Narrowgut Creek</v>
      </c>
      <c r="B40" t="s">
        <v>88</v>
      </c>
      <c r="C40" s="17"/>
      <c r="D40" s="17"/>
      <c r="E40">
        <v>2</v>
      </c>
    </row>
    <row r="41" spans="1:6" x14ac:dyDescent="0.25">
      <c r="A41" s="22" t="str">
        <f>VLOOKUP(B41, 'name-change'!D$3:E$59, 2, FALSE)</f>
        <v>Nitinat River</v>
      </c>
      <c r="B41" t="s">
        <v>191</v>
      </c>
      <c r="C41" s="17">
        <v>8.435036363636364E-2</v>
      </c>
      <c r="D41" s="17">
        <v>7.9166666666666677E-2</v>
      </c>
      <c r="E41">
        <v>12533.307692307691</v>
      </c>
      <c r="F41">
        <v>3399113.153846154</v>
      </c>
    </row>
    <row r="42" spans="1:6" x14ac:dyDescent="0.25">
      <c r="A42" s="22" t="str">
        <f>VLOOKUP(B42, 'name-change'!D$3:E$59, 2, FALSE)</f>
        <v>Ououkinsh River</v>
      </c>
      <c r="B42" t="s">
        <v>90</v>
      </c>
      <c r="C42" s="17"/>
      <c r="D42" s="17"/>
      <c r="E42">
        <v>18.5</v>
      </c>
    </row>
    <row r="43" spans="1:6" x14ac:dyDescent="0.25">
      <c r="A43" s="22" t="str">
        <f>VLOOKUP(B43, 'name-change'!D$3:E$59, 2, FALSE)</f>
        <v>Park River</v>
      </c>
      <c r="B43" t="s">
        <v>91</v>
      </c>
      <c r="C43" s="17"/>
      <c r="D43" s="17"/>
    </row>
    <row r="44" spans="1:6" x14ac:dyDescent="0.25">
      <c r="A44" s="22" t="str">
        <f>VLOOKUP(B44, 'name-change'!D$3:E$59, 2, FALSE)</f>
        <v>San Juan River</v>
      </c>
      <c r="B44" t="s">
        <v>187</v>
      </c>
      <c r="C44" s="17"/>
      <c r="D44" s="17">
        <v>0.41333333333333333</v>
      </c>
      <c r="E44">
        <v>1146.0769230769231</v>
      </c>
      <c r="F44">
        <v>407176.33333333331</v>
      </c>
    </row>
    <row r="45" spans="1:6" x14ac:dyDescent="0.25">
      <c r="A45" s="22" t="str">
        <f>VLOOKUP(B45, 'name-change'!D$3:E$59, 2, FALSE)</f>
        <v>Sarita River</v>
      </c>
      <c r="B45" t="s">
        <v>93</v>
      </c>
      <c r="C45" s="17">
        <v>0.131164</v>
      </c>
      <c r="D45" s="17">
        <v>0.11899999999999999</v>
      </c>
      <c r="E45">
        <v>1762.3846153846155</v>
      </c>
      <c r="F45">
        <v>377041.61538461538</v>
      </c>
    </row>
    <row r="46" spans="1:6" x14ac:dyDescent="0.25">
      <c r="A46" s="22" t="str">
        <f>VLOOKUP(B46, 'name-change'!D$3:E$59, 2, FALSE)</f>
        <v>Somass River</v>
      </c>
      <c r="B46" t="s">
        <v>94</v>
      </c>
      <c r="C46" s="17">
        <v>0.12654158333333335</v>
      </c>
      <c r="D46" s="17">
        <v>0.17153846153846158</v>
      </c>
      <c r="E46">
        <v>15296.692307692309</v>
      </c>
      <c r="F46">
        <v>6417023.153846154</v>
      </c>
    </row>
    <row r="47" spans="1:6" x14ac:dyDescent="0.25">
      <c r="A47" s="22" t="str">
        <f>VLOOKUP(B47, 'name-change'!D$3:E$59, 2, FALSE)</f>
        <v>Sooke River</v>
      </c>
      <c r="B47" t="s">
        <v>180</v>
      </c>
      <c r="C47" s="17"/>
      <c r="D47" s="17"/>
      <c r="E47">
        <v>565.79999999999995</v>
      </c>
      <c r="F47">
        <v>685804.84615384613</v>
      </c>
    </row>
    <row r="48" spans="1:6" x14ac:dyDescent="0.25">
      <c r="A48" s="22" t="str">
        <f>VLOOKUP(B48, 'name-change'!D$3:E$59, 2, FALSE)</f>
        <v>Sucwoa River</v>
      </c>
      <c r="B48" t="s">
        <v>96</v>
      </c>
      <c r="C48" s="17">
        <v>0.1111115</v>
      </c>
      <c r="D48" s="17"/>
      <c r="E48">
        <v>64.599999999999994</v>
      </c>
      <c r="F48">
        <v>14653.5</v>
      </c>
    </row>
    <row r="49" spans="1:6" x14ac:dyDescent="0.25">
      <c r="A49" s="22" t="str">
        <f>VLOOKUP(B49, 'name-change'!D$3:E$59, 2, FALSE)</f>
        <v>Sydney River</v>
      </c>
      <c r="B49" t="s">
        <v>97</v>
      </c>
      <c r="C49" s="17"/>
      <c r="D49" s="17"/>
      <c r="E49">
        <v>6</v>
      </c>
    </row>
    <row r="50" spans="1:6" x14ac:dyDescent="0.25">
      <c r="A50" s="22" t="str">
        <f>VLOOKUP(B50, 'name-change'!D$3:E$59, 2, FALSE)</f>
        <v>Tahsis River</v>
      </c>
      <c r="B50" t="s">
        <v>98</v>
      </c>
      <c r="C50" s="17">
        <v>0.35971340000000002</v>
      </c>
      <c r="D50" s="17"/>
      <c r="E50">
        <v>602.61538461538464</v>
      </c>
      <c r="F50">
        <v>97745.181818181823</v>
      </c>
    </row>
    <row r="51" spans="1:6" x14ac:dyDescent="0.25">
      <c r="A51" s="22" t="str">
        <f>VLOOKUP(B51, 'name-change'!D$3:E$59, 2, FALSE)</f>
        <v>Tahsish River</v>
      </c>
      <c r="B51" t="s">
        <v>99</v>
      </c>
      <c r="C51" s="17">
        <v>0.59850800000000004</v>
      </c>
      <c r="D51" s="17"/>
      <c r="E51">
        <v>777.92307692307691</v>
      </c>
    </row>
    <row r="52" spans="1:6" x14ac:dyDescent="0.25">
      <c r="A52" s="22" t="str">
        <f>VLOOKUP(B52, 'name-change'!D$3:E$59, 2, FALSE)</f>
        <v>Thornton Creek</v>
      </c>
      <c r="B52" t="s">
        <v>100</v>
      </c>
      <c r="C52" s="17"/>
      <c r="D52" s="17"/>
      <c r="E52">
        <v>910</v>
      </c>
      <c r="F52">
        <v>178820</v>
      </c>
    </row>
    <row r="53" spans="1:6" x14ac:dyDescent="0.25">
      <c r="A53" s="22" t="str">
        <f>VLOOKUP(B53, 'name-change'!D$3:E$59, 2, FALSE)</f>
        <v>Tlupana River</v>
      </c>
      <c r="B53" t="s">
        <v>101</v>
      </c>
      <c r="C53" s="17">
        <v>8.5606000000000002E-2</v>
      </c>
      <c r="D53" s="17"/>
      <c r="E53">
        <v>510.625</v>
      </c>
      <c r="F53">
        <v>37213.599999999999</v>
      </c>
    </row>
    <row r="54" spans="1:6" x14ac:dyDescent="0.25">
      <c r="A54" s="22" t="str">
        <f>VLOOKUP(B54, 'name-change'!D$3:E$59, 2, FALSE)</f>
        <v>Tofino Creek</v>
      </c>
      <c r="B54" t="s">
        <v>102</v>
      </c>
      <c r="C54" s="17"/>
      <c r="D54" s="17"/>
      <c r="E54">
        <v>1.6666666666666667</v>
      </c>
    </row>
    <row r="55" spans="1:6" x14ac:dyDescent="0.25">
      <c r="A55" s="22" t="str">
        <f>VLOOKUP(B55, 'name-change'!D$3:E$59, 2, FALSE)</f>
        <v>Toquart River</v>
      </c>
      <c r="B55" t="s">
        <v>103</v>
      </c>
      <c r="C55" s="17">
        <v>0.94170750000000003</v>
      </c>
      <c r="D55" s="17"/>
      <c r="E55">
        <v>171.66666666666666</v>
      </c>
      <c r="F55">
        <v>94219</v>
      </c>
    </row>
    <row r="56" spans="1:6" x14ac:dyDescent="0.25">
      <c r="A56" s="22" t="str">
        <f>VLOOKUP(B56, 'name-change'!D$3:E$59, 2, FALSE)</f>
        <v>Tranquil Creek</v>
      </c>
      <c r="B56" t="s">
        <v>104</v>
      </c>
      <c r="C56" s="17">
        <v>0.96296300000000001</v>
      </c>
      <c r="D56" s="17"/>
      <c r="E56">
        <v>232.46153846153845</v>
      </c>
      <c r="F56">
        <v>31265.428571428572</v>
      </c>
    </row>
    <row r="57" spans="1:6" x14ac:dyDescent="0.25">
      <c r="A57" s="22" t="str">
        <f>VLOOKUP(B57, 'name-change'!D$3:E$59, 2, FALSE)</f>
        <v>Tsowwin River</v>
      </c>
      <c r="B57" t="s">
        <v>105</v>
      </c>
      <c r="C57" s="17"/>
      <c r="D57" s="17"/>
      <c r="E57">
        <v>22.5</v>
      </c>
    </row>
    <row r="58" spans="1:6" x14ac:dyDescent="0.25">
      <c r="A58" s="22" t="str">
        <f>VLOOKUP(B58, 'name-change'!D$3:E$59, 2, FALSE)</f>
        <v>Watta Creek</v>
      </c>
      <c r="B58" t="s">
        <v>106</v>
      </c>
      <c r="C58" s="17"/>
      <c r="D58" s="17"/>
      <c r="E58">
        <v>6</v>
      </c>
    </row>
    <row r="59" spans="1:6" x14ac:dyDescent="0.25">
      <c r="A59" s="22" t="str">
        <f>VLOOKUP(B59, 'name-change'!D$3:E$59, 2, FALSE)</f>
        <v>Zeballos River</v>
      </c>
      <c r="B59" t="s">
        <v>107</v>
      </c>
      <c r="C59" s="17"/>
      <c r="D59" s="17"/>
      <c r="E59">
        <v>231</v>
      </c>
      <c r="F59">
        <v>90</v>
      </c>
    </row>
    <row r="60" spans="1:6" x14ac:dyDescent="0.25">
      <c r="B60" t="s">
        <v>161</v>
      </c>
      <c r="C60" s="17">
        <v>0.39887766717791401</v>
      </c>
      <c r="D60" s="17">
        <v>0.18630952380952387</v>
      </c>
      <c r="E60">
        <v>2045.2981220657277</v>
      </c>
      <c r="F60">
        <v>986145.79024390248</v>
      </c>
    </row>
  </sheetData>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FB75E-11F7-4A24-8CDD-0D665EA7A4B8}">
  <sheetPr>
    <tabColor theme="7" tint="0.79998168889431442"/>
  </sheetPr>
  <dimension ref="B2:T107"/>
  <sheetViews>
    <sheetView tabSelected="1" topLeftCell="B1" workbookViewId="0">
      <selection activeCell="G40" sqref="G40"/>
    </sheetView>
  </sheetViews>
  <sheetFormatPr defaultRowHeight="15" x14ac:dyDescent="0.25"/>
  <cols>
    <col min="1" max="1" width="5.140625" customWidth="1"/>
    <col min="2" max="3" width="27.140625" customWidth="1"/>
    <col min="4" max="4" width="24.7109375" customWidth="1"/>
    <col min="5" max="5" width="18.85546875" customWidth="1"/>
    <col min="6" max="6" width="7.7109375" customWidth="1"/>
    <col min="7" max="7" width="15.85546875" customWidth="1"/>
    <col min="8" max="9" width="24.7109375" customWidth="1"/>
  </cols>
  <sheetData>
    <row r="2" spans="2:20" x14ac:dyDescent="0.25">
      <c r="C2" t="s">
        <v>731</v>
      </c>
      <c r="D2" t="s">
        <v>731</v>
      </c>
    </row>
    <row r="3" spans="2:20" x14ac:dyDescent="0.25">
      <c r="B3" s="50"/>
      <c r="C3" s="50" t="s">
        <v>732</v>
      </c>
      <c r="D3" s="50" t="s">
        <v>733</v>
      </c>
      <c r="E3" s="50" t="s">
        <v>734</v>
      </c>
      <c r="F3" t="s">
        <v>735</v>
      </c>
      <c r="G3" t="s">
        <v>736</v>
      </c>
      <c r="J3" t="s">
        <v>737</v>
      </c>
      <c r="N3" t="s">
        <v>738</v>
      </c>
      <c r="Q3" t="s">
        <v>739</v>
      </c>
      <c r="S3" t="s">
        <v>740</v>
      </c>
      <c r="T3" t="s">
        <v>741</v>
      </c>
    </row>
    <row r="4" spans="2:20" x14ac:dyDescent="0.25">
      <c r="C4" s="36" t="s">
        <v>181</v>
      </c>
      <c r="D4" t="s">
        <v>55</v>
      </c>
      <c r="E4" t="s">
        <v>742</v>
      </c>
      <c r="F4" s="35">
        <v>20</v>
      </c>
      <c r="G4" s="34" t="s">
        <v>182</v>
      </c>
      <c r="H4" s="36" t="s">
        <v>181</v>
      </c>
      <c r="I4" s="36"/>
      <c r="J4" t="s">
        <v>743</v>
      </c>
      <c r="K4" t="s">
        <v>744</v>
      </c>
      <c r="N4" t="s">
        <v>675</v>
      </c>
      <c r="O4" t="s">
        <v>745</v>
      </c>
      <c r="Q4" t="s">
        <v>675</v>
      </c>
      <c r="S4">
        <v>2023</v>
      </c>
      <c r="T4" t="s">
        <v>746</v>
      </c>
    </row>
    <row r="5" spans="2:20" x14ac:dyDescent="0.25">
      <c r="C5" s="36" t="s">
        <v>703</v>
      </c>
      <c r="D5" t="s">
        <v>180</v>
      </c>
      <c r="E5" t="s">
        <v>180</v>
      </c>
      <c r="F5" s="35">
        <v>20</v>
      </c>
      <c r="G5" s="34" t="s">
        <v>182</v>
      </c>
      <c r="H5" s="36" t="s">
        <v>703</v>
      </c>
      <c r="I5" s="36"/>
      <c r="J5" t="s">
        <v>743</v>
      </c>
      <c r="K5" t="s">
        <v>675</v>
      </c>
      <c r="N5" t="s">
        <v>214</v>
      </c>
      <c r="O5" t="s">
        <v>745</v>
      </c>
      <c r="Q5" t="s">
        <v>214</v>
      </c>
      <c r="S5">
        <v>2022</v>
      </c>
      <c r="T5" t="s">
        <v>746</v>
      </c>
    </row>
    <row r="6" spans="2:20" x14ac:dyDescent="0.25">
      <c r="C6" s="36" t="s">
        <v>747</v>
      </c>
      <c r="D6" t="s">
        <v>178</v>
      </c>
      <c r="E6" t="s">
        <v>748</v>
      </c>
      <c r="F6" s="35">
        <v>20</v>
      </c>
      <c r="G6" s="34" t="s">
        <v>182</v>
      </c>
      <c r="H6" s="36" t="s">
        <v>747</v>
      </c>
      <c r="I6" s="36"/>
      <c r="J6" t="s">
        <v>743</v>
      </c>
      <c r="K6" t="s">
        <v>749</v>
      </c>
      <c r="N6" t="s">
        <v>678</v>
      </c>
      <c r="O6" t="s">
        <v>745</v>
      </c>
      <c r="Q6" t="s">
        <v>678</v>
      </c>
      <c r="S6">
        <v>2021</v>
      </c>
      <c r="T6" t="s">
        <v>746</v>
      </c>
    </row>
    <row r="7" spans="2:20" x14ac:dyDescent="0.25">
      <c r="C7" s="36" t="s">
        <v>750</v>
      </c>
      <c r="D7" t="s">
        <v>179</v>
      </c>
      <c r="E7" t="s">
        <v>751</v>
      </c>
      <c r="F7" s="35">
        <v>20</v>
      </c>
      <c r="G7" s="34" t="s">
        <v>182</v>
      </c>
      <c r="H7" s="36" t="s">
        <v>750</v>
      </c>
      <c r="I7" s="36"/>
      <c r="J7" t="s">
        <v>743</v>
      </c>
      <c r="K7" t="s">
        <v>752</v>
      </c>
      <c r="N7" t="s">
        <v>680</v>
      </c>
      <c r="O7" t="s">
        <v>745</v>
      </c>
      <c r="Q7" t="s">
        <v>680</v>
      </c>
      <c r="S7">
        <v>2020</v>
      </c>
      <c r="T7" t="s">
        <v>746</v>
      </c>
    </row>
    <row r="8" spans="2:20" x14ac:dyDescent="0.25">
      <c r="C8" s="36" t="s">
        <v>193</v>
      </c>
      <c r="D8" t="s">
        <v>40</v>
      </c>
      <c r="E8" t="s">
        <v>753</v>
      </c>
      <c r="F8" s="35">
        <v>23</v>
      </c>
      <c r="G8" s="34" t="s">
        <v>182</v>
      </c>
      <c r="H8" s="36" t="s">
        <v>193</v>
      </c>
      <c r="I8" s="36"/>
      <c r="J8" t="s">
        <v>743</v>
      </c>
      <c r="K8" t="s">
        <v>754</v>
      </c>
      <c r="N8" t="s">
        <v>698</v>
      </c>
      <c r="O8" t="s">
        <v>745</v>
      </c>
      <c r="Q8" t="s">
        <v>698</v>
      </c>
      <c r="S8">
        <v>2019</v>
      </c>
      <c r="T8" t="s">
        <v>755</v>
      </c>
    </row>
    <row r="9" spans="2:20" x14ac:dyDescent="0.25">
      <c r="C9" s="36" t="s">
        <v>194</v>
      </c>
      <c r="D9" t="s">
        <v>195</v>
      </c>
      <c r="E9" t="s">
        <v>756</v>
      </c>
      <c r="F9" s="35">
        <v>23</v>
      </c>
      <c r="G9" s="34" t="s">
        <v>182</v>
      </c>
      <c r="H9" s="36" t="s">
        <v>194</v>
      </c>
      <c r="I9" s="36"/>
      <c r="J9" t="s">
        <v>743</v>
      </c>
      <c r="K9" t="s">
        <v>678</v>
      </c>
      <c r="N9" t="s">
        <v>699</v>
      </c>
      <c r="O9" t="s">
        <v>745</v>
      </c>
      <c r="Q9" t="s">
        <v>699</v>
      </c>
      <c r="S9">
        <v>2018</v>
      </c>
      <c r="T9" t="s">
        <v>755</v>
      </c>
    </row>
    <row r="10" spans="2:20" x14ac:dyDescent="0.25">
      <c r="C10" s="36" t="s">
        <v>347</v>
      </c>
      <c r="D10" t="s">
        <v>80</v>
      </c>
      <c r="E10" t="s">
        <v>757</v>
      </c>
      <c r="F10" s="35">
        <v>23</v>
      </c>
      <c r="G10" s="34" t="s">
        <v>182</v>
      </c>
      <c r="H10" s="36" t="s">
        <v>347</v>
      </c>
      <c r="I10" s="36"/>
      <c r="J10" t="s">
        <v>743</v>
      </c>
      <c r="K10" t="s">
        <v>758</v>
      </c>
      <c r="N10" t="s">
        <v>682</v>
      </c>
      <c r="O10" t="s">
        <v>745</v>
      </c>
      <c r="Q10" t="s">
        <v>682</v>
      </c>
      <c r="S10">
        <v>2017</v>
      </c>
      <c r="T10" t="s">
        <v>755</v>
      </c>
    </row>
    <row r="11" spans="2:20" x14ac:dyDescent="0.25">
      <c r="C11" s="36" t="s">
        <v>375</v>
      </c>
      <c r="D11" t="s">
        <v>100</v>
      </c>
      <c r="E11" t="s">
        <v>759</v>
      </c>
      <c r="F11" s="35">
        <v>23</v>
      </c>
      <c r="G11" s="34" t="s">
        <v>182</v>
      </c>
      <c r="H11" s="36" t="s">
        <v>375</v>
      </c>
      <c r="I11" s="36"/>
      <c r="J11" t="s">
        <v>743</v>
      </c>
      <c r="K11" t="s">
        <v>760</v>
      </c>
      <c r="N11" t="s">
        <v>683</v>
      </c>
      <c r="O11" t="s">
        <v>745</v>
      </c>
      <c r="Q11" t="s">
        <v>683</v>
      </c>
      <c r="S11">
        <v>2016</v>
      </c>
      <c r="T11" t="s">
        <v>755</v>
      </c>
    </row>
    <row r="12" spans="2:20" x14ac:dyDescent="0.25">
      <c r="C12" s="36" t="s">
        <v>198</v>
      </c>
      <c r="D12" t="s">
        <v>103</v>
      </c>
      <c r="E12" t="s">
        <v>761</v>
      </c>
      <c r="F12" s="35">
        <v>23</v>
      </c>
      <c r="G12" s="34" t="s">
        <v>182</v>
      </c>
      <c r="H12" s="36" t="s">
        <v>198</v>
      </c>
      <c r="I12" s="36"/>
      <c r="J12" t="s">
        <v>743</v>
      </c>
      <c r="K12" t="s">
        <v>762</v>
      </c>
      <c r="N12" t="s">
        <v>685</v>
      </c>
      <c r="O12" t="s">
        <v>745</v>
      </c>
      <c r="Q12" t="s">
        <v>685</v>
      </c>
      <c r="S12">
        <v>2015</v>
      </c>
      <c r="T12" t="s">
        <v>755</v>
      </c>
    </row>
    <row r="13" spans="2:20" x14ac:dyDescent="0.25">
      <c r="C13" s="36" t="s">
        <v>205</v>
      </c>
      <c r="D13" t="s">
        <v>36</v>
      </c>
      <c r="E13" t="s">
        <v>763</v>
      </c>
      <c r="F13" s="35">
        <v>24</v>
      </c>
      <c r="G13" s="34" t="s">
        <v>182</v>
      </c>
      <c r="H13" s="36" t="s">
        <v>205</v>
      </c>
      <c r="I13" s="36"/>
      <c r="J13" t="s">
        <v>743</v>
      </c>
      <c r="K13" t="s">
        <v>764</v>
      </c>
      <c r="N13" t="s">
        <v>687</v>
      </c>
      <c r="O13" t="s">
        <v>745</v>
      </c>
      <c r="Q13" t="s">
        <v>687</v>
      </c>
      <c r="S13">
        <v>2014</v>
      </c>
      <c r="T13" t="s">
        <v>755</v>
      </c>
    </row>
    <row r="14" spans="2:20" x14ac:dyDescent="0.25">
      <c r="C14" s="36" t="s">
        <v>206</v>
      </c>
      <c r="D14" t="s">
        <v>59</v>
      </c>
      <c r="E14" t="s">
        <v>765</v>
      </c>
      <c r="F14" s="35">
        <v>24</v>
      </c>
      <c r="G14" s="34" t="s">
        <v>182</v>
      </c>
      <c r="H14" s="36" t="s">
        <v>206</v>
      </c>
      <c r="I14" s="36"/>
      <c r="J14" t="s">
        <v>743</v>
      </c>
      <c r="K14" t="s">
        <v>766</v>
      </c>
      <c r="N14" t="s">
        <v>689</v>
      </c>
      <c r="O14" t="s">
        <v>745</v>
      </c>
      <c r="Q14" t="s">
        <v>689</v>
      </c>
      <c r="S14">
        <v>2013</v>
      </c>
      <c r="T14" t="s">
        <v>755</v>
      </c>
    </row>
    <row r="15" spans="2:20" x14ac:dyDescent="0.25">
      <c r="C15" s="36" t="s">
        <v>63</v>
      </c>
      <c r="D15" t="s">
        <v>204</v>
      </c>
      <c r="E15" t="s">
        <v>767</v>
      </c>
      <c r="F15" s="35">
        <v>24</v>
      </c>
      <c r="G15" s="34" t="s">
        <v>182</v>
      </c>
      <c r="H15" s="36" t="s">
        <v>63</v>
      </c>
      <c r="I15" s="36"/>
      <c r="J15" t="s">
        <v>743</v>
      </c>
      <c r="K15" t="s">
        <v>768</v>
      </c>
      <c r="N15" t="s">
        <v>691</v>
      </c>
      <c r="O15" t="s">
        <v>745</v>
      </c>
      <c r="Q15" t="s">
        <v>691</v>
      </c>
      <c r="S15">
        <v>2012</v>
      </c>
      <c r="T15" t="s">
        <v>755</v>
      </c>
    </row>
    <row r="16" spans="2:20" x14ac:dyDescent="0.25">
      <c r="C16" s="36" t="s">
        <v>207</v>
      </c>
      <c r="D16" t="s">
        <v>97</v>
      </c>
      <c r="E16" t="s">
        <v>769</v>
      </c>
      <c r="F16" s="35">
        <v>24</v>
      </c>
      <c r="G16" s="34" t="s">
        <v>182</v>
      </c>
      <c r="H16" s="36" t="s">
        <v>207</v>
      </c>
      <c r="I16" s="36"/>
      <c r="J16" t="s">
        <v>743</v>
      </c>
      <c r="K16" t="s">
        <v>680</v>
      </c>
      <c r="N16" t="s">
        <v>692</v>
      </c>
      <c r="O16" t="s">
        <v>745</v>
      </c>
      <c r="Q16" t="s">
        <v>692</v>
      </c>
      <c r="S16">
        <v>2011</v>
      </c>
      <c r="T16" t="s">
        <v>755</v>
      </c>
    </row>
    <row r="17" spans="3:20" x14ac:dyDescent="0.25">
      <c r="C17" s="41" t="s">
        <v>208</v>
      </c>
      <c r="D17" t="s">
        <v>102</v>
      </c>
      <c r="E17" t="s">
        <v>770</v>
      </c>
      <c r="F17" s="35">
        <v>24</v>
      </c>
      <c r="G17" s="34" t="s">
        <v>182</v>
      </c>
      <c r="H17" s="41" t="s">
        <v>208</v>
      </c>
      <c r="I17" s="41"/>
      <c r="J17" t="s">
        <v>743</v>
      </c>
      <c r="K17" t="s">
        <v>771</v>
      </c>
      <c r="N17" t="s">
        <v>694</v>
      </c>
      <c r="O17" t="s">
        <v>745</v>
      </c>
      <c r="Q17" t="s">
        <v>694</v>
      </c>
      <c r="S17">
        <v>2010</v>
      </c>
      <c r="T17" t="s">
        <v>755</v>
      </c>
    </row>
    <row r="18" spans="3:20" x14ac:dyDescent="0.25">
      <c r="C18" s="41" t="s">
        <v>209</v>
      </c>
      <c r="D18" t="s">
        <v>106</v>
      </c>
      <c r="E18" t="s">
        <v>772</v>
      </c>
      <c r="F18" s="35">
        <v>24</v>
      </c>
      <c r="G18" s="34" t="s">
        <v>182</v>
      </c>
      <c r="H18" s="41" t="s">
        <v>209</v>
      </c>
      <c r="I18" s="41"/>
      <c r="J18" t="s">
        <v>743</v>
      </c>
      <c r="K18" t="s">
        <v>773</v>
      </c>
      <c r="N18" t="s">
        <v>695</v>
      </c>
      <c r="O18" t="s">
        <v>745</v>
      </c>
      <c r="Q18" t="s">
        <v>695</v>
      </c>
      <c r="S18">
        <v>2009</v>
      </c>
      <c r="T18" t="s">
        <v>774</v>
      </c>
    </row>
    <row r="19" spans="3:20" x14ac:dyDescent="0.25">
      <c r="C19" s="36" t="s">
        <v>216</v>
      </c>
      <c r="D19" t="s">
        <v>37</v>
      </c>
      <c r="E19" t="s">
        <v>775</v>
      </c>
      <c r="F19" s="35">
        <v>25</v>
      </c>
      <c r="G19" s="34" t="s">
        <v>182</v>
      </c>
      <c r="H19" s="36" t="s">
        <v>216</v>
      </c>
      <c r="I19" s="36"/>
      <c r="J19" t="s">
        <v>743</v>
      </c>
      <c r="K19" t="s">
        <v>776</v>
      </c>
      <c r="N19" t="s">
        <v>697</v>
      </c>
      <c r="O19" t="s">
        <v>745</v>
      </c>
      <c r="Q19" t="s">
        <v>697</v>
      </c>
      <c r="S19">
        <v>2008</v>
      </c>
      <c r="T19" t="s">
        <v>774</v>
      </c>
    </row>
    <row r="20" spans="3:20" x14ac:dyDescent="0.25">
      <c r="C20" s="36" t="s">
        <v>217</v>
      </c>
      <c r="D20" t="s">
        <v>42</v>
      </c>
      <c r="E20" t="s">
        <v>777</v>
      </c>
      <c r="F20" s="35">
        <v>25</v>
      </c>
      <c r="G20" s="34" t="s">
        <v>182</v>
      </c>
      <c r="H20" s="36" t="s">
        <v>217</v>
      </c>
      <c r="I20" s="36"/>
      <c r="J20" t="s">
        <v>743</v>
      </c>
      <c r="K20" t="s">
        <v>778</v>
      </c>
      <c r="N20" t="s">
        <v>700</v>
      </c>
      <c r="O20" t="s">
        <v>745</v>
      </c>
      <c r="Q20" t="s">
        <v>700</v>
      </c>
      <c r="S20">
        <v>2007</v>
      </c>
      <c r="T20" t="s">
        <v>774</v>
      </c>
    </row>
    <row r="21" spans="3:20" x14ac:dyDescent="0.25">
      <c r="C21" s="36" t="s">
        <v>218</v>
      </c>
      <c r="D21" t="s">
        <v>66</v>
      </c>
      <c r="E21" t="s">
        <v>779</v>
      </c>
      <c r="F21" s="35">
        <v>25</v>
      </c>
      <c r="G21" s="34" t="s">
        <v>182</v>
      </c>
      <c r="H21" s="36" t="s">
        <v>218</v>
      </c>
      <c r="I21" s="36"/>
      <c r="J21" t="s">
        <v>743</v>
      </c>
      <c r="K21" t="s">
        <v>699</v>
      </c>
      <c r="N21" t="s">
        <v>702</v>
      </c>
      <c r="O21" t="s">
        <v>745</v>
      </c>
      <c r="Q21" t="s">
        <v>702</v>
      </c>
      <c r="S21">
        <v>2006</v>
      </c>
      <c r="T21" t="s">
        <v>774</v>
      </c>
    </row>
    <row r="22" spans="3:20" x14ac:dyDescent="0.25">
      <c r="C22" s="36" t="s">
        <v>219</v>
      </c>
      <c r="D22" t="s">
        <v>70</v>
      </c>
      <c r="E22" t="s">
        <v>780</v>
      </c>
      <c r="F22" s="35">
        <v>25</v>
      </c>
      <c r="G22" s="34" t="s">
        <v>182</v>
      </c>
      <c r="H22" s="36" t="s">
        <v>219</v>
      </c>
      <c r="I22" s="36"/>
      <c r="J22" t="s">
        <v>743</v>
      </c>
      <c r="K22" t="s">
        <v>781</v>
      </c>
      <c r="N22" t="s">
        <v>703</v>
      </c>
      <c r="O22" t="s">
        <v>745</v>
      </c>
      <c r="Q22" t="s">
        <v>703</v>
      </c>
      <c r="S22">
        <v>2005</v>
      </c>
      <c r="T22" t="s">
        <v>774</v>
      </c>
    </row>
    <row r="23" spans="3:20" x14ac:dyDescent="0.25">
      <c r="C23" s="36" t="s">
        <v>220</v>
      </c>
      <c r="D23" t="s">
        <v>82</v>
      </c>
      <c r="E23" t="s">
        <v>782</v>
      </c>
      <c r="F23" s="35">
        <v>25</v>
      </c>
      <c r="G23" s="34" t="s">
        <v>182</v>
      </c>
      <c r="H23" s="36" t="s">
        <v>220</v>
      </c>
      <c r="I23" s="36"/>
      <c r="J23" t="s">
        <v>743</v>
      </c>
      <c r="K23" t="s">
        <v>783</v>
      </c>
      <c r="N23" t="s">
        <v>704</v>
      </c>
      <c r="O23" t="s">
        <v>745</v>
      </c>
      <c r="Q23" t="s">
        <v>704</v>
      </c>
      <c r="S23">
        <v>2004</v>
      </c>
      <c r="T23" t="s">
        <v>774</v>
      </c>
    </row>
    <row r="24" spans="3:20" x14ac:dyDescent="0.25">
      <c r="C24" s="36" t="s">
        <v>221</v>
      </c>
      <c r="D24" t="s">
        <v>91</v>
      </c>
      <c r="E24" t="s">
        <v>784</v>
      </c>
      <c r="F24" s="35">
        <v>25</v>
      </c>
      <c r="G24" s="34" t="s">
        <v>182</v>
      </c>
      <c r="H24" s="36" t="s">
        <v>221</v>
      </c>
      <c r="I24" s="36"/>
      <c r="J24" t="s">
        <v>743</v>
      </c>
      <c r="K24" t="s">
        <v>785</v>
      </c>
      <c r="N24" t="s">
        <v>706</v>
      </c>
      <c r="O24" t="s">
        <v>745</v>
      </c>
      <c r="Q24" t="s">
        <v>706</v>
      </c>
      <c r="S24">
        <v>2003</v>
      </c>
      <c r="T24" t="s">
        <v>774</v>
      </c>
    </row>
    <row r="25" spans="3:20" x14ac:dyDescent="0.25">
      <c r="C25" s="36" t="s">
        <v>222</v>
      </c>
      <c r="D25" t="s">
        <v>96</v>
      </c>
      <c r="E25" t="s">
        <v>786</v>
      </c>
      <c r="F25" s="35">
        <v>25</v>
      </c>
      <c r="G25" s="34" t="s">
        <v>182</v>
      </c>
      <c r="H25" s="36" t="s">
        <v>222</v>
      </c>
      <c r="I25" s="36"/>
      <c r="J25" t="s">
        <v>743</v>
      </c>
      <c r="K25" t="s">
        <v>787</v>
      </c>
      <c r="N25" t="s">
        <v>708</v>
      </c>
      <c r="O25" t="s">
        <v>745</v>
      </c>
      <c r="Q25" t="s">
        <v>708</v>
      </c>
      <c r="S25">
        <v>2002</v>
      </c>
      <c r="T25" t="s">
        <v>774</v>
      </c>
    </row>
    <row r="26" spans="3:20" x14ac:dyDescent="0.25">
      <c r="C26" s="36" t="s">
        <v>223</v>
      </c>
      <c r="D26" t="s">
        <v>101</v>
      </c>
      <c r="E26" t="s">
        <v>788</v>
      </c>
      <c r="F26" s="35">
        <v>25</v>
      </c>
      <c r="G26" s="34" t="s">
        <v>182</v>
      </c>
      <c r="H26" s="36" t="s">
        <v>223</v>
      </c>
      <c r="I26" s="36"/>
      <c r="J26" t="s">
        <v>743</v>
      </c>
      <c r="K26" t="s">
        <v>789</v>
      </c>
      <c r="N26" t="s">
        <v>709</v>
      </c>
      <c r="O26" t="s">
        <v>745</v>
      </c>
      <c r="Q26" t="s">
        <v>709</v>
      </c>
      <c r="S26">
        <v>2001</v>
      </c>
      <c r="T26" t="s">
        <v>774</v>
      </c>
    </row>
    <row r="27" spans="3:20" x14ac:dyDescent="0.25">
      <c r="C27" s="36" t="s">
        <v>224</v>
      </c>
      <c r="D27" t="s">
        <v>105</v>
      </c>
      <c r="E27" t="s">
        <v>790</v>
      </c>
      <c r="F27" s="35">
        <v>25</v>
      </c>
      <c r="G27" s="34" t="s">
        <v>182</v>
      </c>
      <c r="H27" s="36" t="s">
        <v>224</v>
      </c>
      <c r="I27" s="36"/>
      <c r="J27" t="s">
        <v>743</v>
      </c>
      <c r="K27" t="s">
        <v>791</v>
      </c>
      <c r="N27" t="s">
        <v>710</v>
      </c>
      <c r="O27" t="s">
        <v>745</v>
      </c>
      <c r="Q27" t="s">
        <v>710</v>
      </c>
      <c r="S27">
        <v>2000</v>
      </c>
      <c r="T27" t="s">
        <v>774</v>
      </c>
    </row>
    <row r="28" spans="3:20" x14ac:dyDescent="0.25">
      <c r="C28" s="36" t="s">
        <v>233</v>
      </c>
      <c r="D28" t="s">
        <v>38</v>
      </c>
      <c r="E28" t="s">
        <v>792</v>
      </c>
      <c r="F28" s="35">
        <v>26</v>
      </c>
      <c r="G28" s="34" t="s">
        <v>182</v>
      </c>
      <c r="H28" s="36" t="s">
        <v>233</v>
      </c>
      <c r="I28" s="36"/>
      <c r="J28" t="s">
        <v>743</v>
      </c>
      <c r="K28" t="s">
        <v>687</v>
      </c>
      <c r="N28" t="s">
        <v>712</v>
      </c>
      <c r="O28" t="s">
        <v>745</v>
      </c>
      <c r="Q28" t="s">
        <v>712</v>
      </c>
      <c r="S28">
        <v>1999</v>
      </c>
      <c r="T28" t="s">
        <v>793</v>
      </c>
    </row>
    <row r="29" spans="3:20" x14ac:dyDescent="0.25">
      <c r="C29" s="36" t="s">
        <v>234</v>
      </c>
      <c r="D29" t="s">
        <v>62</v>
      </c>
      <c r="E29" t="s">
        <v>794</v>
      </c>
      <c r="F29" s="35">
        <v>26</v>
      </c>
      <c r="G29" s="34" t="s">
        <v>182</v>
      </c>
      <c r="H29" s="36" t="s">
        <v>234</v>
      </c>
      <c r="I29" s="36"/>
      <c r="J29" t="s">
        <v>743</v>
      </c>
      <c r="K29" t="s">
        <v>795</v>
      </c>
      <c r="N29" t="s">
        <v>713</v>
      </c>
      <c r="O29" t="s">
        <v>745</v>
      </c>
      <c r="Q29" t="s">
        <v>713</v>
      </c>
      <c r="S29">
        <v>1998</v>
      </c>
      <c r="T29" t="s">
        <v>793</v>
      </c>
    </row>
    <row r="30" spans="3:20" x14ac:dyDescent="0.25">
      <c r="C30" s="36" t="s">
        <v>235</v>
      </c>
      <c r="D30" t="s">
        <v>72</v>
      </c>
      <c r="E30" t="s">
        <v>796</v>
      </c>
      <c r="F30" s="35">
        <v>26</v>
      </c>
      <c r="G30" s="34" t="s">
        <v>182</v>
      </c>
      <c r="H30" s="36" t="s">
        <v>235</v>
      </c>
      <c r="I30" s="36"/>
      <c r="J30" t="s">
        <v>743</v>
      </c>
      <c r="K30" t="s">
        <v>797</v>
      </c>
      <c r="N30" t="s">
        <v>684</v>
      </c>
      <c r="O30" t="s">
        <v>798</v>
      </c>
      <c r="S30">
        <v>1997</v>
      </c>
      <c r="T30" t="s">
        <v>793</v>
      </c>
    </row>
    <row r="31" spans="3:20" x14ac:dyDescent="0.25">
      <c r="C31" s="36" t="s">
        <v>236</v>
      </c>
      <c r="D31" t="s">
        <v>76</v>
      </c>
      <c r="E31" t="s">
        <v>799</v>
      </c>
      <c r="F31" s="35">
        <v>26</v>
      </c>
      <c r="G31" s="34" t="s">
        <v>182</v>
      </c>
      <c r="H31" s="36" t="s">
        <v>236</v>
      </c>
      <c r="I31" s="36"/>
      <c r="J31" t="s">
        <v>743</v>
      </c>
      <c r="K31" t="s">
        <v>689</v>
      </c>
      <c r="N31" t="s">
        <v>707</v>
      </c>
      <c r="O31" t="s">
        <v>798</v>
      </c>
      <c r="S31">
        <v>1996</v>
      </c>
      <c r="T31" t="s">
        <v>793</v>
      </c>
    </row>
    <row r="32" spans="3:20" x14ac:dyDescent="0.25">
      <c r="C32" s="36" t="s">
        <v>237</v>
      </c>
      <c r="D32" t="s">
        <v>88</v>
      </c>
      <c r="E32" t="s">
        <v>800</v>
      </c>
      <c r="F32" s="35">
        <v>26</v>
      </c>
      <c r="G32" s="34" t="s">
        <v>182</v>
      </c>
      <c r="H32" s="36" t="s">
        <v>237</v>
      </c>
      <c r="I32" s="36"/>
      <c r="J32" t="s">
        <v>743</v>
      </c>
      <c r="K32" t="s">
        <v>801</v>
      </c>
      <c r="N32" t="s">
        <v>718</v>
      </c>
      <c r="O32" t="s">
        <v>798</v>
      </c>
      <c r="S32">
        <v>1995</v>
      </c>
      <c r="T32" t="s">
        <v>793</v>
      </c>
    </row>
    <row r="33" spans="3:20" x14ac:dyDescent="0.25">
      <c r="C33" s="36" t="s">
        <v>238</v>
      </c>
      <c r="D33" t="s">
        <v>90</v>
      </c>
      <c r="E33" t="s">
        <v>802</v>
      </c>
      <c r="F33" s="35">
        <v>26</v>
      </c>
      <c r="G33" s="34" t="s">
        <v>182</v>
      </c>
      <c r="H33" s="36" t="s">
        <v>238</v>
      </c>
      <c r="I33" s="36"/>
      <c r="J33" t="s">
        <v>743</v>
      </c>
      <c r="K33" t="s">
        <v>803</v>
      </c>
      <c r="N33" t="s">
        <v>686</v>
      </c>
      <c r="O33" t="s">
        <v>804</v>
      </c>
      <c r="S33">
        <v>1994</v>
      </c>
      <c r="T33" t="s">
        <v>793</v>
      </c>
    </row>
    <row r="34" spans="3:20" x14ac:dyDescent="0.25">
      <c r="C34" s="36" t="s">
        <v>805</v>
      </c>
      <c r="D34" t="s">
        <v>190</v>
      </c>
      <c r="E34" t="s">
        <v>806</v>
      </c>
      <c r="F34" s="35">
        <v>22</v>
      </c>
      <c r="G34" s="34" t="s">
        <v>200</v>
      </c>
      <c r="H34" s="36" t="s">
        <v>805</v>
      </c>
      <c r="I34" s="36"/>
      <c r="J34" t="s">
        <v>743</v>
      </c>
      <c r="K34" t="s">
        <v>807</v>
      </c>
      <c r="N34" t="s">
        <v>690</v>
      </c>
      <c r="O34" t="s">
        <v>804</v>
      </c>
      <c r="S34">
        <v>1993</v>
      </c>
      <c r="T34" t="s">
        <v>793</v>
      </c>
    </row>
    <row r="35" spans="3:20" x14ac:dyDescent="0.25">
      <c r="C35" s="36" t="s">
        <v>808</v>
      </c>
      <c r="D35" t="s">
        <v>809</v>
      </c>
      <c r="E35" t="s">
        <v>810</v>
      </c>
      <c r="F35" s="35">
        <v>22</v>
      </c>
      <c r="G35" s="34" t="s">
        <v>200</v>
      </c>
      <c r="H35" s="36" t="s">
        <v>808</v>
      </c>
      <c r="I35" s="36"/>
      <c r="J35" t="s">
        <v>743</v>
      </c>
      <c r="K35" t="s">
        <v>811</v>
      </c>
      <c r="N35" t="s">
        <v>693</v>
      </c>
      <c r="O35" t="s">
        <v>804</v>
      </c>
      <c r="S35">
        <v>1992</v>
      </c>
      <c r="T35" t="s">
        <v>793</v>
      </c>
    </row>
    <row r="36" spans="3:20" x14ac:dyDescent="0.25">
      <c r="C36" s="36" t="s">
        <v>812</v>
      </c>
      <c r="D36" t="s">
        <v>191</v>
      </c>
      <c r="E36" t="s">
        <v>813</v>
      </c>
      <c r="F36" s="35">
        <v>22</v>
      </c>
      <c r="G36" s="34" t="s">
        <v>200</v>
      </c>
      <c r="H36" s="36" t="s">
        <v>812</v>
      </c>
      <c r="I36" s="36"/>
      <c r="J36" t="s">
        <v>743</v>
      </c>
      <c r="K36" t="s">
        <v>814</v>
      </c>
      <c r="N36" t="s">
        <v>701</v>
      </c>
      <c r="O36" t="s">
        <v>804</v>
      </c>
      <c r="S36">
        <v>1991</v>
      </c>
      <c r="T36" t="s">
        <v>793</v>
      </c>
    </row>
    <row r="37" spans="3:20" x14ac:dyDescent="0.25">
      <c r="C37" s="36" t="s">
        <v>367</v>
      </c>
      <c r="D37" t="s">
        <v>94</v>
      </c>
      <c r="E37" t="s">
        <v>815</v>
      </c>
      <c r="F37" s="35">
        <v>23</v>
      </c>
      <c r="G37" s="34" t="s">
        <v>200</v>
      </c>
      <c r="H37" s="36" t="s">
        <v>367</v>
      </c>
      <c r="I37" s="36"/>
      <c r="J37" t="s">
        <v>743</v>
      </c>
      <c r="K37" t="s">
        <v>816</v>
      </c>
      <c r="N37" t="s">
        <v>711</v>
      </c>
      <c r="O37" t="s">
        <v>804</v>
      </c>
      <c r="S37">
        <v>1990</v>
      </c>
      <c r="T37" t="s">
        <v>793</v>
      </c>
    </row>
    <row r="38" spans="3:20" x14ac:dyDescent="0.25">
      <c r="C38" s="36" t="s">
        <v>225</v>
      </c>
      <c r="D38" t="s">
        <v>33</v>
      </c>
      <c r="E38" t="s">
        <v>817</v>
      </c>
      <c r="F38" s="35">
        <v>25</v>
      </c>
      <c r="G38" s="34" t="s">
        <v>200</v>
      </c>
      <c r="H38" s="36" t="s">
        <v>225</v>
      </c>
      <c r="I38" s="36"/>
      <c r="J38" t="s">
        <v>743</v>
      </c>
      <c r="K38" t="s">
        <v>818</v>
      </c>
      <c r="N38" t="s">
        <v>716</v>
      </c>
      <c r="O38" t="s">
        <v>804</v>
      </c>
      <c r="S38">
        <v>1989</v>
      </c>
      <c r="T38" t="s">
        <v>819</v>
      </c>
    </row>
    <row r="39" spans="3:20" x14ac:dyDescent="0.25">
      <c r="C39" s="36" t="s">
        <v>226</v>
      </c>
      <c r="D39" t="s">
        <v>35</v>
      </c>
      <c r="E39" t="s">
        <v>820</v>
      </c>
      <c r="F39" s="35">
        <v>25</v>
      </c>
      <c r="G39" s="34" t="s">
        <v>200</v>
      </c>
      <c r="H39" s="36" t="s">
        <v>226</v>
      </c>
      <c r="I39" s="36"/>
      <c r="J39" t="s">
        <v>743</v>
      </c>
      <c r="K39" t="s">
        <v>821</v>
      </c>
      <c r="N39" t="s">
        <v>722</v>
      </c>
      <c r="O39" t="s">
        <v>804</v>
      </c>
      <c r="S39">
        <v>1988</v>
      </c>
      <c r="T39" t="s">
        <v>819</v>
      </c>
    </row>
    <row r="40" spans="3:20" x14ac:dyDescent="0.25">
      <c r="C40" s="36" t="s">
        <v>700</v>
      </c>
      <c r="D40" t="s">
        <v>187</v>
      </c>
      <c r="E40" t="s">
        <v>822</v>
      </c>
      <c r="F40" s="35">
        <v>20</v>
      </c>
      <c r="G40" s="34" t="s">
        <v>202</v>
      </c>
      <c r="H40" s="36" t="s">
        <v>700</v>
      </c>
      <c r="I40" s="36"/>
      <c r="J40" t="s">
        <v>743</v>
      </c>
      <c r="K40" t="s">
        <v>823</v>
      </c>
      <c r="N40" t="s">
        <v>723</v>
      </c>
      <c r="O40" t="s">
        <v>804</v>
      </c>
      <c r="S40">
        <v>1987</v>
      </c>
      <c r="T40" t="s">
        <v>819</v>
      </c>
    </row>
    <row r="41" spans="3:20" x14ac:dyDescent="0.25">
      <c r="C41" s="36" t="s">
        <v>824</v>
      </c>
      <c r="D41" t="s">
        <v>185</v>
      </c>
      <c r="E41" t="s">
        <v>825</v>
      </c>
      <c r="F41" s="35">
        <v>20</v>
      </c>
      <c r="G41" s="34" t="s">
        <v>182</v>
      </c>
      <c r="H41" s="36" t="s">
        <v>824</v>
      </c>
      <c r="I41" s="36"/>
      <c r="J41" t="s">
        <v>743</v>
      </c>
      <c r="K41" t="s">
        <v>826</v>
      </c>
      <c r="N41" t="s">
        <v>724</v>
      </c>
      <c r="O41" t="s">
        <v>804</v>
      </c>
      <c r="S41">
        <v>1986</v>
      </c>
      <c r="T41" t="s">
        <v>819</v>
      </c>
    </row>
    <row r="42" spans="3:20" x14ac:dyDescent="0.25">
      <c r="C42" s="36" t="s">
        <v>827</v>
      </c>
      <c r="D42" t="s">
        <v>186</v>
      </c>
      <c r="E42" t="s">
        <v>828</v>
      </c>
      <c r="F42" s="35">
        <v>20</v>
      </c>
      <c r="G42" s="34" t="s">
        <v>182</v>
      </c>
      <c r="H42" s="36" t="s">
        <v>827</v>
      </c>
      <c r="I42" s="36"/>
      <c r="J42" t="s">
        <v>743</v>
      </c>
      <c r="K42" t="s">
        <v>704</v>
      </c>
      <c r="N42" t="s">
        <v>725</v>
      </c>
      <c r="O42" t="s">
        <v>804</v>
      </c>
      <c r="S42">
        <v>1985</v>
      </c>
      <c r="T42" t="s">
        <v>819</v>
      </c>
    </row>
    <row r="43" spans="3:20" x14ac:dyDescent="0.25">
      <c r="C43" s="36" t="s">
        <v>201</v>
      </c>
      <c r="D43" t="s">
        <v>85</v>
      </c>
      <c r="E43" t="s">
        <v>829</v>
      </c>
      <c r="F43" s="35">
        <v>23</v>
      </c>
      <c r="G43" s="34" t="s">
        <v>202</v>
      </c>
      <c r="H43" s="36" t="s">
        <v>201</v>
      </c>
      <c r="I43" s="36"/>
      <c r="J43" t="s">
        <v>743</v>
      </c>
      <c r="K43" t="s">
        <v>830</v>
      </c>
      <c r="N43" t="s">
        <v>726</v>
      </c>
      <c r="O43" t="s">
        <v>804</v>
      </c>
      <c r="S43">
        <v>1984</v>
      </c>
      <c r="T43" t="s">
        <v>819</v>
      </c>
    </row>
    <row r="44" spans="3:20" x14ac:dyDescent="0.25">
      <c r="C44" s="36" t="s">
        <v>203</v>
      </c>
      <c r="D44" t="s">
        <v>93</v>
      </c>
      <c r="E44" t="s">
        <v>831</v>
      </c>
      <c r="F44" s="35">
        <v>23</v>
      </c>
      <c r="G44" s="34" t="s">
        <v>202</v>
      </c>
      <c r="H44" s="36" t="s">
        <v>203</v>
      </c>
      <c r="I44" s="36"/>
      <c r="J44" t="s">
        <v>743</v>
      </c>
      <c r="K44" t="s">
        <v>706</v>
      </c>
      <c r="N44" t="s">
        <v>679</v>
      </c>
      <c r="O44" t="s">
        <v>832</v>
      </c>
      <c r="S44">
        <v>1983</v>
      </c>
      <c r="T44" t="s">
        <v>819</v>
      </c>
    </row>
    <row r="45" spans="3:20" x14ac:dyDescent="0.25">
      <c r="C45" s="42" t="s">
        <v>210</v>
      </c>
      <c r="D45" t="s">
        <v>104</v>
      </c>
      <c r="E45" t="s">
        <v>833</v>
      </c>
      <c r="F45" s="35">
        <v>24</v>
      </c>
      <c r="G45" s="34" t="s">
        <v>202</v>
      </c>
      <c r="H45" s="42" t="s">
        <v>210</v>
      </c>
      <c r="I45" s="42"/>
      <c r="J45" t="s">
        <v>743</v>
      </c>
      <c r="K45" t="s">
        <v>834</v>
      </c>
      <c r="N45" t="s">
        <v>681</v>
      </c>
      <c r="O45" t="s">
        <v>832</v>
      </c>
      <c r="S45">
        <v>1982</v>
      </c>
      <c r="T45" t="s">
        <v>819</v>
      </c>
    </row>
    <row r="46" spans="3:20" x14ac:dyDescent="0.25">
      <c r="C46" s="36" t="s">
        <v>227</v>
      </c>
      <c r="D46" t="s">
        <v>32</v>
      </c>
      <c r="E46" t="s">
        <v>835</v>
      </c>
      <c r="F46" s="35">
        <v>25</v>
      </c>
      <c r="G46" s="34" t="s">
        <v>202</v>
      </c>
      <c r="H46" s="36" t="s">
        <v>227</v>
      </c>
      <c r="I46" s="36"/>
      <c r="J46" t="s">
        <v>743</v>
      </c>
      <c r="K46" t="s">
        <v>709</v>
      </c>
      <c r="N46" t="s">
        <v>688</v>
      </c>
      <c r="O46" t="s">
        <v>832</v>
      </c>
      <c r="S46">
        <v>1981</v>
      </c>
      <c r="T46" t="s">
        <v>819</v>
      </c>
    </row>
    <row r="47" spans="3:20" x14ac:dyDescent="0.25">
      <c r="C47" s="36" t="s">
        <v>228</v>
      </c>
      <c r="D47" t="s">
        <v>229</v>
      </c>
      <c r="E47" t="s">
        <v>836</v>
      </c>
      <c r="F47" s="35">
        <v>25</v>
      </c>
      <c r="G47" s="34" t="s">
        <v>202</v>
      </c>
      <c r="H47" s="36" t="s">
        <v>228</v>
      </c>
      <c r="I47" s="36"/>
      <c r="J47" t="s">
        <v>743</v>
      </c>
      <c r="K47" t="s">
        <v>837</v>
      </c>
      <c r="N47" t="s">
        <v>696</v>
      </c>
      <c r="O47" t="s">
        <v>832</v>
      </c>
      <c r="S47">
        <v>1980</v>
      </c>
      <c r="T47" t="s">
        <v>819</v>
      </c>
    </row>
    <row r="48" spans="3:20" x14ac:dyDescent="0.25">
      <c r="C48" s="36" t="s">
        <v>230</v>
      </c>
      <c r="D48" t="s">
        <v>68</v>
      </c>
      <c r="E48" t="s">
        <v>838</v>
      </c>
      <c r="F48" s="35">
        <v>25</v>
      </c>
      <c r="G48" s="34" t="s">
        <v>202</v>
      </c>
      <c r="H48" s="36" t="s">
        <v>230</v>
      </c>
      <c r="I48" s="36"/>
      <c r="J48" t="s">
        <v>743</v>
      </c>
      <c r="K48" t="s">
        <v>839</v>
      </c>
      <c r="N48" t="s">
        <v>705</v>
      </c>
      <c r="O48" t="s">
        <v>832</v>
      </c>
      <c r="S48">
        <v>1979</v>
      </c>
      <c r="T48" t="s">
        <v>840</v>
      </c>
    </row>
    <row r="49" spans="3:20" x14ac:dyDescent="0.25">
      <c r="C49" s="36" t="s">
        <v>231</v>
      </c>
      <c r="D49" t="s">
        <v>98</v>
      </c>
      <c r="E49" t="s">
        <v>841</v>
      </c>
      <c r="F49" s="35">
        <v>25</v>
      </c>
      <c r="G49" s="34" t="s">
        <v>202</v>
      </c>
      <c r="H49" s="36" t="s">
        <v>231</v>
      </c>
      <c r="I49" s="36"/>
      <c r="J49" t="s">
        <v>743</v>
      </c>
      <c r="K49" t="s">
        <v>842</v>
      </c>
      <c r="N49" t="s">
        <v>714</v>
      </c>
      <c r="O49" t="s">
        <v>832</v>
      </c>
      <c r="S49">
        <v>1978</v>
      </c>
      <c r="T49" t="s">
        <v>840</v>
      </c>
    </row>
    <row r="50" spans="3:20" x14ac:dyDescent="0.25">
      <c r="C50" s="36" t="s">
        <v>232</v>
      </c>
      <c r="D50" t="s">
        <v>107</v>
      </c>
      <c r="E50" t="s">
        <v>843</v>
      </c>
      <c r="F50" s="35">
        <v>25</v>
      </c>
      <c r="G50" s="34" t="s">
        <v>202</v>
      </c>
      <c r="H50" s="36" t="s">
        <v>232</v>
      </c>
      <c r="I50" s="36"/>
      <c r="J50" t="s">
        <v>743</v>
      </c>
      <c r="K50" t="s">
        <v>713</v>
      </c>
      <c r="N50" t="s">
        <v>715</v>
      </c>
      <c r="O50" t="s">
        <v>832</v>
      </c>
      <c r="S50">
        <v>1977</v>
      </c>
      <c r="T50" t="s">
        <v>840</v>
      </c>
    </row>
    <row r="51" spans="3:20" x14ac:dyDescent="0.25">
      <c r="C51" s="36" t="s">
        <v>232</v>
      </c>
      <c r="D51" t="s">
        <v>607</v>
      </c>
      <c r="E51" t="s">
        <v>843</v>
      </c>
      <c r="F51" s="35">
        <v>25</v>
      </c>
      <c r="G51" s="34" t="s">
        <v>182</v>
      </c>
      <c r="H51" s="36" t="s">
        <v>232</v>
      </c>
      <c r="I51" s="36"/>
      <c r="J51" t="s">
        <v>844</v>
      </c>
      <c r="N51" t="s">
        <v>717</v>
      </c>
      <c r="O51" t="s">
        <v>832</v>
      </c>
      <c r="S51">
        <v>1976</v>
      </c>
      <c r="T51" t="s">
        <v>840</v>
      </c>
    </row>
    <row r="52" spans="3:20" x14ac:dyDescent="0.25">
      <c r="C52" s="36" t="s">
        <v>242</v>
      </c>
      <c r="D52" t="s">
        <v>73</v>
      </c>
      <c r="E52" t="s">
        <v>845</v>
      </c>
      <c r="F52" s="35">
        <v>27</v>
      </c>
      <c r="G52" s="34" t="s">
        <v>202</v>
      </c>
      <c r="H52" s="36" t="s">
        <v>242</v>
      </c>
      <c r="I52" s="36"/>
      <c r="J52" t="s">
        <v>846</v>
      </c>
      <c r="K52" t="s">
        <v>847</v>
      </c>
      <c r="N52" t="s">
        <v>719</v>
      </c>
      <c r="O52" t="s">
        <v>832</v>
      </c>
      <c r="S52">
        <v>1975</v>
      </c>
      <c r="T52" t="s">
        <v>840</v>
      </c>
    </row>
    <row r="53" spans="3:20" x14ac:dyDescent="0.25">
      <c r="C53" s="36" t="s">
        <v>390</v>
      </c>
      <c r="D53" t="s">
        <v>30</v>
      </c>
      <c r="E53" t="s">
        <v>848</v>
      </c>
      <c r="F53" s="35">
        <v>24</v>
      </c>
      <c r="G53" s="34" t="s">
        <v>108</v>
      </c>
      <c r="H53" s="36" t="s">
        <v>390</v>
      </c>
      <c r="I53" s="36"/>
      <c r="J53" t="s">
        <v>846</v>
      </c>
      <c r="K53" t="s">
        <v>849</v>
      </c>
      <c r="N53" t="s">
        <v>720</v>
      </c>
      <c r="O53" t="s">
        <v>832</v>
      </c>
      <c r="S53">
        <v>1974</v>
      </c>
      <c r="T53" t="s">
        <v>840</v>
      </c>
    </row>
    <row r="54" spans="3:20" x14ac:dyDescent="0.25">
      <c r="C54" s="36" t="s">
        <v>212</v>
      </c>
      <c r="D54" t="s">
        <v>78</v>
      </c>
      <c r="E54" t="s">
        <v>850</v>
      </c>
      <c r="F54" s="35">
        <v>24</v>
      </c>
      <c r="G54" s="34" t="s">
        <v>108</v>
      </c>
      <c r="H54" s="36" t="s">
        <v>212</v>
      </c>
      <c r="I54" s="36"/>
      <c r="J54" t="s">
        <v>846</v>
      </c>
      <c r="K54" t="s">
        <v>851</v>
      </c>
      <c r="N54" t="s">
        <v>721</v>
      </c>
      <c r="O54" t="s">
        <v>832</v>
      </c>
      <c r="S54">
        <v>1973</v>
      </c>
      <c r="T54" t="s">
        <v>840</v>
      </c>
    </row>
    <row r="55" spans="3:20" x14ac:dyDescent="0.25">
      <c r="C55" s="36" t="s">
        <v>213</v>
      </c>
      <c r="D55" t="s">
        <v>84</v>
      </c>
      <c r="E55" t="s">
        <v>852</v>
      </c>
      <c r="F55" s="35">
        <v>24</v>
      </c>
      <c r="G55" s="34" t="s">
        <v>108</v>
      </c>
      <c r="H55" s="36" t="s">
        <v>213</v>
      </c>
      <c r="I55" s="36"/>
      <c r="J55" t="s">
        <v>846</v>
      </c>
      <c r="K55" t="s">
        <v>853</v>
      </c>
      <c r="S55">
        <v>1972</v>
      </c>
      <c r="T55" t="s">
        <v>840</v>
      </c>
    </row>
    <row r="56" spans="3:20" x14ac:dyDescent="0.25">
      <c r="C56" s="36" t="s">
        <v>239</v>
      </c>
      <c r="D56" t="s">
        <v>29</v>
      </c>
      <c r="E56" t="s">
        <v>854</v>
      </c>
      <c r="F56" s="35">
        <v>26</v>
      </c>
      <c r="G56" s="34" t="s">
        <v>108</v>
      </c>
      <c r="H56" s="36" t="s">
        <v>239</v>
      </c>
      <c r="I56" s="36"/>
      <c r="J56" t="s">
        <v>846</v>
      </c>
      <c r="K56" t="s">
        <v>855</v>
      </c>
      <c r="S56">
        <v>1971</v>
      </c>
      <c r="T56" t="s">
        <v>840</v>
      </c>
    </row>
    <row r="57" spans="3:20" x14ac:dyDescent="0.25">
      <c r="C57" s="36" t="s">
        <v>240</v>
      </c>
      <c r="D57" t="s">
        <v>61</v>
      </c>
      <c r="E57" t="s">
        <v>856</v>
      </c>
      <c r="F57" s="35">
        <v>26</v>
      </c>
      <c r="G57" s="34" t="s">
        <v>108</v>
      </c>
      <c r="H57" s="36" t="s">
        <v>240</v>
      </c>
      <c r="I57" s="36"/>
      <c r="J57" t="s">
        <v>846</v>
      </c>
      <c r="K57" t="s">
        <v>214</v>
      </c>
      <c r="S57">
        <v>1970</v>
      </c>
      <c r="T57" t="s">
        <v>840</v>
      </c>
    </row>
    <row r="58" spans="3:20" x14ac:dyDescent="0.25">
      <c r="C58" s="36" t="s">
        <v>241</v>
      </c>
      <c r="D58" t="s">
        <v>99</v>
      </c>
      <c r="E58" t="s">
        <v>857</v>
      </c>
      <c r="F58" s="35">
        <v>26</v>
      </c>
      <c r="G58" s="34" t="s">
        <v>108</v>
      </c>
      <c r="H58" s="36" t="s">
        <v>241</v>
      </c>
      <c r="I58" s="36"/>
      <c r="J58" t="s">
        <v>846</v>
      </c>
      <c r="K58" t="s">
        <v>858</v>
      </c>
      <c r="S58">
        <v>1969</v>
      </c>
      <c r="T58" t="s">
        <v>859</v>
      </c>
    </row>
    <row r="59" spans="3:20" x14ac:dyDescent="0.25">
      <c r="C59" s="36" t="s">
        <v>243</v>
      </c>
      <c r="D59" t="s">
        <v>34</v>
      </c>
      <c r="E59" t="s">
        <v>860</v>
      </c>
      <c r="F59" s="35">
        <v>27</v>
      </c>
      <c r="G59" s="34" t="s">
        <v>108</v>
      </c>
      <c r="H59" s="36" t="s">
        <v>243</v>
      </c>
      <c r="I59" s="36"/>
      <c r="J59" t="s">
        <v>846</v>
      </c>
      <c r="K59" t="s">
        <v>861</v>
      </c>
      <c r="S59">
        <v>1968</v>
      </c>
      <c r="T59" t="s">
        <v>859</v>
      </c>
    </row>
    <row r="60" spans="3:20" x14ac:dyDescent="0.25">
      <c r="J60" t="s">
        <v>846</v>
      </c>
      <c r="K60" t="s">
        <v>862</v>
      </c>
      <c r="S60">
        <v>1967</v>
      </c>
      <c r="T60" t="s">
        <v>859</v>
      </c>
    </row>
    <row r="61" spans="3:20" x14ac:dyDescent="0.25">
      <c r="J61" t="s">
        <v>846</v>
      </c>
      <c r="K61" t="s">
        <v>863</v>
      </c>
      <c r="S61">
        <v>1966</v>
      </c>
      <c r="T61" t="s">
        <v>859</v>
      </c>
    </row>
    <row r="62" spans="3:20" x14ac:dyDescent="0.25">
      <c r="J62" t="s">
        <v>846</v>
      </c>
      <c r="K62" t="s">
        <v>864</v>
      </c>
      <c r="S62">
        <v>1965</v>
      </c>
      <c r="T62" t="s">
        <v>859</v>
      </c>
    </row>
    <row r="63" spans="3:20" x14ac:dyDescent="0.25">
      <c r="J63" t="s">
        <v>846</v>
      </c>
      <c r="K63" t="s">
        <v>865</v>
      </c>
      <c r="S63">
        <v>1964</v>
      </c>
      <c r="T63" t="s">
        <v>859</v>
      </c>
    </row>
    <row r="64" spans="3:20" x14ac:dyDescent="0.25">
      <c r="J64" t="s">
        <v>846</v>
      </c>
      <c r="K64" t="s">
        <v>698</v>
      </c>
      <c r="S64">
        <v>1963</v>
      </c>
      <c r="T64" t="s">
        <v>859</v>
      </c>
    </row>
    <row r="65" spans="10:20" x14ac:dyDescent="0.25">
      <c r="J65" t="s">
        <v>846</v>
      </c>
      <c r="K65" t="s">
        <v>866</v>
      </c>
      <c r="S65">
        <v>1962</v>
      </c>
      <c r="T65" t="s">
        <v>859</v>
      </c>
    </row>
    <row r="66" spans="10:20" x14ac:dyDescent="0.25">
      <c r="J66" t="s">
        <v>846</v>
      </c>
      <c r="K66" t="s">
        <v>867</v>
      </c>
      <c r="S66">
        <v>1961</v>
      </c>
      <c r="T66" t="s">
        <v>859</v>
      </c>
    </row>
    <row r="67" spans="10:20" x14ac:dyDescent="0.25">
      <c r="J67" t="s">
        <v>846</v>
      </c>
      <c r="K67" t="s">
        <v>868</v>
      </c>
      <c r="S67">
        <v>1960</v>
      </c>
      <c r="T67" t="s">
        <v>859</v>
      </c>
    </row>
    <row r="68" spans="10:20" x14ac:dyDescent="0.25">
      <c r="J68" t="s">
        <v>846</v>
      </c>
      <c r="K68" t="s">
        <v>869</v>
      </c>
      <c r="S68">
        <v>1959</v>
      </c>
      <c r="T68" t="s">
        <v>870</v>
      </c>
    </row>
    <row r="69" spans="10:20" x14ac:dyDescent="0.25">
      <c r="J69" t="s">
        <v>846</v>
      </c>
      <c r="K69" t="s">
        <v>871</v>
      </c>
      <c r="S69">
        <v>1958</v>
      </c>
      <c r="T69" t="s">
        <v>870</v>
      </c>
    </row>
    <row r="70" spans="10:20" x14ac:dyDescent="0.25">
      <c r="J70" t="s">
        <v>846</v>
      </c>
      <c r="K70" t="s">
        <v>872</v>
      </c>
      <c r="S70">
        <v>1957</v>
      </c>
      <c r="T70" t="s">
        <v>870</v>
      </c>
    </row>
    <row r="71" spans="10:20" x14ac:dyDescent="0.25">
      <c r="J71" t="s">
        <v>846</v>
      </c>
      <c r="K71" t="s">
        <v>873</v>
      </c>
      <c r="S71">
        <v>1956</v>
      </c>
      <c r="T71" t="s">
        <v>870</v>
      </c>
    </row>
    <row r="72" spans="10:20" x14ac:dyDescent="0.25">
      <c r="J72" t="s">
        <v>846</v>
      </c>
      <c r="K72" t="s">
        <v>874</v>
      </c>
      <c r="S72">
        <v>1955</v>
      </c>
      <c r="T72" t="s">
        <v>870</v>
      </c>
    </row>
    <row r="73" spans="10:20" x14ac:dyDescent="0.25">
      <c r="J73" t="s">
        <v>846</v>
      </c>
      <c r="K73" t="s">
        <v>875</v>
      </c>
      <c r="S73">
        <v>1954</v>
      </c>
      <c r="T73" t="s">
        <v>870</v>
      </c>
    </row>
    <row r="74" spans="10:20" x14ac:dyDescent="0.25">
      <c r="J74" t="s">
        <v>846</v>
      </c>
      <c r="K74" t="s">
        <v>876</v>
      </c>
      <c r="S74">
        <v>1953</v>
      </c>
      <c r="T74" t="s">
        <v>870</v>
      </c>
    </row>
    <row r="75" spans="10:20" x14ac:dyDescent="0.25">
      <c r="J75" t="s">
        <v>846</v>
      </c>
      <c r="K75" t="s">
        <v>877</v>
      </c>
    </row>
    <row r="76" spans="10:20" x14ac:dyDescent="0.25">
      <c r="J76" t="s">
        <v>846</v>
      </c>
      <c r="K76" t="s">
        <v>878</v>
      </c>
    </row>
    <row r="77" spans="10:20" x14ac:dyDescent="0.25">
      <c r="J77" t="s">
        <v>846</v>
      </c>
      <c r="K77" t="s">
        <v>879</v>
      </c>
    </row>
    <row r="78" spans="10:20" x14ac:dyDescent="0.25">
      <c r="J78" t="s">
        <v>846</v>
      </c>
      <c r="K78" t="s">
        <v>880</v>
      </c>
    </row>
    <row r="79" spans="10:20" x14ac:dyDescent="0.25">
      <c r="J79" t="s">
        <v>846</v>
      </c>
      <c r="K79" t="s">
        <v>881</v>
      </c>
    </row>
    <row r="80" spans="10:20" x14ac:dyDescent="0.25">
      <c r="J80" t="s">
        <v>846</v>
      </c>
      <c r="K80" t="s">
        <v>882</v>
      </c>
    </row>
    <row r="81" spans="10:11" x14ac:dyDescent="0.25">
      <c r="J81" t="s">
        <v>846</v>
      </c>
      <c r="K81" t="s">
        <v>883</v>
      </c>
    </row>
    <row r="82" spans="10:11" x14ac:dyDescent="0.25">
      <c r="J82" t="s">
        <v>846</v>
      </c>
      <c r="K82" t="s">
        <v>884</v>
      </c>
    </row>
    <row r="83" spans="10:11" x14ac:dyDescent="0.25">
      <c r="J83" t="s">
        <v>846</v>
      </c>
      <c r="K83" t="s">
        <v>694</v>
      </c>
    </row>
    <row r="84" spans="10:11" x14ac:dyDescent="0.25">
      <c r="J84" t="s">
        <v>846</v>
      </c>
      <c r="K84" t="s">
        <v>885</v>
      </c>
    </row>
    <row r="85" spans="10:11" x14ac:dyDescent="0.25">
      <c r="J85" t="s">
        <v>846</v>
      </c>
      <c r="K85" t="s">
        <v>695</v>
      </c>
    </row>
    <row r="86" spans="10:11" x14ac:dyDescent="0.25">
      <c r="J86" t="s">
        <v>846</v>
      </c>
      <c r="K86" t="s">
        <v>886</v>
      </c>
    </row>
    <row r="87" spans="10:11" x14ac:dyDescent="0.25">
      <c r="J87" t="s">
        <v>846</v>
      </c>
      <c r="K87" t="s">
        <v>887</v>
      </c>
    </row>
    <row r="88" spans="10:11" x14ac:dyDescent="0.25">
      <c r="J88" t="s">
        <v>846</v>
      </c>
      <c r="K88" t="s">
        <v>888</v>
      </c>
    </row>
    <row r="89" spans="10:11" x14ac:dyDescent="0.25">
      <c r="J89" t="s">
        <v>846</v>
      </c>
      <c r="K89" t="s">
        <v>889</v>
      </c>
    </row>
    <row r="90" spans="10:11" x14ac:dyDescent="0.25">
      <c r="J90" t="s">
        <v>846</v>
      </c>
      <c r="K90" t="s">
        <v>890</v>
      </c>
    </row>
    <row r="91" spans="10:11" x14ac:dyDescent="0.25">
      <c r="J91" t="s">
        <v>846</v>
      </c>
      <c r="K91" t="s">
        <v>697</v>
      </c>
    </row>
    <row r="92" spans="10:11" x14ac:dyDescent="0.25">
      <c r="J92" t="s">
        <v>846</v>
      </c>
      <c r="K92" t="s">
        <v>891</v>
      </c>
    </row>
    <row r="93" spans="10:11" x14ac:dyDescent="0.25">
      <c r="J93" t="s">
        <v>846</v>
      </c>
      <c r="K93" t="s">
        <v>700</v>
      </c>
    </row>
    <row r="94" spans="10:11" x14ac:dyDescent="0.25">
      <c r="J94" t="s">
        <v>846</v>
      </c>
      <c r="K94" t="s">
        <v>702</v>
      </c>
    </row>
    <row r="95" spans="10:11" x14ac:dyDescent="0.25">
      <c r="J95" t="s">
        <v>846</v>
      </c>
      <c r="K95" t="s">
        <v>892</v>
      </c>
    </row>
    <row r="96" spans="10:11" x14ac:dyDescent="0.25">
      <c r="J96" t="s">
        <v>846</v>
      </c>
      <c r="K96" t="s">
        <v>893</v>
      </c>
    </row>
    <row r="97" spans="10:11" x14ac:dyDescent="0.25">
      <c r="J97" t="s">
        <v>846</v>
      </c>
      <c r="K97" t="s">
        <v>703</v>
      </c>
    </row>
    <row r="98" spans="10:11" x14ac:dyDescent="0.25">
      <c r="J98" t="s">
        <v>846</v>
      </c>
      <c r="K98" t="s">
        <v>894</v>
      </c>
    </row>
    <row r="99" spans="10:11" x14ac:dyDescent="0.25">
      <c r="J99" t="s">
        <v>846</v>
      </c>
      <c r="K99" t="s">
        <v>895</v>
      </c>
    </row>
    <row r="100" spans="10:11" x14ac:dyDescent="0.25">
      <c r="J100" t="s">
        <v>846</v>
      </c>
      <c r="K100" t="s">
        <v>896</v>
      </c>
    </row>
    <row r="101" spans="10:11" x14ac:dyDescent="0.25">
      <c r="J101" t="s">
        <v>846</v>
      </c>
      <c r="K101" t="s">
        <v>897</v>
      </c>
    </row>
    <row r="102" spans="10:11" x14ac:dyDescent="0.25">
      <c r="J102" t="s">
        <v>846</v>
      </c>
      <c r="K102" t="s">
        <v>898</v>
      </c>
    </row>
    <row r="103" spans="10:11" x14ac:dyDescent="0.25">
      <c r="J103" t="s">
        <v>846</v>
      </c>
      <c r="K103" t="s">
        <v>899</v>
      </c>
    </row>
    <row r="104" spans="10:11" x14ac:dyDescent="0.25">
      <c r="J104" t="s">
        <v>846</v>
      </c>
      <c r="K104" t="s">
        <v>710</v>
      </c>
    </row>
    <row r="105" spans="10:11" x14ac:dyDescent="0.25">
      <c r="J105" t="s">
        <v>846</v>
      </c>
      <c r="K105" t="s">
        <v>712</v>
      </c>
    </row>
    <row r="106" spans="10:11" x14ac:dyDescent="0.25">
      <c r="J106" t="s">
        <v>846</v>
      </c>
      <c r="K106" t="s">
        <v>900</v>
      </c>
    </row>
    <row r="107" spans="10:11" x14ac:dyDescent="0.25">
      <c r="J107" t="s">
        <v>846</v>
      </c>
      <c r="K107" t="s">
        <v>901</v>
      </c>
    </row>
  </sheetData>
  <sortState xmlns:xlrd2="http://schemas.microsoft.com/office/spreadsheetml/2017/richdata2" ref="C4:G59">
    <sortCondition ref="G4:G59"/>
    <sortCondition ref="F4:F59"/>
    <sortCondition ref="C4:C59"/>
  </sortState>
  <phoneticPr fontId="14" type="noConversion"/>
  <pageMargins left="0.7" right="0.7" top="0.75" bottom="0.75" header="0.3" footer="0.3"/>
  <pageSetup orientation="portrait" horizontalDpi="0"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E4867-2BA6-4686-AA23-8E8F4A7C760C}">
  <sheetPr filterMode="1">
    <tabColor rgb="FFFFDD71"/>
  </sheetPr>
  <dimension ref="A1:N787"/>
  <sheetViews>
    <sheetView workbookViewId="0">
      <selection activeCell="I5" sqref="I5"/>
    </sheetView>
  </sheetViews>
  <sheetFormatPr defaultRowHeight="15" x14ac:dyDescent="0.25"/>
  <cols>
    <col min="1" max="1" width="21" bestFit="1" customWidth="1"/>
    <col min="2" max="2" width="8.140625" customWidth="1"/>
    <col min="3" max="3" width="21" customWidth="1"/>
    <col min="4" max="4" width="9.140625" customWidth="1"/>
    <col min="5" max="5" width="28.7109375" customWidth="1"/>
    <col min="6" max="8" width="12" bestFit="1" customWidth="1"/>
    <col min="9" max="9" width="14.7109375" bestFit="1" customWidth="1"/>
    <col min="10" max="10" width="13.28515625" bestFit="1" customWidth="1"/>
    <col min="11" max="12" width="12" bestFit="1" customWidth="1"/>
  </cols>
  <sheetData>
    <row r="1" spans="1:14" x14ac:dyDescent="0.25">
      <c r="A1" t="s">
        <v>902</v>
      </c>
    </row>
    <row r="2" spans="1:14" x14ac:dyDescent="0.25">
      <c r="C2" s="51" t="s">
        <v>903</v>
      </c>
    </row>
    <row r="3" spans="1:14" x14ac:dyDescent="0.25">
      <c r="A3" s="51"/>
      <c r="C3">
        <f>_xlfn.IFNA(VLOOKUP(A3,'name-change'!$A$4:$B$29,2,FALSE),A3)</f>
        <v>0</v>
      </c>
      <c r="D3" t="e">
        <f>VLOOKUP(A3,'name-change'!$N$4:$O$54,2,FALSE)</f>
        <v>#N/A</v>
      </c>
      <c r="E3" t="str">
        <f>A3&amp;"."&amp;B3</f>
        <v>.</v>
      </c>
    </row>
    <row r="4" spans="1:14" x14ac:dyDescent="0.25">
      <c r="A4" s="51"/>
    </row>
    <row r="5" spans="1:14" x14ac:dyDescent="0.25">
      <c r="A5" t="s">
        <v>669</v>
      </c>
      <c r="B5" t="s">
        <v>668</v>
      </c>
      <c r="C5" s="50" t="s">
        <v>904</v>
      </c>
      <c r="D5" s="50" t="s">
        <v>905</v>
      </c>
      <c r="E5" t="s">
        <v>906</v>
      </c>
      <c r="F5" t="s">
        <v>907</v>
      </c>
      <c r="G5" t="s">
        <v>908</v>
      </c>
      <c r="H5" t="s">
        <v>909</v>
      </c>
      <c r="I5" t="s">
        <v>910</v>
      </c>
      <c r="J5" t="s">
        <v>670</v>
      </c>
      <c r="K5" t="s">
        <v>911</v>
      </c>
      <c r="L5" t="s">
        <v>912</v>
      </c>
      <c r="M5" t="s">
        <v>51</v>
      </c>
      <c r="N5" t="s">
        <v>913</v>
      </c>
    </row>
    <row r="6" spans="1:14" hidden="1" x14ac:dyDescent="0.25">
      <c r="A6" t="s">
        <v>689</v>
      </c>
      <c r="B6">
        <v>2005</v>
      </c>
      <c r="C6" t="s">
        <v>73</v>
      </c>
      <c r="D6" t="s">
        <v>745</v>
      </c>
      <c r="E6" t="str">
        <f t="shared" ref="E6:E69" si="0">A6&amp;"."&amp;B6</f>
        <v>Marble R.2005</v>
      </c>
      <c r="F6">
        <v>1</v>
      </c>
      <c r="G6">
        <v>0</v>
      </c>
      <c r="H6">
        <v>0</v>
      </c>
      <c r="I6">
        <v>0</v>
      </c>
      <c r="J6" t="s">
        <v>676</v>
      </c>
      <c r="K6">
        <v>1</v>
      </c>
      <c r="L6">
        <v>1</v>
      </c>
    </row>
    <row r="7" spans="1:14" hidden="1" x14ac:dyDescent="0.25">
      <c r="A7" t="s">
        <v>689</v>
      </c>
      <c r="B7">
        <v>2006</v>
      </c>
      <c r="C7" t="s">
        <v>73</v>
      </c>
      <c r="D7" t="s">
        <v>745</v>
      </c>
      <c r="E7" t="str">
        <f t="shared" si="0"/>
        <v>Marble R.2006</v>
      </c>
      <c r="F7">
        <v>1</v>
      </c>
      <c r="G7">
        <v>0</v>
      </c>
      <c r="H7">
        <v>0</v>
      </c>
      <c r="I7">
        <v>0</v>
      </c>
      <c r="J7" t="s">
        <v>676</v>
      </c>
      <c r="K7">
        <v>1</v>
      </c>
      <c r="L7">
        <v>1</v>
      </c>
    </row>
    <row r="8" spans="1:14" hidden="1" x14ac:dyDescent="0.25">
      <c r="A8" t="s">
        <v>689</v>
      </c>
      <c r="B8">
        <v>2008</v>
      </c>
      <c r="C8" t="s">
        <v>73</v>
      </c>
      <c r="D8" t="s">
        <v>745</v>
      </c>
      <c r="E8" t="str">
        <f t="shared" si="0"/>
        <v>Marble R.2008</v>
      </c>
      <c r="F8">
        <v>0.98941800000000002</v>
      </c>
      <c r="G8">
        <v>1.0581999999999999E-2</v>
      </c>
      <c r="H8">
        <v>0</v>
      </c>
      <c r="I8">
        <v>0</v>
      </c>
      <c r="J8" t="s">
        <v>676</v>
      </c>
      <c r="K8">
        <v>0.989417989</v>
      </c>
      <c r="L8">
        <v>0.989417989</v>
      </c>
    </row>
    <row r="9" spans="1:14" hidden="1" x14ac:dyDescent="0.25">
      <c r="A9" t="s">
        <v>689</v>
      </c>
      <c r="B9">
        <v>2009</v>
      </c>
      <c r="C9" t="s">
        <v>73</v>
      </c>
      <c r="D9" t="s">
        <v>745</v>
      </c>
      <c r="E9" t="str">
        <f t="shared" si="0"/>
        <v>Marble R.2009</v>
      </c>
      <c r="F9">
        <v>0.81632700000000002</v>
      </c>
      <c r="G9">
        <v>0.183673</v>
      </c>
      <c r="H9">
        <v>0</v>
      </c>
      <c r="I9">
        <v>0</v>
      </c>
      <c r="J9" t="s">
        <v>676</v>
      </c>
      <c r="K9">
        <v>0.81632653099999997</v>
      </c>
      <c r="L9">
        <v>0.81632653099999997</v>
      </c>
    </row>
    <row r="10" spans="1:14" hidden="1" x14ac:dyDescent="0.25">
      <c r="A10" t="s">
        <v>689</v>
      </c>
      <c r="B10">
        <v>2012</v>
      </c>
      <c r="C10" t="s">
        <v>73</v>
      </c>
      <c r="D10" t="s">
        <v>745</v>
      </c>
      <c r="E10" t="str">
        <f t="shared" si="0"/>
        <v>Marble R.2012</v>
      </c>
      <c r="F10">
        <v>0.90983599999999998</v>
      </c>
      <c r="G10">
        <v>9.0163999999999994E-2</v>
      </c>
      <c r="H10">
        <v>0</v>
      </c>
      <c r="I10">
        <v>0</v>
      </c>
      <c r="J10" t="s">
        <v>676</v>
      </c>
      <c r="K10">
        <v>0.91232876699999998</v>
      </c>
      <c r="L10">
        <v>0.91232876699999998</v>
      </c>
    </row>
    <row r="11" spans="1:14" hidden="1" x14ac:dyDescent="0.25">
      <c r="A11" t="s">
        <v>689</v>
      </c>
      <c r="B11">
        <v>2013</v>
      </c>
      <c r="C11" t="s">
        <v>73</v>
      </c>
      <c r="D11" t="s">
        <v>745</v>
      </c>
      <c r="E11" t="str">
        <f t="shared" si="0"/>
        <v>Marble R.2013</v>
      </c>
      <c r="F11">
        <v>1</v>
      </c>
      <c r="G11">
        <v>0</v>
      </c>
      <c r="H11">
        <v>0</v>
      </c>
      <c r="I11">
        <v>0</v>
      </c>
      <c r="J11" t="s">
        <v>676</v>
      </c>
      <c r="K11" s="50">
        <v>1</v>
      </c>
      <c r="M11" s="50" t="s">
        <v>914</v>
      </c>
    </row>
    <row r="12" spans="1:14" hidden="1" x14ac:dyDescent="0.25">
      <c r="A12" t="s">
        <v>689</v>
      </c>
      <c r="B12">
        <v>2015</v>
      </c>
      <c r="C12" t="s">
        <v>73</v>
      </c>
      <c r="D12" t="s">
        <v>745</v>
      </c>
      <c r="E12" t="str">
        <f t="shared" si="0"/>
        <v>Marble R.2015</v>
      </c>
      <c r="F12">
        <v>1</v>
      </c>
      <c r="G12">
        <v>0</v>
      </c>
      <c r="H12">
        <v>0</v>
      </c>
      <c r="I12">
        <v>0</v>
      </c>
      <c r="J12" t="s">
        <v>676</v>
      </c>
      <c r="K12" s="50">
        <v>1</v>
      </c>
      <c r="M12" s="50" t="s">
        <v>914</v>
      </c>
    </row>
    <row r="13" spans="1:14" hidden="1" x14ac:dyDescent="0.25">
      <c r="A13" t="s">
        <v>689</v>
      </c>
      <c r="B13">
        <v>2016</v>
      </c>
      <c r="C13" t="s">
        <v>73</v>
      </c>
      <c r="D13" t="s">
        <v>745</v>
      </c>
      <c r="E13" t="str">
        <f t="shared" si="0"/>
        <v>Marble R.2016</v>
      </c>
      <c r="F13">
        <v>0.74385999999999997</v>
      </c>
      <c r="G13">
        <v>0.24912300000000001</v>
      </c>
      <c r="H13">
        <v>7.0179999999999999E-3</v>
      </c>
      <c r="I13">
        <v>7.0179999999999999E-3</v>
      </c>
      <c r="J13" t="s">
        <v>676</v>
      </c>
      <c r="K13">
        <v>0.75177305000000005</v>
      </c>
      <c r="L13">
        <v>0.75714285699999995</v>
      </c>
    </row>
    <row r="14" spans="1:14" hidden="1" x14ac:dyDescent="0.25">
      <c r="A14" t="s">
        <v>689</v>
      </c>
      <c r="B14">
        <v>2019</v>
      </c>
      <c r="C14" t="s">
        <v>73</v>
      </c>
      <c r="D14" t="s">
        <v>745</v>
      </c>
      <c r="E14" t="str">
        <f t="shared" si="0"/>
        <v>Marble R.2019</v>
      </c>
      <c r="F14">
        <v>0.99516899999999997</v>
      </c>
      <c r="G14">
        <v>4.8310000000000002E-3</v>
      </c>
      <c r="H14">
        <v>0</v>
      </c>
      <c r="I14">
        <v>0</v>
      </c>
      <c r="J14" t="s">
        <v>676</v>
      </c>
      <c r="K14" s="50">
        <v>0.99</v>
      </c>
      <c r="M14" s="50" t="s">
        <v>914</v>
      </c>
    </row>
    <row r="15" spans="1:14" hidden="1" x14ac:dyDescent="0.25">
      <c r="A15" t="s">
        <v>675</v>
      </c>
      <c r="B15">
        <v>2015</v>
      </c>
      <c r="C15" t="s">
        <v>29</v>
      </c>
      <c r="D15" t="s">
        <v>745</v>
      </c>
      <c r="E15" t="str">
        <f t="shared" si="0"/>
        <v>Artlish R.2015</v>
      </c>
      <c r="F15">
        <v>0.47222199999999998</v>
      </c>
      <c r="G15">
        <v>0</v>
      </c>
      <c r="H15">
        <v>0.52777799999999997</v>
      </c>
      <c r="I15">
        <v>2.7778000000000001E-2</v>
      </c>
      <c r="J15" t="s">
        <v>676</v>
      </c>
    </row>
    <row r="16" spans="1:14" hidden="1" x14ac:dyDescent="0.25">
      <c r="A16" t="s">
        <v>675</v>
      </c>
      <c r="B16">
        <v>2016</v>
      </c>
      <c r="C16" t="s">
        <v>29</v>
      </c>
      <c r="D16" t="s">
        <v>745</v>
      </c>
      <c r="E16" t="str">
        <f t="shared" si="0"/>
        <v>Artlish R.2016</v>
      </c>
      <c r="F16">
        <v>0.75</v>
      </c>
      <c r="G16">
        <v>0</v>
      </c>
      <c r="H16">
        <v>0.25</v>
      </c>
      <c r="I16">
        <v>0</v>
      </c>
      <c r="J16" t="s">
        <v>676</v>
      </c>
    </row>
    <row r="17" spans="1:13" hidden="1" x14ac:dyDescent="0.25">
      <c r="A17" t="s">
        <v>682</v>
      </c>
      <c r="B17">
        <v>2009</v>
      </c>
      <c r="C17" t="s">
        <v>61</v>
      </c>
      <c r="D17" t="s">
        <v>745</v>
      </c>
      <c r="E17" t="str">
        <f t="shared" si="0"/>
        <v>Kaouk R.2009</v>
      </c>
      <c r="F17">
        <v>0.85714299999999999</v>
      </c>
      <c r="G17">
        <v>0</v>
      </c>
      <c r="H17">
        <v>0.14285700000000001</v>
      </c>
      <c r="I17">
        <v>0</v>
      </c>
      <c r="J17" t="s">
        <v>676</v>
      </c>
    </row>
    <row r="18" spans="1:13" hidden="1" x14ac:dyDescent="0.25">
      <c r="A18" t="s">
        <v>682</v>
      </c>
      <c r="B18">
        <v>2010</v>
      </c>
      <c r="C18" t="s">
        <v>61</v>
      </c>
      <c r="D18" t="s">
        <v>745</v>
      </c>
      <c r="E18" t="str">
        <f t="shared" si="0"/>
        <v>Kaouk R.2010</v>
      </c>
      <c r="F18">
        <v>1</v>
      </c>
      <c r="G18">
        <v>0</v>
      </c>
      <c r="H18">
        <v>0</v>
      </c>
      <c r="I18">
        <v>0</v>
      </c>
      <c r="J18" t="s">
        <v>676</v>
      </c>
    </row>
    <row r="19" spans="1:13" hidden="1" x14ac:dyDescent="0.25">
      <c r="A19" t="s">
        <v>682</v>
      </c>
      <c r="B19">
        <v>2012</v>
      </c>
      <c r="C19" t="s">
        <v>61</v>
      </c>
      <c r="D19" t="s">
        <v>745</v>
      </c>
      <c r="E19" t="str">
        <f t="shared" si="0"/>
        <v>Kaouk R.2012</v>
      </c>
      <c r="F19" s="50">
        <v>1</v>
      </c>
      <c r="G19">
        <v>0</v>
      </c>
      <c r="H19">
        <v>1</v>
      </c>
      <c r="I19">
        <v>1</v>
      </c>
      <c r="J19" t="s">
        <v>676</v>
      </c>
      <c r="M19" s="50" t="s">
        <v>915</v>
      </c>
    </row>
    <row r="20" spans="1:13" hidden="1" x14ac:dyDescent="0.25">
      <c r="A20" t="s">
        <v>682</v>
      </c>
      <c r="B20">
        <v>2014</v>
      </c>
      <c r="C20" t="s">
        <v>61</v>
      </c>
      <c r="D20" t="s">
        <v>745</v>
      </c>
      <c r="E20" t="str">
        <f t="shared" si="0"/>
        <v>Kaouk R.2014</v>
      </c>
      <c r="F20">
        <v>0.5</v>
      </c>
      <c r="G20">
        <v>0</v>
      </c>
      <c r="H20">
        <v>0.5</v>
      </c>
      <c r="I20">
        <v>0.1</v>
      </c>
      <c r="J20" t="s">
        <v>676</v>
      </c>
      <c r="M20" s="50" t="s">
        <v>916</v>
      </c>
    </row>
    <row r="21" spans="1:13" hidden="1" x14ac:dyDescent="0.25">
      <c r="A21" t="s">
        <v>682</v>
      </c>
      <c r="B21">
        <v>2015</v>
      </c>
      <c r="C21" t="s">
        <v>61</v>
      </c>
      <c r="D21" t="s">
        <v>745</v>
      </c>
      <c r="E21" t="str">
        <f t="shared" si="0"/>
        <v>Kaouk R.2015</v>
      </c>
      <c r="F21">
        <v>0.96428599999999998</v>
      </c>
      <c r="G21">
        <v>0</v>
      </c>
      <c r="H21">
        <v>3.5714000000000003E-2</v>
      </c>
      <c r="I21">
        <v>0</v>
      </c>
      <c r="J21" t="s">
        <v>676</v>
      </c>
    </row>
    <row r="22" spans="1:13" hidden="1" x14ac:dyDescent="0.25">
      <c r="A22" t="s">
        <v>682</v>
      </c>
      <c r="B22">
        <v>2016</v>
      </c>
      <c r="C22" t="s">
        <v>61</v>
      </c>
      <c r="D22" t="s">
        <v>745</v>
      </c>
      <c r="E22" t="str">
        <f t="shared" si="0"/>
        <v>Kaouk R.2016</v>
      </c>
      <c r="F22">
        <v>1</v>
      </c>
      <c r="G22">
        <v>0</v>
      </c>
      <c r="H22">
        <v>0</v>
      </c>
      <c r="I22">
        <v>0</v>
      </c>
      <c r="J22" t="s">
        <v>676</v>
      </c>
    </row>
    <row r="23" spans="1:13" hidden="1" x14ac:dyDescent="0.25">
      <c r="A23" t="s">
        <v>682</v>
      </c>
      <c r="B23">
        <v>2017</v>
      </c>
      <c r="C23" t="s">
        <v>61</v>
      </c>
      <c r="D23" t="s">
        <v>745</v>
      </c>
      <c r="E23" t="str">
        <f t="shared" si="0"/>
        <v>Kaouk R.2017</v>
      </c>
      <c r="F23">
        <v>1</v>
      </c>
      <c r="G23">
        <v>0</v>
      </c>
      <c r="H23">
        <v>0</v>
      </c>
      <c r="I23">
        <v>0</v>
      </c>
      <c r="J23" t="s">
        <v>676</v>
      </c>
    </row>
    <row r="24" spans="1:13" hidden="1" x14ac:dyDescent="0.25">
      <c r="A24" t="s">
        <v>683</v>
      </c>
      <c r="B24">
        <v>2015</v>
      </c>
      <c r="C24" t="s">
        <v>62</v>
      </c>
      <c r="D24" t="s">
        <v>745</v>
      </c>
      <c r="E24" t="str">
        <f t="shared" si="0"/>
        <v>Kauwinch R.2015</v>
      </c>
      <c r="F24">
        <v>0.4</v>
      </c>
      <c r="G24">
        <v>0</v>
      </c>
      <c r="H24">
        <v>0.6</v>
      </c>
      <c r="I24">
        <v>0</v>
      </c>
      <c r="J24" t="s">
        <v>676</v>
      </c>
    </row>
    <row r="25" spans="1:13" hidden="1" x14ac:dyDescent="0.25">
      <c r="A25" t="s">
        <v>708</v>
      </c>
      <c r="B25">
        <v>2013</v>
      </c>
      <c r="C25" t="s">
        <v>99</v>
      </c>
      <c r="D25" t="s">
        <v>745</v>
      </c>
      <c r="E25" t="str">
        <f t="shared" si="0"/>
        <v>Tahsish R.2013</v>
      </c>
      <c r="F25" s="50">
        <f>AVERAGE(F26:F29)</f>
        <v>0.59850800000000004</v>
      </c>
      <c r="G25">
        <v>0</v>
      </c>
      <c r="H25">
        <v>1</v>
      </c>
      <c r="I25">
        <v>0</v>
      </c>
      <c r="J25" t="s">
        <v>676</v>
      </c>
    </row>
    <row r="26" spans="1:13" hidden="1" x14ac:dyDescent="0.25">
      <c r="A26" t="s">
        <v>708</v>
      </c>
      <c r="B26">
        <v>2014</v>
      </c>
      <c r="C26" t="s">
        <v>99</v>
      </c>
      <c r="D26" t="s">
        <v>745</v>
      </c>
      <c r="E26" t="str">
        <f t="shared" si="0"/>
        <v>Tahsish R.2014</v>
      </c>
      <c r="F26">
        <v>1</v>
      </c>
      <c r="G26">
        <v>0</v>
      </c>
      <c r="H26">
        <v>0</v>
      </c>
      <c r="I26">
        <v>0</v>
      </c>
      <c r="J26" t="s">
        <v>676</v>
      </c>
    </row>
    <row r="27" spans="1:13" hidden="1" x14ac:dyDescent="0.25">
      <c r="A27" t="s">
        <v>708</v>
      </c>
      <c r="B27">
        <v>2015</v>
      </c>
      <c r="C27" t="s">
        <v>99</v>
      </c>
      <c r="D27" t="s">
        <v>745</v>
      </c>
      <c r="E27" t="str">
        <f t="shared" si="0"/>
        <v>Tahsish R.2015</v>
      </c>
      <c r="F27">
        <v>0.55000000000000004</v>
      </c>
      <c r="G27">
        <v>0</v>
      </c>
      <c r="H27">
        <v>0.45</v>
      </c>
      <c r="I27">
        <v>0</v>
      </c>
      <c r="J27" t="s">
        <v>676</v>
      </c>
    </row>
    <row r="28" spans="1:13" hidden="1" x14ac:dyDescent="0.25">
      <c r="A28" t="s">
        <v>708</v>
      </c>
      <c r="B28">
        <v>2016</v>
      </c>
      <c r="C28" t="s">
        <v>99</v>
      </c>
      <c r="D28" t="s">
        <v>745</v>
      </c>
      <c r="E28" t="str">
        <f t="shared" si="0"/>
        <v>Tahsish R.2016</v>
      </c>
      <c r="F28">
        <v>0.55172399999999999</v>
      </c>
      <c r="G28">
        <v>0</v>
      </c>
      <c r="H28">
        <v>0.44827600000000001</v>
      </c>
      <c r="I28">
        <v>0</v>
      </c>
      <c r="J28" t="s">
        <v>676</v>
      </c>
    </row>
    <row r="29" spans="1:13" hidden="1" x14ac:dyDescent="0.25">
      <c r="A29" t="s">
        <v>708</v>
      </c>
      <c r="B29">
        <v>2017</v>
      </c>
      <c r="C29" t="s">
        <v>99</v>
      </c>
      <c r="D29" t="s">
        <v>745</v>
      </c>
      <c r="E29" t="str">
        <f t="shared" si="0"/>
        <v>Tahsish R.2017</v>
      </c>
      <c r="F29">
        <v>0.29230800000000001</v>
      </c>
      <c r="G29">
        <v>0</v>
      </c>
      <c r="H29">
        <v>0.70769199999999999</v>
      </c>
      <c r="I29">
        <v>0</v>
      </c>
      <c r="J29" t="s">
        <v>676</v>
      </c>
    </row>
    <row r="30" spans="1:13" hidden="1" x14ac:dyDescent="0.25">
      <c r="A30" t="s">
        <v>680</v>
      </c>
      <c r="B30">
        <v>1998</v>
      </c>
      <c r="C30" t="s">
        <v>35</v>
      </c>
      <c r="D30" t="s">
        <v>745</v>
      </c>
      <c r="E30" t="str">
        <f t="shared" si="0"/>
        <v>Conuma R.1998</v>
      </c>
      <c r="F30">
        <v>0.29357800000000001</v>
      </c>
      <c r="G30">
        <v>0.70642199999999999</v>
      </c>
      <c r="H30">
        <v>0</v>
      </c>
      <c r="I30">
        <v>0</v>
      </c>
      <c r="J30" t="s">
        <v>676</v>
      </c>
      <c r="K30">
        <v>0.29166666699999999</v>
      </c>
      <c r="L30">
        <v>0.29166666699999999</v>
      </c>
    </row>
    <row r="31" spans="1:13" hidden="1" x14ac:dyDescent="0.25">
      <c r="A31" t="s">
        <v>680</v>
      </c>
      <c r="B31">
        <v>1999</v>
      </c>
      <c r="C31" t="s">
        <v>35</v>
      </c>
      <c r="D31" t="s">
        <v>745</v>
      </c>
      <c r="E31" t="str">
        <f t="shared" si="0"/>
        <v>Conuma R.1999</v>
      </c>
      <c r="F31">
        <v>6.0241000000000003E-2</v>
      </c>
      <c r="G31">
        <v>0.92369500000000004</v>
      </c>
      <c r="H31">
        <v>1.6063999999999998E-2</v>
      </c>
      <c r="I31">
        <v>1.2048E-2</v>
      </c>
      <c r="J31" t="s">
        <v>676</v>
      </c>
      <c r="K31">
        <v>7.0422534999999994E-2</v>
      </c>
      <c r="L31">
        <v>7.0422534999999994E-2</v>
      </c>
    </row>
    <row r="32" spans="1:13" hidden="1" x14ac:dyDescent="0.25">
      <c r="A32" t="s">
        <v>680</v>
      </c>
      <c r="B32">
        <v>2000</v>
      </c>
      <c r="C32" t="s">
        <v>35</v>
      </c>
      <c r="D32" t="s">
        <v>745</v>
      </c>
      <c r="E32" t="str">
        <f t="shared" si="0"/>
        <v>Conuma R.2000</v>
      </c>
      <c r="F32">
        <v>1.9608E-2</v>
      </c>
      <c r="G32">
        <v>0.98039200000000004</v>
      </c>
      <c r="H32">
        <v>0</v>
      </c>
      <c r="I32">
        <v>0</v>
      </c>
      <c r="J32" t="s">
        <v>676</v>
      </c>
      <c r="K32">
        <v>1.9607843E-2</v>
      </c>
      <c r="L32">
        <v>1.9607843E-2</v>
      </c>
    </row>
    <row r="33" spans="1:12" hidden="1" x14ac:dyDescent="0.25">
      <c r="A33" t="s">
        <v>680</v>
      </c>
      <c r="B33">
        <v>2001</v>
      </c>
      <c r="C33" t="s">
        <v>35</v>
      </c>
      <c r="D33" t="s">
        <v>745</v>
      </c>
      <c r="E33" t="str">
        <f t="shared" si="0"/>
        <v>Conuma R.2001</v>
      </c>
      <c r="F33">
        <v>2.7030000000000001E-3</v>
      </c>
      <c r="G33">
        <v>0.99729699999999999</v>
      </c>
      <c r="H33">
        <v>0</v>
      </c>
      <c r="I33">
        <v>0</v>
      </c>
      <c r="J33" t="s">
        <v>676</v>
      </c>
      <c r="K33">
        <v>2.7027029999999999E-3</v>
      </c>
      <c r="L33">
        <v>2.7027029999999999E-3</v>
      </c>
    </row>
    <row r="34" spans="1:12" hidden="1" x14ac:dyDescent="0.25">
      <c r="A34" t="s">
        <v>680</v>
      </c>
      <c r="B34">
        <v>2002</v>
      </c>
      <c r="C34" t="s">
        <v>35</v>
      </c>
      <c r="D34" t="s">
        <v>745</v>
      </c>
      <c r="E34" t="str">
        <f t="shared" si="0"/>
        <v>Conuma R.2002</v>
      </c>
      <c r="F34">
        <v>9.5689999999999994E-3</v>
      </c>
      <c r="G34">
        <v>0.99043099999999995</v>
      </c>
      <c r="H34">
        <v>0</v>
      </c>
      <c r="I34">
        <v>0</v>
      </c>
      <c r="J34" t="s">
        <v>676</v>
      </c>
      <c r="K34">
        <v>7.9351079999999997E-3</v>
      </c>
      <c r="L34">
        <v>7.9351079999999997E-3</v>
      </c>
    </row>
    <row r="35" spans="1:12" hidden="1" x14ac:dyDescent="0.25">
      <c r="A35" t="s">
        <v>680</v>
      </c>
      <c r="B35">
        <v>2004</v>
      </c>
      <c r="C35" t="s">
        <v>35</v>
      </c>
      <c r="D35" t="s">
        <v>745</v>
      </c>
      <c r="E35" t="str">
        <f t="shared" si="0"/>
        <v>Conuma R.2004</v>
      </c>
      <c r="F35" s="50">
        <f>AVERAGE(F33:F34,F36)</f>
        <v>7.424E-3</v>
      </c>
      <c r="G35">
        <v>1</v>
      </c>
      <c r="H35">
        <v>0</v>
      </c>
      <c r="I35">
        <v>0</v>
      </c>
      <c r="J35" t="s">
        <v>676</v>
      </c>
      <c r="K35">
        <v>0</v>
      </c>
      <c r="L35">
        <v>0</v>
      </c>
    </row>
    <row r="36" spans="1:12" hidden="1" x14ac:dyDescent="0.25">
      <c r="A36" t="s">
        <v>680</v>
      </c>
      <c r="B36">
        <v>2005</v>
      </c>
      <c r="C36" t="s">
        <v>35</v>
      </c>
      <c r="D36" t="s">
        <v>745</v>
      </c>
      <c r="E36" t="str">
        <f t="shared" si="0"/>
        <v>Conuma R.2005</v>
      </c>
      <c r="F36">
        <v>0.01</v>
      </c>
      <c r="G36">
        <v>0.99</v>
      </c>
      <c r="H36">
        <v>0</v>
      </c>
      <c r="I36">
        <v>0</v>
      </c>
      <c r="J36" t="s">
        <v>676</v>
      </c>
      <c r="K36">
        <v>0.01</v>
      </c>
      <c r="L36">
        <v>0.01</v>
      </c>
    </row>
    <row r="37" spans="1:12" hidden="1" x14ac:dyDescent="0.25">
      <c r="A37" t="s">
        <v>680</v>
      </c>
      <c r="B37">
        <v>2006</v>
      </c>
      <c r="C37" t="s">
        <v>35</v>
      </c>
      <c r="D37" t="s">
        <v>745</v>
      </c>
      <c r="E37" t="str">
        <f t="shared" si="0"/>
        <v>Conuma R.2006</v>
      </c>
      <c r="F37" s="50">
        <f>AVERAGE(F36,F38:F39)</f>
        <v>2.3410999999999998E-2</v>
      </c>
      <c r="G37">
        <v>1</v>
      </c>
      <c r="H37">
        <v>0</v>
      </c>
      <c r="I37">
        <v>0</v>
      </c>
      <c r="J37" t="s">
        <v>676</v>
      </c>
      <c r="K37">
        <v>0</v>
      </c>
      <c r="L37">
        <v>0</v>
      </c>
    </row>
    <row r="38" spans="1:12" hidden="1" x14ac:dyDescent="0.25">
      <c r="A38" t="s">
        <v>680</v>
      </c>
      <c r="B38">
        <v>2007</v>
      </c>
      <c r="C38" t="s">
        <v>35</v>
      </c>
      <c r="D38" t="s">
        <v>745</v>
      </c>
      <c r="E38" t="str">
        <f t="shared" si="0"/>
        <v>Conuma R.2007</v>
      </c>
      <c r="F38">
        <v>1.9417E-2</v>
      </c>
      <c r="G38">
        <v>0.98058299999999998</v>
      </c>
      <c r="H38">
        <v>0</v>
      </c>
      <c r="I38">
        <v>0</v>
      </c>
      <c r="J38" t="s">
        <v>676</v>
      </c>
      <c r="K38">
        <v>1.9417475999999999E-2</v>
      </c>
      <c r="L38">
        <v>1.9417475999999999E-2</v>
      </c>
    </row>
    <row r="39" spans="1:12" hidden="1" x14ac:dyDescent="0.25">
      <c r="A39" t="s">
        <v>680</v>
      </c>
      <c r="B39">
        <v>2008</v>
      </c>
      <c r="C39" t="s">
        <v>35</v>
      </c>
      <c r="D39" t="s">
        <v>745</v>
      </c>
      <c r="E39" t="str">
        <f t="shared" si="0"/>
        <v>Conuma R.2008</v>
      </c>
      <c r="F39">
        <v>4.0815999999999998E-2</v>
      </c>
      <c r="G39">
        <v>0.92857100000000004</v>
      </c>
      <c r="H39">
        <v>3.0612E-2</v>
      </c>
      <c r="I39">
        <v>0</v>
      </c>
      <c r="J39" t="s">
        <v>676</v>
      </c>
      <c r="K39">
        <v>4.0816326999999999E-2</v>
      </c>
      <c r="L39">
        <v>4.2105262999999997E-2</v>
      </c>
    </row>
    <row r="40" spans="1:12" hidden="1" x14ac:dyDescent="0.25">
      <c r="A40" t="s">
        <v>680</v>
      </c>
      <c r="B40">
        <v>2009</v>
      </c>
      <c r="C40" t="s">
        <v>35</v>
      </c>
      <c r="D40" t="s">
        <v>745</v>
      </c>
      <c r="E40" t="str">
        <f t="shared" si="0"/>
        <v>Conuma R.2009</v>
      </c>
      <c r="F40">
        <v>1.7340999999999999E-2</v>
      </c>
      <c r="G40">
        <v>0.98265899999999995</v>
      </c>
      <c r="H40">
        <v>0</v>
      </c>
      <c r="I40">
        <v>0</v>
      </c>
      <c r="J40" t="s">
        <v>676</v>
      </c>
      <c r="K40">
        <v>1.7341039999999999E-2</v>
      </c>
      <c r="L40">
        <v>1.7341039999999999E-2</v>
      </c>
    </row>
    <row r="41" spans="1:12" hidden="1" x14ac:dyDescent="0.25">
      <c r="A41" t="s">
        <v>680</v>
      </c>
      <c r="B41">
        <v>2010</v>
      </c>
      <c r="C41" t="s">
        <v>35</v>
      </c>
      <c r="D41" t="s">
        <v>745</v>
      </c>
      <c r="E41" t="str">
        <f t="shared" si="0"/>
        <v>Conuma R.2010</v>
      </c>
      <c r="F41">
        <v>2.027E-2</v>
      </c>
      <c r="G41">
        <v>0.96621599999999996</v>
      </c>
      <c r="H41">
        <v>1.3514E-2</v>
      </c>
      <c r="I41">
        <v>0</v>
      </c>
      <c r="J41" t="s">
        <v>676</v>
      </c>
      <c r="K41">
        <v>2.027027E-2</v>
      </c>
      <c r="L41">
        <v>2.0547945000000001E-2</v>
      </c>
    </row>
    <row r="42" spans="1:12" hidden="1" x14ac:dyDescent="0.25">
      <c r="A42" t="s">
        <v>680</v>
      </c>
      <c r="B42">
        <v>2011</v>
      </c>
      <c r="C42" t="s">
        <v>35</v>
      </c>
      <c r="D42" t="s">
        <v>745</v>
      </c>
      <c r="E42" t="str">
        <f t="shared" si="0"/>
        <v>Conuma R.2011</v>
      </c>
      <c r="F42">
        <v>0.03</v>
      </c>
      <c r="G42">
        <v>0.93</v>
      </c>
      <c r="H42">
        <v>0.04</v>
      </c>
      <c r="I42">
        <v>0</v>
      </c>
      <c r="J42" t="s">
        <v>676</v>
      </c>
      <c r="K42">
        <v>0.03</v>
      </c>
      <c r="L42">
        <v>3.125E-2</v>
      </c>
    </row>
    <row r="43" spans="1:12" hidden="1" x14ac:dyDescent="0.25">
      <c r="A43" t="s">
        <v>680</v>
      </c>
      <c r="B43">
        <v>2012</v>
      </c>
      <c r="C43" t="s">
        <v>35</v>
      </c>
      <c r="D43" t="s">
        <v>745</v>
      </c>
      <c r="E43" t="str">
        <f t="shared" si="0"/>
        <v>Conuma R.2012</v>
      </c>
      <c r="F43">
        <v>3.4483E-2</v>
      </c>
      <c r="G43">
        <v>0.94827600000000001</v>
      </c>
      <c r="H43">
        <v>1.7240999999999999E-2</v>
      </c>
      <c r="I43">
        <v>2.4629999999999999E-3</v>
      </c>
      <c r="J43" t="s">
        <v>676</v>
      </c>
      <c r="K43">
        <v>3.4482759000000002E-2</v>
      </c>
      <c r="L43">
        <v>3.5087719000000003E-2</v>
      </c>
    </row>
    <row r="44" spans="1:12" hidden="1" x14ac:dyDescent="0.25">
      <c r="A44" t="s">
        <v>680</v>
      </c>
      <c r="B44">
        <v>2013</v>
      </c>
      <c r="C44" t="s">
        <v>35</v>
      </c>
      <c r="D44" t="s">
        <v>745</v>
      </c>
      <c r="E44" t="str">
        <f t="shared" si="0"/>
        <v>Conuma R.2013</v>
      </c>
      <c r="F44">
        <v>9.2809999999999993E-3</v>
      </c>
      <c r="G44">
        <v>0.98143899999999995</v>
      </c>
      <c r="H44">
        <v>9.2809999999999993E-3</v>
      </c>
      <c r="I44">
        <v>0</v>
      </c>
      <c r="J44" t="s">
        <v>676</v>
      </c>
      <c r="K44">
        <v>9.2807419999999998E-3</v>
      </c>
      <c r="L44">
        <v>9.3676809999999992E-3</v>
      </c>
    </row>
    <row r="45" spans="1:12" hidden="1" x14ac:dyDescent="0.25">
      <c r="A45" t="s">
        <v>680</v>
      </c>
      <c r="B45">
        <v>2014</v>
      </c>
      <c r="C45" t="s">
        <v>35</v>
      </c>
      <c r="D45" t="s">
        <v>745</v>
      </c>
      <c r="E45" t="str">
        <f t="shared" si="0"/>
        <v>Conuma R.2014</v>
      </c>
      <c r="F45">
        <v>6.711E-3</v>
      </c>
      <c r="G45">
        <v>0.97650999999999999</v>
      </c>
      <c r="H45">
        <v>1.6778999999999999E-2</v>
      </c>
      <c r="I45">
        <v>0</v>
      </c>
      <c r="J45" t="s">
        <v>676</v>
      </c>
      <c r="K45">
        <v>6.7114089999999998E-3</v>
      </c>
      <c r="L45">
        <v>6.8259389999999996E-3</v>
      </c>
    </row>
    <row r="46" spans="1:12" hidden="1" x14ac:dyDescent="0.25">
      <c r="A46" t="s">
        <v>680</v>
      </c>
      <c r="B46">
        <v>2015</v>
      </c>
      <c r="C46" t="s">
        <v>35</v>
      </c>
      <c r="D46" t="s">
        <v>745</v>
      </c>
      <c r="E46" t="str">
        <f t="shared" si="0"/>
        <v>Conuma R.2015</v>
      </c>
      <c r="F46">
        <v>1.3514E-2</v>
      </c>
      <c r="G46">
        <v>0.98310799999999998</v>
      </c>
      <c r="H46">
        <v>3.3779999999999999E-3</v>
      </c>
      <c r="I46">
        <v>0</v>
      </c>
      <c r="J46" t="s">
        <v>676</v>
      </c>
      <c r="K46">
        <v>1.3513514000000001E-2</v>
      </c>
      <c r="L46">
        <v>1.3559322E-2</v>
      </c>
    </row>
    <row r="47" spans="1:12" hidden="1" x14ac:dyDescent="0.25">
      <c r="A47" t="s">
        <v>680</v>
      </c>
      <c r="B47">
        <v>2016</v>
      </c>
      <c r="C47" t="s">
        <v>35</v>
      </c>
      <c r="D47" t="s">
        <v>745</v>
      </c>
      <c r="E47" t="str">
        <f t="shared" si="0"/>
        <v>Conuma R.2016</v>
      </c>
      <c r="F47">
        <v>2.3569E-2</v>
      </c>
      <c r="G47">
        <v>0.96633000000000002</v>
      </c>
      <c r="H47">
        <v>1.0101000000000001E-2</v>
      </c>
      <c r="I47">
        <v>0</v>
      </c>
      <c r="J47" t="s">
        <v>676</v>
      </c>
      <c r="K47">
        <v>2.3569024000000001E-2</v>
      </c>
      <c r="L47">
        <v>2.3809523999999999E-2</v>
      </c>
    </row>
    <row r="48" spans="1:12" hidden="1" x14ac:dyDescent="0.25">
      <c r="A48" t="s">
        <v>680</v>
      </c>
      <c r="B48">
        <v>2017</v>
      </c>
      <c r="C48" t="s">
        <v>35</v>
      </c>
      <c r="D48" t="s">
        <v>745</v>
      </c>
      <c r="E48" t="str">
        <f t="shared" si="0"/>
        <v>Conuma R.2017</v>
      </c>
      <c r="F48">
        <v>2.3316E-2</v>
      </c>
      <c r="G48">
        <v>0.95854899999999998</v>
      </c>
      <c r="H48">
        <v>1.8134999999999998E-2</v>
      </c>
      <c r="I48">
        <v>1.0363000000000001E-2</v>
      </c>
      <c r="J48" t="s">
        <v>676</v>
      </c>
      <c r="K48">
        <v>2.3316061999999999E-2</v>
      </c>
      <c r="L48">
        <v>2.3746702000000001E-2</v>
      </c>
    </row>
    <row r="49" spans="1:12" hidden="1" x14ac:dyDescent="0.25">
      <c r="A49" t="s">
        <v>680</v>
      </c>
      <c r="B49">
        <v>2018</v>
      </c>
      <c r="C49" t="s">
        <v>35</v>
      </c>
      <c r="D49" t="s">
        <v>745</v>
      </c>
      <c r="E49" t="str">
        <f t="shared" si="0"/>
        <v>Conuma R.2018</v>
      </c>
      <c r="F49">
        <v>3.3223000000000003E-2</v>
      </c>
      <c r="G49">
        <v>0.966777</v>
      </c>
      <c r="H49">
        <v>0</v>
      </c>
      <c r="I49">
        <v>0</v>
      </c>
      <c r="J49" t="s">
        <v>676</v>
      </c>
    </row>
    <row r="50" spans="1:12" hidden="1" x14ac:dyDescent="0.25">
      <c r="A50" t="s">
        <v>680</v>
      </c>
      <c r="B50">
        <v>2019</v>
      </c>
      <c r="C50" t="s">
        <v>35</v>
      </c>
      <c r="D50" t="s">
        <v>745</v>
      </c>
      <c r="E50" t="str">
        <f t="shared" si="0"/>
        <v>Conuma R.2019</v>
      </c>
      <c r="F50">
        <v>1.7750999999999999E-2</v>
      </c>
      <c r="G50">
        <v>0.96745599999999998</v>
      </c>
      <c r="H50">
        <v>1.4793000000000001E-2</v>
      </c>
      <c r="I50">
        <v>5.9170000000000004E-3</v>
      </c>
      <c r="J50" t="s">
        <v>676</v>
      </c>
    </row>
    <row r="51" spans="1:12" hidden="1" x14ac:dyDescent="0.25">
      <c r="A51" t="s">
        <v>680</v>
      </c>
      <c r="B51">
        <v>2020</v>
      </c>
      <c r="C51" t="s">
        <v>35</v>
      </c>
      <c r="D51" t="s">
        <v>745</v>
      </c>
      <c r="E51" t="str">
        <f t="shared" si="0"/>
        <v>Conuma R.2020</v>
      </c>
      <c r="F51">
        <v>9.4039999999999992E-3</v>
      </c>
      <c r="G51">
        <v>0.98432600000000003</v>
      </c>
      <c r="H51">
        <v>6.2700000000000004E-3</v>
      </c>
      <c r="I51">
        <v>3.1350000000000002E-3</v>
      </c>
      <c r="J51" t="s">
        <v>676</v>
      </c>
    </row>
    <row r="52" spans="1:12" hidden="1" x14ac:dyDescent="0.25">
      <c r="A52" t="s">
        <v>680</v>
      </c>
      <c r="B52">
        <v>2021</v>
      </c>
      <c r="C52" t="s">
        <v>35</v>
      </c>
      <c r="D52" t="s">
        <v>745</v>
      </c>
      <c r="E52" t="str">
        <f t="shared" si="0"/>
        <v>Conuma R.2021</v>
      </c>
      <c r="F52">
        <v>8.7460000000000003E-3</v>
      </c>
      <c r="G52">
        <v>0.98833800000000005</v>
      </c>
      <c r="H52">
        <v>2.9150000000000001E-3</v>
      </c>
      <c r="I52">
        <v>2.9150000000000001E-3</v>
      </c>
      <c r="J52" t="s">
        <v>676</v>
      </c>
    </row>
    <row r="53" spans="1:12" hidden="1" x14ac:dyDescent="0.25">
      <c r="A53" t="s">
        <v>678</v>
      </c>
      <c r="B53">
        <v>2004</v>
      </c>
      <c r="C53" t="s">
        <v>32</v>
      </c>
      <c r="D53" t="s">
        <v>745</v>
      </c>
      <c r="E53" t="str">
        <f t="shared" si="0"/>
        <v>Burman R.2004</v>
      </c>
      <c r="F53">
        <v>0.92437000000000002</v>
      </c>
      <c r="G53">
        <v>0</v>
      </c>
      <c r="H53">
        <v>7.5630000000000003E-2</v>
      </c>
      <c r="I53">
        <v>0</v>
      </c>
      <c r="J53" t="s">
        <v>676</v>
      </c>
      <c r="K53">
        <v>0.92436974800000005</v>
      </c>
      <c r="L53">
        <v>1</v>
      </c>
    </row>
    <row r="54" spans="1:12" hidden="1" x14ac:dyDescent="0.25">
      <c r="A54" t="s">
        <v>678</v>
      </c>
      <c r="B54">
        <v>2005</v>
      </c>
      <c r="C54" t="s">
        <v>32</v>
      </c>
      <c r="D54" t="s">
        <v>745</v>
      </c>
      <c r="E54" t="str">
        <f t="shared" si="0"/>
        <v>Burman R.2005</v>
      </c>
      <c r="F54">
        <v>0.78</v>
      </c>
      <c r="G54">
        <v>0</v>
      </c>
      <c r="H54">
        <v>0.22</v>
      </c>
      <c r="I54">
        <v>0.06</v>
      </c>
      <c r="J54" t="s">
        <v>676</v>
      </c>
      <c r="K54">
        <v>0.78</v>
      </c>
      <c r="L54">
        <v>1</v>
      </c>
    </row>
    <row r="55" spans="1:12" hidden="1" x14ac:dyDescent="0.25">
      <c r="A55" t="s">
        <v>678</v>
      </c>
      <c r="B55">
        <v>2006</v>
      </c>
      <c r="C55" t="s">
        <v>32</v>
      </c>
      <c r="D55" t="s">
        <v>745</v>
      </c>
      <c r="E55" t="str">
        <f t="shared" si="0"/>
        <v>Burman R.2006</v>
      </c>
      <c r="F55">
        <v>0.368421</v>
      </c>
      <c r="G55">
        <v>0.45263199999999998</v>
      </c>
      <c r="H55">
        <v>0.17894699999999999</v>
      </c>
      <c r="I55">
        <v>0</v>
      </c>
      <c r="J55" t="s">
        <v>676</v>
      </c>
      <c r="K55">
        <v>0.368421053</v>
      </c>
      <c r="L55">
        <v>0.448717949</v>
      </c>
    </row>
    <row r="56" spans="1:12" hidden="1" x14ac:dyDescent="0.25">
      <c r="A56" t="s">
        <v>678</v>
      </c>
      <c r="B56">
        <v>2007</v>
      </c>
      <c r="C56" t="s">
        <v>32</v>
      </c>
      <c r="D56" t="s">
        <v>745</v>
      </c>
      <c r="E56" t="str">
        <f t="shared" si="0"/>
        <v>Burman R.2007</v>
      </c>
      <c r="F56">
        <v>0.26388899999999998</v>
      </c>
      <c r="G56">
        <v>0.66666700000000001</v>
      </c>
      <c r="H56">
        <v>6.9444000000000006E-2</v>
      </c>
      <c r="I56">
        <v>6.9439999999999997E-3</v>
      </c>
      <c r="J56" t="s">
        <v>676</v>
      </c>
      <c r="K56">
        <v>0.26388888900000002</v>
      </c>
      <c r="L56">
        <v>0.28358209000000001</v>
      </c>
    </row>
    <row r="57" spans="1:12" hidden="1" x14ac:dyDescent="0.25">
      <c r="A57" t="s">
        <v>678</v>
      </c>
      <c r="B57">
        <v>2008</v>
      </c>
      <c r="C57" t="s">
        <v>32</v>
      </c>
      <c r="D57" t="s">
        <v>745</v>
      </c>
      <c r="E57" t="str">
        <f t="shared" si="0"/>
        <v>Burman R.2008</v>
      </c>
      <c r="F57">
        <v>0.23</v>
      </c>
      <c r="G57">
        <v>0.77</v>
      </c>
      <c r="H57">
        <v>0</v>
      </c>
      <c r="I57">
        <v>0</v>
      </c>
      <c r="J57" t="s">
        <v>676</v>
      </c>
      <c r="K57">
        <v>0.23</v>
      </c>
      <c r="L57">
        <v>0.23</v>
      </c>
    </row>
    <row r="58" spans="1:12" hidden="1" x14ac:dyDescent="0.25">
      <c r="A58" t="s">
        <v>678</v>
      </c>
      <c r="B58">
        <v>2009</v>
      </c>
      <c r="C58" t="s">
        <v>32</v>
      </c>
      <c r="D58" t="s">
        <v>745</v>
      </c>
      <c r="E58" t="str">
        <f t="shared" si="0"/>
        <v>Burman R.2009</v>
      </c>
      <c r="F58">
        <v>7.0921999999999999E-2</v>
      </c>
      <c r="G58">
        <v>0.63120600000000004</v>
      </c>
      <c r="H58">
        <v>0.29787200000000003</v>
      </c>
      <c r="I58">
        <v>3.5460000000000001E-3</v>
      </c>
      <c r="J58" t="s">
        <v>676</v>
      </c>
      <c r="K58">
        <v>7.0921986000000006E-2</v>
      </c>
      <c r="L58">
        <v>0.101010101</v>
      </c>
    </row>
    <row r="59" spans="1:12" hidden="1" x14ac:dyDescent="0.25">
      <c r="A59" t="s">
        <v>678</v>
      </c>
      <c r="B59">
        <v>2010</v>
      </c>
      <c r="C59" t="s">
        <v>32</v>
      </c>
      <c r="D59" t="s">
        <v>745</v>
      </c>
      <c r="E59" t="str">
        <f t="shared" si="0"/>
        <v>Burman R.2010</v>
      </c>
      <c r="F59">
        <v>5.7471000000000001E-2</v>
      </c>
      <c r="G59">
        <v>0.84195399999999998</v>
      </c>
      <c r="H59">
        <v>0.100575</v>
      </c>
      <c r="I59">
        <v>0</v>
      </c>
      <c r="J59" t="s">
        <v>676</v>
      </c>
      <c r="K59">
        <v>4.1713641000000003E-2</v>
      </c>
      <c r="L59">
        <v>4.7390330000000001E-2</v>
      </c>
    </row>
    <row r="60" spans="1:12" hidden="1" x14ac:dyDescent="0.25">
      <c r="A60" t="s">
        <v>678</v>
      </c>
      <c r="B60">
        <v>2011</v>
      </c>
      <c r="C60" t="s">
        <v>32</v>
      </c>
      <c r="D60" t="s">
        <v>745</v>
      </c>
      <c r="E60" t="str">
        <f t="shared" si="0"/>
        <v>Burman R.2011</v>
      </c>
      <c r="F60">
        <v>2.2304999999999998E-2</v>
      </c>
      <c r="G60">
        <v>0.97397800000000001</v>
      </c>
      <c r="H60">
        <v>3.7169999999999998E-3</v>
      </c>
      <c r="I60">
        <v>3.7169999999999998E-3</v>
      </c>
      <c r="J60" t="s">
        <v>676</v>
      </c>
      <c r="K60">
        <v>1.6081644999999999E-2</v>
      </c>
      <c r="L60">
        <v>2.2388216999999998E-2</v>
      </c>
    </row>
    <row r="61" spans="1:12" hidden="1" x14ac:dyDescent="0.25">
      <c r="A61" t="s">
        <v>678</v>
      </c>
      <c r="B61">
        <v>2012</v>
      </c>
      <c r="C61" t="s">
        <v>32</v>
      </c>
      <c r="D61" t="s">
        <v>745</v>
      </c>
      <c r="E61" t="str">
        <f t="shared" si="0"/>
        <v>Burman R.2012</v>
      </c>
      <c r="F61">
        <v>4.0346E-2</v>
      </c>
      <c r="G61">
        <v>0.95100899999999999</v>
      </c>
      <c r="H61">
        <v>8.6459999999999992E-3</v>
      </c>
      <c r="I61">
        <v>2.882E-3</v>
      </c>
      <c r="J61" t="s">
        <v>676</v>
      </c>
      <c r="K61">
        <v>2.8378978999999999E-2</v>
      </c>
      <c r="L61">
        <v>2.8734637E-2</v>
      </c>
    </row>
    <row r="62" spans="1:12" hidden="1" x14ac:dyDescent="0.25">
      <c r="A62" t="s">
        <v>678</v>
      </c>
      <c r="B62">
        <v>2013</v>
      </c>
      <c r="C62" t="s">
        <v>32</v>
      </c>
      <c r="D62" t="s">
        <v>745</v>
      </c>
      <c r="E62" t="str">
        <f t="shared" si="0"/>
        <v>Burman R.2013</v>
      </c>
      <c r="F62">
        <v>4.6392000000000003E-2</v>
      </c>
      <c r="G62">
        <v>0.85395200000000004</v>
      </c>
      <c r="H62">
        <v>9.9655999999999995E-2</v>
      </c>
      <c r="I62">
        <v>0</v>
      </c>
      <c r="J62" t="s">
        <v>676</v>
      </c>
      <c r="K62">
        <v>4.3232947000000001E-2</v>
      </c>
      <c r="L62">
        <v>4.7806959000000003E-2</v>
      </c>
    </row>
    <row r="63" spans="1:12" hidden="1" x14ac:dyDescent="0.25">
      <c r="A63" t="s">
        <v>678</v>
      </c>
      <c r="B63">
        <v>2014</v>
      </c>
      <c r="C63" t="s">
        <v>32</v>
      </c>
      <c r="D63" t="s">
        <v>745</v>
      </c>
      <c r="E63" t="str">
        <f t="shared" si="0"/>
        <v>Burman R.2014</v>
      </c>
      <c r="F63">
        <v>8.3333000000000004E-2</v>
      </c>
      <c r="G63">
        <v>0.68402799999999997</v>
      </c>
      <c r="H63">
        <v>0.23263900000000001</v>
      </c>
      <c r="I63">
        <v>0</v>
      </c>
      <c r="J63" t="s">
        <v>676</v>
      </c>
      <c r="K63">
        <v>9.0909090999999997E-2</v>
      </c>
      <c r="L63">
        <v>0.113924051</v>
      </c>
    </row>
    <row r="64" spans="1:12" hidden="1" x14ac:dyDescent="0.25">
      <c r="A64" t="s">
        <v>678</v>
      </c>
      <c r="B64">
        <v>2015</v>
      </c>
      <c r="C64" t="s">
        <v>32</v>
      </c>
      <c r="D64" t="s">
        <v>745</v>
      </c>
      <c r="E64" t="str">
        <f t="shared" si="0"/>
        <v>Burman R.2015</v>
      </c>
      <c r="F64">
        <v>0.15330199999999999</v>
      </c>
      <c r="G64">
        <v>0.44339600000000001</v>
      </c>
      <c r="H64">
        <v>0.40330199999999999</v>
      </c>
      <c r="I64">
        <v>1.4151E-2</v>
      </c>
      <c r="J64" t="s">
        <v>676</v>
      </c>
      <c r="K64">
        <v>0.16633161399999999</v>
      </c>
      <c r="L64">
        <v>0.29350298800000002</v>
      </c>
    </row>
    <row r="65" spans="1:12" hidden="1" x14ac:dyDescent="0.25">
      <c r="A65" t="s">
        <v>678</v>
      </c>
      <c r="B65">
        <v>2016</v>
      </c>
      <c r="C65" t="s">
        <v>32</v>
      </c>
      <c r="D65" t="s">
        <v>745</v>
      </c>
      <c r="E65" t="str">
        <f t="shared" si="0"/>
        <v>Burman R.2016</v>
      </c>
      <c r="F65">
        <v>0.186441</v>
      </c>
      <c r="G65">
        <v>0.682203</v>
      </c>
      <c r="H65">
        <v>0.131356</v>
      </c>
      <c r="I65">
        <v>4.2370000000000003E-3</v>
      </c>
      <c r="J65" t="s">
        <v>676</v>
      </c>
      <c r="K65">
        <v>0.176669675</v>
      </c>
      <c r="L65">
        <v>0.20556576500000001</v>
      </c>
    </row>
    <row r="66" spans="1:12" hidden="1" x14ac:dyDescent="0.25">
      <c r="A66" t="s">
        <v>678</v>
      </c>
      <c r="B66">
        <v>2017</v>
      </c>
      <c r="C66" t="s">
        <v>32</v>
      </c>
      <c r="D66" t="s">
        <v>745</v>
      </c>
      <c r="E66" t="str">
        <f t="shared" si="0"/>
        <v>Burman R.2017</v>
      </c>
      <c r="F66">
        <v>0.244224</v>
      </c>
      <c r="G66">
        <v>0.62706300000000004</v>
      </c>
      <c r="H66">
        <v>0.12871299999999999</v>
      </c>
      <c r="I66">
        <v>1.6501999999999999E-2</v>
      </c>
      <c r="J66" t="s">
        <v>676</v>
      </c>
      <c r="K66">
        <v>0.24909141700000001</v>
      </c>
      <c r="L66">
        <v>0.29709903300000001</v>
      </c>
    </row>
    <row r="67" spans="1:12" hidden="1" x14ac:dyDescent="0.25">
      <c r="A67" t="s">
        <v>678</v>
      </c>
      <c r="B67">
        <v>2018</v>
      </c>
      <c r="C67" t="s">
        <v>32</v>
      </c>
      <c r="D67" t="s">
        <v>745</v>
      </c>
      <c r="E67" t="str">
        <f t="shared" si="0"/>
        <v>Burman R.2018</v>
      </c>
      <c r="F67">
        <v>0.10169499999999999</v>
      </c>
      <c r="G67">
        <v>0.32203399999999999</v>
      </c>
      <c r="H67">
        <v>0.57627099999999998</v>
      </c>
      <c r="I67">
        <v>7.3445999999999997E-2</v>
      </c>
      <c r="J67" t="s">
        <v>676</v>
      </c>
    </row>
    <row r="68" spans="1:12" hidden="1" x14ac:dyDescent="0.25">
      <c r="A68" t="s">
        <v>678</v>
      </c>
      <c r="B68">
        <v>2019</v>
      </c>
      <c r="C68" t="s">
        <v>32</v>
      </c>
      <c r="D68" t="s">
        <v>745</v>
      </c>
      <c r="E68" t="str">
        <f t="shared" si="0"/>
        <v>Burman R.2019</v>
      </c>
      <c r="F68">
        <v>5.9700999999999997E-2</v>
      </c>
      <c r="G68">
        <v>0.925373</v>
      </c>
      <c r="H68">
        <v>1.4925000000000001E-2</v>
      </c>
      <c r="I68">
        <v>0</v>
      </c>
      <c r="J68" t="s">
        <v>676</v>
      </c>
    </row>
    <row r="69" spans="1:12" hidden="1" x14ac:dyDescent="0.25">
      <c r="A69" t="s">
        <v>678</v>
      </c>
      <c r="B69">
        <v>2020</v>
      </c>
      <c r="C69" t="s">
        <v>32</v>
      </c>
      <c r="D69" t="s">
        <v>745</v>
      </c>
      <c r="E69" t="str">
        <f t="shared" si="0"/>
        <v>Burman R.2020</v>
      </c>
      <c r="F69">
        <v>0.05</v>
      </c>
      <c r="G69">
        <v>0.87272700000000003</v>
      </c>
      <c r="H69">
        <v>7.7272999999999994E-2</v>
      </c>
      <c r="I69">
        <v>2.2727000000000001E-2</v>
      </c>
      <c r="J69" t="s">
        <v>676</v>
      </c>
    </row>
    <row r="70" spans="1:12" hidden="1" x14ac:dyDescent="0.25">
      <c r="A70" t="s">
        <v>678</v>
      </c>
      <c r="B70">
        <v>2021</v>
      </c>
      <c r="C70" t="s">
        <v>32</v>
      </c>
      <c r="D70" t="s">
        <v>745</v>
      </c>
      <c r="E70" t="str">
        <f t="shared" ref="E70:E133" si="1">A70&amp;"."&amp;B70</f>
        <v>Burman R.2021</v>
      </c>
      <c r="F70">
        <v>8.0692E-2</v>
      </c>
      <c r="G70">
        <v>0.69164300000000001</v>
      </c>
      <c r="H70">
        <v>0.22766600000000001</v>
      </c>
      <c r="I70">
        <v>0.103746</v>
      </c>
      <c r="J70" t="s">
        <v>676</v>
      </c>
    </row>
    <row r="71" spans="1:12" hidden="1" x14ac:dyDescent="0.25">
      <c r="A71" t="s">
        <v>699</v>
      </c>
      <c r="B71">
        <v>2005</v>
      </c>
      <c r="C71" t="s">
        <v>52</v>
      </c>
      <c r="D71" t="s">
        <v>745</v>
      </c>
      <c r="E71" t="str">
        <f t="shared" si="1"/>
        <v>Gold R.2005</v>
      </c>
      <c r="F71">
        <v>0.4</v>
      </c>
      <c r="G71">
        <v>0.05</v>
      </c>
      <c r="H71">
        <v>0.55000000000000004</v>
      </c>
      <c r="I71">
        <v>0.55000000000000004</v>
      </c>
      <c r="J71" t="s">
        <v>676</v>
      </c>
      <c r="K71">
        <v>0.35294117600000002</v>
      </c>
      <c r="L71">
        <v>0.85714285700000004</v>
      </c>
    </row>
    <row r="72" spans="1:12" hidden="1" x14ac:dyDescent="0.25">
      <c r="A72" t="s">
        <v>699</v>
      </c>
      <c r="B72">
        <v>2011</v>
      </c>
      <c r="C72" t="s">
        <v>52</v>
      </c>
      <c r="D72" t="s">
        <v>745</v>
      </c>
      <c r="E72" t="str">
        <f t="shared" si="1"/>
        <v>Gold R.2011</v>
      </c>
      <c r="F72">
        <v>9.8591999999999999E-2</v>
      </c>
      <c r="G72">
        <v>7.0422999999999999E-2</v>
      </c>
      <c r="H72">
        <v>0.830986</v>
      </c>
      <c r="I72">
        <v>0.81690099999999999</v>
      </c>
      <c r="J72" t="s">
        <v>676</v>
      </c>
      <c r="K72">
        <v>9.8591549000000001E-2</v>
      </c>
      <c r="L72">
        <v>0.58333333300000001</v>
      </c>
    </row>
    <row r="73" spans="1:12" hidden="1" x14ac:dyDescent="0.25">
      <c r="A73" t="s">
        <v>699</v>
      </c>
      <c r="B73">
        <v>2012</v>
      </c>
      <c r="C73" t="s">
        <v>52</v>
      </c>
      <c r="D73" t="s">
        <v>745</v>
      </c>
      <c r="E73" t="str">
        <f t="shared" si="1"/>
        <v>Gold R.2012</v>
      </c>
      <c r="F73">
        <v>0.29220800000000002</v>
      </c>
      <c r="G73">
        <v>0.20129900000000001</v>
      </c>
      <c r="H73">
        <v>0.506494</v>
      </c>
      <c r="I73">
        <v>0.506494</v>
      </c>
      <c r="J73" t="s">
        <v>676</v>
      </c>
      <c r="K73">
        <v>0.29220779200000002</v>
      </c>
      <c r="L73">
        <v>0.59210526299999999</v>
      </c>
    </row>
    <row r="74" spans="1:12" hidden="1" x14ac:dyDescent="0.25">
      <c r="A74" t="s">
        <v>699</v>
      </c>
      <c r="B74">
        <v>2013</v>
      </c>
      <c r="C74" t="s">
        <v>52</v>
      </c>
      <c r="D74" t="s">
        <v>745</v>
      </c>
      <c r="E74" t="str">
        <f t="shared" si="1"/>
        <v>Gold R.2013</v>
      </c>
      <c r="F74">
        <v>0.30285699999999999</v>
      </c>
      <c r="G74">
        <v>0.165714</v>
      </c>
      <c r="H74">
        <v>0.53142900000000004</v>
      </c>
      <c r="I74">
        <v>0.53142900000000004</v>
      </c>
      <c r="J74" t="s">
        <v>676</v>
      </c>
      <c r="K74">
        <v>0.302857143</v>
      </c>
      <c r="L74">
        <v>0.64634146299999995</v>
      </c>
    </row>
    <row r="75" spans="1:12" hidden="1" x14ac:dyDescent="0.25">
      <c r="A75" t="s">
        <v>699</v>
      </c>
      <c r="B75">
        <v>2015</v>
      </c>
      <c r="C75" t="s">
        <v>52</v>
      </c>
      <c r="D75" t="s">
        <v>745</v>
      </c>
      <c r="E75" t="str">
        <f t="shared" si="1"/>
        <v>Gold R.2015</v>
      </c>
      <c r="F75">
        <v>0.26373600000000003</v>
      </c>
      <c r="G75">
        <v>0.18681300000000001</v>
      </c>
      <c r="H75">
        <v>0.54945100000000002</v>
      </c>
      <c r="I75">
        <v>0.54945100000000002</v>
      </c>
      <c r="J75" t="s">
        <v>676</v>
      </c>
      <c r="K75">
        <v>0.263736264</v>
      </c>
      <c r="L75">
        <v>0.58536585399999996</v>
      </c>
    </row>
    <row r="76" spans="1:12" hidden="1" x14ac:dyDescent="0.25">
      <c r="A76" t="s">
        <v>699</v>
      </c>
      <c r="B76">
        <v>2016</v>
      </c>
      <c r="C76" t="s">
        <v>52</v>
      </c>
      <c r="D76" t="s">
        <v>745</v>
      </c>
      <c r="E76" t="str">
        <f t="shared" si="1"/>
        <v>Gold R.2016</v>
      </c>
      <c r="F76">
        <v>0.22556399999999999</v>
      </c>
      <c r="G76">
        <v>0.27819500000000003</v>
      </c>
      <c r="H76">
        <v>0.49624099999999999</v>
      </c>
      <c r="I76">
        <v>0.43985000000000002</v>
      </c>
      <c r="J76" t="s">
        <v>676</v>
      </c>
      <c r="K76">
        <v>0.22556391000000001</v>
      </c>
      <c r="L76">
        <v>0.44776119399999997</v>
      </c>
    </row>
    <row r="77" spans="1:12" hidden="1" x14ac:dyDescent="0.25">
      <c r="A77" t="s">
        <v>699</v>
      </c>
      <c r="B77">
        <v>2018</v>
      </c>
      <c r="C77" t="s">
        <v>52</v>
      </c>
      <c r="D77" t="s">
        <v>745</v>
      </c>
      <c r="E77" t="str">
        <f t="shared" si="1"/>
        <v>Gold R.2018</v>
      </c>
      <c r="F77" s="50">
        <f>AVERAGE(F75:F76,F78:F79)</f>
        <v>0.22985375</v>
      </c>
      <c r="G77">
        <v>0</v>
      </c>
      <c r="H77">
        <v>1</v>
      </c>
      <c r="I77">
        <v>1</v>
      </c>
      <c r="J77" t="s">
        <v>676</v>
      </c>
    </row>
    <row r="78" spans="1:12" hidden="1" x14ac:dyDescent="0.25">
      <c r="A78" t="s">
        <v>699</v>
      </c>
      <c r="B78">
        <v>2019</v>
      </c>
      <c r="C78" t="s">
        <v>52</v>
      </c>
      <c r="D78" t="s">
        <v>745</v>
      </c>
      <c r="E78" t="str">
        <f t="shared" si="1"/>
        <v>Gold R.2019</v>
      </c>
      <c r="F78">
        <v>0.30844199999999999</v>
      </c>
      <c r="G78">
        <v>0.25</v>
      </c>
      <c r="H78">
        <v>0.44155800000000001</v>
      </c>
      <c r="I78">
        <v>0.39610400000000001</v>
      </c>
      <c r="J78" t="s">
        <v>676</v>
      </c>
    </row>
    <row r="79" spans="1:12" hidden="1" x14ac:dyDescent="0.25">
      <c r="A79" t="s">
        <v>699</v>
      </c>
      <c r="B79">
        <v>2020</v>
      </c>
      <c r="C79" t="s">
        <v>52</v>
      </c>
      <c r="D79" t="s">
        <v>745</v>
      </c>
      <c r="E79" t="str">
        <f t="shared" si="1"/>
        <v>Gold R.2020</v>
      </c>
      <c r="F79">
        <v>0.121673</v>
      </c>
      <c r="G79">
        <v>0.33840300000000001</v>
      </c>
      <c r="H79">
        <v>0.53992399999999996</v>
      </c>
      <c r="I79">
        <v>0.50950600000000001</v>
      </c>
      <c r="J79" t="s">
        <v>676</v>
      </c>
    </row>
    <row r="80" spans="1:12" hidden="1" x14ac:dyDescent="0.25">
      <c r="A80" t="s">
        <v>687</v>
      </c>
      <c r="B80">
        <v>2006</v>
      </c>
      <c r="C80" t="s">
        <v>68</v>
      </c>
      <c r="D80" t="s">
        <v>745</v>
      </c>
      <c r="E80" t="str">
        <f t="shared" si="1"/>
        <v>Leiner R.2006</v>
      </c>
      <c r="F80">
        <v>0.65</v>
      </c>
      <c r="G80">
        <v>0</v>
      </c>
      <c r="H80">
        <v>0.35</v>
      </c>
      <c r="I80">
        <v>0</v>
      </c>
      <c r="J80" t="s">
        <v>676</v>
      </c>
      <c r="K80">
        <v>0.65</v>
      </c>
      <c r="L80">
        <v>1</v>
      </c>
    </row>
    <row r="81" spans="1:12" hidden="1" x14ac:dyDescent="0.25">
      <c r="A81" t="s">
        <v>687</v>
      </c>
      <c r="B81">
        <v>2007</v>
      </c>
      <c r="C81" t="s">
        <v>68</v>
      </c>
      <c r="D81" t="s">
        <v>745</v>
      </c>
      <c r="E81" t="str">
        <f t="shared" si="1"/>
        <v>Leiner R.2007</v>
      </c>
      <c r="F81">
        <v>0.731707</v>
      </c>
      <c r="G81">
        <v>0</v>
      </c>
      <c r="H81">
        <v>0.268293</v>
      </c>
      <c r="I81">
        <v>0</v>
      </c>
      <c r="J81" t="s">
        <v>676</v>
      </c>
      <c r="K81">
        <v>0.73170731700000002</v>
      </c>
      <c r="L81">
        <v>1</v>
      </c>
    </row>
    <row r="82" spans="1:12" hidden="1" x14ac:dyDescent="0.25">
      <c r="A82" t="s">
        <v>687</v>
      </c>
      <c r="B82">
        <v>2009</v>
      </c>
      <c r="C82" t="s">
        <v>68</v>
      </c>
      <c r="D82" t="s">
        <v>745</v>
      </c>
      <c r="E82" t="str">
        <f t="shared" si="1"/>
        <v>Leiner R.2009</v>
      </c>
      <c r="F82">
        <v>0.59615399999999996</v>
      </c>
      <c r="G82">
        <v>0</v>
      </c>
      <c r="H82">
        <v>0.40384599999999998</v>
      </c>
      <c r="I82">
        <v>0</v>
      </c>
      <c r="J82" t="s">
        <v>676</v>
      </c>
      <c r="K82">
        <v>0.59615384599999999</v>
      </c>
      <c r="L82">
        <v>1</v>
      </c>
    </row>
    <row r="83" spans="1:12" hidden="1" x14ac:dyDescent="0.25">
      <c r="A83" t="s">
        <v>687</v>
      </c>
      <c r="B83">
        <v>2012</v>
      </c>
      <c r="C83" t="s">
        <v>68</v>
      </c>
      <c r="D83" t="s">
        <v>745</v>
      </c>
      <c r="E83" t="str">
        <f t="shared" si="1"/>
        <v>Leiner R.2012</v>
      </c>
      <c r="F83">
        <v>0.18518499999999999</v>
      </c>
      <c r="G83">
        <v>0.40740700000000002</v>
      </c>
      <c r="H83">
        <v>0.40740700000000002</v>
      </c>
      <c r="I83">
        <v>0</v>
      </c>
      <c r="J83" t="s">
        <v>676</v>
      </c>
      <c r="K83">
        <v>0.185185185</v>
      </c>
      <c r="L83">
        <v>0.3125</v>
      </c>
    </row>
    <row r="84" spans="1:12" hidden="1" x14ac:dyDescent="0.25">
      <c r="A84" t="s">
        <v>687</v>
      </c>
      <c r="B84">
        <v>2013</v>
      </c>
      <c r="C84" t="s">
        <v>68</v>
      </c>
      <c r="D84" t="s">
        <v>745</v>
      </c>
      <c r="E84" t="str">
        <f t="shared" si="1"/>
        <v>Leiner R.2013</v>
      </c>
      <c r="F84">
        <v>0.5</v>
      </c>
      <c r="G84">
        <v>0.29787200000000003</v>
      </c>
      <c r="H84">
        <v>0.202128</v>
      </c>
      <c r="I84">
        <v>1.0638E-2</v>
      </c>
      <c r="J84" t="s">
        <v>676</v>
      </c>
      <c r="K84">
        <v>0.5</v>
      </c>
      <c r="L84">
        <v>0.62666666699999996</v>
      </c>
    </row>
    <row r="85" spans="1:12" hidden="1" x14ac:dyDescent="0.25">
      <c r="A85" t="s">
        <v>687</v>
      </c>
      <c r="B85">
        <v>2014</v>
      </c>
      <c r="C85" t="s">
        <v>68</v>
      </c>
      <c r="D85" t="s">
        <v>745</v>
      </c>
      <c r="E85" t="str">
        <f t="shared" si="1"/>
        <v>Leiner R.2014</v>
      </c>
      <c r="F85">
        <v>0.77193000000000001</v>
      </c>
      <c r="G85">
        <v>1.7544000000000001E-2</v>
      </c>
      <c r="H85">
        <v>0.21052599999999999</v>
      </c>
      <c r="I85">
        <v>0</v>
      </c>
      <c r="J85" t="s">
        <v>676</v>
      </c>
      <c r="K85">
        <v>0.77192982499999996</v>
      </c>
      <c r="L85">
        <v>0.97777777799999999</v>
      </c>
    </row>
    <row r="86" spans="1:12" hidden="1" x14ac:dyDescent="0.25">
      <c r="A86" t="s">
        <v>687</v>
      </c>
      <c r="B86">
        <v>2015</v>
      </c>
      <c r="C86" t="s">
        <v>68</v>
      </c>
      <c r="D86" t="s">
        <v>745</v>
      </c>
      <c r="E86" t="str">
        <f t="shared" si="1"/>
        <v>Leiner R.2015</v>
      </c>
      <c r="F86">
        <v>0.36799999999999999</v>
      </c>
      <c r="G86">
        <v>0.248</v>
      </c>
      <c r="H86">
        <v>0.38400000000000001</v>
      </c>
      <c r="I86">
        <v>0</v>
      </c>
      <c r="J86" t="s">
        <v>676</v>
      </c>
      <c r="K86">
        <v>0.36799999999999999</v>
      </c>
      <c r="L86">
        <v>0.59740259699999998</v>
      </c>
    </row>
    <row r="87" spans="1:12" hidden="1" x14ac:dyDescent="0.25">
      <c r="A87" t="s">
        <v>687</v>
      </c>
      <c r="B87">
        <v>2016</v>
      </c>
      <c r="C87" t="s">
        <v>68</v>
      </c>
      <c r="D87" t="s">
        <v>745</v>
      </c>
      <c r="E87" t="str">
        <f t="shared" si="1"/>
        <v>Leiner R.2016</v>
      </c>
      <c r="F87">
        <v>0.188889</v>
      </c>
      <c r="G87">
        <v>0.52222199999999996</v>
      </c>
      <c r="H87">
        <v>0.28888900000000001</v>
      </c>
      <c r="I87">
        <v>2.2221999999999999E-2</v>
      </c>
      <c r="J87" t="s">
        <v>676</v>
      </c>
      <c r="K87">
        <v>0.188888889</v>
      </c>
      <c r="L87">
        <v>0.265625</v>
      </c>
    </row>
    <row r="88" spans="1:12" hidden="1" x14ac:dyDescent="0.25">
      <c r="A88" t="s">
        <v>687</v>
      </c>
      <c r="B88">
        <v>2017</v>
      </c>
      <c r="C88" t="s">
        <v>68</v>
      </c>
      <c r="D88" t="s">
        <v>745</v>
      </c>
      <c r="E88" t="str">
        <f t="shared" si="1"/>
        <v>Leiner R.2017</v>
      </c>
      <c r="F88">
        <v>0.26262600000000003</v>
      </c>
      <c r="G88">
        <v>0.37373699999999999</v>
      </c>
      <c r="H88">
        <v>0.36363600000000001</v>
      </c>
      <c r="I88">
        <v>0</v>
      </c>
      <c r="J88" t="s">
        <v>676</v>
      </c>
      <c r="K88">
        <v>0.26262626300000003</v>
      </c>
      <c r="L88">
        <v>0.41269841299999999</v>
      </c>
    </row>
    <row r="89" spans="1:12" hidden="1" x14ac:dyDescent="0.25">
      <c r="A89" t="s">
        <v>687</v>
      </c>
      <c r="B89">
        <v>2018</v>
      </c>
      <c r="C89" t="s">
        <v>68</v>
      </c>
      <c r="D89" t="s">
        <v>745</v>
      </c>
      <c r="E89" t="str">
        <f t="shared" si="1"/>
        <v>Leiner R.2018</v>
      </c>
      <c r="F89">
        <v>0.36458299999999999</v>
      </c>
      <c r="G89">
        <v>0.38541700000000001</v>
      </c>
      <c r="H89">
        <v>0.25</v>
      </c>
      <c r="I89">
        <v>1.0416999999999999E-2</v>
      </c>
      <c r="J89" t="s">
        <v>676</v>
      </c>
    </row>
    <row r="90" spans="1:12" hidden="1" x14ac:dyDescent="0.25">
      <c r="A90" t="s">
        <v>687</v>
      </c>
      <c r="B90">
        <v>2019</v>
      </c>
      <c r="C90" t="s">
        <v>68</v>
      </c>
      <c r="D90" t="s">
        <v>745</v>
      </c>
      <c r="E90" t="str">
        <f t="shared" si="1"/>
        <v>Leiner R.2019</v>
      </c>
      <c r="F90">
        <v>6.7308000000000007E-2</v>
      </c>
      <c r="G90">
        <v>0.75</v>
      </c>
      <c r="H90">
        <v>0.18269199999999999</v>
      </c>
      <c r="I90">
        <v>9.6150000000000003E-3</v>
      </c>
      <c r="J90" t="s">
        <v>676</v>
      </c>
    </row>
    <row r="91" spans="1:12" hidden="1" x14ac:dyDescent="0.25">
      <c r="A91" t="s">
        <v>687</v>
      </c>
      <c r="B91">
        <v>2020</v>
      </c>
      <c r="C91" t="s">
        <v>68</v>
      </c>
      <c r="D91" t="s">
        <v>745</v>
      </c>
      <c r="E91" t="str">
        <f t="shared" si="1"/>
        <v>Leiner R.2020</v>
      </c>
      <c r="F91">
        <v>0.265957</v>
      </c>
      <c r="G91">
        <v>0.47872300000000001</v>
      </c>
      <c r="H91">
        <v>0.25531900000000002</v>
      </c>
      <c r="I91">
        <v>0</v>
      </c>
      <c r="J91" t="s">
        <v>676</v>
      </c>
    </row>
    <row r="92" spans="1:12" hidden="1" x14ac:dyDescent="0.25">
      <c r="A92" t="s">
        <v>687</v>
      </c>
      <c r="B92">
        <v>2021</v>
      </c>
      <c r="C92" t="s">
        <v>68</v>
      </c>
      <c r="D92" t="s">
        <v>745</v>
      </c>
      <c r="E92" t="str">
        <f t="shared" si="1"/>
        <v>Leiner R.2021</v>
      </c>
      <c r="F92">
        <v>0.216667</v>
      </c>
      <c r="G92">
        <v>0.45</v>
      </c>
      <c r="H92">
        <v>0.33333299999999999</v>
      </c>
      <c r="I92">
        <v>1.6667000000000001E-2</v>
      </c>
      <c r="J92" t="s">
        <v>676</v>
      </c>
    </row>
    <row r="93" spans="1:12" hidden="1" x14ac:dyDescent="0.25">
      <c r="A93" t="s">
        <v>704</v>
      </c>
      <c r="B93">
        <v>2002</v>
      </c>
      <c r="C93" t="s">
        <v>96</v>
      </c>
      <c r="D93" t="s">
        <v>745</v>
      </c>
      <c r="E93" t="str">
        <f t="shared" si="1"/>
        <v>Sucwoa R.2002</v>
      </c>
      <c r="F93" s="50">
        <f>AVERAGE(F95,F94,F97)</f>
        <v>0.42857133333333336</v>
      </c>
      <c r="G93">
        <v>0</v>
      </c>
      <c r="H93">
        <v>1</v>
      </c>
      <c r="I93">
        <v>0</v>
      </c>
      <c r="J93" t="s">
        <v>676</v>
      </c>
    </row>
    <row r="94" spans="1:12" hidden="1" x14ac:dyDescent="0.25">
      <c r="A94" t="s">
        <v>704</v>
      </c>
      <c r="B94">
        <v>2005</v>
      </c>
      <c r="C94" t="s">
        <v>96</v>
      </c>
      <c r="D94" t="s">
        <v>745</v>
      </c>
      <c r="E94" t="str">
        <f t="shared" si="1"/>
        <v>Sucwoa R.2005</v>
      </c>
      <c r="F94">
        <v>0.28571400000000002</v>
      </c>
      <c r="G94">
        <v>0</v>
      </c>
      <c r="H94">
        <v>0.71428599999999998</v>
      </c>
      <c r="I94">
        <v>0.14285700000000001</v>
      </c>
      <c r="J94" t="s">
        <v>676</v>
      </c>
      <c r="K94">
        <v>0.28571428599999998</v>
      </c>
      <c r="L94">
        <v>1</v>
      </c>
    </row>
    <row r="95" spans="1:12" hidden="1" x14ac:dyDescent="0.25">
      <c r="A95" t="s">
        <v>704</v>
      </c>
      <c r="B95">
        <v>2010</v>
      </c>
      <c r="C95" t="s">
        <v>96</v>
      </c>
      <c r="D95" t="s">
        <v>745</v>
      </c>
      <c r="E95" t="str">
        <f t="shared" si="1"/>
        <v>Sucwoa R.2010</v>
      </c>
      <c r="F95">
        <v>5.5556000000000001E-2</v>
      </c>
      <c r="G95">
        <v>5.5556000000000001E-2</v>
      </c>
      <c r="H95">
        <v>0.88888900000000004</v>
      </c>
      <c r="I95">
        <v>0</v>
      </c>
      <c r="J95" t="s">
        <v>676</v>
      </c>
      <c r="K95">
        <v>5.5555555999999999E-2</v>
      </c>
      <c r="L95">
        <v>0.5</v>
      </c>
    </row>
    <row r="96" spans="1:12" hidden="1" x14ac:dyDescent="0.25">
      <c r="A96" t="s">
        <v>704</v>
      </c>
      <c r="B96">
        <v>2012</v>
      </c>
      <c r="C96" t="s">
        <v>96</v>
      </c>
      <c r="D96" t="s">
        <v>745</v>
      </c>
      <c r="E96" t="str">
        <f t="shared" si="1"/>
        <v>Sucwoa R.2012</v>
      </c>
      <c r="F96">
        <v>0.16666700000000001</v>
      </c>
      <c r="G96">
        <v>0</v>
      </c>
      <c r="H96">
        <v>0.83333299999999999</v>
      </c>
      <c r="I96">
        <v>0</v>
      </c>
      <c r="J96" t="s">
        <v>676</v>
      </c>
      <c r="K96">
        <v>0.16666666699999999</v>
      </c>
      <c r="L96">
        <v>1</v>
      </c>
    </row>
    <row r="97" spans="1:12" hidden="1" x14ac:dyDescent="0.25">
      <c r="A97" t="s">
        <v>706</v>
      </c>
      <c r="B97">
        <v>2004</v>
      </c>
      <c r="C97" t="s">
        <v>98</v>
      </c>
      <c r="D97" t="s">
        <v>745</v>
      </c>
      <c r="E97" t="str">
        <f t="shared" si="1"/>
        <v>Tahsis R.2004</v>
      </c>
      <c r="F97">
        <v>0.94444399999999995</v>
      </c>
      <c r="G97">
        <v>0</v>
      </c>
      <c r="H97">
        <v>5.5556000000000001E-2</v>
      </c>
      <c r="I97">
        <v>0</v>
      </c>
      <c r="J97" t="s">
        <v>676</v>
      </c>
      <c r="K97">
        <v>0.94444444400000005</v>
      </c>
      <c r="L97">
        <v>1</v>
      </c>
    </row>
    <row r="98" spans="1:12" hidden="1" x14ac:dyDescent="0.25">
      <c r="A98" t="s">
        <v>706</v>
      </c>
      <c r="B98">
        <v>2005</v>
      </c>
      <c r="C98" t="s">
        <v>98</v>
      </c>
      <c r="D98" t="s">
        <v>745</v>
      </c>
      <c r="E98" t="str">
        <f t="shared" si="1"/>
        <v>Tahsis R.2005</v>
      </c>
      <c r="F98">
        <v>1</v>
      </c>
      <c r="G98">
        <v>0</v>
      </c>
      <c r="H98">
        <v>0</v>
      </c>
      <c r="I98">
        <v>0</v>
      </c>
      <c r="J98" t="s">
        <v>676</v>
      </c>
      <c r="K98">
        <v>1</v>
      </c>
      <c r="L98">
        <v>1</v>
      </c>
    </row>
    <row r="99" spans="1:12" hidden="1" x14ac:dyDescent="0.25">
      <c r="A99" t="s">
        <v>706</v>
      </c>
      <c r="B99">
        <v>2006</v>
      </c>
      <c r="C99" t="s">
        <v>98</v>
      </c>
      <c r="D99" t="s">
        <v>745</v>
      </c>
      <c r="E99" t="str">
        <f t="shared" si="1"/>
        <v>Tahsis R.2006</v>
      </c>
      <c r="F99">
        <v>0.82352899999999996</v>
      </c>
      <c r="G99">
        <v>0.117647</v>
      </c>
      <c r="H99">
        <v>5.8824000000000001E-2</v>
      </c>
      <c r="I99">
        <v>0</v>
      </c>
      <c r="J99" t="s">
        <v>676</v>
      </c>
      <c r="K99">
        <v>0.82352941199999996</v>
      </c>
      <c r="L99">
        <v>0.875</v>
      </c>
    </row>
    <row r="100" spans="1:12" hidden="1" x14ac:dyDescent="0.25">
      <c r="A100" t="s">
        <v>706</v>
      </c>
      <c r="B100">
        <v>2008</v>
      </c>
      <c r="C100" t="s">
        <v>98</v>
      </c>
      <c r="D100" t="s">
        <v>745</v>
      </c>
      <c r="E100" t="str">
        <f t="shared" si="1"/>
        <v>Tahsis R.2008</v>
      </c>
      <c r="F100">
        <v>0.214286</v>
      </c>
      <c r="G100">
        <v>0.67857100000000004</v>
      </c>
      <c r="H100">
        <v>0.107143</v>
      </c>
      <c r="I100">
        <v>0</v>
      </c>
      <c r="J100" t="s">
        <v>676</v>
      </c>
      <c r="K100">
        <v>0.21428571399999999</v>
      </c>
      <c r="L100">
        <v>0.24</v>
      </c>
    </row>
    <row r="101" spans="1:12" hidden="1" x14ac:dyDescent="0.25">
      <c r="A101" t="s">
        <v>706</v>
      </c>
      <c r="B101">
        <v>2009</v>
      </c>
      <c r="C101" t="s">
        <v>98</v>
      </c>
      <c r="D101" t="s">
        <v>745</v>
      </c>
      <c r="E101" t="str">
        <f t="shared" si="1"/>
        <v>Tahsis R.2009</v>
      </c>
      <c r="F101">
        <v>0.17543900000000001</v>
      </c>
      <c r="G101">
        <v>0.754386</v>
      </c>
      <c r="H101">
        <v>7.0175000000000001E-2</v>
      </c>
      <c r="I101">
        <v>0</v>
      </c>
      <c r="J101" t="s">
        <v>676</v>
      </c>
      <c r="K101">
        <v>0.175438596</v>
      </c>
      <c r="L101">
        <v>0.188679245</v>
      </c>
    </row>
    <row r="102" spans="1:12" hidden="1" x14ac:dyDescent="0.25">
      <c r="A102" t="s">
        <v>706</v>
      </c>
      <c r="B102">
        <v>2010</v>
      </c>
      <c r="C102" t="s">
        <v>98</v>
      </c>
      <c r="D102" t="s">
        <v>745</v>
      </c>
      <c r="E102" t="str">
        <f t="shared" si="1"/>
        <v>Tahsis R.2010</v>
      </c>
      <c r="F102">
        <v>0.85714299999999999</v>
      </c>
      <c r="G102">
        <v>4.7619000000000002E-2</v>
      </c>
      <c r="H102">
        <v>9.5238000000000003E-2</v>
      </c>
      <c r="I102">
        <v>0</v>
      </c>
      <c r="J102" t="s">
        <v>676</v>
      </c>
      <c r="K102">
        <v>0.85714285700000004</v>
      </c>
      <c r="L102">
        <v>0.94736842099999996</v>
      </c>
    </row>
    <row r="103" spans="1:12" hidden="1" x14ac:dyDescent="0.25">
      <c r="A103" t="s">
        <v>706</v>
      </c>
      <c r="B103">
        <v>2013</v>
      </c>
      <c r="C103" t="s">
        <v>98</v>
      </c>
      <c r="D103" t="s">
        <v>745</v>
      </c>
      <c r="E103" t="str">
        <f t="shared" si="1"/>
        <v>Tahsis R.2013</v>
      </c>
      <c r="F103">
        <v>0.25</v>
      </c>
      <c r="G103">
        <v>0.5</v>
      </c>
      <c r="H103">
        <v>0.25</v>
      </c>
      <c r="I103">
        <v>0</v>
      </c>
      <c r="J103" t="s">
        <v>676</v>
      </c>
      <c r="K103">
        <v>0.25</v>
      </c>
      <c r="L103">
        <v>0.33333333300000001</v>
      </c>
    </row>
    <row r="104" spans="1:12" hidden="1" x14ac:dyDescent="0.25">
      <c r="A104" t="s">
        <v>706</v>
      </c>
      <c r="B104">
        <v>2014</v>
      </c>
      <c r="C104" t="s">
        <v>98</v>
      </c>
      <c r="D104" t="s">
        <v>745</v>
      </c>
      <c r="E104" t="str">
        <f t="shared" si="1"/>
        <v>Tahsis R.2014</v>
      </c>
      <c r="F104">
        <v>1</v>
      </c>
      <c r="G104">
        <v>0</v>
      </c>
      <c r="H104">
        <v>0</v>
      </c>
      <c r="I104">
        <v>0</v>
      </c>
      <c r="J104" t="s">
        <v>676</v>
      </c>
      <c r="K104">
        <v>1</v>
      </c>
      <c r="L104">
        <v>1</v>
      </c>
    </row>
    <row r="105" spans="1:12" hidden="1" x14ac:dyDescent="0.25">
      <c r="A105" t="s">
        <v>706</v>
      </c>
      <c r="B105">
        <v>2015</v>
      </c>
      <c r="C105" t="s">
        <v>98</v>
      </c>
      <c r="D105" t="s">
        <v>745</v>
      </c>
      <c r="E105" t="str">
        <f t="shared" si="1"/>
        <v>Tahsis R.2015</v>
      </c>
      <c r="F105">
        <v>0.4</v>
      </c>
      <c r="G105">
        <v>0</v>
      </c>
      <c r="H105">
        <v>0.6</v>
      </c>
      <c r="I105">
        <v>0</v>
      </c>
      <c r="J105" t="s">
        <v>676</v>
      </c>
      <c r="K105">
        <v>0.4</v>
      </c>
      <c r="L105">
        <v>1</v>
      </c>
    </row>
    <row r="106" spans="1:12" hidden="1" x14ac:dyDescent="0.25">
      <c r="A106" t="s">
        <v>706</v>
      </c>
      <c r="B106">
        <v>2016</v>
      </c>
      <c r="C106" t="s">
        <v>98</v>
      </c>
      <c r="D106" t="s">
        <v>745</v>
      </c>
      <c r="E106" t="str">
        <f t="shared" si="1"/>
        <v>Tahsis R.2016</v>
      </c>
      <c r="F106">
        <v>0.27500000000000002</v>
      </c>
      <c r="G106">
        <v>0</v>
      </c>
      <c r="H106">
        <v>0.72499999999999998</v>
      </c>
      <c r="I106">
        <v>0</v>
      </c>
      <c r="J106" t="s">
        <v>676</v>
      </c>
      <c r="K106">
        <v>0.27500000000000002</v>
      </c>
      <c r="L106">
        <v>1</v>
      </c>
    </row>
    <row r="107" spans="1:12" hidden="1" x14ac:dyDescent="0.25">
      <c r="A107" t="s">
        <v>706</v>
      </c>
      <c r="B107">
        <v>2017</v>
      </c>
      <c r="C107" t="s">
        <v>98</v>
      </c>
      <c r="D107" t="s">
        <v>745</v>
      </c>
      <c r="E107" t="str">
        <f t="shared" si="1"/>
        <v>Tahsis R.2017</v>
      </c>
      <c r="F107">
        <v>0.42307699999999998</v>
      </c>
      <c r="G107">
        <v>8.9744000000000004E-2</v>
      </c>
      <c r="H107">
        <v>0.48717899999999997</v>
      </c>
      <c r="I107">
        <v>3.8462000000000003E-2</v>
      </c>
      <c r="J107" t="s">
        <v>676</v>
      </c>
      <c r="K107">
        <v>0.42307692299999999</v>
      </c>
      <c r="L107">
        <v>0.82499999999999996</v>
      </c>
    </row>
    <row r="108" spans="1:12" hidden="1" x14ac:dyDescent="0.25">
      <c r="A108" t="s">
        <v>706</v>
      </c>
      <c r="B108">
        <v>2018</v>
      </c>
      <c r="C108" t="s">
        <v>98</v>
      </c>
      <c r="D108" t="s">
        <v>745</v>
      </c>
      <c r="E108" t="str">
        <f t="shared" si="1"/>
        <v>Tahsis R.2018</v>
      </c>
      <c r="F108">
        <v>0.20535700000000001</v>
      </c>
      <c r="G108">
        <v>0.33035700000000001</v>
      </c>
      <c r="H108">
        <v>0.46428599999999998</v>
      </c>
      <c r="I108">
        <v>1.7857000000000001E-2</v>
      </c>
      <c r="J108" t="s">
        <v>676</v>
      </c>
    </row>
    <row r="109" spans="1:12" hidden="1" x14ac:dyDescent="0.25">
      <c r="A109" t="s">
        <v>706</v>
      </c>
      <c r="B109">
        <v>2019</v>
      </c>
      <c r="C109" t="s">
        <v>98</v>
      </c>
      <c r="D109" t="s">
        <v>745</v>
      </c>
      <c r="E109" t="str">
        <f t="shared" si="1"/>
        <v>Tahsis R.2019</v>
      </c>
      <c r="F109">
        <v>2.6315999999999999E-2</v>
      </c>
      <c r="G109">
        <v>0.57894699999999999</v>
      </c>
      <c r="H109">
        <v>0.394737</v>
      </c>
      <c r="I109">
        <v>2.6315999999999999E-2</v>
      </c>
      <c r="J109" t="s">
        <v>676</v>
      </c>
    </row>
    <row r="110" spans="1:12" hidden="1" x14ac:dyDescent="0.25">
      <c r="A110" t="s">
        <v>706</v>
      </c>
      <c r="B110">
        <v>2020</v>
      </c>
      <c r="C110" t="s">
        <v>98</v>
      </c>
      <c r="D110" t="s">
        <v>745</v>
      </c>
      <c r="E110" t="str">
        <f t="shared" si="1"/>
        <v>Tahsis R.2020</v>
      </c>
      <c r="F110">
        <v>6.0241000000000003E-2</v>
      </c>
      <c r="G110">
        <v>0.67469900000000005</v>
      </c>
      <c r="H110">
        <v>0.26506000000000002</v>
      </c>
      <c r="I110">
        <v>0</v>
      </c>
      <c r="J110" t="s">
        <v>676</v>
      </c>
    </row>
    <row r="111" spans="1:12" hidden="1" x14ac:dyDescent="0.25">
      <c r="A111" t="s">
        <v>706</v>
      </c>
      <c r="B111">
        <v>2021</v>
      </c>
      <c r="C111" t="s">
        <v>98</v>
      </c>
      <c r="D111" t="s">
        <v>745</v>
      </c>
      <c r="E111" t="str">
        <f t="shared" si="1"/>
        <v>Tahsis R.2021</v>
      </c>
      <c r="F111">
        <v>0.1</v>
      </c>
      <c r="G111">
        <v>0.61818200000000001</v>
      </c>
      <c r="H111">
        <v>0.28181800000000001</v>
      </c>
      <c r="I111">
        <v>9.0910000000000001E-3</v>
      </c>
      <c r="J111" t="s">
        <v>676</v>
      </c>
    </row>
    <row r="112" spans="1:12" hidden="1" x14ac:dyDescent="0.25">
      <c r="A112" t="s">
        <v>709</v>
      </c>
      <c r="B112">
        <v>2001</v>
      </c>
      <c r="C112" t="s">
        <v>101</v>
      </c>
      <c r="D112" t="s">
        <v>745</v>
      </c>
      <c r="E112" t="str">
        <f t="shared" si="1"/>
        <v>Tlupana R.2001</v>
      </c>
      <c r="F112" s="50">
        <f>AVERAGE(F114,F113)</f>
        <v>2.8445499999999999E-2</v>
      </c>
      <c r="G112">
        <v>0</v>
      </c>
      <c r="H112">
        <v>1</v>
      </c>
      <c r="I112">
        <v>0.04</v>
      </c>
      <c r="J112" t="s">
        <v>676</v>
      </c>
    </row>
    <row r="113" spans="1:12" hidden="1" x14ac:dyDescent="0.25">
      <c r="A113" t="s">
        <v>709</v>
      </c>
      <c r="B113">
        <v>2002</v>
      </c>
      <c r="C113" t="s">
        <v>101</v>
      </c>
      <c r="D113" t="s">
        <v>745</v>
      </c>
      <c r="E113" t="str">
        <f t="shared" si="1"/>
        <v>Tlupana R.2002</v>
      </c>
      <c r="F113">
        <v>2.5641000000000001E-2</v>
      </c>
      <c r="G113">
        <v>0</v>
      </c>
      <c r="H113">
        <v>0.97435899999999998</v>
      </c>
      <c r="I113">
        <v>0</v>
      </c>
      <c r="J113" t="s">
        <v>676</v>
      </c>
      <c r="K113">
        <v>2.5641026000000001E-2</v>
      </c>
      <c r="L113">
        <v>1</v>
      </c>
    </row>
    <row r="114" spans="1:12" hidden="1" x14ac:dyDescent="0.25">
      <c r="A114" t="s">
        <v>709</v>
      </c>
      <c r="B114">
        <v>2003</v>
      </c>
      <c r="C114" t="s">
        <v>101</v>
      </c>
      <c r="D114" t="s">
        <v>745</v>
      </c>
      <c r="E114" t="str">
        <f t="shared" si="1"/>
        <v>Tlupana R.2003</v>
      </c>
      <c r="F114">
        <v>3.125E-2</v>
      </c>
      <c r="G114">
        <v>0</v>
      </c>
      <c r="H114">
        <v>0.96875</v>
      </c>
      <c r="I114">
        <v>0</v>
      </c>
      <c r="J114" t="s">
        <v>676</v>
      </c>
      <c r="K114">
        <v>3.125E-2</v>
      </c>
      <c r="L114">
        <v>1</v>
      </c>
    </row>
    <row r="115" spans="1:12" hidden="1" x14ac:dyDescent="0.25">
      <c r="A115" t="s">
        <v>709</v>
      </c>
      <c r="B115">
        <v>2008</v>
      </c>
      <c r="C115" t="s">
        <v>101</v>
      </c>
      <c r="D115" t="s">
        <v>745</v>
      </c>
      <c r="E115" t="str">
        <f t="shared" si="1"/>
        <v>Tlupana R.2008</v>
      </c>
      <c r="F115">
        <v>0.1875</v>
      </c>
      <c r="G115">
        <v>0.4375</v>
      </c>
      <c r="H115">
        <v>0.375</v>
      </c>
      <c r="I115">
        <v>0</v>
      </c>
      <c r="J115" t="s">
        <v>676</v>
      </c>
      <c r="K115">
        <v>0.1875</v>
      </c>
      <c r="L115">
        <v>0.3</v>
      </c>
    </row>
    <row r="116" spans="1:12" hidden="1" x14ac:dyDescent="0.25">
      <c r="A116" t="s">
        <v>709</v>
      </c>
      <c r="B116">
        <v>2010</v>
      </c>
      <c r="C116" t="s">
        <v>101</v>
      </c>
      <c r="D116" t="s">
        <v>745</v>
      </c>
      <c r="E116" t="str">
        <f t="shared" si="1"/>
        <v>Tlupana R.2010</v>
      </c>
      <c r="F116">
        <v>0.121212</v>
      </c>
      <c r="G116">
        <v>0.30303000000000002</v>
      </c>
      <c r="H116">
        <v>0.57575799999999999</v>
      </c>
      <c r="I116">
        <v>0</v>
      </c>
      <c r="J116" t="s">
        <v>676</v>
      </c>
      <c r="K116">
        <v>0.12121212100000001</v>
      </c>
      <c r="L116">
        <v>0.28571428599999998</v>
      </c>
    </row>
    <row r="117" spans="1:12" hidden="1" x14ac:dyDescent="0.25">
      <c r="A117" t="s">
        <v>709</v>
      </c>
      <c r="B117">
        <v>2012</v>
      </c>
      <c r="C117" t="s">
        <v>101</v>
      </c>
      <c r="D117" t="s">
        <v>745</v>
      </c>
      <c r="E117" t="str">
        <f t="shared" si="1"/>
        <v>Tlupana R.2012</v>
      </c>
      <c r="F117">
        <v>0.05</v>
      </c>
      <c r="G117">
        <v>0.3</v>
      </c>
      <c r="H117">
        <v>0.65</v>
      </c>
      <c r="I117">
        <v>0</v>
      </c>
      <c r="J117" t="s">
        <v>676</v>
      </c>
      <c r="K117">
        <v>0.05</v>
      </c>
      <c r="L117">
        <v>0.14285714299999999</v>
      </c>
    </row>
    <row r="118" spans="1:12" hidden="1" x14ac:dyDescent="0.25">
      <c r="A118" t="s">
        <v>709</v>
      </c>
      <c r="B118">
        <v>2013</v>
      </c>
      <c r="C118" t="s">
        <v>101</v>
      </c>
      <c r="D118" t="s">
        <v>745</v>
      </c>
      <c r="E118" t="str">
        <f t="shared" si="1"/>
        <v>Tlupana R.2013</v>
      </c>
      <c r="F118" s="50">
        <f>AVERAGE(F117,F116)</f>
        <v>8.5606000000000002E-2</v>
      </c>
      <c r="G118">
        <v>3.3333000000000002E-2</v>
      </c>
      <c r="H118">
        <v>0.96666700000000005</v>
      </c>
      <c r="I118">
        <v>0</v>
      </c>
      <c r="J118" t="s">
        <v>676</v>
      </c>
      <c r="K118">
        <v>0</v>
      </c>
      <c r="L118">
        <v>0</v>
      </c>
    </row>
    <row r="119" spans="1:12" hidden="1" x14ac:dyDescent="0.25">
      <c r="A119" t="s">
        <v>713</v>
      </c>
      <c r="B119">
        <v>2004</v>
      </c>
      <c r="C119" t="s">
        <v>107</v>
      </c>
      <c r="D119" t="s">
        <v>745</v>
      </c>
      <c r="E119" t="str">
        <f t="shared" si="1"/>
        <v>Zeballos R.2004</v>
      </c>
      <c r="F119">
        <v>0.41666700000000001</v>
      </c>
      <c r="G119">
        <v>0.58333299999999999</v>
      </c>
      <c r="H119">
        <v>0</v>
      </c>
      <c r="I119">
        <v>0</v>
      </c>
      <c r="J119" t="s">
        <v>676</v>
      </c>
    </row>
    <row r="120" spans="1:12" hidden="1" x14ac:dyDescent="0.25">
      <c r="A120" t="s">
        <v>713</v>
      </c>
      <c r="B120">
        <v>2005</v>
      </c>
      <c r="C120" t="s">
        <v>107</v>
      </c>
      <c r="D120" t="s">
        <v>745</v>
      </c>
      <c r="E120" t="str">
        <f t="shared" si="1"/>
        <v>Zeballos R.2005</v>
      </c>
      <c r="F120">
        <v>4.4443999999999997E-2</v>
      </c>
      <c r="G120">
        <v>0.82222200000000001</v>
      </c>
      <c r="H120">
        <v>0.13333300000000001</v>
      </c>
      <c r="I120">
        <v>8.8888999999999996E-2</v>
      </c>
      <c r="J120" t="s">
        <v>676</v>
      </c>
    </row>
    <row r="121" spans="1:12" hidden="1" x14ac:dyDescent="0.25">
      <c r="A121" t="s">
        <v>713</v>
      </c>
      <c r="B121">
        <v>2006</v>
      </c>
      <c r="C121" t="s">
        <v>107</v>
      </c>
      <c r="D121" t="s">
        <v>745</v>
      </c>
      <c r="E121" t="str">
        <f t="shared" si="1"/>
        <v>Zeballos R.2006</v>
      </c>
      <c r="F121">
        <v>0.264706</v>
      </c>
      <c r="G121">
        <v>0.52941199999999999</v>
      </c>
      <c r="H121">
        <v>0.20588200000000001</v>
      </c>
      <c r="I121">
        <v>2.9412000000000001E-2</v>
      </c>
      <c r="J121" t="s">
        <v>676</v>
      </c>
    </row>
    <row r="122" spans="1:12" hidden="1" x14ac:dyDescent="0.25">
      <c r="A122" t="s">
        <v>713</v>
      </c>
      <c r="B122">
        <v>2007</v>
      </c>
      <c r="C122" t="s">
        <v>107</v>
      </c>
      <c r="D122" t="s">
        <v>745</v>
      </c>
      <c r="E122" t="str">
        <f t="shared" si="1"/>
        <v>Zeballos R.2007</v>
      </c>
      <c r="F122">
        <v>0.227273</v>
      </c>
      <c r="G122">
        <v>0.59090900000000002</v>
      </c>
      <c r="H122">
        <v>0.18181800000000001</v>
      </c>
      <c r="I122">
        <v>0.18181800000000001</v>
      </c>
      <c r="J122" t="s">
        <v>676</v>
      </c>
    </row>
    <row r="123" spans="1:12" hidden="1" x14ac:dyDescent="0.25">
      <c r="A123" t="s">
        <v>713</v>
      </c>
      <c r="B123">
        <v>2008</v>
      </c>
      <c r="C123" t="s">
        <v>107</v>
      </c>
      <c r="D123" t="s">
        <v>745</v>
      </c>
      <c r="E123" t="str">
        <f t="shared" si="1"/>
        <v>Zeballos R.2008</v>
      </c>
      <c r="F123">
        <v>0.51219499999999996</v>
      </c>
      <c r="G123">
        <v>0.46341500000000002</v>
      </c>
      <c r="H123">
        <v>2.4389999999999998E-2</v>
      </c>
      <c r="I123">
        <v>0</v>
      </c>
      <c r="J123" t="s">
        <v>676</v>
      </c>
    </row>
    <row r="124" spans="1:12" hidden="1" x14ac:dyDescent="0.25">
      <c r="A124" t="s">
        <v>713</v>
      </c>
      <c r="B124">
        <v>2009</v>
      </c>
      <c r="C124" t="s">
        <v>107</v>
      </c>
      <c r="D124" t="s">
        <v>745</v>
      </c>
      <c r="E124" t="str">
        <f t="shared" si="1"/>
        <v>Zeballos R.2009</v>
      </c>
      <c r="F124">
        <v>0.95833299999999999</v>
      </c>
      <c r="G124">
        <v>0</v>
      </c>
      <c r="H124">
        <v>4.1667000000000003E-2</v>
      </c>
      <c r="I124">
        <v>4.1667000000000003E-2</v>
      </c>
      <c r="J124" t="s">
        <v>676</v>
      </c>
    </row>
    <row r="125" spans="1:12" hidden="1" x14ac:dyDescent="0.25">
      <c r="A125" t="s">
        <v>214</v>
      </c>
      <c r="B125">
        <v>2014</v>
      </c>
      <c r="C125" t="s">
        <v>30</v>
      </c>
      <c r="D125" t="s">
        <v>745</v>
      </c>
      <c r="E125" t="str">
        <f t="shared" si="1"/>
        <v>Bedwell R.2014</v>
      </c>
      <c r="F125">
        <v>0.75</v>
      </c>
      <c r="G125">
        <v>0</v>
      </c>
      <c r="H125">
        <v>0.25</v>
      </c>
      <c r="I125">
        <v>0</v>
      </c>
      <c r="J125" t="s">
        <v>676</v>
      </c>
    </row>
    <row r="126" spans="1:12" hidden="1" x14ac:dyDescent="0.25">
      <c r="A126" t="s">
        <v>214</v>
      </c>
      <c r="B126">
        <v>2015</v>
      </c>
      <c r="C126" t="s">
        <v>30</v>
      </c>
      <c r="D126" t="s">
        <v>745</v>
      </c>
      <c r="E126" t="str">
        <f t="shared" si="1"/>
        <v>Bedwell R.2015</v>
      </c>
      <c r="F126">
        <v>0.8</v>
      </c>
      <c r="G126">
        <v>0</v>
      </c>
      <c r="H126">
        <v>0.2</v>
      </c>
      <c r="I126">
        <v>0.2</v>
      </c>
      <c r="J126" t="s">
        <v>676</v>
      </c>
      <c r="K126">
        <v>0.8</v>
      </c>
      <c r="L126">
        <v>1</v>
      </c>
    </row>
    <row r="127" spans="1:12" hidden="1" x14ac:dyDescent="0.25">
      <c r="A127" t="s">
        <v>214</v>
      </c>
      <c r="B127">
        <v>2016</v>
      </c>
      <c r="C127" t="s">
        <v>30</v>
      </c>
      <c r="D127" t="s">
        <v>745</v>
      </c>
      <c r="E127" t="str">
        <f t="shared" si="1"/>
        <v>Bedwell R.2016</v>
      </c>
      <c r="F127">
        <v>0.66666700000000001</v>
      </c>
      <c r="G127">
        <v>0</v>
      </c>
      <c r="H127">
        <v>0.33333299999999999</v>
      </c>
      <c r="I127">
        <v>0.33333299999999999</v>
      </c>
      <c r="J127" t="s">
        <v>676</v>
      </c>
    </row>
    <row r="128" spans="1:12" hidden="1" x14ac:dyDescent="0.25">
      <c r="A128" t="s">
        <v>214</v>
      </c>
      <c r="B128">
        <v>2017</v>
      </c>
      <c r="C128" t="s">
        <v>30</v>
      </c>
      <c r="D128" t="s">
        <v>745</v>
      </c>
      <c r="E128" t="str">
        <f t="shared" si="1"/>
        <v>Bedwell R.2017</v>
      </c>
      <c r="F128">
        <v>0.90909099999999998</v>
      </c>
      <c r="G128">
        <v>0</v>
      </c>
      <c r="H128">
        <v>9.0909000000000004E-2</v>
      </c>
      <c r="I128">
        <v>9.0909000000000004E-2</v>
      </c>
      <c r="J128" t="s">
        <v>676</v>
      </c>
      <c r="K128">
        <v>0.909090909</v>
      </c>
      <c r="L128">
        <v>1</v>
      </c>
    </row>
    <row r="129" spans="1:10" hidden="1" x14ac:dyDescent="0.25">
      <c r="A129" t="s">
        <v>214</v>
      </c>
      <c r="B129">
        <v>2018</v>
      </c>
      <c r="C129" t="s">
        <v>30</v>
      </c>
      <c r="D129" t="s">
        <v>745</v>
      </c>
      <c r="E129" t="str">
        <f t="shared" si="1"/>
        <v>Bedwell R.2018</v>
      </c>
      <c r="F129">
        <v>0.96666700000000005</v>
      </c>
      <c r="G129">
        <v>0</v>
      </c>
      <c r="H129">
        <v>3.3333000000000002E-2</v>
      </c>
      <c r="I129">
        <v>3.3333000000000002E-2</v>
      </c>
      <c r="J129" t="s">
        <v>676</v>
      </c>
    </row>
    <row r="130" spans="1:10" hidden="1" x14ac:dyDescent="0.25">
      <c r="A130" t="s">
        <v>214</v>
      </c>
      <c r="B130">
        <v>2019</v>
      </c>
      <c r="C130" t="s">
        <v>30</v>
      </c>
      <c r="D130" t="s">
        <v>745</v>
      </c>
      <c r="E130" t="str">
        <f t="shared" si="1"/>
        <v>Bedwell R.2019</v>
      </c>
      <c r="F130">
        <v>0.68181800000000004</v>
      </c>
      <c r="G130">
        <v>0</v>
      </c>
      <c r="H130">
        <v>0.31818200000000002</v>
      </c>
      <c r="I130">
        <v>9.0909000000000004E-2</v>
      </c>
      <c r="J130" t="s">
        <v>676</v>
      </c>
    </row>
    <row r="131" spans="1:10" hidden="1" x14ac:dyDescent="0.25">
      <c r="A131" t="s">
        <v>214</v>
      </c>
      <c r="B131">
        <v>2020</v>
      </c>
      <c r="C131" t="s">
        <v>30</v>
      </c>
      <c r="D131" t="s">
        <v>745</v>
      </c>
      <c r="E131" t="str">
        <f t="shared" si="1"/>
        <v>Bedwell R.2020</v>
      </c>
      <c r="F131">
        <v>1</v>
      </c>
      <c r="G131">
        <v>0</v>
      </c>
      <c r="H131">
        <v>0</v>
      </c>
      <c r="I131">
        <v>0</v>
      </c>
      <c r="J131" t="s">
        <v>676</v>
      </c>
    </row>
    <row r="132" spans="1:10" hidden="1" x14ac:dyDescent="0.25">
      <c r="A132" t="s">
        <v>214</v>
      </c>
      <c r="B132">
        <v>2021</v>
      </c>
      <c r="C132" t="s">
        <v>30</v>
      </c>
      <c r="D132" t="s">
        <v>745</v>
      </c>
      <c r="E132" t="str">
        <f t="shared" si="1"/>
        <v>Bedwell R.2021</v>
      </c>
      <c r="F132">
        <v>1</v>
      </c>
      <c r="G132">
        <v>0</v>
      </c>
      <c r="H132">
        <v>0</v>
      </c>
      <c r="I132">
        <v>0</v>
      </c>
      <c r="J132" t="s">
        <v>676</v>
      </c>
    </row>
    <row r="133" spans="1:10" hidden="1" x14ac:dyDescent="0.25">
      <c r="A133" t="s">
        <v>698</v>
      </c>
      <c r="B133">
        <v>2011</v>
      </c>
      <c r="C133" t="s">
        <v>36</v>
      </c>
      <c r="D133" t="s">
        <v>745</v>
      </c>
      <c r="E133" t="str">
        <f t="shared" si="1"/>
        <v>Cypre R.2011</v>
      </c>
      <c r="F133">
        <v>1</v>
      </c>
      <c r="G133">
        <v>0</v>
      </c>
      <c r="H133">
        <v>0</v>
      </c>
      <c r="I133">
        <v>0</v>
      </c>
      <c r="J133" t="s">
        <v>676</v>
      </c>
    </row>
    <row r="134" spans="1:10" hidden="1" x14ac:dyDescent="0.25">
      <c r="A134" t="s">
        <v>698</v>
      </c>
      <c r="B134">
        <v>2014</v>
      </c>
      <c r="C134" t="s">
        <v>36</v>
      </c>
      <c r="D134" t="s">
        <v>745</v>
      </c>
      <c r="E134" t="str">
        <f t="shared" ref="E134:E197" si="2">A134&amp;"."&amp;B134</f>
        <v>Cypre R.2014</v>
      </c>
      <c r="F134">
        <v>1</v>
      </c>
      <c r="G134">
        <v>0</v>
      </c>
      <c r="H134">
        <v>0</v>
      </c>
      <c r="I134">
        <v>0</v>
      </c>
      <c r="J134" t="s">
        <v>676</v>
      </c>
    </row>
    <row r="135" spans="1:10" hidden="1" x14ac:dyDescent="0.25">
      <c r="A135" t="s">
        <v>698</v>
      </c>
      <c r="B135">
        <v>2015</v>
      </c>
      <c r="C135" t="s">
        <v>36</v>
      </c>
      <c r="D135" t="s">
        <v>745</v>
      </c>
      <c r="E135" t="str">
        <f t="shared" si="2"/>
        <v>Cypre R.2015</v>
      </c>
      <c r="F135">
        <v>1</v>
      </c>
      <c r="G135">
        <v>0</v>
      </c>
      <c r="H135">
        <v>0</v>
      </c>
      <c r="I135">
        <v>0</v>
      </c>
      <c r="J135" t="s">
        <v>676</v>
      </c>
    </row>
    <row r="136" spans="1:10" hidden="1" x14ac:dyDescent="0.25">
      <c r="A136" t="s">
        <v>698</v>
      </c>
      <c r="B136">
        <v>2016</v>
      </c>
      <c r="C136" t="s">
        <v>36</v>
      </c>
      <c r="D136" t="s">
        <v>745</v>
      </c>
      <c r="E136" t="str">
        <f t="shared" si="2"/>
        <v>Cypre R.2016</v>
      </c>
      <c r="F136">
        <v>0.90909099999999998</v>
      </c>
      <c r="G136">
        <v>0</v>
      </c>
      <c r="H136">
        <v>9.0909000000000004E-2</v>
      </c>
      <c r="I136">
        <v>9.0909000000000004E-2</v>
      </c>
      <c r="J136" t="s">
        <v>676</v>
      </c>
    </row>
    <row r="137" spans="1:10" hidden="1" x14ac:dyDescent="0.25">
      <c r="A137" t="s">
        <v>698</v>
      </c>
      <c r="B137">
        <v>2017</v>
      </c>
      <c r="C137" t="s">
        <v>36</v>
      </c>
      <c r="D137" t="s">
        <v>745</v>
      </c>
      <c r="E137" t="str">
        <f t="shared" si="2"/>
        <v>Cypre R.2017</v>
      </c>
      <c r="F137">
        <v>1</v>
      </c>
      <c r="G137">
        <v>0</v>
      </c>
      <c r="H137">
        <v>0</v>
      </c>
      <c r="I137">
        <v>0</v>
      </c>
      <c r="J137" t="s">
        <v>676</v>
      </c>
    </row>
    <row r="138" spans="1:10" hidden="1" x14ac:dyDescent="0.25">
      <c r="A138" t="s">
        <v>698</v>
      </c>
      <c r="B138">
        <v>2019</v>
      </c>
      <c r="C138" t="s">
        <v>36</v>
      </c>
      <c r="D138" t="s">
        <v>745</v>
      </c>
      <c r="E138" t="str">
        <f t="shared" si="2"/>
        <v>Cypre R.2019</v>
      </c>
      <c r="F138">
        <v>0.88888900000000004</v>
      </c>
      <c r="G138">
        <v>0</v>
      </c>
      <c r="H138">
        <v>0.111111</v>
      </c>
      <c r="I138">
        <v>0.111111</v>
      </c>
      <c r="J138" t="s">
        <v>676</v>
      </c>
    </row>
    <row r="139" spans="1:10" hidden="1" x14ac:dyDescent="0.25">
      <c r="A139" t="s">
        <v>698</v>
      </c>
      <c r="B139">
        <v>2020</v>
      </c>
      <c r="C139" t="s">
        <v>36</v>
      </c>
      <c r="D139" t="s">
        <v>745</v>
      </c>
      <c r="E139" t="str">
        <f t="shared" si="2"/>
        <v>Cypre R.2020</v>
      </c>
      <c r="F139">
        <v>1</v>
      </c>
      <c r="G139">
        <v>0</v>
      </c>
      <c r="H139">
        <v>0</v>
      </c>
      <c r="I139">
        <v>0</v>
      </c>
      <c r="J139" t="s">
        <v>676</v>
      </c>
    </row>
    <row r="140" spans="1:10" hidden="1" x14ac:dyDescent="0.25">
      <c r="A140" t="s">
        <v>691</v>
      </c>
      <c r="B140">
        <v>2015</v>
      </c>
      <c r="C140" t="s">
        <v>78</v>
      </c>
      <c r="D140" t="s">
        <v>745</v>
      </c>
      <c r="E140" t="str">
        <f t="shared" si="2"/>
        <v>Megin R.2015</v>
      </c>
      <c r="F140">
        <v>0.33333299999999999</v>
      </c>
      <c r="G140">
        <v>0</v>
      </c>
      <c r="H140">
        <v>0.66666700000000001</v>
      </c>
      <c r="I140">
        <v>0.66666700000000001</v>
      </c>
      <c r="J140" t="s">
        <v>676</v>
      </c>
    </row>
    <row r="141" spans="1:10" hidden="1" x14ac:dyDescent="0.25">
      <c r="A141" t="s">
        <v>691</v>
      </c>
      <c r="B141">
        <v>2017</v>
      </c>
      <c r="C141" t="s">
        <v>78</v>
      </c>
      <c r="D141" t="s">
        <v>745</v>
      </c>
      <c r="E141" t="str">
        <f t="shared" si="2"/>
        <v>Megin R.2017</v>
      </c>
      <c r="F141">
        <v>0.5</v>
      </c>
      <c r="G141">
        <v>0</v>
      </c>
      <c r="H141">
        <v>0.5</v>
      </c>
      <c r="I141">
        <v>0.5</v>
      </c>
      <c r="J141" t="s">
        <v>676</v>
      </c>
    </row>
    <row r="142" spans="1:10" hidden="1" x14ac:dyDescent="0.25">
      <c r="A142" t="s">
        <v>692</v>
      </c>
      <c r="B142">
        <v>2010</v>
      </c>
      <c r="C142" t="s">
        <v>84</v>
      </c>
      <c r="D142" t="s">
        <v>745</v>
      </c>
      <c r="E142" t="str">
        <f t="shared" si="2"/>
        <v>Moyeha R.2010</v>
      </c>
      <c r="F142">
        <v>0.45454499999999998</v>
      </c>
      <c r="G142">
        <v>0</v>
      </c>
      <c r="H142">
        <v>0.54545500000000002</v>
      </c>
      <c r="I142">
        <v>0.54545500000000002</v>
      </c>
      <c r="J142" t="s">
        <v>676</v>
      </c>
    </row>
    <row r="143" spans="1:10" hidden="1" x14ac:dyDescent="0.25">
      <c r="A143" t="s">
        <v>692</v>
      </c>
      <c r="B143">
        <v>2011</v>
      </c>
      <c r="C143" t="s">
        <v>84</v>
      </c>
      <c r="D143" t="s">
        <v>745</v>
      </c>
      <c r="E143" t="str">
        <f t="shared" si="2"/>
        <v>Moyeha R.2011</v>
      </c>
      <c r="F143">
        <v>1</v>
      </c>
      <c r="G143">
        <v>0</v>
      </c>
      <c r="H143">
        <v>0</v>
      </c>
      <c r="I143">
        <v>0</v>
      </c>
      <c r="J143" t="s">
        <v>676</v>
      </c>
    </row>
    <row r="144" spans="1:10" hidden="1" x14ac:dyDescent="0.25">
      <c r="A144" t="s">
        <v>692</v>
      </c>
      <c r="B144">
        <v>2017</v>
      </c>
      <c r="C144" t="s">
        <v>84</v>
      </c>
      <c r="D144" t="s">
        <v>745</v>
      </c>
      <c r="E144" t="str">
        <f t="shared" si="2"/>
        <v>Moyeha R.2017</v>
      </c>
      <c r="F144">
        <v>1</v>
      </c>
      <c r="G144">
        <v>0</v>
      </c>
      <c r="H144">
        <v>0</v>
      </c>
      <c r="I144">
        <v>0</v>
      </c>
      <c r="J144" t="s">
        <v>676</v>
      </c>
    </row>
    <row r="145" spans="1:12" hidden="1" x14ac:dyDescent="0.25">
      <c r="A145" t="s">
        <v>712</v>
      </c>
      <c r="B145">
        <v>2011</v>
      </c>
      <c r="C145" t="s">
        <v>104</v>
      </c>
      <c r="D145" t="s">
        <v>745</v>
      </c>
      <c r="E145" t="str">
        <f t="shared" si="2"/>
        <v>Tranquil Cr.2011</v>
      </c>
      <c r="F145">
        <v>1</v>
      </c>
      <c r="G145">
        <v>0</v>
      </c>
      <c r="H145">
        <v>0</v>
      </c>
      <c r="I145">
        <v>0</v>
      </c>
      <c r="J145" t="s">
        <v>676</v>
      </c>
    </row>
    <row r="146" spans="1:12" hidden="1" x14ac:dyDescent="0.25">
      <c r="A146" t="s">
        <v>712</v>
      </c>
      <c r="B146">
        <v>2014</v>
      </c>
      <c r="C146" t="s">
        <v>104</v>
      </c>
      <c r="D146" t="s">
        <v>745</v>
      </c>
      <c r="E146" t="str">
        <f t="shared" si="2"/>
        <v>Tranquil Cr.2014</v>
      </c>
      <c r="F146">
        <v>1</v>
      </c>
      <c r="G146">
        <v>0</v>
      </c>
      <c r="H146">
        <v>0</v>
      </c>
      <c r="I146">
        <v>0</v>
      </c>
      <c r="J146" t="s">
        <v>676</v>
      </c>
    </row>
    <row r="147" spans="1:12" hidden="1" x14ac:dyDescent="0.25">
      <c r="A147" t="s">
        <v>712</v>
      </c>
      <c r="B147">
        <v>2015</v>
      </c>
      <c r="C147" t="s">
        <v>104</v>
      </c>
      <c r="D147" t="s">
        <v>745</v>
      </c>
      <c r="E147" t="str">
        <f t="shared" si="2"/>
        <v>Tranquil Cr.2015</v>
      </c>
      <c r="F147">
        <v>1</v>
      </c>
      <c r="G147">
        <v>0</v>
      </c>
      <c r="H147">
        <v>0</v>
      </c>
      <c r="I147">
        <v>0</v>
      </c>
      <c r="J147" t="s">
        <v>676</v>
      </c>
    </row>
    <row r="148" spans="1:12" hidden="1" x14ac:dyDescent="0.25">
      <c r="A148" t="s">
        <v>712</v>
      </c>
      <c r="B148">
        <v>2016</v>
      </c>
      <c r="C148" t="s">
        <v>104</v>
      </c>
      <c r="D148" t="s">
        <v>745</v>
      </c>
      <c r="E148" t="str">
        <f t="shared" si="2"/>
        <v>Tranquil Cr.2016</v>
      </c>
      <c r="F148">
        <v>1</v>
      </c>
      <c r="G148">
        <v>0</v>
      </c>
      <c r="H148">
        <v>0</v>
      </c>
      <c r="I148">
        <v>0</v>
      </c>
      <c r="J148" t="s">
        <v>676</v>
      </c>
    </row>
    <row r="149" spans="1:12" hidden="1" x14ac:dyDescent="0.25">
      <c r="A149" t="s">
        <v>712</v>
      </c>
      <c r="B149">
        <v>2017</v>
      </c>
      <c r="C149" t="s">
        <v>104</v>
      </c>
      <c r="D149" t="s">
        <v>745</v>
      </c>
      <c r="E149" t="str">
        <f t="shared" si="2"/>
        <v>Tranquil Cr.2017</v>
      </c>
      <c r="F149">
        <v>1</v>
      </c>
      <c r="G149">
        <v>0</v>
      </c>
      <c r="H149">
        <v>0</v>
      </c>
      <c r="I149">
        <v>0</v>
      </c>
      <c r="J149" t="s">
        <v>676</v>
      </c>
      <c r="K149">
        <v>1</v>
      </c>
      <c r="L149">
        <v>1</v>
      </c>
    </row>
    <row r="150" spans="1:12" hidden="1" x14ac:dyDescent="0.25">
      <c r="A150" t="s">
        <v>712</v>
      </c>
      <c r="B150">
        <v>2018</v>
      </c>
      <c r="C150" t="s">
        <v>104</v>
      </c>
      <c r="D150" t="s">
        <v>745</v>
      </c>
      <c r="E150" t="str">
        <f t="shared" si="2"/>
        <v>Tranquil Cr.2018</v>
      </c>
      <c r="F150">
        <v>1</v>
      </c>
      <c r="G150">
        <v>0</v>
      </c>
      <c r="H150">
        <v>0</v>
      </c>
      <c r="I150">
        <v>0</v>
      </c>
      <c r="J150" t="s">
        <v>676</v>
      </c>
    </row>
    <row r="151" spans="1:12" hidden="1" x14ac:dyDescent="0.25">
      <c r="A151" t="s">
        <v>712</v>
      </c>
      <c r="B151">
        <v>2019</v>
      </c>
      <c r="C151" t="s">
        <v>104</v>
      </c>
      <c r="D151" t="s">
        <v>745</v>
      </c>
      <c r="E151" t="str">
        <f t="shared" si="2"/>
        <v>Tranquil Cr.2019</v>
      </c>
      <c r="F151">
        <v>0.66666700000000001</v>
      </c>
      <c r="G151">
        <v>0</v>
      </c>
      <c r="H151">
        <v>0.33333299999999999</v>
      </c>
      <c r="I151">
        <v>0</v>
      </c>
      <c r="J151" t="s">
        <v>676</v>
      </c>
    </row>
    <row r="152" spans="1:12" hidden="1" x14ac:dyDescent="0.25">
      <c r="A152" t="s">
        <v>712</v>
      </c>
      <c r="B152">
        <v>2020</v>
      </c>
      <c r="C152" t="s">
        <v>104</v>
      </c>
      <c r="D152" t="s">
        <v>745</v>
      </c>
      <c r="E152" t="str">
        <f t="shared" si="2"/>
        <v>Tranquil Cr.2020</v>
      </c>
      <c r="F152">
        <v>1</v>
      </c>
      <c r="G152">
        <v>0</v>
      </c>
      <c r="H152">
        <v>0</v>
      </c>
      <c r="I152">
        <v>0</v>
      </c>
      <c r="J152" t="s">
        <v>676</v>
      </c>
    </row>
    <row r="153" spans="1:12" hidden="1" x14ac:dyDescent="0.25">
      <c r="A153" t="s">
        <v>712</v>
      </c>
      <c r="B153">
        <v>2021</v>
      </c>
      <c r="C153" t="s">
        <v>104</v>
      </c>
      <c r="D153" t="s">
        <v>745</v>
      </c>
      <c r="E153" t="str">
        <f t="shared" si="2"/>
        <v>Tranquil Cr.2021</v>
      </c>
      <c r="F153">
        <v>1</v>
      </c>
      <c r="G153">
        <v>0</v>
      </c>
      <c r="H153">
        <v>0</v>
      </c>
      <c r="I153">
        <v>0</v>
      </c>
      <c r="J153" t="s">
        <v>676</v>
      </c>
    </row>
    <row r="154" spans="1:12" hidden="1" x14ac:dyDescent="0.25">
      <c r="A154" t="s">
        <v>199</v>
      </c>
      <c r="B154">
        <v>1998</v>
      </c>
      <c r="C154" t="s">
        <v>94</v>
      </c>
      <c r="D154" t="s">
        <v>745</v>
      </c>
      <c r="E154" t="str">
        <f t="shared" si="2"/>
        <v>Somass.1998</v>
      </c>
      <c r="F154">
        <v>8.7248000000000006E-2</v>
      </c>
      <c r="G154">
        <v>0.91107400000000005</v>
      </c>
      <c r="H154">
        <v>1.678E-3</v>
      </c>
      <c r="I154">
        <v>0</v>
      </c>
      <c r="J154" t="s">
        <v>676</v>
      </c>
      <c r="K154">
        <v>0</v>
      </c>
      <c r="L154">
        <v>0</v>
      </c>
    </row>
    <row r="155" spans="1:12" hidden="1" x14ac:dyDescent="0.25">
      <c r="A155" t="s">
        <v>199</v>
      </c>
      <c r="B155">
        <v>1999</v>
      </c>
      <c r="C155" t="s">
        <v>94</v>
      </c>
      <c r="D155" t="s">
        <v>745</v>
      </c>
      <c r="E155" t="str">
        <f t="shared" si="2"/>
        <v>Somass.1999</v>
      </c>
      <c r="F155">
        <v>6.8750000000000006E-2</v>
      </c>
      <c r="G155">
        <v>0.93125000000000002</v>
      </c>
      <c r="H155">
        <v>0</v>
      </c>
      <c r="I155">
        <v>0</v>
      </c>
      <c r="J155" t="s">
        <v>676</v>
      </c>
      <c r="K155">
        <v>1.4886165E-2</v>
      </c>
      <c r="L155">
        <v>1.4886165E-2</v>
      </c>
    </row>
    <row r="156" spans="1:12" hidden="1" x14ac:dyDescent="0.25">
      <c r="A156" t="s">
        <v>199</v>
      </c>
      <c r="B156">
        <v>2000</v>
      </c>
      <c r="C156" t="s">
        <v>94</v>
      </c>
      <c r="D156" t="s">
        <v>745</v>
      </c>
      <c r="E156" t="str">
        <f t="shared" si="2"/>
        <v>Somass.2000</v>
      </c>
      <c r="F156">
        <v>8.0389000000000002E-2</v>
      </c>
      <c r="G156">
        <v>0.91961099999999996</v>
      </c>
      <c r="H156">
        <v>0</v>
      </c>
      <c r="I156">
        <v>0</v>
      </c>
      <c r="J156" t="s">
        <v>676</v>
      </c>
      <c r="K156">
        <v>2.0407864000000001E-2</v>
      </c>
      <c r="L156">
        <v>2.0407864000000001E-2</v>
      </c>
    </row>
    <row r="157" spans="1:12" hidden="1" x14ac:dyDescent="0.25">
      <c r="A157" t="s">
        <v>199</v>
      </c>
      <c r="B157">
        <v>2001</v>
      </c>
      <c r="C157" t="s">
        <v>94</v>
      </c>
      <c r="D157" t="s">
        <v>745</v>
      </c>
      <c r="E157" t="str">
        <f t="shared" si="2"/>
        <v>Somass.2001</v>
      </c>
      <c r="F157">
        <v>2.6246999999999999E-2</v>
      </c>
      <c r="G157">
        <v>0.97112900000000002</v>
      </c>
      <c r="H157">
        <v>2.6250000000000002E-3</v>
      </c>
      <c r="I157">
        <v>0</v>
      </c>
      <c r="J157" t="s">
        <v>676</v>
      </c>
      <c r="K157">
        <v>2.0018530000000001E-3</v>
      </c>
      <c r="L157">
        <v>2.0052389999999998E-3</v>
      </c>
    </row>
    <row r="158" spans="1:12" hidden="1" x14ac:dyDescent="0.25">
      <c r="A158" t="s">
        <v>199</v>
      </c>
      <c r="B158">
        <v>2002</v>
      </c>
      <c r="C158" t="s">
        <v>94</v>
      </c>
      <c r="D158" t="s">
        <v>745</v>
      </c>
      <c r="E158" t="str">
        <f t="shared" si="2"/>
        <v>Somass.2002</v>
      </c>
      <c r="F158">
        <v>4.3427E-2</v>
      </c>
      <c r="G158">
        <v>0.955399</v>
      </c>
      <c r="H158">
        <v>1.1739999999999999E-3</v>
      </c>
      <c r="I158">
        <v>0</v>
      </c>
      <c r="J158" t="s">
        <v>676</v>
      </c>
      <c r="K158">
        <v>0</v>
      </c>
      <c r="L158">
        <v>0</v>
      </c>
    </row>
    <row r="159" spans="1:12" hidden="1" x14ac:dyDescent="0.25">
      <c r="A159" t="s">
        <v>199</v>
      </c>
      <c r="B159">
        <v>2003</v>
      </c>
      <c r="C159" t="s">
        <v>94</v>
      </c>
      <c r="D159" t="s">
        <v>745</v>
      </c>
      <c r="E159" t="str">
        <f t="shared" si="2"/>
        <v>Somass.2003</v>
      </c>
      <c r="F159">
        <v>5.8386E-2</v>
      </c>
      <c r="G159">
        <v>0.93949000000000005</v>
      </c>
      <c r="H159">
        <v>2.1229999999999999E-3</v>
      </c>
      <c r="I159">
        <v>0</v>
      </c>
      <c r="J159" t="s">
        <v>676</v>
      </c>
      <c r="K159">
        <v>4.574435E-3</v>
      </c>
      <c r="L159">
        <v>4.5929830000000001E-3</v>
      </c>
    </row>
    <row r="160" spans="1:12" hidden="1" x14ac:dyDescent="0.25">
      <c r="A160" t="s">
        <v>199</v>
      </c>
      <c r="B160">
        <v>2004</v>
      </c>
      <c r="C160" t="s">
        <v>94</v>
      </c>
      <c r="D160" t="s">
        <v>745</v>
      </c>
      <c r="E160" t="str">
        <f t="shared" si="2"/>
        <v>Somass.2004</v>
      </c>
      <c r="F160">
        <v>4.9260999999999999E-2</v>
      </c>
      <c r="G160">
        <v>0.950739</v>
      </c>
      <c r="H160">
        <v>0</v>
      </c>
      <c r="I160">
        <v>0</v>
      </c>
      <c r="J160" t="s">
        <v>676</v>
      </c>
      <c r="K160">
        <v>0</v>
      </c>
      <c r="L160">
        <v>0</v>
      </c>
    </row>
    <row r="161" spans="1:12" hidden="1" x14ac:dyDescent="0.25">
      <c r="A161" t="s">
        <v>199</v>
      </c>
      <c r="B161">
        <v>2005</v>
      </c>
      <c r="C161" t="s">
        <v>94</v>
      </c>
      <c r="D161" t="s">
        <v>745</v>
      </c>
      <c r="E161" t="str">
        <f t="shared" si="2"/>
        <v>Somass.2005</v>
      </c>
      <c r="F161">
        <v>3.8990999999999998E-2</v>
      </c>
      <c r="G161">
        <v>0.961009</v>
      </c>
      <c r="H161">
        <v>0</v>
      </c>
      <c r="I161">
        <v>0</v>
      </c>
      <c r="J161" t="s">
        <v>676</v>
      </c>
      <c r="K161">
        <v>1.8395017999999999E-2</v>
      </c>
      <c r="L161">
        <v>1.8395017999999999E-2</v>
      </c>
    </row>
    <row r="162" spans="1:12" hidden="1" x14ac:dyDescent="0.25">
      <c r="A162" t="s">
        <v>199</v>
      </c>
      <c r="B162">
        <v>2006</v>
      </c>
      <c r="C162" t="s">
        <v>94</v>
      </c>
      <c r="D162" t="s">
        <v>745</v>
      </c>
      <c r="E162" t="str">
        <f t="shared" si="2"/>
        <v>Somass.2006</v>
      </c>
      <c r="F162">
        <v>3.0825999999999999E-2</v>
      </c>
      <c r="G162">
        <v>0.96917399999999998</v>
      </c>
      <c r="H162">
        <v>0</v>
      </c>
      <c r="I162">
        <v>0</v>
      </c>
      <c r="J162" t="s">
        <v>676</v>
      </c>
      <c r="K162">
        <v>0</v>
      </c>
      <c r="L162">
        <v>0</v>
      </c>
    </row>
    <row r="163" spans="1:12" hidden="1" x14ac:dyDescent="0.25">
      <c r="A163" t="s">
        <v>199</v>
      </c>
      <c r="B163">
        <v>2007</v>
      </c>
      <c r="C163" t="s">
        <v>94</v>
      </c>
      <c r="D163" t="s">
        <v>745</v>
      </c>
      <c r="E163" t="str">
        <f t="shared" si="2"/>
        <v>Somass.2007</v>
      </c>
      <c r="F163">
        <v>5.7175999999999998E-2</v>
      </c>
      <c r="G163">
        <v>0.94165699999999997</v>
      </c>
      <c r="H163">
        <v>1.1670000000000001E-3</v>
      </c>
      <c r="I163">
        <v>0</v>
      </c>
      <c r="J163" t="s">
        <v>676</v>
      </c>
      <c r="K163">
        <v>3.1331592999999998E-2</v>
      </c>
      <c r="L163">
        <v>3.1331592999999998E-2</v>
      </c>
    </row>
    <row r="164" spans="1:12" hidden="1" x14ac:dyDescent="0.25">
      <c r="A164" t="s">
        <v>199</v>
      </c>
      <c r="B164">
        <v>2008</v>
      </c>
      <c r="C164" t="s">
        <v>94</v>
      </c>
      <c r="D164" t="s">
        <v>745</v>
      </c>
      <c r="E164" t="str">
        <f t="shared" si="2"/>
        <v>Somass.2008</v>
      </c>
      <c r="F164">
        <v>8.5460999999999995E-2</v>
      </c>
      <c r="G164">
        <v>0.91453899999999999</v>
      </c>
      <c r="H164">
        <v>0</v>
      </c>
      <c r="I164">
        <v>0</v>
      </c>
      <c r="J164" t="s">
        <v>676</v>
      </c>
      <c r="K164">
        <v>3.2728973000000001E-2</v>
      </c>
      <c r="L164">
        <v>3.2728973000000001E-2</v>
      </c>
    </row>
    <row r="165" spans="1:12" hidden="1" x14ac:dyDescent="0.25">
      <c r="A165" t="s">
        <v>199</v>
      </c>
      <c r="B165">
        <v>2009</v>
      </c>
      <c r="C165" t="s">
        <v>94</v>
      </c>
      <c r="D165" t="s">
        <v>745</v>
      </c>
      <c r="E165" t="str">
        <f t="shared" si="2"/>
        <v>Somass.2009</v>
      </c>
      <c r="F165">
        <v>3.0380000000000001E-2</v>
      </c>
      <c r="G165">
        <v>0.96202500000000002</v>
      </c>
      <c r="H165">
        <v>7.5950000000000002E-3</v>
      </c>
      <c r="I165">
        <v>0</v>
      </c>
      <c r="J165" t="s">
        <v>676</v>
      </c>
      <c r="K165">
        <v>2.9632040000000001E-3</v>
      </c>
      <c r="L165">
        <v>2.986902E-3</v>
      </c>
    </row>
    <row r="166" spans="1:12" hidden="1" x14ac:dyDescent="0.25">
      <c r="A166" t="s">
        <v>199</v>
      </c>
      <c r="B166">
        <v>2010</v>
      </c>
      <c r="C166" t="s">
        <v>94</v>
      </c>
      <c r="D166" t="s">
        <v>745</v>
      </c>
      <c r="E166" t="str">
        <f t="shared" si="2"/>
        <v>Somass.2010</v>
      </c>
      <c r="F166">
        <v>4.1389000000000002E-2</v>
      </c>
      <c r="G166">
        <v>0.95727600000000002</v>
      </c>
      <c r="H166">
        <v>1.335E-3</v>
      </c>
      <c r="I166">
        <v>0</v>
      </c>
      <c r="J166" t="s">
        <v>676</v>
      </c>
      <c r="K166">
        <v>1.1686578E-2</v>
      </c>
      <c r="L166">
        <v>1.1721683E-2</v>
      </c>
    </row>
    <row r="167" spans="1:12" hidden="1" x14ac:dyDescent="0.25">
      <c r="A167" t="s">
        <v>199</v>
      </c>
      <c r="B167">
        <v>2011</v>
      </c>
      <c r="C167" t="s">
        <v>94</v>
      </c>
      <c r="D167" t="s">
        <v>745</v>
      </c>
      <c r="E167" t="str">
        <f t="shared" si="2"/>
        <v>Somass.2011</v>
      </c>
      <c r="F167">
        <v>3.8911000000000001E-2</v>
      </c>
      <c r="G167">
        <v>0.96108899999999997</v>
      </c>
      <c r="H167">
        <v>0</v>
      </c>
      <c r="I167">
        <v>0</v>
      </c>
      <c r="J167" t="s">
        <v>676</v>
      </c>
      <c r="K167">
        <v>0</v>
      </c>
      <c r="L167">
        <v>0</v>
      </c>
    </row>
    <row r="168" spans="1:12" hidden="1" x14ac:dyDescent="0.25">
      <c r="A168" t="s">
        <v>199</v>
      </c>
      <c r="B168">
        <v>2012</v>
      </c>
      <c r="C168" t="s">
        <v>94</v>
      </c>
      <c r="D168" t="s">
        <v>745</v>
      </c>
      <c r="E168" t="str">
        <f t="shared" si="2"/>
        <v>Somass.2012</v>
      </c>
      <c r="F168">
        <v>9.3508999999999995E-2</v>
      </c>
      <c r="G168">
        <v>0.90429000000000004</v>
      </c>
      <c r="H168">
        <v>2.2000000000000001E-3</v>
      </c>
      <c r="I168">
        <v>2.2000000000000001E-3</v>
      </c>
      <c r="J168" t="s">
        <v>676</v>
      </c>
      <c r="K168">
        <v>9.0586420000000004E-3</v>
      </c>
      <c r="L168">
        <v>9.1047920000000004E-3</v>
      </c>
    </row>
    <row r="169" spans="1:12" hidden="1" x14ac:dyDescent="0.25">
      <c r="A169" t="s">
        <v>199</v>
      </c>
      <c r="B169">
        <v>2013</v>
      </c>
      <c r="C169" t="s">
        <v>94</v>
      </c>
      <c r="D169" t="s">
        <v>745</v>
      </c>
      <c r="E169" t="str">
        <f t="shared" si="2"/>
        <v>Somass.2013</v>
      </c>
      <c r="F169">
        <v>0.111111</v>
      </c>
      <c r="G169">
        <v>0.88888900000000004</v>
      </c>
      <c r="H169">
        <v>0</v>
      </c>
      <c r="I169">
        <v>0</v>
      </c>
      <c r="J169" t="s">
        <v>676</v>
      </c>
      <c r="K169">
        <v>4.7014860000000004E-3</v>
      </c>
      <c r="L169">
        <v>4.7014860000000004E-3</v>
      </c>
    </row>
    <row r="170" spans="1:12" hidden="1" x14ac:dyDescent="0.25">
      <c r="A170" t="s">
        <v>199</v>
      </c>
      <c r="B170">
        <v>2014</v>
      </c>
      <c r="C170" t="s">
        <v>94</v>
      </c>
      <c r="D170" t="s">
        <v>745</v>
      </c>
      <c r="E170" t="str">
        <f t="shared" si="2"/>
        <v>Somass.2014</v>
      </c>
      <c r="F170">
        <v>5.4945000000000001E-2</v>
      </c>
      <c r="G170">
        <v>0.94505499999999998</v>
      </c>
      <c r="H170">
        <v>0</v>
      </c>
      <c r="I170">
        <v>0</v>
      </c>
      <c r="J170" t="s">
        <v>676</v>
      </c>
      <c r="K170">
        <v>0</v>
      </c>
      <c r="L170">
        <v>0</v>
      </c>
    </row>
    <row r="171" spans="1:12" hidden="1" x14ac:dyDescent="0.25">
      <c r="A171" t="s">
        <v>199</v>
      </c>
      <c r="B171">
        <v>2015</v>
      </c>
      <c r="C171" t="s">
        <v>94</v>
      </c>
      <c r="D171" t="s">
        <v>745</v>
      </c>
      <c r="E171" t="str">
        <f t="shared" si="2"/>
        <v>Somass.2015</v>
      </c>
      <c r="F171">
        <v>0.13377900000000001</v>
      </c>
      <c r="G171">
        <v>0.86287599999999998</v>
      </c>
      <c r="H171">
        <v>3.3440000000000002E-3</v>
      </c>
      <c r="I171">
        <v>1.1150000000000001E-3</v>
      </c>
      <c r="J171" t="s">
        <v>676</v>
      </c>
      <c r="K171">
        <v>8.8772750000000004E-3</v>
      </c>
      <c r="L171">
        <v>8.8772750000000004E-3</v>
      </c>
    </row>
    <row r="172" spans="1:12" hidden="1" x14ac:dyDescent="0.25">
      <c r="A172" t="s">
        <v>199</v>
      </c>
      <c r="B172">
        <v>2016</v>
      </c>
      <c r="C172" t="s">
        <v>94</v>
      </c>
      <c r="D172" t="s">
        <v>745</v>
      </c>
      <c r="E172" t="str">
        <f t="shared" si="2"/>
        <v>Somass.2016</v>
      </c>
      <c r="F172">
        <v>7.6826000000000005E-2</v>
      </c>
      <c r="G172">
        <v>0.920655</v>
      </c>
      <c r="H172">
        <v>2.519E-3</v>
      </c>
      <c r="I172">
        <v>2.519E-3</v>
      </c>
      <c r="J172" t="s">
        <v>676</v>
      </c>
      <c r="K172">
        <v>0</v>
      </c>
      <c r="L172">
        <v>0</v>
      </c>
    </row>
    <row r="173" spans="1:12" hidden="1" x14ac:dyDescent="0.25">
      <c r="A173" t="s">
        <v>199</v>
      </c>
      <c r="B173">
        <v>2017</v>
      </c>
      <c r="C173" t="s">
        <v>94</v>
      </c>
      <c r="D173" t="s">
        <v>745</v>
      </c>
      <c r="E173" t="str">
        <f t="shared" si="2"/>
        <v>Somass.2017</v>
      </c>
      <c r="F173">
        <v>8.1508999999999998E-2</v>
      </c>
      <c r="G173">
        <v>0.91362500000000002</v>
      </c>
      <c r="H173">
        <v>4.8659999999999997E-3</v>
      </c>
      <c r="I173">
        <v>1.217E-3</v>
      </c>
      <c r="J173" t="s">
        <v>676</v>
      </c>
      <c r="K173">
        <v>1.0281458E-2</v>
      </c>
      <c r="L173">
        <v>1.0358736E-2</v>
      </c>
    </row>
    <row r="174" spans="1:12" hidden="1" x14ac:dyDescent="0.25">
      <c r="A174" t="s">
        <v>199</v>
      </c>
      <c r="B174">
        <v>2018</v>
      </c>
      <c r="C174" t="s">
        <v>94</v>
      </c>
      <c r="D174" t="s">
        <v>745</v>
      </c>
      <c r="E174" t="str">
        <f t="shared" si="2"/>
        <v>Somass.2018</v>
      </c>
      <c r="F174">
        <v>0.119718</v>
      </c>
      <c r="G174">
        <v>0.88028200000000001</v>
      </c>
      <c r="H174">
        <v>0</v>
      </c>
      <c r="I174">
        <v>0</v>
      </c>
      <c r="J174" t="s">
        <v>676</v>
      </c>
    </row>
    <row r="175" spans="1:12" hidden="1" x14ac:dyDescent="0.25">
      <c r="A175" t="s">
        <v>199</v>
      </c>
      <c r="B175">
        <v>2019</v>
      </c>
      <c r="C175" t="s">
        <v>94</v>
      </c>
      <c r="D175" t="s">
        <v>745</v>
      </c>
      <c r="E175" t="str">
        <f t="shared" si="2"/>
        <v>Somass.2019</v>
      </c>
      <c r="F175">
        <v>0.17485500000000001</v>
      </c>
      <c r="G175">
        <v>0.82514500000000002</v>
      </c>
      <c r="H175">
        <v>0</v>
      </c>
      <c r="I175">
        <v>0</v>
      </c>
      <c r="J175" t="s">
        <v>676</v>
      </c>
    </row>
    <row r="176" spans="1:12" hidden="1" x14ac:dyDescent="0.25">
      <c r="A176" t="s">
        <v>199</v>
      </c>
      <c r="B176">
        <v>2020</v>
      </c>
      <c r="C176" t="s">
        <v>94</v>
      </c>
      <c r="D176" t="s">
        <v>745</v>
      </c>
      <c r="E176" t="str">
        <f t="shared" si="2"/>
        <v>Somass.2020</v>
      </c>
      <c r="F176">
        <v>0.22883999999999999</v>
      </c>
      <c r="G176">
        <v>0.76175499999999996</v>
      </c>
      <c r="H176">
        <v>9.4039999999999992E-3</v>
      </c>
      <c r="I176">
        <v>0</v>
      </c>
      <c r="J176" t="s">
        <v>676</v>
      </c>
    </row>
    <row r="177" spans="1:12" hidden="1" x14ac:dyDescent="0.25">
      <c r="A177" t="s">
        <v>199</v>
      </c>
      <c r="B177">
        <v>2021</v>
      </c>
      <c r="C177" t="s">
        <v>94</v>
      </c>
      <c r="D177" t="s">
        <v>745</v>
      </c>
      <c r="E177" t="str">
        <f t="shared" si="2"/>
        <v>Somass.2021</v>
      </c>
      <c r="F177">
        <v>0.36310700000000001</v>
      </c>
      <c r="G177">
        <v>0.63689300000000004</v>
      </c>
      <c r="H177">
        <v>0</v>
      </c>
      <c r="I177">
        <v>0</v>
      </c>
      <c r="J177" t="s">
        <v>676</v>
      </c>
    </row>
    <row r="178" spans="1:12" hidden="1" x14ac:dyDescent="0.25">
      <c r="A178" t="s">
        <v>694</v>
      </c>
      <c r="B178">
        <v>1999</v>
      </c>
      <c r="C178" t="s">
        <v>85</v>
      </c>
      <c r="D178" t="s">
        <v>745</v>
      </c>
      <c r="E178" t="str">
        <f t="shared" si="2"/>
        <v>Nahmint R.1999</v>
      </c>
      <c r="F178">
        <v>0.98823499999999997</v>
      </c>
      <c r="G178">
        <v>0</v>
      </c>
      <c r="H178">
        <v>1.1764999999999999E-2</v>
      </c>
      <c r="I178">
        <v>0</v>
      </c>
      <c r="J178" t="s">
        <v>676</v>
      </c>
      <c r="K178">
        <v>0.98823529399999999</v>
      </c>
      <c r="L178">
        <v>1</v>
      </c>
    </row>
    <row r="179" spans="1:12" hidden="1" x14ac:dyDescent="0.25">
      <c r="A179" t="s">
        <v>694</v>
      </c>
      <c r="B179">
        <v>2000</v>
      </c>
      <c r="C179" t="s">
        <v>85</v>
      </c>
      <c r="D179" t="s">
        <v>745</v>
      </c>
      <c r="E179" t="str">
        <f t="shared" si="2"/>
        <v>Nahmint R.2000</v>
      </c>
      <c r="F179">
        <v>0.66666700000000001</v>
      </c>
      <c r="G179">
        <v>0.33333299999999999</v>
      </c>
      <c r="H179">
        <v>0</v>
      </c>
      <c r="I179">
        <v>0</v>
      </c>
      <c r="J179" t="s">
        <v>676</v>
      </c>
    </row>
    <row r="180" spans="1:12" hidden="1" x14ac:dyDescent="0.25">
      <c r="A180" t="s">
        <v>694</v>
      </c>
      <c r="B180">
        <v>2001</v>
      </c>
      <c r="C180" t="s">
        <v>85</v>
      </c>
      <c r="D180" t="s">
        <v>745</v>
      </c>
      <c r="E180" t="str">
        <f t="shared" si="2"/>
        <v>Nahmint R.2001</v>
      </c>
      <c r="F180">
        <v>0.4</v>
      </c>
      <c r="G180">
        <v>0.4</v>
      </c>
      <c r="H180">
        <v>0.2</v>
      </c>
      <c r="I180">
        <v>0</v>
      </c>
      <c r="J180" t="s">
        <v>676</v>
      </c>
      <c r="K180">
        <v>0.4</v>
      </c>
      <c r="L180">
        <v>0.4</v>
      </c>
    </row>
    <row r="181" spans="1:12" hidden="1" x14ac:dyDescent="0.25">
      <c r="A181" t="s">
        <v>694</v>
      </c>
      <c r="B181">
        <v>2002</v>
      </c>
      <c r="C181" t="s">
        <v>85</v>
      </c>
      <c r="D181" t="s">
        <v>745</v>
      </c>
      <c r="E181" t="str">
        <f t="shared" si="2"/>
        <v>Nahmint R.2002</v>
      </c>
      <c r="F181">
        <v>0.31707299999999999</v>
      </c>
      <c r="G181">
        <v>0.126829</v>
      </c>
      <c r="H181">
        <v>0.55609799999999998</v>
      </c>
      <c r="I181">
        <v>4.8780000000000004E-3</v>
      </c>
      <c r="J181" t="s">
        <v>676</v>
      </c>
      <c r="K181">
        <v>0.31707317099999999</v>
      </c>
      <c r="L181">
        <v>0.32500000000000001</v>
      </c>
    </row>
    <row r="182" spans="1:12" hidden="1" x14ac:dyDescent="0.25">
      <c r="A182" t="s">
        <v>694</v>
      </c>
      <c r="B182">
        <v>2003</v>
      </c>
      <c r="C182" t="s">
        <v>85</v>
      </c>
      <c r="D182" t="s">
        <v>745</v>
      </c>
      <c r="E182" t="str">
        <f t="shared" si="2"/>
        <v>Nahmint R.2003</v>
      </c>
      <c r="F182">
        <v>0.34482800000000002</v>
      </c>
      <c r="G182">
        <v>0.34482800000000002</v>
      </c>
      <c r="H182">
        <v>0.31034499999999998</v>
      </c>
      <c r="I182">
        <v>0</v>
      </c>
      <c r="J182" t="s">
        <v>676</v>
      </c>
      <c r="K182">
        <v>0.36448598100000001</v>
      </c>
      <c r="L182">
        <v>0.367643312</v>
      </c>
    </row>
    <row r="183" spans="1:12" hidden="1" x14ac:dyDescent="0.25">
      <c r="A183" t="s">
        <v>694</v>
      </c>
      <c r="B183">
        <v>2004</v>
      </c>
      <c r="C183" t="s">
        <v>85</v>
      </c>
      <c r="D183" t="s">
        <v>745</v>
      </c>
      <c r="E183" t="str">
        <f t="shared" si="2"/>
        <v>Nahmint R.2004</v>
      </c>
      <c r="F183">
        <v>0.282051</v>
      </c>
      <c r="G183">
        <v>0.70256399999999997</v>
      </c>
      <c r="H183">
        <v>1.5384999999999999E-2</v>
      </c>
      <c r="I183">
        <v>0</v>
      </c>
      <c r="J183" t="s">
        <v>676</v>
      </c>
      <c r="K183">
        <v>0.29885057500000001</v>
      </c>
      <c r="L183">
        <v>0.30409356700000001</v>
      </c>
    </row>
    <row r="184" spans="1:12" hidden="1" x14ac:dyDescent="0.25">
      <c r="A184" t="s">
        <v>694</v>
      </c>
      <c r="B184">
        <v>2005</v>
      </c>
      <c r="C184" t="s">
        <v>85</v>
      </c>
      <c r="D184" t="s">
        <v>745</v>
      </c>
      <c r="E184" t="str">
        <f t="shared" si="2"/>
        <v>Nahmint R.2005</v>
      </c>
      <c r="F184">
        <v>0.5</v>
      </c>
      <c r="G184">
        <v>0.44444400000000001</v>
      </c>
      <c r="H184">
        <v>5.5556000000000001E-2</v>
      </c>
      <c r="I184">
        <v>0</v>
      </c>
      <c r="J184" t="s">
        <v>676</v>
      </c>
      <c r="K184">
        <v>0.5</v>
      </c>
      <c r="L184">
        <v>0.5</v>
      </c>
    </row>
    <row r="185" spans="1:12" hidden="1" x14ac:dyDescent="0.25">
      <c r="A185" t="s">
        <v>694</v>
      </c>
      <c r="B185">
        <v>2006</v>
      </c>
      <c r="C185" t="s">
        <v>85</v>
      </c>
      <c r="D185" t="s">
        <v>745</v>
      </c>
      <c r="E185" t="str">
        <f t="shared" si="2"/>
        <v>Nahmint R.2006</v>
      </c>
      <c r="F185">
        <v>0.190909</v>
      </c>
      <c r="G185">
        <v>0.71818199999999999</v>
      </c>
      <c r="H185">
        <v>9.0909000000000004E-2</v>
      </c>
      <c r="I185">
        <v>9.0910000000000001E-3</v>
      </c>
      <c r="J185" t="s">
        <v>676</v>
      </c>
      <c r="K185">
        <v>0.22028878199999999</v>
      </c>
      <c r="L185">
        <v>0.23187841000000001</v>
      </c>
    </row>
    <row r="186" spans="1:12" hidden="1" x14ac:dyDescent="0.25">
      <c r="A186" t="s">
        <v>694</v>
      </c>
      <c r="B186">
        <v>2008</v>
      </c>
      <c r="C186" t="s">
        <v>85</v>
      </c>
      <c r="D186" t="s">
        <v>745</v>
      </c>
      <c r="E186" t="str">
        <f t="shared" si="2"/>
        <v>Nahmint R.2008</v>
      </c>
      <c r="F186">
        <v>0.58333299999999999</v>
      </c>
      <c r="G186">
        <v>0.41666700000000001</v>
      </c>
      <c r="H186">
        <v>0</v>
      </c>
      <c r="I186">
        <v>0</v>
      </c>
      <c r="J186" t="s">
        <v>676</v>
      </c>
      <c r="K186">
        <v>0.58333333300000001</v>
      </c>
      <c r="L186">
        <v>0.58333333300000001</v>
      </c>
    </row>
    <row r="187" spans="1:12" hidden="1" x14ac:dyDescent="0.25">
      <c r="A187" t="s">
        <v>694</v>
      </c>
      <c r="B187">
        <v>2009</v>
      </c>
      <c r="C187" t="s">
        <v>85</v>
      </c>
      <c r="D187" t="s">
        <v>745</v>
      </c>
      <c r="E187" t="str">
        <f t="shared" si="2"/>
        <v>Nahmint R.2009</v>
      </c>
      <c r="F187">
        <v>0.8</v>
      </c>
      <c r="G187">
        <v>0.2</v>
      </c>
      <c r="H187">
        <v>0</v>
      </c>
      <c r="I187">
        <v>0</v>
      </c>
      <c r="J187" t="s">
        <v>676</v>
      </c>
      <c r="K187">
        <v>0.75</v>
      </c>
      <c r="L187">
        <v>0.75</v>
      </c>
    </row>
    <row r="188" spans="1:12" hidden="1" x14ac:dyDescent="0.25">
      <c r="A188" t="s">
        <v>694</v>
      </c>
      <c r="B188">
        <v>2010</v>
      </c>
      <c r="C188" t="s">
        <v>85</v>
      </c>
      <c r="D188" t="s">
        <v>745</v>
      </c>
      <c r="E188" t="str">
        <f t="shared" si="2"/>
        <v>Nahmint R.2010</v>
      </c>
      <c r="F188">
        <v>0.48</v>
      </c>
      <c r="G188">
        <v>0.36</v>
      </c>
      <c r="H188">
        <v>0.16</v>
      </c>
      <c r="I188">
        <v>0</v>
      </c>
      <c r="J188" t="s">
        <v>676</v>
      </c>
      <c r="K188">
        <v>0.48</v>
      </c>
      <c r="L188">
        <v>0.571428571</v>
      </c>
    </row>
    <row r="189" spans="1:12" hidden="1" x14ac:dyDescent="0.25">
      <c r="A189" t="s">
        <v>694</v>
      </c>
      <c r="B189">
        <v>2012</v>
      </c>
      <c r="C189" t="s">
        <v>85</v>
      </c>
      <c r="D189" t="s">
        <v>745</v>
      </c>
      <c r="E189" t="str">
        <f t="shared" si="2"/>
        <v>Nahmint R.2012</v>
      </c>
      <c r="F189">
        <v>0.75</v>
      </c>
      <c r="G189">
        <v>0.17499999999999999</v>
      </c>
      <c r="H189">
        <v>7.4999999999999997E-2</v>
      </c>
      <c r="I189">
        <v>0</v>
      </c>
      <c r="J189" t="s">
        <v>676</v>
      </c>
      <c r="K189">
        <v>0.75</v>
      </c>
      <c r="L189">
        <v>0.81081081099999996</v>
      </c>
    </row>
    <row r="190" spans="1:12" hidden="1" x14ac:dyDescent="0.25">
      <c r="A190" t="s">
        <v>694</v>
      </c>
      <c r="B190">
        <v>2013</v>
      </c>
      <c r="C190" t="s">
        <v>85</v>
      </c>
      <c r="D190" t="s">
        <v>745</v>
      </c>
      <c r="E190" t="str">
        <f t="shared" si="2"/>
        <v>Nahmint R.2013</v>
      </c>
      <c r="F190">
        <v>0.82142899999999996</v>
      </c>
      <c r="G190">
        <v>0.17857100000000001</v>
      </c>
      <c r="H190">
        <v>0</v>
      </c>
      <c r="I190">
        <v>0</v>
      </c>
      <c r="J190" t="s">
        <v>676</v>
      </c>
      <c r="K190">
        <v>0.81481481499999997</v>
      </c>
      <c r="L190">
        <v>0.81481481499999997</v>
      </c>
    </row>
    <row r="191" spans="1:12" hidden="1" x14ac:dyDescent="0.25">
      <c r="A191" t="s">
        <v>694</v>
      </c>
      <c r="B191">
        <v>2014</v>
      </c>
      <c r="C191" t="s">
        <v>85</v>
      </c>
      <c r="D191" t="s">
        <v>745</v>
      </c>
      <c r="E191" t="str">
        <f t="shared" si="2"/>
        <v>Nahmint R.2014</v>
      </c>
      <c r="F191">
        <v>0.63636400000000004</v>
      </c>
      <c r="G191">
        <v>9.0909000000000004E-2</v>
      </c>
      <c r="H191">
        <v>0.272727</v>
      </c>
      <c r="I191">
        <v>0</v>
      </c>
      <c r="J191" t="s">
        <v>676</v>
      </c>
      <c r="K191">
        <v>0.63636363600000001</v>
      </c>
      <c r="L191">
        <v>0.875</v>
      </c>
    </row>
    <row r="192" spans="1:12" hidden="1" x14ac:dyDescent="0.25">
      <c r="A192" t="s">
        <v>694</v>
      </c>
      <c r="B192">
        <v>2015</v>
      </c>
      <c r="C192" t="s">
        <v>85</v>
      </c>
      <c r="D192" t="s">
        <v>745</v>
      </c>
      <c r="E192" t="str">
        <f t="shared" si="2"/>
        <v>Nahmint R.2015</v>
      </c>
      <c r="F192">
        <v>0.75555600000000001</v>
      </c>
      <c r="G192">
        <v>6.6667000000000004E-2</v>
      </c>
      <c r="H192">
        <v>0.17777799999999999</v>
      </c>
      <c r="I192">
        <v>0.13333300000000001</v>
      </c>
      <c r="J192" t="s">
        <v>676</v>
      </c>
      <c r="K192">
        <v>0.75555555600000002</v>
      </c>
      <c r="L192">
        <v>0.918918919</v>
      </c>
    </row>
    <row r="193" spans="1:12" hidden="1" x14ac:dyDescent="0.25">
      <c r="A193" t="s">
        <v>694</v>
      </c>
      <c r="B193">
        <v>2016</v>
      </c>
      <c r="C193" t="s">
        <v>85</v>
      </c>
      <c r="D193" t="s">
        <v>745</v>
      </c>
      <c r="E193" t="str">
        <f t="shared" si="2"/>
        <v>Nahmint R.2016</v>
      </c>
      <c r="F193">
        <v>0.64788699999999999</v>
      </c>
      <c r="G193">
        <v>0.23943700000000001</v>
      </c>
      <c r="H193">
        <v>0.112676</v>
      </c>
      <c r="I193">
        <v>5.6337999999999999E-2</v>
      </c>
      <c r="J193" t="s">
        <v>676</v>
      </c>
      <c r="K193">
        <v>0.64788732400000004</v>
      </c>
      <c r="L193">
        <v>0.73015872999999998</v>
      </c>
    </row>
    <row r="194" spans="1:12" hidden="1" x14ac:dyDescent="0.25">
      <c r="A194" t="s">
        <v>694</v>
      </c>
      <c r="B194">
        <v>2017</v>
      </c>
      <c r="C194" t="s">
        <v>85</v>
      </c>
      <c r="D194" t="s">
        <v>745</v>
      </c>
      <c r="E194" t="str">
        <f t="shared" si="2"/>
        <v>Nahmint R.2017</v>
      </c>
      <c r="F194">
        <v>0.57291700000000001</v>
      </c>
      <c r="G194">
        <v>0.375</v>
      </c>
      <c r="H194">
        <v>5.2082999999999997E-2</v>
      </c>
      <c r="I194">
        <v>2.0833000000000001E-2</v>
      </c>
      <c r="J194" t="s">
        <v>676</v>
      </c>
      <c r="K194">
        <v>0.58333333300000001</v>
      </c>
      <c r="L194">
        <v>0.60869565199999998</v>
      </c>
    </row>
    <row r="195" spans="1:12" hidden="1" x14ac:dyDescent="0.25">
      <c r="A195" t="s">
        <v>694</v>
      </c>
      <c r="B195">
        <v>2018</v>
      </c>
      <c r="C195" t="s">
        <v>85</v>
      </c>
      <c r="D195" t="s">
        <v>745</v>
      </c>
      <c r="E195" t="str">
        <f t="shared" si="2"/>
        <v>Nahmint R.2018</v>
      </c>
      <c r="F195">
        <v>0.75</v>
      </c>
      <c r="G195">
        <v>0.25</v>
      </c>
      <c r="H195">
        <v>0</v>
      </c>
      <c r="I195">
        <v>0</v>
      </c>
      <c r="J195" t="s">
        <v>676</v>
      </c>
    </row>
    <row r="196" spans="1:12" hidden="1" x14ac:dyDescent="0.25">
      <c r="A196" t="s">
        <v>694</v>
      </c>
      <c r="B196">
        <v>2019</v>
      </c>
      <c r="C196" t="s">
        <v>85</v>
      </c>
      <c r="D196" t="s">
        <v>745</v>
      </c>
      <c r="E196" t="str">
        <f t="shared" si="2"/>
        <v>Nahmint R.2019</v>
      </c>
      <c r="F196">
        <v>0.32727299999999998</v>
      </c>
      <c r="G196">
        <v>0.50909099999999996</v>
      </c>
      <c r="H196">
        <v>0.163636</v>
      </c>
      <c r="I196">
        <v>3.6364E-2</v>
      </c>
      <c r="J196" t="s">
        <v>676</v>
      </c>
    </row>
    <row r="197" spans="1:12" hidden="1" x14ac:dyDescent="0.25">
      <c r="A197" t="s">
        <v>694</v>
      </c>
      <c r="B197">
        <v>2020</v>
      </c>
      <c r="C197" t="s">
        <v>85</v>
      </c>
      <c r="D197" t="s">
        <v>745</v>
      </c>
      <c r="E197" t="str">
        <f t="shared" si="2"/>
        <v>Nahmint R.2020</v>
      </c>
      <c r="F197">
        <v>0.93103400000000003</v>
      </c>
      <c r="G197">
        <v>3.4483E-2</v>
      </c>
      <c r="H197">
        <v>3.4483E-2</v>
      </c>
      <c r="I197">
        <v>1.7240999999999999E-2</v>
      </c>
      <c r="J197" t="s">
        <v>676</v>
      </c>
    </row>
    <row r="198" spans="1:12" hidden="1" x14ac:dyDescent="0.25">
      <c r="A198" t="s">
        <v>694</v>
      </c>
      <c r="B198">
        <v>2021</v>
      </c>
      <c r="C198" t="s">
        <v>85</v>
      </c>
      <c r="D198" t="s">
        <v>745</v>
      </c>
      <c r="E198" t="str">
        <f t="shared" ref="E198:E261" si="3">A198&amp;"."&amp;B198</f>
        <v>Nahmint R.2021</v>
      </c>
      <c r="F198">
        <v>0.92307700000000004</v>
      </c>
      <c r="G198">
        <v>0</v>
      </c>
      <c r="H198">
        <v>7.6923000000000005E-2</v>
      </c>
      <c r="I198">
        <v>0</v>
      </c>
      <c r="J198" t="s">
        <v>676</v>
      </c>
    </row>
    <row r="199" spans="1:12" hidden="1" x14ac:dyDescent="0.25">
      <c r="A199" t="s">
        <v>702</v>
      </c>
      <c r="B199">
        <v>1998</v>
      </c>
      <c r="C199" t="s">
        <v>93</v>
      </c>
      <c r="D199" t="s">
        <v>745</v>
      </c>
      <c r="E199" t="str">
        <f t="shared" si="3"/>
        <v>Sarita R.1998</v>
      </c>
      <c r="F199">
        <v>0.88235300000000005</v>
      </c>
      <c r="G199">
        <v>5.8824000000000001E-2</v>
      </c>
      <c r="H199">
        <v>5.8824000000000001E-2</v>
      </c>
      <c r="I199">
        <v>0</v>
      </c>
      <c r="J199" t="s">
        <v>676</v>
      </c>
      <c r="K199">
        <v>0.18292682900000001</v>
      </c>
      <c r="L199">
        <v>0.185185185</v>
      </c>
    </row>
    <row r="200" spans="1:12" hidden="1" x14ac:dyDescent="0.25">
      <c r="A200" t="s">
        <v>702</v>
      </c>
      <c r="B200">
        <v>1999</v>
      </c>
      <c r="C200" t="s">
        <v>93</v>
      </c>
      <c r="D200" t="s">
        <v>745</v>
      </c>
      <c r="E200" t="str">
        <f t="shared" si="3"/>
        <v>Sarita R.1999</v>
      </c>
      <c r="F200">
        <v>0.92105300000000001</v>
      </c>
      <c r="G200">
        <v>2.6315999999999999E-2</v>
      </c>
      <c r="H200">
        <v>5.2631999999999998E-2</v>
      </c>
      <c r="I200">
        <v>0</v>
      </c>
      <c r="J200" t="s">
        <v>676</v>
      </c>
      <c r="K200">
        <v>0.204678363</v>
      </c>
      <c r="L200">
        <v>0.207100592</v>
      </c>
    </row>
    <row r="201" spans="1:12" hidden="1" x14ac:dyDescent="0.25">
      <c r="A201" t="s">
        <v>702</v>
      </c>
      <c r="B201">
        <v>2000</v>
      </c>
      <c r="C201" t="s">
        <v>93</v>
      </c>
      <c r="D201" t="s">
        <v>745</v>
      </c>
      <c r="E201" t="str">
        <f t="shared" si="3"/>
        <v>Sarita R.2000</v>
      </c>
      <c r="F201">
        <v>0.27433600000000002</v>
      </c>
      <c r="G201">
        <v>0.69911500000000004</v>
      </c>
      <c r="H201">
        <v>2.6549E-2</v>
      </c>
      <c r="I201">
        <v>0</v>
      </c>
      <c r="J201" t="s">
        <v>676</v>
      </c>
      <c r="K201">
        <v>0.22463768100000001</v>
      </c>
      <c r="L201">
        <v>0.22962963</v>
      </c>
    </row>
    <row r="202" spans="1:12" hidden="1" x14ac:dyDescent="0.25">
      <c r="A202" t="s">
        <v>702</v>
      </c>
      <c r="B202">
        <v>2001</v>
      </c>
      <c r="C202" t="s">
        <v>93</v>
      </c>
      <c r="D202" t="s">
        <v>745</v>
      </c>
      <c r="E202" t="str">
        <f t="shared" si="3"/>
        <v>Sarita R.2001</v>
      </c>
      <c r="F202">
        <v>0.14438500000000001</v>
      </c>
      <c r="G202">
        <v>0.83957199999999998</v>
      </c>
      <c r="H202">
        <v>1.6043000000000002E-2</v>
      </c>
      <c r="I202">
        <v>0</v>
      </c>
      <c r="J202" t="s">
        <v>676</v>
      </c>
      <c r="K202">
        <v>0.126168224</v>
      </c>
      <c r="L202">
        <v>0.127962085</v>
      </c>
    </row>
    <row r="203" spans="1:12" hidden="1" x14ac:dyDescent="0.25">
      <c r="A203" t="s">
        <v>702</v>
      </c>
      <c r="B203">
        <v>2002</v>
      </c>
      <c r="C203" t="s">
        <v>93</v>
      </c>
      <c r="D203" t="s">
        <v>745</v>
      </c>
      <c r="E203" t="str">
        <f t="shared" si="3"/>
        <v>Sarita R.2002</v>
      </c>
      <c r="F203">
        <v>0.121212</v>
      </c>
      <c r="G203">
        <v>0.85521899999999995</v>
      </c>
      <c r="H203">
        <v>2.3569E-2</v>
      </c>
      <c r="I203">
        <v>0</v>
      </c>
      <c r="J203" t="s">
        <v>676</v>
      </c>
      <c r="K203">
        <v>0.12383049</v>
      </c>
      <c r="L203">
        <v>0.12634641899999999</v>
      </c>
    </row>
    <row r="204" spans="1:12" hidden="1" x14ac:dyDescent="0.25">
      <c r="A204" t="s">
        <v>702</v>
      </c>
      <c r="B204">
        <v>2003</v>
      </c>
      <c r="C204" t="s">
        <v>93</v>
      </c>
      <c r="D204" t="s">
        <v>745</v>
      </c>
      <c r="E204" t="str">
        <f t="shared" si="3"/>
        <v>Sarita R.2003</v>
      </c>
      <c r="F204">
        <v>9.0909000000000004E-2</v>
      </c>
      <c r="G204">
        <v>0.81818199999999996</v>
      </c>
      <c r="H204">
        <v>9.0909000000000004E-2</v>
      </c>
      <c r="I204">
        <v>0</v>
      </c>
      <c r="J204" t="s">
        <v>676</v>
      </c>
      <c r="K204">
        <v>9.0909090999999997E-2</v>
      </c>
      <c r="L204">
        <v>0.1</v>
      </c>
    </row>
    <row r="205" spans="1:12" hidden="1" x14ac:dyDescent="0.25">
      <c r="A205" t="s">
        <v>702</v>
      </c>
      <c r="B205">
        <v>2004</v>
      </c>
      <c r="C205" t="s">
        <v>93</v>
      </c>
      <c r="D205" t="s">
        <v>745</v>
      </c>
      <c r="E205" t="str">
        <f t="shared" si="3"/>
        <v>Sarita R.2004</v>
      </c>
      <c r="F205">
        <v>0.15151500000000001</v>
      </c>
      <c r="G205">
        <v>0.77777799999999997</v>
      </c>
      <c r="H205">
        <v>7.0707000000000006E-2</v>
      </c>
      <c r="I205">
        <v>0</v>
      </c>
      <c r="J205" t="s">
        <v>676</v>
      </c>
      <c r="K205">
        <v>0.15151515199999999</v>
      </c>
      <c r="L205">
        <v>0.16304347799999999</v>
      </c>
    </row>
    <row r="206" spans="1:12" hidden="1" x14ac:dyDescent="0.25">
      <c r="A206" t="s">
        <v>702</v>
      </c>
      <c r="B206">
        <v>2005</v>
      </c>
      <c r="C206" t="s">
        <v>93</v>
      </c>
      <c r="D206" t="s">
        <v>745</v>
      </c>
      <c r="E206" t="str">
        <f t="shared" si="3"/>
        <v>Sarita R.2005</v>
      </c>
      <c r="F206">
        <v>9.7403000000000003E-2</v>
      </c>
      <c r="G206">
        <v>0.90259699999999998</v>
      </c>
      <c r="H206">
        <v>0</v>
      </c>
      <c r="I206">
        <v>0</v>
      </c>
      <c r="J206" t="s">
        <v>676</v>
      </c>
      <c r="K206">
        <v>0.113636364</v>
      </c>
      <c r="L206">
        <v>0.113636364</v>
      </c>
    </row>
    <row r="207" spans="1:12" hidden="1" x14ac:dyDescent="0.25">
      <c r="A207" t="s">
        <v>702</v>
      </c>
      <c r="B207">
        <v>2006</v>
      </c>
      <c r="C207" t="s">
        <v>93</v>
      </c>
      <c r="D207" t="s">
        <v>745</v>
      </c>
      <c r="E207" t="str">
        <f t="shared" si="3"/>
        <v>Sarita R.2006</v>
      </c>
      <c r="F207">
        <v>6.5326999999999996E-2</v>
      </c>
      <c r="G207">
        <v>0.91457299999999997</v>
      </c>
      <c r="H207">
        <v>2.0101000000000001E-2</v>
      </c>
      <c r="I207">
        <v>0</v>
      </c>
      <c r="J207" t="s">
        <v>676</v>
      </c>
      <c r="K207">
        <v>6.5326632999999995E-2</v>
      </c>
      <c r="L207">
        <v>6.6666666999999999E-2</v>
      </c>
    </row>
    <row r="208" spans="1:12" hidden="1" x14ac:dyDescent="0.25">
      <c r="A208" t="s">
        <v>702</v>
      </c>
      <c r="B208">
        <v>2007</v>
      </c>
      <c r="C208" t="s">
        <v>93</v>
      </c>
      <c r="D208" t="s">
        <v>745</v>
      </c>
      <c r="E208" t="str">
        <f t="shared" si="3"/>
        <v>Sarita R.2007</v>
      </c>
      <c r="F208">
        <v>2.5381000000000001E-2</v>
      </c>
      <c r="G208">
        <v>0.97461900000000001</v>
      </c>
      <c r="H208">
        <v>0</v>
      </c>
      <c r="I208">
        <v>0</v>
      </c>
      <c r="J208" t="s">
        <v>676</v>
      </c>
      <c r="K208">
        <v>2.5380711E-2</v>
      </c>
      <c r="L208">
        <v>2.5380711E-2</v>
      </c>
    </row>
    <row r="209" spans="1:14" hidden="1" x14ac:dyDescent="0.25">
      <c r="A209" t="s">
        <v>702</v>
      </c>
      <c r="B209">
        <v>2008</v>
      </c>
      <c r="C209" t="s">
        <v>93</v>
      </c>
      <c r="D209" t="s">
        <v>745</v>
      </c>
      <c r="E209" t="str">
        <f t="shared" si="3"/>
        <v>Sarita R.2008</v>
      </c>
      <c r="F209">
        <v>0.11790399999999999</v>
      </c>
      <c r="G209">
        <v>0.88209599999999999</v>
      </c>
      <c r="H209">
        <v>0</v>
      </c>
      <c r="I209">
        <v>0</v>
      </c>
      <c r="J209" t="s">
        <v>676</v>
      </c>
      <c r="K209">
        <v>0.11790393</v>
      </c>
      <c r="L209">
        <v>0.11790393</v>
      </c>
    </row>
    <row r="210" spans="1:14" hidden="1" x14ac:dyDescent="0.25">
      <c r="A210" t="s">
        <v>702</v>
      </c>
      <c r="B210">
        <v>2009</v>
      </c>
      <c r="C210" t="s">
        <v>93</v>
      </c>
      <c r="D210" t="s">
        <v>745</v>
      </c>
      <c r="E210" t="str">
        <f t="shared" si="3"/>
        <v>Sarita R.2009</v>
      </c>
      <c r="F210">
        <v>0.22123899999999999</v>
      </c>
      <c r="G210">
        <v>0.756637</v>
      </c>
      <c r="H210">
        <v>2.2124000000000001E-2</v>
      </c>
      <c r="I210">
        <v>0</v>
      </c>
      <c r="J210" t="s">
        <v>676</v>
      </c>
      <c r="K210">
        <v>0.21834061099999999</v>
      </c>
      <c r="L210">
        <v>0.22321428600000001</v>
      </c>
    </row>
    <row r="211" spans="1:14" hidden="1" x14ac:dyDescent="0.25">
      <c r="A211" t="s">
        <v>702</v>
      </c>
      <c r="B211">
        <v>2010</v>
      </c>
      <c r="C211" t="s">
        <v>93</v>
      </c>
      <c r="D211" t="s">
        <v>745</v>
      </c>
      <c r="E211" t="str">
        <f t="shared" si="3"/>
        <v>Sarita R.2010</v>
      </c>
      <c r="F211">
        <v>8.9286000000000004E-2</v>
      </c>
      <c r="G211">
        <v>0.875</v>
      </c>
      <c r="H211">
        <v>3.5714000000000003E-2</v>
      </c>
      <c r="I211">
        <v>0</v>
      </c>
      <c r="J211" t="s">
        <v>676</v>
      </c>
      <c r="K211">
        <v>8.8757396000000002E-2</v>
      </c>
      <c r="L211">
        <v>9.2024540000000002E-2</v>
      </c>
    </row>
    <row r="212" spans="1:14" hidden="1" x14ac:dyDescent="0.25">
      <c r="A212" t="s">
        <v>702</v>
      </c>
      <c r="B212">
        <v>2011</v>
      </c>
      <c r="C212" t="s">
        <v>93</v>
      </c>
      <c r="D212" t="s">
        <v>745</v>
      </c>
      <c r="E212" t="str">
        <f t="shared" si="3"/>
        <v>Sarita R.2011</v>
      </c>
      <c r="F212">
        <v>8.4576999999999999E-2</v>
      </c>
      <c r="G212">
        <v>0.91044800000000004</v>
      </c>
      <c r="H212">
        <v>4.9750000000000003E-3</v>
      </c>
      <c r="I212">
        <v>0</v>
      </c>
      <c r="J212" t="s">
        <v>676</v>
      </c>
      <c r="K212">
        <v>8.4577113999999995E-2</v>
      </c>
      <c r="L212">
        <v>8.5000000000000006E-2</v>
      </c>
    </row>
    <row r="213" spans="1:14" hidden="1" x14ac:dyDescent="0.25">
      <c r="A213" t="s">
        <v>702</v>
      </c>
      <c r="B213">
        <v>2012</v>
      </c>
      <c r="C213" t="s">
        <v>93</v>
      </c>
      <c r="D213" t="s">
        <v>745</v>
      </c>
      <c r="E213" t="str">
        <f t="shared" si="3"/>
        <v>Sarita R.2012</v>
      </c>
      <c r="F213">
        <v>0.18279599999999999</v>
      </c>
      <c r="G213">
        <v>0.79928299999999997</v>
      </c>
      <c r="H213">
        <v>1.7920999999999999E-2</v>
      </c>
      <c r="I213">
        <v>0</v>
      </c>
      <c r="J213" t="s">
        <v>676</v>
      </c>
      <c r="K213">
        <v>0.18279569900000001</v>
      </c>
      <c r="L213">
        <v>0.18613138700000001</v>
      </c>
    </row>
    <row r="214" spans="1:14" x14ac:dyDescent="0.25">
      <c r="A214" t="s">
        <v>702</v>
      </c>
      <c r="B214">
        <v>2013</v>
      </c>
      <c r="C214" t="s">
        <v>93</v>
      </c>
      <c r="D214" t="s">
        <v>745</v>
      </c>
      <c r="E214" t="str">
        <f t="shared" si="3"/>
        <v>Sarita R.2013</v>
      </c>
      <c r="F214">
        <v>0.21897800000000001</v>
      </c>
      <c r="G214">
        <v>0.64598500000000003</v>
      </c>
      <c r="H214">
        <v>0.13503599999999999</v>
      </c>
      <c r="I214">
        <v>3.65E-3</v>
      </c>
      <c r="J214" t="s">
        <v>676</v>
      </c>
      <c r="K214">
        <v>0.21763141699999999</v>
      </c>
      <c r="L214">
        <v>0.22960725100000001</v>
      </c>
      <c r="N214">
        <v>100</v>
      </c>
    </row>
    <row r="215" spans="1:14" x14ac:dyDescent="0.25">
      <c r="A215" t="s">
        <v>702</v>
      </c>
      <c r="B215">
        <v>2014</v>
      </c>
      <c r="C215" t="s">
        <v>93</v>
      </c>
      <c r="D215" t="s">
        <v>745</v>
      </c>
      <c r="E215" t="str">
        <f t="shared" si="3"/>
        <v>Sarita R.2014</v>
      </c>
      <c r="F215">
        <v>0.159664</v>
      </c>
      <c r="G215">
        <v>0.80672299999999997</v>
      </c>
      <c r="H215">
        <v>3.3612999999999997E-2</v>
      </c>
      <c r="I215">
        <v>0</v>
      </c>
      <c r="J215" t="s">
        <v>676</v>
      </c>
      <c r="K215">
        <v>0.15966386599999999</v>
      </c>
      <c r="L215">
        <v>0.16521739099999999</v>
      </c>
    </row>
    <row r="216" spans="1:14" hidden="1" x14ac:dyDescent="0.25">
      <c r="A216" t="s">
        <v>702</v>
      </c>
      <c r="B216">
        <v>2015</v>
      </c>
      <c r="C216" t="s">
        <v>93</v>
      </c>
      <c r="D216" t="s">
        <v>745</v>
      </c>
      <c r="E216" t="str">
        <f t="shared" si="3"/>
        <v>Sarita R.2015</v>
      </c>
      <c r="F216">
        <v>0.19858200000000001</v>
      </c>
      <c r="G216">
        <v>0.76241099999999995</v>
      </c>
      <c r="H216">
        <v>3.9007E-2</v>
      </c>
      <c r="I216">
        <v>1.0638E-2</v>
      </c>
      <c r="J216" t="s">
        <v>676</v>
      </c>
      <c r="K216">
        <v>0.19858155999999999</v>
      </c>
      <c r="L216">
        <v>0.20664206600000001</v>
      </c>
    </row>
    <row r="217" spans="1:14" hidden="1" x14ac:dyDescent="0.25">
      <c r="A217" t="s">
        <v>702</v>
      </c>
      <c r="B217">
        <v>2016</v>
      </c>
      <c r="C217" t="s">
        <v>93</v>
      </c>
      <c r="D217" t="s">
        <v>745</v>
      </c>
      <c r="E217" t="str">
        <f t="shared" si="3"/>
        <v>Sarita R.2016</v>
      </c>
      <c r="F217">
        <v>0.156584</v>
      </c>
      <c r="G217">
        <v>0.84341600000000005</v>
      </c>
      <c r="H217">
        <v>0</v>
      </c>
      <c r="I217">
        <v>0</v>
      </c>
      <c r="J217" t="s">
        <v>676</v>
      </c>
      <c r="K217">
        <v>0.15658363</v>
      </c>
      <c r="L217">
        <v>0.15658363</v>
      </c>
    </row>
    <row r="218" spans="1:14" hidden="1" x14ac:dyDescent="0.25">
      <c r="A218" t="s">
        <v>702</v>
      </c>
      <c r="B218">
        <v>2017</v>
      </c>
      <c r="C218" t="s">
        <v>93</v>
      </c>
      <c r="D218" t="s">
        <v>745</v>
      </c>
      <c r="E218" t="str">
        <f t="shared" si="3"/>
        <v>Sarita R.2017</v>
      </c>
      <c r="F218">
        <v>0.15044199999999999</v>
      </c>
      <c r="G218">
        <v>0.83480799999999999</v>
      </c>
      <c r="H218">
        <v>1.4749E-2</v>
      </c>
      <c r="I218">
        <v>2.9499999999999999E-3</v>
      </c>
      <c r="J218" t="s">
        <v>676</v>
      </c>
      <c r="K218">
        <v>0.151155395</v>
      </c>
      <c r="L218">
        <v>0.156256849</v>
      </c>
    </row>
    <row r="219" spans="1:14" hidden="1" x14ac:dyDescent="0.25">
      <c r="A219" t="s">
        <v>702</v>
      </c>
      <c r="B219">
        <v>2019</v>
      </c>
      <c r="C219" t="s">
        <v>93</v>
      </c>
      <c r="D219" t="s">
        <v>745</v>
      </c>
      <c r="E219" t="str">
        <f t="shared" si="3"/>
        <v>Sarita R.2019</v>
      </c>
      <c r="F219">
        <v>5.7500000000000002E-2</v>
      </c>
      <c r="G219">
        <v>0.90749999999999997</v>
      </c>
      <c r="H219">
        <v>3.5000000000000003E-2</v>
      </c>
      <c r="I219">
        <v>2.5000000000000001E-3</v>
      </c>
      <c r="J219" t="s">
        <v>676</v>
      </c>
    </row>
    <row r="220" spans="1:14" hidden="1" x14ac:dyDescent="0.25">
      <c r="A220" t="s">
        <v>702</v>
      </c>
      <c r="B220">
        <v>2020</v>
      </c>
      <c r="C220" t="s">
        <v>93</v>
      </c>
      <c r="D220" t="s">
        <v>745</v>
      </c>
      <c r="E220" t="str">
        <f t="shared" si="3"/>
        <v>Sarita R.2020</v>
      </c>
      <c r="F220">
        <v>5.9289000000000001E-2</v>
      </c>
      <c r="G220">
        <v>0.92490099999999997</v>
      </c>
      <c r="H220">
        <v>1.5810000000000001E-2</v>
      </c>
      <c r="I220">
        <v>0</v>
      </c>
      <c r="J220" t="s">
        <v>676</v>
      </c>
    </row>
    <row r="221" spans="1:14" hidden="1" x14ac:dyDescent="0.25">
      <c r="A221" t="s">
        <v>702</v>
      </c>
      <c r="B221">
        <v>2021</v>
      </c>
      <c r="C221" t="s">
        <v>93</v>
      </c>
      <c r="D221" t="s">
        <v>745</v>
      </c>
      <c r="E221" t="str">
        <f t="shared" si="3"/>
        <v>Sarita R.2021</v>
      </c>
      <c r="F221">
        <v>8.5106000000000001E-2</v>
      </c>
      <c r="G221">
        <v>0.88753800000000005</v>
      </c>
      <c r="H221">
        <v>2.7355999999999998E-2</v>
      </c>
      <c r="I221">
        <v>0</v>
      </c>
      <c r="J221" t="s">
        <v>676</v>
      </c>
    </row>
    <row r="222" spans="1:14" hidden="1" x14ac:dyDescent="0.25">
      <c r="A222" t="s">
        <v>710</v>
      </c>
      <c r="B222">
        <v>2015</v>
      </c>
      <c r="C222" t="s">
        <v>103</v>
      </c>
      <c r="D222" t="s">
        <v>745</v>
      </c>
      <c r="E222" t="str">
        <f t="shared" si="3"/>
        <v>Toquart R.2015</v>
      </c>
      <c r="F222">
        <v>0.93103400000000003</v>
      </c>
      <c r="G222">
        <v>0</v>
      </c>
      <c r="H222">
        <v>6.8966E-2</v>
      </c>
      <c r="I222">
        <v>6.8966E-2</v>
      </c>
      <c r="J222" t="s">
        <v>676</v>
      </c>
    </row>
    <row r="223" spans="1:14" hidden="1" x14ac:dyDescent="0.25">
      <c r="A223" t="s">
        <v>710</v>
      </c>
      <c r="B223">
        <v>2016</v>
      </c>
      <c r="C223" t="s">
        <v>103</v>
      </c>
      <c r="D223" t="s">
        <v>745</v>
      </c>
      <c r="E223" t="str">
        <f t="shared" si="3"/>
        <v>Toquart R.2016</v>
      </c>
      <c r="F223">
        <v>0.95238100000000003</v>
      </c>
      <c r="G223">
        <v>0</v>
      </c>
      <c r="H223">
        <v>4.7619000000000002E-2</v>
      </c>
      <c r="I223">
        <v>4.7619000000000002E-2</v>
      </c>
      <c r="J223" t="s">
        <v>676</v>
      </c>
      <c r="K223">
        <v>0.94736842099999996</v>
      </c>
      <c r="L223">
        <v>1</v>
      </c>
    </row>
    <row r="224" spans="1:14" hidden="1" x14ac:dyDescent="0.25">
      <c r="A224" t="s">
        <v>917</v>
      </c>
      <c r="B224">
        <v>1998</v>
      </c>
      <c r="C224" t="s">
        <v>89</v>
      </c>
      <c r="D224" t="s">
        <v>745</v>
      </c>
      <c r="E224" t="str">
        <f t="shared" si="3"/>
        <v>Nitinat.1998</v>
      </c>
      <c r="F224">
        <v>0.26666699999999999</v>
      </c>
      <c r="G224">
        <v>0.73333300000000001</v>
      </c>
      <c r="H224">
        <v>0</v>
      </c>
      <c r="I224">
        <v>0</v>
      </c>
      <c r="J224" t="s">
        <v>676</v>
      </c>
      <c r="K224">
        <v>4.0816326999999999E-2</v>
      </c>
      <c r="L224">
        <v>4.0816326999999999E-2</v>
      </c>
    </row>
    <row r="225" spans="1:12" hidden="1" x14ac:dyDescent="0.25">
      <c r="A225" t="s">
        <v>917</v>
      </c>
      <c r="B225">
        <v>1999</v>
      </c>
      <c r="C225" t="s">
        <v>89</v>
      </c>
      <c r="D225" t="s">
        <v>745</v>
      </c>
      <c r="E225" t="str">
        <f t="shared" si="3"/>
        <v>Nitinat.1999</v>
      </c>
      <c r="F225">
        <v>6.2068999999999999E-2</v>
      </c>
      <c r="G225">
        <v>0.91724099999999997</v>
      </c>
      <c r="H225">
        <v>2.069E-2</v>
      </c>
      <c r="I225">
        <v>0</v>
      </c>
      <c r="J225" t="s">
        <v>676</v>
      </c>
      <c r="K225">
        <v>4.9450549000000003E-2</v>
      </c>
      <c r="L225">
        <v>4.9450549000000003E-2</v>
      </c>
    </row>
    <row r="226" spans="1:12" hidden="1" x14ac:dyDescent="0.25">
      <c r="A226" t="s">
        <v>917</v>
      </c>
      <c r="B226">
        <v>2000</v>
      </c>
      <c r="C226" t="s">
        <v>89</v>
      </c>
      <c r="D226" t="s">
        <v>745</v>
      </c>
      <c r="E226" t="str">
        <f t="shared" si="3"/>
        <v>Nitinat.2000</v>
      </c>
      <c r="F226">
        <v>0.355072</v>
      </c>
      <c r="G226">
        <v>0.64492799999999995</v>
      </c>
      <c r="H226">
        <v>0</v>
      </c>
      <c r="I226">
        <v>0</v>
      </c>
      <c r="J226" t="s">
        <v>676</v>
      </c>
      <c r="K226">
        <v>0.176895307</v>
      </c>
      <c r="L226">
        <v>0.176895307</v>
      </c>
    </row>
    <row r="227" spans="1:12" hidden="1" x14ac:dyDescent="0.25">
      <c r="A227" t="s">
        <v>917</v>
      </c>
      <c r="B227">
        <v>2001</v>
      </c>
      <c r="C227" t="s">
        <v>89</v>
      </c>
      <c r="D227" t="s">
        <v>745</v>
      </c>
      <c r="E227" t="str">
        <f t="shared" si="3"/>
        <v>Nitinat.2001</v>
      </c>
      <c r="F227">
        <v>5.1136000000000001E-2</v>
      </c>
      <c r="G227">
        <v>0.94886400000000004</v>
      </c>
      <c r="H227">
        <v>0</v>
      </c>
      <c r="I227">
        <v>0</v>
      </c>
      <c r="J227" t="s">
        <v>676</v>
      </c>
      <c r="K227">
        <v>2.4193547999999999E-2</v>
      </c>
      <c r="L227">
        <v>2.4193547999999999E-2</v>
      </c>
    </row>
    <row r="228" spans="1:12" hidden="1" x14ac:dyDescent="0.25">
      <c r="A228" t="s">
        <v>917</v>
      </c>
      <c r="B228">
        <v>2002</v>
      </c>
      <c r="C228" t="s">
        <v>89</v>
      </c>
      <c r="D228" t="s">
        <v>745</v>
      </c>
      <c r="E228" t="str">
        <f t="shared" si="3"/>
        <v>Nitinat.2002</v>
      </c>
      <c r="F228">
        <v>3.0351E-2</v>
      </c>
      <c r="G228">
        <v>0.96485600000000005</v>
      </c>
      <c r="H228">
        <v>4.7920000000000003E-3</v>
      </c>
      <c r="I228">
        <v>0</v>
      </c>
      <c r="J228" t="s">
        <v>676</v>
      </c>
      <c r="K228">
        <v>4.1522491000000002E-2</v>
      </c>
      <c r="L228">
        <v>4.1666666999999998E-2</v>
      </c>
    </row>
    <row r="229" spans="1:12" hidden="1" x14ac:dyDescent="0.25">
      <c r="A229" t="s">
        <v>917</v>
      </c>
      <c r="B229">
        <v>2003</v>
      </c>
      <c r="C229" t="s">
        <v>89</v>
      </c>
      <c r="D229" t="s">
        <v>745</v>
      </c>
      <c r="E229" t="str">
        <f t="shared" si="3"/>
        <v>Nitinat.2003</v>
      </c>
      <c r="F229" s="50">
        <f>AVERAGE(F227:F228,F230:F231)</f>
        <v>0.10220850000000001</v>
      </c>
      <c r="G229">
        <v>1</v>
      </c>
      <c r="H229">
        <v>0</v>
      </c>
      <c r="I229">
        <v>0</v>
      </c>
      <c r="J229" t="s">
        <v>676</v>
      </c>
    </row>
    <row r="230" spans="1:12" hidden="1" x14ac:dyDescent="0.25">
      <c r="A230" t="s">
        <v>917</v>
      </c>
      <c r="B230">
        <v>2004</v>
      </c>
      <c r="C230" t="s">
        <v>89</v>
      </c>
      <c r="D230" t="s">
        <v>745</v>
      </c>
      <c r="E230" t="str">
        <f t="shared" si="3"/>
        <v>Nitinat.2004</v>
      </c>
      <c r="F230">
        <v>0.189189</v>
      </c>
      <c r="G230">
        <v>0.80743200000000004</v>
      </c>
      <c r="H230">
        <v>3.3779999999999999E-3</v>
      </c>
      <c r="I230">
        <v>0</v>
      </c>
      <c r="J230" t="s">
        <v>676</v>
      </c>
    </row>
    <row r="231" spans="1:12" hidden="1" x14ac:dyDescent="0.25">
      <c r="A231" t="s">
        <v>917</v>
      </c>
      <c r="B231">
        <v>2005</v>
      </c>
      <c r="C231" t="s">
        <v>89</v>
      </c>
      <c r="D231" t="s">
        <v>745</v>
      </c>
      <c r="E231" t="str">
        <f t="shared" si="3"/>
        <v>Nitinat.2005</v>
      </c>
      <c r="F231">
        <v>0.138158</v>
      </c>
      <c r="G231">
        <v>0.861842</v>
      </c>
      <c r="H231">
        <v>0</v>
      </c>
      <c r="I231">
        <v>0</v>
      </c>
      <c r="J231" t="s">
        <v>676</v>
      </c>
      <c r="K231">
        <v>1.7543860000000001E-2</v>
      </c>
      <c r="L231">
        <v>1.7543860000000001E-2</v>
      </c>
    </row>
    <row r="232" spans="1:12" hidden="1" x14ac:dyDescent="0.25">
      <c r="A232" t="s">
        <v>917</v>
      </c>
      <c r="B232">
        <v>2006</v>
      </c>
      <c r="C232" t="s">
        <v>89</v>
      </c>
      <c r="D232" t="s">
        <v>745</v>
      </c>
      <c r="E232" t="str">
        <f t="shared" si="3"/>
        <v>Nitinat.2006</v>
      </c>
      <c r="F232">
        <v>6.1135000000000002E-2</v>
      </c>
      <c r="G232">
        <v>0.93668099999999999</v>
      </c>
      <c r="H232">
        <v>2.183E-3</v>
      </c>
      <c r="I232">
        <v>0</v>
      </c>
      <c r="J232" t="s">
        <v>676</v>
      </c>
      <c r="K232">
        <v>7.2874493999999998E-2</v>
      </c>
      <c r="L232">
        <v>7.2874493999999998E-2</v>
      </c>
    </row>
    <row r="233" spans="1:12" hidden="1" x14ac:dyDescent="0.25">
      <c r="A233" t="s">
        <v>917</v>
      </c>
      <c r="B233">
        <v>2007</v>
      </c>
      <c r="C233" t="s">
        <v>89</v>
      </c>
      <c r="D233" t="s">
        <v>745</v>
      </c>
      <c r="E233" t="str">
        <f t="shared" si="3"/>
        <v>Nitinat.2007</v>
      </c>
      <c r="F233">
        <v>7.3171E-2</v>
      </c>
      <c r="G233">
        <v>0.92682900000000001</v>
      </c>
      <c r="H233">
        <v>0</v>
      </c>
      <c r="I233">
        <v>0</v>
      </c>
      <c r="J233" t="s">
        <v>676</v>
      </c>
      <c r="K233">
        <v>0.10204081600000001</v>
      </c>
      <c r="L233">
        <v>0.10204081600000001</v>
      </c>
    </row>
    <row r="234" spans="1:12" hidden="1" x14ac:dyDescent="0.25">
      <c r="A234" t="s">
        <v>917</v>
      </c>
      <c r="B234">
        <v>2008</v>
      </c>
      <c r="C234" t="s">
        <v>89</v>
      </c>
      <c r="D234" t="s">
        <v>745</v>
      </c>
      <c r="E234" t="str">
        <f t="shared" si="3"/>
        <v>Nitinat.2008</v>
      </c>
      <c r="F234">
        <v>0.188723</v>
      </c>
      <c r="G234">
        <v>0.80782500000000002</v>
      </c>
      <c r="H234">
        <v>3.4520000000000002E-3</v>
      </c>
      <c r="I234">
        <v>0</v>
      </c>
      <c r="J234" t="s">
        <v>676</v>
      </c>
      <c r="K234">
        <v>0.23956723299999999</v>
      </c>
      <c r="L234">
        <v>0.23993808</v>
      </c>
    </row>
    <row r="235" spans="1:12" hidden="1" x14ac:dyDescent="0.25">
      <c r="A235" t="s">
        <v>917</v>
      </c>
      <c r="B235">
        <v>2009</v>
      </c>
      <c r="C235" t="s">
        <v>89</v>
      </c>
      <c r="D235" t="s">
        <v>745</v>
      </c>
      <c r="E235" t="str">
        <f t="shared" si="3"/>
        <v>Nitinat.2009</v>
      </c>
      <c r="F235">
        <v>0.118203</v>
      </c>
      <c r="G235">
        <v>0.87234</v>
      </c>
      <c r="H235">
        <v>9.4560000000000009E-3</v>
      </c>
      <c r="I235">
        <v>0</v>
      </c>
      <c r="J235" t="s">
        <v>676</v>
      </c>
      <c r="K235">
        <v>0.11820331000000001</v>
      </c>
      <c r="L235">
        <v>0.119331742</v>
      </c>
    </row>
    <row r="236" spans="1:12" hidden="1" x14ac:dyDescent="0.25">
      <c r="A236" t="s">
        <v>917</v>
      </c>
      <c r="B236">
        <v>2010</v>
      </c>
      <c r="C236" t="s">
        <v>89</v>
      </c>
      <c r="D236" t="s">
        <v>745</v>
      </c>
      <c r="E236" t="str">
        <f t="shared" si="3"/>
        <v>Nitinat.2010</v>
      </c>
      <c r="F236">
        <v>0.123821</v>
      </c>
      <c r="G236">
        <v>0.87382099999999996</v>
      </c>
      <c r="H236">
        <v>2.3579999999999999E-3</v>
      </c>
      <c r="I236">
        <v>0</v>
      </c>
      <c r="J236" t="s">
        <v>676</v>
      </c>
      <c r="K236">
        <v>0.131210191</v>
      </c>
      <c r="L236">
        <v>0.13137755100000001</v>
      </c>
    </row>
    <row r="237" spans="1:12" hidden="1" x14ac:dyDescent="0.25">
      <c r="A237" t="s">
        <v>917</v>
      </c>
      <c r="B237">
        <v>2011</v>
      </c>
      <c r="C237" t="s">
        <v>89</v>
      </c>
      <c r="D237" t="s">
        <v>745</v>
      </c>
      <c r="E237" t="str">
        <f t="shared" si="3"/>
        <v>Nitinat.2011</v>
      </c>
      <c r="F237">
        <v>1.9108E-2</v>
      </c>
      <c r="G237">
        <v>0.97961799999999999</v>
      </c>
      <c r="H237">
        <v>1.274E-3</v>
      </c>
      <c r="I237">
        <v>1.274E-3</v>
      </c>
      <c r="J237" t="s">
        <v>676</v>
      </c>
      <c r="K237">
        <v>1.7107309000000001E-2</v>
      </c>
      <c r="L237">
        <v>1.7133955999999999E-2</v>
      </c>
    </row>
    <row r="238" spans="1:12" hidden="1" x14ac:dyDescent="0.25">
      <c r="A238" t="s">
        <v>917</v>
      </c>
      <c r="B238">
        <v>2012</v>
      </c>
      <c r="C238" t="s">
        <v>89</v>
      </c>
      <c r="D238" t="s">
        <v>745</v>
      </c>
      <c r="E238" t="str">
        <f t="shared" si="3"/>
        <v>Nitinat.2012</v>
      </c>
      <c r="F238">
        <v>0.12931000000000001</v>
      </c>
      <c r="G238">
        <v>0.86896600000000002</v>
      </c>
      <c r="H238">
        <v>1.7240000000000001E-3</v>
      </c>
      <c r="I238">
        <v>0</v>
      </c>
      <c r="J238" t="s">
        <v>676</v>
      </c>
      <c r="K238">
        <v>0.13725490200000001</v>
      </c>
      <c r="L238">
        <v>0.13725490200000001</v>
      </c>
    </row>
    <row r="239" spans="1:12" hidden="1" x14ac:dyDescent="0.25">
      <c r="A239" t="s">
        <v>917</v>
      </c>
      <c r="B239">
        <v>2013</v>
      </c>
      <c r="C239" t="s">
        <v>89</v>
      </c>
      <c r="D239" t="s">
        <v>745</v>
      </c>
      <c r="E239" t="str">
        <f t="shared" si="3"/>
        <v>Nitinat.2013</v>
      </c>
      <c r="F239">
        <v>5.4662000000000002E-2</v>
      </c>
      <c r="G239">
        <v>0.94319399999999998</v>
      </c>
      <c r="H239">
        <v>2.1440000000000001E-3</v>
      </c>
      <c r="I239">
        <v>1.072E-3</v>
      </c>
      <c r="J239" t="s">
        <v>676</v>
      </c>
      <c r="K239">
        <v>0</v>
      </c>
      <c r="L239">
        <v>0</v>
      </c>
    </row>
    <row r="240" spans="1:12" hidden="1" x14ac:dyDescent="0.25">
      <c r="A240" t="s">
        <v>917</v>
      </c>
      <c r="B240">
        <v>2014</v>
      </c>
      <c r="C240" t="s">
        <v>89</v>
      </c>
      <c r="D240" t="s">
        <v>745</v>
      </c>
      <c r="E240" t="str">
        <f t="shared" si="3"/>
        <v>Nitinat.2014</v>
      </c>
      <c r="F240">
        <v>7.8549999999999995E-2</v>
      </c>
      <c r="G240">
        <v>0.92044300000000001</v>
      </c>
      <c r="H240">
        <v>1.0070000000000001E-3</v>
      </c>
      <c r="I240">
        <v>0</v>
      </c>
      <c r="J240" t="s">
        <v>676</v>
      </c>
      <c r="K240">
        <v>7.8787879000000005E-2</v>
      </c>
      <c r="L240">
        <v>7.8867542999999998E-2</v>
      </c>
    </row>
    <row r="241" spans="1:12" hidden="1" x14ac:dyDescent="0.25">
      <c r="A241" t="s">
        <v>917</v>
      </c>
      <c r="B241">
        <v>2015</v>
      </c>
      <c r="C241" t="s">
        <v>89</v>
      </c>
      <c r="D241" t="s">
        <v>745</v>
      </c>
      <c r="E241" t="str">
        <f t="shared" si="3"/>
        <v>Nitinat.2015</v>
      </c>
      <c r="F241">
        <v>8.1028000000000003E-2</v>
      </c>
      <c r="G241">
        <v>0.91798400000000002</v>
      </c>
      <c r="H241">
        <v>9.8799999999999995E-4</v>
      </c>
      <c r="I241">
        <v>0</v>
      </c>
      <c r="J241" t="s">
        <v>676</v>
      </c>
      <c r="K241">
        <v>7.9136690999999995E-2</v>
      </c>
      <c r="L241">
        <v>7.9218106999999996E-2</v>
      </c>
    </row>
    <row r="242" spans="1:12" hidden="1" x14ac:dyDescent="0.25">
      <c r="A242" t="s">
        <v>917</v>
      </c>
      <c r="B242">
        <v>2016</v>
      </c>
      <c r="C242" t="s">
        <v>89</v>
      </c>
      <c r="D242" t="s">
        <v>745</v>
      </c>
      <c r="E242" t="str">
        <f t="shared" si="3"/>
        <v>Nitinat.2016</v>
      </c>
      <c r="F242">
        <v>7.0106000000000002E-2</v>
      </c>
      <c r="G242">
        <v>0.92592600000000003</v>
      </c>
      <c r="H242">
        <v>3.9680000000000002E-3</v>
      </c>
      <c r="I242">
        <v>0</v>
      </c>
      <c r="J242" t="s">
        <v>676</v>
      </c>
      <c r="K242">
        <v>7.4235808E-2</v>
      </c>
      <c r="L242">
        <v>7.4561403999999998E-2</v>
      </c>
    </row>
    <row r="243" spans="1:12" hidden="1" x14ac:dyDescent="0.25">
      <c r="A243" t="s">
        <v>917</v>
      </c>
      <c r="B243">
        <v>2017</v>
      </c>
      <c r="C243" t="s">
        <v>89</v>
      </c>
      <c r="D243" t="s">
        <v>745</v>
      </c>
      <c r="E243" t="str">
        <f t="shared" si="3"/>
        <v>Nitinat.2017</v>
      </c>
      <c r="F243">
        <v>0.15925500000000001</v>
      </c>
      <c r="G243">
        <v>0.81902799999999998</v>
      </c>
      <c r="H243">
        <v>2.1717E-2</v>
      </c>
      <c r="I243">
        <v>0</v>
      </c>
      <c r="J243" t="s">
        <v>676</v>
      </c>
      <c r="K243">
        <v>0.156883671</v>
      </c>
      <c r="L243">
        <v>0.16030534399999999</v>
      </c>
    </row>
    <row r="244" spans="1:12" hidden="1" x14ac:dyDescent="0.25">
      <c r="A244" t="s">
        <v>917</v>
      </c>
      <c r="B244">
        <v>2018</v>
      </c>
      <c r="C244" t="s">
        <v>89</v>
      </c>
      <c r="D244" t="s">
        <v>745</v>
      </c>
      <c r="E244" t="str">
        <f t="shared" si="3"/>
        <v>Nitinat.2018</v>
      </c>
      <c r="F244">
        <v>0.105505</v>
      </c>
      <c r="G244">
        <v>0.87614700000000001</v>
      </c>
      <c r="H244">
        <v>1.8349000000000001E-2</v>
      </c>
      <c r="I244">
        <v>0</v>
      </c>
      <c r="J244" t="s">
        <v>676</v>
      </c>
    </row>
    <row r="245" spans="1:12" hidden="1" x14ac:dyDescent="0.25">
      <c r="A245" t="s">
        <v>917</v>
      </c>
      <c r="B245">
        <v>2020</v>
      </c>
      <c r="C245" t="s">
        <v>89</v>
      </c>
      <c r="D245" t="s">
        <v>745</v>
      </c>
      <c r="E245" t="str">
        <f t="shared" si="3"/>
        <v>Nitinat.2020</v>
      </c>
      <c r="F245">
        <v>3.6954000000000001E-2</v>
      </c>
      <c r="G245">
        <v>0.95296800000000004</v>
      </c>
      <c r="H245">
        <v>1.0078E-2</v>
      </c>
      <c r="I245">
        <v>0</v>
      </c>
      <c r="J245" t="s">
        <v>676</v>
      </c>
    </row>
    <row r="246" spans="1:12" hidden="1" x14ac:dyDescent="0.25">
      <c r="A246" t="s">
        <v>917</v>
      </c>
      <c r="B246">
        <v>2021</v>
      </c>
      <c r="C246" t="s">
        <v>89</v>
      </c>
      <c r="D246" t="s">
        <v>745</v>
      </c>
      <c r="E246" t="str">
        <f t="shared" si="3"/>
        <v>Nitinat.2021</v>
      </c>
      <c r="F246">
        <v>6.9555000000000006E-2</v>
      </c>
      <c r="G246">
        <v>0.92588400000000004</v>
      </c>
      <c r="H246">
        <v>4.561E-3</v>
      </c>
      <c r="I246">
        <v>0</v>
      </c>
      <c r="J246" t="s">
        <v>676</v>
      </c>
    </row>
    <row r="247" spans="1:12" hidden="1" x14ac:dyDescent="0.25">
      <c r="A247" t="s">
        <v>700</v>
      </c>
      <c r="B247">
        <v>2005</v>
      </c>
      <c r="C247" t="s">
        <v>92</v>
      </c>
      <c r="D247" t="s">
        <v>745</v>
      </c>
      <c r="E247" t="str">
        <f t="shared" si="3"/>
        <v>San Juan R.2005</v>
      </c>
      <c r="F247">
        <v>0.35643599999999998</v>
      </c>
      <c r="G247">
        <v>0.62376200000000004</v>
      </c>
      <c r="H247">
        <v>1.9802E-2</v>
      </c>
      <c r="I247">
        <v>0</v>
      </c>
      <c r="J247" t="s">
        <v>676</v>
      </c>
      <c r="K247">
        <v>0.356435644</v>
      </c>
      <c r="L247">
        <v>0.36363636399999999</v>
      </c>
    </row>
    <row r="248" spans="1:12" hidden="1" x14ac:dyDescent="0.25">
      <c r="A248" t="s">
        <v>700</v>
      </c>
      <c r="B248">
        <v>2006</v>
      </c>
      <c r="C248" t="s">
        <v>92</v>
      </c>
      <c r="D248" t="s">
        <v>745</v>
      </c>
      <c r="E248" t="str">
        <f t="shared" si="3"/>
        <v>San Juan R.2006</v>
      </c>
      <c r="F248">
        <v>0.66161599999999998</v>
      </c>
      <c r="G248">
        <v>0.31313099999999999</v>
      </c>
      <c r="H248">
        <v>2.5253000000000001E-2</v>
      </c>
      <c r="I248">
        <v>2.0202000000000001E-2</v>
      </c>
      <c r="J248" t="s">
        <v>676</v>
      </c>
      <c r="K248">
        <v>0.66161616199999995</v>
      </c>
      <c r="L248">
        <v>0.67875647699999997</v>
      </c>
    </row>
    <row r="249" spans="1:12" hidden="1" x14ac:dyDescent="0.25">
      <c r="A249" t="s">
        <v>700</v>
      </c>
      <c r="B249">
        <v>2008</v>
      </c>
      <c r="C249" t="s">
        <v>92</v>
      </c>
      <c r="D249" t="s">
        <v>745</v>
      </c>
      <c r="E249" t="str">
        <f t="shared" si="3"/>
        <v>San Juan R.2008</v>
      </c>
      <c r="F249">
        <v>0.98809499999999995</v>
      </c>
      <c r="G249">
        <v>0</v>
      </c>
      <c r="H249">
        <v>1.1905000000000001E-2</v>
      </c>
      <c r="I249">
        <v>0</v>
      </c>
      <c r="J249" t="s">
        <v>676</v>
      </c>
      <c r="K249">
        <v>0.98809523799999999</v>
      </c>
      <c r="L249">
        <v>1</v>
      </c>
    </row>
    <row r="250" spans="1:12" hidden="1" x14ac:dyDescent="0.25">
      <c r="A250" t="s">
        <v>700</v>
      </c>
      <c r="B250">
        <v>2012</v>
      </c>
      <c r="C250" t="s">
        <v>92</v>
      </c>
      <c r="D250" t="s">
        <v>745</v>
      </c>
      <c r="E250" t="str">
        <f t="shared" si="3"/>
        <v>San Juan R.2012</v>
      </c>
      <c r="F250">
        <v>0.96969700000000003</v>
      </c>
      <c r="G250">
        <v>0</v>
      </c>
      <c r="H250">
        <v>3.0303E-2</v>
      </c>
      <c r="I250">
        <v>0</v>
      </c>
      <c r="J250" t="s">
        <v>676</v>
      </c>
      <c r="K250">
        <v>0.96969696999999999</v>
      </c>
      <c r="L250">
        <v>1</v>
      </c>
    </row>
    <row r="251" spans="1:12" hidden="1" x14ac:dyDescent="0.25">
      <c r="A251" t="s">
        <v>700</v>
      </c>
      <c r="B251">
        <v>2014</v>
      </c>
      <c r="C251" t="s">
        <v>92</v>
      </c>
      <c r="D251" t="s">
        <v>745</v>
      </c>
      <c r="E251" t="str">
        <f t="shared" si="3"/>
        <v>San Juan R.2014</v>
      </c>
      <c r="F251">
        <v>8.5271E-2</v>
      </c>
      <c r="G251">
        <v>0.86046500000000004</v>
      </c>
      <c r="H251">
        <v>5.4264E-2</v>
      </c>
      <c r="I251">
        <v>0</v>
      </c>
      <c r="J251" t="s">
        <v>676</v>
      </c>
      <c r="K251">
        <v>8.6538461999999997E-2</v>
      </c>
      <c r="L251">
        <v>8.7378641000000007E-2</v>
      </c>
    </row>
    <row r="252" spans="1:12" hidden="1" x14ac:dyDescent="0.25">
      <c r="A252" t="s">
        <v>700</v>
      </c>
      <c r="B252">
        <v>2015</v>
      </c>
      <c r="C252" t="s">
        <v>92</v>
      </c>
      <c r="D252" t="s">
        <v>745</v>
      </c>
      <c r="E252" t="str">
        <f t="shared" si="3"/>
        <v>San Juan R.2015</v>
      </c>
      <c r="F252">
        <v>0.18085100000000001</v>
      </c>
      <c r="G252">
        <v>0.80851099999999998</v>
      </c>
      <c r="H252">
        <v>1.0638E-2</v>
      </c>
      <c r="I252">
        <v>1.0638E-2</v>
      </c>
      <c r="J252" t="s">
        <v>676</v>
      </c>
    </row>
    <row r="253" spans="1:12" hidden="1" x14ac:dyDescent="0.25">
      <c r="A253" t="s">
        <v>700</v>
      </c>
      <c r="B253">
        <v>2017</v>
      </c>
      <c r="C253" t="s">
        <v>92</v>
      </c>
      <c r="D253" t="s">
        <v>745</v>
      </c>
      <c r="E253" t="str">
        <f t="shared" si="3"/>
        <v>San Juan R.2017</v>
      </c>
      <c r="F253">
        <v>0.39560400000000001</v>
      </c>
      <c r="G253">
        <v>0.60439600000000004</v>
      </c>
      <c r="H253">
        <v>0</v>
      </c>
      <c r="I253">
        <v>0</v>
      </c>
      <c r="J253" t="s">
        <v>676</v>
      </c>
      <c r="K253">
        <v>0.40860215100000002</v>
      </c>
      <c r="L253">
        <v>0.40860215100000002</v>
      </c>
    </row>
    <row r="254" spans="1:12" hidden="1" x14ac:dyDescent="0.25">
      <c r="A254" t="s">
        <v>700</v>
      </c>
      <c r="B254">
        <v>2019</v>
      </c>
      <c r="C254" t="s">
        <v>92</v>
      </c>
      <c r="D254" t="s">
        <v>745</v>
      </c>
      <c r="E254" t="str">
        <f t="shared" si="3"/>
        <v>San Juan R.2019</v>
      </c>
      <c r="F254">
        <v>0.72611499999999995</v>
      </c>
      <c r="G254">
        <v>0</v>
      </c>
      <c r="H254">
        <v>0.27388499999999999</v>
      </c>
      <c r="I254">
        <v>0.25477699999999998</v>
      </c>
      <c r="J254" t="s">
        <v>676</v>
      </c>
    </row>
    <row r="255" spans="1:12" hidden="1" x14ac:dyDescent="0.25">
      <c r="A255" t="s">
        <v>700</v>
      </c>
      <c r="B255">
        <v>2020</v>
      </c>
      <c r="C255" t="s">
        <v>92</v>
      </c>
      <c r="D255" t="s">
        <v>745</v>
      </c>
      <c r="E255" t="str">
        <f t="shared" si="3"/>
        <v>San Juan R.2020</v>
      </c>
      <c r="F255">
        <v>0.98901099999999997</v>
      </c>
      <c r="G255">
        <v>0</v>
      </c>
      <c r="H255">
        <v>1.0989000000000001E-2</v>
      </c>
      <c r="I255">
        <v>3.663E-3</v>
      </c>
      <c r="J255" t="s">
        <v>676</v>
      </c>
    </row>
    <row r="256" spans="1:12" hidden="1" x14ac:dyDescent="0.25">
      <c r="A256" t="s">
        <v>700</v>
      </c>
      <c r="B256">
        <v>2021</v>
      </c>
      <c r="C256" t="s">
        <v>92</v>
      </c>
      <c r="D256" t="s">
        <v>745</v>
      </c>
      <c r="E256" t="str">
        <f t="shared" si="3"/>
        <v>San Juan R.2021</v>
      </c>
      <c r="F256">
        <v>0.94076700000000002</v>
      </c>
      <c r="G256">
        <v>0</v>
      </c>
      <c r="H256">
        <v>5.9233000000000001E-2</v>
      </c>
      <c r="I256">
        <v>5.2264999999999999E-2</v>
      </c>
      <c r="J256" t="s">
        <v>676</v>
      </c>
    </row>
    <row r="257" spans="1:12" hidden="1" x14ac:dyDescent="0.25">
      <c r="A257" t="s">
        <v>703</v>
      </c>
      <c r="B257">
        <v>2005</v>
      </c>
      <c r="C257" t="s">
        <v>95</v>
      </c>
      <c r="D257" t="s">
        <v>745</v>
      </c>
      <c r="E257" t="str">
        <f t="shared" si="3"/>
        <v>Sooke R.2005</v>
      </c>
      <c r="F257">
        <v>0.74074074099999998</v>
      </c>
      <c r="G257">
        <v>0.185185185</v>
      </c>
      <c r="H257">
        <v>7.4074074000000004E-2</v>
      </c>
      <c r="I257">
        <v>0</v>
      </c>
      <c r="J257" t="s">
        <v>676</v>
      </c>
      <c r="K257">
        <v>0.74074074099999998</v>
      </c>
      <c r="L257">
        <v>0.74074074099999998</v>
      </c>
    </row>
    <row r="258" spans="1:12" hidden="1" x14ac:dyDescent="0.25">
      <c r="A258" t="s">
        <v>703</v>
      </c>
      <c r="B258">
        <v>2012</v>
      </c>
      <c r="C258" t="s">
        <v>95</v>
      </c>
      <c r="D258" t="s">
        <v>745</v>
      </c>
      <c r="E258" t="str">
        <f t="shared" si="3"/>
        <v>Sooke R.2012</v>
      </c>
      <c r="F258">
        <v>0.8</v>
      </c>
      <c r="G258">
        <v>0.2</v>
      </c>
      <c r="H258">
        <v>0</v>
      </c>
      <c r="I258">
        <v>0</v>
      </c>
      <c r="J258" t="s">
        <v>676</v>
      </c>
      <c r="K258">
        <v>0.8</v>
      </c>
      <c r="L258">
        <v>0.8</v>
      </c>
    </row>
    <row r="259" spans="1:12" hidden="1" x14ac:dyDescent="0.25">
      <c r="A259" t="s">
        <v>703</v>
      </c>
      <c r="B259">
        <v>2014</v>
      </c>
      <c r="C259" t="s">
        <v>95</v>
      </c>
      <c r="D259" t="s">
        <v>745</v>
      </c>
      <c r="E259" t="str">
        <f t="shared" si="3"/>
        <v>Sooke R.2014</v>
      </c>
      <c r="F259">
        <v>0.14035087700000001</v>
      </c>
      <c r="G259">
        <v>0.84210526299999999</v>
      </c>
      <c r="H259">
        <v>1.7543860000000001E-2</v>
      </c>
      <c r="I259">
        <v>0</v>
      </c>
      <c r="J259" t="s">
        <v>676</v>
      </c>
      <c r="K259">
        <v>0.115942029</v>
      </c>
      <c r="L259">
        <v>0.117647059</v>
      </c>
    </row>
    <row r="260" spans="1:12" hidden="1" x14ac:dyDescent="0.25">
      <c r="A260" t="s">
        <v>703</v>
      </c>
      <c r="B260">
        <v>2017</v>
      </c>
      <c r="C260" t="s">
        <v>95</v>
      </c>
      <c r="D260" t="s">
        <v>745</v>
      </c>
      <c r="E260" t="str">
        <f t="shared" si="3"/>
        <v>Sooke R.2017</v>
      </c>
      <c r="F260">
        <v>0.38709677399999998</v>
      </c>
      <c r="G260">
        <v>0.58064516099999997</v>
      </c>
      <c r="H260">
        <v>3.2258065000000002E-2</v>
      </c>
      <c r="I260">
        <v>0</v>
      </c>
      <c r="J260" t="s">
        <v>676</v>
      </c>
      <c r="K260">
        <v>0.25531914900000002</v>
      </c>
      <c r="L260">
        <v>0.25531914900000002</v>
      </c>
    </row>
    <row r="261" spans="1:12" hidden="1" x14ac:dyDescent="0.25">
      <c r="A261" t="s">
        <v>703</v>
      </c>
      <c r="B261">
        <v>2018</v>
      </c>
      <c r="C261" t="s">
        <v>95</v>
      </c>
      <c r="D261" t="s">
        <v>745</v>
      </c>
      <c r="E261" t="str">
        <f t="shared" si="3"/>
        <v>Sooke R.2018</v>
      </c>
      <c r="F261">
        <v>0.44324324300000001</v>
      </c>
      <c r="G261">
        <v>0.50270270299999997</v>
      </c>
      <c r="H261">
        <v>5.4054053999999997E-2</v>
      </c>
      <c r="I261">
        <v>0</v>
      </c>
      <c r="J261" t="s">
        <v>676</v>
      </c>
    </row>
    <row r="262" spans="1:12" hidden="1" x14ac:dyDescent="0.25">
      <c r="A262" t="s">
        <v>703</v>
      </c>
      <c r="B262">
        <v>2019</v>
      </c>
      <c r="C262" t="s">
        <v>95</v>
      </c>
      <c r="D262" t="s">
        <v>745</v>
      </c>
      <c r="E262" t="str">
        <f t="shared" ref="E262:E325" si="4">A262&amp;"."&amp;B262</f>
        <v>Sooke R.2019</v>
      </c>
      <c r="F262">
        <v>0.56617647100000001</v>
      </c>
      <c r="G262">
        <v>0.41911764699999998</v>
      </c>
      <c r="H262">
        <v>1.4705882E-2</v>
      </c>
      <c r="I262">
        <v>0</v>
      </c>
      <c r="J262" t="s">
        <v>676</v>
      </c>
    </row>
    <row r="263" spans="1:12" hidden="1" x14ac:dyDescent="0.25">
      <c r="A263" t="s">
        <v>703</v>
      </c>
      <c r="B263">
        <v>2020</v>
      </c>
      <c r="C263" t="s">
        <v>95</v>
      </c>
      <c r="D263" t="s">
        <v>745</v>
      </c>
      <c r="E263" t="str">
        <f t="shared" si="4"/>
        <v>Sooke R.2020</v>
      </c>
      <c r="F263">
        <v>0.36986301399999999</v>
      </c>
      <c r="G263">
        <v>0.57534246600000005</v>
      </c>
      <c r="H263">
        <v>5.4794520999999999E-2</v>
      </c>
      <c r="I263">
        <v>0</v>
      </c>
      <c r="J263" t="s">
        <v>676</v>
      </c>
    </row>
    <row r="264" spans="1:12" hidden="1" x14ac:dyDescent="0.25">
      <c r="A264" t="s">
        <v>703</v>
      </c>
      <c r="B264">
        <v>2021</v>
      </c>
      <c r="C264" t="s">
        <v>95</v>
      </c>
      <c r="D264" t="s">
        <v>745</v>
      </c>
      <c r="E264" t="str">
        <f t="shared" si="4"/>
        <v>Sooke R.2021</v>
      </c>
      <c r="F264">
        <v>0.28888888899999998</v>
      </c>
      <c r="G264">
        <v>0.55555555599999995</v>
      </c>
      <c r="H264">
        <v>0.15555555600000001</v>
      </c>
      <c r="I264">
        <v>0</v>
      </c>
      <c r="J264" t="s">
        <v>676</v>
      </c>
    </row>
    <row r="265" spans="1:12" hidden="1" x14ac:dyDescent="0.25">
      <c r="A265" t="s">
        <v>696</v>
      </c>
      <c r="B265">
        <v>2001</v>
      </c>
      <c r="C265" t="s">
        <v>696</v>
      </c>
      <c r="D265" t="s">
        <v>832</v>
      </c>
      <c r="E265" t="str">
        <f t="shared" si="4"/>
        <v>Cowichan R.2001</v>
      </c>
      <c r="F265">
        <v>1</v>
      </c>
      <c r="G265">
        <v>0</v>
      </c>
      <c r="H265">
        <v>0</v>
      </c>
      <c r="I265">
        <v>0</v>
      </c>
      <c r="J265" t="s">
        <v>676</v>
      </c>
      <c r="K265">
        <v>1</v>
      </c>
      <c r="L265">
        <v>1</v>
      </c>
    </row>
    <row r="266" spans="1:12" hidden="1" x14ac:dyDescent="0.25">
      <c r="A266" t="s">
        <v>696</v>
      </c>
      <c r="B266">
        <v>2003</v>
      </c>
      <c r="C266" t="s">
        <v>696</v>
      </c>
      <c r="D266" t="s">
        <v>832</v>
      </c>
      <c r="E266" t="str">
        <f t="shared" si="4"/>
        <v>Cowichan R.2003</v>
      </c>
      <c r="F266">
        <v>0.83333299999999999</v>
      </c>
      <c r="G266">
        <v>0</v>
      </c>
      <c r="H266">
        <v>0.16666700000000001</v>
      </c>
      <c r="I266">
        <v>0.16666700000000001</v>
      </c>
      <c r="J266" t="s">
        <v>676</v>
      </c>
    </row>
    <row r="267" spans="1:12" hidden="1" x14ac:dyDescent="0.25">
      <c r="A267" t="s">
        <v>696</v>
      </c>
      <c r="B267">
        <v>2004</v>
      </c>
      <c r="C267" t="s">
        <v>696</v>
      </c>
      <c r="D267" t="s">
        <v>832</v>
      </c>
      <c r="E267" t="str">
        <f t="shared" si="4"/>
        <v>Cowichan R.2004</v>
      </c>
      <c r="F267">
        <v>0.98305100000000001</v>
      </c>
      <c r="G267">
        <v>0</v>
      </c>
      <c r="H267">
        <v>1.6948999999999999E-2</v>
      </c>
      <c r="I267">
        <v>1.6948999999999999E-2</v>
      </c>
      <c r="J267" t="s">
        <v>676</v>
      </c>
    </row>
    <row r="268" spans="1:12" hidden="1" x14ac:dyDescent="0.25">
      <c r="A268" t="s">
        <v>696</v>
      </c>
      <c r="B268">
        <v>2005</v>
      </c>
      <c r="C268" t="s">
        <v>696</v>
      </c>
      <c r="D268" t="s">
        <v>832</v>
      </c>
      <c r="E268" t="str">
        <f t="shared" si="4"/>
        <v>Cowichan R.2005</v>
      </c>
      <c r="F268">
        <v>0.99653999999999998</v>
      </c>
      <c r="G268">
        <v>0</v>
      </c>
      <c r="H268">
        <v>3.46E-3</v>
      </c>
      <c r="I268">
        <v>3.46E-3</v>
      </c>
      <c r="J268" t="s">
        <v>676</v>
      </c>
      <c r="K268">
        <v>0.98936170199999995</v>
      </c>
      <c r="L268">
        <v>1</v>
      </c>
    </row>
    <row r="269" spans="1:12" hidden="1" x14ac:dyDescent="0.25">
      <c r="A269" t="s">
        <v>696</v>
      </c>
      <c r="B269">
        <v>2007</v>
      </c>
      <c r="C269" t="s">
        <v>696</v>
      </c>
      <c r="D269" t="s">
        <v>832</v>
      </c>
      <c r="E269" t="str">
        <f t="shared" si="4"/>
        <v>Cowichan R.2007</v>
      </c>
      <c r="F269">
        <v>0.99558800000000003</v>
      </c>
      <c r="G269">
        <v>0</v>
      </c>
      <c r="H269">
        <v>4.4120000000000001E-3</v>
      </c>
      <c r="I269">
        <v>4.4120000000000001E-3</v>
      </c>
      <c r="J269" t="s">
        <v>676</v>
      </c>
      <c r="K269">
        <v>0.99498307900000005</v>
      </c>
      <c r="L269">
        <v>0.99498307900000005</v>
      </c>
    </row>
    <row r="270" spans="1:12" hidden="1" x14ac:dyDescent="0.25">
      <c r="A270" t="s">
        <v>696</v>
      </c>
      <c r="B270">
        <v>2008</v>
      </c>
      <c r="C270" t="s">
        <v>696</v>
      </c>
      <c r="D270" t="s">
        <v>832</v>
      </c>
      <c r="E270" t="str">
        <f t="shared" si="4"/>
        <v>Cowichan R.2008</v>
      </c>
      <c r="F270">
        <v>0.98477199999999998</v>
      </c>
      <c r="G270">
        <v>0</v>
      </c>
      <c r="H270">
        <v>1.5228E-2</v>
      </c>
      <c r="I270">
        <v>1.5228E-2</v>
      </c>
      <c r="J270" t="s">
        <v>676</v>
      </c>
      <c r="K270">
        <v>0.98469387799999997</v>
      </c>
      <c r="L270">
        <v>1</v>
      </c>
    </row>
    <row r="271" spans="1:12" hidden="1" x14ac:dyDescent="0.25">
      <c r="A271" t="s">
        <v>696</v>
      </c>
      <c r="B271">
        <v>2009</v>
      </c>
      <c r="C271" t="s">
        <v>696</v>
      </c>
      <c r="D271" t="s">
        <v>832</v>
      </c>
      <c r="E271" t="str">
        <f t="shared" si="4"/>
        <v>Cowichan R.2009</v>
      </c>
      <c r="F271">
        <v>0.79272699999999996</v>
      </c>
      <c r="G271">
        <v>0.20727300000000001</v>
      </c>
      <c r="H271">
        <v>0</v>
      </c>
      <c r="I271">
        <v>0</v>
      </c>
      <c r="J271" t="s">
        <v>676</v>
      </c>
      <c r="K271">
        <v>0.83326022099999997</v>
      </c>
      <c r="L271">
        <v>0.83326022099999997</v>
      </c>
    </row>
    <row r="272" spans="1:12" hidden="1" x14ac:dyDescent="0.25">
      <c r="A272" t="s">
        <v>696</v>
      </c>
      <c r="B272">
        <v>2010</v>
      </c>
      <c r="C272" t="s">
        <v>696</v>
      </c>
      <c r="D272" t="s">
        <v>832</v>
      </c>
      <c r="E272" t="str">
        <f t="shared" si="4"/>
        <v>Cowichan R.2010</v>
      </c>
      <c r="F272">
        <v>0.76274200000000003</v>
      </c>
      <c r="G272">
        <v>0.21265400000000001</v>
      </c>
      <c r="H272">
        <v>2.4604999999999998E-2</v>
      </c>
      <c r="I272">
        <v>2.4604999999999998E-2</v>
      </c>
      <c r="J272" t="s">
        <v>676</v>
      </c>
      <c r="K272">
        <v>0.75286966700000002</v>
      </c>
      <c r="L272">
        <v>0.77084119900000003</v>
      </c>
    </row>
    <row r="273" spans="1:12" hidden="1" x14ac:dyDescent="0.25">
      <c r="A273" t="s">
        <v>696</v>
      </c>
      <c r="B273">
        <v>2011</v>
      </c>
      <c r="C273" t="s">
        <v>696</v>
      </c>
      <c r="D273" t="s">
        <v>832</v>
      </c>
      <c r="E273" t="str">
        <f t="shared" si="4"/>
        <v>Cowichan R.2011</v>
      </c>
      <c r="F273">
        <v>0.71660400000000002</v>
      </c>
      <c r="G273">
        <v>0.27590500000000001</v>
      </c>
      <c r="H273">
        <v>7.4910000000000003E-3</v>
      </c>
      <c r="I273">
        <v>7.4910000000000003E-3</v>
      </c>
      <c r="J273" t="s">
        <v>676</v>
      </c>
      <c r="K273">
        <v>0.71749003499999997</v>
      </c>
      <c r="L273">
        <v>0.72384072499999996</v>
      </c>
    </row>
    <row r="274" spans="1:12" hidden="1" x14ac:dyDescent="0.25">
      <c r="A274" t="s">
        <v>696</v>
      </c>
      <c r="B274">
        <v>2012</v>
      </c>
      <c r="C274" t="s">
        <v>696</v>
      </c>
      <c r="D274" t="s">
        <v>832</v>
      </c>
      <c r="E274" t="str">
        <f t="shared" si="4"/>
        <v>Cowichan R.2012</v>
      </c>
      <c r="F274">
        <v>0.73051900000000003</v>
      </c>
      <c r="G274">
        <v>0.246753</v>
      </c>
      <c r="H274">
        <v>2.2727000000000001E-2</v>
      </c>
      <c r="I274">
        <v>2.2727000000000001E-2</v>
      </c>
      <c r="J274" t="s">
        <v>676</v>
      </c>
      <c r="K274">
        <v>0.83544826800000005</v>
      </c>
      <c r="L274">
        <v>0.86043401600000002</v>
      </c>
    </row>
    <row r="275" spans="1:12" hidden="1" x14ac:dyDescent="0.25">
      <c r="A275" t="s">
        <v>696</v>
      </c>
      <c r="B275">
        <v>2013</v>
      </c>
      <c r="C275" t="s">
        <v>696</v>
      </c>
      <c r="D275" t="s">
        <v>832</v>
      </c>
      <c r="E275" t="str">
        <f t="shared" si="4"/>
        <v>Cowichan R.2013</v>
      </c>
      <c r="F275">
        <v>0.69586400000000004</v>
      </c>
      <c r="G275">
        <v>0.301703</v>
      </c>
      <c r="H275">
        <v>2.4329999999999998E-3</v>
      </c>
      <c r="I275">
        <v>2.4329999999999998E-3</v>
      </c>
      <c r="J275" t="s">
        <v>676</v>
      </c>
      <c r="K275">
        <v>0.69661921699999996</v>
      </c>
      <c r="L275">
        <v>0.70004470299999999</v>
      </c>
    </row>
    <row r="276" spans="1:12" hidden="1" x14ac:dyDescent="0.25">
      <c r="A276" t="s">
        <v>696</v>
      </c>
      <c r="B276">
        <v>2014</v>
      </c>
      <c r="C276" t="s">
        <v>696</v>
      </c>
      <c r="D276" t="s">
        <v>832</v>
      </c>
      <c r="E276" t="str">
        <f t="shared" si="4"/>
        <v>Cowichan R.2014</v>
      </c>
      <c r="F276">
        <v>0.68656700000000004</v>
      </c>
      <c r="G276">
        <v>0.309701</v>
      </c>
      <c r="H276">
        <v>3.7309999999999999E-3</v>
      </c>
      <c r="I276">
        <v>3.7309999999999999E-3</v>
      </c>
      <c r="J276" t="s">
        <v>676</v>
      </c>
      <c r="K276">
        <v>0.70729373900000003</v>
      </c>
      <c r="L276">
        <v>0.70729373900000003</v>
      </c>
    </row>
    <row r="277" spans="1:12" hidden="1" x14ac:dyDescent="0.25">
      <c r="A277" t="s">
        <v>696</v>
      </c>
      <c r="B277">
        <v>2015</v>
      </c>
      <c r="C277" t="s">
        <v>696</v>
      </c>
      <c r="D277" t="s">
        <v>832</v>
      </c>
      <c r="E277" t="str">
        <f t="shared" si="4"/>
        <v>Cowichan R.2015</v>
      </c>
      <c r="F277">
        <v>0.78387099999999998</v>
      </c>
      <c r="G277">
        <v>0.196774</v>
      </c>
      <c r="H277">
        <v>1.9355000000000001E-2</v>
      </c>
      <c r="I277">
        <v>1.9355000000000001E-2</v>
      </c>
      <c r="J277" t="s">
        <v>676</v>
      </c>
      <c r="K277">
        <v>0.76552325600000004</v>
      </c>
      <c r="L277">
        <v>0.79316887999999997</v>
      </c>
    </row>
    <row r="278" spans="1:12" hidden="1" x14ac:dyDescent="0.25">
      <c r="A278" t="s">
        <v>696</v>
      </c>
      <c r="B278">
        <v>2016</v>
      </c>
      <c r="C278" t="s">
        <v>696</v>
      </c>
      <c r="D278" t="s">
        <v>832</v>
      </c>
      <c r="E278" t="str">
        <f t="shared" si="4"/>
        <v>Cowichan R.2016</v>
      </c>
      <c r="F278">
        <v>0.88414599999999999</v>
      </c>
      <c r="G278">
        <v>0.107724</v>
      </c>
      <c r="H278">
        <v>8.1300000000000001E-3</v>
      </c>
      <c r="I278">
        <v>8.1300000000000001E-3</v>
      </c>
      <c r="J278" t="s">
        <v>676</v>
      </c>
      <c r="K278">
        <v>0.98158985600000004</v>
      </c>
      <c r="L278">
        <v>0.98158985600000004</v>
      </c>
    </row>
    <row r="279" spans="1:12" hidden="1" x14ac:dyDescent="0.25">
      <c r="A279" t="s">
        <v>696</v>
      </c>
      <c r="B279">
        <v>2017</v>
      </c>
      <c r="C279" t="s">
        <v>696</v>
      </c>
      <c r="D279" t="s">
        <v>832</v>
      </c>
      <c r="E279" t="str">
        <f t="shared" si="4"/>
        <v>Cowichan R.2017</v>
      </c>
      <c r="F279">
        <v>0.90384600000000004</v>
      </c>
      <c r="G279">
        <v>9.6154000000000003E-2</v>
      </c>
      <c r="H279">
        <v>0</v>
      </c>
      <c r="I279">
        <v>0</v>
      </c>
      <c r="J279" t="s">
        <v>676</v>
      </c>
      <c r="K279">
        <v>0.92422709000000003</v>
      </c>
      <c r="L279">
        <v>0.92422709000000003</v>
      </c>
    </row>
    <row r="280" spans="1:12" hidden="1" x14ac:dyDescent="0.25">
      <c r="A280" t="s">
        <v>696</v>
      </c>
      <c r="B280">
        <v>2018</v>
      </c>
      <c r="C280" t="s">
        <v>696</v>
      </c>
      <c r="D280" t="s">
        <v>832</v>
      </c>
      <c r="E280" t="str">
        <f t="shared" si="4"/>
        <v>Cowichan R.2018</v>
      </c>
      <c r="F280">
        <v>0.91249999999999998</v>
      </c>
      <c r="G280">
        <v>8.5938000000000001E-2</v>
      </c>
      <c r="H280">
        <v>1.5629999999999999E-3</v>
      </c>
      <c r="I280">
        <v>1.5629999999999999E-3</v>
      </c>
      <c r="J280" t="s">
        <v>676</v>
      </c>
    </row>
    <row r="281" spans="1:12" hidden="1" x14ac:dyDescent="0.25">
      <c r="A281" t="s">
        <v>696</v>
      </c>
      <c r="B281">
        <v>2019</v>
      </c>
      <c r="C281" t="s">
        <v>696</v>
      </c>
      <c r="D281" t="s">
        <v>832</v>
      </c>
      <c r="E281" t="str">
        <f t="shared" si="4"/>
        <v>Cowichan R.2019</v>
      </c>
      <c r="F281">
        <v>0.92</v>
      </c>
      <c r="G281">
        <v>7.6923000000000005E-2</v>
      </c>
      <c r="H281">
        <v>3.0769999999999999E-3</v>
      </c>
      <c r="I281">
        <v>3.0769999999999999E-3</v>
      </c>
      <c r="J281" t="s">
        <v>676</v>
      </c>
    </row>
    <row r="282" spans="1:12" hidden="1" x14ac:dyDescent="0.25">
      <c r="A282" t="s">
        <v>696</v>
      </c>
      <c r="B282">
        <v>2020</v>
      </c>
      <c r="C282" t="s">
        <v>696</v>
      </c>
      <c r="D282" t="s">
        <v>832</v>
      </c>
      <c r="E282" t="str">
        <f t="shared" si="4"/>
        <v>Cowichan R.2020</v>
      </c>
      <c r="F282">
        <v>0.97297299999999998</v>
      </c>
      <c r="G282">
        <v>2.7026999999999999E-2</v>
      </c>
      <c r="H282">
        <v>0</v>
      </c>
      <c r="I282">
        <v>0</v>
      </c>
      <c r="J282" t="s">
        <v>676</v>
      </c>
    </row>
    <row r="283" spans="1:12" hidden="1" x14ac:dyDescent="0.25">
      <c r="A283" t="s">
        <v>696</v>
      </c>
      <c r="B283">
        <v>2021</v>
      </c>
      <c r="C283" t="s">
        <v>696</v>
      </c>
      <c r="D283" t="s">
        <v>832</v>
      </c>
      <c r="E283" t="str">
        <f t="shared" si="4"/>
        <v>Cowichan R.2021</v>
      </c>
      <c r="F283">
        <v>0.87187499999999996</v>
      </c>
      <c r="G283">
        <v>0.11874999999999999</v>
      </c>
      <c r="H283">
        <v>9.3749999999999997E-3</v>
      </c>
      <c r="I283">
        <v>9.3749999999999997E-3</v>
      </c>
      <c r="J283" t="s">
        <v>676</v>
      </c>
    </row>
    <row r="284" spans="1:12" hidden="1" x14ac:dyDescent="0.25">
      <c r="A284" t="s">
        <v>688</v>
      </c>
      <c r="B284">
        <v>2019</v>
      </c>
      <c r="C284" t="s">
        <v>688</v>
      </c>
      <c r="D284" t="s">
        <v>832</v>
      </c>
      <c r="E284" t="str">
        <f t="shared" si="4"/>
        <v>Chemainus R.2019</v>
      </c>
      <c r="F284">
        <v>0.77777799999999997</v>
      </c>
      <c r="G284">
        <v>0</v>
      </c>
      <c r="H284">
        <v>0.222222</v>
      </c>
      <c r="I284">
        <v>0</v>
      </c>
      <c r="J284" t="s">
        <v>676</v>
      </c>
    </row>
    <row r="285" spans="1:12" hidden="1" x14ac:dyDescent="0.25">
      <c r="A285" t="s">
        <v>688</v>
      </c>
      <c r="B285">
        <v>2020</v>
      </c>
      <c r="C285" t="s">
        <v>688</v>
      </c>
      <c r="D285" t="s">
        <v>832</v>
      </c>
      <c r="E285" t="str">
        <f t="shared" si="4"/>
        <v>Chemainus R.2020</v>
      </c>
      <c r="F285">
        <v>0.88888900000000004</v>
      </c>
      <c r="G285">
        <v>0</v>
      </c>
      <c r="H285">
        <v>0.111111</v>
      </c>
      <c r="I285">
        <v>0</v>
      </c>
      <c r="J285" t="s">
        <v>676</v>
      </c>
    </row>
    <row r="286" spans="1:12" hidden="1" x14ac:dyDescent="0.25">
      <c r="A286" t="s">
        <v>688</v>
      </c>
      <c r="B286">
        <v>2021</v>
      </c>
      <c r="C286" t="s">
        <v>688</v>
      </c>
      <c r="D286" t="s">
        <v>832</v>
      </c>
      <c r="E286" t="str">
        <f t="shared" si="4"/>
        <v>Chemainus R.2021</v>
      </c>
      <c r="F286">
        <v>0.86363599999999996</v>
      </c>
      <c r="G286">
        <v>0</v>
      </c>
      <c r="H286">
        <v>0.13636400000000001</v>
      </c>
      <c r="I286">
        <v>0</v>
      </c>
      <c r="J286" t="s">
        <v>676</v>
      </c>
    </row>
    <row r="287" spans="1:12" hidden="1" x14ac:dyDescent="0.25">
      <c r="A287" t="s">
        <v>714</v>
      </c>
      <c r="B287">
        <v>2004</v>
      </c>
      <c r="C287" t="s">
        <v>714</v>
      </c>
      <c r="D287" t="s">
        <v>832</v>
      </c>
      <c r="E287" t="str">
        <f t="shared" si="4"/>
        <v>Nanaimo R - Fall.2004</v>
      </c>
      <c r="F287">
        <v>0.96969700000000003</v>
      </c>
      <c r="G287">
        <v>0</v>
      </c>
      <c r="H287">
        <v>3.0303E-2</v>
      </c>
      <c r="I287">
        <v>3.0303E-2</v>
      </c>
      <c r="J287" t="s">
        <v>676</v>
      </c>
    </row>
    <row r="288" spans="1:12" hidden="1" x14ac:dyDescent="0.25">
      <c r="A288" t="s">
        <v>714</v>
      </c>
      <c r="B288">
        <v>2005</v>
      </c>
      <c r="C288" t="s">
        <v>714</v>
      </c>
      <c r="D288" t="s">
        <v>832</v>
      </c>
      <c r="E288" t="str">
        <f t="shared" si="4"/>
        <v>Nanaimo R - Fall.2005</v>
      </c>
      <c r="F288">
        <v>1</v>
      </c>
      <c r="G288">
        <v>0</v>
      </c>
      <c r="H288">
        <v>0</v>
      </c>
      <c r="I288">
        <v>0</v>
      </c>
      <c r="J288" t="s">
        <v>676</v>
      </c>
      <c r="K288">
        <v>1</v>
      </c>
      <c r="L288">
        <v>1</v>
      </c>
    </row>
    <row r="289" spans="1:12" hidden="1" x14ac:dyDescent="0.25">
      <c r="A289" t="s">
        <v>714</v>
      </c>
      <c r="B289">
        <v>2006</v>
      </c>
      <c r="C289" t="s">
        <v>714</v>
      </c>
      <c r="D289" t="s">
        <v>832</v>
      </c>
      <c r="E289" t="str">
        <f t="shared" si="4"/>
        <v>Nanaimo R - Fall.2006</v>
      </c>
      <c r="F289">
        <v>1</v>
      </c>
      <c r="G289">
        <v>0</v>
      </c>
      <c r="H289">
        <v>0</v>
      </c>
      <c r="I289">
        <v>0</v>
      </c>
      <c r="J289" t="s">
        <v>676</v>
      </c>
    </row>
    <row r="290" spans="1:12" hidden="1" x14ac:dyDescent="0.25">
      <c r="A290" t="s">
        <v>714</v>
      </c>
      <c r="B290">
        <v>2007</v>
      </c>
      <c r="C290" t="s">
        <v>714</v>
      </c>
      <c r="D290" t="s">
        <v>832</v>
      </c>
      <c r="E290" t="str">
        <f t="shared" si="4"/>
        <v>Nanaimo R - Fall.2007</v>
      </c>
      <c r="F290">
        <v>0.49429699999999999</v>
      </c>
      <c r="G290">
        <v>0.50570300000000001</v>
      </c>
      <c r="H290">
        <v>0</v>
      </c>
      <c r="I290">
        <v>0</v>
      </c>
      <c r="J290" t="s">
        <v>676</v>
      </c>
      <c r="K290">
        <v>0.41515668300000003</v>
      </c>
      <c r="L290">
        <v>0.41515668300000003</v>
      </c>
    </row>
    <row r="291" spans="1:12" hidden="1" x14ac:dyDescent="0.25">
      <c r="A291" t="s">
        <v>714</v>
      </c>
      <c r="B291">
        <v>2008</v>
      </c>
      <c r="C291" t="s">
        <v>714</v>
      </c>
      <c r="D291" t="s">
        <v>832</v>
      </c>
      <c r="E291" t="str">
        <f t="shared" si="4"/>
        <v>Nanaimo R - Fall.2008</v>
      </c>
      <c r="F291">
        <v>0.33892600000000001</v>
      </c>
      <c r="G291">
        <v>0.64765099999999998</v>
      </c>
      <c r="H291">
        <v>1.3422999999999999E-2</v>
      </c>
      <c r="I291">
        <v>1.3422999999999999E-2</v>
      </c>
      <c r="J291" t="s">
        <v>676</v>
      </c>
      <c r="K291">
        <v>0.36511725900000003</v>
      </c>
      <c r="L291">
        <v>0.37201316400000001</v>
      </c>
    </row>
    <row r="292" spans="1:12" hidden="1" x14ac:dyDescent="0.25">
      <c r="A292" t="s">
        <v>714</v>
      </c>
      <c r="B292">
        <v>2009</v>
      </c>
      <c r="C292" t="s">
        <v>714</v>
      </c>
      <c r="D292" t="s">
        <v>832</v>
      </c>
      <c r="E292" t="str">
        <f t="shared" si="4"/>
        <v>Nanaimo R - Fall.2009</v>
      </c>
      <c r="F292">
        <v>0.138158</v>
      </c>
      <c r="G292">
        <v>0.84868399999999999</v>
      </c>
      <c r="H292">
        <v>1.3158E-2</v>
      </c>
      <c r="I292">
        <v>1.3158E-2</v>
      </c>
      <c r="J292" t="s">
        <v>676</v>
      </c>
      <c r="K292">
        <v>0.107717705</v>
      </c>
      <c r="L292">
        <v>0.107717705</v>
      </c>
    </row>
    <row r="293" spans="1:12" hidden="1" x14ac:dyDescent="0.25">
      <c r="A293" t="s">
        <v>714</v>
      </c>
      <c r="B293">
        <v>2010</v>
      </c>
      <c r="C293" t="s">
        <v>714</v>
      </c>
      <c r="D293" t="s">
        <v>832</v>
      </c>
      <c r="E293" t="str">
        <f t="shared" si="4"/>
        <v>Nanaimo R - Fall.2010</v>
      </c>
      <c r="F293">
        <v>0.18406600000000001</v>
      </c>
      <c r="G293">
        <v>0.80494500000000002</v>
      </c>
      <c r="H293">
        <v>1.0989000000000001E-2</v>
      </c>
      <c r="I293">
        <v>8.2419999999999993E-3</v>
      </c>
      <c r="J293" t="s">
        <v>676</v>
      </c>
      <c r="K293">
        <v>0.156290914</v>
      </c>
      <c r="L293">
        <v>0.156290914</v>
      </c>
    </row>
    <row r="294" spans="1:12" hidden="1" x14ac:dyDescent="0.25">
      <c r="A294" t="s">
        <v>714</v>
      </c>
      <c r="B294">
        <v>2011</v>
      </c>
      <c r="C294" t="s">
        <v>714</v>
      </c>
      <c r="D294" t="s">
        <v>832</v>
      </c>
      <c r="E294" t="str">
        <f t="shared" si="4"/>
        <v>Nanaimo R - Fall.2011</v>
      </c>
      <c r="F294">
        <v>0.15562000000000001</v>
      </c>
      <c r="G294">
        <v>0.84438000000000002</v>
      </c>
      <c r="H294">
        <v>0</v>
      </c>
      <c r="I294">
        <v>0</v>
      </c>
      <c r="J294" t="s">
        <v>676</v>
      </c>
      <c r="K294">
        <v>9.8647972E-2</v>
      </c>
      <c r="L294">
        <v>9.8647972E-2</v>
      </c>
    </row>
    <row r="295" spans="1:12" hidden="1" x14ac:dyDescent="0.25">
      <c r="A295" t="s">
        <v>714</v>
      </c>
      <c r="B295">
        <v>2012</v>
      </c>
      <c r="C295" t="s">
        <v>714</v>
      </c>
      <c r="D295" t="s">
        <v>832</v>
      </c>
      <c r="E295" t="str">
        <f t="shared" si="4"/>
        <v>Nanaimo R - Fall.2012</v>
      </c>
      <c r="F295">
        <v>0.303226</v>
      </c>
      <c r="G295">
        <v>0.696774</v>
      </c>
      <c r="H295">
        <v>0</v>
      </c>
      <c r="I295">
        <v>0</v>
      </c>
      <c r="J295" t="s">
        <v>676</v>
      </c>
      <c r="K295">
        <v>0.30322580599999999</v>
      </c>
      <c r="L295">
        <v>0.30322580599999999</v>
      </c>
    </row>
    <row r="296" spans="1:12" hidden="1" x14ac:dyDescent="0.25">
      <c r="A296" t="s">
        <v>714</v>
      </c>
      <c r="B296">
        <v>2013</v>
      </c>
      <c r="C296" t="s">
        <v>714</v>
      </c>
      <c r="D296" t="s">
        <v>832</v>
      </c>
      <c r="E296" t="str">
        <f t="shared" si="4"/>
        <v>Nanaimo R - Fall.2013</v>
      </c>
      <c r="F296">
        <v>0.15</v>
      </c>
      <c r="G296">
        <v>0.85</v>
      </c>
      <c r="H296">
        <v>0</v>
      </c>
      <c r="I296">
        <v>0</v>
      </c>
      <c r="J296" t="s">
        <v>676</v>
      </c>
      <c r="K296">
        <v>0.15</v>
      </c>
      <c r="L296">
        <v>0.15</v>
      </c>
    </row>
    <row r="297" spans="1:12" hidden="1" x14ac:dyDescent="0.25">
      <c r="A297" t="s">
        <v>714</v>
      </c>
      <c r="B297">
        <v>2014</v>
      </c>
      <c r="C297" t="s">
        <v>714</v>
      </c>
      <c r="D297" t="s">
        <v>832</v>
      </c>
      <c r="E297" t="str">
        <f t="shared" si="4"/>
        <v>Nanaimo R - Fall.2014</v>
      </c>
      <c r="F297">
        <v>0.212121</v>
      </c>
      <c r="G297">
        <v>0.787879</v>
      </c>
      <c r="H297">
        <v>0</v>
      </c>
      <c r="I297">
        <v>0</v>
      </c>
      <c r="J297" t="s">
        <v>676</v>
      </c>
      <c r="K297">
        <v>0.212121212</v>
      </c>
      <c r="L297">
        <v>0.212121212</v>
      </c>
    </row>
    <row r="298" spans="1:12" hidden="1" x14ac:dyDescent="0.25">
      <c r="A298" t="s">
        <v>714</v>
      </c>
      <c r="B298">
        <v>2015</v>
      </c>
      <c r="C298" t="s">
        <v>714</v>
      </c>
      <c r="D298" t="s">
        <v>832</v>
      </c>
      <c r="E298" t="str">
        <f t="shared" si="4"/>
        <v>Nanaimo R - Fall.2015</v>
      </c>
      <c r="F298">
        <v>0.37623800000000002</v>
      </c>
      <c r="G298">
        <v>0.62376200000000004</v>
      </c>
      <c r="H298">
        <v>0</v>
      </c>
      <c r="I298">
        <v>0</v>
      </c>
      <c r="J298" t="s">
        <v>676</v>
      </c>
      <c r="K298">
        <v>0.37623762399999999</v>
      </c>
      <c r="L298">
        <v>0.37623762399999999</v>
      </c>
    </row>
    <row r="299" spans="1:12" hidden="1" x14ac:dyDescent="0.25">
      <c r="A299" t="s">
        <v>714</v>
      </c>
      <c r="B299">
        <v>2016</v>
      </c>
      <c r="C299" t="s">
        <v>714</v>
      </c>
      <c r="D299" t="s">
        <v>832</v>
      </c>
      <c r="E299" t="str">
        <f t="shared" si="4"/>
        <v>Nanaimo R - Fall.2016</v>
      </c>
      <c r="F299">
        <v>0.4</v>
      </c>
      <c r="G299">
        <v>0.59</v>
      </c>
      <c r="H299">
        <v>0.01</v>
      </c>
      <c r="I299">
        <v>0.01</v>
      </c>
      <c r="J299" t="s">
        <v>676</v>
      </c>
      <c r="K299">
        <v>0.4</v>
      </c>
      <c r="L299">
        <v>0.40404040400000002</v>
      </c>
    </row>
    <row r="300" spans="1:12" hidden="1" x14ac:dyDescent="0.25">
      <c r="A300" t="s">
        <v>714</v>
      </c>
      <c r="B300">
        <v>2017</v>
      </c>
      <c r="C300" t="s">
        <v>714</v>
      </c>
      <c r="D300" t="s">
        <v>832</v>
      </c>
      <c r="E300" t="str">
        <f t="shared" si="4"/>
        <v>Nanaimo R - Fall.2017</v>
      </c>
      <c r="F300">
        <v>0.31632700000000002</v>
      </c>
      <c r="G300">
        <v>0.67346899999999998</v>
      </c>
      <c r="H300">
        <v>1.0204E-2</v>
      </c>
      <c r="I300">
        <v>1.0204E-2</v>
      </c>
      <c r="J300" t="s">
        <v>676</v>
      </c>
      <c r="K300">
        <v>0.31632653100000002</v>
      </c>
      <c r="L300">
        <v>0.31958762899999998</v>
      </c>
    </row>
    <row r="301" spans="1:12" hidden="1" x14ac:dyDescent="0.25">
      <c r="A301" t="s">
        <v>714</v>
      </c>
      <c r="B301">
        <v>2018</v>
      </c>
      <c r="C301" t="s">
        <v>714</v>
      </c>
      <c r="D301" t="s">
        <v>832</v>
      </c>
      <c r="E301" t="str">
        <f t="shared" si="4"/>
        <v>Nanaimo R - Fall.2018</v>
      </c>
      <c r="F301">
        <v>0.408163</v>
      </c>
      <c r="G301">
        <v>0.58163299999999996</v>
      </c>
      <c r="H301">
        <v>1.0204E-2</v>
      </c>
      <c r="I301">
        <v>1.0204E-2</v>
      </c>
      <c r="J301" t="s">
        <v>676</v>
      </c>
      <c r="K301">
        <v>0.408163265</v>
      </c>
      <c r="L301">
        <v>0.408163265</v>
      </c>
    </row>
    <row r="302" spans="1:12" hidden="1" x14ac:dyDescent="0.25">
      <c r="A302" t="s">
        <v>715</v>
      </c>
      <c r="B302">
        <v>2004</v>
      </c>
      <c r="C302" t="s">
        <v>715</v>
      </c>
      <c r="D302" t="s">
        <v>832</v>
      </c>
      <c r="E302" t="str">
        <f t="shared" si="4"/>
        <v>Nanaimo R - Summer.2004</v>
      </c>
      <c r="F302">
        <v>1</v>
      </c>
      <c r="G302">
        <v>0</v>
      </c>
      <c r="H302">
        <v>0</v>
      </c>
      <c r="I302">
        <v>0</v>
      </c>
      <c r="J302" t="s">
        <v>676</v>
      </c>
    </row>
    <row r="303" spans="1:12" hidden="1" x14ac:dyDescent="0.25">
      <c r="A303" t="s">
        <v>715</v>
      </c>
      <c r="B303">
        <v>2005</v>
      </c>
      <c r="C303" t="s">
        <v>715</v>
      </c>
      <c r="D303" t="s">
        <v>832</v>
      </c>
      <c r="E303" t="str">
        <f t="shared" si="4"/>
        <v>Nanaimo R - Summer.2005</v>
      </c>
      <c r="F303">
        <v>0.992537</v>
      </c>
      <c r="G303">
        <v>0</v>
      </c>
      <c r="H303">
        <v>7.463E-3</v>
      </c>
      <c r="I303">
        <v>7.463E-3</v>
      </c>
      <c r="J303" t="s">
        <v>676</v>
      </c>
      <c r="K303">
        <v>1</v>
      </c>
      <c r="L303">
        <v>1</v>
      </c>
    </row>
    <row r="304" spans="1:12" hidden="1" x14ac:dyDescent="0.25">
      <c r="A304" t="s">
        <v>715</v>
      </c>
      <c r="B304">
        <v>2006</v>
      </c>
      <c r="C304" t="s">
        <v>715</v>
      </c>
      <c r="D304" t="s">
        <v>832</v>
      </c>
      <c r="E304" t="str">
        <f t="shared" si="4"/>
        <v>Nanaimo R - Summer.2006</v>
      </c>
      <c r="F304">
        <v>1</v>
      </c>
      <c r="G304">
        <v>0</v>
      </c>
      <c r="H304">
        <v>0</v>
      </c>
      <c r="I304">
        <v>0</v>
      </c>
      <c r="J304" t="s">
        <v>676</v>
      </c>
    </row>
    <row r="305" spans="1:12" hidden="1" x14ac:dyDescent="0.25">
      <c r="A305" t="s">
        <v>715</v>
      </c>
      <c r="B305">
        <v>2007</v>
      </c>
      <c r="C305" t="s">
        <v>715</v>
      </c>
      <c r="D305" t="s">
        <v>832</v>
      </c>
      <c r="E305" t="str">
        <f t="shared" si="4"/>
        <v>Nanaimo R - Summer.2007</v>
      </c>
      <c r="F305">
        <v>0.881579</v>
      </c>
      <c r="G305">
        <v>0.118421</v>
      </c>
      <c r="H305">
        <v>0</v>
      </c>
      <c r="I305">
        <v>0</v>
      </c>
      <c r="J305" t="s">
        <v>676</v>
      </c>
      <c r="K305">
        <v>0.89189189199999996</v>
      </c>
      <c r="L305">
        <v>0.89189189199999996</v>
      </c>
    </row>
    <row r="306" spans="1:12" hidden="1" x14ac:dyDescent="0.25">
      <c r="A306" t="s">
        <v>715</v>
      </c>
      <c r="B306">
        <v>2008</v>
      </c>
      <c r="C306" t="s">
        <v>715</v>
      </c>
      <c r="D306" t="s">
        <v>832</v>
      </c>
      <c r="E306" t="str">
        <f t="shared" si="4"/>
        <v>Nanaimo R - Summer.2008</v>
      </c>
      <c r="F306">
        <v>0.70067999999999997</v>
      </c>
      <c r="G306">
        <v>0.29931999999999997</v>
      </c>
      <c r="H306">
        <v>0</v>
      </c>
      <c r="I306">
        <v>0</v>
      </c>
      <c r="J306" t="s">
        <v>676</v>
      </c>
      <c r="K306">
        <v>0.71223021600000003</v>
      </c>
      <c r="L306">
        <v>0.71223021600000003</v>
      </c>
    </row>
    <row r="307" spans="1:12" hidden="1" x14ac:dyDescent="0.25">
      <c r="A307" t="s">
        <v>715</v>
      </c>
      <c r="B307">
        <v>2009</v>
      </c>
      <c r="C307" t="s">
        <v>715</v>
      </c>
      <c r="D307" t="s">
        <v>832</v>
      </c>
      <c r="E307" t="str">
        <f t="shared" si="4"/>
        <v>Nanaimo R - Summer.2009</v>
      </c>
      <c r="F307">
        <v>0.72727299999999995</v>
      </c>
      <c r="G307">
        <v>0.272727</v>
      </c>
      <c r="H307">
        <v>0</v>
      </c>
      <c r="I307">
        <v>0</v>
      </c>
      <c r="J307" t="s">
        <v>676</v>
      </c>
    </row>
    <row r="308" spans="1:12" hidden="1" x14ac:dyDescent="0.25">
      <c r="A308" t="s">
        <v>715</v>
      </c>
      <c r="B308">
        <v>2010</v>
      </c>
      <c r="C308" t="s">
        <v>715</v>
      </c>
      <c r="D308" t="s">
        <v>832</v>
      </c>
      <c r="E308" t="str">
        <f t="shared" si="4"/>
        <v>Nanaimo R - Summer.2010</v>
      </c>
      <c r="F308">
        <v>0.5625</v>
      </c>
      <c r="G308">
        <v>0.4375</v>
      </c>
      <c r="H308">
        <v>0</v>
      </c>
      <c r="I308">
        <v>0</v>
      </c>
      <c r="J308" t="s">
        <v>676</v>
      </c>
      <c r="K308">
        <v>0.55000000000000004</v>
      </c>
      <c r="L308">
        <v>0.55000000000000004</v>
      </c>
    </row>
    <row r="309" spans="1:12" hidden="1" x14ac:dyDescent="0.25">
      <c r="A309" t="s">
        <v>715</v>
      </c>
      <c r="B309">
        <v>2011</v>
      </c>
      <c r="C309" t="s">
        <v>715</v>
      </c>
      <c r="D309" t="s">
        <v>832</v>
      </c>
      <c r="E309" t="str">
        <f t="shared" si="4"/>
        <v>Nanaimo R - Summer.2011</v>
      </c>
      <c r="F309">
        <v>0.519737</v>
      </c>
      <c r="G309">
        <v>0.480263</v>
      </c>
      <c r="H309">
        <v>0</v>
      </c>
      <c r="I309">
        <v>0</v>
      </c>
      <c r="J309" t="s">
        <v>676</v>
      </c>
      <c r="K309">
        <v>0.45360824700000002</v>
      </c>
      <c r="L309">
        <v>0.45360824700000002</v>
      </c>
    </row>
    <row r="310" spans="1:12" hidden="1" x14ac:dyDescent="0.25">
      <c r="A310" t="s">
        <v>715</v>
      </c>
      <c r="B310">
        <v>2012</v>
      </c>
      <c r="C310" t="s">
        <v>715</v>
      </c>
      <c r="D310" t="s">
        <v>832</v>
      </c>
      <c r="E310" t="str">
        <f t="shared" si="4"/>
        <v>Nanaimo R - Summer.2012</v>
      </c>
      <c r="F310">
        <v>0.46</v>
      </c>
      <c r="G310">
        <v>0.54</v>
      </c>
      <c r="H310">
        <v>0</v>
      </c>
      <c r="I310">
        <v>0</v>
      </c>
      <c r="J310" t="s">
        <v>676</v>
      </c>
      <c r="K310">
        <v>0.47169811299999997</v>
      </c>
      <c r="L310">
        <v>0.47169811299999997</v>
      </c>
    </row>
    <row r="311" spans="1:12" hidden="1" x14ac:dyDescent="0.25">
      <c r="A311" t="s">
        <v>715</v>
      </c>
      <c r="B311">
        <v>2013</v>
      </c>
      <c r="C311" t="s">
        <v>715</v>
      </c>
      <c r="D311" t="s">
        <v>832</v>
      </c>
      <c r="E311" t="str">
        <f t="shared" si="4"/>
        <v>Nanaimo R - Summer.2013</v>
      </c>
      <c r="F311">
        <v>0.230769</v>
      </c>
      <c r="G311">
        <v>0.769231</v>
      </c>
      <c r="H311">
        <v>0</v>
      </c>
      <c r="I311">
        <v>0</v>
      </c>
      <c r="J311" t="s">
        <v>676</v>
      </c>
      <c r="K311">
        <v>0.23076923099999999</v>
      </c>
      <c r="L311">
        <v>0.23076923099999999</v>
      </c>
    </row>
    <row r="312" spans="1:12" hidden="1" x14ac:dyDescent="0.25">
      <c r="A312" t="s">
        <v>715</v>
      </c>
      <c r="B312">
        <v>2014</v>
      </c>
      <c r="C312" t="s">
        <v>715</v>
      </c>
      <c r="D312" t="s">
        <v>832</v>
      </c>
      <c r="E312" t="str">
        <f t="shared" si="4"/>
        <v>Nanaimo R - Summer.2014</v>
      </c>
      <c r="F312">
        <v>0.51948099999999997</v>
      </c>
      <c r="G312">
        <v>0.48051899999999997</v>
      </c>
      <c r="H312">
        <v>0</v>
      </c>
      <c r="I312">
        <v>0</v>
      </c>
      <c r="J312" t="s">
        <v>676</v>
      </c>
      <c r="K312">
        <v>0.51948051900000003</v>
      </c>
      <c r="L312">
        <v>0.51948051900000003</v>
      </c>
    </row>
    <row r="313" spans="1:12" hidden="1" x14ac:dyDescent="0.25">
      <c r="A313" t="s">
        <v>715</v>
      </c>
      <c r="B313">
        <v>2015</v>
      </c>
      <c r="C313" t="s">
        <v>715</v>
      </c>
      <c r="D313" t="s">
        <v>832</v>
      </c>
      <c r="E313" t="str">
        <f t="shared" si="4"/>
        <v>Nanaimo R - Summer.2015</v>
      </c>
      <c r="F313">
        <v>0.81889800000000001</v>
      </c>
      <c r="G313">
        <v>0.18110200000000001</v>
      </c>
      <c r="H313">
        <v>0</v>
      </c>
      <c r="I313">
        <v>0</v>
      </c>
      <c r="J313" t="s">
        <v>676</v>
      </c>
      <c r="K313">
        <v>0.86476246000000001</v>
      </c>
      <c r="L313">
        <v>0.86476246000000001</v>
      </c>
    </row>
    <row r="314" spans="1:12" hidden="1" x14ac:dyDescent="0.25">
      <c r="A314" t="s">
        <v>715</v>
      </c>
      <c r="B314">
        <v>2017</v>
      </c>
      <c r="C314" t="s">
        <v>715</v>
      </c>
      <c r="D314" t="s">
        <v>832</v>
      </c>
      <c r="E314" t="str">
        <f t="shared" si="4"/>
        <v>Nanaimo R - Summer.2017</v>
      </c>
      <c r="F314">
        <v>0.8125</v>
      </c>
      <c r="G314">
        <v>0.1875</v>
      </c>
      <c r="H314">
        <v>0</v>
      </c>
      <c r="I314">
        <v>0</v>
      </c>
      <c r="J314" t="s">
        <v>676</v>
      </c>
      <c r="K314">
        <v>0.8125</v>
      </c>
      <c r="L314">
        <v>0.8125</v>
      </c>
    </row>
    <row r="315" spans="1:12" hidden="1" x14ac:dyDescent="0.25">
      <c r="A315" t="s">
        <v>715</v>
      </c>
      <c r="B315">
        <v>2018</v>
      </c>
      <c r="C315" t="s">
        <v>715</v>
      </c>
      <c r="D315" t="s">
        <v>832</v>
      </c>
      <c r="E315" t="str">
        <f t="shared" si="4"/>
        <v>Nanaimo R - Summer.2018</v>
      </c>
      <c r="F315">
        <v>0.35897400000000002</v>
      </c>
      <c r="G315">
        <v>0.62820500000000001</v>
      </c>
      <c r="H315">
        <v>1.2821000000000001E-2</v>
      </c>
      <c r="I315">
        <v>1.2821000000000001E-2</v>
      </c>
      <c r="J315" t="s">
        <v>676</v>
      </c>
      <c r="K315">
        <v>0.61333333300000004</v>
      </c>
      <c r="L315">
        <v>0.61333333300000004</v>
      </c>
    </row>
    <row r="316" spans="1:12" hidden="1" x14ac:dyDescent="0.25">
      <c r="A316" t="s">
        <v>681</v>
      </c>
      <c r="B316">
        <v>1999</v>
      </c>
      <c r="C316" t="s">
        <v>681</v>
      </c>
      <c r="D316" t="s">
        <v>832</v>
      </c>
      <c r="E316" t="str">
        <f t="shared" si="4"/>
        <v>Campbell/Quinsam R.1999</v>
      </c>
      <c r="F316">
        <v>1</v>
      </c>
      <c r="G316">
        <v>0</v>
      </c>
      <c r="H316">
        <v>0</v>
      </c>
      <c r="I316">
        <v>0</v>
      </c>
      <c r="J316" t="s">
        <v>676</v>
      </c>
    </row>
    <row r="317" spans="1:12" hidden="1" x14ac:dyDescent="0.25">
      <c r="A317" t="s">
        <v>681</v>
      </c>
      <c r="B317">
        <v>2000</v>
      </c>
      <c r="C317" t="s">
        <v>681</v>
      </c>
      <c r="D317" t="s">
        <v>832</v>
      </c>
      <c r="E317" t="str">
        <f t="shared" si="4"/>
        <v>Campbell/Quinsam R.2000</v>
      </c>
      <c r="F317">
        <v>0.26369900000000002</v>
      </c>
      <c r="G317">
        <v>0.73630099999999998</v>
      </c>
      <c r="H317">
        <v>0</v>
      </c>
      <c r="I317">
        <v>0</v>
      </c>
      <c r="J317" t="s">
        <v>676</v>
      </c>
      <c r="K317">
        <v>0.172440339</v>
      </c>
      <c r="L317">
        <v>0.172440339</v>
      </c>
    </row>
    <row r="318" spans="1:12" hidden="1" x14ac:dyDescent="0.25">
      <c r="A318" t="s">
        <v>681</v>
      </c>
      <c r="B318">
        <v>2001</v>
      </c>
      <c r="C318" t="s">
        <v>681</v>
      </c>
      <c r="D318" t="s">
        <v>832</v>
      </c>
      <c r="E318" t="str">
        <f t="shared" si="4"/>
        <v>Campbell/Quinsam R.2001</v>
      </c>
      <c r="F318">
        <v>0.183673</v>
      </c>
      <c r="G318">
        <v>0.81632700000000002</v>
      </c>
      <c r="H318">
        <v>0</v>
      </c>
      <c r="I318">
        <v>0</v>
      </c>
      <c r="J318" t="s">
        <v>676</v>
      </c>
      <c r="K318">
        <v>0</v>
      </c>
      <c r="L318">
        <v>0</v>
      </c>
    </row>
    <row r="319" spans="1:12" hidden="1" x14ac:dyDescent="0.25">
      <c r="A319" t="s">
        <v>681</v>
      </c>
      <c r="B319">
        <v>2002</v>
      </c>
      <c r="C319" t="s">
        <v>681</v>
      </c>
      <c r="D319" t="s">
        <v>832</v>
      </c>
      <c r="E319" t="str">
        <f t="shared" si="4"/>
        <v>Campbell/Quinsam R.2002</v>
      </c>
      <c r="F319">
        <v>0.17741899999999999</v>
      </c>
      <c r="G319">
        <v>0.81935500000000006</v>
      </c>
      <c r="H319">
        <v>3.2260000000000001E-3</v>
      </c>
      <c r="I319">
        <v>3.2260000000000001E-3</v>
      </c>
      <c r="J319" t="s">
        <v>676</v>
      </c>
      <c r="K319">
        <v>5.0480769000000002E-2</v>
      </c>
      <c r="L319">
        <v>5.0480769000000002E-2</v>
      </c>
    </row>
    <row r="320" spans="1:12" hidden="1" x14ac:dyDescent="0.25">
      <c r="A320" t="s">
        <v>681</v>
      </c>
      <c r="B320">
        <v>2004</v>
      </c>
      <c r="C320" t="s">
        <v>681</v>
      </c>
      <c r="D320" t="s">
        <v>832</v>
      </c>
      <c r="E320" t="str">
        <f t="shared" si="4"/>
        <v>Campbell/Quinsam R.2004</v>
      </c>
      <c r="F320">
        <v>0.17361099999999999</v>
      </c>
      <c r="G320">
        <v>0.82638900000000004</v>
      </c>
      <c r="H320">
        <v>0</v>
      </c>
      <c r="I320">
        <v>0</v>
      </c>
      <c r="J320" t="s">
        <v>676</v>
      </c>
      <c r="K320">
        <v>9.2683229000000006E-2</v>
      </c>
      <c r="L320">
        <v>9.2683229000000006E-2</v>
      </c>
    </row>
    <row r="321" spans="1:12" hidden="1" x14ac:dyDescent="0.25">
      <c r="A321" t="s">
        <v>681</v>
      </c>
      <c r="B321">
        <v>2005</v>
      </c>
      <c r="C321" t="s">
        <v>681</v>
      </c>
      <c r="D321" t="s">
        <v>832</v>
      </c>
      <c r="E321" t="str">
        <f t="shared" si="4"/>
        <v>Campbell/Quinsam R.2005</v>
      </c>
      <c r="F321">
        <v>0.111511</v>
      </c>
      <c r="G321">
        <v>0.88848899999999997</v>
      </c>
      <c r="H321">
        <v>0</v>
      </c>
      <c r="I321">
        <v>0</v>
      </c>
      <c r="J321" t="s">
        <v>676</v>
      </c>
      <c r="K321">
        <v>1.8270090999999999E-2</v>
      </c>
      <c r="L321">
        <v>1.8270090999999999E-2</v>
      </c>
    </row>
    <row r="322" spans="1:12" hidden="1" x14ac:dyDescent="0.25">
      <c r="A322" t="s">
        <v>681</v>
      </c>
      <c r="B322">
        <v>2006</v>
      </c>
      <c r="C322" t="s">
        <v>681</v>
      </c>
      <c r="D322" t="s">
        <v>832</v>
      </c>
      <c r="E322" t="str">
        <f t="shared" si="4"/>
        <v>Campbell/Quinsam R.2006</v>
      </c>
      <c r="F322">
        <v>0.216667</v>
      </c>
      <c r="G322">
        <v>0.77333300000000005</v>
      </c>
      <c r="H322">
        <v>0.01</v>
      </c>
      <c r="I322">
        <v>0.01</v>
      </c>
      <c r="J322" t="s">
        <v>676</v>
      </c>
      <c r="K322">
        <v>6.3503554000000004E-2</v>
      </c>
      <c r="L322">
        <v>6.487395E-2</v>
      </c>
    </row>
    <row r="323" spans="1:12" hidden="1" x14ac:dyDescent="0.25">
      <c r="A323" t="s">
        <v>681</v>
      </c>
      <c r="B323">
        <v>2007</v>
      </c>
      <c r="C323" t="s">
        <v>681</v>
      </c>
      <c r="D323" t="s">
        <v>832</v>
      </c>
      <c r="E323" t="str">
        <f t="shared" si="4"/>
        <v>Campbell/Quinsam R.2007</v>
      </c>
      <c r="F323">
        <v>0.27812500000000001</v>
      </c>
      <c r="G323">
        <v>0.71875</v>
      </c>
      <c r="H323">
        <v>3.1250000000000002E-3</v>
      </c>
      <c r="I323">
        <v>3.1250000000000002E-3</v>
      </c>
      <c r="J323" t="s">
        <v>676</v>
      </c>
      <c r="K323">
        <v>3.9626359E-2</v>
      </c>
      <c r="L323">
        <v>3.9626359E-2</v>
      </c>
    </row>
    <row r="324" spans="1:12" hidden="1" x14ac:dyDescent="0.25">
      <c r="A324" t="s">
        <v>681</v>
      </c>
      <c r="B324">
        <v>2008</v>
      </c>
      <c r="C324" t="s">
        <v>681</v>
      </c>
      <c r="D324" t="s">
        <v>832</v>
      </c>
      <c r="E324" t="str">
        <f t="shared" si="4"/>
        <v>Campbell/Quinsam R.2008</v>
      </c>
      <c r="F324">
        <v>0.37540499999999999</v>
      </c>
      <c r="G324">
        <v>0.62459500000000001</v>
      </c>
      <c r="H324">
        <v>0</v>
      </c>
      <c r="I324">
        <v>0</v>
      </c>
      <c r="J324" t="s">
        <v>676</v>
      </c>
      <c r="K324">
        <v>0.2791381</v>
      </c>
      <c r="L324">
        <v>0.2791381</v>
      </c>
    </row>
    <row r="325" spans="1:12" hidden="1" x14ac:dyDescent="0.25">
      <c r="A325" t="s">
        <v>681</v>
      </c>
      <c r="B325">
        <v>2009</v>
      </c>
      <c r="C325" t="s">
        <v>681</v>
      </c>
      <c r="D325" t="s">
        <v>832</v>
      </c>
      <c r="E325" t="str">
        <f t="shared" si="4"/>
        <v>Campbell/Quinsam R.2009</v>
      </c>
      <c r="F325">
        <v>0.230769</v>
      </c>
      <c r="G325">
        <v>0.769231</v>
      </c>
      <c r="H325">
        <v>0</v>
      </c>
      <c r="I325">
        <v>0</v>
      </c>
      <c r="J325" t="s">
        <v>676</v>
      </c>
      <c r="K325">
        <v>0.109383378</v>
      </c>
      <c r="L325">
        <v>0.109383378</v>
      </c>
    </row>
    <row r="326" spans="1:12" hidden="1" x14ac:dyDescent="0.25">
      <c r="A326" t="s">
        <v>681</v>
      </c>
      <c r="B326">
        <v>2010</v>
      </c>
      <c r="C326" t="s">
        <v>681</v>
      </c>
      <c r="D326" t="s">
        <v>832</v>
      </c>
      <c r="E326" t="str">
        <f t="shared" ref="E326:E389" si="5">A326&amp;"."&amp;B326</f>
        <v>Campbell/Quinsam R.2010</v>
      </c>
      <c r="F326">
        <v>0.191223</v>
      </c>
      <c r="G326">
        <v>0.805643</v>
      </c>
      <c r="H326">
        <v>3.1350000000000002E-3</v>
      </c>
      <c r="I326">
        <v>3.1350000000000002E-3</v>
      </c>
      <c r="J326" t="s">
        <v>676</v>
      </c>
      <c r="K326">
        <v>0.14341436900000001</v>
      </c>
      <c r="L326">
        <v>0.14341436900000001</v>
      </c>
    </row>
    <row r="327" spans="1:12" hidden="1" x14ac:dyDescent="0.25">
      <c r="A327" t="s">
        <v>681</v>
      </c>
      <c r="B327">
        <v>2011</v>
      </c>
      <c r="C327" t="s">
        <v>681</v>
      </c>
      <c r="D327" t="s">
        <v>832</v>
      </c>
      <c r="E327" t="str">
        <f t="shared" si="5"/>
        <v>Campbell/Quinsam R.2011</v>
      </c>
      <c r="F327">
        <v>0.197605</v>
      </c>
      <c r="G327">
        <v>0.79940100000000003</v>
      </c>
      <c r="H327">
        <v>2.9940000000000001E-3</v>
      </c>
      <c r="I327">
        <v>2.9940000000000001E-3</v>
      </c>
      <c r="J327" t="s">
        <v>676</v>
      </c>
      <c r="K327">
        <v>6.7035244999999993E-2</v>
      </c>
      <c r="L327">
        <v>6.7501740000000005E-2</v>
      </c>
    </row>
    <row r="328" spans="1:12" hidden="1" x14ac:dyDescent="0.25">
      <c r="A328" t="s">
        <v>681</v>
      </c>
      <c r="B328">
        <v>2012</v>
      </c>
      <c r="C328" t="s">
        <v>681</v>
      </c>
      <c r="D328" t="s">
        <v>832</v>
      </c>
      <c r="E328" t="str">
        <f t="shared" si="5"/>
        <v>Campbell/Quinsam R.2012</v>
      </c>
      <c r="F328">
        <v>0.25797900000000001</v>
      </c>
      <c r="G328">
        <v>0.73936199999999996</v>
      </c>
      <c r="H328">
        <v>2.66E-3</v>
      </c>
      <c r="I328">
        <v>2.66E-3</v>
      </c>
      <c r="J328" t="s">
        <v>676</v>
      </c>
      <c r="K328">
        <v>0.16080012399999999</v>
      </c>
      <c r="L328">
        <v>0.16080012399999999</v>
      </c>
    </row>
    <row r="329" spans="1:12" hidden="1" x14ac:dyDescent="0.25">
      <c r="A329" t="s">
        <v>681</v>
      </c>
      <c r="B329">
        <v>2013</v>
      </c>
      <c r="C329" t="s">
        <v>681</v>
      </c>
      <c r="D329" t="s">
        <v>832</v>
      </c>
      <c r="E329" t="str">
        <f t="shared" si="5"/>
        <v>Campbell/Quinsam R.2013</v>
      </c>
      <c r="F329">
        <v>0.35499999999999998</v>
      </c>
      <c r="G329">
        <v>0.64500000000000002</v>
      </c>
      <c r="H329">
        <v>0</v>
      </c>
      <c r="I329">
        <v>0</v>
      </c>
      <c r="J329" t="s">
        <v>676</v>
      </c>
    </row>
    <row r="330" spans="1:12" hidden="1" x14ac:dyDescent="0.25">
      <c r="A330" t="s">
        <v>681</v>
      </c>
      <c r="B330">
        <v>2014</v>
      </c>
      <c r="C330" t="s">
        <v>681</v>
      </c>
      <c r="D330" t="s">
        <v>832</v>
      </c>
      <c r="E330" t="str">
        <f t="shared" si="5"/>
        <v>Campbell/Quinsam R.2014</v>
      </c>
      <c r="F330">
        <v>0.27807500000000002</v>
      </c>
      <c r="G330">
        <v>0.72192500000000004</v>
      </c>
      <c r="H330">
        <v>0</v>
      </c>
      <c r="I330">
        <v>0</v>
      </c>
      <c r="J330" t="s">
        <v>676</v>
      </c>
      <c r="K330">
        <v>0</v>
      </c>
      <c r="L330">
        <v>0</v>
      </c>
    </row>
    <row r="331" spans="1:12" hidden="1" x14ac:dyDescent="0.25">
      <c r="A331" t="s">
        <v>681</v>
      </c>
      <c r="B331">
        <v>2015</v>
      </c>
      <c r="C331" t="s">
        <v>681</v>
      </c>
      <c r="D331" t="s">
        <v>832</v>
      </c>
      <c r="E331" t="str">
        <f t="shared" si="5"/>
        <v>Campbell/Quinsam R.2015</v>
      </c>
      <c r="F331">
        <v>0.29666700000000001</v>
      </c>
      <c r="G331">
        <v>0.69333299999999998</v>
      </c>
      <c r="H331">
        <v>0.01</v>
      </c>
      <c r="I331">
        <v>0.01</v>
      </c>
      <c r="J331" t="s">
        <v>676</v>
      </c>
      <c r="K331">
        <v>0.20754717</v>
      </c>
      <c r="L331">
        <v>0.21153846200000001</v>
      </c>
    </row>
    <row r="332" spans="1:12" hidden="1" x14ac:dyDescent="0.25">
      <c r="A332" t="s">
        <v>681</v>
      </c>
      <c r="B332">
        <v>2016</v>
      </c>
      <c r="C332" t="s">
        <v>681</v>
      </c>
      <c r="D332" t="s">
        <v>832</v>
      </c>
      <c r="E332" t="str">
        <f t="shared" si="5"/>
        <v>Campbell/Quinsam R.2016</v>
      </c>
      <c r="F332">
        <v>0.16724700000000001</v>
      </c>
      <c r="G332">
        <v>0.83275299999999997</v>
      </c>
      <c r="H332">
        <v>0</v>
      </c>
      <c r="I332">
        <v>0</v>
      </c>
      <c r="J332" t="s">
        <v>676</v>
      </c>
      <c r="K332">
        <v>3.7705250000000003E-2</v>
      </c>
      <c r="L332">
        <v>3.7705250000000003E-2</v>
      </c>
    </row>
    <row r="333" spans="1:12" hidden="1" x14ac:dyDescent="0.25">
      <c r="A333" t="s">
        <v>681</v>
      </c>
      <c r="B333">
        <v>2017</v>
      </c>
      <c r="C333" t="s">
        <v>681</v>
      </c>
      <c r="D333" t="s">
        <v>832</v>
      </c>
      <c r="E333" t="str">
        <f t="shared" si="5"/>
        <v>Campbell/Quinsam R.2017</v>
      </c>
      <c r="F333">
        <v>0.13736300000000001</v>
      </c>
      <c r="G333">
        <v>0.86263699999999999</v>
      </c>
      <c r="H333">
        <v>0</v>
      </c>
      <c r="I333">
        <v>0</v>
      </c>
      <c r="J333" t="s">
        <v>676</v>
      </c>
      <c r="K333">
        <v>5.5441478000000002E-2</v>
      </c>
      <c r="L333">
        <v>5.5441478000000002E-2</v>
      </c>
    </row>
    <row r="334" spans="1:12" hidden="1" x14ac:dyDescent="0.25">
      <c r="A334" t="s">
        <v>681</v>
      </c>
      <c r="B334">
        <v>2018</v>
      </c>
      <c r="C334" t="s">
        <v>681</v>
      </c>
      <c r="D334" t="s">
        <v>832</v>
      </c>
      <c r="E334" t="str">
        <f t="shared" si="5"/>
        <v>Campbell/Quinsam R.2018</v>
      </c>
      <c r="F334">
        <v>0.13986000000000001</v>
      </c>
      <c r="G334">
        <v>0.85664300000000004</v>
      </c>
      <c r="H334">
        <v>3.4970000000000001E-3</v>
      </c>
      <c r="I334">
        <v>3.4970000000000001E-3</v>
      </c>
      <c r="J334" t="s">
        <v>676</v>
      </c>
    </row>
    <row r="335" spans="1:12" hidden="1" x14ac:dyDescent="0.25">
      <c r="A335" t="s">
        <v>681</v>
      </c>
      <c r="B335">
        <v>2019</v>
      </c>
      <c r="C335" t="s">
        <v>681</v>
      </c>
      <c r="D335" t="s">
        <v>832</v>
      </c>
      <c r="E335" t="str">
        <f t="shared" si="5"/>
        <v>Campbell/Quinsam R.2019</v>
      </c>
      <c r="F335">
        <v>0.14784900000000001</v>
      </c>
      <c r="G335">
        <v>0.85215099999999999</v>
      </c>
      <c r="H335">
        <v>0</v>
      </c>
      <c r="I335">
        <v>0</v>
      </c>
      <c r="J335" t="s">
        <v>676</v>
      </c>
    </row>
    <row r="336" spans="1:12" hidden="1" x14ac:dyDescent="0.25">
      <c r="A336" t="s">
        <v>681</v>
      </c>
      <c r="B336">
        <v>2020</v>
      </c>
      <c r="C336" t="s">
        <v>681</v>
      </c>
      <c r="D336" t="s">
        <v>832</v>
      </c>
      <c r="E336" t="str">
        <f t="shared" si="5"/>
        <v>Campbell/Quinsam R.2020</v>
      </c>
      <c r="F336">
        <v>0.18105299999999999</v>
      </c>
      <c r="G336">
        <v>0.81894699999999998</v>
      </c>
      <c r="H336">
        <v>0</v>
      </c>
      <c r="I336">
        <v>0</v>
      </c>
      <c r="J336" t="s">
        <v>676</v>
      </c>
    </row>
    <row r="337" spans="1:12" hidden="1" x14ac:dyDescent="0.25">
      <c r="A337" t="s">
        <v>681</v>
      </c>
      <c r="B337">
        <v>2021</v>
      </c>
      <c r="C337" t="s">
        <v>681</v>
      </c>
      <c r="D337" t="s">
        <v>832</v>
      </c>
      <c r="E337" t="str">
        <f t="shared" si="5"/>
        <v>Campbell/Quinsam R.2021</v>
      </c>
      <c r="F337">
        <v>0.27868900000000002</v>
      </c>
      <c r="G337">
        <v>0.71721299999999999</v>
      </c>
      <c r="H337">
        <v>4.0980000000000001E-3</v>
      </c>
      <c r="I337">
        <v>4.0980000000000001E-3</v>
      </c>
      <c r="J337" t="s">
        <v>676</v>
      </c>
    </row>
    <row r="338" spans="1:12" hidden="1" x14ac:dyDescent="0.25">
      <c r="A338" t="s">
        <v>717</v>
      </c>
      <c r="B338">
        <v>2014</v>
      </c>
      <c r="C338" t="s">
        <v>717</v>
      </c>
      <c r="D338" t="s">
        <v>832</v>
      </c>
      <c r="E338" t="str">
        <f t="shared" si="5"/>
        <v>Nimpkish R.2014</v>
      </c>
      <c r="F338">
        <v>0.86440700000000004</v>
      </c>
      <c r="G338">
        <v>0.13559299999999999</v>
      </c>
      <c r="H338">
        <v>0</v>
      </c>
      <c r="I338">
        <v>0</v>
      </c>
      <c r="J338" t="s">
        <v>676</v>
      </c>
      <c r="K338">
        <v>0.86440678000000004</v>
      </c>
      <c r="L338">
        <v>0.86440678000000004</v>
      </c>
    </row>
    <row r="339" spans="1:12" hidden="1" x14ac:dyDescent="0.25">
      <c r="A339" t="s">
        <v>717</v>
      </c>
      <c r="B339">
        <v>2015</v>
      </c>
      <c r="C339" t="s">
        <v>717</v>
      </c>
      <c r="D339" t="s">
        <v>832</v>
      </c>
      <c r="E339" t="str">
        <f t="shared" si="5"/>
        <v>Nimpkish R.2015</v>
      </c>
      <c r="F339">
        <v>0.88888900000000004</v>
      </c>
      <c r="G339">
        <v>0.111111</v>
      </c>
      <c r="H339">
        <v>0</v>
      </c>
      <c r="I339">
        <v>0</v>
      </c>
      <c r="J339" t="s">
        <v>676</v>
      </c>
      <c r="K339">
        <v>0.88888888899999996</v>
      </c>
      <c r="L339">
        <v>0.88888888899999996</v>
      </c>
    </row>
    <row r="340" spans="1:12" hidden="1" x14ac:dyDescent="0.25">
      <c r="A340" t="s">
        <v>717</v>
      </c>
      <c r="B340">
        <v>2016</v>
      </c>
      <c r="C340" t="s">
        <v>717</v>
      </c>
      <c r="D340" t="s">
        <v>832</v>
      </c>
      <c r="E340" t="str">
        <f t="shared" si="5"/>
        <v>Nimpkish R.2016</v>
      </c>
      <c r="F340">
        <v>0.93902399999999997</v>
      </c>
      <c r="G340">
        <v>6.0976000000000002E-2</v>
      </c>
      <c r="H340">
        <v>0</v>
      </c>
      <c r="I340">
        <v>0</v>
      </c>
      <c r="J340" t="s">
        <v>676</v>
      </c>
      <c r="K340">
        <v>0.93902439000000004</v>
      </c>
      <c r="L340">
        <v>0.93902439000000004</v>
      </c>
    </row>
    <row r="341" spans="1:12" hidden="1" x14ac:dyDescent="0.25">
      <c r="A341" t="s">
        <v>717</v>
      </c>
      <c r="B341">
        <v>2017</v>
      </c>
      <c r="C341" t="s">
        <v>717</v>
      </c>
      <c r="D341" t="s">
        <v>832</v>
      </c>
      <c r="E341" t="str">
        <f t="shared" si="5"/>
        <v>Nimpkish R.2017</v>
      </c>
      <c r="F341">
        <v>0.90123500000000001</v>
      </c>
      <c r="G341">
        <v>9.8765000000000006E-2</v>
      </c>
      <c r="H341">
        <v>0</v>
      </c>
      <c r="I341">
        <v>0</v>
      </c>
      <c r="J341" t="s">
        <v>676</v>
      </c>
      <c r="K341">
        <v>0.90123456800000001</v>
      </c>
      <c r="L341">
        <v>0.90123456800000001</v>
      </c>
    </row>
    <row r="342" spans="1:12" hidden="1" x14ac:dyDescent="0.25">
      <c r="A342" t="s">
        <v>717</v>
      </c>
      <c r="B342">
        <v>2018</v>
      </c>
      <c r="C342" t="s">
        <v>717</v>
      </c>
      <c r="D342" t="s">
        <v>832</v>
      </c>
      <c r="E342" t="str">
        <f t="shared" si="5"/>
        <v>Nimpkish R.2018</v>
      </c>
      <c r="F342">
        <v>0.60869600000000001</v>
      </c>
      <c r="G342">
        <v>0.39130399999999999</v>
      </c>
      <c r="H342">
        <v>0</v>
      </c>
      <c r="I342">
        <v>0</v>
      </c>
      <c r="J342" t="s">
        <v>676</v>
      </c>
      <c r="K342">
        <v>0.60869565199999998</v>
      </c>
      <c r="L342">
        <v>0.60869565199999998</v>
      </c>
    </row>
    <row r="343" spans="1:12" hidden="1" x14ac:dyDescent="0.25">
      <c r="A343" t="s">
        <v>717</v>
      </c>
      <c r="B343">
        <v>2020</v>
      </c>
      <c r="C343" t="s">
        <v>717</v>
      </c>
      <c r="D343" t="s">
        <v>832</v>
      </c>
      <c r="E343" t="str">
        <f t="shared" si="5"/>
        <v>Nimpkish R.2020</v>
      </c>
      <c r="F343">
        <v>0.71666700000000005</v>
      </c>
      <c r="G343">
        <v>0.283333</v>
      </c>
      <c r="H343">
        <v>0</v>
      </c>
      <c r="I343">
        <v>0</v>
      </c>
      <c r="J343" t="s">
        <v>676</v>
      </c>
    </row>
    <row r="344" spans="1:12" hidden="1" x14ac:dyDescent="0.25">
      <c r="A344" t="s">
        <v>721</v>
      </c>
      <c r="B344">
        <v>2006</v>
      </c>
      <c r="C344" t="s">
        <v>721</v>
      </c>
      <c r="D344" t="s">
        <v>832</v>
      </c>
      <c r="E344" t="str">
        <f t="shared" si="5"/>
        <v>Salmon R/JNST.2006</v>
      </c>
      <c r="F344">
        <v>1</v>
      </c>
      <c r="G344">
        <v>0</v>
      </c>
      <c r="H344">
        <v>0</v>
      </c>
      <c r="I344">
        <v>0</v>
      </c>
      <c r="J344" t="s">
        <v>676</v>
      </c>
      <c r="K344">
        <v>1</v>
      </c>
      <c r="L344">
        <v>1</v>
      </c>
    </row>
    <row r="345" spans="1:12" hidden="1" x14ac:dyDescent="0.25">
      <c r="A345" t="s">
        <v>721</v>
      </c>
      <c r="B345">
        <v>2007</v>
      </c>
      <c r="C345" t="s">
        <v>721</v>
      </c>
      <c r="D345" t="s">
        <v>832</v>
      </c>
      <c r="E345" t="str">
        <f t="shared" si="5"/>
        <v>Salmon R/JNST.2007</v>
      </c>
      <c r="F345">
        <v>0.93877600000000005</v>
      </c>
      <c r="G345">
        <v>2.0407999999999999E-2</v>
      </c>
      <c r="H345">
        <v>4.0815999999999998E-2</v>
      </c>
      <c r="I345">
        <v>0</v>
      </c>
      <c r="J345" t="s">
        <v>676</v>
      </c>
      <c r="K345">
        <v>0.93877551000000004</v>
      </c>
      <c r="L345">
        <v>0.97872340400000002</v>
      </c>
    </row>
    <row r="346" spans="1:12" hidden="1" x14ac:dyDescent="0.25">
      <c r="A346" t="s">
        <v>721</v>
      </c>
      <c r="B346">
        <v>2008</v>
      </c>
      <c r="C346" t="s">
        <v>721</v>
      </c>
      <c r="D346" t="s">
        <v>832</v>
      </c>
      <c r="E346" t="str">
        <f t="shared" si="5"/>
        <v>Salmon R/JNST.2008</v>
      </c>
      <c r="F346">
        <v>0.86363599999999996</v>
      </c>
      <c r="G346">
        <v>4.5455000000000002E-2</v>
      </c>
      <c r="H346">
        <v>9.0909000000000004E-2</v>
      </c>
      <c r="I346">
        <v>2.2727000000000001E-2</v>
      </c>
      <c r="J346" t="s">
        <v>676</v>
      </c>
      <c r="K346">
        <v>0.86363636399999999</v>
      </c>
      <c r="L346">
        <v>0.95</v>
      </c>
    </row>
    <row r="347" spans="1:12" hidden="1" x14ac:dyDescent="0.25">
      <c r="A347" t="s">
        <v>721</v>
      </c>
      <c r="B347">
        <v>2009</v>
      </c>
      <c r="C347" t="s">
        <v>721</v>
      </c>
      <c r="D347" t="s">
        <v>832</v>
      </c>
      <c r="E347" t="str">
        <f t="shared" si="5"/>
        <v>Salmon R/JNST.2009</v>
      </c>
      <c r="F347">
        <v>0.85714299999999999</v>
      </c>
      <c r="G347">
        <v>5.7142999999999999E-2</v>
      </c>
      <c r="H347">
        <v>8.5713999999999999E-2</v>
      </c>
      <c r="I347">
        <v>2.8570999999999999E-2</v>
      </c>
      <c r="J347" t="s">
        <v>676</v>
      </c>
      <c r="K347">
        <v>0.85714285700000004</v>
      </c>
      <c r="L347">
        <v>0.9375</v>
      </c>
    </row>
    <row r="348" spans="1:12" hidden="1" x14ac:dyDescent="0.25">
      <c r="A348" t="s">
        <v>721</v>
      </c>
      <c r="B348">
        <v>2010</v>
      </c>
      <c r="C348" t="s">
        <v>721</v>
      </c>
      <c r="D348" t="s">
        <v>832</v>
      </c>
      <c r="E348" t="str">
        <f t="shared" si="5"/>
        <v>Salmon R/JNST.2010</v>
      </c>
      <c r="F348">
        <v>0.69230800000000003</v>
      </c>
      <c r="G348">
        <v>0.269231</v>
      </c>
      <c r="H348">
        <v>3.8462000000000003E-2</v>
      </c>
      <c r="I348">
        <v>0</v>
      </c>
      <c r="J348" t="s">
        <v>676</v>
      </c>
      <c r="K348">
        <v>0.69230769199999997</v>
      </c>
      <c r="L348">
        <v>0.72</v>
      </c>
    </row>
    <row r="349" spans="1:12" hidden="1" x14ac:dyDescent="0.25">
      <c r="A349" t="s">
        <v>721</v>
      </c>
      <c r="B349">
        <v>2012</v>
      </c>
      <c r="C349" t="s">
        <v>721</v>
      </c>
      <c r="D349" t="s">
        <v>832</v>
      </c>
      <c r="E349" t="str">
        <f t="shared" si="5"/>
        <v>Salmon R/JNST.2012</v>
      </c>
      <c r="F349">
        <v>0.65517199999999998</v>
      </c>
      <c r="G349">
        <v>0.34482800000000002</v>
      </c>
      <c r="H349">
        <v>0</v>
      </c>
      <c r="I349">
        <v>0</v>
      </c>
      <c r="J349" t="s">
        <v>676</v>
      </c>
      <c r="K349">
        <v>0.65517241400000004</v>
      </c>
      <c r="L349">
        <v>0.65517241400000004</v>
      </c>
    </row>
    <row r="350" spans="1:12" hidden="1" x14ac:dyDescent="0.25">
      <c r="A350" t="s">
        <v>721</v>
      </c>
      <c r="B350">
        <v>2014</v>
      </c>
      <c r="C350" t="s">
        <v>721</v>
      </c>
      <c r="D350" t="s">
        <v>832</v>
      </c>
      <c r="E350" t="str">
        <f t="shared" si="5"/>
        <v>Salmon R/JNST.2014</v>
      </c>
      <c r="F350">
        <v>0.76</v>
      </c>
      <c r="G350">
        <v>0.22</v>
      </c>
      <c r="H350">
        <v>0.02</v>
      </c>
      <c r="I350">
        <v>0</v>
      </c>
      <c r="J350" t="s">
        <v>676</v>
      </c>
      <c r="K350">
        <v>0.76</v>
      </c>
      <c r="L350">
        <v>0.77551020400000004</v>
      </c>
    </row>
    <row r="351" spans="1:12" hidden="1" x14ac:dyDescent="0.25">
      <c r="A351" t="s">
        <v>721</v>
      </c>
      <c r="B351">
        <v>2017</v>
      </c>
      <c r="C351" t="s">
        <v>721</v>
      </c>
      <c r="D351" t="s">
        <v>832</v>
      </c>
      <c r="E351" t="str">
        <f t="shared" si="5"/>
        <v>Salmon R/JNST.2017</v>
      </c>
      <c r="F351">
        <v>0.70175399999999999</v>
      </c>
      <c r="G351">
        <v>0.29824600000000001</v>
      </c>
      <c r="H351">
        <v>0</v>
      </c>
      <c r="I351">
        <v>0</v>
      </c>
      <c r="J351" t="s">
        <v>676</v>
      </c>
      <c r="K351">
        <v>0.70175438599999995</v>
      </c>
      <c r="L351">
        <v>0.70175438599999995</v>
      </c>
    </row>
    <row r="352" spans="1:12" hidden="1" x14ac:dyDescent="0.25">
      <c r="A352" t="s">
        <v>721</v>
      </c>
      <c r="B352">
        <v>2020</v>
      </c>
      <c r="C352" t="s">
        <v>721</v>
      </c>
      <c r="D352" t="s">
        <v>832</v>
      </c>
      <c r="E352" t="str">
        <f t="shared" si="5"/>
        <v>Salmon R/JNST.2020</v>
      </c>
      <c r="F352">
        <v>0.92105300000000001</v>
      </c>
      <c r="G352">
        <v>7.8947000000000003E-2</v>
      </c>
      <c r="H352">
        <v>0</v>
      </c>
      <c r="I352">
        <v>0</v>
      </c>
      <c r="J352" t="s">
        <v>676</v>
      </c>
    </row>
    <row r="353" spans="1:12" hidden="1" x14ac:dyDescent="0.25">
      <c r="A353" t="s">
        <v>721</v>
      </c>
      <c r="B353">
        <v>2021</v>
      </c>
      <c r="C353" t="s">
        <v>721</v>
      </c>
      <c r="D353" t="s">
        <v>832</v>
      </c>
      <c r="E353" t="str">
        <f t="shared" si="5"/>
        <v>Salmon R/JNST.2021</v>
      </c>
      <c r="F353">
        <v>0.90740699999999996</v>
      </c>
      <c r="G353">
        <v>9.2592999999999995E-2</v>
      </c>
      <c r="H353">
        <v>0</v>
      </c>
      <c r="I353">
        <v>0</v>
      </c>
      <c r="J353" t="s">
        <v>676</v>
      </c>
    </row>
    <row r="354" spans="1:12" hidden="1" x14ac:dyDescent="0.25">
      <c r="A354" t="s">
        <v>690</v>
      </c>
      <c r="B354">
        <v>1998</v>
      </c>
      <c r="C354" t="s">
        <v>690</v>
      </c>
      <c r="D354" t="s">
        <v>804</v>
      </c>
      <c r="E354" t="str">
        <f t="shared" si="5"/>
        <v>Chilliwack R.1998</v>
      </c>
      <c r="F354">
        <v>0.20744699999999999</v>
      </c>
      <c r="G354">
        <v>0.79255299999999995</v>
      </c>
      <c r="H354">
        <v>0</v>
      </c>
      <c r="I354">
        <v>0</v>
      </c>
      <c r="J354" t="s">
        <v>676</v>
      </c>
      <c r="K354">
        <v>0.10453522</v>
      </c>
      <c r="L354">
        <v>0.10453522</v>
      </c>
    </row>
    <row r="355" spans="1:12" hidden="1" x14ac:dyDescent="0.25">
      <c r="A355" t="s">
        <v>690</v>
      </c>
      <c r="B355">
        <v>1999</v>
      </c>
      <c r="C355" t="s">
        <v>690</v>
      </c>
      <c r="D355" t="s">
        <v>804</v>
      </c>
      <c r="E355" t="str">
        <f t="shared" si="5"/>
        <v>Chilliwack R.1999</v>
      </c>
      <c r="F355">
        <v>1.4815E-2</v>
      </c>
      <c r="G355">
        <v>0.98518499999999998</v>
      </c>
      <c r="H355">
        <v>0</v>
      </c>
      <c r="I355">
        <v>0</v>
      </c>
      <c r="J355" t="s">
        <v>676</v>
      </c>
      <c r="K355">
        <v>6.1151909999999999E-3</v>
      </c>
      <c r="L355">
        <v>6.1151909999999999E-3</v>
      </c>
    </row>
    <row r="356" spans="1:12" hidden="1" x14ac:dyDescent="0.25">
      <c r="A356" t="s">
        <v>690</v>
      </c>
      <c r="B356">
        <v>2000</v>
      </c>
      <c r="C356" t="s">
        <v>690</v>
      </c>
      <c r="D356" t="s">
        <v>804</v>
      </c>
      <c r="E356" t="str">
        <f t="shared" si="5"/>
        <v>Chilliwack R.2000</v>
      </c>
      <c r="F356">
        <v>3.6831999999999997E-2</v>
      </c>
      <c r="G356">
        <v>0.96316800000000002</v>
      </c>
      <c r="H356">
        <v>0</v>
      </c>
      <c r="I356">
        <v>0</v>
      </c>
      <c r="J356" t="s">
        <v>676</v>
      </c>
      <c r="K356">
        <v>1.8574173999999999E-2</v>
      </c>
      <c r="L356">
        <v>1.8574173999999999E-2</v>
      </c>
    </row>
    <row r="357" spans="1:12" hidden="1" x14ac:dyDescent="0.25">
      <c r="A357" t="s">
        <v>690</v>
      </c>
      <c r="B357">
        <v>2001</v>
      </c>
      <c r="C357" t="s">
        <v>690</v>
      </c>
      <c r="D357" t="s">
        <v>804</v>
      </c>
      <c r="E357" t="str">
        <f t="shared" si="5"/>
        <v>Chilliwack R.2001</v>
      </c>
      <c r="F357">
        <v>3.3383999999999997E-2</v>
      </c>
      <c r="G357">
        <v>0.96661600000000003</v>
      </c>
      <c r="H357">
        <v>0</v>
      </c>
      <c r="I357">
        <v>0</v>
      </c>
      <c r="J357" t="s">
        <v>676</v>
      </c>
      <c r="K357">
        <v>1.3607365999999999E-2</v>
      </c>
      <c r="L357">
        <v>1.3607365999999999E-2</v>
      </c>
    </row>
    <row r="358" spans="1:12" hidden="1" x14ac:dyDescent="0.25">
      <c r="A358" t="s">
        <v>690</v>
      </c>
      <c r="B358">
        <v>2002</v>
      </c>
      <c r="C358" t="s">
        <v>690</v>
      </c>
      <c r="D358" t="s">
        <v>804</v>
      </c>
      <c r="E358" t="str">
        <f t="shared" si="5"/>
        <v>Chilliwack R.2002</v>
      </c>
      <c r="F358">
        <v>4.3670000000000002E-3</v>
      </c>
      <c r="G358">
        <v>0.99563299999999999</v>
      </c>
      <c r="H358">
        <v>0</v>
      </c>
      <c r="I358">
        <v>0</v>
      </c>
      <c r="J358" t="s">
        <v>676</v>
      </c>
      <c r="K358">
        <v>6.5789469999999999E-3</v>
      </c>
      <c r="L358">
        <v>6.5789469999999999E-3</v>
      </c>
    </row>
    <row r="359" spans="1:12" hidden="1" x14ac:dyDescent="0.25">
      <c r="A359" t="s">
        <v>690</v>
      </c>
      <c r="B359">
        <v>2003</v>
      </c>
      <c r="C359" t="s">
        <v>690</v>
      </c>
      <c r="D359" t="s">
        <v>804</v>
      </c>
      <c r="E359" t="str">
        <f t="shared" si="5"/>
        <v>Chilliwack R.2003</v>
      </c>
      <c r="F359">
        <v>4.7500000000000001E-2</v>
      </c>
      <c r="G359">
        <v>0.95250000000000001</v>
      </c>
      <c r="H359">
        <v>0</v>
      </c>
      <c r="I359">
        <v>0</v>
      </c>
      <c r="J359" t="s">
        <v>676</v>
      </c>
      <c r="K359">
        <v>7.227926E-3</v>
      </c>
      <c r="L359">
        <v>7.227926E-3</v>
      </c>
    </row>
    <row r="360" spans="1:12" hidden="1" x14ac:dyDescent="0.25">
      <c r="A360" t="s">
        <v>690</v>
      </c>
      <c r="B360">
        <v>2004</v>
      </c>
      <c r="C360" t="s">
        <v>690</v>
      </c>
      <c r="D360" t="s">
        <v>804</v>
      </c>
      <c r="E360" t="str">
        <f t="shared" si="5"/>
        <v>Chilliwack R.2004</v>
      </c>
      <c r="F360">
        <v>3.5052E-2</v>
      </c>
      <c r="G360">
        <v>0.95670100000000002</v>
      </c>
      <c r="H360">
        <v>8.2470000000000009E-3</v>
      </c>
      <c r="I360">
        <v>8.2470000000000009E-3</v>
      </c>
      <c r="J360" t="s">
        <v>676</v>
      </c>
      <c r="K360">
        <v>0</v>
      </c>
      <c r="L360">
        <v>0</v>
      </c>
    </row>
    <row r="361" spans="1:12" hidden="1" x14ac:dyDescent="0.25">
      <c r="A361" t="s">
        <v>690</v>
      </c>
      <c r="B361">
        <v>2005</v>
      </c>
      <c r="C361" t="s">
        <v>690</v>
      </c>
      <c r="D361" t="s">
        <v>804</v>
      </c>
      <c r="E361" t="str">
        <f t="shared" si="5"/>
        <v>Chilliwack R.2005</v>
      </c>
      <c r="F361">
        <v>3.3403000000000002E-2</v>
      </c>
      <c r="G361">
        <v>0.96659700000000004</v>
      </c>
      <c r="H361">
        <v>0</v>
      </c>
      <c r="I361">
        <v>0</v>
      </c>
      <c r="J361" t="s">
        <v>676</v>
      </c>
      <c r="K361">
        <v>0</v>
      </c>
      <c r="L361">
        <v>0</v>
      </c>
    </row>
    <row r="362" spans="1:12" hidden="1" x14ac:dyDescent="0.25">
      <c r="A362" t="s">
        <v>690</v>
      </c>
      <c r="B362">
        <v>2006</v>
      </c>
      <c r="C362" t="s">
        <v>690</v>
      </c>
      <c r="D362" t="s">
        <v>804</v>
      </c>
      <c r="E362" t="str">
        <f t="shared" si="5"/>
        <v>Chilliwack R.2006</v>
      </c>
      <c r="F362">
        <v>7.3653999999999997E-2</v>
      </c>
      <c r="G362">
        <v>0.92351300000000003</v>
      </c>
      <c r="H362">
        <v>2.833E-3</v>
      </c>
      <c r="I362">
        <v>2.833E-3</v>
      </c>
      <c r="J362" t="s">
        <v>676</v>
      </c>
      <c r="K362">
        <v>0</v>
      </c>
      <c r="L362">
        <v>0</v>
      </c>
    </row>
    <row r="363" spans="1:12" hidden="1" x14ac:dyDescent="0.25">
      <c r="A363" t="s">
        <v>690</v>
      </c>
      <c r="B363">
        <v>2007</v>
      </c>
      <c r="C363" t="s">
        <v>690</v>
      </c>
      <c r="D363" t="s">
        <v>804</v>
      </c>
      <c r="E363" t="str">
        <f t="shared" si="5"/>
        <v>Chilliwack R.2007</v>
      </c>
      <c r="F363">
        <v>0.228826</v>
      </c>
      <c r="G363">
        <v>0.77117400000000003</v>
      </c>
      <c r="H363">
        <v>0</v>
      </c>
      <c r="I363">
        <v>0</v>
      </c>
      <c r="J363" t="s">
        <v>676</v>
      </c>
      <c r="K363">
        <v>9.9648540000000004E-3</v>
      </c>
      <c r="L363">
        <v>9.9648540000000004E-3</v>
      </c>
    </row>
    <row r="364" spans="1:12" hidden="1" x14ac:dyDescent="0.25">
      <c r="A364" t="s">
        <v>690</v>
      </c>
      <c r="B364">
        <v>2008</v>
      </c>
      <c r="C364" t="s">
        <v>690</v>
      </c>
      <c r="D364" t="s">
        <v>804</v>
      </c>
      <c r="E364" t="str">
        <f t="shared" si="5"/>
        <v>Chilliwack R.2008</v>
      </c>
      <c r="F364">
        <v>0.124074</v>
      </c>
      <c r="G364">
        <v>0.87592599999999998</v>
      </c>
      <c r="H364">
        <v>0</v>
      </c>
      <c r="I364">
        <v>0</v>
      </c>
      <c r="J364" t="s">
        <v>676</v>
      </c>
      <c r="K364">
        <v>1.7401818999999999E-2</v>
      </c>
      <c r="L364">
        <v>1.7401818999999999E-2</v>
      </c>
    </row>
    <row r="365" spans="1:12" hidden="1" x14ac:dyDescent="0.25">
      <c r="A365" t="s">
        <v>690</v>
      </c>
      <c r="B365">
        <v>2009</v>
      </c>
      <c r="C365" t="s">
        <v>690</v>
      </c>
      <c r="D365" t="s">
        <v>804</v>
      </c>
      <c r="E365" t="str">
        <f t="shared" si="5"/>
        <v>Chilliwack R.2009</v>
      </c>
      <c r="F365">
        <v>0.22595100000000001</v>
      </c>
      <c r="G365">
        <v>0.77404899999999999</v>
      </c>
      <c r="H365">
        <v>0</v>
      </c>
      <c r="I365">
        <v>0</v>
      </c>
      <c r="J365" t="s">
        <v>676</v>
      </c>
      <c r="K365">
        <v>4.1623990999999999E-2</v>
      </c>
      <c r="L365">
        <v>4.1623990999999999E-2</v>
      </c>
    </row>
    <row r="366" spans="1:12" hidden="1" x14ac:dyDescent="0.25">
      <c r="A366" t="s">
        <v>690</v>
      </c>
      <c r="B366">
        <v>2010</v>
      </c>
      <c r="C366" t="s">
        <v>690</v>
      </c>
      <c r="D366" t="s">
        <v>804</v>
      </c>
      <c r="E366" t="str">
        <f t="shared" si="5"/>
        <v>Chilliwack R.2010</v>
      </c>
      <c r="F366">
        <v>6.8350999999999995E-2</v>
      </c>
      <c r="G366">
        <v>0.93164899999999995</v>
      </c>
      <c r="H366">
        <v>0</v>
      </c>
      <c r="I366">
        <v>0</v>
      </c>
      <c r="J366" t="s">
        <v>676</v>
      </c>
      <c r="K366">
        <v>0</v>
      </c>
      <c r="L366">
        <v>0</v>
      </c>
    </row>
    <row r="367" spans="1:12" hidden="1" x14ac:dyDescent="0.25">
      <c r="A367" t="s">
        <v>690</v>
      </c>
      <c r="B367">
        <v>2011</v>
      </c>
      <c r="C367" t="s">
        <v>690</v>
      </c>
      <c r="D367" t="s">
        <v>804</v>
      </c>
      <c r="E367" t="str">
        <f t="shared" si="5"/>
        <v>Chilliwack R.2011</v>
      </c>
      <c r="F367">
        <v>8.0327999999999997E-2</v>
      </c>
      <c r="G367">
        <v>0.91967200000000005</v>
      </c>
      <c r="H367">
        <v>0</v>
      </c>
      <c r="I367">
        <v>0</v>
      </c>
      <c r="J367" t="s">
        <v>676</v>
      </c>
      <c r="K367">
        <v>0</v>
      </c>
      <c r="L367">
        <v>0</v>
      </c>
    </row>
    <row r="368" spans="1:12" hidden="1" x14ac:dyDescent="0.25">
      <c r="A368" t="s">
        <v>686</v>
      </c>
      <c r="B368">
        <v>2014</v>
      </c>
      <c r="C368" t="s">
        <v>686</v>
      </c>
      <c r="D368" t="s">
        <v>804</v>
      </c>
      <c r="E368" t="str">
        <f t="shared" si="5"/>
        <v>Chehalis R.2014</v>
      </c>
      <c r="F368">
        <v>0.466667</v>
      </c>
      <c r="G368">
        <v>0.53333299999999995</v>
      </c>
      <c r="H368">
        <v>0</v>
      </c>
      <c r="I368">
        <v>0</v>
      </c>
      <c r="J368" t="s">
        <v>676</v>
      </c>
      <c r="K368">
        <v>0.46666666699999998</v>
      </c>
      <c r="L368">
        <v>0.46666666699999998</v>
      </c>
    </row>
    <row r="369" spans="1:12" hidden="1" x14ac:dyDescent="0.25">
      <c r="A369" t="s">
        <v>686</v>
      </c>
      <c r="B369">
        <v>2017</v>
      </c>
      <c r="C369" t="s">
        <v>686</v>
      </c>
      <c r="D369" t="s">
        <v>804</v>
      </c>
      <c r="E369" t="str">
        <f t="shared" si="5"/>
        <v>Chehalis R.2017</v>
      </c>
      <c r="F369">
        <v>0.23853199999999999</v>
      </c>
      <c r="G369">
        <v>0.76146800000000003</v>
      </c>
      <c r="H369">
        <v>0</v>
      </c>
      <c r="I369">
        <v>0</v>
      </c>
      <c r="J369" t="s">
        <v>676</v>
      </c>
      <c r="K369">
        <v>0.23853210999999999</v>
      </c>
      <c r="L369">
        <v>0.23853210999999999</v>
      </c>
    </row>
    <row r="370" spans="1:12" hidden="1" x14ac:dyDescent="0.25">
      <c r="A370" t="s">
        <v>686</v>
      </c>
      <c r="B370">
        <v>2020</v>
      </c>
      <c r="C370" t="s">
        <v>686</v>
      </c>
      <c r="D370" t="s">
        <v>804</v>
      </c>
      <c r="E370" t="str">
        <f t="shared" si="5"/>
        <v>Chehalis R.2020</v>
      </c>
      <c r="F370">
        <v>0.35648099999999999</v>
      </c>
      <c r="G370">
        <v>0.64351899999999995</v>
      </c>
      <c r="H370">
        <v>0</v>
      </c>
      <c r="I370">
        <v>0</v>
      </c>
      <c r="J370" t="s">
        <v>676</v>
      </c>
    </row>
    <row r="371" spans="1:12" hidden="1" x14ac:dyDescent="0.25">
      <c r="A371" t="s">
        <v>63</v>
      </c>
      <c r="B371">
        <v>2004</v>
      </c>
      <c r="C371" t="s">
        <v>63</v>
      </c>
      <c r="D371" t="s">
        <v>745</v>
      </c>
      <c r="E371" t="str">
        <f t="shared" si="5"/>
        <v>Kennedy.2004</v>
      </c>
      <c r="F371">
        <v>0.98</v>
      </c>
      <c r="G371">
        <v>0</v>
      </c>
      <c r="H371">
        <v>0.02</v>
      </c>
      <c r="I371">
        <v>0</v>
      </c>
      <c r="J371" t="s">
        <v>676</v>
      </c>
    </row>
    <row r="372" spans="1:12" hidden="1" x14ac:dyDescent="0.25">
      <c r="A372" t="s">
        <v>63</v>
      </c>
      <c r="B372">
        <v>2015</v>
      </c>
      <c r="C372" t="s">
        <v>63</v>
      </c>
      <c r="D372" t="s">
        <v>745</v>
      </c>
      <c r="E372" t="str">
        <f t="shared" si="5"/>
        <v>Kennedy.2015</v>
      </c>
      <c r="F372">
        <v>1</v>
      </c>
      <c r="G372">
        <v>0</v>
      </c>
      <c r="H372">
        <v>0</v>
      </c>
      <c r="I372">
        <v>0</v>
      </c>
      <c r="J372" t="s">
        <v>676</v>
      </c>
    </row>
    <row r="373" spans="1:12" hidden="1" x14ac:dyDescent="0.25">
      <c r="A373" t="s">
        <v>63</v>
      </c>
      <c r="B373">
        <v>2016</v>
      </c>
      <c r="C373" t="s">
        <v>63</v>
      </c>
      <c r="D373" t="s">
        <v>745</v>
      </c>
      <c r="E373" t="str">
        <f t="shared" si="5"/>
        <v>Kennedy.2016</v>
      </c>
      <c r="F373">
        <v>1</v>
      </c>
      <c r="G373">
        <v>0</v>
      </c>
      <c r="H373">
        <v>0</v>
      </c>
      <c r="I373">
        <v>0</v>
      </c>
      <c r="J373" t="s">
        <v>676</v>
      </c>
    </row>
    <row r="374" spans="1:12" hidden="1" x14ac:dyDescent="0.25">
      <c r="A374" t="s">
        <v>63</v>
      </c>
      <c r="B374">
        <v>2017</v>
      </c>
      <c r="C374" t="s">
        <v>63</v>
      </c>
      <c r="D374" t="s">
        <v>745</v>
      </c>
      <c r="E374" t="str">
        <f t="shared" si="5"/>
        <v>Kennedy.2017</v>
      </c>
      <c r="F374">
        <v>1</v>
      </c>
      <c r="G374">
        <v>0</v>
      </c>
      <c r="H374">
        <v>0</v>
      </c>
      <c r="I374">
        <v>0</v>
      </c>
      <c r="J374" t="s">
        <v>676</v>
      </c>
    </row>
    <row r="375" spans="1:12" hidden="1" x14ac:dyDescent="0.25">
      <c r="A375" t="s">
        <v>63</v>
      </c>
      <c r="B375">
        <v>2018</v>
      </c>
      <c r="C375" t="s">
        <v>63</v>
      </c>
      <c r="D375" t="s">
        <v>745</v>
      </c>
      <c r="E375" t="str">
        <f t="shared" si="5"/>
        <v>Kennedy.2018</v>
      </c>
      <c r="F375">
        <v>1</v>
      </c>
      <c r="G375">
        <v>0</v>
      </c>
      <c r="H375">
        <v>0</v>
      </c>
      <c r="I375">
        <v>0</v>
      </c>
      <c r="J375" t="s">
        <v>676</v>
      </c>
    </row>
    <row r="376" spans="1:12" hidden="1" x14ac:dyDescent="0.25">
      <c r="A376" t="s">
        <v>680</v>
      </c>
      <c r="B376">
        <v>1998</v>
      </c>
      <c r="C376" t="s">
        <v>35</v>
      </c>
      <c r="D376" t="s">
        <v>745</v>
      </c>
      <c r="E376" t="str">
        <f t="shared" si="5"/>
        <v>Conuma R.1998</v>
      </c>
      <c r="F376">
        <v>0.28573500000000002</v>
      </c>
      <c r="G376">
        <v>0.71426500000000004</v>
      </c>
      <c r="H376">
        <v>0</v>
      </c>
      <c r="I376">
        <v>0</v>
      </c>
      <c r="J376" t="s">
        <v>677</v>
      </c>
      <c r="K376">
        <v>0.334888935</v>
      </c>
      <c r="L376">
        <v>0.334888935</v>
      </c>
    </row>
    <row r="377" spans="1:12" hidden="1" x14ac:dyDescent="0.25">
      <c r="A377" t="s">
        <v>680</v>
      </c>
      <c r="B377">
        <v>1999</v>
      </c>
      <c r="C377" t="s">
        <v>35</v>
      </c>
      <c r="D377" t="s">
        <v>745</v>
      </c>
      <c r="E377" t="str">
        <f t="shared" si="5"/>
        <v>Conuma R.1999</v>
      </c>
      <c r="F377">
        <v>0.35785099999999997</v>
      </c>
      <c r="G377">
        <v>0.64214899999999997</v>
      </c>
      <c r="H377">
        <v>0</v>
      </c>
      <c r="I377">
        <v>0</v>
      </c>
      <c r="J377" t="s">
        <v>677</v>
      </c>
      <c r="K377">
        <v>0.36601806599999998</v>
      </c>
      <c r="L377">
        <v>0.36601806599999998</v>
      </c>
    </row>
    <row r="378" spans="1:12" hidden="1" x14ac:dyDescent="0.25">
      <c r="A378" t="s">
        <v>680</v>
      </c>
      <c r="B378">
        <v>2000</v>
      </c>
      <c r="C378" t="s">
        <v>35</v>
      </c>
      <c r="D378" t="s">
        <v>745</v>
      </c>
      <c r="E378" t="str">
        <f t="shared" si="5"/>
        <v>Conuma R.2000</v>
      </c>
      <c r="F378">
        <v>0.42630800000000002</v>
      </c>
      <c r="G378">
        <v>0.57369199999999998</v>
      </c>
      <c r="H378">
        <v>0</v>
      </c>
      <c r="I378">
        <v>0</v>
      </c>
      <c r="J378" t="s">
        <v>677</v>
      </c>
      <c r="K378">
        <v>0.426456958</v>
      </c>
      <c r="L378">
        <v>0.426456958</v>
      </c>
    </row>
    <row r="379" spans="1:12" hidden="1" x14ac:dyDescent="0.25">
      <c r="A379" t="s">
        <v>680</v>
      </c>
      <c r="B379">
        <v>2001</v>
      </c>
      <c r="C379" t="s">
        <v>35</v>
      </c>
      <c r="D379" t="s">
        <v>745</v>
      </c>
      <c r="E379" t="str">
        <f t="shared" si="5"/>
        <v>Conuma R.2001</v>
      </c>
      <c r="F379">
        <v>0.31337300000000001</v>
      </c>
      <c r="G379">
        <v>0.68662699999999999</v>
      </c>
      <c r="H379">
        <v>0</v>
      </c>
      <c r="I379">
        <v>0</v>
      </c>
      <c r="J379" t="s">
        <v>677</v>
      </c>
      <c r="K379">
        <v>0.30231897699999999</v>
      </c>
      <c r="L379">
        <v>0.30231897699999999</v>
      </c>
    </row>
    <row r="380" spans="1:12" hidden="1" x14ac:dyDescent="0.25">
      <c r="A380" t="s">
        <v>680</v>
      </c>
      <c r="B380">
        <v>2002</v>
      </c>
      <c r="C380" t="s">
        <v>35</v>
      </c>
      <c r="D380" t="s">
        <v>745</v>
      </c>
      <c r="E380" t="str">
        <f t="shared" si="5"/>
        <v>Conuma R.2002</v>
      </c>
      <c r="F380">
        <v>0.29957699999999998</v>
      </c>
      <c r="G380">
        <v>0.70042300000000002</v>
      </c>
      <c r="H380">
        <v>0</v>
      </c>
      <c r="I380">
        <v>0</v>
      </c>
      <c r="J380" t="s">
        <v>677</v>
      </c>
      <c r="K380">
        <v>0.304160033</v>
      </c>
      <c r="L380">
        <v>0.304160033</v>
      </c>
    </row>
    <row r="381" spans="1:12" hidden="1" x14ac:dyDescent="0.25">
      <c r="A381" t="s">
        <v>680</v>
      </c>
      <c r="B381">
        <v>2003</v>
      </c>
      <c r="C381" t="s">
        <v>35</v>
      </c>
      <c r="D381" t="s">
        <v>745</v>
      </c>
      <c r="E381" t="str">
        <f t="shared" si="5"/>
        <v>Conuma R.2003</v>
      </c>
      <c r="F381">
        <v>0.240146</v>
      </c>
      <c r="G381">
        <v>0.75985400000000003</v>
      </c>
      <c r="H381">
        <v>0</v>
      </c>
      <c r="I381">
        <v>0</v>
      </c>
      <c r="J381" t="s">
        <v>677</v>
      </c>
      <c r="K381">
        <v>0.15168024399999999</v>
      </c>
      <c r="L381">
        <v>0.15168024399999999</v>
      </c>
    </row>
    <row r="382" spans="1:12" hidden="1" x14ac:dyDescent="0.25">
      <c r="A382" t="s">
        <v>680</v>
      </c>
      <c r="B382">
        <v>2004</v>
      </c>
      <c r="C382" t="s">
        <v>35</v>
      </c>
      <c r="D382" t="s">
        <v>745</v>
      </c>
      <c r="E382" t="str">
        <f t="shared" si="5"/>
        <v>Conuma R.2004</v>
      </c>
      <c r="F382">
        <v>0.13036500000000001</v>
      </c>
      <c r="G382">
        <v>0.86963500000000005</v>
      </c>
      <c r="H382">
        <v>0</v>
      </c>
      <c r="I382">
        <v>0</v>
      </c>
      <c r="J382" t="s">
        <v>677</v>
      </c>
      <c r="K382">
        <v>0.14924162399999999</v>
      </c>
      <c r="L382">
        <v>0.14924162399999999</v>
      </c>
    </row>
    <row r="383" spans="1:12" hidden="1" x14ac:dyDescent="0.25">
      <c r="A383" t="s">
        <v>680</v>
      </c>
      <c r="B383">
        <v>2005</v>
      </c>
      <c r="C383" t="s">
        <v>35</v>
      </c>
      <c r="D383" t="s">
        <v>745</v>
      </c>
      <c r="E383" t="str">
        <f t="shared" si="5"/>
        <v>Conuma R.2005</v>
      </c>
      <c r="F383">
        <v>0.36696000000000001</v>
      </c>
      <c r="G383">
        <v>0.63304000000000005</v>
      </c>
      <c r="H383">
        <v>0</v>
      </c>
      <c r="I383">
        <v>0</v>
      </c>
      <c r="J383" t="s">
        <v>677</v>
      </c>
      <c r="K383">
        <v>0.37153645400000002</v>
      </c>
      <c r="L383">
        <v>0.37153645400000002</v>
      </c>
    </row>
    <row r="384" spans="1:12" hidden="1" x14ac:dyDescent="0.25">
      <c r="A384" t="s">
        <v>680</v>
      </c>
      <c r="B384">
        <v>2006</v>
      </c>
      <c r="C384" t="s">
        <v>35</v>
      </c>
      <c r="D384" t="s">
        <v>745</v>
      </c>
      <c r="E384" t="str">
        <f t="shared" si="5"/>
        <v>Conuma R.2006</v>
      </c>
      <c r="F384">
        <v>0.32530199999999998</v>
      </c>
      <c r="G384">
        <v>0.67469800000000002</v>
      </c>
      <c r="H384">
        <v>0</v>
      </c>
      <c r="I384">
        <v>0</v>
      </c>
      <c r="J384" t="s">
        <v>677</v>
      </c>
      <c r="K384">
        <v>0.440473485</v>
      </c>
      <c r="L384">
        <v>0.440473485</v>
      </c>
    </row>
    <row r="385" spans="1:12" hidden="1" x14ac:dyDescent="0.25">
      <c r="A385" t="s">
        <v>680</v>
      </c>
      <c r="B385">
        <v>2007</v>
      </c>
      <c r="C385" t="s">
        <v>35</v>
      </c>
      <c r="D385" t="s">
        <v>745</v>
      </c>
      <c r="E385" t="str">
        <f t="shared" si="5"/>
        <v>Conuma R.2007</v>
      </c>
      <c r="F385">
        <v>0.87912500000000005</v>
      </c>
      <c r="G385">
        <v>0.11963600000000001</v>
      </c>
      <c r="H385">
        <v>1.2390000000000001E-3</v>
      </c>
      <c r="I385">
        <v>0</v>
      </c>
      <c r="J385" t="s">
        <v>677</v>
      </c>
      <c r="K385">
        <v>0.87858176700000001</v>
      </c>
      <c r="L385">
        <v>0.87967672299999999</v>
      </c>
    </row>
    <row r="386" spans="1:12" hidden="1" x14ac:dyDescent="0.25">
      <c r="A386" t="s">
        <v>697</v>
      </c>
      <c r="B386">
        <v>1998</v>
      </c>
      <c r="C386" t="s">
        <v>94</v>
      </c>
      <c r="D386" t="s">
        <v>745</v>
      </c>
      <c r="E386" t="str">
        <f t="shared" si="5"/>
        <v>Robertson Cr.1998</v>
      </c>
      <c r="F386">
        <v>0.31328099999999998</v>
      </c>
      <c r="G386">
        <v>0.68628900000000004</v>
      </c>
      <c r="H386">
        <v>4.2900000000000002E-4</v>
      </c>
      <c r="I386">
        <v>0</v>
      </c>
      <c r="J386" t="s">
        <v>677</v>
      </c>
      <c r="K386">
        <v>0.339531588</v>
      </c>
      <c r="L386">
        <v>0.33973156999999998</v>
      </c>
    </row>
    <row r="387" spans="1:12" hidden="1" x14ac:dyDescent="0.25">
      <c r="A387" t="s">
        <v>697</v>
      </c>
      <c r="B387">
        <v>1999</v>
      </c>
      <c r="C387" t="s">
        <v>94</v>
      </c>
      <c r="D387" t="s">
        <v>745</v>
      </c>
      <c r="E387" t="str">
        <f t="shared" si="5"/>
        <v>Robertson Cr.1999</v>
      </c>
      <c r="F387">
        <v>0.34857900000000003</v>
      </c>
      <c r="G387">
        <v>0.64991100000000002</v>
      </c>
      <c r="H387">
        <v>1.5100000000000001E-3</v>
      </c>
      <c r="I387">
        <v>0</v>
      </c>
      <c r="J387" t="s">
        <v>677</v>
      </c>
      <c r="K387">
        <v>0.12533255900000001</v>
      </c>
      <c r="L387">
        <v>0.12564372500000001</v>
      </c>
    </row>
    <row r="388" spans="1:12" hidden="1" x14ac:dyDescent="0.25">
      <c r="A388" t="s">
        <v>697</v>
      </c>
      <c r="B388">
        <v>2000</v>
      </c>
      <c r="C388" t="s">
        <v>94</v>
      </c>
      <c r="D388" t="s">
        <v>745</v>
      </c>
      <c r="E388" t="str">
        <f t="shared" si="5"/>
        <v>Robertson Cr.2000</v>
      </c>
      <c r="F388">
        <v>0.38672600000000001</v>
      </c>
      <c r="G388">
        <v>0.61327399999999999</v>
      </c>
      <c r="H388">
        <v>0</v>
      </c>
      <c r="I388">
        <v>0</v>
      </c>
      <c r="J388" t="s">
        <v>677</v>
      </c>
      <c r="K388">
        <v>0.37548388100000002</v>
      </c>
      <c r="L388">
        <v>0.37548388100000002</v>
      </c>
    </row>
    <row r="389" spans="1:12" hidden="1" x14ac:dyDescent="0.25">
      <c r="A389" t="s">
        <v>697</v>
      </c>
      <c r="B389">
        <v>2001</v>
      </c>
      <c r="C389" t="s">
        <v>94</v>
      </c>
      <c r="D389" t="s">
        <v>745</v>
      </c>
      <c r="E389" t="str">
        <f t="shared" si="5"/>
        <v>Robertson Cr.2001</v>
      </c>
      <c r="F389">
        <v>0.35365099999999999</v>
      </c>
      <c r="G389">
        <v>0.64339900000000005</v>
      </c>
      <c r="H389">
        <v>2.9499999999999999E-3</v>
      </c>
      <c r="I389">
        <v>0</v>
      </c>
      <c r="J389" t="s">
        <v>677</v>
      </c>
      <c r="K389">
        <v>0.35944261500000002</v>
      </c>
      <c r="L389">
        <v>0.36465692700000002</v>
      </c>
    </row>
    <row r="390" spans="1:12" hidden="1" x14ac:dyDescent="0.25">
      <c r="A390" t="s">
        <v>697</v>
      </c>
      <c r="B390">
        <v>2002</v>
      </c>
      <c r="C390" t="s">
        <v>94</v>
      </c>
      <c r="D390" t="s">
        <v>745</v>
      </c>
      <c r="E390" t="str">
        <f t="shared" ref="E390:E453" si="6">A390&amp;"."&amp;B390</f>
        <v>Robertson Cr.2002</v>
      </c>
      <c r="F390">
        <v>0.21485099999999999</v>
      </c>
      <c r="G390">
        <v>0.78514899999999999</v>
      </c>
      <c r="H390">
        <v>0</v>
      </c>
      <c r="I390">
        <v>0</v>
      </c>
      <c r="J390" t="s">
        <v>677</v>
      </c>
      <c r="K390">
        <v>0.238583873</v>
      </c>
      <c r="L390">
        <v>0.238583873</v>
      </c>
    </row>
    <row r="391" spans="1:12" hidden="1" x14ac:dyDescent="0.25">
      <c r="A391" t="s">
        <v>697</v>
      </c>
      <c r="B391">
        <v>2003</v>
      </c>
      <c r="C391" t="s">
        <v>94</v>
      </c>
      <c r="D391" t="s">
        <v>745</v>
      </c>
      <c r="E391" t="str">
        <f t="shared" si="6"/>
        <v>Robertson Cr.2003</v>
      </c>
      <c r="F391">
        <v>0.232626</v>
      </c>
      <c r="G391">
        <v>0.767374</v>
      </c>
      <c r="H391">
        <v>0</v>
      </c>
      <c r="I391">
        <v>0</v>
      </c>
      <c r="J391" t="s">
        <v>677</v>
      </c>
      <c r="K391">
        <v>0.266952048</v>
      </c>
      <c r="L391">
        <v>0.266952048</v>
      </c>
    </row>
    <row r="392" spans="1:12" hidden="1" x14ac:dyDescent="0.25">
      <c r="A392" t="s">
        <v>697</v>
      </c>
      <c r="B392">
        <v>2004</v>
      </c>
      <c r="C392" t="s">
        <v>94</v>
      </c>
      <c r="D392" t="s">
        <v>745</v>
      </c>
      <c r="E392" t="str">
        <f t="shared" si="6"/>
        <v>Robertson Cr.2004</v>
      </c>
      <c r="F392">
        <v>0.263712</v>
      </c>
      <c r="G392">
        <v>0.73555999999999999</v>
      </c>
      <c r="H392">
        <v>7.2800000000000002E-4</v>
      </c>
      <c r="I392">
        <v>0</v>
      </c>
      <c r="J392" t="s">
        <v>677</v>
      </c>
      <c r="K392">
        <v>0.264371888</v>
      </c>
      <c r="L392">
        <v>0.26484467099999998</v>
      </c>
    </row>
    <row r="393" spans="1:12" hidden="1" x14ac:dyDescent="0.25">
      <c r="A393" t="s">
        <v>697</v>
      </c>
      <c r="B393">
        <v>2005</v>
      </c>
      <c r="C393" t="s">
        <v>94</v>
      </c>
      <c r="D393" t="s">
        <v>745</v>
      </c>
      <c r="E393" t="str">
        <f t="shared" si="6"/>
        <v>Robertson Cr.2005</v>
      </c>
      <c r="F393">
        <v>0.41675099999999998</v>
      </c>
      <c r="G393">
        <v>0.58324900000000002</v>
      </c>
      <c r="H393">
        <v>0</v>
      </c>
      <c r="I393">
        <v>0</v>
      </c>
      <c r="J393" t="s">
        <v>677</v>
      </c>
      <c r="K393">
        <v>0.221233286</v>
      </c>
      <c r="L393">
        <v>0.221233286</v>
      </c>
    </row>
    <row r="394" spans="1:12" hidden="1" x14ac:dyDescent="0.25">
      <c r="A394" t="s">
        <v>697</v>
      </c>
      <c r="B394">
        <v>2006</v>
      </c>
      <c r="C394" t="s">
        <v>94</v>
      </c>
      <c r="D394" t="s">
        <v>745</v>
      </c>
      <c r="E394" t="str">
        <f t="shared" si="6"/>
        <v>Robertson Cr.2006</v>
      </c>
      <c r="F394">
        <v>0.41482599999999997</v>
      </c>
      <c r="G394">
        <v>0.58517399999999997</v>
      </c>
      <c r="H394">
        <v>0</v>
      </c>
      <c r="I394">
        <v>0</v>
      </c>
      <c r="J394" t="s">
        <v>677</v>
      </c>
      <c r="K394">
        <v>0.42660833799999998</v>
      </c>
      <c r="L394">
        <v>0.42660833799999998</v>
      </c>
    </row>
    <row r="395" spans="1:12" hidden="1" x14ac:dyDescent="0.25">
      <c r="A395" t="s">
        <v>697</v>
      </c>
      <c r="B395">
        <v>2007</v>
      </c>
      <c r="C395" t="s">
        <v>94</v>
      </c>
      <c r="D395" t="s">
        <v>745</v>
      </c>
      <c r="E395" t="str">
        <f t="shared" si="6"/>
        <v>Robertson Cr.2007</v>
      </c>
      <c r="F395">
        <v>0.15876799999999999</v>
      </c>
      <c r="G395">
        <v>0.84123199999999998</v>
      </c>
      <c r="H395">
        <v>0</v>
      </c>
      <c r="I395">
        <v>0</v>
      </c>
      <c r="J395" t="s">
        <v>677</v>
      </c>
      <c r="K395">
        <v>0.202696713</v>
      </c>
      <c r="L395">
        <v>0.202696713</v>
      </c>
    </row>
    <row r="396" spans="1:12" hidden="1" x14ac:dyDescent="0.25">
      <c r="A396" t="s">
        <v>697</v>
      </c>
      <c r="B396">
        <v>2008</v>
      </c>
      <c r="C396" t="s">
        <v>94</v>
      </c>
      <c r="D396" t="s">
        <v>745</v>
      </c>
      <c r="E396" t="str">
        <f t="shared" si="6"/>
        <v>Robertson Cr.2008</v>
      </c>
      <c r="F396">
        <v>0.22131500000000001</v>
      </c>
      <c r="G396">
        <v>0.77868499999999996</v>
      </c>
      <c r="H396">
        <v>0</v>
      </c>
      <c r="I396">
        <v>0</v>
      </c>
      <c r="J396" t="s">
        <v>677</v>
      </c>
      <c r="K396">
        <v>0.12877012199999999</v>
      </c>
      <c r="L396">
        <v>0.12877012199999999</v>
      </c>
    </row>
    <row r="397" spans="1:12" hidden="1" x14ac:dyDescent="0.25">
      <c r="A397" t="s">
        <v>697</v>
      </c>
      <c r="B397">
        <v>2009</v>
      </c>
      <c r="C397" t="s">
        <v>94</v>
      </c>
      <c r="D397" t="s">
        <v>745</v>
      </c>
      <c r="E397" t="str">
        <f t="shared" si="6"/>
        <v>Robertson Cr.2009</v>
      </c>
      <c r="F397">
        <v>0.373749</v>
      </c>
      <c r="G397">
        <v>0.626251</v>
      </c>
      <c r="H397">
        <v>0</v>
      </c>
      <c r="I397">
        <v>0</v>
      </c>
      <c r="J397" t="s">
        <v>677</v>
      </c>
      <c r="K397">
        <v>0.17244167299999999</v>
      </c>
      <c r="L397">
        <v>0.17244167299999999</v>
      </c>
    </row>
    <row r="398" spans="1:12" hidden="1" x14ac:dyDescent="0.25">
      <c r="A398" t="s">
        <v>697</v>
      </c>
      <c r="B398">
        <v>2010</v>
      </c>
      <c r="C398" t="s">
        <v>94</v>
      </c>
      <c r="D398" t="s">
        <v>745</v>
      </c>
      <c r="E398" t="str">
        <f t="shared" si="6"/>
        <v>Robertson Cr.2010</v>
      </c>
      <c r="F398">
        <v>0.33036199999999999</v>
      </c>
      <c r="G398">
        <v>0.66963799999999996</v>
      </c>
      <c r="H398">
        <v>0</v>
      </c>
      <c r="I398">
        <v>0</v>
      </c>
      <c r="J398" t="s">
        <v>677</v>
      </c>
      <c r="K398">
        <v>0.28432767199999998</v>
      </c>
      <c r="L398">
        <v>0.28432767199999998</v>
      </c>
    </row>
    <row r="399" spans="1:12" hidden="1" x14ac:dyDescent="0.25">
      <c r="A399" t="s">
        <v>697</v>
      </c>
      <c r="B399">
        <v>2011</v>
      </c>
      <c r="C399" t="s">
        <v>94</v>
      </c>
      <c r="D399" t="s">
        <v>745</v>
      </c>
      <c r="E399" t="str">
        <f t="shared" si="6"/>
        <v>Robertson Cr.2011</v>
      </c>
      <c r="F399">
        <v>0.38064300000000001</v>
      </c>
      <c r="G399">
        <v>0.61935700000000005</v>
      </c>
      <c r="H399">
        <v>0</v>
      </c>
      <c r="I399">
        <v>0</v>
      </c>
      <c r="J399" t="s">
        <v>677</v>
      </c>
      <c r="K399">
        <v>0.31607519000000001</v>
      </c>
      <c r="L399">
        <v>0.31607519000000001</v>
      </c>
    </row>
    <row r="400" spans="1:12" hidden="1" x14ac:dyDescent="0.25">
      <c r="A400" t="s">
        <v>697</v>
      </c>
      <c r="B400">
        <v>2012</v>
      </c>
      <c r="C400" t="s">
        <v>94</v>
      </c>
      <c r="D400" t="s">
        <v>745</v>
      </c>
      <c r="E400" t="str">
        <f t="shared" si="6"/>
        <v>Robertson Cr.2012</v>
      </c>
      <c r="F400">
        <v>0.443828</v>
      </c>
      <c r="G400">
        <v>0.556172</v>
      </c>
      <c r="H400">
        <v>0</v>
      </c>
      <c r="I400">
        <v>0</v>
      </c>
      <c r="J400" t="s">
        <v>677</v>
      </c>
      <c r="K400">
        <v>0.107454939</v>
      </c>
      <c r="L400">
        <v>0.107454939</v>
      </c>
    </row>
    <row r="401" spans="1:12" hidden="1" x14ac:dyDescent="0.25">
      <c r="A401" t="s">
        <v>697</v>
      </c>
      <c r="B401">
        <v>2013</v>
      </c>
      <c r="C401" t="s">
        <v>94</v>
      </c>
      <c r="D401" t="s">
        <v>745</v>
      </c>
      <c r="E401" t="str">
        <f t="shared" si="6"/>
        <v>Robertson Cr.2013</v>
      </c>
      <c r="F401">
        <v>0.54167799999999999</v>
      </c>
      <c r="G401">
        <v>0.457042</v>
      </c>
      <c r="H401">
        <v>1.279E-3</v>
      </c>
      <c r="I401">
        <v>0</v>
      </c>
      <c r="J401" t="s">
        <v>677</v>
      </c>
      <c r="K401">
        <v>0.51159697199999998</v>
      </c>
      <c r="L401">
        <v>0.51468574499999997</v>
      </c>
    </row>
    <row r="402" spans="1:12" hidden="1" x14ac:dyDescent="0.25">
      <c r="A402" t="s">
        <v>697</v>
      </c>
      <c r="B402">
        <v>2014</v>
      </c>
      <c r="C402" t="s">
        <v>94</v>
      </c>
      <c r="D402" t="s">
        <v>745</v>
      </c>
      <c r="E402" t="str">
        <f t="shared" si="6"/>
        <v>Robertson Cr.2014</v>
      </c>
      <c r="F402">
        <v>0.202156</v>
      </c>
      <c r="G402">
        <v>0.797844</v>
      </c>
      <c r="H402">
        <v>0</v>
      </c>
      <c r="I402">
        <v>0</v>
      </c>
      <c r="J402" t="s">
        <v>677</v>
      </c>
      <c r="K402">
        <v>0.126885837</v>
      </c>
      <c r="L402">
        <v>0.126885837</v>
      </c>
    </row>
    <row r="403" spans="1:12" hidden="1" x14ac:dyDescent="0.25">
      <c r="A403" t="s">
        <v>697</v>
      </c>
      <c r="B403">
        <v>2015</v>
      </c>
      <c r="C403" t="s">
        <v>94</v>
      </c>
      <c r="D403" t="s">
        <v>745</v>
      </c>
      <c r="E403" t="str">
        <f t="shared" si="6"/>
        <v>Robertson Cr.2015</v>
      </c>
      <c r="F403">
        <v>0.55143299999999995</v>
      </c>
      <c r="G403">
        <v>0.44854899999999998</v>
      </c>
      <c r="H403">
        <v>1.8E-5</v>
      </c>
      <c r="I403">
        <v>0</v>
      </c>
      <c r="J403" t="s">
        <v>677</v>
      </c>
      <c r="K403">
        <v>0.60337743499999996</v>
      </c>
      <c r="L403">
        <v>0.60337743499999996</v>
      </c>
    </row>
    <row r="404" spans="1:12" hidden="1" x14ac:dyDescent="0.25">
      <c r="A404" t="s">
        <v>697</v>
      </c>
      <c r="B404">
        <v>2016</v>
      </c>
      <c r="C404" t="s">
        <v>94</v>
      </c>
      <c r="D404" t="s">
        <v>745</v>
      </c>
      <c r="E404" t="str">
        <f t="shared" si="6"/>
        <v>Robertson Cr.2016</v>
      </c>
      <c r="F404">
        <v>0.36849199999999999</v>
      </c>
      <c r="G404">
        <v>0.63150799999999996</v>
      </c>
      <c r="H404">
        <v>0</v>
      </c>
      <c r="I404">
        <v>0</v>
      </c>
      <c r="J404" t="s">
        <v>677</v>
      </c>
      <c r="K404">
        <v>0.31261002300000001</v>
      </c>
      <c r="L404">
        <v>0.31261002300000001</v>
      </c>
    </row>
    <row r="405" spans="1:12" hidden="1" x14ac:dyDescent="0.25">
      <c r="A405" t="s">
        <v>697</v>
      </c>
      <c r="B405">
        <v>2017</v>
      </c>
      <c r="C405" t="s">
        <v>94</v>
      </c>
      <c r="D405" t="s">
        <v>745</v>
      </c>
      <c r="E405" t="str">
        <f t="shared" si="6"/>
        <v>Robertson Cr.2017</v>
      </c>
      <c r="F405">
        <v>0.32690799999999998</v>
      </c>
      <c r="G405">
        <v>0.67309200000000002</v>
      </c>
      <c r="H405">
        <v>0</v>
      </c>
      <c r="I405">
        <v>0</v>
      </c>
      <c r="J405" t="s">
        <v>677</v>
      </c>
      <c r="K405">
        <v>0.28819604300000001</v>
      </c>
      <c r="L405">
        <v>0.28819604300000001</v>
      </c>
    </row>
    <row r="406" spans="1:12" hidden="1" x14ac:dyDescent="0.25">
      <c r="A406" t="s">
        <v>697</v>
      </c>
      <c r="B406">
        <v>2018</v>
      </c>
      <c r="C406" t="s">
        <v>94</v>
      </c>
      <c r="D406" t="s">
        <v>745</v>
      </c>
      <c r="E406" t="str">
        <f t="shared" si="6"/>
        <v>Robertson Cr.2018</v>
      </c>
      <c r="F406">
        <v>0.45170399999999999</v>
      </c>
      <c r="G406">
        <v>0.54827099999999995</v>
      </c>
      <c r="H406">
        <v>2.5000000000000001E-5</v>
      </c>
      <c r="I406">
        <v>0</v>
      </c>
      <c r="J406" t="s">
        <v>677</v>
      </c>
      <c r="K406">
        <v>0.46994169600000002</v>
      </c>
      <c r="L406">
        <v>0.46994169600000002</v>
      </c>
    </row>
    <row r="407" spans="1:12" hidden="1" x14ac:dyDescent="0.25">
      <c r="A407" t="s">
        <v>697</v>
      </c>
      <c r="B407">
        <v>2019</v>
      </c>
      <c r="C407" t="s">
        <v>94</v>
      </c>
      <c r="D407" t="s">
        <v>745</v>
      </c>
      <c r="E407" t="str">
        <f t="shared" si="6"/>
        <v>Robertson Cr.2019</v>
      </c>
      <c r="F407">
        <v>0.37099300000000002</v>
      </c>
      <c r="G407">
        <v>0.62897899999999995</v>
      </c>
      <c r="H407">
        <v>2.8E-5</v>
      </c>
      <c r="I407">
        <v>0</v>
      </c>
      <c r="J407" t="s">
        <v>677</v>
      </c>
      <c r="K407">
        <v>0.36287951699999998</v>
      </c>
      <c r="L407">
        <v>0.36287951699999998</v>
      </c>
    </row>
    <row r="408" spans="1:12" hidden="1" x14ac:dyDescent="0.25">
      <c r="A408" t="s">
        <v>697</v>
      </c>
      <c r="B408">
        <v>2020</v>
      </c>
      <c r="C408" t="s">
        <v>94</v>
      </c>
      <c r="D408" t="s">
        <v>745</v>
      </c>
      <c r="E408" t="str">
        <f t="shared" si="6"/>
        <v>Robertson Cr.2020</v>
      </c>
      <c r="F408">
        <v>0.325903</v>
      </c>
      <c r="G408">
        <v>0.67409699999999995</v>
      </c>
      <c r="H408">
        <v>0</v>
      </c>
      <c r="I408">
        <v>0</v>
      </c>
      <c r="J408" t="s">
        <v>677</v>
      </c>
      <c r="K408">
        <v>0.27857425400000002</v>
      </c>
      <c r="L408">
        <v>0.27857425400000002</v>
      </c>
    </row>
    <row r="409" spans="1:12" hidden="1" x14ac:dyDescent="0.25">
      <c r="A409" t="s">
        <v>697</v>
      </c>
      <c r="B409">
        <v>2021</v>
      </c>
      <c r="C409" t="s">
        <v>94</v>
      </c>
      <c r="D409" t="s">
        <v>745</v>
      </c>
      <c r="E409" t="str">
        <f t="shared" si="6"/>
        <v>Robertson Cr.2021</v>
      </c>
      <c r="F409">
        <v>0.380749</v>
      </c>
      <c r="G409">
        <v>0.61894899999999997</v>
      </c>
      <c r="H409">
        <v>3.0299999999999999E-4</v>
      </c>
      <c r="I409">
        <v>0</v>
      </c>
      <c r="J409" t="s">
        <v>677</v>
      </c>
      <c r="K409">
        <v>0.236792646</v>
      </c>
      <c r="L409">
        <v>0.236933912</v>
      </c>
    </row>
    <row r="410" spans="1:12" hidden="1" x14ac:dyDescent="0.25">
      <c r="A410" t="s">
        <v>694</v>
      </c>
      <c r="B410">
        <v>2002</v>
      </c>
      <c r="C410" t="s">
        <v>85</v>
      </c>
      <c r="D410" t="s">
        <v>745</v>
      </c>
      <c r="E410" t="str">
        <f t="shared" si="6"/>
        <v>Nahmint R.2002</v>
      </c>
      <c r="F410">
        <v>0.178066</v>
      </c>
      <c r="G410">
        <v>0.82193400000000005</v>
      </c>
      <c r="H410">
        <v>0</v>
      </c>
      <c r="I410">
        <v>0</v>
      </c>
      <c r="J410" t="s">
        <v>677</v>
      </c>
      <c r="K410">
        <v>0.178066372</v>
      </c>
      <c r="L410">
        <v>0.178066372</v>
      </c>
    </row>
    <row r="411" spans="1:12" hidden="1" x14ac:dyDescent="0.25">
      <c r="A411" t="s">
        <v>694</v>
      </c>
      <c r="B411">
        <v>2004</v>
      </c>
      <c r="C411" t="s">
        <v>85</v>
      </c>
      <c r="D411" t="s">
        <v>745</v>
      </c>
      <c r="E411" t="str">
        <f t="shared" si="6"/>
        <v>Nahmint R.2004</v>
      </c>
      <c r="F411">
        <v>0.26191700000000001</v>
      </c>
      <c r="G411">
        <v>0.73357499999999998</v>
      </c>
      <c r="H411">
        <v>4.509E-3</v>
      </c>
      <c r="I411">
        <v>0</v>
      </c>
      <c r="J411" t="s">
        <v>677</v>
      </c>
      <c r="K411">
        <v>0</v>
      </c>
      <c r="L411">
        <v>0</v>
      </c>
    </row>
    <row r="412" spans="1:12" hidden="1" x14ac:dyDescent="0.25">
      <c r="A412" t="s">
        <v>694</v>
      </c>
      <c r="B412">
        <v>2010</v>
      </c>
      <c r="C412" t="s">
        <v>85</v>
      </c>
      <c r="D412" t="s">
        <v>745</v>
      </c>
      <c r="E412" t="str">
        <f t="shared" si="6"/>
        <v>Nahmint R.2010</v>
      </c>
      <c r="F412">
        <v>0.76407000000000003</v>
      </c>
      <c r="G412">
        <v>0.23593</v>
      </c>
      <c r="H412">
        <v>0</v>
      </c>
      <c r="I412">
        <v>0</v>
      </c>
      <c r="J412" t="s">
        <v>677</v>
      </c>
    </row>
    <row r="413" spans="1:12" hidden="1" x14ac:dyDescent="0.25">
      <c r="A413" t="s">
        <v>694</v>
      </c>
      <c r="B413">
        <v>2012</v>
      </c>
      <c r="C413" t="s">
        <v>85</v>
      </c>
      <c r="D413" t="s">
        <v>745</v>
      </c>
      <c r="E413" t="str">
        <f t="shared" si="6"/>
        <v>Nahmint R.2012</v>
      </c>
      <c r="F413">
        <v>0.82079400000000002</v>
      </c>
      <c r="G413">
        <v>0.179206</v>
      </c>
      <c r="H413">
        <v>0</v>
      </c>
      <c r="I413">
        <v>0</v>
      </c>
      <c r="J413" t="s">
        <v>677</v>
      </c>
    </row>
    <row r="414" spans="1:12" hidden="1" x14ac:dyDescent="0.25">
      <c r="A414" t="s">
        <v>694</v>
      </c>
      <c r="B414">
        <v>2013</v>
      </c>
      <c r="C414" t="s">
        <v>85</v>
      </c>
      <c r="D414" t="s">
        <v>745</v>
      </c>
      <c r="E414" t="str">
        <f t="shared" si="6"/>
        <v>Nahmint R.2013</v>
      </c>
      <c r="F414">
        <v>0.82245199999999996</v>
      </c>
      <c r="G414">
        <v>0.17754800000000001</v>
      </c>
      <c r="H414">
        <v>0</v>
      </c>
      <c r="I414">
        <v>0</v>
      </c>
      <c r="J414" t="s">
        <v>677</v>
      </c>
      <c r="K414">
        <v>0.82201047100000002</v>
      </c>
      <c r="L414">
        <v>0.82201047100000002</v>
      </c>
    </row>
    <row r="415" spans="1:12" hidden="1" x14ac:dyDescent="0.25">
      <c r="A415" t="s">
        <v>694</v>
      </c>
      <c r="B415">
        <v>2014</v>
      </c>
      <c r="C415" t="s">
        <v>85</v>
      </c>
      <c r="D415" t="s">
        <v>745</v>
      </c>
      <c r="E415" t="str">
        <f t="shared" si="6"/>
        <v>Nahmint R.2014</v>
      </c>
      <c r="F415">
        <v>0.87839999999999996</v>
      </c>
      <c r="G415">
        <v>4.9510999999999999E-2</v>
      </c>
      <c r="H415">
        <v>7.2090000000000001E-2</v>
      </c>
      <c r="I415">
        <v>0</v>
      </c>
      <c r="J415" t="s">
        <v>677</v>
      </c>
      <c r="K415">
        <v>0.35247058799999997</v>
      </c>
      <c r="L415">
        <v>0.57208325400000004</v>
      </c>
    </row>
    <row r="416" spans="1:12" hidden="1" x14ac:dyDescent="0.25">
      <c r="A416" t="s">
        <v>694</v>
      </c>
      <c r="B416">
        <v>2015</v>
      </c>
      <c r="C416" t="s">
        <v>85</v>
      </c>
      <c r="D416" t="s">
        <v>745</v>
      </c>
      <c r="E416" t="str">
        <f t="shared" si="6"/>
        <v>Nahmint R.2015</v>
      </c>
      <c r="F416">
        <v>0.61726899999999996</v>
      </c>
      <c r="G416">
        <v>0.38273099999999999</v>
      </c>
      <c r="H416">
        <v>0</v>
      </c>
      <c r="I416">
        <v>0</v>
      </c>
      <c r="J416" t="s">
        <v>677</v>
      </c>
      <c r="K416">
        <v>0.61726755799999999</v>
      </c>
      <c r="L416">
        <v>0.61726755799999999</v>
      </c>
    </row>
    <row r="417" spans="1:12" hidden="1" x14ac:dyDescent="0.25">
      <c r="A417" t="s">
        <v>694</v>
      </c>
      <c r="B417">
        <v>2016</v>
      </c>
      <c r="C417" t="s">
        <v>85</v>
      </c>
      <c r="D417" t="s">
        <v>745</v>
      </c>
      <c r="E417" t="str">
        <f t="shared" si="6"/>
        <v>Nahmint R.2016</v>
      </c>
      <c r="F417">
        <v>0.78661700000000001</v>
      </c>
      <c r="G417">
        <v>0.21338299999999999</v>
      </c>
      <c r="H417">
        <v>0</v>
      </c>
      <c r="I417">
        <v>0</v>
      </c>
      <c r="J417" t="s">
        <v>677</v>
      </c>
      <c r="K417">
        <v>0.78692395800000003</v>
      </c>
      <c r="L417">
        <v>0.78692395800000003</v>
      </c>
    </row>
    <row r="418" spans="1:12" hidden="1" x14ac:dyDescent="0.25">
      <c r="A418" t="s">
        <v>694</v>
      </c>
      <c r="B418">
        <v>2017</v>
      </c>
      <c r="C418" t="s">
        <v>85</v>
      </c>
      <c r="D418" t="s">
        <v>745</v>
      </c>
      <c r="E418" t="str">
        <f t="shared" si="6"/>
        <v>Nahmint R.2017</v>
      </c>
      <c r="F418">
        <v>0.64492400000000005</v>
      </c>
      <c r="G418">
        <v>0.355076</v>
      </c>
      <c r="H418">
        <v>0</v>
      </c>
      <c r="I418">
        <v>0</v>
      </c>
      <c r="J418" t="s">
        <v>677</v>
      </c>
      <c r="K418">
        <v>0.64335129199999996</v>
      </c>
      <c r="L418">
        <v>0.64335129199999996</v>
      </c>
    </row>
    <row r="419" spans="1:12" hidden="1" x14ac:dyDescent="0.25">
      <c r="A419" t="s">
        <v>694</v>
      </c>
      <c r="B419">
        <v>2018</v>
      </c>
      <c r="C419" t="s">
        <v>85</v>
      </c>
      <c r="D419" t="s">
        <v>745</v>
      </c>
      <c r="E419" t="str">
        <f t="shared" si="6"/>
        <v>Nahmint R.2018</v>
      </c>
      <c r="F419">
        <v>0.37547900000000001</v>
      </c>
      <c r="G419">
        <v>0.62452099999999999</v>
      </c>
      <c r="H419">
        <v>0</v>
      </c>
      <c r="I419">
        <v>0</v>
      </c>
      <c r="J419" t="s">
        <v>677</v>
      </c>
      <c r="K419">
        <v>0.37547873799999998</v>
      </c>
      <c r="L419">
        <v>0.37547873799999998</v>
      </c>
    </row>
    <row r="420" spans="1:12" hidden="1" x14ac:dyDescent="0.25">
      <c r="A420" t="s">
        <v>694</v>
      </c>
      <c r="B420">
        <v>2019</v>
      </c>
      <c r="C420" t="s">
        <v>85</v>
      </c>
      <c r="D420" t="s">
        <v>745</v>
      </c>
      <c r="E420" t="str">
        <f t="shared" si="6"/>
        <v>Nahmint R.2019</v>
      </c>
      <c r="F420">
        <v>0.40928999999999999</v>
      </c>
      <c r="G420">
        <v>0.59070999999999996</v>
      </c>
      <c r="H420">
        <v>0</v>
      </c>
      <c r="I420">
        <v>0</v>
      </c>
      <c r="J420" t="s">
        <v>677</v>
      </c>
    </row>
    <row r="421" spans="1:12" hidden="1" x14ac:dyDescent="0.25">
      <c r="A421" t="s">
        <v>694</v>
      </c>
      <c r="B421">
        <v>2020</v>
      </c>
      <c r="C421" t="s">
        <v>85</v>
      </c>
      <c r="D421" t="s">
        <v>745</v>
      </c>
      <c r="E421" t="str">
        <f t="shared" si="6"/>
        <v>Nahmint R.2020</v>
      </c>
      <c r="F421">
        <v>0.63549299999999997</v>
      </c>
      <c r="G421">
        <v>0.36450700000000003</v>
      </c>
      <c r="H421">
        <v>0</v>
      </c>
      <c r="I421">
        <v>0</v>
      </c>
      <c r="J421" t="s">
        <v>677</v>
      </c>
      <c r="K421">
        <v>0.63399487499999996</v>
      </c>
      <c r="L421">
        <v>0.63399487499999996</v>
      </c>
    </row>
    <row r="422" spans="1:12" hidden="1" x14ac:dyDescent="0.25">
      <c r="A422" t="s">
        <v>694</v>
      </c>
      <c r="B422">
        <v>2021</v>
      </c>
      <c r="C422" t="s">
        <v>85</v>
      </c>
      <c r="D422" t="s">
        <v>745</v>
      </c>
      <c r="E422" t="str">
        <f t="shared" si="6"/>
        <v>Nahmint R.2021</v>
      </c>
      <c r="F422">
        <v>0.66510000000000002</v>
      </c>
      <c r="G422">
        <v>0.33489999999999998</v>
      </c>
      <c r="H422">
        <v>0</v>
      </c>
      <c r="I422">
        <v>0</v>
      </c>
      <c r="J422" t="s">
        <v>677</v>
      </c>
      <c r="K422">
        <v>0.64300088899999996</v>
      </c>
      <c r="L422">
        <v>0.64300088899999996</v>
      </c>
    </row>
    <row r="423" spans="1:12" hidden="1" x14ac:dyDescent="0.25">
      <c r="A423" t="s">
        <v>702</v>
      </c>
      <c r="B423">
        <v>1998</v>
      </c>
      <c r="C423" t="s">
        <v>93</v>
      </c>
      <c r="D423" t="s">
        <v>745</v>
      </c>
      <c r="E423" t="str">
        <f t="shared" si="6"/>
        <v>Sarita R.1998</v>
      </c>
      <c r="F423">
        <v>0.313444</v>
      </c>
      <c r="G423">
        <v>0.68655600000000006</v>
      </c>
      <c r="H423">
        <v>0</v>
      </c>
      <c r="I423">
        <v>0</v>
      </c>
      <c r="J423" t="s">
        <v>677</v>
      </c>
      <c r="K423">
        <v>0.31344420299999998</v>
      </c>
      <c r="L423">
        <v>0.31344420299999998</v>
      </c>
    </row>
    <row r="424" spans="1:12" hidden="1" x14ac:dyDescent="0.25">
      <c r="A424" t="s">
        <v>702</v>
      </c>
      <c r="B424">
        <v>1999</v>
      </c>
      <c r="C424" t="s">
        <v>93</v>
      </c>
      <c r="D424" t="s">
        <v>745</v>
      </c>
      <c r="E424" t="str">
        <f t="shared" si="6"/>
        <v>Sarita R.1999</v>
      </c>
      <c r="F424">
        <v>0.37142599999999998</v>
      </c>
      <c r="G424">
        <v>0.453239</v>
      </c>
      <c r="H424">
        <v>0.17533499999999999</v>
      </c>
      <c r="I424">
        <v>0</v>
      </c>
      <c r="J424" t="s">
        <v>677</v>
      </c>
      <c r="K424">
        <v>0.237781726</v>
      </c>
      <c r="L424">
        <v>0.301988847</v>
      </c>
    </row>
    <row r="425" spans="1:12" hidden="1" x14ac:dyDescent="0.25">
      <c r="A425" t="s">
        <v>702</v>
      </c>
      <c r="B425">
        <v>2002</v>
      </c>
      <c r="C425" t="s">
        <v>93</v>
      </c>
      <c r="D425" t="s">
        <v>745</v>
      </c>
      <c r="E425" t="str">
        <f t="shared" si="6"/>
        <v>Sarita R.2002</v>
      </c>
      <c r="F425">
        <v>0.13611000000000001</v>
      </c>
      <c r="G425">
        <v>0.86389000000000005</v>
      </c>
      <c r="H425">
        <v>0</v>
      </c>
      <c r="I425">
        <v>0</v>
      </c>
      <c r="J425" t="s">
        <v>677</v>
      </c>
      <c r="K425">
        <v>0.13631454600000001</v>
      </c>
      <c r="L425">
        <v>0.13631454600000001</v>
      </c>
    </row>
    <row r="426" spans="1:12" hidden="1" x14ac:dyDescent="0.25">
      <c r="A426" t="s">
        <v>702</v>
      </c>
      <c r="B426">
        <v>2003</v>
      </c>
      <c r="C426" t="s">
        <v>93</v>
      </c>
      <c r="D426" t="s">
        <v>745</v>
      </c>
      <c r="E426" t="str">
        <f t="shared" si="6"/>
        <v>Sarita R.2003</v>
      </c>
      <c r="F426">
        <v>0.373948</v>
      </c>
      <c r="G426">
        <v>0.62605200000000005</v>
      </c>
      <c r="H426">
        <v>0</v>
      </c>
      <c r="I426">
        <v>0</v>
      </c>
      <c r="J426" t="s">
        <v>677</v>
      </c>
      <c r="K426">
        <v>0.37394812700000002</v>
      </c>
      <c r="L426">
        <v>0.37394812700000002</v>
      </c>
    </row>
    <row r="427" spans="1:12" hidden="1" x14ac:dyDescent="0.25">
      <c r="A427" t="s">
        <v>702</v>
      </c>
      <c r="B427">
        <v>2004</v>
      </c>
      <c r="C427" t="s">
        <v>93</v>
      </c>
      <c r="D427" t="s">
        <v>745</v>
      </c>
      <c r="E427" t="str">
        <f t="shared" si="6"/>
        <v>Sarita R.2004</v>
      </c>
      <c r="F427">
        <v>0.66195599999999999</v>
      </c>
      <c r="G427">
        <v>0.248197</v>
      </c>
      <c r="H427">
        <v>8.9846999999999996E-2</v>
      </c>
      <c r="I427">
        <v>1.1275E-2</v>
      </c>
      <c r="J427" t="s">
        <v>677</v>
      </c>
      <c r="K427">
        <v>0.62858582100000004</v>
      </c>
      <c r="L427">
        <v>0.69743400799999999</v>
      </c>
    </row>
    <row r="428" spans="1:12" hidden="1" x14ac:dyDescent="0.25">
      <c r="A428" t="s">
        <v>702</v>
      </c>
      <c r="B428">
        <v>2011</v>
      </c>
      <c r="C428" t="s">
        <v>93</v>
      </c>
      <c r="D428" t="s">
        <v>745</v>
      </c>
      <c r="E428" t="str">
        <f t="shared" si="6"/>
        <v>Sarita R.2011</v>
      </c>
      <c r="F428">
        <v>0.87492999999999999</v>
      </c>
      <c r="G428">
        <v>0.12506999999999999</v>
      </c>
      <c r="H428">
        <v>0</v>
      </c>
      <c r="I428">
        <v>0</v>
      </c>
      <c r="J428" t="s">
        <v>677</v>
      </c>
    </row>
    <row r="429" spans="1:12" hidden="1" x14ac:dyDescent="0.25">
      <c r="A429" t="s">
        <v>702</v>
      </c>
      <c r="B429">
        <v>2012</v>
      </c>
      <c r="C429" t="s">
        <v>93</v>
      </c>
      <c r="D429" t="s">
        <v>745</v>
      </c>
      <c r="E429" t="str">
        <f t="shared" si="6"/>
        <v>Sarita R.2012</v>
      </c>
      <c r="F429">
        <v>0.95522300000000004</v>
      </c>
      <c r="G429">
        <v>4.4776999999999997E-2</v>
      </c>
      <c r="H429">
        <v>0</v>
      </c>
      <c r="I429">
        <v>0</v>
      </c>
      <c r="J429" t="s">
        <v>677</v>
      </c>
      <c r="K429">
        <v>0.95423793999999995</v>
      </c>
      <c r="L429">
        <v>0.95423793999999995</v>
      </c>
    </row>
    <row r="430" spans="1:12" x14ac:dyDescent="0.25">
      <c r="A430" t="s">
        <v>702</v>
      </c>
      <c r="B430">
        <v>2013</v>
      </c>
      <c r="C430" t="s">
        <v>93</v>
      </c>
      <c r="D430" t="s">
        <v>745</v>
      </c>
      <c r="E430" t="str">
        <f t="shared" si="6"/>
        <v>Sarita R.2013</v>
      </c>
      <c r="F430">
        <v>0.75015299999999996</v>
      </c>
      <c r="G430">
        <v>0.24984700000000001</v>
      </c>
      <c r="H430">
        <v>0</v>
      </c>
      <c r="I430">
        <v>0</v>
      </c>
      <c r="J430" t="s">
        <v>677</v>
      </c>
      <c r="K430">
        <v>0.75083074400000005</v>
      </c>
      <c r="L430">
        <v>0.75083074400000005</v>
      </c>
    </row>
    <row r="431" spans="1:12" x14ac:dyDescent="0.25">
      <c r="A431" t="s">
        <v>702</v>
      </c>
      <c r="B431">
        <v>2014</v>
      </c>
      <c r="C431" t="s">
        <v>93</v>
      </c>
      <c r="D431" t="s">
        <v>745</v>
      </c>
      <c r="E431" t="str">
        <f t="shared" si="6"/>
        <v>Sarita R.2014</v>
      </c>
      <c r="F431">
        <v>0.92800199999999999</v>
      </c>
      <c r="G431">
        <v>7.1998000000000006E-2</v>
      </c>
      <c r="H431">
        <v>0</v>
      </c>
      <c r="I431">
        <v>0</v>
      </c>
      <c r="J431" t="s">
        <v>677</v>
      </c>
      <c r="K431">
        <v>0.92797951199999995</v>
      </c>
      <c r="L431">
        <v>0.92797951199999995</v>
      </c>
    </row>
    <row r="432" spans="1:12" hidden="1" x14ac:dyDescent="0.25">
      <c r="A432" t="s">
        <v>702</v>
      </c>
      <c r="B432">
        <v>2018</v>
      </c>
      <c r="C432" t="s">
        <v>93</v>
      </c>
      <c r="D432" t="s">
        <v>745</v>
      </c>
      <c r="E432" t="str">
        <f t="shared" si="6"/>
        <v>Sarita R.2018</v>
      </c>
      <c r="F432">
        <v>0.98705500000000002</v>
      </c>
      <c r="G432">
        <v>8.5579999999999996E-3</v>
      </c>
      <c r="H432">
        <v>4.3860000000000001E-3</v>
      </c>
      <c r="I432">
        <v>0</v>
      </c>
      <c r="J432" t="s">
        <v>677</v>
      </c>
      <c r="K432">
        <v>0.99569562700000003</v>
      </c>
      <c r="L432">
        <v>1</v>
      </c>
    </row>
    <row r="433" spans="1:12" hidden="1" x14ac:dyDescent="0.25">
      <c r="A433" t="s">
        <v>702</v>
      </c>
      <c r="B433">
        <v>2019</v>
      </c>
      <c r="C433" t="s">
        <v>93</v>
      </c>
      <c r="D433" t="s">
        <v>745</v>
      </c>
      <c r="E433" t="str">
        <f t="shared" si="6"/>
        <v>Sarita R.2019</v>
      </c>
      <c r="F433">
        <v>0.97178200000000003</v>
      </c>
      <c r="G433">
        <v>2.8218E-2</v>
      </c>
      <c r="H433">
        <v>0</v>
      </c>
      <c r="I433">
        <v>0</v>
      </c>
      <c r="J433" t="s">
        <v>677</v>
      </c>
      <c r="K433">
        <v>0.99555297899999995</v>
      </c>
      <c r="L433">
        <v>0.99555297899999995</v>
      </c>
    </row>
    <row r="434" spans="1:12" hidden="1" x14ac:dyDescent="0.25">
      <c r="A434" t="s">
        <v>702</v>
      </c>
      <c r="B434">
        <v>2020</v>
      </c>
      <c r="C434" t="s">
        <v>93</v>
      </c>
      <c r="D434" t="s">
        <v>745</v>
      </c>
      <c r="E434" t="str">
        <f t="shared" si="6"/>
        <v>Sarita R.2020</v>
      </c>
      <c r="F434">
        <v>0.57484299999999999</v>
      </c>
      <c r="G434">
        <v>0.42515700000000001</v>
      </c>
      <c r="H434">
        <v>0</v>
      </c>
      <c r="I434">
        <v>0</v>
      </c>
      <c r="J434" t="s">
        <v>677</v>
      </c>
      <c r="K434">
        <v>0.58482059799999997</v>
      </c>
      <c r="L434">
        <v>0.58482059799999997</v>
      </c>
    </row>
    <row r="435" spans="1:12" hidden="1" x14ac:dyDescent="0.25">
      <c r="A435" t="s">
        <v>702</v>
      </c>
      <c r="B435">
        <v>2021</v>
      </c>
      <c r="C435" t="s">
        <v>93</v>
      </c>
      <c r="D435" t="s">
        <v>745</v>
      </c>
      <c r="E435" t="str">
        <f t="shared" si="6"/>
        <v>Sarita R.2021</v>
      </c>
      <c r="F435">
        <v>0.24549199999999999</v>
      </c>
      <c r="G435">
        <v>0.75450799999999996</v>
      </c>
      <c r="H435">
        <v>0</v>
      </c>
      <c r="I435">
        <v>0</v>
      </c>
      <c r="J435" t="s">
        <v>677</v>
      </c>
      <c r="K435">
        <v>0.37188782500000001</v>
      </c>
      <c r="L435">
        <v>0.37188782500000001</v>
      </c>
    </row>
    <row r="436" spans="1:12" hidden="1" x14ac:dyDescent="0.25">
      <c r="A436" t="s">
        <v>917</v>
      </c>
      <c r="B436">
        <v>1998</v>
      </c>
      <c r="C436" t="s">
        <v>89</v>
      </c>
      <c r="D436" t="s">
        <v>745</v>
      </c>
      <c r="E436" t="str">
        <f t="shared" si="6"/>
        <v>Nitinat.1998</v>
      </c>
      <c r="F436">
        <v>0.27957700000000002</v>
      </c>
      <c r="G436">
        <v>0.72042300000000004</v>
      </c>
      <c r="H436">
        <v>0</v>
      </c>
      <c r="I436">
        <v>0</v>
      </c>
      <c r="J436" t="s">
        <v>677</v>
      </c>
      <c r="K436">
        <v>6.4511391000000001E-2</v>
      </c>
      <c r="L436">
        <v>6.4511391000000001E-2</v>
      </c>
    </row>
    <row r="437" spans="1:12" hidden="1" x14ac:dyDescent="0.25">
      <c r="A437" t="s">
        <v>917</v>
      </c>
      <c r="B437">
        <v>1999</v>
      </c>
      <c r="C437" t="s">
        <v>89</v>
      </c>
      <c r="D437" t="s">
        <v>745</v>
      </c>
      <c r="E437" t="str">
        <f t="shared" si="6"/>
        <v>Nitinat.1999</v>
      </c>
      <c r="F437">
        <v>9.1760999999999995E-2</v>
      </c>
      <c r="G437">
        <v>0.90823900000000002</v>
      </c>
      <c r="H437">
        <v>0</v>
      </c>
      <c r="I437">
        <v>0</v>
      </c>
      <c r="J437" t="s">
        <v>677</v>
      </c>
      <c r="K437">
        <v>0.16784458599999999</v>
      </c>
      <c r="L437">
        <v>0.16784458599999999</v>
      </c>
    </row>
    <row r="438" spans="1:12" hidden="1" x14ac:dyDescent="0.25">
      <c r="A438" t="s">
        <v>917</v>
      </c>
      <c r="B438">
        <v>2000</v>
      </c>
      <c r="C438" t="s">
        <v>89</v>
      </c>
      <c r="D438" t="s">
        <v>745</v>
      </c>
      <c r="E438" t="str">
        <f t="shared" si="6"/>
        <v>Nitinat.2000</v>
      </c>
      <c r="F438">
        <v>0.10628799999999999</v>
      </c>
      <c r="G438">
        <v>0.89371199999999995</v>
      </c>
      <c r="H438">
        <v>0</v>
      </c>
      <c r="I438">
        <v>0</v>
      </c>
      <c r="J438" t="s">
        <v>677</v>
      </c>
      <c r="K438">
        <v>7.0596079000000006E-2</v>
      </c>
      <c r="L438">
        <v>7.0596079000000006E-2</v>
      </c>
    </row>
    <row r="439" spans="1:12" hidden="1" x14ac:dyDescent="0.25">
      <c r="A439" t="s">
        <v>917</v>
      </c>
      <c r="B439">
        <v>2001</v>
      </c>
      <c r="C439" t="s">
        <v>89</v>
      </c>
      <c r="D439" t="s">
        <v>745</v>
      </c>
      <c r="E439" t="str">
        <f t="shared" si="6"/>
        <v>Nitinat.2001</v>
      </c>
      <c r="F439">
        <v>0.13348699999999999</v>
      </c>
      <c r="G439">
        <v>0.86651299999999998</v>
      </c>
      <c r="H439">
        <v>0</v>
      </c>
      <c r="I439">
        <v>0</v>
      </c>
      <c r="J439" t="s">
        <v>677</v>
      </c>
      <c r="K439">
        <v>0.225903519</v>
      </c>
      <c r="L439">
        <v>0.225903519</v>
      </c>
    </row>
    <row r="440" spans="1:12" hidden="1" x14ac:dyDescent="0.25">
      <c r="A440" t="s">
        <v>917</v>
      </c>
      <c r="B440">
        <v>2002</v>
      </c>
      <c r="C440" t="s">
        <v>89</v>
      </c>
      <c r="D440" t="s">
        <v>745</v>
      </c>
      <c r="E440" t="str">
        <f t="shared" si="6"/>
        <v>Nitinat.2002</v>
      </c>
      <c r="F440">
        <v>0.40681400000000001</v>
      </c>
      <c r="G440">
        <v>0.59010700000000005</v>
      </c>
      <c r="H440">
        <v>3.078E-3</v>
      </c>
      <c r="I440">
        <v>0</v>
      </c>
      <c r="J440" t="s">
        <v>677</v>
      </c>
      <c r="K440">
        <v>0.38155094099999998</v>
      </c>
      <c r="L440">
        <v>0.38298874399999999</v>
      </c>
    </row>
    <row r="441" spans="1:12" hidden="1" x14ac:dyDescent="0.25">
      <c r="A441" t="s">
        <v>917</v>
      </c>
      <c r="B441">
        <v>2003</v>
      </c>
      <c r="C441" t="s">
        <v>89</v>
      </c>
      <c r="D441" t="s">
        <v>745</v>
      </c>
      <c r="E441" t="str">
        <f t="shared" si="6"/>
        <v>Nitinat.2003</v>
      </c>
      <c r="F441">
        <v>0.32591199999999998</v>
      </c>
      <c r="G441">
        <v>0.67408800000000002</v>
      </c>
      <c r="H441">
        <v>0</v>
      </c>
      <c r="I441">
        <v>0</v>
      </c>
      <c r="J441" t="s">
        <v>677</v>
      </c>
      <c r="K441">
        <v>0.34083954999999999</v>
      </c>
      <c r="L441">
        <v>0.34083954999999999</v>
      </c>
    </row>
    <row r="442" spans="1:12" hidden="1" x14ac:dyDescent="0.25">
      <c r="A442" t="s">
        <v>917</v>
      </c>
      <c r="B442">
        <v>2004</v>
      </c>
      <c r="C442" t="s">
        <v>89</v>
      </c>
      <c r="D442" t="s">
        <v>745</v>
      </c>
      <c r="E442" t="str">
        <f t="shared" si="6"/>
        <v>Nitinat.2004</v>
      </c>
      <c r="F442">
        <v>0.51239699999999999</v>
      </c>
      <c r="G442">
        <v>0.48723100000000003</v>
      </c>
      <c r="H442">
        <v>3.7199999999999999E-4</v>
      </c>
      <c r="I442">
        <v>0</v>
      </c>
      <c r="J442" t="s">
        <v>677</v>
      </c>
      <c r="K442">
        <v>0.51177307999999999</v>
      </c>
      <c r="L442">
        <v>0.51199159800000005</v>
      </c>
    </row>
    <row r="443" spans="1:12" hidden="1" x14ac:dyDescent="0.25">
      <c r="A443" t="s">
        <v>917</v>
      </c>
      <c r="B443">
        <v>2005</v>
      </c>
      <c r="C443" t="s">
        <v>89</v>
      </c>
      <c r="D443" t="s">
        <v>745</v>
      </c>
      <c r="E443" t="str">
        <f t="shared" si="6"/>
        <v>Nitinat.2005</v>
      </c>
      <c r="F443">
        <v>3.6374999999999998E-2</v>
      </c>
      <c r="G443">
        <v>0.96362499999999995</v>
      </c>
      <c r="H443">
        <v>0</v>
      </c>
      <c r="I443">
        <v>0</v>
      </c>
      <c r="J443" t="s">
        <v>677</v>
      </c>
      <c r="K443">
        <v>0.14926836399999999</v>
      </c>
      <c r="L443">
        <v>0.14926836399999999</v>
      </c>
    </row>
    <row r="444" spans="1:12" hidden="1" x14ac:dyDescent="0.25">
      <c r="A444" t="s">
        <v>917</v>
      </c>
      <c r="B444">
        <v>2006</v>
      </c>
      <c r="C444" t="s">
        <v>89</v>
      </c>
      <c r="D444" t="s">
        <v>745</v>
      </c>
      <c r="E444" t="str">
        <f t="shared" si="6"/>
        <v>Nitinat.2006</v>
      </c>
      <c r="F444">
        <v>0.27232299999999998</v>
      </c>
      <c r="G444">
        <v>0.72767700000000002</v>
      </c>
      <c r="H444">
        <v>0</v>
      </c>
      <c r="I444">
        <v>0</v>
      </c>
      <c r="J444" t="s">
        <v>677</v>
      </c>
      <c r="K444">
        <v>0.28828588399999999</v>
      </c>
      <c r="L444">
        <v>0.28828588399999999</v>
      </c>
    </row>
    <row r="445" spans="1:12" hidden="1" x14ac:dyDescent="0.25">
      <c r="A445" t="s">
        <v>917</v>
      </c>
      <c r="B445">
        <v>2007</v>
      </c>
      <c r="C445" t="s">
        <v>89</v>
      </c>
      <c r="D445" t="s">
        <v>745</v>
      </c>
      <c r="E445" t="str">
        <f t="shared" si="6"/>
        <v>Nitinat.2007</v>
      </c>
      <c r="F445">
        <v>0.98437200000000002</v>
      </c>
      <c r="G445">
        <v>1.5628E-2</v>
      </c>
      <c r="H445">
        <v>0</v>
      </c>
      <c r="I445">
        <v>0</v>
      </c>
      <c r="J445" t="s">
        <v>677</v>
      </c>
      <c r="K445">
        <v>0.98242438200000004</v>
      </c>
      <c r="L445">
        <v>0.98242438200000004</v>
      </c>
    </row>
    <row r="446" spans="1:12" hidden="1" x14ac:dyDescent="0.25">
      <c r="A446" t="s">
        <v>696</v>
      </c>
      <c r="B446">
        <v>1998</v>
      </c>
      <c r="C446" t="s">
        <v>696</v>
      </c>
      <c r="D446" t="s">
        <v>832</v>
      </c>
      <c r="E446" t="str">
        <f t="shared" si="6"/>
        <v>Cowichan R.1998</v>
      </c>
      <c r="F446">
        <v>0.58986799999999995</v>
      </c>
      <c r="G446">
        <v>0.410132</v>
      </c>
      <c r="H446">
        <v>0</v>
      </c>
      <c r="I446">
        <v>0</v>
      </c>
      <c r="J446" t="s">
        <v>677</v>
      </c>
      <c r="K446">
        <v>0.572202196</v>
      </c>
      <c r="L446">
        <v>0.572202196</v>
      </c>
    </row>
    <row r="447" spans="1:12" hidden="1" x14ac:dyDescent="0.25">
      <c r="A447" t="s">
        <v>696</v>
      </c>
      <c r="B447">
        <v>1999</v>
      </c>
      <c r="C447" t="s">
        <v>696</v>
      </c>
      <c r="D447" t="s">
        <v>832</v>
      </c>
      <c r="E447" t="str">
        <f t="shared" si="6"/>
        <v>Cowichan R.1999</v>
      </c>
      <c r="F447">
        <v>0.709785</v>
      </c>
      <c r="G447">
        <v>0.28691499999999998</v>
      </c>
      <c r="H447">
        <v>3.2989999999999998E-3</v>
      </c>
      <c r="I447">
        <v>3.2989999999999998E-3</v>
      </c>
      <c r="J447" t="s">
        <v>677</v>
      </c>
      <c r="K447">
        <v>0.67852855700000003</v>
      </c>
      <c r="L447">
        <v>0.68027929899999995</v>
      </c>
    </row>
    <row r="448" spans="1:12" hidden="1" x14ac:dyDescent="0.25">
      <c r="A448" t="s">
        <v>696</v>
      </c>
      <c r="B448">
        <v>2000</v>
      </c>
      <c r="C448" t="s">
        <v>696</v>
      </c>
      <c r="D448" t="s">
        <v>832</v>
      </c>
      <c r="E448" t="str">
        <f t="shared" si="6"/>
        <v>Cowichan R.2000</v>
      </c>
      <c r="F448">
        <v>0.77600999999999998</v>
      </c>
      <c r="G448">
        <v>0.216227</v>
      </c>
      <c r="H448">
        <v>7.7629999999999999E-3</v>
      </c>
      <c r="I448">
        <v>7.7629999999999999E-3</v>
      </c>
      <c r="J448" t="s">
        <v>677</v>
      </c>
      <c r="K448">
        <v>0.77377710700000002</v>
      </c>
      <c r="L448">
        <v>0.77919240099999998</v>
      </c>
    </row>
    <row r="449" spans="1:12" hidden="1" x14ac:dyDescent="0.25">
      <c r="A449" t="s">
        <v>696</v>
      </c>
      <c r="B449">
        <v>2001</v>
      </c>
      <c r="C449" t="s">
        <v>696</v>
      </c>
      <c r="D449" t="s">
        <v>832</v>
      </c>
      <c r="E449" t="str">
        <f t="shared" si="6"/>
        <v>Cowichan R.2001</v>
      </c>
      <c r="F449">
        <v>0.63192300000000001</v>
      </c>
      <c r="G449">
        <v>0.357682</v>
      </c>
      <c r="H449">
        <v>1.0395E-2</v>
      </c>
      <c r="I449">
        <v>1.0395E-2</v>
      </c>
      <c r="J449" t="s">
        <v>677</v>
      </c>
      <c r="K449">
        <v>0.61634454800000005</v>
      </c>
      <c r="L449">
        <v>0.62219423699999998</v>
      </c>
    </row>
    <row r="450" spans="1:12" hidden="1" x14ac:dyDescent="0.25">
      <c r="A450" t="s">
        <v>696</v>
      </c>
      <c r="B450">
        <v>2002</v>
      </c>
      <c r="C450" t="s">
        <v>696</v>
      </c>
      <c r="D450" t="s">
        <v>832</v>
      </c>
      <c r="E450" t="str">
        <f t="shared" si="6"/>
        <v>Cowichan R.2002</v>
      </c>
      <c r="F450">
        <v>0.52166500000000005</v>
      </c>
      <c r="G450">
        <v>0.46701300000000001</v>
      </c>
      <c r="H450">
        <v>1.1323E-2</v>
      </c>
      <c r="I450">
        <v>1.1323E-2</v>
      </c>
      <c r="J450" t="s">
        <v>677</v>
      </c>
      <c r="K450">
        <v>0.305213758</v>
      </c>
      <c r="L450">
        <v>0.309733384</v>
      </c>
    </row>
    <row r="451" spans="1:12" hidden="1" x14ac:dyDescent="0.25">
      <c r="A451" t="s">
        <v>696</v>
      </c>
      <c r="B451">
        <v>2003</v>
      </c>
      <c r="C451" t="s">
        <v>696</v>
      </c>
      <c r="D451" t="s">
        <v>832</v>
      </c>
      <c r="E451" t="str">
        <f t="shared" si="6"/>
        <v>Cowichan R.2003</v>
      </c>
      <c r="F451">
        <v>0.72800500000000001</v>
      </c>
      <c r="G451">
        <v>0.25863000000000003</v>
      </c>
      <c r="H451">
        <v>1.3363999999999999E-2</v>
      </c>
      <c r="I451">
        <v>1.3363999999999999E-2</v>
      </c>
      <c r="J451" t="s">
        <v>677</v>
      </c>
      <c r="K451">
        <v>0.72447854300000003</v>
      </c>
      <c r="L451">
        <v>0.734350642</v>
      </c>
    </row>
    <row r="452" spans="1:12" hidden="1" x14ac:dyDescent="0.25">
      <c r="A452" t="s">
        <v>696</v>
      </c>
      <c r="B452">
        <v>2004</v>
      </c>
      <c r="C452" t="s">
        <v>696</v>
      </c>
      <c r="D452" t="s">
        <v>832</v>
      </c>
      <c r="E452" t="str">
        <f t="shared" si="6"/>
        <v>Cowichan R.2004</v>
      </c>
      <c r="F452">
        <v>0.70359799999999995</v>
      </c>
      <c r="G452">
        <v>0.29580299999999998</v>
      </c>
      <c r="H452">
        <v>5.9800000000000001E-4</v>
      </c>
      <c r="I452">
        <v>5.9800000000000001E-4</v>
      </c>
      <c r="J452" t="s">
        <v>677</v>
      </c>
      <c r="K452">
        <v>0.709276774</v>
      </c>
      <c r="L452">
        <v>0.70972725199999998</v>
      </c>
    </row>
    <row r="453" spans="1:12" hidden="1" x14ac:dyDescent="0.25">
      <c r="A453" t="s">
        <v>696</v>
      </c>
      <c r="B453">
        <v>2005</v>
      </c>
      <c r="C453" t="s">
        <v>696</v>
      </c>
      <c r="D453" t="s">
        <v>832</v>
      </c>
      <c r="E453" t="str">
        <f t="shared" si="6"/>
        <v>Cowichan R.2005</v>
      </c>
      <c r="F453">
        <v>0.72986399999999996</v>
      </c>
      <c r="G453">
        <v>0.26602999999999999</v>
      </c>
      <c r="H453">
        <v>4.1060000000000003E-3</v>
      </c>
      <c r="I453">
        <v>4.1060000000000003E-3</v>
      </c>
      <c r="J453" t="s">
        <v>677</v>
      </c>
      <c r="K453">
        <v>0.76984952699999998</v>
      </c>
      <c r="L453">
        <v>0.77326428800000002</v>
      </c>
    </row>
    <row r="454" spans="1:12" hidden="1" x14ac:dyDescent="0.25">
      <c r="A454" t="s">
        <v>696</v>
      </c>
      <c r="B454">
        <v>2006</v>
      </c>
      <c r="C454" t="s">
        <v>696</v>
      </c>
      <c r="D454" t="s">
        <v>832</v>
      </c>
      <c r="E454" t="str">
        <f t="shared" ref="E454:E517" si="7">A454&amp;"."&amp;B454</f>
        <v>Cowichan R.2006</v>
      </c>
      <c r="F454">
        <v>0.74244399999999999</v>
      </c>
      <c r="G454">
        <v>0.24226200000000001</v>
      </c>
      <c r="H454">
        <v>1.5292999999999999E-2</v>
      </c>
      <c r="I454">
        <v>1.5292999999999999E-2</v>
      </c>
      <c r="J454" t="s">
        <v>677</v>
      </c>
      <c r="K454">
        <v>0.74438336299999996</v>
      </c>
      <c r="L454">
        <v>0.76057341300000003</v>
      </c>
    </row>
    <row r="455" spans="1:12" hidden="1" x14ac:dyDescent="0.25">
      <c r="A455" t="s">
        <v>696</v>
      </c>
      <c r="B455">
        <v>2007</v>
      </c>
      <c r="C455" t="s">
        <v>696</v>
      </c>
      <c r="D455" t="s">
        <v>832</v>
      </c>
      <c r="E455" t="str">
        <f t="shared" si="7"/>
        <v>Cowichan R.2007</v>
      </c>
      <c r="F455">
        <v>0.68120999999999998</v>
      </c>
      <c r="G455">
        <v>0.31335800000000003</v>
      </c>
      <c r="H455">
        <v>5.4330000000000003E-3</v>
      </c>
      <c r="I455">
        <v>5.4330000000000003E-3</v>
      </c>
      <c r="J455" t="s">
        <v>677</v>
      </c>
      <c r="K455">
        <v>0.71154639799999997</v>
      </c>
      <c r="L455">
        <v>0.714688353</v>
      </c>
    </row>
    <row r="456" spans="1:12" hidden="1" x14ac:dyDescent="0.25">
      <c r="A456" t="s">
        <v>696</v>
      </c>
      <c r="B456">
        <v>2008</v>
      </c>
      <c r="C456" t="s">
        <v>696</v>
      </c>
      <c r="D456" t="s">
        <v>832</v>
      </c>
      <c r="E456" t="str">
        <f t="shared" si="7"/>
        <v>Cowichan R.2008</v>
      </c>
      <c r="F456">
        <v>0.77412400000000003</v>
      </c>
      <c r="G456">
        <v>0.22519700000000001</v>
      </c>
      <c r="H456">
        <v>6.8000000000000005E-4</v>
      </c>
      <c r="I456">
        <v>6.8000000000000005E-4</v>
      </c>
      <c r="J456" t="s">
        <v>677</v>
      </c>
      <c r="K456">
        <v>0.779253262</v>
      </c>
      <c r="L456">
        <v>0.77968676599999998</v>
      </c>
    </row>
    <row r="457" spans="1:12" hidden="1" x14ac:dyDescent="0.25">
      <c r="A457" t="s">
        <v>696</v>
      </c>
      <c r="B457">
        <v>2009</v>
      </c>
      <c r="C457" t="s">
        <v>696</v>
      </c>
      <c r="D457" t="s">
        <v>832</v>
      </c>
      <c r="E457" t="str">
        <f t="shared" si="7"/>
        <v>Cowichan R.2009</v>
      </c>
      <c r="F457">
        <v>0.69681599999999999</v>
      </c>
      <c r="G457">
        <v>0.26196700000000001</v>
      </c>
      <c r="H457">
        <v>4.1216999999999997E-2</v>
      </c>
      <c r="I457">
        <v>4.1216999999999997E-2</v>
      </c>
      <c r="J457" t="s">
        <v>677</v>
      </c>
      <c r="K457">
        <v>0.64831410599999995</v>
      </c>
      <c r="L457">
        <v>0.68058410000000003</v>
      </c>
    </row>
    <row r="458" spans="1:12" hidden="1" x14ac:dyDescent="0.25">
      <c r="A458" t="s">
        <v>696</v>
      </c>
      <c r="B458">
        <v>2010</v>
      </c>
      <c r="C458" t="s">
        <v>696</v>
      </c>
      <c r="D458" t="s">
        <v>832</v>
      </c>
      <c r="E458" t="str">
        <f t="shared" si="7"/>
        <v>Cowichan R.2010</v>
      </c>
      <c r="F458">
        <v>0.84138000000000002</v>
      </c>
      <c r="G458">
        <v>0.15862000000000001</v>
      </c>
      <c r="H458">
        <v>0</v>
      </c>
      <c r="I458">
        <v>0</v>
      </c>
      <c r="J458" t="s">
        <v>677</v>
      </c>
      <c r="K458">
        <v>0.83184023200000001</v>
      </c>
      <c r="L458">
        <v>0.83184023200000001</v>
      </c>
    </row>
    <row r="459" spans="1:12" hidden="1" x14ac:dyDescent="0.25">
      <c r="A459" t="s">
        <v>696</v>
      </c>
      <c r="B459">
        <v>2011</v>
      </c>
      <c r="C459" t="s">
        <v>696</v>
      </c>
      <c r="D459" t="s">
        <v>832</v>
      </c>
      <c r="E459" t="str">
        <f t="shared" si="7"/>
        <v>Cowichan R.2011</v>
      </c>
      <c r="F459">
        <v>0.71503700000000003</v>
      </c>
      <c r="G459">
        <v>0.28496300000000002</v>
      </c>
      <c r="H459">
        <v>0</v>
      </c>
      <c r="I459">
        <v>0</v>
      </c>
      <c r="J459" t="s">
        <v>677</v>
      </c>
      <c r="K459">
        <v>0.684900281</v>
      </c>
      <c r="L459">
        <v>0.684900281</v>
      </c>
    </row>
    <row r="460" spans="1:12" hidden="1" x14ac:dyDescent="0.25">
      <c r="A460" t="s">
        <v>696</v>
      </c>
      <c r="B460">
        <v>2012</v>
      </c>
      <c r="C460" t="s">
        <v>696</v>
      </c>
      <c r="D460" t="s">
        <v>832</v>
      </c>
      <c r="E460" t="str">
        <f t="shared" si="7"/>
        <v>Cowichan R.2012</v>
      </c>
      <c r="F460">
        <v>0.62962399999999996</v>
      </c>
      <c r="G460">
        <v>0.36314200000000002</v>
      </c>
      <c r="H460">
        <v>7.234E-3</v>
      </c>
      <c r="I460">
        <v>7.234E-3</v>
      </c>
      <c r="J460" t="s">
        <v>677</v>
      </c>
      <c r="K460">
        <v>0.60992342700000002</v>
      </c>
      <c r="L460">
        <v>0.60992342700000002</v>
      </c>
    </row>
    <row r="461" spans="1:12" hidden="1" x14ac:dyDescent="0.25">
      <c r="A461" t="s">
        <v>696</v>
      </c>
      <c r="B461">
        <v>2013</v>
      </c>
      <c r="C461" t="s">
        <v>696</v>
      </c>
      <c r="D461" t="s">
        <v>832</v>
      </c>
      <c r="E461" t="str">
        <f t="shared" si="7"/>
        <v>Cowichan R.2013</v>
      </c>
      <c r="F461">
        <v>0.76692099999999996</v>
      </c>
      <c r="G461">
        <v>0.23307900000000001</v>
      </c>
      <c r="H461">
        <v>0</v>
      </c>
      <c r="I461">
        <v>0</v>
      </c>
      <c r="J461" t="s">
        <v>677</v>
      </c>
      <c r="K461">
        <v>0.74365677500000005</v>
      </c>
      <c r="L461">
        <v>0.74365677500000005</v>
      </c>
    </row>
    <row r="462" spans="1:12" hidden="1" x14ac:dyDescent="0.25">
      <c r="A462" t="s">
        <v>696</v>
      </c>
      <c r="B462">
        <v>2014</v>
      </c>
      <c r="C462" t="s">
        <v>696</v>
      </c>
      <c r="D462" t="s">
        <v>832</v>
      </c>
      <c r="E462" t="str">
        <f t="shared" si="7"/>
        <v>Cowichan R.2014</v>
      </c>
      <c r="F462">
        <v>0.795184</v>
      </c>
      <c r="G462">
        <v>0.204816</v>
      </c>
      <c r="H462">
        <v>0</v>
      </c>
      <c r="I462">
        <v>0</v>
      </c>
      <c r="J462" t="s">
        <v>677</v>
      </c>
      <c r="K462">
        <v>0.77901454599999997</v>
      </c>
      <c r="L462">
        <v>0.77901454599999997</v>
      </c>
    </row>
    <row r="463" spans="1:12" hidden="1" x14ac:dyDescent="0.25">
      <c r="A463" t="s">
        <v>696</v>
      </c>
      <c r="B463">
        <v>2015</v>
      </c>
      <c r="C463" t="s">
        <v>696</v>
      </c>
      <c r="D463" t="s">
        <v>832</v>
      </c>
      <c r="E463" t="str">
        <f t="shared" si="7"/>
        <v>Cowichan R.2015</v>
      </c>
      <c r="F463">
        <v>0.88408200000000003</v>
      </c>
      <c r="G463">
        <v>9.9197999999999995E-2</v>
      </c>
      <c r="H463">
        <v>1.6719999999999999E-2</v>
      </c>
      <c r="I463">
        <v>1.6719999999999999E-2</v>
      </c>
      <c r="J463" t="s">
        <v>677</v>
      </c>
      <c r="K463">
        <v>0.878916425</v>
      </c>
      <c r="L463">
        <v>0.89495252300000006</v>
      </c>
    </row>
    <row r="464" spans="1:12" hidden="1" x14ac:dyDescent="0.25">
      <c r="A464" t="s">
        <v>696</v>
      </c>
      <c r="B464">
        <v>2016</v>
      </c>
      <c r="C464" t="s">
        <v>696</v>
      </c>
      <c r="D464" t="s">
        <v>832</v>
      </c>
      <c r="E464" t="str">
        <f t="shared" si="7"/>
        <v>Cowichan R.2016</v>
      </c>
      <c r="F464">
        <v>0.82278399999999996</v>
      </c>
      <c r="G464">
        <v>0.17721600000000001</v>
      </c>
      <c r="H464">
        <v>0</v>
      </c>
      <c r="I464">
        <v>0</v>
      </c>
      <c r="J464" t="s">
        <v>677</v>
      </c>
      <c r="K464">
        <v>0.82691298099999999</v>
      </c>
      <c r="L464">
        <v>0.82691298099999999</v>
      </c>
    </row>
    <row r="465" spans="1:12" hidden="1" x14ac:dyDescent="0.25">
      <c r="A465" t="s">
        <v>696</v>
      </c>
      <c r="B465">
        <v>2017</v>
      </c>
      <c r="C465" t="s">
        <v>696</v>
      </c>
      <c r="D465" t="s">
        <v>832</v>
      </c>
      <c r="E465" t="str">
        <f t="shared" si="7"/>
        <v>Cowichan R.2017</v>
      </c>
      <c r="F465">
        <v>0.92948299999999995</v>
      </c>
      <c r="G465">
        <v>6.8873000000000004E-2</v>
      </c>
      <c r="H465">
        <v>1.645E-3</v>
      </c>
      <c r="I465">
        <v>1.645E-3</v>
      </c>
      <c r="J465" t="s">
        <v>677</v>
      </c>
      <c r="K465">
        <v>0.92213400099999998</v>
      </c>
      <c r="L465">
        <v>0.92388892700000003</v>
      </c>
    </row>
    <row r="466" spans="1:12" hidden="1" x14ac:dyDescent="0.25">
      <c r="A466" t="s">
        <v>696</v>
      </c>
      <c r="B466">
        <v>2018</v>
      </c>
      <c r="C466" t="s">
        <v>696</v>
      </c>
      <c r="D466" t="s">
        <v>832</v>
      </c>
      <c r="E466" t="str">
        <f t="shared" si="7"/>
        <v>Cowichan R.2018</v>
      </c>
      <c r="F466">
        <v>0.95194299999999998</v>
      </c>
      <c r="G466">
        <v>4.7917000000000001E-2</v>
      </c>
      <c r="H466">
        <v>1.3999999999999999E-4</v>
      </c>
      <c r="I466">
        <v>1.3999999999999999E-4</v>
      </c>
      <c r="J466" t="s">
        <v>677</v>
      </c>
      <c r="K466">
        <v>0.95292772100000001</v>
      </c>
      <c r="L466">
        <v>0.95292772100000001</v>
      </c>
    </row>
    <row r="467" spans="1:12" hidden="1" x14ac:dyDescent="0.25">
      <c r="A467" t="s">
        <v>696</v>
      </c>
      <c r="B467">
        <v>2019</v>
      </c>
      <c r="C467" t="s">
        <v>696</v>
      </c>
      <c r="D467" t="s">
        <v>832</v>
      </c>
      <c r="E467" t="str">
        <f t="shared" si="7"/>
        <v>Cowichan R.2019</v>
      </c>
      <c r="F467">
        <v>0.97261900000000001</v>
      </c>
      <c r="G467">
        <v>2.7380999999999999E-2</v>
      </c>
      <c r="H467">
        <v>0</v>
      </c>
      <c r="I467">
        <v>0</v>
      </c>
      <c r="J467" t="s">
        <v>677</v>
      </c>
      <c r="K467">
        <v>0.97517206400000001</v>
      </c>
      <c r="L467">
        <v>0.97517206400000001</v>
      </c>
    </row>
    <row r="468" spans="1:12" hidden="1" x14ac:dyDescent="0.25">
      <c r="A468" t="s">
        <v>696</v>
      </c>
      <c r="B468">
        <v>2020</v>
      </c>
      <c r="C468" t="s">
        <v>696</v>
      </c>
      <c r="D468" t="s">
        <v>832</v>
      </c>
      <c r="E468" t="str">
        <f t="shared" si="7"/>
        <v>Cowichan R.2020</v>
      </c>
      <c r="F468">
        <v>0.83095200000000002</v>
      </c>
      <c r="G468">
        <v>0.169048</v>
      </c>
      <c r="H468">
        <v>0</v>
      </c>
      <c r="I468">
        <v>0</v>
      </c>
      <c r="J468" t="s">
        <v>677</v>
      </c>
      <c r="K468">
        <v>0.828128011</v>
      </c>
      <c r="L468">
        <v>0.828128011</v>
      </c>
    </row>
    <row r="469" spans="1:12" hidden="1" x14ac:dyDescent="0.25">
      <c r="A469" t="s">
        <v>696</v>
      </c>
      <c r="B469">
        <v>2021</v>
      </c>
      <c r="C469" t="s">
        <v>696</v>
      </c>
      <c r="D469" t="s">
        <v>832</v>
      </c>
      <c r="E469" t="str">
        <f t="shared" si="7"/>
        <v>Cowichan R.2021</v>
      </c>
      <c r="F469">
        <v>0.91461700000000001</v>
      </c>
      <c r="G469">
        <v>8.5383000000000001E-2</v>
      </c>
      <c r="H469">
        <v>0</v>
      </c>
      <c r="I469">
        <v>0</v>
      </c>
      <c r="J469" t="s">
        <v>677</v>
      </c>
      <c r="K469">
        <v>0.91116417800000005</v>
      </c>
      <c r="L469">
        <v>0.91116417800000005</v>
      </c>
    </row>
    <row r="470" spans="1:12" hidden="1" x14ac:dyDescent="0.25">
      <c r="A470" t="s">
        <v>714</v>
      </c>
      <c r="B470">
        <v>1998</v>
      </c>
      <c r="C470" t="s">
        <v>714</v>
      </c>
      <c r="D470" t="s">
        <v>832</v>
      </c>
      <c r="E470" t="str">
        <f t="shared" si="7"/>
        <v>Nanaimo R - Fall.1998</v>
      </c>
      <c r="F470">
        <v>0.442164</v>
      </c>
      <c r="G470">
        <v>0.51509000000000005</v>
      </c>
      <c r="H470">
        <v>4.2745999999999999E-2</v>
      </c>
      <c r="I470">
        <v>4.2745999999999999E-2</v>
      </c>
      <c r="J470" t="s">
        <v>677</v>
      </c>
      <c r="K470">
        <v>0.35411923200000001</v>
      </c>
      <c r="L470">
        <v>0.37731967199999999</v>
      </c>
    </row>
    <row r="471" spans="1:12" hidden="1" x14ac:dyDescent="0.25">
      <c r="A471" t="s">
        <v>714</v>
      </c>
      <c r="B471">
        <v>1999</v>
      </c>
      <c r="C471" t="s">
        <v>714</v>
      </c>
      <c r="D471" t="s">
        <v>832</v>
      </c>
      <c r="E471" t="str">
        <f t="shared" si="7"/>
        <v>Nanaimo R - Fall.1999</v>
      </c>
      <c r="F471">
        <v>0.57642899999999997</v>
      </c>
      <c r="G471">
        <v>0.374948</v>
      </c>
      <c r="H471">
        <v>4.8623E-2</v>
      </c>
      <c r="I471">
        <v>4.8623E-2</v>
      </c>
      <c r="J471" t="s">
        <v>677</v>
      </c>
      <c r="K471">
        <v>0.54643642299999995</v>
      </c>
      <c r="L471">
        <v>0.55767286599999999</v>
      </c>
    </row>
    <row r="472" spans="1:12" hidden="1" x14ac:dyDescent="0.25">
      <c r="A472" t="s">
        <v>714</v>
      </c>
      <c r="B472">
        <v>2000</v>
      </c>
      <c r="C472" t="s">
        <v>714</v>
      </c>
      <c r="D472" t="s">
        <v>832</v>
      </c>
      <c r="E472" t="str">
        <f t="shared" si="7"/>
        <v>Nanaimo R - Fall.2000</v>
      </c>
      <c r="F472">
        <v>0.74365499999999995</v>
      </c>
      <c r="G472">
        <v>0.21753400000000001</v>
      </c>
      <c r="H472">
        <v>3.8809999999999997E-2</v>
      </c>
      <c r="I472">
        <v>2.8268000000000001E-2</v>
      </c>
      <c r="J472" t="s">
        <v>677</v>
      </c>
      <c r="K472">
        <v>0.74605926700000003</v>
      </c>
      <c r="L472">
        <v>0.75229433499999998</v>
      </c>
    </row>
    <row r="473" spans="1:12" hidden="1" x14ac:dyDescent="0.25">
      <c r="A473" t="s">
        <v>714</v>
      </c>
      <c r="B473">
        <v>2001</v>
      </c>
      <c r="C473" t="s">
        <v>714</v>
      </c>
      <c r="D473" t="s">
        <v>832</v>
      </c>
      <c r="E473" t="str">
        <f t="shared" si="7"/>
        <v>Nanaimo R - Fall.2001</v>
      </c>
      <c r="F473">
        <v>0.78819499999999998</v>
      </c>
      <c r="G473">
        <v>0.17255799999999999</v>
      </c>
      <c r="H473">
        <v>3.9246999999999997E-2</v>
      </c>
      <c r="I473">
        <v>3.9246999999999997E-2</v>
      </c>
      <c r="J473" t="s">
        <v>677</v>
      </c>
      <c r="K473">
        <v>0.78976636600000005</v>
      </c>
      <c r="L473">
        <v>0.78976636600000005</v>
      </c>
    </row>
    <row r="474" spans="1:12" hidden="1" x14ac:dyDescent="0.25">
      <c r="A474" t="s">
        <v>714</v>
      </c>
      <c r="B474">
        <v>2002</v>
      </c>
      <c r="C474" t="s">
        <v>714</v>
      </c>
      <c r="D474" t="s">
        <v>832</v>
      </c>
      <c r="E474" t="str">
        <f t="shared" si="7"/>
        <v>Nanaimo R - Fall.2002</v>
      </c>
      <c r="F474">
        <v>0.43429200000000001</v>
      </c>
      <c r="G474">
        <v>0.51880199999999999</v>
      </c>
      <c r="H474">
        <v>4.6906000000000003E-2</v>
      </c>
      <c r="I474">
        <v>3.0734000000000001E-2</v>
      </c>
      <c r="J474" t="s">
        <v>677</v>
      </c>
      <c r="K474">
        <v>0.42776668699999998</v>
      </c>
      <c r="L474">
        <v>0.43655909799999998</v>
      </c>
    </row>
    <row r="475" spans="1:12" hidden="1" x14ac:dyDescent="0.25">
      <c r="A475" t="s">
        <v>714</v>
      </c>
      <c r="B475">
        <v>2003</v>
      </c>
      <c r="C475" t="s">
        <v>714</v>
      </c>
      <c r="D475" t="s">
        <v>832</v>
      </c>
      <c r="E475" t="str">
        <f t="shared" si="7"/>
        <v>Nanaimo R - Fall.2003</v>
      </c>
      <c r="F475">
        <v>0.37474499999999999</v>
      </c>
      <c r="G475">
        <v>0.54966300000000001</v>
      </c>
      <c r="H475">
        <v>7.5592000000000006E-2</v>
      </c>
      <c r="I475">
        <v>7.5592000000000006E-2</v>
      </c>
      <c r="J475" t="s">
        <v>677</v>
      </c>
      <c r="K475">
        <v>0.32916812400000001</v>
      </c>
      <c r="L475">
        <v>0.336663832</v>
      </c>
    </row>
    <row r="476" spans="1:12" hidden="1" x14ac:dyDescent="0.25">
      <c r="A476" t="s">
        <v>714</v>
      </c>
      <c r="B476">
        <v>2004</v>
      </c>
      <c r="C476" t="s">
        <v>714</v>
      </c>
      <c r="D476" t="s">
        <v>832</v>
      </c>
      <c r="E476" t="str">
        <f t="shared" si="7"/>
        <v>Nanaimo R - Fall.2004</v>
      </c>
      <c r="F476">
        <v>0.35473399999999999</v>
      </c>
      <c r="G476">
        <v>0.61359799999999998</v>
      </c>
      <c r="H476">
        <v>3.1668000000000002E-2</v>
      </c>
      <c r="I476">
        <v>3.1019999999999999E-2</v>
      </c>
      <c r="J476" t="s">
        <v>677</v>
      </c>
      <c r="K476">
        <v>0.34337974799999998</v>
      </c>
      <c r="L476">
        <v>0.354322625</v>
      </c>
    </row>
    <row r="477" spans="1:12" hidden="1" x14ac:dyDescent="0.25">
      <c r="A477" t="s">
        <v>714</v>
      </c>
      <c r="B477">
        <v>2005</v>
      </c>
      <c r="C477" t="s">
        <v>714</v>
      </c>
      <c r="D477" t="s">
        <v>832</v>
      </c>
      <c r="E477" t="str">
        <f t="shared" si="7"/>
        <v>Nanaimo R - Fall.2005</v>
      </c>
      <c r="F477">
        <v>0.75212699999999999</v>
      </c>
      <c r="G477">
        <v>0.12820000000000001</v>
      </c>
      <c r="H477">
        <v>0.119673</v>
      </c>
      <c r="I477">
        <v>5.6390000000000003E-2</v>
      </c>
      <c r="J477" t="s">
        <v>677</v>
      </c>
      <c r="K477">
        <v>0.728582073</v>
      </c>
      <c r="L477">
        <v>0.84354117100000003</v>
      </c>
    </row>
    <row r="478" spans="1:12" hidden="1" x14ac:dyDescent="0.25">
      <c r="A478" t="s">
        <v>714</v>
      </c>
      <c r="B478">
        <v>2006</v>
      </c>
      <c r="C478" t="s">
        <v>714</v>
      </c>
      <c r="D478" t="s">
        <v>832</v>
      </c>
      <c r="E478" t="str">
        <f t="shared" si="7"/>
        <v>Nanaimo R - Fall.2006</v>
      </c>
      <c r="F478">
        <v>0.65759199999999995</v>
      </c>
      <c r="G478">
        <v>0.27290900000000001</v>
      </c>
      <c r="H478">
        <v>6.9499000000000005E-2</v>
      </c>
      <c r="I478">
        <v>0</v>
      </c>
      <c r="J478" t="s">
        <v>677</v>
      </c>
      <c r="K478">
        <v>0.58627631400000002</v>
      </c>
      <c r="L478">
        <v>0.63203209599999999</v>
      </c>
    </row>
    <row r="479" spans="1:12" hidden="1" x14ac:dyDescent="0.25">
      <c r="A479" t="s">
        <v>714</v>
      </c>
      <c r="B479">
        <v>2007</v>
      </c>
      <c r="C479" t="s">
        <v>714</v>
      </c>
      <c r="D479" t="s">
        <v>832</v>
      </c>
      <c r="E479" t="str">
        <f t="shared" si="7"/>
        <v>Nanaimo R - Fall.2007</v>
      </c>
      <c r="F479">
        <v>0.80142599999999997</v>
      </c>
      <c r="G479">
        <v>0.18992300000000001</v>
      </c>
      <c r="H479">
        <v>8.6510000000000007E-3</v>
      </c>
      <c r="I479">
        <v>0</v>
      </c>
      <c r="J479" t="s">
        <v>677</v>
      </c>
      <c r="K479">
        <v>0.73559216800000005</v>
      </c>
      <c r="L479">
        <v>0.74460096899999995</v>
      </c>
    </row>
    <row r="480" spans="1:12" hidden="1" x14ac:dyDescent="0.25">
      <c r="A480" t="s">
        <v>714</v>
      </c>
      <c r="B480">
        <v>2008</v>
      </c>
      <c r="C480" t="s">
        <v>714</v>
      </c>
      <c r="D480" t="s">
        <v>832</v>
      </c>
      <c r="E480" t="str">
        <f t="shared" si="7"/>
        <v>Nanaimo R - Fall.2008</v>
      </c>
      <c r="F480">
        <v>0.84116999999999997</v>
      </c>
      <c r="G480">
        <v>7.6218999999999995E-2</v>
      </c>
      <c r="H480">
        <v>8.2611000000000004E-2</v>
      </c>
      <c r="I480">
        <v>7.9403000000000001E-2</v>
      </c>
      <c r="J480" t="s">
        <v>677</v>
      </c>
      <c r="K480">
        <v>0.82634262300000005</v>
      </c>
      <c r="L480">
        <v>0.90722147799999997</v>
      </c>
    </row>
    <row r="481" spans="1:12" hidden="1" x14ac:dyDescent="0.25">
      <c r="A481" t="s">
        <v>715</v>
      </c>
      <c r="B481">
        <v>1998</v>
      </c>
      <c r="C481" t="s">
        <v>715</v>
      </c>
      <c r="D481" t="s">
        <v>832</v>
      </c>
      <c r="E481" t="str">
        <f t="shared" si="7"/>
        <v>Nanaimo R - Summer.1998</v>
      </c>
      <c r="F481">
        <v>0.46190900000000001</v>
      </c>
      <c r="G481">
        <v>0.53809099999999999</v>
      </c>
      <c r="H481">
        <v>0</v>
      </c>
      <c r="I481">
        <v>0</v>
      </c>
      <c r="J481" t="s">
        <v>677</v>
      </c>
      <c r="K481">
        <v>0.82868131899999997</v>
      </c>
      <c r="L481">
        <v>0.82868131899999997</v>
      </c>
    </row>
    <row r="482" spans="1:12" hidden="1" x14ac:dyDescent="0.25">
      <c r="A482" t="s">
        <v>715</v>
      </c>
      <c r="B482">
        <v>1999</v>
      </c>
      <c r="C482" t="s">
        <v>715</v>
      </c>
      <c r="D482" t="s">
        <v>832</v>
      </c>
      <c r="E482" t="str">
        <f t="shared" si="7"/>
        <v>Nanaimo R - Summer.1999</v>
      </c>
      <c r="F482">
        <v>0.60588900000000001</v>
      </c>
      <c r="G482">
        <v>0.39411099999999999</v>
      </c>
      <c r="H482">
        <v>0</v>
      </c>
      <c r="I482">
        <v>0</v>
      </c>
      <c r="J482" t="s">
        <v>677</v>
      </c>
      <c r="K482">
        <v>0.82686190299999995</v>
      </c>
      <c r="L482">
        <v>0.82686190299999995</v>
      </c>
    </row>
    <row r="483" spans="1:12" hidden="1" x14ac:dyDescent="0.25">
      <c r="A483" t="s">
        <v>715</v>
      </c>
      <c r="B483">
        <v>2000</v>
      </c>
      <c r="C483" t="s">
        <v>715</v>
      </c>
      <c r="D483" t="s">
        <v>832</v>
      </c>
      <c r="E483" t="str">
        <f t="shared" si="7"/>
        <v>Nanaimo R - Summer.2000</v>
      </c>
      <c r="F483">
        <v>0.77368199999999998</v>
      </c>
      <c r="G483">
        <v>0.22631799999999999</v>
      </c>
      <c r="H483">
        <v>0</v>
      </c>
      <c r="I483">
        <v>0</v>
      </c>
      <c r="J483" t="s">
        <v>677</v>
      </c>
      <c r="K483">
        <v>0.56609838700000004</v>
      </c>
      <c r="L483">
        <v>0.56609838700000004</v>
      </c>
    </row>
    <row r="484" spans="1:12" hidden="1" x14ac:dyDescent="0.25">
      <c r="A484" t="s">
        <v>715</v>
      </c>
      <c r="B484">
        <v>2001</v>
      </c>
      <c r="C484" t="s">
        <v>715</v>
      </c>
      <c r="D484" t="s">
        <v>832</v>
      </c>
      <c r="E484" t="str">
        <f t="shared" si="7"/>
        <v>Nanaimo R - Summer.2001</v>
      </c>
      <c r="F484">
        <v>0.82039300000000004</v>
      </c>
      <c r="G484">
        <v>0.17960699999999999</v>
      </c>
      <c r="H484">
        <v>0</v>
      </c>
      <c r="I484">
        <v>0</v>
      </c>
      <c r="J484" t="s">
        <v>677</v>
      </c>
      <c r="K484">
        <v>0.86579219100000004</v>
      </c>
      <c r="L484">
        <v>0.86579219100000004</v>
      </c>
    </row>
    <row r="485" spans="1:12" hidden="1" x14ac:dyDescent="0.25">
      <c r="A485" t="s">
        <v>715</v>
      </c>
      <c r="B485">
        <v>2002</v>
      </c>
      <c r="C485" t="s">
        <v>715</v>
      </c>
      <c r="D485" t="s">
        <v>832</v>
      </c>
      <c r="E485" t="str">
        <f t="shared" si="7"/>
        <v>Nanaimo R - Summer.2002</v>
      </c>
      <c r="F485">
        <v>0.45566600000000002</v>
      </c>
      <c r="G485">
        <v>0.54433399999999998</v>
      </c>
      <c r="H485">
        <v>0</v>
      </c>
      <c r="I485">
        <v>0</v>
      </c>
      <c r="J485" t="s">
        <v>677</v>
      </c>
      <c r="K485">
        <v>6.3887969999999999E-3</v>
      </c>
      <c r="L485">
        <v>6.3887969999999999E-3</v>
      </c>
    </row>
    <row r="486" spans="1:12" hidden="1" x14ac:dyDescent="0.25">
      <c r="A486" t="s">
        <v>715</v>
      </c>
      <c r="B486">
        <v>2003</v>
      </c>
      <c r="C486" t="s">
        <v>715</v>
      </c>
      <c r="D486" t="s">
        <v>832</v>
      </c>
      <c r="E486" t="str">
        <f t="shared" si="7"/>
        <v>Nanaimo R - Summer.2003</v>
      </c>
      <c r="F486">
        <v>0.405389</v>
      </c>
      <c r="G486">
        <v>0.594611</v>
      </c>
      <c r="H486">
        <v>0</v>
      </c>
      <c r="I486">
        <v>0</v>
      </c>
      <c r="J486" t="s">
        <v>677</v>
      </c>
      <c r="K486">
        <v>0.26605921500000002</v>
      </c>
      <c r="L486">
        <v>0.26605921500000002</v>
      </c>
    </row>
    <row r="487" spans="1:12" hidden="1" x14ac:dyDescent="0.25">
      <c r="A487" t="s">
        <v>715</v>
      </c>
      <c r="B487">
        <v>2004</v>
      </c>
      <c r="C487" t="s">
        <v>715</v>
      </c>
      <c r="D487" t="s">
        <v>832</v>
      </c>
      <c r="E487" t="str">
        <f t="shared" si="7"/>
        <v>Nanaimo R - Summer.2004</v>
      </c>
      <c r="F487">
        <v>0.36633500000000002</v>
      </c>
      <c r="G487">
        <v>0.63366500000000003</v>
      </c>
      <c r="H487">
        <v>0</v>
      </c>
      <c r="I487">
        <v>0</v>
      </c>
      <c r="J487" t="s">
        <v>677</v>
      </c>
      <c r="K487">
        <v>0.77143503000000002</v>
      </c>
      <c r="L487">
        <v>0.77143503000000002</v>
      </c>
    </row>
    <row r="488" spans="1:12" hidden="1" x14ac:dyDescent="0.25">
      <c r="A488" t="s">
        <v>715</v>
      </c>
      <c r="B488">
        <v>2005</v>
      </c>
      <c r="C488" t="s">
        <v>715</v>
      </c>
      <c r="D488" t="s">
        <v>832</v>
      </c>
      <c r="E488" t="str">
        <f t="shared" si="7"/>
        <v>Nanaimo R - Summer.2005</v>
      </c>
      <c r="F488">
        <v>0.85437300000000005</v>
      </c>
      <c r="G488">
        <v>0.14562700000000001</v>
      </c>
      <c r="H488">
        <v>0</v>
      </c>
      <c r="I488">
        <v>0</v>
      </c>
      <c r="J488" t="s">
        <v>677</v>
      </c>
      <c r="K488">
        <v>0.91839047399999996</v>
      </c>
      <c r="L488">
        <v>0.91839047399999996</v>
      </c>
    </row>
    <row r="489" spans="1:12" hidden="1" x14ac:dyDescent="0.25">
      <c r="A489" t="s">
        <v>679</v>
      </c>
      <c r="B489">
        <v>1998</v>
      </c>
      <c r="C489" t="s">
        <v>679</v>
      </c>
      <c r="D489" t="s">
        <v>832</v>
      </c>
      <c r="E489" t="str">
        <f t="shared" si="7"/>
        <v>Big Qualicum R.1998</v>
      </c>
      <c r="F489">
        <v>0.46513599999999999</v>
      </c>
      <c r="G489">
        <v>0.34526092600000002</v>
      </c>
      <c r="H489">
        <v>0.18960399999999999</v>
      </c>
      <c r="I489">
        <v>3.7340999999999999E-2</v>
      </c>
      <c r="J489" t="s">
        <v>677</v>
      </c>
      <c r="K489">
        <v>0.35636820699999999</v>
      </c>
      <c r="L489">
        <v>0.467181285</v>
      </c>
    </row>
    <row r="490" spans="1:12" hidden="1" x14ac:dyDescent="0.25">
      <c r="A490" t="s">
        <v>679</v>
      </c>
      <c r="B490">
        <v>1999</v>
      </c>
      <c r="C490" t="s">
        <v>679</v>
      </c>
      <c r="D490" t="s">
        <v>832</v>
      </c>
      <c r="E490" t="str">
        <f t="shared" si="7"/>
        <v>Big Qualicum R.1999</v>
      </c>
      <c r="F490">
        <v>0.27759099999999998</v>
      </c>
      <c r="G490">
        <v>0.649843544</v>
      </c>
      <c r="H490">
        <v>7.2565000000000004E-2</v>
      </c>
      <c r="I490">
        <v>1.2009000000000001E-2</v>
      </c>
      <c r="J490" t="s">
        <v>677</v>
      </c>
      <c r="K490">
        <v>0.15706742500000001</v>
      </c>
      <c r="L490">
        <v>0.171616402</v>
      </c>
    </row>
    <row r="491" spans="1:12" hidden="1" x14ac:dyDescent="0.25">
      <c r="A491" t="s">
        <v>679</v>
      </c>
      <c r="B491">
        <v>2000</v>
      </c>
      <c r="C491" t="s">
        <v>679</v>
      </c>
      <c r="D491" t="s">
        <v>832</v>
      </c>
      <c r="E491" t="str">
        <f t="shared" si="7"/>
        <v>Big Qualicum R.2000</v>
      </c>
      <c r="F491">
        <v>0.49900800000000001</v>
      </c>
      <c r="G491">
        <v>0.42231754799999999</v>
      </c>
      <c r="H491">
        <v>7.8674999999999995E-2</v>
      </c>
      <c r="I491">
        <v>8.3960000000000007E-3</v>
      </c>
      <c r="J491" t="s">
        <v>677</v>
      </c>
      <c r="K491">
        <v>0.46083381299999998</v>
      </c>
      <c r="L491">
        <v>0.51193449800000002</v>
      </c>
    </row>
    <row r="492" spans="1:12" hidden="1" x14ac:dyDescent="0.25">
      <c r="A492" t="s">
        <v>679</v>
      </c>
      <c r="B492">
        <v>2001</v>
      </c>
      <c r="C492" t="s">
        <v>679</v>
      </c>
      <c r="D492" t="s">
        <v>832</v>
      </c>
      <c r="E492" t="str">
        <f t="shared" si="7"/>
        <v>Big Qualicum R.2001</v>
      </c>
      <c r="F492">
        <v>0.43681300000000001</v>
      </c>
      <c r="G492">
        <v>0.52979948499999996</v>
      </c>
      <c r="H492">
        <v>3.3387E-2</v>
      </c>
      <c r="I492">
        <v>9.1520000000000004E-3</v>
      </c>
      <c r="J492" t="s">
        <v>677</v>
      </c>
      <c r="K492">
        <v>0.39851761099999999</v>
      </c>
      <c r="L492">
        <v>0.42885419899999999</v>
      </c>
    </row>
    <row r="493" spans="1:12" hidden="1" x14ac:dyDescent="0.25">
      <c r="A493" t="s">
        <v>679</v>
      </c>
      <c r="B493">
        <v>2002</v>
      </c>
      <c r="C493" t="s">
        <v>679</v>
      </c>
      <c r="D493" t="s">
        <v>832</v>
      </c>
      <c r="E493" t="str">
        <f t="shared" si="7"/>
        <v>Big Qualicum R.2002</v>
      </c>
      <c r="F493">
        <v>0.53192600000000001</v>
      </c>
      <c r="G493">
        <v>0.38770658299999999</v>
      </c>
      <c r="H493">
        <v>8.0367999999999995E-2</v>
      </c>
      <c r="I493">
        <v>1.9092000000000001E-2</v>
      </c>
      <c r="J493" t="s">
        <v>677</v>
      </c>
      <c r="K493">
        <v>0.46537484800000001</v>
      </c>
      <c r="L493">
        <v>0.53226081700000005</v>
      </c>
    </row>
    <row r="494" spans="1:12" hidden="1" x14ac:dyDescent="0.25">
      <c r="A494" t="s">
        <v>679</v>
      </c>
      <c r="B494">
        <v>2003</v>
      </c>
      <c r="C494" t="s">
        <v>679</v>
      </c>
      <c r="D494" t="s">
        <v>832</v>
      </c>
      <c r="E494" t="str">
        <f t="shared" si="7"/>
        <v>Big Qualicum R.2003</v>
      </c>
      <c r="F494">
        <v>0.518428</v>
      </c>
      <c r="G494">
        <v>0.36422122699999998</v>
      </c>
      <c r="H494">
        <v>0.117351</v>
      </c>
      <c r="I494">
        <v>1.5384E-2</v>
      </c>
      <c r="J494" t="s">
        <v>677</v>
      </c>
      <c r="K494">
        <v>0.45523314300000001</v>
      </c>
      <c r="L494">
        <v>0.53000137999999997</v>
      </c>
    </row>
    <row r="495" spans="1:12" hidden="1" x14ac:dyDescent="0.25">
      <c r="A495" t="s">
        <v>679</v>
      </c>
      <c r="B495">
        <v>2004</v>
      </c>
      <c r="C495" t="s">
        <v>679</v>
      </c>
      <c r="D495" t="s">
        <v>832</v>
      </c>
      <c r="E495" t="str">
        <f t="shared" si="7"/>
        <v>Big Qualicum R.2004</v>
      </c>
      <c r="F495">
        <v>0.40115899999999999</v>
      </c>
      <c r="G495">
        <v>0.55768531099999996</v>
      </c>
      <c r="H495">
        <v>4.1155999999999998E-2</v>
      </c>
      <c r="I495">
        <v>1.2375000000000001E-2</v>
      </c>
      <c r="J495" t="s">
        <v>677</v>
      </c>
      <c r="K495">
        <v>0.37220510099999998</v>
      </c>
      <c r="L495">
        <v>0.38949984100000001</v>
      </c>
    </row>
    <row r="496" spans="1:12" hidden="1" x14ac:dyDescent="0.25">
      <c r="A496" t="s">
        <v>679</v>
      </c>
      <c r="B496">
        <v>2005</v>
      </c>
      <c r="C496" t="s">
        <v>679</v>
      </c>
      <c r="D496" t="s">
        <v>832</v>
      </c>
      <c r="E496" t="str">
        <f t="shared" si="7"/>
        <v>Big Qualicum R.2005</v>
      </c>
      <c r="F496">
        <v>0.36676999999999998</v>
      </c>
      <c r="G496">
        <v>0.50764617999999995</v>
      </c>
      <c r="H496">
        <v>0.125584</v>
      </c>
      <c r="I496">
        <v>2.3347E-2</v>
      </c>
      <c r="J496" t="s">
        <v>677</v>
      </c>
      <c r="K496">
        <v>0.28269683699999998</v>
      </c>
      <c r="L496">
        <v>0.335565485</v>
      </c>
    </row>
    <row r="497" spans="1:12" hidden="1" x14ac:dyDescent="0.25">
      <c r="A497" t="s">
        <v>679</v>
      </c>
      <c r="B497">
        <v>2006</v>
      </c>
      <c r="C497" t="s">
        <v>679</v>
      </c>
      <c r="D497" t="s">
        <v>832</v>
      </c>
      <c r="E497" t="str">
        <f t="shared" si="7"/>
        <v>Big Qualicum R.2006</v>
      </c>
      <c r="F497">
        <v>0.314272</v>
      </c>
      <c r="G497">
        <v>0.65209832999999995</v>
      </c>
      <c r="H497">
        <v>3.363E-2</v>
      </c>
      <c r="I497">
        <v>1.2402E-2</v>
      </c>
      <c r="J497" t="s">
        <v>677</v>
      </c>
      <c r="K497">
        <v>0.29041265700000002</v>
      </c>
      <c r="L497">
        <v>0.30088133299999997</v>
      </c>
    </row>
    <row r="498" spans="1:12" hidden="1" x14ac:dyDescent="0.25">
      <c r="A498" t="s">
        <v>679</v>
      </c>
      <c r="B498">
        <v>2007</v>
      </c>
      <c r="C498" t="s">
        <v>679</v>
      </c>
      <c r="D498" t="s">
        <v>832</v>
      </c>
      <c r="E498" t="str">
        <f t="shared" si="7"/>
        <v>Big Qualicum R.2007</v>
      </c>
      <c r="F498">
        <v>0.39754</v>
      </c>
      <c r="G498">
        <v>0.59156168499999995</v>
      </c>
      <c r="H498">
        <v>1.0898E-2</v>
      </c>
      <c r="I498">
        <v>3.7550000000000001E-3</v>
      </c>
      <c r="J498" t="s">
        <v>677</v>
      </c>
      <c r="K498">
        <v>0.39237524400000001</v>
      </c>
      <c r="L498">
        <v>0.39620283899999997</v>
      </c>
    </row>
    <row r="499" spans="1:12" hidden="1" x14ac:dyDescent="0.25">
      <c r="A499" t="s">
        <v>679</v>
      </c>
      <c r="B499">
        <v>2008</v>
      </c>
      <c r="C499" t="s">
        <v>679</v>
      </c>
      <c r="D499" t="s">
        <v>832</v>
      </c>
      <c r="E499" t="str">
        <f t="shared" si="7"/>
        <v>Big Qualicum R.2008</v>
      </c>
      <c r="F499">
        <v>0.39028099999999999</v>
      </c>
      <c r="G499">
        <v>0.596952496</v>
      </c>
      <c r="H499">
        <v>1.2767000000000001E-2</v>
      </c>
      <c r="I499">
        <v>1.2767000000000001E-2</v>
      </c>
      <c r="J499" t="s">
        <v>677</v>
      </c>
      <c r="K499">
        <v>0.41025682499999999</v>
      </c>
      <c r="L499">
        <v>0.41539737799999998</v>
      </c>
    </row>
    <row r="500" spans="1:12" hidden="1" x14ac:dyDescent="0.25">
      <c r="A500" t="s">
        <v>679</v>
      </c>
      <c r="B500">
        <v>2009</v>
      </c>
      <c r="C500" t="s">
        <v>679</v>
      </c>
      <c r="D500" t="s">
        <v>832</v>
      </c>
      <c r="E500" t="str">
        <f t="shared" si="7"/>
        <v>Big Qualicum R.2009</v>
      </c>
      <c r="F500">
        <v>0.36184500000000003</v>
      </c>
      <c r="G500">
        <v>0.619595444</v>
      </c>
      <c r="H500">
        <v>1.856E-2</v>
      </c>
      <c r="I500">
        <v>1.856E-2</v>
      </c>
      <c r="J500" t="s">
        <v>677</v>
      </c>
      <c r="K500">
        <v>0.36703164300000002</v>
      </c>
      <c r="L500">
        <v>0.37314708699999999</v>
      </c>
    </row>
    <row r="501" spans="1:12" hidden="1" x14ac:dyDescent="0.25">
      <c r="A501" t="s">
        <v>679</v>
      </c>
      <c r="B501">
        <v>2010</v>
      </c>
      <c r="C501" t="s">
        <v>679</v>
      </c>
      <c r="D501" t="s">
        <v>832</v>
      </c>
      <c r="E501" t="str">
        <f t="shared" si="7"/>
        <v>Big Qualicum R.2010</v>
      </c>
      <c r="F501">
        <v>0.40996899999999997</v>
      </c>
      <c r="G501">
        <v>0.58100431299999999</v>
      </c>
      <c r="H501">
        <v>9.0270000000000003E-3</v>
      </c>
      <c r="I501">
        <v>9.0270000000000003E-3</v>
      </c>
      <c r="J501" t="s">
        <v>677</v>
      </c>
      <c r="K501">
        <v>0.39916363700000002</v>
      </c>
      <c r="L501">
        <v>0.40255529400000001</v>
      </c>
    </row>
    <row r="502" spans="1:12" hidden="1" x14ac:dyDescent="0.25">
      <c r="A502" t="s">
        <v>679</v>
      </c>
      <c r="B502">
        <v>2011</v>
      </c>
      <c r="C502" t="s">
        <v>679</v>
      </c>
      <c r="D502" t="s">
        <v>832</v>
      </c>
      <c r="E502" t="str">
        <f t="shared" si="7"/>
        <v>Big Qualicum R.2011</v>
      </c>
      <c r="F502">
        <v>0.34621499999999999</v>
      </c>
      <c r="G502">
        <v>0.646132119</v>
      </c>
      <c r="H502">
        <v>7.6530000000000001E-3</v>
      </c>
      <c r="I502">
        <v>7.6530000000000001E-3</v>
      </c>
      <c r="J502" t="s">
        <v>677</v>
      </c>
      <c r="K502">
        <v>0.37857213499999998</v>
      </c>
      <c r="L502">
        <v>0.38114631999999998</v>
      </c>
    </row>
    <row r="503" spans="1:12" hidden="1" x14ac:dyDescent="0.25">
      <c r="A503" t="s">
        <v>679</v>
      </c>
      <c r="B503">
        <v>2012</v>
      </c>
      <c r="C503" t="s">
        <v>679</v>
      </c>
      <c r="D503" t="s">
        <v>832</v>
      </c>
      <c r="E503" t="str">
        <f t="shared" si="7"/>
        <v>Big Qualicum R.2012</v>
      </c>
      <c r="F503">
        <v>0.440382</v>
      </c>
      <c r="G503">
        <v>0.54149478799999995</v>
      </c>
      <c r="H503">
        <v>1.8124000000000001E-2</v>
      </c>
      <c r="I503">
        <v>1.8124000000000001E-2</v>
      </c>
      <c r="J503" t="s">
        <v>677</v>
      </c>
      <c r="K503">
        <v>0.43596563100000002</v>
      </c>
      <c r="L503">
        <v>0.44324886499999999</v>
      </c>
    </row>
    <row r="504" spans="1:12" hidden="1" x14ac:dyDescent="0.25">
      <c r="A504" t="s">
        <v>679</v>
      </c>
      <c r="B504">
        <v>2013</v>
      </c>
      <c r="C504" t="s">
        <v>679</v>
      </c>
      <c r="D504" t="s">
        <v>832</v>
      </c>
      <c r="E504" t="str">
        <f t="shared" si="7"/>
        <v>Big Qualicum R.2013</v>
      </c>
      <c r="F504">
        <v>0.14575199999999999</v>
      </c>
      <c r="G504">
        <v>0.82805861000000003</v>
      </c>
      <c r="H504">
        <v>2.6190000000000001E-2</v>
      </c>
      <c r="I504">
        <v>2.6190000000000001E-2</v>
      </c>
      <c r="J504" t="s">
        <v>677</v>
      </c>
      <c r="K504">
        <v>0.100405842</v>
      </c>
      <c r="L504">
        <v>0.10361309</v>
      </c>
    </row>
    <row r="505" spans="1:12" hidden="1" x14ac:dyDescent="0.25">
      <c r="A505" t="s">
        <v>679</v>
      </c>
      <c r="B505">
        <v>2014</v>
      </c>
      <c r="C505" t="s">
        <v>679</v>
      </c>
      <c r="D505" t="s">
        <v>832</v>
      </c>
      <c r="E505" t="str">
        <f t="shared" si="7"/>
        <v>Big Qualicum R.2014</v>
      </c>
      <c r="F505">
        <v>0.157634</v>
      </c>
      <c r="G505">
        <v>0.82872630000000003</v>
      </c>
      <c r="H505">
        <v>1.3639999999999999E-2</v>
      </c>
      <c r="I505">
        <v>1.3639999999999999E-2</v>
      </c>
      <c r="J505" t="s">
        <v>677</v>
      </c>
      <c r="K505">
        <v>0.14742022799999999</v>
      </c>
      <c r="L505">
        <v>0.14951962899999999</v>
      </c>
    </row>
    <row r="506" spans="1:12" hidden="1" x14ac:dyDescent="0.25">
      <c r="A506" t="s">
        <v>679</v>
      </c>
      <c r="B506">
        <v>2015</v>
      </c>
      <c r="C506" t="s">
        <v>679</v>
      </c>
      <c r="D506" t="s">
        <v>832</v>
      </c>
      <c r="E506" t="str">
        <f t="shared" si="7"/>
        <v>Big Qualicum R.2015</v>
      </c>
      <c r="F506">
        <v>1.9552E-2</v>
      </c>
      <c r="G506">
        <v>0.96089656700000003</v>
      </c>
      <c r="H506">
        <v>1.9552E-2</v>
      </c>
      <c r="I506">
        <v>1.7871999999999999E-2</v>
      </c>
      <c r="J506" t="s">
        <v>677</v>
      </c>
      <c r="K506" s="49">
        <v>3.4400000000000001E-7</v>
      </c>
      <c r="L506" s="49">
        <v>3.5100000000000001E-7</v>
      </c>
    </row>
    <row r="507" spans="1:12" hidden="1" x14ac:dyDescent="0.25">
      <c r="A507" t="s">
        <v>679</v>
      </c>
      <c r="B507">
        <v>2016</v>
      </c>
      <c r="C507" t="s">
        <v>679</v>
      </c>
      <c r="D507" t="s">
        <v>832</v>
      </c>
      <c r="E507" t="str">
        <f t="shared" si="7"/>
        <v>Big Qualicum R.2016</v>
      </c>
      <c r="F507">
        <v>0.20819599999999999</v>
      </c>
      <c r="G507">
        <v>0.78343007799999997</v>
      </c>
      <c r="H507">
        <v>8.3739999999999995E-3</v>
      </c>
      <c r="I507">
        <v>4.3959999999999997E-3</v>
      </c>
      <c r="J507" t="s">
        <v>677</v>
      </c>
      <c r="K507">
        <v>0.18799306900000001</v>
      </c>
      <c r="L507">
        <v>0.189456548</v>
      </c>
    </row>
    <row r="508" spans="1:12" hidden="1" x14ac:dyDescent="0.25">
      <c r="A508" t="s">
        <v>679</v>
      </c>
      <c r="B508">
        <v>2017</v>
      </c>
      <c r="C508" t="s">
        <v>679</v>
      </c>
      <c r="D508" t="s">
        <v>832</v>
      </c>
      <c r="E508" t="str">
        <f t="shared" si="7"/>
        <v>Big Qualicum R.2017</v>
      </c>
      <c r="F508">
        <v>6.574E-3</v>
      </c>
      <c r="G508">
        <v>0.98685252099999998</v>
      </c>
      <c r="H508">
        <v>6.5729999999999998E-3</v>
      </c>
      <c r="I508">
        <v>6.5729999999999998E-3</v>
      </c>
      <c r="J508" t="s">
        <v>677</v>
      </c>
      <c r="K508" s="49">
        <v>9.1299999999999998E-7</v>
      </c>
      <c r="L508" s="49">
        <v>9.1900000000000001E-7</v>
      </c>
    </row>
    <row r="509" spans="1:12" hidden="1" x14ac:dyDescent="0.25">
      <c r="A509" t="s">
        <v>679</v>
      </c>
      <c r="B509">
        <v>2018</v>
      </c>
      <c r="C509" t="s">
        <v>679</v>
      </c>
      <c r="D509" t="s">
        <v>832</v>
      </c>
      <c r="E509" t="str">
        <f t="shared" si="7"/>
        <v>Big Qualicum R.2018</v>
      </c>
      <c r="F509">
        <v>0.27922200000000003</v>
      </c>
      <c r="G509">
        <v>0.71899380499999999</v>
      </c>
      <c r="H509">
        <v>1.784E-3</v>
      </c>
      <c r="I509">
        <v>1.784E-3</v>
      </c>
      <c r="J509" t="s">
        <v>677</v>
      </c>
      <c r="K509">
        <v>0.29058681200000003</v>
      </c>
      <c r="L509">
        <v>0.29112067000000003</v>
      </c>
    </row>
    <row r="510" spans="1:12" hidden="1" x14ac:dyDescent="0.25">
      <c r="A510" t="s">
        <v>679</v>
      </c>
      <c r="B510">
        <v>2019</v>
      </c>
      <c r="C510" t="s">
        <v>679</v>
      </c>
      <c r="D510" t="s">
        <v>832</v>
      </c>
      <c r="E510" t="str">
        <f t="shared" si="7"/>
        <v>Big Qualicum R.2019</v>
      </c>
      <c r="F510">
        <v>0.33433800000000002</v>
      </c>
      <c r="G510">
        <v>0.66334886900000001</v>
      </c>
      <c r="H510">
        <v>2.313E-3</v>
      </c>
      <c r="I510">
        <v>2.313E-3</v>
      </c>
      <c r="J510" t="s">
        <v>677</v>
      </c>
      <c r="K510">
        <v>0.29970302399999998</v>
      </c>
      <c r="L510">
        <v>0.30041673099999999</v>
      </c>
    </row>
    <row r="511" spans="1:12" hidden="1" x14ac:dyDescent="0.25">
      <c r="A511" t="s">
        <v>679</v>
      </c>
      <c r="B511">
        <v>2020</v>
      </c>
      <c r="C511" t="s">
        <v>679</v>
      </c>
      <c r="D511" t="s">
        <v>832</v>
      </c>
      <c r="E511" t="str">
        <f t="shared" si="7"/>
        <v>Big Qualicum R.2020</v>
      </c>
      <c r="F511">
        <v>0.33238800000000002</v>
      </c>
      <c r="G511">
        <v>0.66405036699999997</v>
      </c>
      <c r="H511">
        <v>3.5609999999999999E-3</v>
      </c>
      <c r="I511">
        <v>3.5609999999999999E-3</v>
      </c>
      <c r="J511" t="s">
        <v>677</v>
      </c>
      <c r="K511">
        <v>0.10454201</v>
      </c>
      <c r="L511">
        <v>0.105035844</v>
      </c>
    </row>
    <row r="512" spans="1:12" hidden="1" x14ac:dyDescent="0.25">
      <c r="A512" t="s">
        <v>679</v>
      </c>
      <c r="B512">
        <v>2021</v>
      </c>
      <c r="C512" t="s">
        <v>679</v>
      </c>
      <c r="D512" t="s">
        <v>832</v>
      </c>
      <c r="E512" t="str">
        <f t="shared" si="7"/>
        <v>Big Qualicum R.2021</v>
      </c>
      <c r="F512">
        <v>0.33607300000000001</v>
      </c>
      <c r="G512">
        <v>0.65845563500000004</v>
      </c>
      <c r="H512">
        <v>5.4710000000000002E-3</v>
      </c>
      <c r="I512">
        <v>5.4710000000000002E-3</v>
      </c>
      <c r="J512" t="s">
        <v>677</v>
      </c>
      <c r="K512">
        <v>3.7780299999999999E-3</v>
      </c>
      <c r="L512">
        <v>3.8100439999999998E-3</v>
      </c>
    </row>
    <row r="513" spans="1:12" hidden="1" x14ac:dyDescent="0.25">
      <c r="A513" t="s">
        <v>705</v>
      </c>
      <c r="B513">
        <v>1998</v>
      </c>
      <c r="C513" t="s">
        <v>705</v>
      </c>
      <c r="D513" t="s">
        <v>832</v>
      </c>
      <c r="E513" t="str">
        <f t="shared" si="7"/>
        <v>L Qualicum R.1998</v>
      </c>
      <c r="F513">
        <v>6.0560999999999997E-2</v>
      </c>
      <c r="G513">
        <v>0.92043699999999995</v>
      </c>
      <c r="H513">
        <v>1.9002000000000002E-2</v>
      </c>
      <c r="I513">
        <v>1.3011999999999999E-2</v>
      </c>
      <c r="J513" t="s">
        <v>677</v>
      </c>
      <c r="K513">
        <v>4.2363838000000001E-2</v>
      </c>
      <c r="L513">
        <v>4.3200640999999998E-2</v>
      </c>
    </row>
    <row r="514" spans="1:12" hidden="1" x14ac:dyDescent="0.25">
      <c r="A514" t="s">
        <v>705</v>
      </c>
      <c r="B514">
        <v>1999</v>
      </c>
      <c r="C514" t="s">
        <v>705</v>
      </c>
      <c r="D514" t="s">
        <v>832</v>
      </c>
      <c r="E514" t="str">
        <f t="shared" si="7"/>
        <v>L Qualicum R.1999</v>
      </c>
      <c r="F514">
        <v>0.30995600000000001</v>
      </c>
      <c r="G514">
        <v>0.67120800000000003</v>
      </c>
      <c r="H514">
        <v>1.8835999999999999E-2</v>
      </c>
      <c r="I514">
        <v>0</v>
      </c>
      <c r="J514" t="s">
        <v>677</v>
      </c>
      <c r="K514">
        <v>0.32790402499999999</v>
      </c>
      <c r="L514">
        <v>0.33365713800000002</v>
      </c>
    </row>
    <row r="515" spans="1:12" hidden="1" x14ac:dyDescent="0.25">
      <c r="A515" t="s">
        <v>705</v>
      </c>
      <c r="B515">
        <v>2000</v>
      </c>
      <c r="C515" t="s">
        <v>705</v>
      </c>
      <c r="D515" t="s">
        <v>832</v>
      </c>
      <c r="E515" t="str">
        <f t="shared" si="7"/>
        <v>L Qualicum R.2000</v>
      </c>
      <c r="F515">
        <v>0.413379</v>
      </c>
      <c r="G515">
        <v>0.58148</v>
      </c>
      <c r="H515">
        <v>5.1409999999999997E-3</v>
      </c>
      <c r="I515">
        <v>5.1409999999999997E-3</v>
      </c>
      <c r="J515" t="s">
        <v>677</v>
      </c>
      <c r="K515">
        <v>0.53261932700000003</v>
      </c>
      <c r="L515">
        <v>0.53261932700000003</v>
      </c>
    </row>
    <row r="516" spans="1:12" hidden="1" x14ac:dyDescent="0.25">
      <c r="A516" t="s">
        <v>705</v>
      </c>
      <c r="B516">
        <v>2001</v>
      </c>
      <c r="C516" t="s">
        <v>705</v>
      </c>
      <c r="D516" t="s">
        <v>832</v>
      </c>
      <c r="E516" t="str">
        <f t="shared" si="7"/>
        <v>L Qualicum R.2001</v>
      </c>
      <c r="F516">
        <v>0.35717599999999999</v>
      </c>
      <c r="G516">
        <v>0.61849299999999996</v>
      </c>
      <c r="H516">
        <v>2.4330999999999998E-2</v>
      </c>
      <c r="I516">
        <v>3.6849999999999999E-3</v>
      </c>
      <c r="J516" t="s">
        <v>677</v>
      </c>
      <c r="K516">
        <v>0.36419543999999998</v>
      </c>
      <c r="L516">
        <v>0.37306723000000003</v>
      </c>
    </row>
    <row r="517" spans="1:12" hidden="1" x14ac:dyDescent="0.25">
      <c r="A517" t="s">
        <v>705</v>
      </c>
      <c r="B517">
        <v>2002</v>
      </c>
      <c r="C517" t="s">
        <v>705</v>
      </c>
      <c r="D517" t="s">
        <v>832</v>
      </c>
      <c r="E517" t="str">
        <f t="shared" si="7"/>
        <v>L Qualicum R.2002</v>
      </c>
      <c r="F517">
        <v>0.142736</v>
      </c>
      <c r="G517">
        <v>0.84620799999999996</v>
      </c>
      <c r="H517">
        <v>1.1056E-2</v>
      </c>
      <c r="I517">
        <v>8.0990000000000003E-3</v>
      </c>
      <c r="J517" t="s">
        <v>677</v>
      </c>
      <c r="K517">
        <v>0.149874068</v>
      </c>
      <c r="L517">
        <v>0.14991790699999999</v>
      </c>
    </row>
    <row r="518" spans="1:12" hidden="1" x14ac:dyDescent="0.25">
      <c r="A518" t="s">
        <v>705</v>
      </c>
      <c r="B518">
        <v>2003</v>
      </c>
      <c r="C518" t="s">
        <v>705</v>
      </c>
      <c r="D518" t="s">
        <v>832</v>
      </c>
      <c r="E518" t="str">
        <f t="shared" ref="E518:E581" si="8">A518&amp;"."&amp;B518</f>
        <v>L Qualicum R.2003</v>
      </c>
      <c r="F518">
        <v>0.28292099999999998</v>
      </c>
      <c r="G518">
        <v>0.703816</v>
      </c>
      <c r="H518">
        <v>1.3263E-2</v>
      </c>
      <c r="I518">
        <v>8.6449999999999999E-3</v>
      </c>
      <c r="J518" t="s">
        <v>677</v>
      </c>
      <c r="K518">
        <v>0.27066138499999998</v>
      </c>
      <c r="L518">
        <v>0.27433920000000001</v>
      </c>
    </row>
    <row r="519" spans="1:12" hidden="1" x14ac:dyDescent="0.25">
      <c r="A519" t="s">
        <v>705</v>
      </c>
      <c r="B519">
        <v>2004</v>
      </c>
      <c r="C519" t="s">
        <v>705</v>
      </c>
      <c r="D519" t="s">
        <v>832</v>
      </c>
      <c r="E519" t="str">
        <f t="shared" si="8"/>
        <v>L Qualicum R.2004</v>
      </c>
      <c r="F519">
        <v>8.7580000000000005E-2</v>
      </c>
      <c r="G519">
        <v>0.86021099999999995</v>
      </c>
      <c r="H519">
        <v>5.2208999999999998E-2</v>
      </c>
      <c r="I519">
        <v>1.0668E-2</v>
      </c>
      <c r="J519" t="s">
        <v>677</v>
      </c>
      <c r="K519">
        <v>3.6492614E-2</v>
      </c>
      <c r="L519">
        <v>3.8578546999999998E-2</v>
      </c>
    </row>
    <row r="520" spans="1:12" hidden="1" x14ac:dyDescent="0.25">
      <c r="A520" t="s">
        <v>705</v>
      </c>
      <c r="B520">
        <v>2005</v>
      </c>
      <c r="C520" t="s">
        <v>705</v>
      </c>
      <c r="D520" t="s">
        <v>832</v>
      </c>
      <c r="E520" t="str">
        <f t="shared" si="8"/>
        <v>L Qualicum R.2005</v>
      </c>
      <c r="F520">
        <v>0.54053600000000002</v>
      </c>
      <c r="G520">
        <v>0.440724</v>
      </c>
      <c r="H520">
        <v>1.8738999999999999E-2</v>
      </c>
      <c r="I520">
        <v>5.4809999999999998E-3</v>
      </c>
      <c r="J520" t="s">
        <v>677</v>
      </c>
      <c r="K520">
        <v>0.52982808999999997</v>
      </c>
      <c r="L520">
        <v>0.53999505599999997</v>
      </c>
    </row>
    <row r="521" spans="1:12" hidden="1" x14ac:dyDescent="0.25">
      <c r="A521" t="s">
        <v>705</v>
      </c>
      <c r="B521">
        <v>2006</v>
      </c>
      <c r="C521" t="s">
        <v>705</v>
      </c>
      <c r="D521" t="s">
        <v>832</v>
      </c>
      <c r="E521" t="str">
        <f t="shared" si="8"/>
        <v>L Qualicum R.2006</v>
      </c>
      <c r="F521">
        <v>0.75749500000000003</v>
      </c>
      <c r="G521">
        <v>0.230932</v>
      </c>
      <c r="H521">
        <v>1.1573E-2</v>
      </c>
      <c r="I521">
        <v>0</v>
      </c>
      <c r="J521" t="s">
        <v>677</v>
      </c>
      <c r="K521">
        <v>0.75465658099999999</v>
      </c>
      <c r="L521">
        <v>0.76359648000000002</v>
      </c>
    </row>
    <row r="522" spans="1:12" hidden="1" x14ac:dyDescent="0.25">
      <c r="A522" t="s">
        <v>705</v>
      </c>
      <c r="B522">
        <v>2007</v>
      </c>
      <c r="C522" t="s">
        <v>705</v>
      </c>
      <c r="D522" t="s">
        <v>832</v>
      </c>
      <c r="E522" t="str">
        <f t="shared" si="8"/>
        <v>L Qualicum R.2007</v>
      </c>
      <c r="F522">
        <v>0.97446200000000005</v>
      </c>
      <c r="G522">
        <v>0</v>
      </c>
      <c r="H522">
        <v>2.5538000000000002E-2</v>
      </c>
      <c r="I522">
        <v>0</v>
      </c>
      <c r="J522" t="s">
        <v>677</v>
      </c>
      <c r="K522">
        <v>0.973790131</v>
      </c>
      <c r="L522">
        <v>1</v>
      </c>
    </row>
    <row r="523" spans="1:12" hidden="1" x14ac:dyDescent="0.25">
      <c r="A523" t="s">
        <v>705</v>
      </c>
      <c r="B523">
        <v>2017</v>
      </c>
      <c r="C523" t="s">
        <v>705</v>
      </c>
      <c r="D523" t="s">
        <v>832</v>
      </c>
      <c r="E523" t="str">
        <f t="shared" si="8"/>
        <v>L Qualicum R.2017</v>
      </c>
      <c r="F523">
        <v>0.99183900000000003</v>
      </c>
      <c r="G523">
        <v>0</v>
      </c>
      <c r="H523">
        <v>8.1609999999999999E-3</v>
      </c>
      <c r="I523">
        <v>8.6700000000000004E-4</v>
      </c>
      <c r="J523" t="s">
        <v>677</v>
      </c>
      <c r="K523">
        <v>0.99102023900000002</v>
      </c>
      <c r="L523">
        <v>1</v>
      </c>
    </row>
    <row r="524" spans="1:12" hidden="1" x14ac:dyDescent="0.25">
      <c r="A524" t="s">
        <v>705</v>
      </c>
      <c r="B524">
        <v>2020</v>
      </c>
      <c r="C524" t="s">
        <v>705</v>
      </c>
      <c r="D524" t="s">
        <v>832</v>
      </c>
      <c r="E524" t="str">
        <f t="shared" si="8"/>
        <v>L Qualicum R.2020</v>
      </c>
      <c r="F524">
        <v>0.97685100000000002</v>
      </c>
      <c r="G524">
        <v>0</v>
      </c>
      <c r="H524">
        <v>2.3148999999999999E-2</v>
      </c>
      <c r="I524">
        <v>1.884E-3</v>
      </c>
      <c r="J524" t="s">
        <v>677</v>
      </c>
      <c r="K524">
        <v>0.97757453000000005</v>
      </c>
      <c r="L524">
        <v>1</v>
      </c>
    </row>
    <row r="525" spans="1:12" hidden="1" x14ac:dyDescent="0.25">
      <c r="A525" t="s">
        <v>719</v>
      </c>
      <c r="B525">
        <v>1998</v>
      </c>
      <c r="C525" t="s">
        <v>719</v>
      </c>
      <c r="D525" t="s">
        <v>832</v>
      </c>
      <c r="E525" t="str">
        <f t="shared" si="8"/>
        <v>Puntledge R - Fall.1998</v>
      </c>
      <c r="F525">
        <v>0.537439</v>
      </c>
      <c r="G525">
        <v>0.35626799999999997</v>
      </c>
      <c r="H525">
        <v>0.106293</v>
      </c>
      <c r="I525">
        <v>0.106293</v>
      </c>
      <c r="J525" t="s">
        <v>677</v>
      </c>
      <c r="K525">
        <v>0.48478007299999998</v>
      </c>
      <c r="L525">
        <v>0.550919465</v>
      </c>
    </row>
    <row r="526" spans="1:12" hidden="1" x14ac:dyDescent="0.25">
      <c r="A526" t="s">
        <v>719</v>
      </c>
      <c r="B526">
        <v>1999</v>
      </c>
      <c r="C526" t="s">
        <v>719</v>
      </c>
      <c r="D526" t="s">
        <v>832</v>
      </c>
      <c r="E526" t="str">
        <f t="shared" si="8"/>
        <v>Puntledge R - Fall.1999</v>
      </c>
      <c r="F526">
        <v>0.15695400000000001</v>
      </c>
      <c r="G526">
        <v>0.75192800000000004</v>
      </c>
      <c r="H526">
        <v>9.1118000000000005E-2</v>
      </c>
      <c r="I526">
        <v>6.9046999999999997E-2</v>
      </c>
      <c r="J526" t="s">
        <v>677</v>
      </c>
      <c r="K526">
        <v>6.4863380999999998E-2</v>
      </c>
      <c r="L526">
        <v>7.6427660999999994E-2</v>
      </c>
    </row>
    <row r="527" spans="1:12" hidden="1" x14ac:dyDescent="0.25">
      <c r="A527" t="s">
        <v>719</v>
      </c>
      <c r="B527">
        <v>2000</v>
      </c>
      <c r="C527" t="s">
        <v>719</v>
      </c>
      <c r="D527" t="s">
        <v>832</v>
      </c>
      <c r="E527" t="str">
        <f t="shared" si="8"/>
        <v>Puntledge R - Fall.2000</v>
      </c>
      <c r="F527">
        <v>0.19122500000000001</v>
      </c>
      <c r="G527">
        <v>0.79787699999999995</v>
      </c>
      <c r="H527">
        <v>1.0898E-2</v>
      </c>
      <c r="I527">
        <v>1.0898E-2</v>
      </c>
      <c r="J527" t="s">
        <v>677</v>
      </c>
      <c r="K527">
        <v>0.18016217900000001</v>
      </c>
      <c r="L527">
        <v>0.18219622999999999</v>
      </c>
    </row>
    <row r="528" spans="1:12" hidden="1" x14ac:dyDescent="0.25">
      <c r="A528" t="s">
        <v>719</v>
      </c>
      <c r="B528">
        <v>2001</v>
      </c>
      <c r="C528" t="s">
        <v>719</v>
      </c>
      <c r="D528" t="s">
        <v>832</v>
      </c>
      <c r="E528" t="str">
        <f t="shared" si="8"/>
        <v>Puntledge R - Fall.2001</v>
      </c>
      <c r="F528">
        <v>0.307367</v>
      </c>
      <c r="G528">
        <v>0.67622199999999999</v>
      </c>
      <c r="H528">
        <v>1.6410000000000001E-2</v>
      </c>
      <c r="I528">
        <v>1.0196E-2</v>
      </c>
      <c r="J528" t="s">
        <v>677</v>
      </c>
      <c r="K528">
        <v>0.30563310799999999</v>
      </c>
      <c r="L528">
        <v>0.31065526399999999</v>
      </c>
    </row>
    <row r="529" spans="1:12" hidden="1" x14ac:dyDescent="0.25">
      <c r="A529" t="s">
        <v>719</v>
      </c>
      <c r="B529">
        <v>2002</v>
      </c>
      <c r="C529" t="s">
        <v>719</v>
      </c>
      <c r="D529" t="s">
        <v>832</v>
      </c>
      <c r="E529" t="str">
        <f t="shared" si="8"/>
        <v>Puntledge R - Fall.2002</v>
      </c>
      <c r="F529">
        <v>0.43032799999999999</v>
      </c>
      <c r="G529">
        <v>0.554423</v>
      </c>
      <c r="H529">
        <v>1.5249E-2</v>
      </c>
      <c r="I529">
        <v>1.1986999999999999E-2</v>
      </c>
      <c r="J529" t="s">
        <v>677</v>
      </c>
      <c r="K529">
        <v>0.450596467</v>
      </c>
      <c r="L529">
        <v>0.456364518</v>
      </c>
    </row>
    <row r="530" spans="1:12" hidden="1" x14ac:dyDescent="0.25">
      <c r="A530" t="s">
        <v>719</v>
      </c>
      <c r="B530">
        <v>2003</v>
      </c>
      <c r="C530" t="s">
        <v>719</v>
      </c>
      <c r="D530" t="s">
        <v>832</v>
      </c>
      <c r="E530" t="str">
        <f t="shared" si="8"/>
        <v>Puntledge R - Fall.2003</v>
      </c>
      <c r="F530">
        <v>0.48328399999999999</v>
      </c>
      <c r="G530">
        <v>0.51503200000000005</v>
      </c>
      <c r="H530">
        <v>1.684E-3</v>
      </c>
      <c r="I530">
        <v>1.684E-3</v>
      </c>
      <c r="J530" t="s">
        <v>677</v>
      </c>
      <c r="K530">
        <v>0.49405184800000002</v>
      </c>
      <c r="L530">
        <v>0.49486760000000002</v>
      </c>
    </row>
    <row r="531" spans="1:12" hidden="1" x14ac:dyDescent="0.25">
      <c r="A531" t="s">
        <v>719</v>
      </c>
      <c r="B531">
        <v>2004</v>
      </c>
      <c r="C531" t="s">
        <v>719</v>
      </c>
      <c r="D531" t="s">
        <v>832</v>
      </c>
      <c r="E531" t="str">
        <f t="shared" si="8"/>
        <v>Puntledge R - Fall.2004</v>
      </c>
      <c r="F531">
        <v>0.42828500000000003</v>
      </c>
      <c r="G531">
        <v>0.55873499999999998</v>
      </c>
      <c r="H531">
        <v>1.2978999999999999E-2</v>
      </c>
      <c r="I531">
        <v>1.2978999999999999E-2</v>
      </c>
      <c r="J531" t="s">
        <v>677</v>
      </c>
      <c r="K531">
        <v>0.42268641800000001</v>
      </c>
      <c r="L531">
        <v>0.42819462000000003</v>
      </c>
    </row>
    <row r="532" spans="1:12" hidden="1" x14ac:dyDescent="0.25">
      <c r="A532" t="s">
        <v>719</v>
      </c>
      <c r="B532">
        <v>2005</v>
      </c>
      <c r="C532" t="s">
        <v>719</v>
      </c>
      <c r="D532" t="s">
        <v>832</v>
      </c>
      <c r="E532" t="str">
        <f t="shared" si="8"/>
        <v>Puntledge R - Fall.2005</v>
      </c>
      <c r="F532">
        <v>0.31756499999999999</v>
      </c>
      <c r="G532">
        <v>0.67513800000000002</v>
      </c>
      <c r="H532">
        <v>7.2960000000000004E-3</v>
      </c>
      <c r="I532">
        <v>7.2960000000000004E-3</v>
      </c>
      <c r="J532" t="s">
        <v>677</v>
      </c>
      <c r="K532">
        <v>0.329095417</v>
      </c>
      <c r="L532">
        <v>0.329095417</v>
      </c>
    </row>
    <row r="533" spans="1:12" hidden="1" x14ac:dyDescent="0.25">
      <c r="A533" t="s">
        <v>719</v>
      </c>
      <c r="B533">
        <v>2006</v>
      </c>
      <c r="C533" t="s">
        <v>719</v>
      </c>
      <c r="D533" t="s">
        <v>832</v>
      </c>
      <c r="E533" t="str">
        <f t="shared" si="8"/>
        <v>Puntledge R - Fall.2006</v>
      </c>
      <c r="F533">
        <v>0.46021899999999999</v>
      </c>
      <c r="G533">
        <v>0.53651000000000004</v>
      </c>
      <c r="H533">
        <v>3.271E-3</v>
      </c>
      <c r="I533">
        <v>3.271E-3</v>
      </c>
      <c r="J533" t="s">
        <v>677</v>
      </c>
      <c r="K533">
        <v>0.12418577</v>
      </c>
      <c r="L533">
        <v>0.124842868</v>
      </c>
    </row>
    <row r="534" spans="1:12" hidden="1" x14ac:dyDescent="0.25">
      <c r="A534" t="s">
        <v>719</v>
      </c>
      <c r="B534">
        <v>2007</v>
      </c>
      <c r="C534" t="s">
        <v>719</v>
      </c>
      <c r="D534" t="s">
        <v>832</v>
      </c>
      <c r="E534" t="str">
        <f t="shared" si="8"/>
        <v>Puntledge R - Fall.2007</v>
      </c>
      <c r="F534">
        <v>0.29214000000000001</v>
      </c>
      <c r="G534">
        <v>0.70472800000000002</v>
      </c>
      <c r="H534">
        <v>3.1329999999999999E-3</v>
      </c>
      <c r="I534">
        <v>3.1329999999999999E-3</v>
      </c>
      <c r="J534" t="s">
        <v>677</v>
      </c>
      <c r="K534">
        <v>0.29713812499999998</v>
      </c>
      <c r="L534">
        <v>0.29805394499999999</v>
      </c>
    </row>
    <row r="535" spans="1:12" hidden="1" x14ac:dyDescent="0.25">
      <c r="A535" t="s">
        <v>719</v>
      </c>
      <c r="B535">
        <v>2008</v>
      </c>
      <c r="C535" t="s">
        <v>719</v>
      </c>
      <c r="D535" t="s">
        <v>832</v>
      </c>
      <c r="E535" t="str">
        <f t="shared" si="8"/>
        <v>Puntledge R - Fall.2008</v>
      </c>
      <c r="F535">
        <v>3.6304000000000003E-2</v>
      </c>
      <c r="G535">
        <v>0.95858200000000005</v>
      </c>
      <c r="H535">
        <v>5.1130000000000004E-3</v>
      </c>
      <c r="I535">
        <v>5.1130000000000004E-3</v>
      </c>
      <c r="J535" t="s">
        <v>677</v>
      </c>
      <c r="K535">
        <v>2.3219028999999999E-2</v>
      </c>
      <c r="L535">
        <v>2.3338831000000001E-2</v>
      </c>
    </row>
    <row r="536" spans="1:12" hidden="1" x14ac:dyDescent="0.25">
      <c r="A536" t="s">
        <v>719</v>
      </c>
      <c r="B536">
        <v>2009</v>
      </c>
      <c r="C536" t="s">
        <v>719</v>
      </c>
      <c r="D536" t="s">
        <v>832</v>
      </c>
      <c r="E536" t="str">
        <f t="shared" si="8"/>
        <v>Puntledge R - Fall.2009</v>
      </c>
      <c r="F536">
        <v>4.9886E-2</v>
      </c>
      <c r="G536">
        <v>0.932674</v>
      </c>
      <c r="H536">
        <v>1.7440000000000001E-2</v>
      </c>
      <c r="I536">
        <v>3.686E-3</v>
      </c>
      <c r="J536" t="s">
        <v>677</v>
      </c>
      <c r="K536">
        <v>3.4231315999999998E-2</v>
      </c>
      <c r="L536">
        <v>3.4825552000000003E-2</v>
      </c>
    </row>
    <row r="537" spans="1:12" hidden="1" x14ac:dyDescent="0.25">
      <c r="A537" t="s">
        <v>719</v>
      </c>
      <c r="B537">
        <v>2010</v>
      </c>
      <c r="C537" t="s">
        <v>719</v>
      </c>
      <c r="D537" t="s">
        <v>832</v>
      </c>
      <c r="E537" t="str">
        <f t="shared" si="8"/>
        <v>Puntledge R - Fall.2010</v>
      </c>
      <c r="F537">
        <v>0.34313300000000002</v>
      </c>
      <c r="G537">
        <v>0.65070700000000004</v>
      </c>
      <c r="H537">
        <v>6.1599999999999997E-3</v>
      </c>
      <c r="I537">
        <v>1.083E-3</v>
      </c>
      <c r="J537" t="s">
        <v>677</v>
      </c>
      <c r="K537">
        <v>0.34245473500000001</v>
      </c>
      <c r="L537">
        <v>0.34424157999999999</v>
      </c>
    </row>
    <row r="538" spans="1:12" hidden="1" x14ac:dyDescent="0.25">
      <c r="A538" t="s">
        <v>719</v>
      </c>
      <c r="B538">
        <v>2011</v>
      </c>
      <c r="C538" t="s">
        <v>719</v>
      </c>
      <c r="D538" t="s">
        <v>832</v>
      </c>
      <c r="E538" t="str">
        <f t="shared" si="8"/>
        <v>Puntledge R - Fall.2011</v>
      </c>
      <c r="F538">
        <v>0.44899499999999998</v>
      </c>
      <c r="G538">
        <v>0.54679199999999994</v>
      </c>
      <c r="H538">
        <v>4.2129999999999997E-3</v>
      </c>
      <c r="I538">
        <v>2.1419999999999998E-3</v>
      </c>
      <c r="J538" t="s">
        <v>677</v>
      </c>
      <c r="K538">
        <v>0.45163554</v>
      </c>
      <c r="L538">
        <v>0.45352526700000001</v>
      </c>
    </row>
    <row r="539" spans="1:12" hidden="1" x14ac:dyDescent="0.25">
      <c r="A539" t="s">
        <v>719</v>
      </c>
      <c r="B539">
        <v>2012</v>
      </c>
      <c r="C539" t="s">
        <v>719</v>
      </c>
      <c r="D539" t="s">
        <v>832</v>
      </c>
      <c r="E539" t="str">
        <f t="shared" si="8"/>
        <v>Puntledge R - Fall.2012</v>
      </c>
      <c r="F539">
        <v>0.31776700000000002</v>
      </c>
      <c r="G539">
        <v>0.68125800000000003</v>
      </c>
      <c r="H539">
        <v>9.7499999999999996E-4</v>
      </c>
      <c r="I539">
        <v>9.7499999999999996E-4</v>
      </c>
      <c r="J539" t="s">
        <v>677</v>
      </c>
      <c r="K539">
        <v>0.31504290499999998</v>
      </c>
      <c r="L539">
        <v>0.31535172700000003</v>
      </c>
    </row>
    <row r="540" spans="1:12" hidden="1" x14ac:dyDescent="0.25">
      <c r="A540" t="s">
        <v>719</v>
      </c>
      <c r="B540">
        <v>2013</v>
      </c>
      <c r="C540" t="s">
        <v>719</v>
      </c>
      <c r="D540" t="s">
        <v>832</v>
      </c>
      <c r="E540" t="str">
        <f t="shared" si="8"/>
        <v>Puntledge R - Fall.2013</v>
      </c>
      <c r="F540">
        <v>8.2892999999999994E-2</v>
      </c>
      <c r="G540">
        <v>0.91091800000000001</v>
      </c>
      <c r="H540">
        <v>6.1890000000000001E-3</v>
      </c>
      <c r="I540">
        <v>3.4429999999999999E-3</v>
      </c>
      <c r="J540" t="s">
        <v>677</v>
      </c>
      <c r="K540">
        <v>7.6005534E-2</v>
      </c>
      <c r="L540">
        <v>7.6475869000000002E-2</v>
      </c>
    </row>
    <row r="541" spans="1:12" hidden="1" x14ac:dyDescent="0.25">
      <c r="A541" t="s">
        <v>719</v>
      </c>
      <c r="B541">
        <v>2014</v>
      </c>
      <c r="C541" t="s">
        <v>719</v>
      </c>
      <c r="D541" t="s">
        <v>832</v>
      </c>
      <c r="E541" t="str">
        <f t="shared" si="8"/>
        <v>Puntledge R - Fall.2014</v>
      </c>
      <c r="F541">
        <v>9.6734000000000001E-2</v>
      </c>
      <c r="G541">
        <v>0.89177600000000001</v>
      </c>
      <c r="H541">
        <v>1.149E-2</v>
      </c>
      <c r="I541">
        <v>4.9119999999999997E-3</v>
      </c>
      <c r="J541" t="s">
        <v>677</v>
      </c>
      <c r="K541">
        <v>0.105186961</v>
      </c>
      <c r="L541">
        <v>0.106382063</v>
      </c>
    </row>
    <row r="542" spans="1:12" hidden="1" x14ac:dyDescent="0.25">
      <c r="A542" t="s">
        <v>719</v>
      </c>
      <c r="B542">
        <v>2015</v>
      </c>
      <c r="C542" t="s">
        <v>719</v>
      </c>
      <c r="D542" t="s">
        <v>832</v>
      </c>
      <c r="E542" t="str">
        <f t="shared" si="8"/>
        <v>Puntledge R - Fall.2015</v>
      </c>
      <c r="F542">
        <v>0.27342</v>
      </c>
      <c r="G542">
        <v>0.71914299999999998</v>
      </c>
      <c r="H542">
        <v>7.4380000000000002E-3</v>
      </c>
      <c r="I542">
        <v>4.8809999999999999E-3</v>
      </c>
      <c r="J542" t="s">
        <v>677</v>
      </c>
      <c r="K542">
        <v>0.23675216800000001</v>
      </c>
      <c r="L542">
        <v>0.23848066500000001</v>
      </c>
    </row>
    <row r="543" spans="1:12" hidden="1" x14ac:dyDescent="0.25">
      <c r="A543" t="s">
        <v>719</v>
      </c>
      <c r="B543">
        <v>2016</v>
      </c>
      <c r="C543" t="s">
        <v>719</v>
      </c>
      <c r="D543" t="s">
        <v>832</v>
      </c>
      <c r="E543" t="str">
        <f t="shared" si="8"/>
        <v>Puntledge R - Fall.2016</v>
      </c>
      <c r="F543">
        <v>0.33257999999999999</v>
      </c>
      <c r="G543">
        <v>0.66673700000000002</v>
      </c>
      <c r="H543">
        <v>6.8300000000000001E-4</v>
      </c>
      <c r="I543">
        <v>6.8300000000000001E-4</v>
      </c>
      <c r="J543" t="s">
        <v>677</v>
      </c>
      <c r="K543">
        <v>0.254893172</v>
      </c>
      <c r="L543">
        <v>0.25513031000000003</v>
      </c>
    </row>
    <row r="544" spans="1:12" hidden="1" x14ac:dyDescent="0.25">
      <c r="A544" t="s">
        <v>719</v>
      </c>
      <c r="B544">
        <v>2017</v>
      </c>
      <c r="C544" t="s">
        <v>719</v>
      </c>
      <c r="D544" t="s">
        <v>832</v>
      </c>
      <c r="E544" t="str">
        <f t="shared" si="8"/>
        <v>Puntledge R - Fall.2017</v>
      </c>
      <c r="F544">
        <v>0.44990799999999997</v>
      </c>
      <c r="G544">
        <v>0.54924799999999996</v>
      </c>
      <c r="H544">
        <v>8.4400000000000002E-4</v>
      </c>
      <c r="I544">
        <v>3.2899999999999997E-4</v>
      </c>
      <c r="J544" t="s">
        <v>677</v>
      </c>
      <c r="K544">
        <v>0.46347153699999999</v>
      </c>
      <c r="L544">
        <v>0.46385545500000003</v>
      </c>
    </row>
    <row r="545" spans="1:12" hidden="1" x14ac:dyDescent="0.25">
      <c r="A545" t="s">
        <v>719</v>
      </c>
      <c r="B545">
        <v>2018</v>
      </c>
      <c r="C545" t="s">
        <v>719</v>
      </c>
      <c r="D545" t="s">
        <v>832</v>
      </c>
      <c r="E545" t="str">
        <f t="shared" si="8"/>
        <v>Puntledge R - Fall.2018</v>
      </c>
      <c r="F545">
        <v>0.38629000000000002</v>
      </c>
      <c r="G545">
        <v>0.611174</v>
      </c>
      <c r="H545">
        <v>2.5349999999999999E-3</v>
      </c>
      <c r="I545">
        <v>2.5349999999999999E-3</v>
      </c>
      <c r="J545" t="s">
        <v>677</v>
      </c>
      <c r="K545">
        <v>0.435979848</v>
      </c>
      <c r="L545">
        <v>0.43667681400000002</v>
      </c>
    </row>
    <row r="546" spans="1:12" hidden="1" x14ac:dyDescent="0.25">
      <c r="A546" t="s">
        <v>719</v>
      </c>
      <c r="B546">
        <v>2019</v>
      </c>
      <c r="C546" t="s">
        <v>719</v>
      </c>
      <c r="D546" t="s">
        <v>832</v>
      </c>
      <c r="E546" t="str">
        <f t="shared" si="8"/>
        <v>Puntledge R - Fall.2019</v>
      </c>
      <c r="F546">
        <v>0.47148499999999999</v>
      </c>
      <c r="G546">
        <v>0.528026</v>
      </c>
      <c r="H546">
        <v>4.8899999999999996E-4</v>
      </c>
      <c r="I546">
        <v>4.8899999999999996E-4</v>
      </c>
      <c r="J546" t="s">
        <v>677</v>
      </c>
      <c r="K546">
        <v>0.48911886100000002</v>
      </c>
      <c r="L546">
        <v>0.48930794300000002</v>
      </c>
    </row>
    <row r="547" spans="1:12" hidden="1" x14ac:dyDescent="0.25">
      <c r="A547" t="s">
        <v>719</v>
      </c>
      <c r="B547">
        <v>2020</v>
      </c>
      <c r="C547" t="s">
        <v>719</v>
      </c>
      <c r="D547" t="s">
        <v>832</v>
      </c>
      <c r="E547" t="str">
        <f t="shared" si="8"/>
        <v>Puntledge R - Fall.2020</v>
      </c>
      <c r="F547">
        <v>0.35213800000000001</v>
      </c>
      <c r="G547">
        <v>0.642486</v>
      </c>
      <c r="H547">
        <v>5.3759999999999997E-3</v>
      </c>
      <c r="I547">
        <v>5.3759999999999997E-3</v>
      </c>
      <c r="J547" t="s">
        <v>677</v>
      </c>
      <c r="K547">
        <v>0.35963045199999999</v>
      </c>
      <c r="L547">
        <v>0.36116055499999999</v>
      </c>
    </row>
    <row r="548" spans="1:12" hidden="1" x14ac:dyDescent="0.25">
      <c r="A548" t="s">
        <v>719</v>
      </c>
      <c r="B548">
        <v>2021</v>
      </c>
      <c r="C548" t="s">
        <v>719</v>
      </c>
      <c r="D548" t="s">
        <v>832</v>
      </c>
      <c r="E548" t="str">
        <f t="shared" si="8"/>
        <v>Puntledge R - Fall.2021</v>
      </c>
      <c r="F548">
        <v>0.66283599999999998</v>
      </c>
      <c r="G548">
        <v>0.33716400000000002</v>
      </c>
      <c r="H548">
        <v>0</v>
      </c>
      <c r="I548">
        <v>0</v>
      </c>
      <c r="J548" t="s">
        <v>677</v>
      </c>
      <c r="K548">
        <v>0.64827613399999995</v>
      </c>
      <c r="L548">
        <v>0.64827613399999995</v>
      </c>
    </row>
    <row r="549" spans="1:12" hidden="1" x14ac:dyDescent="0.25">
      <c r="A549" t="s">
        <v>720</v>
      </c>
      <c r="B549">
        <v>1998</v>
      </c>
      <c r="C549" t="s">
        <v>720</v>
      </c>
      <c r="D549" t="s">
        <v>832</v>
      </c>
      <c r="E549" t="str">
        <f t="shared" si="8"/>
        <v>Puntledge R - Summer.1998</v>
      </c>
      <c r="F549">
        <v>0.33278600000000003</v>
      </c>
      <c r="G549">
        <v>0.55891800000000003</v>
      </c>
      <c r="H549">
        <v>0.108296</v>
      </c>
      <c r="I549">
        <v>0.108296</v>
      </c>
      <c r="J549" t="s">
        <v>677</v>
      </c>
      <c r="K549">
        <v>0.25027437600000002</v>
      </c>
      <c r="L549">
        <v>0.28834019</v>
      </c>
    </row>
    <row r="550" spans="1:12" hidden="1" x14ac:dyDescent="0.25">
      <c r="A550" t="s">
        <v>720</v>
      </c>
      <c r="B550">
        <v>1999</v>
      </c>
      <c r="C550" t="s">
        <v>720</v>
      </c>
      <c r="D550" t="s">
        <v>832</v>
      </c>
      <c r="E550" t="str">
        <f t="shared" si="8"/>
        <v>Puntledge R - Summer.1999</v>
      </c>
      <c r="F550">
        <v>0.149757</v>
      </c>
      <c r="G550">
        <v>0.82669400000000004</v>
      </c>
      <c r="H550">
        <v>2.3549E-2</v>
      </c>
      <c r="I550">
        <v>1.3261E-2</v>
      </c>
      <c r="J550" t="s">
        <v>677</v>
      </c>
      <c r="K550">
        <v>0.126572978</v>
      </c>
      <c r="L550">
        <v>0.129490983</v>
      </c>
    </row>
    <row r="551" spans="1:12" hidden="1" x14ac:dyDescent="0.25">
      <c r="A551" t="s">
        <v>720</v>
      </c>
      <c r="B551">
        <v>2000</v>
      </c>
      <c r="C551" t="s">
        <v>720</v>
      </c>
      <c r="D551" t="s">
        <v>832</v>
      </c>
      <c r="E551" t="str">
        <f t="shared" si="8"/>
        <v>Puntledge R - Summer.2000</v>
      </c>
      <c r="F551">
        <v>0.18651200000000001</v>
      </c>
      <c r="G551">
        <v>0.795157</v>
      </c>
      <c r="H551">
        <v>1.8331E-2</v>
      </c>
      <c r="I551">
        <v>0</v>
      </c>
      <c r="J551" t="s">
        <v>677</v>
      </c>
      <c r="K551">
        <v>0.17356835000000001</v>
      </c>
      <c r="L551">
        <v>0.17734877399999999</v>
      </c>
    </row>
    <row r="552" spans="1:12" hidden="1" x14ac:dyDescent="0.25">
      <c r="A552" t="s">
        <v>720</v>
      </c>
      <c r="B552">
        <v>2001</v>
      </c>
      <c r="C552" t="s">
        <v>720</v>
      </c>
      <c r="D552" t="s">
        <v>832</v>
      </c>
      <c r="E552" t="str">
        <f t="shared" si="8"/>
        <v>Puntledge R - Summer.2001</v>
      </c>
      <c r="F552">
        <v>4.385E-2</v>
      </c>
      <c r="G552">
        <v>0.95170299999999997</v>
      </c>
      <c r="H552">
        <v>4.4460000000000003E-3</v>
      </c>
      <c r="I552">
        <v>0</v>
      </c>
      <c r="J552" t="s">
        <v>677</v>
      </c>
      <c r="K552">
        <v>4.4258416000000002E-2</v>
      </c>
      <c r="L552">
        <v>4.4581500000000003E-2</v>
      </c>
    </row>
    <row r="553" spans="1:12" hidden="1" x14ac:dyDescent="0.25">
      <c r="A553" t="s">
        <v>720</v>
      </c>
      <c r="B553">
        <v>2002</v>
      </c>
      <c r="C553" t="s">
        <v>720</v>
      </c>
      <c r="D553" t="s">
        <v>832</v>
      </c>
      <c r="E553" t="str">
        <f t="shared" si="8"/>
        <v>Puntledge R - Summer.2002</v>
      </c>
      <c r="F553">
        <v>0.206591</v>
      </c>
      <c r="G553">
        <v>0.78576900000000005</v>
      </c>
      <c r="H553">
        <v>7.6400000000000001E-3</v>
      </c>
      <c r="I553">
        <v>7.6400000000000001E-3</v>
      </c>
      <c r="J553" t="s">
        <v>677</v>
      </c>
      <c r="K553">
        <v>0.20050693999999999</v>
      </c>
      <c r="L553">
        <v>0.20203958499999999</v>
      </c>
    </row>
    <row r="554" spans="1:12" hidden="1" x14ac:dyDescent="0.25">
      <c r="A554" t="s">
        <v>720</v>
      </c>
      <c r="B554">
        <v>2003</v>
      </c>
      <c r="C554" t="s">
        <v>720</v>
      </c>
      <c r="D554" t="s">
        <v>832</v>
      </c>
      <c r="E554" t="str">
        <f t="shared" si="8"/>
        <v>Puntledge R - Summer.2003</v>
      </c>
      <c r="F554">
        <v>0.25601499999999999</v>
      </c>
      <c r="G554">
        <v>0.74398500000000001</v>
      </c>
      <c r="H554">
        <v>0</v>
      </c>
      <c r="I554">
        <v>0</v>
      </c>
      <c r="J554" t="s">
        <v>677</v>
      </c>
      <c r="K554">
        <v>0.254745903</v>
      </c>
      <c r="L554">
        <v>0.254745903</v>
      </c>
    </row>
    <row r="555" spans="1:12" hidden="1" x14ac:dyDescent="0.25">
      <c r="A555" t="s">
        <v>720</v>
      </c>
      <c r="B555">
        <v>2004</v>
      </c>
      <c r="C555" t="s">
        <v>720</v>
      </c>
      <c r="D555" t="s">
        <v>832</v>
      </c>
      <c r="E555" t="str">
        <f t="shared" si="8"/>
        <v>Puntledge R - Summer.2004</v>
      </c>
      <c r="F555">
        <v>0.42831599999999997</v>
      </c>
      <c r="G555">
        <v>0.57168399999999997</v>
      </c>
      <c r="H555">
        <v>0</v>
      </c>
      <c r="I555">
        <v>0</v>
      </c>
      <c r="J555" t="s">
        <v>677</v>
      </c>
      <c r="K555">
        <v>0.43884405199999998</v>
      </c>
      <c r="L555">
        <v>0.43884405199999998</v>
      </c>
    </row>
    <row r="556" spans="1:12" hidden="1" x14ac:dyDescent="0.25">
      <c r="A556" t="s">
        <v>720</v>
      </c>
      <c r="B556">
        <v>2005</v>
      </c>
      <c r="C556" t="s">
        <v>720</v>
      </c>
      <c r="D556" t="s">
        <v>832</v>
      </c>
      <c r="E556" t="str">
        <f t="shared" si="8"/>
        <v>Puntledge R - Summer.2005</v>
      </c>
      <c r="F556">
        <v>0.12930800000000001</v>
      </c>
      <c r="G556">
        <v>0.86951400000000001</v>
      </c>
      <c r="H556">
        <v>1.178E-3</v>
      </c>
      <c r="I556">
        <v>1.178E-3</v>
      </c>
      <c r="J556" t="s">
        <v>677</v>
      </c>
      <c r="K556">
        <v>0.147425106</v>
      </c>
      <c r="L556">
        <v>0.147425106</v>
      </c>
    </row>
    <row r="557" spans="1:12" hidden="1" x14ac:dyDescent="0.25">
      <c r="A557" t="s">
        <v>720</v>
      </c>
      <c r="B557">
        <v>2006</v>
      </c>
      <c r="C557" t="s">
        <v>720</v>
      </c>
      <c r="D557" t="s">
        <v>832</v>
      </c>
      <c r="E557" t="str">
        <f t="shared" si="8"/>
        <v>Puntledge R - Summer.2006</v>
      </c>
      <c r="F557">
        <v>1.6230000000000001E-3</v>
      </c>
      <c r="G557">
        <v>0.99674799999999997</v>
      </c>
      <c r="H557">
        <v>1.629E-3</v>
      </c>
      <c r="I557">
        <v>1.629E-3</v>
      </c>
      <c r="J557" t="s">
        <v>677</v>
      </c>
      <c r="K557" s="49">
        <v>-9.8500000000000006E-6</v>
      </c>
      <c r="L557" s="49">
        <v>-9.8700000000000004E-6</v>
      </c>
    </row>
    <row r="558" spans="1:12" hidden="1" x14ac:dyDescent="0.25">
      <c r="A558" t="s">
        <v>720</v>
      </c>
      <c r="B558">
        <v>2007</v>
      </c>
      <c r="C558" t="s">
        <v>720</v>
      </c>
      <c r="D558" t="s">
        <v>832</v>
      </c>
      <c r="E558" t="str">
        <f t="shared" si="8"/>
        <v>Puntledge R - Summer.2007</v>
      </c>
      <c r="F558">
        <v>0</v>
      </c>
      <c r="G558">
        <v>1</v>
      </c>
      <c r="H558">
        <v>0</v>
      </c>
      <c r="I558">
        <v>0</v>
      </c>
      <c r="J558" t="s">
        <v>677</v>
      </c>
      <c r="K558" s="49">
        <v>-9.6500000000000008E-6</v>
      </c>
      <c r="L558" s="49">
        <v>-9.6500000000000008E-6</v>
      </c>
    </row>
    <row r="559" spans="1:12" hidden="1" x14ac:dyDescent="0.25">
      <c r="A559" t="s">
        <v>720</v>
      </c>
      <c r="B559">
        <v>2008</v>
      </c>
      <c r="C559" t="s">
        <v>720</v>
      </c>
      <c r="D559" t="s">
        <v>832</v>
      </c>
      <c r="E559" t="str">
        <f t="shared" si="8"/>
        <v>Puntledge R - Summer.2008</v>
      </c>
      <c r="F559">
        <v>0</v>
      </c>
      <c r="G559">
        <v>1</v>
      </c>
      <c r="H559">
        <v>0</v>
      </c>
      <c r="I559">
        <v>0</v>
      </c>
      <c r="J559" t="s">
        <v>677</v>
      </c>
      <c r="K559" s="49">
        <v>-5.2800000000000003E-5</v>
      </c>
      <c r="L559" s="49">
        <v>-5.2800000000000003E-5</v>
      </c>
    </row>
    <row r="560" spans="1:12" hidden="1" x14ac:dyDescent="0.25">
      <c r="A560" t="s">
        <v>720</v>
      </c>
      <c r="B560">
        <v>2009</v>
      </c>
      <c r="C560" t="s">
        <v>720</v>
      </c>
      <c r="D560" t="s">
        <v>832</v>
      </c>
      <c r="E560" t="str">
        <f t="shared" si="8"/>
        <v>Puntledge R - Summer.2009</v>
      </c>
      <c r="F560">
        <v>3.4674999999999997E-2</v>
      </c>
      <c r="G560">
        <v>0.94733500000000004</v>
      </c>
      <c r="H560">
        <v>1.7989999999999999E-2</v>
      </c>
      <c r="I560">
        <v>1.7989999999999999E-2</v>
      </c>
      <c r="J560" t="s">
        <v>677</v>
      </c>
      <c r="K560">
        <v>1.7037710000000001E-2</v>
      </c>
      <c r="L560">
        <v>1.7360904999999999E-2</v>
      </c>
    </row>
    <row r="561" spans="1:12" hidden="1" x14ac:dyDescent="0.25">
      <c r="A561" t="s">
        <v>720</v>
      </c>
      <c r="B561">
        <v>2010</v>
      </c>
      <c r="C561" t="s">
        <v>720</v>
      </c>
      <c r="D561" t="s">
        <v>832</v>
      </c>
      <c r="E561" t="str">
        <f t="shared" si="8"/>
        <v>Puntledge R - Summer.2010</v>
      </c>
      <c r="F561">
        <v>1.3756000000000001E-2</v>
      </c>
      <c r="G561">
        <v>0.97247499999999998</v>
      </c>
      <c r="H561">
        <v>1.3769E-2</v>
      </c>
      <c r="I561">
        <v>1.3769E-2</v>
      </c>
      <c r="J561" t="s">
        <v>677</v>
      </c>
      <c r="K561" s="49">
        <v>-3.6000000000000001E-5</v>
      </c>
      <c r="L561" s="49">
        <v>-3.65E-5</v>
      </c>
    </row>
    <row r="562" spans="1:12" hidden="1" x14ac:dyDescent="0.25">
      <c r="A562" t="s">
        <v>720</v>
      </c>
      <c r="B562">
        <v>2011</v>
      </c>
      <c r="C562" t="s">
        <v>720</v>
      </c>
      <c r="D562" t="s">
        <v>832</v>
      </c>
      <c r="E562" t="str">
        <f t="shared" si="8"/>
        <v>Puntledge R - Summer.2011</v>
      </c>
      <c r="F562">
        <v>0.26451400000000003</v>
      </c>
      <c r="G562">
        <v>0.73548599999999997</v>
      </c>
      <c r="H562">
        <v>0</v>
      </c>
      <c r="I562">
        <v>0</v>
      </c>
      <c r="J562" t="s">
        <v>677</v>
      </c>
      <c r="K562">
        <v>0.274427482</v>
      </c>
      <c r="L562">
        <v>0.274427482</v>
      </c>
    </row>
    <row r="563" spans="1:12" hidden="1" x14ac:dyDescent="0.25">
      <c r="A563" t="s">
        <v>720</v>
      </c>
      <c r="B563">
        <v>2012</v>
      </c>
      <c r="C563" t="s">
        <v>720</v>
      </c>
      <c r="D563" t="s">
        <v>832</v>
      </c>
      <c r="E563" t="str">
        <f t="shared" si="8"/>
        <v>Puntledge R - Summer.2012</v>
      </c>
      <c r="F563">
        <v>8.6138000000000006E-2</v>
      </c>
      <c r="G563">
        <v>0.90984399999999999</v>
      </c>
      <c r="H563">
        <v>4.019E-3</v>
      </c>
      <c r="I563">
        <v>4.019E-3</v>
      </c>
      <c r="J563" t="s">
        <v>677</v>
      </c>
      <c r="K563">
        <v>7.4639208999999998E-2</v>
      </c>
      <c r="L563">
        <v>7.4983869999999994E-2</v>
      </c>
    </row>
    <row r="564" spans="1:12" hidden="1" x14ac:dyDescent="0.25">
      <c r="A564" t="s">
        <v>720</v>
      </c>
      <c r="B564">
        <v>2013</v>
      </c>
      <c r="C564" t="s">
        <v>720</v>
      </c>
      <c r="D564" t="s">
        <v>832</v>
      </c>
      <c r="E564" t="str">
        <f t="shared" si="8"/>
        <v>Puntledge R - Summer.2013</v>
      </c>
      <c r="F564">
        <v>0.15907199999999999</v>
      </c>
      <c r="G564">
        <v>0.84092800000000001</v>
      </c>
      <c r="H564">
        <v>0</v>
      </c>
      <c r="I564">
        <v>0</v>
      </c>
      <c r="J564" t="s">
        <v>677</v>
      </c>
      <c r="K564" t="s">
        <v>918</v>
      </c>
      <c r="L564" t="s">
        <v>918</v>
      </c>
    </row>
    <row r="565" spans="1:12" hidden="1" x14ac:dyDescent="0.25">
      <c r="A565" t="s">
        <v>720</v>
      </c>
      <c r="B565">
        <v>2014</v>
      </c>
      <c r="C565" t="s">
        <v>720</v>
      </c>
      <c r="D565" t="s">
        <v>832</v>
      </c>
      <c r="E565" t="str">
        <f t="shared" si="8"/>
        <v>Puntledge R - Summer.2014</v>
      </c>
      <c r="F565">
        <v>0.41007500000000002</v>
      </c>
      <c r="G565">
        <v>0.58642099999999997</v>
      </c>
      <c r="H565">
        <v>3.5040000000000002E-3</v>
      </c>
      <c r="I565">
        <v>3.5040000000000002E-3</v>
      </c>
      <c r="J565" t="s">
        <v>677</v>
      </c>
      <c r="K565">
        <v>0.40608114099999998</v>
      </c>
      <c r="L565">
        <v>0.40748837599999999</v>
      </c>
    </row>
    <row r="566" spans="1:12" hidden="1" x14ac:dyDescent="0.25">
      <c r="A566" t="s">
        <v>720</v>
      </c>
      <c r="B566">
        <v>2015</v>
      </c>
      <c r="C566" t="s">
        <v>720</v>
      </c>
      <c r="D566" t="s">
        <v>832</v>
      </c>
      <c r="E566" t="str">
        <f t="shared" si="8"/>
        <v>Puntledge R - Summer.2015</v>
      </c>
      <c r="F566">
        <v>0.47863899999999998</v>
      </c>
      <c r="G566">
        <v>0.52136099999999996</v>
      </c>
      <c r="H566">
        <v>0</v>
      </c>
      <c r="I566">
        <v>0</v>
      </c>
      <c r="J566" t="s">
        <v>677</v>
      </c>
      <c r="K566" t="s">
        <v>918</v>
      </c>
      <c r="L566" t="s">
        <v>918</v>
      </c>
    </row>
    <row r="567" spans="1:12" hidden="1" x14ac:dyDescent="0.25">
      <c r="A567" t="s">
        <v>720</v>
      </c>
      <c r="B567">
        <v>2016</v>
      </c>
      <c r="C567" t="s">
        <v>720</v>
      </c>
      <c r="D567" t="s">
        <v>832</v>
      </c>
      <c r="E567" t="str">
        <f t="shared" si="8"/>
        <v>Puntledge R - Summer.2016</v>
      </c>
      <c r="F567">
        <v>0.28814699999999999</v>
      </c>
      <c r="G567">
        <v>0.71185299999999996</v>
      </c>
      <c r="H567">
        <v>0</v>
      </c>
      <c r="I567">
        <v>0</v>
      </c>
      <c r="J567" t="s">
        <v>677</v>
      </c>
      <c r="K567">
        <v>0.26723888600000001</v>
      </c>
      <c r="L567">
        <v>0.26723888600000001</v>
      </c>
    </row>
    <row r="568" spans="1:12" hidden="1" x14ac:dyDescent="0.25">
      <c r="A568" t="s">
        <v>720</v>
      </c>
      <c r="B568">
        <v>2017</v>
      </c>
      <c r="C568" t="s">
        <v>720</v>
      </c>
      <c r="D568" t="s">
        <v>832</v>
      </c>
      <c r="E568" t="str">
        <f t="shared" si="8"/>
        <v>Puntledge R - Summer.2017</v>
      </c>
      <c r="F568">
        <v>0.74438400000000005</v>
      </c>
      <c r="G568">
        <v>0.25561600000000001</v>
      </c>
      <c r="H568">
        <v>0</v>
      </c>
      <c r="I568">
        <v>0</v>
      </c>
      <c r="J568" t="s">
        <v>677</v>
      </c>
      <c r="K568">
        <v>0.51200551000000005</v>
      </c>
      <c r="L568">
        <v>0.51200551000000005</v>
      </c>
    </row>
    <row r="569" spans="1:12" hidden="1" x14ac:dyDescent="0.25">
      <c r="A569" t="s">
        <v>720</v>
      </c>
      <c r="B569">
        <v>2018</v>
      </c>
      <c r="C569" t="s">
        <v>720</v>
      </c>
      <c r="D569" t="s">
        <v>832</v>
      </c>
      <c r="E569" t="str">
        <f t="shared" si="8"/>
        <v>Puntledge R - Summer.2018</v>
      </c>
      <c r="F569">
        <v>0.41055599999999998</v>
      </c>
      <c r="G569">
        <v>0.58944399999999997</v>
      </c>
      <c r="H569">
        <v>0</v>
      </c>
      <c r="I569">
        <v>0</v>
      </c>
      <c r="J569" t="s">
        <v>677</v>
      </c>
      <c r="K569">
        <v>0.40978576700000002</v>
      </c>
      <c r="L569">
        <v>0.40978576700000002</v>
      </c>
    </row>
    <row r="570" spans="1:12" hidden="1" x14ac:dyDescent="0.25">
      <c r="A570" t="s">
        <v>720</v>
      </c>
      <c r="B570">
        <v>2019</v>
      </c>
      <c r="C570" t="s">
        <v>720</v>
      </c>
      <c r="D570" t="s">
        <v>832</v>
      </c>
      <c r="E570" t="str">
        <f t="shared" si="8"/>
        <v>Puntledge R - Summer.2019</v>
      </c>
      <c r="F570">
        <v>0.295653</v>
      </c>
      <c r="G570">
        <v>0.70434699999999995</v>
      </c>
      <c r="H570">
        <v>0</v>
      </c>
      <c r="I570">
        <v>0</v>
      </c>
      <c r="J570" t="s">
        <v>677</v>
      </c>
      <c r="K570">
        <v>0.28534846899999999</v>
      </c>
      <c r="L570">
        <v>0.28534846899999999</v>
      </c>
    </row>
    <row r="571" spans="1:12" hidden="1" x14ac:dyDescent="0.25">
      <c r="A571" t="s">
        <v>720</v>
      </c>
      <c r="B571">
        <v>2020</v>
      </c>
      <c r="C571" t="s">
        <v>720</v>
      </c>
      <c r="D571" t="s">
        <v>832</v>
      </c>
      <c r="E571" t="str">
        <f t="shared" si="8"/>
        <v>Puntledge R - Summer.2020</v>
      </c>
      <c r="F571">
        <v>0.112025</v>
      </c>
      <c r="G571">
        <v>0.88797499999999996</v>
      </c>
      <c r="H571">
        <v>0</v>
      </c>
      <c r="I571">
        <v>0</v>
      </c>
      <c r="J571" t="s">
        <v>677</v>
      </c>
      <c r="K571">
        <v>0.17988337300000001</v>
      </c>
      <c r="L571">
        <v>0.17988337300000001</v>
      </c>
    </row>
    <row r="572" spans="1:12" hidden="1" x14ac:dyDescent="0.25">
      <c r="A572" t="s">
        <v>720</v>
      </c>
      <c r="B572">
        <v>2021</v>
      </c>
      <c r="C572" t="s">
        <v>720</v>
      </c>
      <c r="D572" t="s">
        <v>832</v>
      </c>
      <c r="E572" t="str">
        <f t="shared" si="8"/>
        <v>Puntledge R - Summer.2021</v>
      </c>
      <c r="F572">
        <v>0.24560699999999999</v>
      </c>
      <c r="G572">
        <v>0.75439299999999998</v>
      </c>
      <c r="H572">
        <v>0</v>
      </c>
      <c r="I572">
        <v>0</v>
      </c>
      <c r="J572" t="s">
        <v>677</v>
      </c>
      <c r="K572">
        <v>0.24560831399999999</v>
      </c>
      <c r="L572">
        <v>0.24560831399999999</v>
      </c>
    </row>
    <row r="573" spans="1:12" hidden="1" x14ac:dyDescent="0.25">
      <c r="A573" t="s">
        <v>681</v>
      </c>
      <c r="B573">
        <v>1998</v>
      </c>
      <c r="C573" t="s">
        <v>681</v>
      </c>
      <c r="D573" t="s">
        <v>832</v>
      </c>
      <c r="E573" t="str">
        <f t="shared" si="8"/>
        <v>Campbell/Quinsam R.1998</v>
      </c>
      <c r="F573">
        <v>0.30258099999999999</v>
      </c>
      <c r="G573">
        <v>0.67423500000000003</v>
      </c>
      <c r="H573">
        <v>2.3184E-2</v>
      </c>
      <c r="I573">
        <v>2.3184E-2</v>
      </c>
      <c r="J573" t="s">
        <v>677</v>
      </c>
      <c r="K573">
        <v>0.15443003499999999</v>
      </c>
      <c r="L573">
        <v>0.15546462899999999</v>
      </c>
    </row>
    <row r="574" spans="1:12" hidden="1" x14ac:dyDescent="0.25">
      <c r="A574" t="s">
        <v>681</v>
      </c>
      <c r="B574">
        <v>1999</v>
      </c>
      <c r="C574" t="s">
        <v>681</v>
      </c>
      <c r="D574" t="s">
        <v>832</v>
      </c>
      <c r="E574" t="str">
        <f t="shared" si="8"/>
        <v>Campbell/Quinsam R.1999</v>
      </c>
      <c r="F574">
        <v>0.30065799999999998</v>
      </c>
      <c r="G574">
        <v>0.69270900000000002</v>
      </c>
      <c r="H574">
        <v>6.633E-3</v>
      </c>
      <c r="I574">
        <v>6.633E-3</v>
      </c>
      <c r="J574" t="s">
        <v>677</v>
      </c>
      <c r="K574">
        <v>0.170761726</v>
      </c>
      <c r="L574">
        <v>0.170761726</v>
      </c>
    </row>
    <row r="575" spans="1:12" hidden="1" x14ac:dyDescent="0.25">
      <c r="A575" t="s">
        <v>681</v>
      </c>
      <c r="B575">
        <v>2000</v>
      </c>
      <c r="C575" t="s">
        <v>681</v>
      </c>
      <c r="D575" t="s">
        <v>832</v>
      </c>
      <c r="E575" t="str">
        <f t="shared" si="8"/>
        <v>Campbell/Quinsam R.2000</v>
      </c>
      <c r="F575">
        <v>0.26120100000000002</v>
      </c>
      <c r="G575">
        <v>0.73587400000000003</v>
      </c>
      <c r="H575">
        <v>2.9250000000000001E-3</v>
      </c>
      <c r="I575">
        <v>2.9250000000000001E-3</v>
      </c>
      <c r="J575" t="s">
        <v>677</v>
      </c>
      <c r="K575">
        <v>0.14862824899999999</v>
      </c>
      <c r="L575">
        <v>0.14921256899999999</v>
      </c>
    </row>
    <row r="576" spans="1:12" hidden="1" x14ac:dyDescent="0.25">
      <c r="A576" t="s">
        <v>681</v>
      </c>
      <c r="B576">
        <v>2001</v>
      </c>
      <c r="C576" t="s">
        <v>681</v>
      </c>
      <c r="D576" t="s">
        <v>832</v>
      </c>
      <c r="E576" t="str">
        <f t="shared" si="8"/>
        <v>Campbell/Quinsam R.2001</v>
      </c>
      <c r="F576">
        <v>0.27132299999999998</v>
      </c>
      <c r="G576">
        <v>0.72733999999999999</v>
      </c>
      <c r="H576">
        <v>1.3370000000000001E-3</v>
      </c>
      <c r="I576">
        <v>1.3370000000000001E-3</v>
      </c>
      <c r="J576" t="s">
        <v>677</v>
      </c>
      <c r="K576">
        <v>0.20288435199999999</v>
      </c>
      <c r="L576">
        <v>0.20288435199999999</v>
      </c>
    </row>
    <row r="577" spans="1:12" hidden="1" x14ac:dyDescent="0.25">
      <c r="A577" t="s">
        <v>681</v>
      </c>
      <c r="B577">
        <v>2002</v>
      </c>
      <c r="C577" t="s">
        <v>681</v>
      </c>
      <c r="D577" t="s">
        <v>832</v>
      </c>
      <c r="E577" t="str">
        <f t="shared" si="8"/>
        <v>Campbell/Quinsam R.2002</v>
      </c>
      <c r="F577">
        <v>0.34168100000000001</v>
      </c>
      <c r="G577">
        <v>0.65301299999999995</v>
      </c>
      <c r="H577">
        <v>5.3070000000000001E-3</v>
      </c>
      <c r="I577">
        <v>5.3070000000000001E-3</v>
      </c>
      <c r="J577" t="s">
        <v>677</v>
      </c>
      <c r="K577">
        <v>0.20872544400000001</v>
      </c>
      <c r="L577">
        <v>0.21053017199999999</v>
      </c>
    </row>
    <row r="578" spans="1:12" hidden="1" x14ac:dyDescent="0.25">
      <c r="A578" t="s">
        <v>681</v>
      </c>
      <c r="B578">
        <v>2003</v>
      </c>
      <c r="C578" t="s">
        <v>681</v>
      </c>
      <c r="D578" t="s">
        <v>832</v>
      </c>
      <c r="E578" t="str">
        <f t="shared" si="8"/>
        <v>Campbell/Quinsam R.2003</v>
      </c>
      <c r="F578">
        <v>0.32507999999999998</v>
      </c>
      <c r="G578">
        <v>0.67491999999999996</v>
      </c>
      <c r="H578">
        <v>0</v>
      </c>
      <c r="I578">
        <v>0</v>
      </c>
      <c r="J578" t="s">
        <v>677</v>
      </c>
      <c r="K578">
        <v>7.2997843000000007E-2</v>
      </c>
      <c r="L578">
        <v>7.2997843000000007E-2</v>
      </c>
    </row>
    <row r="579" spans="1:12" hidden="1" x14ac:dyDescent="0.25">
      <c r="A579" t="s">
        <v>681</v>
      </c>
      <c r="B579">
        <v>2004</v>
      </c>
      <c r="C579" t="s">
        <v>681</v>
      </c>
      <c r="D579" t="s">
        <v>832</v>
      </c>
      <c r="E579" t="str">
        <f t="shared" si="8"/>
        <v>Campbell/Quinsam R.2004</v>
      </c>
      <c r="F579">
        <v>0.33625300000000002</v>
      </c>
      <c r="G579">
        <v>0.65288800000000002</v>
      </c>
      <c r="H579">
        <v>1.0859000000000001E-2</v>
      </c>
      <c r="I579">
        <v>1.0859000000000001E-2</v>
      </c>
      <c r="J579" t="s">
        <v>677</v>
      </c>
      <c r="K579">
        <v>0.12663771300000001</v>
      </c>
      <c r="L579">
        <v>0.12698078300000001</v>
      </c>
    </row>
    <row r="580" spans="1:12" hidden="1" x14ac:dyDescent="0.25">
      <c r="A580" t="s">
        <v>681</v>
      </c>
      <c r="B580">
        <v>2005</v>
      </c>
      <c r="C580" t="s">
        <v>681</v>
      </c>
      <c r="D580" t="s">
        <v>832</v>
      </c>
      <c r="E580" t="str">
        <f t="shared" si="8"/>
        <v>Campbell/Quinsam R.2005</v>
      </c>
      <c r="F580">
        <v>0.332706</v>
      </c>
      <c r="G580">
        <v>0.65593000000000001</v>
      </c>
      <c r="H580">
        <v>1.1364000000000001E-2</v>
      </c>
      <c r="I580">
        <v>1.1364000000000001E-2</v>
      </c>
      <c r="J580" t="s">
        <v>677</v>
      </c>
      <c r="K580">
        <v>0.177970772</v>
      </c>
      <c r="L580">
        <v>0.18138578799999999</v>
      </c>
    </row>
    <row r="581" spans="1:12" hidden="1" x14ac:dyDescent="0.25">
      <c r="A581" t="s">
        <v>681</v>
      </c>
      <c r="B581">
        <v>2006</v>
      </c>
      <c r="C581" t="s">
        <v>681</v>
      </c>
      <c r="D581" t="s">
        <v>832</v>
      </c>
      <c r="E581" t="str">
        <f t="shared" si="8"/>
        <v>Campbell/Quinsam R.2006</v>
      </c>
      <c r="F581">
        <v>0.33888200000000002</v>
      </c>
      <c r="G581">
        <v>0.65835699999999997</v>
      </c>
      <c r="H581">
        <v>2.761E-3</v>
      </c>
      <c r="I581">
        <v>2.761E-3</v>
      </c>
      <c r="J581" t="s">
        <v>677</v>
      </c>
      <c r="K581">
        <v>0.17739260600000001</v>
      </c>
      <c r="L581">
        <v>0.17869870400000001</v>
      </c>
    </row>
    <row r="582" spans="1:12" hidden="1" x14ac:dyDescent="0.25">
      <c r="A582" t="s">
        <v>681</v>
      </c>
      <c r="B582">
        <v>2007</v>
      </c>
      <c r="C582" t="s">
        <v>681</v>
      </c>
      <c r="D582" t="s">
        <v>832</v>
      </c>
      <c r="E582" t="str">
        <f t="shared" ref="E582:E645" si="9">A582&amp;"."&amp;B582</f>
        <v>Campbell/Quinsam R.2007</v>
      </c>
      <c r="F582">
        <v>0.30067100000000002</v>
      </c>
      <c r="G582">
        <v>0.66228900000000002</v>
      </c>
      <c r="H582">
        <v>3.7039999999999997E-2</v>
      </c>
      <c r="I582">
        <v>3.7039999999999997E-2</v>
      </c>
      <c r="J582" t="s">
        <v>677</v>
      </c>
      <c r="K582">
        <v>0.14887407999999999</v>
      </c>
      <c r="L582">
        <v>0.149111676</v>
      </c>
    </row>
    <row r="583" spans="1:12" hidden="1" x14ac:dyDescent="0.25">
      <c r="A583" t="s">
        <v>681</v>
      </c>
      <c r="B583">
        <v>2008</v>
      </c>
      <c r="C583" t="s">
        <v>681</v>
      </c>
      <c r="D583" t="s">
        <v>832</v>
      </c>
      <c r="E583" t="str">
        <f t="shared" si="9"/>
        <v>Campbell/Quinsam R.2008</v>
      </c>
      <c r="F583">
        <v>0.354796</v>
      </c>
      <c r="G583">
        <v>0.64261599999999997</v>
      </c>
      <c r="H583">
        <v>2.588E-3</v>
      </c>
      <c r="I583">
        <v>2.588E-3</v>
      </c>
      <c r="J583" t="s">
        <v>677</v>
      </c>
      <c r="K583">
        <v>0.222308591</v>
      </c>
      <c r="L583">
        <v>0.22336531100000001</v>
      </c>
    </row>
    <row r="584" spans="1:12" hidden="1" x14ac:dyDescent="0.25">
      <c r="A584" t="s">
        <v>681</v>
      </c>
      <c r="B584">
        <v>2009</v>
      </c>
      <c r="C584" t="s">
        <v>681</v>
      </c>
      <c r="D584" t="s">
        <v>832</v>
      </c>
      <c r="E584" t="str">
        <f t="shared" si="9"/>
        <v>Campbell/Quinsam R.2009</v>
      </c>
      <c r="F584">
        <v>0.44330000000000003</v>
      </c>
      <c r="G584">
        <v>0.55669999999999997</v>
      </c>
      <c r="H584">
        <v>0</v>
      </c>
      <c r="I584">
        <v>0</v>
      </c>
      <c r="J584" t="s">
        <v>677</v>
      </c>
      <c r="K584">
        <v>0.278397265</v>
      </c>
      <c r="L584">
        <v>0.278397265</v>
      </c>
    </row>
    <row r="585" spans="1:12" hidden="1" x14ac:dyDescent="0.25">
      <c r="A585" t="s">
        <v>681</v>
      </c>
      <c r="B585">
        <v>2010</v>
      </c>
      <c r="C585" t="s">
        <v>681</v>
      </c>
      <c r="D585" t="s">
        <v>832</v>
      </c>
      <c r="E585" t="str">
        <f t="shared" si="9"/>
        <v>Campbell/Quinsam R.2010</v>
      </c>
      <c r="F585">
        <v>0.39832600000000001</v>
      </c>
      <c r="G585">
        <v>0.59307299999999996</v>
      </c>
      <c r="H585">
        <v>8.6009999999999993E-3</v>
      </c>
      <c r="I585">
        <v>8.6009999999999993E-3</v>
      </c>
      <c r="J585" t="s">
        <v>677</v>
      </c>
      <c r="K585">
        <v>0.196420186</v>
      </c>
      <c r="L585">
        <v>0.19646350200000001</v>
      </c>
    </row>
    <row r="586" spans="1:12" hidden="1" x14ac:dyDescent="0.25">
      <c r="A586" t="s">
        <v>681</v>
      </c>
      <c r="B586">
        <v>2011</v>
      </c>
      <c r="C586" t="s">
        <v>681</v>
      </c>
      <c r="D586" t="s">
        <v>832</v>
      </c>
      <c r="E586" t="str">
        <f t="shared" si="9"/>
        <v>Campbell/Quinsam R.2011</v>
      </c>
      <c r="F586">
        <v>0.30051600000000001</v>
      </c>
      <c r="G586">
        <v>0.68667900000000004</v>
      </c>
      <c r="H586">
        <v>1.2805E-2</v>
      </c>
      <c r="I586">
        <v>1.2805E-2</v>
      </c>
      <c r="J586" t="s">
        <v>677</v>
      </c>
      <c r="K586">
        <v>4.8960229000000001E-2</v>
      </c>
      <c r="L586">
        <v>4.9427288E-2</v>
      </c>
    </row>
    <row r="587" spans="1:12" hidden="1" x14ac:dyDescent="0.25">
      <c r="A587" t="s">
        <v>681</v>
      </c>
      <c r="B587">
        <v>2012</v>
      </c>
      <c r="C587" t="s">
        <v>681</v>
      </c>
      <c r="D587" t="s">
        <v>832</v>
      </c>
      <c r="E587" t="str">
        <f t="shared" si="9"/>
        <v>Campbell/Quinsam R.2012</v>
      </c>
      <c r="F587">
        <v>0.44264300000000001</v>
      </c>
      <c r="G587">
        <v>0.54890300000000003</v>
      </c>
      <c r="H587">
        <v>8.4539999999999997E-3</v>
      </c>
      <c r="I587">
        <v>8.4539999999999997E-3</v>
      </c>
      <c r="J587" t="s">
        <v>677</v>
      </c>
      <c r="K587">
        <v>0.19048121000000001</v>
      </c>
      <c r="L587">
        <v>0.190585225</v>
      </c>
    </row>
    <row r="588" spans="1:12" hidden="1" x14ac:dyDescent="0.25">
      <c r="A588" t="s">
        <v>681</v>
      </c>
      <c r="B588">
        <v>2013</v>
      </c>
      <c r="C588" t="s">
        <v>681</v>
      </c>
      <c r="D588" t="s">
        <v>832</v>
      </c>
      <c r="E588" t="str">
        <f t="shared" si="9"/>
        <v>Campbell/Quinsam R.2013</v>
      </c>
      <c r="F588">
        <v>0.34251500000000001</v>
      </c>
      <c r="G588">
        <v>0.65739899999999996</v>
      </c>
      <c r="H588">
        <v>8.6000000000000003E-5</v>
      </c>
      <c r="I588">
        <v>8.6000000000000003E-5</v>
      </c>
      <c r="J588" t="s">
        <v>677</v>
      </c>
      <c r="K588">
        <v>0.15455823799999999</v>
      </c>
      <c r="L588">
        <v>0.15455823799999999</v>
      </c>
    </row>
    <row r="589" spans="1:12" hidden="1" x14ac:dyDescent="0.25">
      <c r="A589" t="s">
        <v>681</v>
      </c>
      <c r="B589">
        <v>2014</v>
      </c>
      <c r="C589" t="s">
        <v>681</v>
      </c>
      <c r="D589" t="s">
        <v>832</v>
      </c>
      <c r="E589" t="str">
        <f t="shared" si="9"/>
        <v>Campbell/Quinsam R.2014</v>
      </c>
      <c r="F589">
        <v>0.34769899999999998</v>
      </c>
      <c r="G589">
        <v>0.65109700000000004</v>
      </c>
      <c r="H589">
        <v>1.2030000000000001E-3</v>
      </c>
      <c r="I589">
        <v>1.2030000000000001E-3</v>
      </c>
      <c r="J589" t="s">
        <v>677</v>
      </c>
      <c r="K589">
        <v>0.201420082</v>
      </c>
      <c r="L589">
        <v>0.20144574700000001</v>
      </c>
    </row>
    <row r="590" spans="1:12" hidden="1" x14ac:dyDescent="0.25">
      <c r="A590" t="s">
        <v>681</v>
      </c>
      <c r="B590">
        <v>2015</v>
      </c>
      <c r="C590" t="s">
        <v>681</v>
      </c>
      <c r="D590" t="s">
        <v>832</v>
      </c>
      <c r="E590" t="str">
        <f t="shared" si="9"/>
        <v>Campbell/Quinsam R.2015</v>
      </c>
      <c r="F590">
        <v>0.37536000000000003</v>
      </c>
      <c r="G590">
        <v>0.62143700000000002</v>
      </c>
      <c r="H590">
        <v>3.2030000000000001E-3</v>
      </c>
      <c r="I590">
        <v>3.2030000000000001E-3</v>
      </c>
      <c r="J590" t="s">
        <v>677</v>
      </c>
      <c r="K590">
        <v>0.27542485999999999</v>
      </c>
      <c r="L590">
        <v>0.27556571099999999</v>
      </c>
    </row>
    <row r="591" spans="1:12" hidden="1" x14ac:dyDescent="0.25">
      <c r="A591" t="s">
        <v>681</v>
      </c>
      <c r="B591">
        <v>2016</v>
      </c>
      <c r="C591" t="s">
        <v>681</v>
      </c>
      <c r="D591" t="s">
        <v>832</v>
      </c>
      <c r="E591" t="str">
        <f t="shared" si="9"/>
        <v>Campbell/Quinsam R.2016</v>
      </c>
      <c r="F591">
        <v>0.173343</v>
      </c>
      <c r="G591">
        <v>0.82635700000000001</v>
      </c>
      <c r="H591">
        <v>2.9999999999999997E-4</v>
      </c>
      <c r="I591">
        <v>2.9999999999999997E-4</v>
      </c>
      <c r="J591" t="s">
        <v>677</v>
      </c>
      <c r="K591">
        <v>0.13059832199999999</v>
      </c>
      <c r="L591">
        <v>0.13065327199999999</v>
      </c>
    </row>
    <row r="592" spans="1:12" hidden="1" x14ac:dyDescent="0.25">
      <c r="A592" t="s">
        <v>681</v>
      </c>
      <c r="B592">
        <v>2017</v>
      </c>
      <c r="C592" t="s">
        <v>681</v>
      </c>
      <c r="D592" t="s">
        <v>832</v>
      </c>
      <c r="E592" t="str">
        <f t="shared" si="9"/>
        <v>Campbell/Quinsam R.2017</v>
      </c>
      <c r="F592">
        <v>0.26397300000000001</v>
      </c>
      <c r="G592">
        <v>0.73420700000000005</v>
      </c>
      <c r="H592">
        <v>1.82E-3</v>
      </c>
      <c r="I592">
        <v>1.82E-3</v>
      </c>
      <c r="J592" t="s">
        <v>677</v>
      </c>
      <c r="K592">
        <v>4.4143160000000001E-2</v>
      </c>
      <c r="L592">
        <v>4.4259551000000001E-2</v>
      </c>
    </row>
    <row r="593" spans="1:12" hidden="1" x14ac:dyDescent="0.25">
      <c r="A593" t="s">
        <v>681</v>
      </c>
      <c r="B593">
        <v>2018</v>
      </c>
      <c r="C593" t="s">
        <v>681</v>
      </c>
      <c r="D593" t="s">
        <v>832</v>
      </c>
      <c r="E593" t="str">
        <f t="shared" si="9"/>
        <v>Campbell/Quinsam R.2018</v>
      </c>
      <c r="F593">
        <v>0.263984</v>
      </c>
      <c r="G593">
        <v>0.73491200000000001</v>
      </c>
      <c r="H593">
        <v>1.1039999999999999E-3</v>
      </c>
      <c r="I593">
        <v>1.1039999999999999E-3</v>
      </c>
      <c r="J593" t="s">
        <v>677</v>
      </c>
      <c r="K593">
        <v>0.13536405400000001</v>
      </c>
      <c r="L593">
        <v>0.13543981899999999</v>
      </c>
    </row>
    <row r="594" spans="1:12" hidden="1" x14ac:dyDescent="0.25">
      <c r="A594" t="s">
        <v>681</v>
      </c>
      <c r="B594">
        <v>2019</v>
      </c>
      <c r="C594" t="s">
        <v>681</v>
      </c>
      <c r="D594" t="s">
        <v>832</v>
      </c>
      <c r="E594" t="str">
        <f t="shared" si="9"/>
        <v>Campbell/Quinsam R.2019</v>
      </c>
      <c r="F594">
        <v>0.237926</v>
      </c>
      <c r="G594">
        <v>0.75965300000000002</v>
      </c>
      <c r="H594">
        <v>2.421E-3</v>
      </c>
      <c r="I594">
        <v>2.421E-3</v>
      </c>
      <c r="J594" t="s">
        <v>677</v>
      </c>
      <c r="K594">
        <v>0.10410340999999999</v>
      </c>
      <c r="L594">
        <v>0.104443166</v>
      </c>
    </row>
    <row r="595" spans="1:12" hidden="1" x14ac:dyDescent="0.25">
      <c r="A595" t="s">
        <v>681</v>
      </c>
      <c r="B595">
        <v>2020</v>
      </c>
      <c r="C595" t="s">
        <v>681</v>
      </c>
      <c r="D595" t="s">
        <v>832</v>
      </c>
      <c r="E595" t="str">
        <f t="shared" si="9"/>
        <v>Campbell/Quinsam R.2020</v>
      </c>
      <c r="F595">
        <v>0.37113499999999999</v>
      </c>
      <c r="G595">
        <v>0.61791700000000005</v>
      </c>
      <c r="H595">
        <v>1.0947E-2</v>
      </c>
      <c r="I595">
        <v>1.0947E-2</v>
      </c>
      <c r="J595" t="s">
        <v>677</v>
      </c>
      <c r="K595">
        <v>0.17739380799999999</v>
      </c>
      <c r="L595">
        <v>0.17767240500000001</v>
      </c>
    </row>
    <row r="596" spans="1:12" hidden="1" x14ac:dyDescent="0.25">
      <c r="A596" t="s">
        <v>681</v>
      </c>
      <c r="B596">
        <v>2021</v>
      </c>
      <c r="C596" t="s">
        <v>681</v>
      </c>
      <c r="D596" t="s">
        <v>832</v>
      </c>
      <c r="E596" t="str">
        <f t="shared" si="9"/>
        <v>Campbell/Quinsam R.2021</v>
      </c>
      <c r="F596">
        <v>0.26124199999999997</v>
      </c>
      <c r="G596">
        <v>0.73875800000000003</v>
      </c>
      <c r="H596">
        <v>0</v>
      </c>
      <c r="I596">
        <v>0</v>
      </c>
      <c r="J596" t="s">
        <v>677</v>
      </c>
      <c r="K596">
        <v>1.7828189000000001E-2</v>
      </c>
      <c r="L596">
        <v>1.7828189000000001E-2</v>
      </c>
    </row>
    <row r="597" spans="1:12" hidden="1" x14ac:dyDescent="0.25">
      <c r="A597" t="s">
        <v>684</v>
      </c>
      <c r="B597">
        <v>1998</v>
      </c>
      <c r="C597" t="s">
        <v>684</v>
      </c>
      <c r="D597" t="s">
        <v>798</v>
      </c>
      <c r="E597" t="str">
        <f t="shared" si="9"/>
        <v>Capilano R.1998</v>
      </c>
      <c r="F597">
        <v>0.21202699999999999</v>
      </c>
      <c r="G597">
        <v>0.73522500000000002</v>
      </c>
      <c r="H597">
        <v>5.2747000000000002E-2</v>
      </c>
      <c r="I597">
        <v>5.2747000000000002E-2</v>
      </c>
      <c r="J597" t="s">
        <v>677</v>
      </c>
      <c r="K597">
        <v>0.216984925</v>
      </c>
      <c r="L597">
        <v>0.227977086</v>
      </c>
    </row>
    <row r="598" spans="1:12" hidden="1" x14ac:dyDescent="0.25">
      <c r="A598" t="s">
        <v>684</v>
      </c>
      <c r="B598">
        <v>1999</v>
      </c>
      <c r="C598" t="s">
        <v>684</v>
      </c>
      <c r="D598" t="s">
        <v>798</v>
      </c>
      <c r="E598" t="str">
        <f t="shared" si="9"/>
        <v>Capilano R.1999</v>
      </c>
      <c r="F598">
        <v>1.9016000000000002E-2</v>
      </c>
      <c r="G598">
        <v>0.98098399999999997</v>
      </c>
      <c r="H598">
        <v>0</v>
      </c>
      <c r="I598">
        <v>0</v>
      </c>
      <c r="J598" t="s">
        <v>677</v>
      </c>
      <c r="K598">
        <v>4.1238938000000003E-2</v>
      </c>
      <c r="L598">
        <v>4.1238938000000003E-2</v>
      </c>
    </row>
    <row r="599" spans="1:12" hidden="1" x14ac:dyDescent="0.25">
      <c r="A599" t="s">
        <v>684</v>
      </c>
      <c r="B599">
        <v>2000</v>
      </c>
      <c r="C599" t="s">
        <v>684</v>
      </c>
      <c r="D599" t="s">
        <v>798</v>
      </c>
      <c r="E599" t="str">
        <f t="shared" si="9"/>
        <v>Capilano R.2000</v>
      </c>
      <c r="F599">
        <v>0.12818599999999999</v>
      </c>
      <c r="G599">
        <v>0.87181399999999998</v>
      </c>
      <c r="H599">
        <v>0</v>
      </c>
      <c r="I599">
        <v>0</v>
      </c>
      <c r="J599" t="s">
        <v>677</v>
      </c>
      <c r="K599">
        <v>0.11545454500000001</v>
      </c>
      <c r="L599">
        <v>0.11545454500000001</v>
      </c>
    </row>
    <row r="600" spans="1:12" hidden="1" x14ac:dyDescent="0.25">
      <c r="A600" t="s">
        <v>684</v>
      </c>
      <c r="B600">
        <v>2001</v>
      </c>
      <c r="C600" t="s">
        <v>684</v>
      </c>
      <c r="D600" t="s">
        <v>798</v>
      </c>
      <c r="E600" t="str">
        <f t="shared" si="9"/>
        <v>Capilano R.2001</v>
      </c>
      <c r="F600">
        <v>0.33281699999999997</v>
      </c>
      <c r="G600">
        <v>0.647984</v>
      </c>
      <c r="H600">
        <v>1.9199000000000001E-2</v>
      </c>
      <c r="I600">
        <v>1.9199000000000001E-2</v>
      </c>
      <c r="J600" t="s">
        <v>677</v>
      </c>
      <c r="K600">
        <v>0.31975694399999999</v>
      </c>
      <c r="L600">
        <v>0.32614104199999999</v>
      </c>
    </row>
    <row r="601" spans="1:12" hidden="1" x14ac:dyDescent="0.25">
      <c r="A601" t="s">
        <v>684</v>
      </c>
      <c r="B601">
        <v>2002</v>
      </c>
      <c r="C601" t="s">
        <v>684</v>
      </c>
      <c r="D601" t="s">
        <v>798</v>
      </c>
      <c r="E601" t="str">
        <f t="shared" si="9"/>
        <v>Capilano R.2002</v>
      </c>
      <c r="F601">
        <v>0.64094700000000004</v>
      </c>
      <c r="G601">
        <v>0.35905300000000001</v>
      </c>
      <c r="H601">
        <v>0</v>
      </c>
      <c r="I601">
        <v>0</v>
      </c>
      <c r="J601" t="s">
        <v>677</v>
      </c>
      <c r="K601">
        <v>0.64094736799999996</v>
      </c>
      <c r="L601">
        <v>0.64094736799999996</v>
      </c>
    </row>
    <row r="602" spans="1:12" hidden="1" x14ac:dyDescent="0.25">
      <c r="A602" t="s">
        <v>684</v>
      </c>
      <c r="B602">
        <v>2003</v>
      </c>
      <c r="C602" t="s">
        <v>684</v>
      </c>
      <c r="D602" t="s">
        <v>798</v>
      </c>
      <c r="E602" t="str">
        <f t="shared" si="9"/>
        <v>Capilano R.2003</v>
      </c>
      <c r="F602">
        <v>0.76125200000000004</v>
      </c>
      <c r="G602">
        <v>0.23874799999999999</v>
      </c>
      <c r="H602">
        <v>0</v>
      </c>
      <c r="I602">
        <v>0</v>
      </c>
      <c r="J602" t="s">
        <v>677</v>
      </c>
      <c r="K602">
        <v>0.76116959100000003</v>
      </c>
      <c r="L602">
        <v>0.76116959100000003</v>
      </c>
    </row>
    <row r="603" spans="1:12" hidden="1" x14ac:dyDescent="0.25">
      <c r="A603" t="s">
        <v>684</v>
      </c>
      <c r="B603">
        <v>2004</v>
      </c>
      <c r="C603" t="s">
        <v>684</v>
      </c>
      <c r="D603" t="s">
        <v>798</v>
      </c>
      <c r="E603" t="str">
        <f t="shared" si="9"/>
        <v>Capilano R.2004</v>
      </c>
      <c r="F603">
        <v>0.992869</v>
      </c>
      <c r="G603">
        <v>7.1310000000000002E-3</v>
      </c>
      <c r="H603">
        <v>0</v>
      </c>
      <c r="I603">
        <v>0</v>
      </c>
      <c r="J603" t="s">
        <v>677</v>
      </c>
      <c r="K603">
        <v>0.99215735999999999</v>
      </c>
      <c r="L603">
        <v>0.99215735999999999</v>
      </c>
    </row>
    <row r="604" spans="1:12" hidden="1" x14ac:dyDescent="0.25">
      <c r="A604" t="s">
        <v>684</v>
      </c>
      <c r="B604">
        <v>2015</v>
      </c>
      <c r="C604" t="s">
        <v>684</v>
      </c>
      <c r="D604" t="s">
        <v>798</v>
      </c>
      <c r="E604" t="str">
        <f t="shared" si="9"/>
        <v>Capilano R.2015</v>
      </c>
      <c r="F604">
        <v>0.47439199999999998</v>
      </c>
      <c r="G604">
        <v>0.48004599999999997</v>
      </c>
      <c r="H604">
        <v>4.5561999999999998E-2</v>
      </c>
      <c r="I604">
        <v>4.5561999999999998E-2</v>
      </c>
      <c r="J604" t="s">
        <v>677</v>
      </c>
      <c r="K604">
        <v>0.45</v>
      </c>
    </row>
    <row r="605" spans="1:12" hidden="1" x14ac:dyDescent="0.25">
      <c r="A605" t="s">
        <v>684</v>
      </c>
      <c r="B605">
        <v>2016</v>
      </c>
      <c r="C605" t="s">
        <v>684</v>
      </c>
      <c r="D605" t="s">
        <v>798</v>
      </c>
      <c r="E605" t="str">
        <f t="shared" si="9"/>
        <v>Capilano R.2016</v>
      </c>
      <c r="F605">
        <v>0.29540300000000003</v>
      </c>
      <c r="G605">
        <v>0.70348200000000005</v>
      </c>
      <c r="H605">
        <v>1.1150000000000001E-3</v>
      </c>
      <c r="I605">
        <v>1.1150000000000001E-3</v>
      </c>
      <c r="J605" t="s">
        <v>677</v>
      </c>
      <c r="K605">
        <v>0.3</v>
      </c>
    </row>
    <row r="606" spans="1:12" hidden="1" x14ac:dyDescent="0.25">
      <c r="A606" t="s">
        <v>684</v>
      </c>
      <c r="B606">
        <v>2017</v>
      </c>
      <c r="C606" t="s">
        <v>684</v>
      </c>
      <c r="D606" t="s">
        <v>798</v>
      </c>
      <c r="E606" t="str">
        <f t="shared" si="9"/>
        <v>Capilano R.2017</v>
      </c>
      <c r="F606">
        <v>9.6016000000000004E-2</v>
      </c>
      <c r="G606">
        <v>0.90398400000000001</v>
      </c>
      <c r="H606">
        <v>0</v>
      </c>
      <c r="I606">
        <v>0</v>
      </c>
      <c r="J606" t="s">
        <v>677</v>
      </c>
      <c r="K606">
        <v>0.09</v>
      </c>
    </row>
    <row r="607" spans="1:12" hidden="1" x14ac:dyDescent="0.25">
      <c r="A607" t="s">
        <v>684</v>
      </c>
      <c r="B607">
        <v>2018</v>
      </c>
      <c r="C607" t="s">
        <v>684</v>
      </c>
      <c r="D607" t="s">
        <v>798</v>
      </c>
      <c r="E607" t="str">
        <f t="shared" si="9"/>
        <v>Capilano R.2018</v>
      </c>
      <c r="F607">
        <v>2.9859999999999999E-3</v>
      </c>
      <c r="G607">
        <v>0.99701399999999996</v>
      </c>
      <c r="H607">
        <v>0</v>
      </c>
      <c r="I607">
        <v>0</v>
      </c>
      <c r="J607" t="s">
        <v>677</v>
      </c>
      <c r="K607">
        <v>0</v>
      </c>
    </row>
    <row r="608" spans="1:12" hidden="1" x14ac:dyDescent="0.25">
      <c r="A608" t="s">
        <v>684</v>
      </c>
      <c r="B608">
        <v>2019</v>
      </c>
      <c r="C608" t="s">
        <v>684</v>
      </c>
      <c r="D608" t="s">
        <v>798</v>
      </c>
      <c r="E608" t="str">
        <f t="shared" si="9"/>
        <v>Capilano R.2019</v>
      </c>
      <c r="F608">
        <v>9.6467999999999998E-2</v>
      </c>
      <c r="G608">
        <v>0.903532</v>
      </c>
      <c r="H608">
        <v>0</v>
      </c>
      <c r="I608">
        <v>0</v>
      </c>
      <c r="J608" t="s">
        <v>677</v>
      </c>
      <c r="K608">
        <v>0.1</v>
      </c>
    </row>
    <row r="609" spans="1:12" hidden="1" x14ac:dyDescent="0.25">
      <c r="A609" t="s">
        <v>684</v>
      </c>
      <c r="B609">
        <v>2020</v>
      </c>
      <c r="C609" t="s">
        <v>684</v>
      </c>
      <c r="D609" t="s">
        <v>798</v>
      </c>
      <c r="E609" t="str">
        <f t="shared" si="9"/>
        <v>Capilano R.2020</v>
      </c>
      <c r="F609">
        <v>0.19095899999999999</v>
      </c>
      <c r="G609">
        <v>0.80782799999999999</v>
      </c>
      <c r="H609">
        <v>1.2130000000000001E-3</v>
      </c>
      <c r="I609">
        <v>1.2130000000000001E-3</v>
      </c>
      <c r="J609" t="s">
        <v>677</v>
      </c>
      <c r="K609">
        <v>0.19</v>
      </c>
    </row>
    <row r="610" spans="1:12" hidden="1" x14ac:dyDescent="0.25">
      <c r="A610" t="s">
        <v>684</v>
      </c>
      <c r="B610">
        <v>2021</v>
      </c>
      <c r="C610" t="s">
        <v>684</v>
      </c>
      <c r="D610" t="s">
        <v>798</v>
      </c>
      <c r="E610" t="str">
        <f t="shared" si="9"/>
        <v>Capilano R.2021</v>
      </c>
      <c r="F610">
        <v>0.45716099999999998</v>
      </c>
      <c r="G610">
        <v>0.54283899999999996</v>
      </c>
      <c r="H610">
        <v>0</v>
      </c>
      <c r="I610">
        <v>0</v>
      </c>
      <c r="J610" t="s">
        <v>677</v>
      </c>
    </row>
    <row r="611" spans="1:12" hidden="1" x14ac:dyDescent="0.25">
      <c r="A611" t="s">
        <v>707</v>
      </c>
      <c r="B611">
        <v>1998</v>
      </c>
      <c r="C611" t="s">
        <v>707</v>
      </c>
      <c r="D611" t="s">
        <v>798</v>
      </c>
      <c r="E611" t="str">
        <f t="shared" si="9"/>
        <v>Lang Cr.1998</v>
      </c>
      <c r="F611">
        <v>0.78229700000000002</v>
      </c>
      <c r="G611">
        <v>0.21770300000000001</v>
      </c>
      <c r="H611">
        <v>0</v>
      </c>
      <c r="I611">
        <v>0</v>
      </c>
      <c r="J611" t="s">
        <v>677</v>
      </c>
      <c r="K611">
        <v>0.78228165800000005</v>
      </c>
      <c r="L611">
        <v>0.78228165800000005</v>
      </c>
    </row>
    <row r="612" spans="1:12" hidden="1" x14ac:dyDescent="0.25">
      <c r="A612" t="s">
        <v>707</v>
      </c>
      <c r="B612">
        <v>2000</v>
      </c>
      <c r="C612" t="s">
        <v>707</v>
      </c>
      <c r="D612" t="s">
        <v>798</v>
      </c>
      <c r="E612" t="str">
        <f t="shared" si="9"/>
        <v>Lang Cr.2000</v>
      </c>
      <c r="F612">
        <v>0.88874699999999995</v>
      </c>
      <c r="G612">
        <v>0.111253</v>
      </c>
      <c r="H612">
        <v>0</v>
      </c>
      <c r="I612">
        <v>0</v>
      </c>
      <c r="J612" t="s">
        <v>677</v>
      </c>
      <c r="K612">
        <v>0.88873585099999997</v>
      </c>
      <c r="L612">
        <v>0.88873585099999997</v>
      </c>
    </row>
    <row r="613" spans="1:12" hidden="1" x14ac:dyDescent="0.25">
      <c r="A613" t="s">
        <v>707</v>
      </c>
      <c r="B613">
        <v>2001</v>
      </c>
      <c r="C613" t="s">
        <v>707</v>
      </c>
      <c r="D613" t="s">
        <v>798</v>
      </c>
      <c r="E613" t="str">
        <f t="shared" si="9"/>
        <v>Lang Cr.2001</v>
      </c>
      <c r="F613">
        <v>0.83984700000000001</v>
      </c>
      <c r="G613">
        <v>0.16015299999999999</v>
      </c>
      <c r="H613">
        <v>0</v>
      </c>
      <c r="I613">
        <v>0</v>
      </c>
      <c r="J613" t="s">
        <v>677</v>
      </c>
      <c r="K613">
        <v>0.83984559000000003</v>
      </c>
      <c r="L613">
        <v>0.83984559000000003</v>
      </c>
    </row>
    <row r="614" spans="1:12" hidden="1" x14ac:dyDescent="0.25">
      <c r="A614" t="s">
        <v>718</v>
      </c>
      <c r="B614">
        <v>2009</v>
      </c>
      <c r="C614" t="s">
        <v>718</v>
      </c>
      <c r="D614" t="s">
        <v>798</v>
      </c>
      <c r="E614" t="str">
        <f t="shared" si="9"/>
        <v>Phillips R.2009</v>
      </c>
      <c r="F614">
        <v>0.34482200000000002</v>
      </c>
      <c r="G614">
        <v>0.65517800000000004</v>
      </c>
      <c r="H614">
        <v>0</v>
      </c>
      <c r="I614">
        <v>0</v>
      </c>
      <c r="J614" t="s">
        <v>677</v>
      </c>
      <c r="K614">
        <v>0.34</v>
      </c>
      <c r="L614">
        <v>0.34</v>
      </c>
    </row>
    <row r="615" spans="1:12" hidden="1" x14ac:dyDescent="0.25">
      <c r="A615" t="s">
        <v>718</v>
      </c>
      <c r="B615">
        <v>2010</v>
      </c>
      <c r="C615" t="s">
        <v>718</v>
      </c>
      <c r="D615" t="s">
        <v>798</v>
      </c>
      <c r="E615" t="str">
        <f t="shared" si="9"/>
        <v>Phillips R.2010</v>
      </c>
      <c r="F615">
        <v>0.34037600000000001</v>
      </c>
      <c r="G615">
        <v>0.389959</v>
      </c>
      <c r="H615">
        <v>0.26966499999999999</v>
      </c>
      <c r="I615">
        <v>0.26966499999999999</v>
      </c>
      <c r="J615" t="s">
        <v>677</v>
      </c>
      <c r="K615">
        <v>0.1</v>
      </c>
      <c r="L615">
        <v>0.1</v>
      </c>
    </row>
    <row r="616" spans="1:12" hidden="1" x14ac:dyDescent="0.25">
      <c r="A616" t="s">
        <v>718</v>
      </c>
      <c r="B616">
        <v>2011</v>
      </c>
      <c r="C616" t="s">
        <v>718</v>
      </c>
      <c r="D616" t="s">
        <v>798</v>
      </c>
      <c r="E616" t="str">
        <f t="shared" si="9"/>
        <v>Phillips R.2011</v>
      </c>
      <c r="F616">
        <v>0.42780800000000002</v>
      </c>
      <c r="G616">
        <v>0.44931300000000002</v>
      </c>
      <c r="H616">
        <v>0.122879</v>
      </c>
      <c r="I616">
        <v>0.122879</v>
      </c>
      <c r="J616" t="s">
        <v>677</v>
      </c>
      <c r="K616">
        <v>0.38338046199999998</v>
      </c>
      <c r="L616">
        <v>0.44763968199999998</v>
      </c>
    </row>
    <row r="617" spans="1:12" hidden="1" x14ac:dyDescent="0.25">
      <c r="A617" t="s">
        <v>718</v>
      </c>
      <c r="B617">
        <v>2012</v>
      </c>
      <c r="C617" t="s">
        <v>718</v>
      </c>
      <c r="D617" t="s">
        <v>798</v>
      </c>
      <c r="E617" t="str">
        <f t="shared" si="9"/>
        <v>Phillips R.2012</v>
      </c>
      <c r="F617">
        <v>0.80615700000000001</v>
      </c>
      <c r="G617">
        <v>0.18871199999999999</v>
      </c>
      <c r="H617">
        <v>5.1310000000000001E-3</v>
      </c>
      <c r="I617">
        <v>5.1310000000000001E-3</v>
      </c>
      <c r="J617" t="s">
        <v>677</v>
      </c>
      <c r="K617">
        <v>0.77383539300000004</v>
      </c>
      <c r="L617">
        <v>0.77890754299999998</v>
      </c>
    </row>
    <row r="618" spans="1:12" hidden="1" x14ac:dyDescent="0.25">
      <c r="A618" t="s">
        <v>718</v>
      </c>
      <c r="B618">
        <v>2013</v>
      </c>
      <c r="C618" t="s">
        <v>718</v>
      </c>
      <c r="D618" t="s">
        <v>798</v>
      </c>
      <c r="E618" t="str">
        <f t="shared" si="9"/>
        <v>Phillips R.2013</v>
      </c>
      <c r="F618">
        <v>0.60992900000000005</v>
      </c>
      <c r="G618">
        <v>0.390071</v>
      </c>
      <c r="H618">
        <v>0</v>
      </c>
      <c r="I618">
        <v>0</v>
      </c>
      <c r="J618" t="s">
        <v>677</v>
      </c>
      <c r="K618">
        <v>0.70582795899999995</v>
      </c>
      <c r="L618">
        <v>0.70582795899999995</v>
      </c>
    </row>
    <row r="619" spans="1:12" hidden="1" x14ac:dyDescent="0.25">
      <c r="A619" t="s">
        <v>718</v>
      </c>
      <c r="B619">
        <v>2014</v>
      </c>
      <c r="C619" t="s">
        <v>718</v>
      </c>
      <c r="D619" t="s">
        <v>798</v>
      </c>
      <c r="E619" t="str">
        <f t="shared" si="9"/>
        <v>Phillips R.2014</v>
      </c>
      <c r="F619">
        <v>0.27760899999999999</v>
      </c>
      <c r="G619">
        <v>0.72239100000000001</v>
      </c>
      <c r="H619">
        <v>0</v>
      </c>
      <c r="I619">
        <v>0</v>
      </c>
      <c r="J619" t="s">
        <v>677</v>
      </c>
      <c r="K619">
        <v>0.28130728100000002</v>
      </c>
      <c r="L619">
        <v>0.28130728100000002</v>
      </c>
    </row>
    <row r="620" spans="1:12" hidden="1" x14ac:dyDescent="0.25">
      <c r="A620" t="s">
        <v>718</v>
      </c>
      <c r="B620">
        <v>2015</v>
      </c>
      <c r="C620" t="s">
        <v>718</v>
      </c>
      <c r="D620" t="s">
        <v>798</v>
      </c>
      <c r="E620" t="str">
        <f t="shared" si="9"/>
        <v>Phillips R.2015</v>
      </c>
      <c r="F620">
        <v>0.34896899999999997</v>
      </c>
      <c r="G620">
        <v>0.606101</v>
      </c>
      <c r="H620">
        <v>4.4928999999999997E-2</v>
      </c>
      <c r="I620">
        <v>4.4928999999999997E-2</v>
      </c>
      <c r="J620" t="s">
        <v>677</v>
      </c>
      <c r="K620">
        <v>0.32186701000000001</v>
      </c>
      <c r="L620">
        <v>0.33828093599999998</v>
      </c>
    </row>
    <row r="621" spans="1:12" hidden="1" x14ac:dyDescent="0.25">
      <c r="A621" t="s">
        <v>718</v>
      </c>
      <c r="B621">
        <v>2016</v>
      </c>
      <c r="C621" t="s">
        <v>718</v>
      </c>
      <c r="D621" t="s">
        <v>798</v>
      </c>
      <c r="E621" t="str">
        <f t="shared" si="9"/>
        <v>Phillips R.2016</v>
      </c>
      <c r="F621">
        <v>0.411717</v>
      </c>
      <c r="G621">
        <v>0.588283</v>
      </c>
      <c r="H621">
        <v>0</v>
      </c>
      <c r="I621">
        <v>0</v>
      </c>
      <c r="J621" t="s">
        <v>677</v>
      </c>
      <c r="K621">
        <v>0.58915946799999996</v>
      </c>
      <c r="L621">
        <v>0.58915946799999996</v>
      </c>
    </row>
    <row r="622" spans="1:12" hidden="1" x14ac:dyDescent="0.25">
      <c r="A622" t="s">
        <v>718</v>
      </c>
      <c r="B622">
        <v>2017</v>
      </c>
      <c r="C622" t="s">
        <v>718</v>
      </c>
      <c r="D622" t="s">
        <v>798</v>
      </c>
      <c r="E622" t="str">
        <f t="shared" si="9"/>
        <v>Phillips R.2017</v>
      </c>
      <c r="F622">
        <v>0.37022100000000002</v>
      </c>
      <c r="G622">
        <v>0.62977899999999998</v>
      </c>
      <c r="H622">
        <v>0</v>
      </c>
      <c r="I622">
        <v>0</v>
      </c>
      <c r="J622" t="s">
        <v>677</v>
      </c>
      <c r="K622">
        <v>0.57999999999999996</v>
      </c>
      <c r="L622">
        <v>0.57999999999999996</v>
      </c>
    </row>
    <row r="623" spans="1:12" hidden="1" x14ac:dyDescent="0.25">
      <c r="A623" t="s">
        <v>718</v>
      </c>
      <c r="B623">
        <v>2018</v>
      </c>
      <c r="C623" t="s">
        <v>718</v>
      </c>
      <c r="D623" t="s">
        <v>798</v>
      </c>
      <c r="E623" t="str">
        <f t="shared" si="9"/>
        <v>Phillips R.2018</v>
      </c>
      <c r="F623">
        <v>0.49226199999999998</v>
      </c>
      <c r="G623">
        <v>0.50773800000000002</v>
      </c>
      <c r="H623">
        <v>0</v>
      </c>
      <c r="I623">
        <v>0</v>
      </c>
      <c r="J623" t="s">
        <v>677</v>
      </c>
      <c r="K623">
        <v>0.60612871800000001</v>
      </c>
      <c r="L623">
        <v>0.60612871800000001</v>
      </c>
    </row>
    <row r="624" spans="1:12" hidden="1" x14ac:dyDescent="0.25">
      <c r="A624" t="s">
        <v>718</v>
      </c>
      <c r="B624">
        <v>2019</v>
      </c>
      <c r="C624" t="s">
        <v>718</v>
      </c>
      <c r="D624" t="s">
        <v>798</v>
      </c>
      <c r="E624" t="str">
        <f t="shared" si="9"/>
        <v>Phillips R.2019</v>
      </c>
      <c r="F624">
        <v>0.50809000000000004</v>
      </c>
      <c r="G624">
        <v>0.49191000000000001</v>
      </c>
      <c r="H624">
        <v>0</v>
      </c>
      <c r="I624">
        <v>0</v>
      </c>
      <c r="J624" t="s">
        <v>677</v>
      </c>
      <c r="K624">
        <v>0.57393793599999998</v>
      </c>
      <c r="L624">
        <v>0.57393793599999998</v>
      </c>
    </row>
    <row r="625" spans="1:12" hidden="1" x14ac:dyDescent="0.25">
      <c r="A625" t="s">
        <v>718</v>
      </c>
      <c r="B625">
        <v>2020</v>
      </c>
      <c r="C625" t="s">
        <v>718</v>
      </c>
      <c r="D625" t="s">
        <v>798</v>
      </c>
      <c r="E625" t="str">
        <f t="shared" si="9"/>
        <v>Phillips R.2020</v>
      </c>
      <c r="F625">
        <v>0.61041299999999998</v>
      </c>
      <c r="G625">
        <v>0.38958700000000002</v>
      </c>
      <c r="H625">
        <v>0</v>
      </c>
      <c r="I625">
        <v>0</v>
      </c>
      <c r="J625" t="s">
        <v>677</v>
      </c>
      <c r="K625">
        <v>0.61</v>
      </c>
      <c r="L625">
        <v>0.61</v>
      </c>
    </row>
    <row r="626" spans="1:12" hidden="1" x14ac:dyDescent="0.25">
      <c r="A626" t="s">
        <v>718</v>
      </c>
      <c r="B626">
        <v>2021</v>
      </c>
      <c r="C626" t="s">
        <v>718</v>
      </c>
      <c r="D626" t="s">
        <v>798</v>
      </c>
      <c r="E626" t="str">
        <f t="shared" si="9"/>
        <v>Phillips R.2021</v>
      </c>
      <c r="F626">
        <v>0.728468</v>
      </c>
      <c r="G626">
        <v>0.271532</v>
      </c>
      <c r="H626">
        <v>0</v>
      </c>
      <c r="I626">
        <v>0</v>
      </c>
      <c r="J626" t="s">
        <v>677</v>
      </c>
      <c r="K626">
        <v>0.73</v>
      </c>
      <c r="L626">
        <v>0.73</v>
      </c>
    </row>
    <row r="627" spans="1:12" hidden="1" x14ac:dyDescent="0.25">
      <c r="A627" t="s">
        <v>690</v>
      </c>
      <c r="B627">
        <v>1998</v>
      </c>
      <c r="C627" t="s">
        <v>690</v>
      </c>
      <c r="D627" t="s">
        <v>804</v>
      </c>
      <c r="E627" t="str">
        <f t="shared" si="9"/>
        <v>Chilliwack R.1998</v>
      </c>
      <c r="F627">
        <v>0.57380900000000001</v>
      </c>
      <c r="G627">
        <v>0.42281400000000002</v>
      </c>
      <c r="H627">
        <v>3.3769999999999998E-3</v>
      </c>
      <c r="I627">
        <v>3.3769999999999998E-3</v>
      </c>
      <c r="J627" t="s">
        <v>677</v>
      </c>
      <c r="K627">
        <v>0.25116622300000002</v>
      </c>
      <c r="L627">
        <v>0.25272257100000001</v>
      </c>
    </row>
    <row r="628" spans="1:12" hidden="1" x14ac:dyDescent="0.25">
      <c r="A628" t="s">
        <v>690</v>
      </c>
      <c r="B628">
        <v>1999</v>
      </c>
      <c r="C628" t="s">
        <v>690</v>
      </c>
      <c r="D628" t="s">
        <v>804</v>
      </c>
      <c r="E628" t="str">
        <f t="shared" si="9"/>
        <v>Chilliwack R.1999</v>
      </c>
      <c r="F628">
        <v>0.427178</v>
      </c>
      <c r="G628">
        <v>0.55803800000000003</v>
      </c>
      <c r="H628">
        <v>1.4784E-2</v>
      </c>
      <c r="I628">
        <v>1.4784E-2</v>
      </c>
      <c r="J628" t="s">
        <v>677</v>
      </c>
      <c r="K628">
        <v>0.30605178199999999</v>
      </c>
      <c r="L628">
        <v>0.31164166500000001</v>
      </c>
    </row>
    <row r="629" spans="1:12" hidden="1" x14ac:dyDescent="0.25">
      <c r="A629" t="s">
        <v>690</v>
      </c>
      <c r="B629">
        <v>2000</v>
      </c>
      <c r="C629" t="s">
        <v>690</v>
      </c>
      <c r="D629" t="s">
        <v>804</v>
      </c>
      <c r="E629" t="str">
        <f t="shared" si="9"/>
        <v>Chilliwack R.2000</v>
      </c>
      <c r="F629">
        <v>0.32998499999999997</v>
      </c>
      <c r="G629">
        <v>0.66364900000000004</v>
      </c>
      <c r="H629">
        <v>6.3660000000000001E-3</v>
      </c>
      <c r="I629">
        <v>6.3660000000000001E-3</v>
      </c>
      <c r="J629" t="s">
        <v>677</v>
      </c>
      <c r="K629">
        <v>0.28616170699999999</v>
      </c>
      <c r="L629">
        <v>0.28805193800000001</v>
      </c>
    </row>
    <row r="630" spans="1:12" hidden="1" x14ac:dyDescent="0.25">
      <c r="A630" t="s">
        <v>690</v>
      </c>
      <c r="B630">
        <v>2001</v>
      </c>
      <c r="C630" t="s">
        <v>690</v>
      </c>
      <c r="D630" t="s">
        <v>804</v>
      </c>
      <c r="E630" t="str">
        <f t="shared" si="9"/>
        <v>Chilliwack R.2001</v>
      </c>
      <c r="F630">
        <v>0.66678400000000004</v>
      </c>
      <c r="G630">
        <v>0.33241599999999999</v>
      </c>
      <c r="H630">
        <v>8.0000000000000004E-4</v>
      </c>
      <c r="I630">
        <v>8.0000000000000004E-4</v>
      </c>
      <c r="J630" t="s">
        <v>677</v>
      </c>
      <c r="K630">
        <v>0.570964201</v>
      </c>
      <c r="L630">
        <v>0.571578111</v>
      </c>
    </row>
    <row r="631" spans="1:12" hidden="1" x14ac:dyDescent="0.25">
      <c r="A631" t="s">
        <v>690</v>
      </c>
      <c r="B631">
        <v>2002</v>
      </c>
      <c r="C631" t="s">
        <v>690</v>
      </c>
      <c r="D631" t="s">
        <v>804</v>
      </c>
      <c r="E631" t="str">
        <f t="shared" si="9"/>
        <v>Chilliwack R.2002</v>
      </c>
      <c r="F631">
        <v>0.64477499999999999</v>
      </c>
      <c r="G631">
        <v>0.35507699999999998</v>
      </c>
      <c r="H631">
        <v>1.4799999999999999E-4</v>
      </c>
      <c r="I631">
        <v>1.4799999999999999E-4</v>
      </c>
      <c r="J631" t="s">
        <v>677</v>
      </c>
      <c r="K631">
        <v>0.36053882199999998</v>
      </c>
      <c r="L631">
        <v>0.36053882199999998</v>
      </c>
    </row>
    <row r="632" spans="1:12" hidden="1" x14ac:dyDescent="0.25">
      <c r="A632" t="s">
        <v>690</v>
      </c>
      <c r="B632">
        <v>2003</v>
      </c>
      <c r="C632" t="s">
        <v>690</v>
      </c>
      <c r="D632" t="s">
        <v>804</v>
      </c>
      <c r="E632" t="str">
        <f t="shared" si="9"/>
        <v>Chilliwack R.2003</v>
      </c>
      <c r="F632">
        <v>0.67874400000000001</v>
      </c>
      <c r="G632">
        <v>0.32036399999999998</v>
      </c>
      <c r="H632">
        <v>8.92E-4</v>
      </c>
      <c r="I632">
        <v>8.92E-4</v>
      </c>
      <c r="J632" t="s">
        <v>677</v>
      </c>
      <c r="K632">
        <v>0.39653166699999998</v>
      </c>
      <c r="L632">
        <v>0.39722260700000001</v>
      </c>
    </row>
    <row r="633" spans="1:12" hidden="1" x14ac:dyDescent="0.25">
      <c r="A633" t="s">
        <v>690</v>
      </c>
      <c r="B633">
        <v>2004</v>
      </c>
      <c r="C633" t="s">
        <v>690</v>
      </c>
      <c r="D633" t="s">
        <v>804</v>
      </c>
      <c r="E633" t="str">
        <f t="shared" si="9"/>
        <v>Chilliwack R.2004</v>
      </c>
      <c r="F633">
        <v>0.63515100000000002</v>
      </c>
      <c r="G633">
        <v>0.35730899999999999</v>
      </c>
      <c r="H633">
        <v>7.5399999999999998E-3</v>
      </c>
      <c r="I633">
        <v>7.5399999999999998E-3</v>
      </c>
      <c r="J633" t="s">
        <v>677</v>
      </c>
      <c r="K633">
        <v>0.41313716299999997</v>
      </c>
      <c r="L633">
        <v>0.41839369599999998</v>
      </c>
    </row>
    <row r="634" spans="1:12" hidden="1" x14ac:dyDescent="0.25">
      <c r="A634" t="s">
        <v>690</v>
      </c>
      <c r="B634">
        <v>2005</v>
      </c>
      <c r="C634" t="s">
        <v>690</v>
      </c>
      <c r="D634" t="s">
        <v>804</v>
      </c>
      <c r="E634" t="str">
        <f t="shared" si="9"/>
        <v>Chilliwack R.2005</v>
      </c>
      <c r="F634">
        <v>0.37775599999999998</v>
      </c>
      <c r="G634">
        <v>0.62146299999999999</v>
      </c>
      <c r="H634">
        <v>7.8100000000000001E-4</v>
      </c>
      <c r="I634">
        <v>7.8100000000000001E-4</v>
      </c>
      <c r="J634" t="s">
        <v>677</v>
      </c>
      <c r="K634">
        <v>0.27249961299999997</v>
      </c>
      <c r="L634">
        <v>0.27275439899999998</v>
      </c>
    </row>
    <row r="635" spans="1:12" hidden="1" x14ac:dyDescent="0.25">
      <c r="A635" t="s">
        <v>690</v>
      </c>
      <c r="B635">
        <v>2006</v>
      </c>
      <c r="C635" t="s">
        <v>690</v>
      </c>
      <c r="D635" t="s">
        <v>804</v>
      </c>
      <c r="E635" t="str">
        <f t="shared" si="9"/>
        <v>Chilliwack R.2006</v>
      </c>
      <c r="F635">
        <v>0.54697200000000001</v>
      </c>
      <c r="G635">
        <v>0.45300699999999999</v>
      </c>
      <c r="H635">
        <v>2.0999999999999999E-5</v>
      </c>
      <c r="I635">
        <v>2.0999999999999999E-5</v>
      </c>
      <c r="J635" t="s">
        <v>677</v>
      </c>
      <c r="K635">
        <v>0.43541298499999997</v>
      </c>
      <c r="L635">
        <v>0.43541298499999997</v>
      </c>
    </row>
    <row r="636" spans="1:12" hidden="1" x14ac:dyDescent="0.25">
      <c r="A636" t="s">
        <v>690</v>
      </c>
      <c r="B636">
        <v>2007</v>
      </c>
      <c r="C636" t="s">
        <v>690</v>
      </c>
      <c r="D636" t="s">
        <v>804</v>
      </c>
      <c r="E636" t="str">
        <f t="shared" si="9"/>
        <v>Chilliwack R.2007</v>
      </c>
      <c r="F636">
        <v>0.61462600000000001</v>
      </c>
      <c r="G636">
        <v>0.38537399999999999</v>
      </c>
      <c r="H636">
        <v>0</v>
      </c>
      <c r="I636">
        <v>0</v>
      </c>
      <c r="J636" t="s">
        <v>677</v>
      </c>
      <c r="K636">
        <v>0.457250718</v>
      </c>
      <c r="L636">
        <v>0.457250718</v>
      </c>
    </row>
    <row r="637" spans="1:12" hidden="1" x14ac:dyDescent="0.25">
      <c r="A637" t="s">
        <v>690</v>
      </c>
      <c r="B637">
        <v>2008</v>
      </c>
      <c r="C637" t="s">
        <v>690</v>
      </c>
      <c r="D637" t="s">
        <v>804</v>
      </c>
      <c r="E637" t="str">
        <f t="shared" si="9"/>
        <v>Chilliwack R.2008</v>
      </c>
      <c r="F637">
        <v>0.70393399999999995</v>
      </c>
      <c r="G637">
        <v>0.296066</v>
      </c>
      <c r="H637">
        <v>0</v>
      </c>
      <c r="I637">
        <v>0</v>
      </c>
      <c r="J637" t="s">
        <v>677</v>
      </c>
      <c r="K637">
        <v>0.33270961100000002</v>
      </c>
      <c r="L637">
        <v>0.33270961100000002</v>
      </c>
    </row>
    <row r="638" spans="1:12" hidden="1" x14ac:dyDescent="0.25">
      <c r="A638" t="s">
        <v>690</v>
      </c>
      <c r="B638">
        <v>2009</v>
      </c>
      <c r="C638" t="s">
        <v>690</v>
      </c>
      <c r="D638" t="s">
        <v>804</v>
      </c>
      <c r="E638" t="str">
        <f t="shared" si="9"/>
        <v>Chilliwack R.2009</v>
      </c>
      <c r="F638">
        <v>0.59417900000000001</v>
      </c>
      <c r="G638">
        <v>0.40511000000000003</v>
      </c>
      <c r="H638">
        <v>7.1100000000000004E-4</v>
      </c>
      <c r="I638">
        <v>7.1100000000000004E-4</v>
      </c>
      <c r="J638" t="s">
        <v>677</v>
      </c>
      <c r="K638">
        <v>0.21792108700000001</v>
      </c>
      <c r="L638">
        <v>0.21823642300000001</v>
      </c>
    </row>
    <row r="639" spans="1:12" hidden="1" x14ac:dyDescent="0.25">
      <c r="A639" t="s">
        <v>690</v>
      </c>
      <c r="B639">
        <v>2010</v>
      </c>
      <c r="C639" t="s">
        <v>690</v>
      </c>
      <c r="D639" t="s">
        <v>804</v>
      </c>
      <c r="E639" t="str">
        <f t="shared" si="9"/>
        <v>Chilliwack R.2010</v>
      </c>
      <c r="F639">
        <v>0.62617599999999995</v>
      </c>
      <c r="G639">
        <v>0.37382399999999999</v>
      </c>
      <c r="H639">
        <v>0</v>
      </c>
      <c r="I639">
        <v>0</v>
      </c>
      <c r="J639" t="s">
        <v>677</v>
      </c>
      <c r="K639">
        <v>0.112768746</v>
      </c>
      <c r="L639">
        <v>0.112768746</v>
      </c>
    </row>
    <row r="640" spans="1:12" hidden="1" x14ac:dyDescent="0.25">
      <c r="A640" t="s">
        <v>690</v>
      </c>
      <c r="B640">
        <v>2011</v>
      </c>
      <c r="C640" t="s">
        <v>690</v>
      </c>
      <c r="D640" t="s">
        <v>804</v>
      </c>
      <c r="E640" t="str">
        <f t="shared" si="9"/>
        <v>Chilliwack R.2011</v>
      </c>
      <c r="F640">
        <v>0.110301</v>
      </c>
      <c r="G640">
        <v>0.88969900000000002</v>
      </c>
      <c r="H640">
        <v>0</v>
      </c>
      <c r="I640">
        <v>0</v>
      </c>
      <c r="J640" t="s">
        <v>677</v>
      </c>
      <c r="K640">
        <v>1.6412774000000002E-2</v>
      </c>
      <c r="L640">
        <v>1.6412774000000002E-2</v>
      </c>
    </row>
    <row r="641" spans="1:12" hidden="1" x14ac:dyDescent="0.25">
      <c r="A641" t="s">
        <v>690</v>
      </c>
      <c r="B641">
        <v>2012</v>
      </c>
      <c r="C641" t="s">
        <v>690</v>
      </c>
      <c r="D641" t="s">
        <v>804</v>
      </c>
      <c r="E641" t="str">
        <f t="shared" si="9"/>
        <v>Chilliwack R.2012</v>
      </c>
      <c r="F641">
        <v>0.230627</v>
      </c>
      <c r="G641">
        <v>0.76932400000000001</v>
      </c>
      <c r="H641">
        <v>4.8999999999999998E-5</v>
      </c>
      <c r="I641">
        <v>4.8999999999999998E-5</v>
      </c>
      <c r="J641" t="s">
        <v>677</v>
      </c>
      <c r="K641">
        <v>0.194175661</v>
      </c>
      <c r="L641">
        <v>0.194186521</v>
      </c>
    </row>
    <row r="642" spans="1:12" hidden="1" x14ac:dyDescent="0.25">
      <c r="A642" t="s">
        <v>690</v>
      </c>
      <c r="B642">
        <v>2013</v>
      </c>
      <c r="C642" t="s">
        <v>690</v>
      </c>
      <c r="D642" t="s">
        <v>804</v>
      </c>
      <c r="E642" t="str">
        <f t="shared" si="9"/>
        <v>Chilliwack R.2013</v>
      </c>
      <c r="F642">
        <v>0.51798200000000005</v>
      </c>
      <c r="G642">
        <v>0.48100100000000001</v>
      </c>
      <c r="H642">
        <v>1.0169999999999999E-3</v>
      </c>
      <c r="I642">
        <v>1.0169999999999999E-3</v>
      </c>
      <c r="J642" t="s">
        <v>677</v>
      </c>
      <c r="K642">
        <v>0.46555679999999999</v>
      </c>
      <c r="L642">
        <v>0.46622843899999999</v>
      </c>
    </row>
    <row r="643" spans="1:12" hidden="1" x14ac:dyDescent="0.25">
      <c r="A643" t="s">
        <v>690</v>
      </c>
      <c r="B643">
        <v>2014</v>
      </c>
      <c r="C643" t="s">
        <v>690</v>
      </c>
      <c r="D643" t="s">
        <v>804</v>
      </c>
      <c r="E643" t="str">
        <f t="shared" si="9"/>
        <v>Chilliwack R.2014</v>
      </c>
      <c r="F643">
        <v>0.55910199999999999</v>
      </c>
      <c r="G643">
        <v>0.44089800000000001</v>
      </c>
      <c r="H643">
        <v>0</v>
      </c>
      <c r="I643">
        <v>0</v>
      </c>
      <c r="J643" t="s">
        <v>677</v>
      </c>
      <c r="K643">
        <v>0.490653283</v>
      </c>
      <c r="L643">
        <v>0.490653283</v>
      </c>
    </row>
    <row r="644" spans="1:12" hidden="1" x14ac:dyDescent="0.25">
      <c r="A644" t="s">
        <v>690</v>
      </c>
      <c r="B644">
        <v>2015</v>
      </c>
      <c r="C644" t="s">
        <v>690</v>
      </c>
      <c r="D644" t="s">
        <v>804</v>
      </c>
      <c r="E644" t="str">
        <f t="shared" si="9"/>
        <v>Chilliwack R.2015</v>
      </c>
      <c r="F644">
        <v>0.46604200000000001</v>
      </c>
      <c r="G644">
        <v>0.53395800000000004</v>
      </c>
      <c r="H644">
        <v>0</v>
      </c>
      <c r="I644">
        <v>0</v>
      </c>
      <c r="J644" t="s">
        <v>677</v>
      </c>
      <c r="K644">
        <v>0.37056926800000001</v>
      </c>
      <c r="L644">
        <v>0.37056926800000001</v>
      </c>
    </row>
    <row r="645" spans="1:12" hidden="1" x14ac:dyDescent="0.25">
      <c r="A645" t="s">
        <v>690</v>
      </c>
      <c r="B645">
        <v>2016</v>
      </c>
      <c r="C645" t="s">
        <v>690</v>
      </c>
      <c r="D645" t="s">
        <v>804</v>
      </c>
      <c r="E645" t="str">
        <f t="shared" si="9"/>
        <v>Chilliwack R.2016</v>
      </c>
      <c r="F645">
        <v>0.39668300000000001</v>
      </c>
      <c r="G645">
        <v>0.60266699999999995</v>
      </c>
      <c r="H645">
        <v>6.4999999999999997E-4</v>
      </c>
      <c r="I645">
        <v>6.4999999999999997E-4</v>
      </c>
      <c r="J645" t="s">
        <v>677</v>
      </c>
      <c r="K645">
        <v>0.24898357900000001</v>
      </c>
      <c r="L645">
        <v>0.249228915</v>
      </c>
    </row>
    <row r="646" spans="1:12" hidden="1" x14ac:dyDescent="0.25">
      <c r="A646" t="s">
        <v>690</v>
      </c>
      <c r="B646">
        <v>2017</v>
      </c>
      <c r="C646" t="s">
        <v>690</v>
      </c>
      <c r="D646" t="s">
        <v>804</v>
      </c>
      <c r="E646" t="str">
        <f t="shared" ref="E646:E709" si="10">A646&amp;"."&amp;B646</f>
        <v>Chilliwack R.2017</v>
      </c>
      <c r="F646">
        <v>0.45360299999999998</v>
      </c>
      <c r="G646">
        <v>0.54518800000000001</v>
      </c>
      <c r="H646">
        <v>1.209E-3</v>
      </c>
      <c r="I646">
        <v>1.209E-3</v>
      </c>
      <c r="J646" t="s">
        <v>677</v>
      </c>
      <c r="K646">
        <v>0.33974985200000002</v>
      </c>
      <c r="L646">
        <v>0.33991072</v>
      </c>
    </row>
    <row r="647" spans="1:12" hidden="1" x14ac:dyDescent="0.25">
      <c r="A647" t="s">
        <v>690</v>
      </c>
      <c r="B647">
        <v>2018</v>
      </c>
      <c r="C647" t="s">
        <v>690</v>
      </c>
      <c r="D647" t="s">
        <v>804</v>
      </c>
      <c r="E647" t="str">
        <f t="shared" si="10"/>
        <v>Chilliwack R.2018</v>
      </c>
      <c r="F647">
        <v>0.39965299999999998</v>
      </c>
      <c r="G647">
        <v>0.59862199999999999</v>
      </c>
      <c r="H647">
        <v>1.725E-3</v>
      </c>
      <c r="I647">
        <v>1.725E-3</v>
      </c>
      <c r="J647" t="s">
        <v>677</v>
      </c>
      <c r="K647">
        <v>0.38019914300000002</v>
      </c>
      <c r="L647">
        <v>0.38243512200000002</v>
      </c>
    </row>
    <row r="648" spans="1:12" hidden="1" x14ac:dyDescent="0.25">
      <c r="A648" t="s">
        <v>690</v>
      </c>
      <c r="B648">
        <v>2019</v>
      </c>
      <c r="C648" t="s">
        <v>690</v>
      </c>
      <c r="D648" t="s">
        <v>804</v>
      </c>
      <c r="E648" t="str">
        <f t="shared" si="10"/>
        <v>Chilliwack R.2019</v>
      </c>
      <c r="F648">
        <v>0.43335200000000001</v>
      </c>
      <c r="G648">
        <v>0.56633299999999998</v>
      </c>
      <c r="H648">
        <v>3.1500000000000001E-4</v>
      </c>
      <c r="I648">
        <v>3.1500000000000001E-4</v>
      </c>
      <c r="J648" t="s">
        <v>677</v>
      </c>
      <c r="K648">
        <v>8.8628523000000001E-2</v>
      </c>
      <c r="L648">
        <v>8.8667016000000001E-2</v>
      </c>
    </row>
    <row r="649" spans="1:12" hidden="1" x14ac:dyDescent="0.25">
      <c r="A649" t="s">
        <v>690</v>
      </c>
      <c r="B649">
        <v>2020</v>
      </c>
      <c r="C649" t="s">
        <v>690</v>
      </c>
      <c r="D649" t="s">
        <v>804</v>
      </c>
      <c r="E649" t="str">
        <f t="shared" si="10"/>
        <v>Chilliwack R.2020</v>
      </c>
      <c r="F649">
        <v>0.31966</v>
      </c>
      <c r="G649">
        <v>0.68024799999999996</v>
      </c>
      <c r="H649">
        <v>9.2E-5</v>
      </c>
      <c r="I649">
        <v>9.2E-5</v>
      </c>
      <c r="J649" t="s">
        <v>677</v>
      </c>
      <c r="K649">
        <v>0.19932899600000001</v>
      </c>
      <c r="L649">
        <v>0.19932899600000001</v>
      </c>
    </row>
    <row r="650" spans="1:12" hidden="1" x14ac:dyDescent="0.25">
      <c r="A650" t="s">
        <v>690</v>
      </c>
      <c r="B650">
        <v>2021</v>
      </c>
      <c r="C650" t="s">
        <v>690</v>
      </c>
      <c r="D650" t="s">
        <v>804</v>
      </c>
      <c r="E650" t="str">
        <f t="shared" si="10"/>
        <v>Chilliwack R.2021</v>
      </c>
      <c r="F650">
        <v>0.42195500000000002</v>
      </c>
      <c r="G650">
        <v>0.57777599999999996</v>
      </c>
      <c r="H650">
        <v>2.6899999999999998E-4</v>
      </c>
      <c r="I650">
        <v>2.6899999999999998E-4</v>
      </c>
      <c r="J650" t="s">
        <v>677</v>
      </c>
      <c r="K650">
        <v>0.48905349399999998</v>
      </c>
      <c r="L650">
        <v>0.48918608000000002</v>
      </c>
    </row>
    <row r="651" spans="1:12" hidden="1" x14ac:dyDescent="0.25">
      <c r="A651" t="s">
        <v>726</v>
      </c>
      <c r="B651">
        <v>1998</v>
      </c>
      <c r="C651" t="s">
        <v>726</v>
      </c>
      <c r="D651" t="s">
        <v>804</v>
      </c>
      <c r="E651" t="str">
        <f t="shared" si="10"/>
        <v>Stave R.1998</v>
      </c>
      <c r="F651">
        <v>0.41164699999999999</v>
      </c>
      <c r="G651">
        <v>0.53834099999999996</v>
      </c>
      <c r="H651">
        <v>5.0012000000000001E-2</v>
      </c>
      <c r="I651">
        <v>5.0012000000000001E-2</v>
      </c>
      <c r="J651" t="s">
        <v>677</v>
      </c>
      <c r="K651">
        <v>0.384919438</v>
      </c>
      <c r="L651">
        <v>0.40626668799999999</v>
      </c>
    </row>
    <row r="652" spans="1:12" hidden="1" x14ac:dyDescent="0.25">
      <c r="A652" t="s">
        <v>726</v>
      </c>
      <c r="B652">
        <v>1999</v>
      </c>
      <c r="C652" t="s">
        <v>726</v>
      </c>
      <c r="D652" t="s">
        <v>804</v>
      </c>
      <c r="E652" t="str">
        <f t="shared" si="10"/>
        <v>Stave R.1999</v>
      </c>
      <c r="F652">
        <v>0.34404099999999999</v>
      </c>
      <c r="G652">
        <v>0.34149800000000002</v>
      </c>
      <c r="H652">
        <v>0.31446000000000002</v>
      </c>
      <c r="I652">
        <v>0.31446000000000002</v>
      </c>
      <c r="J652" t="s">
        <v>677</v>
      </c>
      <c r="K652">
        <v>3.8140284000000003E-2</v>
      </c>
      <c r="L652">
        <v>7.0022577000000003E-2</v>
      </c>
    </row>
    <row r="653" spans="1:12" hidden="1" x14ac:dyDescent="0.25">
      <c r="A653" t="s">
        <v>726</v>
      </c>
      <c r="B653">
        <v>2000</v>
      </c>
      <c r="C653" t="s">
        <v>726</v>
      </c>
      <c r="D653" t="s">
        <v>804</v>
      </c>
      <c r="E653" t="str">
        <f t="shared" si="10"/>
        <v>Stave R.2000</v>
      </c>
      <c r="F653">
        <v>0.52558099999999996</v>
      </c>
      <c r="G653">
        <v>0.47441899999999998</v>
      </c>
      <c r="H653">
        <v>0</v>
      </c>
      <c r="I653">
        <v>0</v>
      </c>
      <c r="J653" t="s">
        <v>677</v>
      </c>
      <c r="K653">
        <v>0.409510763</v>
      </c>
      <c r="L653">
        <v>0.409510763</v>
      </c>
    </row>
    <row r="654" spans="1:12" hidden="1" x14ac:dyDescent="0.25">
      <c r="A654" t="s">
        <v>726</v>
      </c>
      <c r="B654">
        <v>2001</v>
      </c>
      <c r="C654" t="s">
        <v>726</v>
      </c>
      <c r="D654" t="s">
        <v>804</v>
      </c>
      <c r="E654" t="str">
        <f t="shared" si="10"/>
        <v>Stave R.2001</v>
      </c>
      <c r="F654">
        <v>0.146483</v>
      </c>
      <c r="G654">
        <v>0.82247000000000003</v>
      </c>
      <c r="H654">
        <v>3.1047000000000002E-2</v>
      </c>
      <c r="I654">
        <v>3.1047000000000002E-2</v>
      </c>
      <c r="J654" t="s">
        <v>677</v>
      </c>
      <c r="K654">
        <v>0.131458981</v>
      </c>
      <c r="L654">
        <v>0.13560956800000001</v>
      </c>
    </row>
    <row r="655" spans="1:12" hidden="1" x14ac:dyDescent="0.25">
      <c r="A655" t="s">
        <v>726</v>
      </c>
      <c r="B655">
        <v>2002</v>
      </c>
      <c r="C655" t="s">
        <v>726</v>
      </c>
      <c r="D655" t="s">
        <v>804</v>
      </c>
      <c r="E655" t="str">
        <f t="shared" si="10"/>
        <v>Stave R.2002</v>
      </c>
      <c r="F655">
        <v>0.29783199999999999</v>
      </c>
      <c r="G655">
        <v>0.60662099999999997</v>
      </c>
      <c r="H655">
        <v>9.5547000000000007E-2</v>
      </c>
      <c r="I655">
        <v>9.5547000000000007E-2</v>
      </c>
      <c r="J655" t="s">
        <v>677</v>
      </c>
      <c r="K655">
        <v>0.212408074</v>
      </c>
      <c r="L655">
        <v>0.212408074</v>
      </c>
    </row>
    <row r="656" spans="1:12" hidden="1" x14ac:dyDescent="0.25">
      <c r="A656" t="s">
        <v>726</v>
      </c>
      <c r="B656">
        <v>2003</v>
      </c>
      <c r="C656" t="s">
        <v>726</v>
      </c>
      <c r="D656" t="s">
        <v>804</v>
      </c>
      <c r="E656" t="str">
        <f t="shared" si="10"/>
        <v>Stave R.2003</v>
      </c>
      <c r="F656">
        <v>0.41722399999999998</v>
      </c>
      <c r="G656">
        <v>0.58277599999999996</v>
      </c>
      <c r="H656">
        <v>0</v>
      </c>
      <c r="I656">
        <v>0</v>
      </c>
      <c r="J656" t="s">
        <v>677</v>
      </c>
      <c r="K656">
        <v>0.40855045400000001</v>
      </c>
      <c r="L656">
        <v>0.40855045400000001</v>
      </c>
    </row>
    <row r="657" spans="1:12" hidden="1" x14ac:dyDescent="0.25">
      <c r="A657" t="s">
        <v>711</v>
      </c>
      <c r="B657">
        <v>2000</v>
      </c>
      <c r="C657" t="s">
        <v>711</v>
      </c>
      <c r="D657" t="s">
        <v>804</v>
      </c>
      <c r="E657" t="str">
        <f t="shared" si="10"/>
        <v>Maria Sl.2000</v>
      </c>
      <c r="F657">
        <v>0.89294099999999998</v>
      </c>
      <c r="G657">
        <v>0.107059</v>
      </c>
      <c r="H657">
        <v>0</v>
      </c>
      <c r="I657">
        <v>0</v>
      </c>
      <c r="J657" t="s">
        <v>677</v>
      </c>
      <c r="K657">
        <v>0.105245573</v>
      </c>
      <c r="L657">
        <v>0.105245573</v>
      </c>
    </row>
    <row r="658" spans="1:12" hidden="1" x14ac:dyDescent="0.25">
      <c r="A658" t="s">
        <v>711</v>
      </c>
      <c r="B658">
        <v>2001</v>
      </c>
      <c r="C658" t="s">
        <v>711</v>
      </c>
      <c r="D658" t="s">
        <v>804</v>
      </c>
      <c r="E658" t="str">
        <f t="shared" si="10"/>
        <v>Maria Sl.2001</v>
      </c>
      <c r="F658">
        <v>0.395123</v>
      </c>
      <c r="G658">
        <v>0.604877</v>
      </c>
      <c r="H658">
        <v>0</v>
      </c>
      <c r="I658">
        <v>0</v>
      </c>
      <c r="J658" t="s">
        <v>677</v>
      </c>
      <c r="K658">
        <v>0.63960927000000001</v>
      </c>
      <c r="L658">
        <v>0.63960927000000001</v>
      </c>
    </row>
    <row r="659" spans="1:12" hidden="1" x14ac:dyDescent="0.25">
      <c r="A659" t="s">
        <v>711</v>
      </c>
      <c r="B659">
        <v>2002</v>
      </c>
      <c r="C659" t="s">
        <v>711</v>
      </c>
      <c r="D659" t="s">
        <v>804</v>
      </c>
      <c r="E659" t="str">
        <f t="shared" si="10"/>
        <v>Maria Sl.2002</v>
      </c>
      <c r="F659">
        <v>0.52824499999999996</v>
      </c>
      <c r="G659">
        <v>0.47175499999999998</v>
      </c>
      <c r="H659">
        <v>0</v>
      </c>
      <c r="I659">
        <v>0</v>
      </c>
      <c r="J659" t="s">
        <v>677</v>
      </c>
      <c r="K659">
        <v>0.55114453399999996</v>
      </c>
      <c r="L659">
        <v>0.55114453399999996</v>
      </c>
    </row>
    <row r="660" spans="1:12" hidden="1" x14ac:dyDescent="0.25">
      <c r="A660" t="s">
        <v>711</v>
      </c>
      <c r="B660">
        <v>2003</v>
      </c>
      <c r="C660" t="s">
        <v>711</v>
      </c>
      <c r="D660" t="s">
        <v>804</v>
      </c>
      <c r="E660" t="str">
        <f t="shared" si="10"/>
        <v>Maria Sl.2003</v>
      </c>
      <c r="F660">
        <v>0.94571400000000005</v>
      </c>
      <c r="G660">
        <v>5.4286000000000001E-2</v>
      </c>
      <c r="H660">
        <v>0</v>
      </c>
      <c r="I660">
        <v>0</v>
      </c>
      <c r="J660" t="s">
        <v>677</v>
      </c>
      <c r="K660">
        <v>0.45191313300000002</v>
      </c>
      <c r="L660">
        <v>0.45191313300000002</v>
      </c>
    </row>
    <row r="661" spans="1:12" hidden="1" x14ac:dyDescent="0.25">
      <c r="A661" t="s">
        <v>701</v>
      </c>
      <c r="B661">
        <v>1998</v>
      </c>
      <c r="C661" t="s">
        <v>701</v>
      </c>
      <c r="D661" t="s">
        <v>804</v>
      </c>
      <c r="E661" t="str">
        <f t="shared" si="10"/>
        <v>Harrison R.1998</v>
      </c>
      <c r="F661">
        <v>0.92339700000000002</v>
      </c>
      <c r="G661">
        <v>7.4317999999999995E-2</v>
      </c>
      <c r="H661">
        <v>2.2850000000000001E-3</v>
      </c>
      <c r="I661">
        <v>2.2850000000000001E-3</v>
      </c>
      <c r="J661" t="s">
        <v>677</v>
      </c>
      <c r="K661">
        <v>0.90907214599999997</v>
      </c>
      <c r="L661">
        <v>0.91158069900000005</v>
      </c>
    </row>
    <row r="662" spans="1:12" hidden="1" x14ac:dyDescent="0.25">
      <c r="A662" t="s">
        <v>701</v>
      </c>
      <c r="B662">
        <v>1999</v>
      </c>
      <c r="C662" t="s">
        <v>701</v>
      </c>
      <c r="D662" t="s">
        <v>804</v>
      </c>
      <c r="E662" t="str">
        <f t="shared" si="10"/>
        <v>Harrison R.1999</v>
      </c>
      <c r="F662">
        <v>0.91864599999999996</v>
      </c>
      <c r="G662">
        <v>6.0088999999999997E-2</v>
      </c>
      <c r="H662">
        <v>2.1264999999999999E-2</v>
      </c>
      <c r="I662">
        <v>2.1264999999999999E-2</v>
      </c>
      <c r="J662" t="s">
        <v>677</v>
      </c>
      <c r="K662">
        <v>0.91107745600000001</v>
      </c>
      <c r="L662">
        <v>0.93271856799999997</v>
      </c>
    </row>
    <row r="663" spans="1:12" hidden="1" x14ac:dyDescent="0.25">
      <c r="A663" t="s">
        <v>701</v>
      </c>
      <c r="B663">
        <v>2000</v>
      </c>
      <c r="C663" t="s">
        <v>701</v>
      </c>
      <c r="D663" t="s">
        <v>804</v>
      </c>
      <c r="E663" t="str">
        <f t="shared" si="10"/>
        <v>Harrison R.2000</v>
      </c>
      <c r="F663">
        <v>0.96264899999999998</v>
      </c>
      <c r="G663">
        <v>2.3615000000000001E-2</v>
      </c>
      <c r="H663">
        <v>1.3735000000000001E-2</v>
      </c>
      <c r="I663">
        <v>1.3735000000000001E-2</v>
      </c>
      <c r="J663" t="s">
        <v>677</v>
      </c>
      <c r="K663">
        <v>0.94745117899999998</v>
      </c>
      <c r="L663">
        <v>0.96427882099999995</v>
      </c>
    </row>
    <row r="664" spans="1:12" hidden="1" x14ac:dyDescent="0.25">
      <c r="A664" t="s">
        <v>701</v>
      </c>
      <c r="B664">
        <v>2001</v>
      </c>
      <c r="C664" t="s">
        <v>701</v>
      </c>
      <c r="D664" t="s">
        <v>804</v>
      </c>
      <c r="E664" t="str">
        <f t="shared" si="10"/>
        <v>Harrison R.2001</v>
      </c>
      <c r="F664">
        <v>0.932562</v>
      </c>
      <c r="G664">
        <v>6.5294000000000005E-2</v>
      </c>
      <c r="H664">
        <v>2.1450000000000002E-3</v>
      </c>
      <c r="I664">
        <v>2.1450000000000002E-3</v>
      </c>
      <c r="J664" t="s">
        <v>677</v>
      </c>
      <c r="K664">
        <v>0.911969429</v>
      </c>
      <c r="L664">
        <v>0.91415243000000002</v>
      </c>
    </row>
    <row r="665" spans="1:12" hidden="1" x14ac:dyDescent="0.25">
      <c r="A665" t="s">
        <v>701</v>
      </c>
      <c r="B665">
        <v>2002</v>
      </c>
      <c r="C665" t="s">
        <v>701</v>
      </c>
      <c r="D665" t="s">
        <v>804</v>
      </c>
      <c r="E665" t="str">
        <f t="shared" si="10"/>
        <v>Harrison R.2002</v>
      </c>
      <c r="F665">
        <v>0.96909699999999999</v>
      </c>
      <c r="G665">
        <v>2.9911E-2</v>
      </c>
      <c r="H665">
        <v>9.9200000000000004E-4</v>
      </c>
      <c r="I665">
        <v>9.9200000000000004E-4</v>
      </c>
      <c r="J665" t="s">
        <v>677</v>
      </c>
      <c r="K665">
        <v>0.96795179600000003</v>
      </c>
      <c r="L665">
        <v>0.96897878900000001</v>
      </c>
    </row>
    <row r="666" spans="1:12" hidden="1" x14ac:dyDescent="0.25">
      <c r="A666" t="s">
        <v>701</v>
      </c>
      <c r="B666">
        <v>2003</v>
      </c>
      <c r="C666" t="s">
        <v>701</v>
      </c>
      <c r="D666" t="s">
        <v>804</v>
      </c>
      <c r="E666" t="str">
        <f t="shared" si="10"/>
        <v>Harrison R.2003</v>
      </c>
      <c r="F666">
        <v>0.96596099999999996</v>
      </c>
      <c r="G666">
        <v>2.8847999999999999E-2</v>
      </c>
      <c r="H666">
        <v>5.1910000000000003E-3</v>
      </c>
      <c r="I666">
        <v>5.1910000000000003E-3</v>
      </c>
      <c r="J666" t="s">
        <v>677</v>
      </c>
      <c r="K666">
        <v>0.95908058799999996</v>
      </c>
      <c r="L666">
        <v>0.96525883300000004</v>
      </c>
    </row>
    <row r="667" spans="1:12" hidden="1" x14ac:dyDescent="0.25">
      <c r="A667" t="s">
        <v>701</v>
      </c>
      <c r="B667">
        <v>2004</v>
      </c>
      <c r="C667" t="s">
        <v>701</v>
      </c>
      <c r="D667" t="s">
        <v>804</v>
      </c>
      <c r="E667" t="str">
        <f t="shared" si="10"/>
        <v>Harrison R.2004</v>
      </c>
      <c r="F667">
        <v>0.94859700000000002</v>
      </c>
      <c r="G667">
        <v>4.9335999999999998E-2</v>
      </c>
      <c r="H667">
        <v>2.0669999999999998E-3</v>
      </c>
      <c r="I667">
        <v>2.0669999999999998E-3</v>
      </c>
      <c r="J667" t="s">
        <v>677</v>
      </c>
      <c r="K667">
        <v>0.94623016800000004</v>
      </c>
      <c r="L667">
        <v>0.94849159100000002</v>
      </c>
    </row>
    <row r="668" spans="1:12" hidden="1" x14ac:dyDescent="0.25">
      <c r="A668" t="s">
        <v>701</v>
      </c>
      <c r="B668">
        <v>2005</v>
      </c>
      <c r="C668" t="s">
        <v>701</v>
      </c>
      <c r="D668" t="s">
        <v>804</v>
      </c>
      <c r="E668" t="str">
        <f t="shared" si="10"/>
        <v>Harrison R.2005</v>
      </c>
      <c r="F668">
        <v>0.897949</v>
      </c>
      <c r="G668">
        <v>9.9934999999999996E-2</v>
      </c>
      <c r="H668">
        <v>2.1150000000000001E-3</v>
      </c>
      <c r="I668">
        <v>2.1150000000000001E-3</v>
      </c>
      <c r="J668" t="s">
        <v>677</v>
      </c>
      <c r="K668">
        <v>0.89658091100000004</v>
      </c>
      <c r="L668">
        <v>0.89880599500000002</v>
      </c>
    </row>
    <row r="669" spans="1:12" hidden="1" x14ac:dyDescent="0.25">
      <c r="A669" t="s">
        <v>701</v>
      </c>
      <c r="B669">
        <v>2006</v>
      </c>
      <c r="C669" t="s">
        <v>701</v>
      </c>
      <c r="D669" t="s">
        <v>804</v>
      </c>
      <c r="E669" t="str">
        <f t="shared" si="10"/>
        <v>Harrison R.2006</v>
      </c>
      <c r="F669">
        <v>0.91442100000000004</v>
      </c>
      <c r="G669">
        <v>8.2357E-2</v>
      </c>
      <c r="H669">
        <v>3.2209999999999999E-3</v>
      </c>
      <c r="I669">
        <v>3.2209999999999999E-3</v>
      </c>
      <c r="J669" t="s">
        <v>677</v>
      </c>
      <c r="K669">
        <v>0.89230747499999996</v>
      </c>
      <c r="L669">
        <v>0.89598453600000005</v>
      </c>
    </row>
    <row r="670" spans="1:12" hidden="1" x14ac:dyDescent="0.25">
      <c r="A670" t="s">
        <v>701</v>
      </c>
      <c r="B670">
        <v>2007</v>
      </c>
      <c r="C670" t="s">
        <v>701</v>
      </c>
      <c r="D670" t="s">
        <v>804</v>
      </c>
      <c r="E670" t="str">
        <f t="shared" si="10"/>
        <v>Harrison R.2007</v>
      </c>
      <c r="F670">
        <v>0.977661</v>
      </c>
      <c r="G670">
        <v>2.2339000000000001E-2</v>
      </c>
      <c r="H670">
        <v>0</v>
      </c>
      <c r="I670">
        <v>0</v>
      </c>
      <c r="J670" t="s">
        <v>677</v>
      </c>
      <c r="K670">
        <v>0.97622028599999999</v>
      </c>
      <c r="L670">
        <v>0.97622028599999999</v>
      </c>
    </row>
    <row r="671" spans="1:12" hidden="1" x14ac:dyDescent="0.25">
      <c r="A671" t="s">
        <v>701</v>
      </c>
      <c r="B671">
        <v>2008</v>
      </c>
      <c r="C671" t="s">
        <v>701</v>
      </c>
      <c r="D671" t="s">
        <v>804</v>
      </c>
      <c r="E671" t="str">
        <f t="shared" si="10"/>
        <v>Harrison R.2008</v>
      </c>
      <c r="F671">
        <v>0.98960499999999996</v>
      </c>
      <c r="G671">
        <v>8.0440000000000008E-3</v>
      </c>
      <c r="H671">
        <v>2.3509999999999998E-3</v>
      </c>
      <c r="I671">
        <v>2.3509999999999998E-3</v>
      </c>
      <c r="J671" t="s">
        <v>677</v>
      </c>
      <c r="K671">
        <v>0.98954892500000002</v>
      </c>
      <c r="L671">
        <v>0.99190997199999997</v>
      </c>
    </row>
    <row r="672" spans="1:12" hidden="1" x14ac:dyDescent="0.25">
      <c r="A672" t="s">
        <v>701</v>
      </c>
      <c r="B672">
        <v>2009</v>
      </c>
      <c r="C672" t="s">
        <v>701</v>
      </c>
      <c r="D672" t="s">
        <v>804</v>
      </c>
      <c r="E672" t="str">
        <f t="shared" si="10"/>
        <v>Harrison R.2009</v>
      </c>
      <c r="F672">
        <v>0.98626999999999998</v>
      </c>
      <c r="G672">
        <v>1.2149E-2</v>
      </c>
      <c r="H672">
        <v>1.5809999999999999E-3</v>
      </c>
      <c r="I672">
        <v>1.5809999999999999E-3</v>
      </c>
      <c r="J672" t="s">
        <v>677</v>
      </c>
      <c r="K672">
        <v>0.98612861699999999</v>
      </c>
      <c r="L672">
        <v>0.98770853999999997</v>
      </c>
    </row>
    <row r="673" spans="1:12" hidden="1" x14ac:dyDescent="0.25">
      <c r="A673" t="s">
        <v>701</v>
      </c>
      <c r="B673">
        <v>2010</v>
      </c>
      <c r="C673" t="s">
        <v>701</v>
      </c>
      <c r="D673" t="s">
        <v>804</v>
      </c>
      <c r="E673" t="str">
        <f t="shared" si="10"/>
        <v>Harrison R.2010</v>
      </c>
      <c r="F673">
        <v>0.98452899999999999</v>
      </c>
      <c r="G673">
        <v>1.3743E-2</v>
      </c>
      <c r="H673">
        <v>1.7279999999999999E-3</v>
      </c>
      <c r="I673">
        <v>1.7279999999999999E-3</v>
      </c>
      <c r="J673" t="s">
        <v>677</v>
      </c>
      <c r="K673">
        <v>0.98</v>
      </c>
      <c r="L673">
        <v>0.98</v>
      </c>
    </row>
    <row r="674" spans="1:12" hidden="1" x14ac:dyDescent="0.25">
      <c r="A674" t="s">
        <v>701</v>
      </c>
      <c r="B674">
        <v>2011</v>
      </c>
      <c r="C674" t="s">
        <v>701</v>
      </c>
      <c r="D674" t="s">
        <v>804</v>
      </c>
      <c r="E674" t="str">
        <f t="shared" si="10"/>
        <v>Harrison R.2011</v>
      </c>
      <c r="F674">
        <v>0.98446599999999995</v>
      </c>
      <c r="G674">
        <v>1.5533999999999999E-2</v>
      </c>
      <c r="H674">
        <v>0</v>
      </c>
      <c r="I674">
        <v>0</v>
      </c>
      <c r="J674" t="s">
        <v>677</v>
      </c>
      <c r="K674">
        <v>0.98453183499999997</v>
      </c>
      <c r="L674">
        <v>0.98453183499999997</v>
      </c>
    </row>
    <row r="675" spans="1:12" hidden="1" x14ac:dyDescent="0.25">
      <c r="A675" t="s">
        <v>701</v>
      </c>
      <c r="B675">
        <v>2012</v>
      </c>
      <c r="C675" t="s">
        <v>701</v>
      </c>
      <c r="D675" t="s">
        <v>804</v>
      </c>
      <c r="E675" t="str">
        <f t="shared" si="10"/>
        <v>Harrison R.2012</v>
      </c>
      <c r="F675">
        <v>0.96431699999999998</v>
      </c>
      <c r="G675">
        <v>3.5682999999999999E-2</v>
      </c>
      <c r="H675">
        <v>0</v>
      </c>
      <c r="I675">
        <v>0</v>
      </c>
      <c r="J675" t="s">
        <v>677</v>
      </c>
      <c r="K675">
        <v>0.96463521699999999</v>
      </c>
      <c r="L675">
        <v>0.96463521699999999</v>
      </c>
    </row>
    <row r="676" spans="1:12" hidden="1" x14ac:dyDescent="0.25">
      <c r="A676" t="s">
        <v>701</v>
      </c>
      <c r="B676">
        <v>2013</v>
      </c>
      <c r="C676" t="s">
        <v>701</v>
      </c>
      <c r="D676" t="s">
        <v>804</v>
      </c>
      <c r="E676" t="str">
        <f t="shared" si="10"/>
        <v>Harrison R.2013</v>
      </c>
      <c r="F676">
        <v>0.96220099999999997</v>
      </c>
      <c r="G676">
        <v>3.5082000000000002E-2</v>
      </c>
      <c r="H676">
        <v>2.7169999999999998E-3</v>
      </c>
      <c r="I676">
        <v>2.7169999999999998E-3</v>
      </c>
      <c r="J676" t="s">
        <v>677</v>
      </c>
      <c r="K676">
        <v>0.96270204100000001</v>
      </c>
      <c r="L676">
        <v>0.965293913</v>
      </c>
    </row>
    <row r="677" spans="1:12" hidden="1" x14ac:dyDescent="0.25">
      <c r="A677" t="s">
        <v>701</v>
      </c>
      <c r="B677">
        <v>2014</v>
      </c>
      <c r="C677" t="s">
        <v>701</v>
      </c>
      <c r="D677" t="s">
        <v>804</v>
      </c>
      <c r="E677" t="str">
        <f t="shared" si="10"/>
        <v>Harrison R.2014</v>
      </c>
      <c r="F677">
        <v>0.96555299999999999</v>
      </c>
      <c r="G677">
        <v>3.1681000000000001E-2</v>
      </c>
      <c r="H677">
        <v>2.7659999999999998E-3</v>
      </c>
      <c r="I677">
        <v>2.7659999999999998E-3</v>
      </c>
      <c r="J677" t="s">
        <v>677</v>
      </c>
      <c r="K677">
        <v>0.96595345899999996</v>
      </c>
      <c r="L677">
        <v>0.96859679200000004</v>
      </c>
    </row>
    <row r="678" spans="1:12" hidden="1" x14ac:dyDescent="0.25">
      <c r="A678" t="s">
        <v>701</v>
      </c>
      <c r="B678">
        <v>2015</v>
      </c>
      <c r="C678" t="s">
        <v>701</v>
      </c>
      <c r="D678" t="s">
        <v>804</v>
      </c>
      <c r="E678" t="str">
        <f t="shared" si="10"/>
        <v>Harrison R.2015</v>
      </c>
      <c r="F678">
        <v>0.98198600000000003</v>
      </c>
      <c r="G678">
        <v>1.5367E-2</v>
      </c>
      <c r="H678">
        <v>2.647E-3</v>
      </c>
      <c r="I678">
        <v>2.647E-3</v>
      </c>
      <c r="J678" t="s">
        <v>677</v>
      </c>
      <c r="K678">
        <v>0.98192881799999998</v>
      </c>
      <c r="L678">
        <v>0.98455026800000001</v>
      </c>
    </row>
    <row r="679" spans="1:12" hidden="1" x14ac:dyDescent="0.25">
      <c r="A679" t="s">
        <v>701</v>
      </c>
      <c r="B679">
        <v>2016</v>
      </c>
      <c r="C679" t="s">
        <v>701</v>
      </c>
      <c r="D679" t="s">
        <v>804</v>
      </c>
      <c r="E679" t="str">
        <f t="shared" si="10"/>
        <v>Harrison R.2016</v>
      </c>
      <c r="F679">
        <v>0.95939200000000002</v>
      </c>
      <c r="G679">
        <v>3.6965999999999999E-2</v>
      </c>
      <c r="H679">
        <v>3.6419999999999998E-3</v>
      </c>
      <c r="I679">
        <v>3.6419999999999998E-3</v>
      </c>
      <c r="J679" t="s">
        <v>677</v>
      </c>
      <c r="K679">
        <v>0.95971998800000002</v>
      </c>
      <c r="L679">
        <v>0.963209235</v>
      </c>
    </row>
    <row r="680" spans="1:12" hidden="1" x14ac:dyDescent="0.25">
      <c r="A680" t="s">
        <v>701</v>
      </c>
      <c r="B680">
        <v>2017</v>
      </c>
      <c r="C680" t="s">
        <v>701</v>
      </c>
      <c r="D680" t="s">
        <v>804</v>
      </c>
      <c r="E680" t="str">
        <f t="shared" si="10"/>
        <v>Harrison R.2017</v>
      </c>
      <c r="F680">
        <v>0.95045800000000003</v>
      </c>
      <c r="G680">
        <v>3.2153000000000001E-2</v>
      </c>
      <c r="H680">
        <v>1.7389999999999999E-2</v>
      </c>
      <c r="I680">
        <v>1.7389999999999999E-2</v>
      </c>
      <c r="J680" t="s">
        <v>677</v>
      </c>
      <c r="K680">
        <v>0.94865085299999996</v>
      </c>
      <c r="L680">
        <v>0.96355550700000003</v>
      </c>
    </row>
    <row r="681" spans="1:12" hidden="1" x14ac:dyDescent="0.25">
      <c r="A681" t="s">
        <v>701</v>
      </c>
      <c r="B681">
        <v>2018</v>
      </c>
      <c r="C681" t="s">
        <v>701</v>
      </c>
      <c r="D681" t="s">
        <v>804</v>
      </c>
      <c r="E681" t="str">
        <f t="shared" si="10"/>
        <v>Harrison R.2018</v>
      </c>
      <c r="F681">
        <v>0.93935400000000002</v>
      </c>
      <c r="G681">
        <v>4.2442000000000001E-2</v>
      </c>
      <c r="H681">
        <v>1.8204000000000001E-2</v>
      </c>
      <c r="I681">
        <v>1.8204000000000001E-2</v>
      </c>
      <c r="J681" t="s">
        <v>677</v>
      </c>
      <c r="K681">
        <v>0.85869002500000002</v>
      </c>
      <c r="L681">
        <v>0.86151632099999997</v>
      </c>
    </row>
    <row r="682" spans="1:12" hidden="1" x14ac:dyDescent="0.25">
      <c r="A682" t="s">
        <v>701</v>
      </c>
      <c r="B682">
        <v>2019</v>
      </c>
      <c r="C682" t="s">
        <v>701</v>
      </c>
      <c r="D682" t="s">
        <v>804</v>
      </c>
      <c r="E682" t="str">
        <f t="shared" si="10"/>
        <v>Harrison R.2019</v>
      </c>
      <c r="F682">
        <v>0.951075</v>
      </c>
      <c r="G682">
        <v>3.9470999999999999E-2</v>
      </c>
      <c r="H682">
        <v>9.4540000000000006E-3</v>
      </c>
      <c r="I682">
        <v>9.4540000000000006E-3</v>
      </c>
      <c r="J682" t="s">
        <v>677</v>
      </c>
      <c r="K682">
        <v>0.90703663199999995</v>
      </c>
      <c r="L682">
        <v>0.91120431700000004</v>
      </c>
    </row>
    <row r="683" spans="1:12" hidden="1" x14ac:dyDescent="0.25">
      <c r="A683" t="s">
        <v>701</v>
      </c>
      <c r="B683">
        <v>2020</v>
      </c>
      <c r="C683" t="s">
        <v>701</v>
      </c>
      <c r="D683" t="s">
        <v>804</v>
      </c>
      <c r="E683" t="str">
        <f t="shared" si="10"/>
        <v>Harrison R.2020</v>
      </c>
      <c r="F683">
        <v>0.95229900000000001</v>
      </c>
      <c r="G683">
        <v>4.1674000000000003E-2</v>
      </c>
      <c r="H683">
        <v>6.0270000000000002E-3</v>
      </c>
      <c r="I683">
        <v>6.0270000000000002E-3</v>
      </c>
      <c r="J683" t="s">
        <v>677</v>
      </c>
      <c r="K683">
        <v>0.95193171099999996</v>
      </c>
      <c r="L683">
        <v>0.95747217600000001</v>
      </c>
    </row>
    <row r="684" spans="1:12" hidden="1" x14ac:dyDescent="0.25">
      <c r="A684" t="s">
        <v>701</v>
      </c>
      <c r="B684">
        <v>2021</v>
      </c>
      <c r="C684" t="s">
        <v>701</v>
      </c>
      <c r="D684" t="s">
        <v>804</v>
      </c>
      <c r="E684" t="str">
        <f t="shared" si="10"/>
        <v>Harrison R.2021</v>
      </c>
      <c r="F684">
        <v>0.94606199999999996</v>
      </c>
      <c r="G684">
        <v>4.8478E-2</v>
      </c>
      <c r="H684">
        <v>5.4599999999999996E-3</v>
      </c>
      <c r="I684">
        <v>5.4599999999999996E-3</v>
      </c>
      <c r="J684" t="s">
        <v>677</v>
      </c>
      <c r="K684">
        <v>0.94593280599999996</v>
      </c>
      <c r="L684">
        <v>0.95082933400000003</v>
      </c>
    </row>
    <row r="685" spans="1:12" hidden="1" x14ac:dyDescent="0.25">
      <c r="A685" t="s">
        <v>693</v>
      </c>
      <c r="B685">
        <v>1998</v>
      </c>
      <c r="C685" t="s">
        <v>693</v>
      </c>
      <c r="D685" t="s">
        <v>804</v>
      </c>
      <c r="E685" t="str">
        <f t="shared" si="10"/>
        <v>Coldwater R.1998</v>
      </c>
      <c r="F685">
        <v>0.74541299999999999</v>
      </c>
      <c r="G685">
        <v>0.24102000000000001</v>
      </c>
      <c r="H685">
        <v>1.3566999999999999E-2</v>
      </c>
      <c r="I685">
        <v>0</v>
      </c>
      <c r="J685" t="s">
        <v>677</v>
      </c>
      <c r="K685">
        <v>0.745413887</v>
      </c>
      <c r="L685">
        <v>0.745413887</v>
      </c>
    </row>
    <row r="686" spans="1:12" hidden="1" x14ac:dyDescent="0.25">
      <c r="A686" t="s">
        <v>693</v>
      </c>
      <c r="B686">
        <v>1999</v>
      </c>
      <c r="C686" t="s">
        <v>693</v>
      </c>
      <c r="D686" t="s">
        <v>804</v>
      </c>
      <c r="E686" t="str">
        <f t="shared" si="10"/>
        <v>Coldwater R.1999</v>
      </c>
      <c r="F686">
        <v>0.20610400000000001</v>
      </c>
      <c r="G686">
        <v>0.79389600000000005</v>
      </c>
      <c r="H686">
        <v>0</v>
      </c>
      <c r="I686">
        <v>0</v>
      </c>
      <c r="J686" t="s">
        <v>677</v>
      </c>
      <c r="K686">
        <v>0.20609142</v>
      </c>
      <c r="L686">
        <v>0.20609142</v>
      </c>
    </row>
    <row r="687" spans="1:12" hidden="1" x14ac:dyDescent="0.25">
      <c r="A687" t="s">
        <v>693</v>
      </c>
      <c r="B687">
        <v>2000</v>
      </c>
      <c r="C687" t="s">
        <v>693</v>
      </c>
      <c r="D687" t="s">
        <v>804</v>
      </c>
      <c r="E687" t="str">
        <f t="shared" si="10"/>
        <v>Coldwater R.2000</v>
      </c>
      <c r="F687">
        <v>0.98061399999999999</v>
      </c>
      <c r="G687">
        <v>0</v>
      </c>
      <c r="H687">
        <v>1.9386E-2</v>
      </c>
      <c r="I687">
        <v>0</v>
      </c>
      <c r="J687" t="s">
        <v>677</v>
      </c>
      <c r="K687">
        <v>0.98061567999999999</v>
      </c>
      <c r="L687">
        <v>0.98061567999999999</v>
      </c>
    </row>
    <row r="688" spans="1:12" hidden="1" x14ac:dyDescent="0.25">
      <c r="A688" t="s">
        <v>693</v>
      </c>
      <c r="B688">
        <v>2002</v>
      </c>
      <c r="C688" t="s">
        <v>693</v>
      </c>
      <c r="D688" t="s">
        <v>804</v>
      </c>
      <c r="E688" t="str">
        <f t="shared" si="10"/>
        <v>Coldwater R.2002</v>
      </c>
      <c r="F688">
        <v>0.323104</v>
      </c>
      <c r="G688">
        <v>0.67689600000000005</v>
      </c>
      <c r="H688">
        <v>0</v>
      </c>
      <c r="I688">
        <v>0</v>
      </c>
      <c r="J688" t="s">
        <v>677</v>
      </c>
      <c r="K688">
        <v>0.32310666100000002</v>
      </c>
      <c r="L688">
        <v>0.32310666100000002</v>
      </c>
    </row>
    <row r="689" spans="1:12" hidden="1" x14ac:dyDescent="0.25">
      <c r="A689" t="s">
        <v>693</v>
      </c>
      <c r="B689">
        <v>2003</v>
      </c>
      <c r="C689" t="s">
        <v>693</v>
      </c>
      <c r="D689" t="s">
        <v>804</v>
      </c>
      <c r="E689" t="str">
        <f t="shared" si="10"/>
        <v>Coldwater R.2003</v>
      </c>
      <c r="F689">
        <v>0.56844700000000004</v>
      </c>
      <c r="G689">
        <v>0.43155300000000002</v>
      </c>
      <c r="H689">
        <v>0</v>
      </c>
      <c r="I689">
        <v>0</v>
      </c>
      <c r="J689" t="s">
        <v>677</v>
      </c>
      <c r="K689">
        <v>0.56847781799999997</v>
      </c>
      <c r="L689">
        <v>0.56847781799999997</v>
      </c>
    </row>
    <row r="690" spans="1:12" hidden="1" x14ac:dyDescent="0.25">
      <c r="A690" t="s">
        <v>693</v>
      </c>
      <c r="B690">
        <v>2004</v>
      </c>
      <c r="C690" t="s">
        <v>693</v>
      </c>
      <c r="D690" t="s">
        <v>804</v>
      </c>
      <c r="E690" t="str">
        <f t="shared" si="10"/>
        <v>Coldwater R.2004</v>
      </c>
      <c r="F690">
        <v>0.91623600000000005</v>
      </c>
      <c r="G690">
        <v>8.3764000000000005E-2</v>
      </c>
      <c r="H690">
        <v>0</v>
      </c>
      <c r="I690">
        <v>0</v>
      </c>
      <c r="J690" t="s">
        <v>677</v>
      </c>
      <c r="K690">
        <v>0.916238039</v>
      </c>
      <c r="L690">
        <v>0.916238039</v>
      </c>
    </row>
    <row r="691" spans="1:12" hidden="1" x14ac:dyDescent="0.25">
      <c r="A691" t="s">
        <v>716</v>
      </c>
      <c r="B691">
        <v>1998</v>
      </c>
      <c r="C691" t="s">
        <v>716</v>
      </c>
      <c r="D691" t="s">
        <v>804</v>
      </c>
      <c r="E691" t="str">
        <f t="shared" si="10"/>
        <v>Nicola R.1998</v>
      </c>
      <c r="F691">
        <v>0.76188100000000003</v>
      </c>
      <c r="G691">
        <v>0.235371</v>
      </c>
      <c r="H691">
        <v>2.748E-3</v>
      </c>
      <c r="I691">
        <v>0</v>
      </c>
      <c r="J691" t="s">
        <v>677</v>
      </c>
      <c r="K691">
        <v>0.61513715300000005</v>
      </c>
      <c r="L691">
        <v>0.61513715300000005</v>
      </c>
    </row>
    <row r="692" spans="1:12" hidden="1" x14ac:dyDescent="0.25">
      <c r="A692" t="s">
        <v>716</v>
      </c>
      <c r="B692">
        <v>1999</v>
      </c>
      <c r="C692" t="s">
        <v>716</v>
      </c>
      <c r="D692" t="s">
        <v>804</v>
      </c>
      <c r="E692" t="str">
        <f t="shared" si="10"/>
        <v>Nicola R.1999</v>
      </c>
      <c r="F692">
        <v>0.45312200000000002</v>
      </c>
      <c r="G692">
        <v>0.53098199999999995</v>
      </c>
      <c r="H692">
        <v>1.5896E-2</v>
      </c>
      <c r="I692">
        <v>0</v>
      </c>
      <c r="J692" t="s">
        <v>677</v>
      </c>
      <c r="K692">
        <v>0.32799959699999998</v>
      </c>
      <c r="L692">
        <v>0.32799959699999998</v>
      </c>
    </row>
    <row r="693" spans="1:12" hidden="1" x14ac:dyDescent="0.25">
      <c r="A693" t="s">
        <v>716</v>
      </c>
      <c r="B693">
        <v>2000</v>
      </c>
      <c r="C693" t="s">
        <v>716</v>
      </c>
      <c r="D693" t="s">
        <v>804</v>
      </c>
      <c r="E693" t="str">
        <f t="shared" si="10"/>
        <v>Nicola R.2000</v>
      </c>
      <c r="F693">
        <v>0.67021799999999998</v>
      </c>
      <c r="G693">
        <v>0.30932300000000001</v>
      </c>
      <c r="H693">
        <v>2.0459000000000001E-2</v>
      </c>
      <c r="I693">
        <v>0</v>
      </c>
      <c r="J693" t="s">
        <v>677</v>
      </c>
      <c r="K693">
        <v>0.59770937700000004</v>
      </c>
      <c r="L693">
        <v>0.59770937700000004</v>
      </c>
    </row>
    <row r="694" spans="1:12" hidden="1" x14ac:dyDescent="0.25">
      <c r="A694" t="s">
        <v>716</v>
      </c>
      <c r="B694">
        <v>2001</v>
      </c>
      <c r="C694" t="s">
        <v>716</v>
      </c>
      <c r="D694" t="s">
        <v>804</v>
      </c>
      <c r="E694" t="str">
        <f t="shared" si="10"/>
        <v>Nicola R.2001</v>
      </c>
      <c r="F694">
        <v>0.65809899999999999</v>
      </c>
      <c r="G694">
        <v>0.32168400000000003</v>
      </c>
      <c r="H694">
        <v>2.0218E-2</v>
      </c>
      <c r="I694">
        <v>0</v>
      </c>
      <c r="J694" t="s">
        <v>677</v>
      </c>
      <c r="K694">
        <v>0.55265813900000005</v>
      </c>
      <c r="L694">
        <v>0.55265813900000005</v>
      </c>
    </row>
    <row r="695" spans="1:12" hidden="1" x14ac:dyDescent="0.25">
      <c r="A695" t="s">
        <v>716</v>
      </c>
      <c r="B695">
        <v>2002</v>
      </c>
      <c r="C695" t="s">
        <v>716</v>
      </c>
      <c r="D695" t="s">
        <v>804</v>
      </c>
      <c r="E695" t="str">
        <f t="shared" si="10"/>
        <v>Nicola R.2002</v>
      </c>
      <c r="F695">
        <v>0.75347500000000001</v>
      </c>
      <c r="G695">
        <v>0.240789</v>
      </c>
      <c r="H695">
        <v>5.7359999999999998E-3</v>
      </c>
      <c r="I695">
        <v>0</v>
      </c>
      <c r="J695" t="s">
        <v>677</v>
      </c>
      <c r="K695">
        <v>0.72254792599999995</v>
      </c>
      <c r="L695">
        <v>0.72254792599999995</v>
      </c>
    </row>
    <row r="696" spans="1:12" hidden="1" x14ac:dyDescent="0.25">
      <c r="A696" t="s">
        <v>716</v>
      </c>
      <c r="B696">
        <v>2003</v>
      </c>
      <c r="C696" t="s">
        <v>716</v>
      </c>
      <c r="D696" t="s">
        <v>804</v>
      </c>
      <c r="E696" t="str">
        <f t="shared" si="10"/>
        <v>Nicola R.2003</v>
      </c>
      <c r="F696">
        <v>0.78059599999999996</v>
      </c>
      <c r="G696">
        <v>0.207063</v>
      </c>
      <c r="H696">
        <v>1.2341E-2</v>
      </c>
      <c r="I696">
        <v>0</v>
      </c>
      <c r="J696" t="s">
        <v>677</v>
      </c>
      <c r="K696">
        <v>0.77914330600000004</v>
      </c>
      <c r="L696">
        <v>0.77914330600000004</v>
      </c>
    </row>
    <row r="697" spans="1:12" hidden="1" x14ac:dyDescent="0.25">
      <c r="A697" t="s">
        <v>716</v>
      </c>
      <c r="B697">
        <v>2004</v>
      </c>
      <c r="C697" t="s">
        <v>716</v>
      </c>
      <c r="D697" t="s">
        <v>804</v>
      </c>
      <c r="E697" t="str">
        <f t="shared" si="10"/>
        <v>Nicola R.2004</v>
      </c>
      <c r="F697">
        <v>0.93593099999999996</v>
      </c>
      <c r="G697">
        <v>6.2246000000000003E-2</v>
      </c>
      <c r="H697">
        <v>1.823E-3</v>
      </c>
      <c r="I697">
        <v>0</v>
      </c>
      <c r="J697" t="s">
        <v>677</v>
      </c>
      <c r="K697">
        <v>0.92733256600000002</v>
      </c>
      <c r="L697">
        <v>0.92733256600000002</v>
      </c>
    </row>
    <row r="698" spans="1:12" hidden="1" x14ac:dyDescent="0.25">
      <c r="A698" t="s">
        <v>716</v>
      </c>
      <c r="B698">
        <v>2005</v>
      </c>
      <c r="C698" t="s">
        <v>716</v>
      </c>
      <c r="D698" t="s">
        <v>804</v>
      </c>
      <c r="E698" t="str">
        <f t="shared" si="10"/>
        <v>Nicola R.2005</v>
      </c>
      <c r="F698">
        <v>0.85475599999999996</v>
      </c>
      <c r="G698">
        <v>0.14524400000000001</v>
      </c>
      <c r="H698">
        <v>0</v>
      </c>
      <c r="I698">
        <v>0</v>
      </c>
      <c r="J698" t="s">
        <v>677</v>
      </c>
      <c r="K698">
        <v>0.785565234</v>
      </c>
      <c r="L698">
        <v>0.785565234</v>
      </c>
    </row>
    <row r="699" spans="1:12" hidden="1" x14ac:dyDescent="0.25">
      <c r="A699" t="s">
        <v>716</v>
      </c>
      <c r="B699">
        <v>2006</v>
      </c>
      <c r="C699" t="s">
        <v>716</v>
      </c>
      <c r="D699" t="s">
        <v>804</v>
      </c>
      <c r="E699" t="str">
        <f t="shared" si="10"/>
        <v>Nicola R.2006</v>
      </c>
      <c r="F699">
        <v>0.87992700000000001</v>
      </c>
      <c r="G699">
        <v>0.120073</v>
      </c>
      <c r="H699">
        <v>0</v>
      </c>
      <c r="I699">
        <v>0</v>
      </c>
      <c r="J699" t="s">
        <v>677</v>
      </c>
      <c r="K699">
        <v>0.86052708499999997</v>
      </c>
      <c r="L699">
        <v>0.86052708499999997</v>
      </c>
    </row>
    <row r="700" spans="1:12" hidden="1" x14ac:dyDescent="0.25">
      <c r="A700" t="s">
        <v>716</v>
      </c>
      <c r="B700">
        <v>2007</v>
      </c>
      <c r="C700" t="s">
        <v>716</v>
      </c>
      <c r="D700" t="s">
        <v>804</v>
      </c>
      <c r="E700" t="str">
        <f t="shared" si="10"/>
        <v>Nicola R.2007</v>
      </c>
      <c r="F700">
        <v>0.89042600000000005</v>
      </c>
      <c r="G700">
        <v>0.109574</v>
      </c>
      <c r="H700">
        <v>0</v>
      </c>
      <c r="I700">
        <v>0</v>
      </c>
      <c r="J700" t="s">
        <v>677</v>
      </c>
      <c r="K700">
        <v>0.88981477899999994</v>
      </c>
      <c r="L700">
        <v>0.88981477899999994</v>
      </c>
    </row>
    <row r="701" spans="1:12" hidden="1" x14ac:dyDescent="0.25">
      <c r="A701" t="s">
        <v>716</v>
      </c>
      <c r="B701">
        <v>2008</v>
      </c>
      <c r="C701" t="s">
        <v>716</v>
      </c>
      <c r="D701" t="s">
        <v>804</v>
      </c>
      <c r="E701" t="str">
        <f t="shared" si="10"/>
        <v>Nicola R.2008</v>
      </c>
      <c r="F701">
        <v>0.82226200000000005</v>
      </c>
      <c r="G701">
        <v>0.17773800000000001</v>
      </c>
      <c r="H701">
        <v>0</v>
      </c>
      <c r="I701">
        <v>0</v>
      </c>
      <c r="J701" t="s">
        <v>677</v>
      </c>
      <c r="K701">
        <v>0.73360878600000001</v>
      </c>
      <c r="L701">
        <v>0.73360878600000001</v>
      </c>
    </row>
    <row r="702" spans="1:12" hidden="1" x14ac:dyDescent="0.25">
      <c r="A702" t="s">
        <v>716</v>
      </c>
      <c r="B702">
        <v>2009</v>
      </c>
      <c r="C702" t="s">
        <v>716</v>
      </c>
      <c r="D702" t="s">
        <v>804</v>
      </c>
      <c r="E702" t="str">
        <f t="shared" si="10"/>
        <v>Nicola R.2009</v>
      </c>
      <c r="F702">
        <v>0.79201299999999997</v>
      </c>
      <c r="G702">
        <v>0.20798700000000001</v>
      </c>
      <c r="H702">
        <v>0</v>
      </c>
      <c r="I702">
        <v>0</v>
      </c>
      <c r="J702" t="s">
        <v>677</v>
      </c>
      <c r="K702">
        <v>0.79563541199999999</v>
      </c>
      <c r="L702">
        <v>0.79563541199999999</v>
      </c>
    </row>
    <row r="703" spans="1:12" hidden="1" x14ac:dyDescent="0.25">
      <c r="A703" t="s">
        <v>716</v>
      </c>
      <c r="B703">
        <v>2010</v>
      </c>
      <c r="C703" t="s">
        <v>716</v>
      </c>
      <c r="D703" t="s">
        <v>804</v>
      </c>
      <c r="E703" t="str">
        <f t="shared" si="10"/>
        <v>Nicola R.2010</v>
      </c>
      <c r="F703">
        <v>0.590418</v>
      </c>
      <c r="G703">
        <v>0.409582</v>
      </c>
      <c r="H703">
        <v>0</v>
      </c>
      <c r="I703">
        <v>0</v>
      </c>
      <c r="J703" t="s">
        <v>677</v>
      </c>
      <c r="K703">
        <v>0.62990446700000002</v>
      </c>
      <c r="L703">
        <v>0.62990446700000002</v>
      </c>
    </row>
    <row r="704" spans="1:12" hidden="1" x14ac:dyDescent="0.25">
      <c r="A704" t="s">
        <v>716</v>
      </c>
      <c r="B704">
        <v>2011</v>
      </c>
      <c r="C704" t="s">
        <v>716</v>
      </c>
      <c r="D704" t="s">
        <v>804</v>
      </c>
      <c r="E704" t="str">
        <f t="shared" si="10"/>
        <v>Nicola R.2011</v>
      </c>
      <c r="F704">
        <v>0.79520500000000005</v>
      </c>
      <c r="G704">
        <v>0.204795</v>
      </c>
      <c r="H704">
        <v>0</v>
      </c>
      <c r="I704">
        <v>0</v>
      </c>
      <c r="J704" t="s">
        <v>677</v>
      </c>
      <c r="K704">
        <v>0.74612536600000001</v>
      </c>
      <c r="L704">
        <v>0.74612536600000001</v>
      </c>
    </row>
    <row r="705" spans="1:12" hidden="1" x14ac:dyDescent="0.25">
      <c r="A705" t="s">
        <v>716</v>
      </c>
      <c r="B705">
        <v>2012</v>
      </c>
      <c r="C705" t="s">
        <v>716</v>
      </c>
      <c r="D705" t="s">
        <v>804</v>
      </c>
      <c r="E705" t="str">
        <f t="shared" si="10"/>
        <v>Nicola R.2012</v>
      </c>
      <c r="F705">
        <v>0.91368499999999997</v>
      </c>
      <c r="G705">
        <v>8.6315000000000003E-2</v>
      </c>
      <c r="H705">
        <v>0</v>
      </c>
      <c r="I705">
        <v>0</v>
      </c>
      <c r="J705" t="s">
        <v>677</v>
      </c>
      <c r="K705">
        <v>0.90514778900000004</v>
      </c>
      <c r="L705">
        <v>0.90514778900000004</v>
      </c>
    </row>
    <row r="706" spans="1:12" hidden="1" x14ac:dyDescent="0.25">
      <c r="A706" t="s">
        <v>716</v>
      </c>
      <c r="B706">
        <v>2013</v>
      </c>
      <c r="C706" t="s">
        <v>716</v>
      </c>
      <c r="D706" t="s">
        <v>804</v>
      </c>
      <c r="E706" t="str">
        <f t="shared" si="10"/>
        <v>Nicola R.2013</v>
      </c>
      <c r="F706">
        <v>0.61450800000000005</v>
      </c>
      <c r="G706">
        <v>0.385492</v>
      </c>
      <c r="H706">
        <v>0</v>
      </c>
      <c r="I706">
        <v>0</v>
      </c>
      <c r="J706" t="s">
        <v>677</v>
      </c>
      <c r="K706">
        <v>0.64794231599999996</v>
      </c>
      <c r="L706">
        <v>0.64794231599999996</v>
      </c>
    </row>
    <row r="707" spans="1:12" hidden="1" x14ac:dyDescent="0.25">
      <c r="A707" t="s">
        <v>716</v>
      </c>
      <c r="B707">
        <v>2014</v>
      </c>
      <c r="C707" t="s">
        <v>716</v>
      </c>
      <c r="D707" t="s">
        <v>804</v>
      </c>
      <c r="E707" t="str">
        <f t="shared" si="10"/>
        <v>Nicola R.2014</v>
      </c>
      <c r="F707">
        <v>0.94657500000000006</v>
      </c>
      <c r="G707">
        <v>5.3425E-2</v>
      </c>
      <c r="H707">
        <v>0</v>
      </c>
      <c r="I707">
        <v>0</v>
      </c>
      <c r="J707" t="s">
        <v>677</v>
      </c>
      <c r="K707">
        <v>0.94539156099999999</v>
      </c>
      <c r="L707">
        <v>0.94539156099999999</v>
      </c>
    </row>
    <row r="708" spans="1:12" hidden="1" x14ac:dyDescent="0.25">
      <c r="A708" t="s">
        <v>716</v>
      </c>
      <c r="B708">
        <v>2015</v>
      </c>
      <c r="C708" t="s">
        <v>716</v>
      </c>
      <c r="D708" t="s">
        <v>804</v>
      </c>
      <c r="E708" t="str">
        <f t="shared" si="10"/>
        <v>Nicola R.2015</v>
      </c>
      <c r="F708">
        <v>0.72967700000000002</v>
      </c>
      <c r="G708">
        <v>0.27032299999999998</v>
      </c>
      <c r="H708">
        <v>0</v>
      </c>
      <c r="I708">
        <v>0</v>
      </c>
      <c r="J708" t="s">
        <v>677</v>
      </c>
      <c r="K708">
        <v>0.77916731900000002</v>
      </c>
      <c r="L708">
        <v>0.77916731900000002</v>
      </c>
    </row>
    <row r="709" spans="1:12" hidden="1" x14ac:dyDescent="0.25">
      <c r="A709" t="s">
        <v>716</v>
      </c>
      <c r="B709">
        <v>2016</v>
      </c>
      <c r="C709" t="s">
        <v>716</v>
      </c>
      <c r="D709" t="s">
        <v>804</v>
      </c>
      <c r="E709" t="str">
        <f t="shared" si="10"/>
        <v>Nicola R.2016</v>
      </c>
      <c r="F709">
        <v>0.64169799999999999</v>
      </c>
      <c r="G709">
        <v>0.35830200000000001</v>
      </c>
      <c r="H709">
        <v>0</v>
      </c>
      <c r="I709">
        <v>0</v>
      </c>
      <c r="J709" t="s">
        <v>677</v>
      </c>
      <c r="K709">
        <v>0.64</v>
      </c>
      <c r="L709">
        <v>0.64</v>
      </c>
    </row>
    <row r="710" spans="1:12" hidden="1" x14ac:dyDescent="0.25">
      <c r="A710" t="s">
        <v>716</v>
      </c>
      <c r="B710">
        <v>2017</v>
      </c>
      <c r="C710" t="s">
        <v>716</v>
      </c>
      <c r="D710" t="s">
        <v>804</v>
      </c>
      <c r="E710" t="str">
        <f t="shared" ref="E710:E773" si="11">A710&amp;"."&amp;B710</f>
        <v>Nicola R.2017</v>
      </c>
      <c r="F710">
        <v>0.49019299999999999</v>
      </c>
      <c r="G710">
        <v>0.50980700000000001</v>
      </c>
      <c r="H710">
        <v>0</v>
      </c>
      <c r="I710">
        <v>0</v>
      </c>
      <c r="J710" t="s">
        <v>677</v>
      </c>
      <c r="K710">
        <v>0.48396693200000002</v>
      </c>
      <c r="L710">
        <v>0.48396693200000002</v>
      </c>
    </row>
    <row r="711" spans="1:12" hidden="1" x14ac:dyDescent="0.25">
      <c r="A711" t="s">
        <v>716</v>
      </c>
      <c r="B711">
        <v>2018</v>
      </c>
      <c r="C711" t="s">
        <v>716</v>
      </c>
      <c r="D711" t="s">
        <v>804</v>
      </c>
      <c r="E711" t="str">
        <f t="shared" si="11"/>
        <v>Nicola R.2018</v>
      </c>
      <c r="F711">
        <v>0.34301900000000002</v>
      </c>
      <c r="G711">
        <v>0.65698100000000004</v>
      </c>
      <c r="H711">
        <v>0</v>
      </c>
      <c r="I711">
        <v>0</v>
      </c>
      <c r="J711" t="s">
        <v>677</v>
      </c>
      <c r="K711">
        <v>0.41671273800000003</v>
      </c>
      <c r="L711">
        <v>0.41671273800000003</v>
      </c>
    </row>
    <row r="712" spans="1:12" hidden="1" x14ac:dyDescent="0.25">
      <c r="A712" t="s">
        <v>716</v>
      </c>
      <c r="B712">
        <v>2019</v>
      </c>
      <c r="C712" t="s">
        <v>716</v>
      </c>
      <c r="D712" t="s">
        <v>804</v>
      </c>
      <c r="E712" t="str">
        <f t="shared" si="11"/>
        <v>Nicola R.2019</v>
      </c>
      <c r="F712">
        <v>0.51985599999999998</v>
      </c>
      <c r="G712">
        <v>0.48014400000000002</v>
      </c>
      <c r="H712">
        <v>0</v>
      </c>
      <c r="I712">
        <v>0</v>
      </c>
      <c r="J712" t="s">
        <v>677</v>
      </c>
      <c r="K712">
        <v>0.59550532700000003</v>
      </c>
      <c r="L712">
        <v>0.59550532700000003</v>
      </c>
    </row>
    <row r="713" spans="1:12" hidden="1" x14ac:dyDescent="0.25">
      <c r="A713" t="s">
        <v>716</v>
      </c>
      <c r="B713">
        <v>2020</v>
      </c>
      <c r="C713" t="s">
        <v>716</v>
      </c>
      <c r="D713" t="s">
        <v>804</v>
      </c>
      <c r="E713" t="str">
        <f t="shared" si="11"/>
        <v>Nicola R.2020</v>
      </c>
      <c r="F713">
        <v>0.64846099999999995</v>
      </c>
      <c r="G713">
        <v>0.35153899999999999</v>
      </c>
      <c r="H713">
        <v>0</v>
      </c>
      <c r="I713">
        <v>0</v>
      </c>
      <c r="J713" t="s">
        <v>677</v>
      </c>
      <c r="K713">
        <v>0.72729628700000004</v>
      </c>
      <c r="L713">
        <v>0.72729628700000004</v>
      </c>
    </row>
    <row r="714" spans="1:12" hidden="1" x14ac:dyDescent="0.25">
      <c r="A714" t="s">
        <v>716</v>
      </c>
      <c r="B714">
        <v>2021</v>
      </c>
      <c r="C714" t="s">
        <v>716</v>
      </c>
      <c r="D714" t="s">
        <v>804</v>
      </c>
      <c r="E714" t="str">
        <f t="shared" si="11"/>
        <v>Nicola R.2021</v>
      </c>
      <c r="F714">
        <v>0.277173</v>
      </c>
      <c r="G714">
        <v>0.722827</v>
      </c>
      <c r="H714">
        <v>0</v>
      </c>
      <c r="I714">
        <v>0</v>
      </c>
      <c r="J714" t="s">
        <v>677</v>
      </c>
      <c r="K714">
        <v>0.48726430500000001</v>
      </c>
      <c r="L714">
        <v>0.48726430500000001</v>
      </c>
    </row>
    <row r="715" spans="1:12" hidden="1" x14ac:dyDescent="0.25">
      <c r="A715" t="s">
        <v>725</v>
      </c>
      <c r="B715">
        <v>1998</v>
      </c>
      <c r="C715" t="s">
        <v>725</v>
      </c>
      <c r="D715" t="s">
        <v>804</v>
      </c>
      <c r="E715" t="str">
        <f t="shared" si="11"/>
        <v>Spius Cr.1998</v>
      </c>
      <c r="F715">
        <v>0.86694700000000002</v>
      </c>
      <c r="G715">
        <v>1.5217E-2</v>
      </c>
      <c r="H715">
        <v>0.117837</v>
      </c>
      <c r="I715">
        <v>0</v>
      </c>
      <c r="J715" t="s">
        <v>677</v>
      </c>
      <c r="K715">
        <v>0.86694088999999996</v>
      </c>
      <c r="L715">
        <v>0.86694088999999996</v>
      </c>
    </row>
    <row r="716" spans="1:12" hidden="1" x14ac:dyDescent="0.25">
      <c r="A716" t="s">
        <v>725</v>
      </c>
      <c r="B716">
        <v>1999</v>
      </c>
      <c r="C716" t="s">
        <v>725</v>
      </c>
      <c r="D716" t="s">
        <v>804</v>
      </c>
      <c r="E716" t="str">
        <f t="shared" si="11"/>
        <v>Spius Cr.1999</v>
      </c>
      <c r="F716">
        <v>0.12044000000000001</v>
      </c>
      <c r="G716">
        <v>0.87956000000000001</v>
      </c>
      <c r="H716">
        <v>0</v>
      </c>
      <c r="I716">
        <v>0</v>
      </c>
      <c r="J716" t="s">
        <v>677</v>
      </c>
      <c r="K716">
        <v>0.120439043</v>
      </c>
      <c r="L716">
        <v>0.120439043</v>
      </c>
    </row>
    <row r="717" spans="1:12" hidden="1" x14ac:dyDescent="0.25">
      <c r="A717" t="s">
        <v>725</v>
      </c>
      <c r="B717">
        <v>2000</v>
      </c>
      <c r="C717" t="s">
        <v>725</v>
      </c>
      <c r="D717" t="s">
        <v>804</v>
      </c>
      <c r="E717" t="str">
        <f t="shared" si="11"/>
        <v>Spius Cr.2000</v>
      </c>
      <c r="F717">
        <v>0.18712599999999999</v>
      </c>
      <c r="G717">
        <v>0.58801300000000001</v>
      </c>
      <c r="H717">
        <v>0.22486100000000001</v>
      </c>
      <c r="I717">
        <v>7.4298000000000003E-2</v>
      </c>
      <c r="J717" t="s">
        <v>677</v>
      </c>
      <c r="K717">
        <v>0.121843312</v>
      </c>
      <c r="L717">
        <v>0.132475652</v>
      </c>
    </row>
    <row r="718" spans="1:12" hidden="1" x14ac:dyDescent="0.25">
      <c r="A718" t="s">
        <v>725</v>
      </c>
      <c r="B718">
        <v>2001</v>
      </c>
      <c r="C718" t="s">
        <v>725</v>
      </c>
      <c r="D718" t="s">
        <v>804</v>
      </c>
      <c r="E718" t="str">
        <f t="shared" si="11"/>
        <v>Spius Cr.2001</v>
      </c>
      <c r="F718">
        <v>0.23116900000000001</v>
      </c>
      <c r="G718">
        <v>0.40500700000000001</v>
      </c>
      <c r="H718">
        <v>0.36382399999999998</v>
      </c>
      <c r="I718">
        <v>0</v>
      </c>
      <c r="J718" t="s">
        <v>677</v>
      </c>
      <c r="K718">
        <v>0.23121087500000001</v>
      </c>
      <c r="L718">
        <v>0.23121087500000001</v>
      </c>
    </row>
    <row r="719" spans="1:12" hidden="1" x14ac:dyDescent="0.25">
      <c r="A719" t="s">
        <v>725</v>
      </c>
      <c r="B719">
        <v>2002</v>
      </c>
      <c r="C719" t="s">
        <v>725</v>
      </c>
      <c r="D719" t="s">
        <v>804</v>
      </c>
      <c r="E719" t="str">
        <f t="shared" si="11"/>
        <v>Spius Cr.2002</v>
      </c>
      <c r="F719">
        <v>0.97305200000000003</v>
      </c>
      <c r="G719">
        <v>6.7380000000000001E-3</v>
      </c>
      <c r="H719">
        <v>2.0211E-2</v>
      </c>
      <c r="I719">
        <v>0</v>
      </c>
      <c r="J719" t="s">
        <v>677</v>
      </c>
      <c r="K719">
        <v>0.7</v>
      </c>
      <c r="L719">
        <v>0.7</v>
      </c>
    </row>
    <row r="720" spans="1:12" hidden="1" x14ac:dyDescent="0.25">
      <c r="A720" t="s">
        <v>725</v>
      </c>
      <c r="B720">
        <v>2003</v>
      </c>
      <c r="C720" t="s">
        <v>725</v>
      </c>
      <c r="D720" t="s">
        <v>804</v>
      </c>
      <c r="E720" t="str">
        <f t="shared" si="11"/>
        <v>Spius Cr.2003</v>
      </c>
      <c r="F720">
        <v>0.89616799999999996</v>
      </c>
      <c r="G720">
        <v>0</v>
      </c>
      <c r="H720">
        <v>0.10383199999999999</v>
      </c>
      <c r="I720">
        <v>0</v>
      </c>
      <c r="J720" t="s">
        <v>677</v>
      </c>
      <c r="K720">
        <v>0.89617225499999997</v>
      </c>
      <c r="L720">
        <v>0.89617225499999997</v>
      </c>
    </row>
    <row r="721" spans="1:12" hidden="1" x14ac:dyDescent="0.25">
      <c r="A721" t="s">
        <v>725</v>
      </c>
      <c r="B721">
        <v>2004</v>
      </c>
      <c r="C721" t="s">
        <v>725</v>
      </c>
      <c r="D721" t="s">
        <v>804</v>
      </c>
      <c r="E721" t="str">
        <f t="shared" si="11"/>
        <v>Spius Cr.2004</v>
      </c>
      <c r="F721">
        <v>0.98480199999999996</v>
      </c>
      <c r="G721">
        <v>0</v>
      </c>
      <c r="H721">
        <v>1.5198E-2</v>
      </c>
      <c r="I721">
        <v>0</v>
      </c>
      <c r="J721" t="s">
        <v>677</v>
      </c>
      <c r="K721">
        <v>0.98480322099999995</v>
      </c>
      <c r="L721">
        <v>0.98480322099999995</v>
      </c>
    </row>
    <row r="722" spans="1:12" hidden="1" x14ac:dyDescent="0.25">
      <c r="A722" t="s">
        <v>723</v>
      </c>
      <c r="B722">
        <v>1998</v>
      </c>
      <c r="C722" t="s">
        <v>723</v>
      </c>
      <c r="D722" t="s">
        <v>804</v>
      </c>
      <c r="E722" t="str">
        <f t="shared" si="11"/>
        <v>Shuswap R Low.1998</v>
      </c>
      <c r="F722">
        <v>0.926373</v>
      </c>
      <c r="G722">
        <v>7.0753999999999997E-2</v>
      </c>
      <c r="H722">
        <v>2.8730000000000001E-3</v>
      </c>
      <c r="I722">
        <v>2.4000000000000001E-4</v>
      </c>
      <c r="J722" t="s">
        <v>677</v>
      </c>
      <c r="K722">
        <v>0.92167589900000002</v>
      </c>
      <c r="L722">
        <v>0.92191750699999997</v>
      </c>
    </row>
    <row r="723" spans="1:12" hidden="1" x14ac:dyDescent="0.25">
      <c r="A723" t="s">
        <v>723</v>
      </c>
      <c r="B723">
        <v>1999</v>
      </c>
      <c r="C723" t="s">
        <v>723</v>
      </c>
      <c r="D723" t="s">
        <v>804</v>
      </c>
      <c r="E723" t="str">
        <f t="shared" si="11"/>
        <v>Shuswap R Low.1999</v>
      </c>
      <c r="F723">
        <v>0.88370400000000005</v>
      </c>
      <c r="G723">
        <v>0.11442099999999999</v>
      </c>
      <c r="H723">
        <v>1.8749999999999999E-3</v>
      </c>
      <c r="I723">
        <v>1.8749999999999999E-3</v>
      </c>
      <c r="J723" t="s">
        <v>677</v>
      </c>
      <c r="K723">
        <v>0.87769275000000002</v>
      </c>
      <c r="L723">
        <v>0.87769275000000002</v>
      </c>
    </row>
    <row r="724" spans="1:12" hidden="1" x14ac:dyDescent="0.25">
      <c r="A724" t="s">
        <v>723</v>
      </c>
      <c r="B724">
        <v>2000</v>
      </c>
      <c r="C724" t="s">
        <v>723</v>
      </c>
      <c r="D724" t="s">
        <v>804</v>
      </c>
      <c r="E724" t="str">
        <f t="shared" si="11"/>
        <v>Shuswap R Low.2000</v>
      </c>
      <c r="F724">
        <v>0.87227699999999997</v>
      </c>
      <c r="G724">
        <v>0.122777</v>
      </c>
      <c r="H724">
        <v>4.9459999999999999E-3</v>
      </c>
      <c r="I724">
        <v>4.5399999999999998E-3</v>
      </c>
      <c r="J724" t="s">
        <v>677</v>
      </c>
      <c r="K724">
        <v>0.86465742899999998</v>
      </c>
      <c r="L724">
        <v>0.86482600700000001</v>
      </c>
    </row>
    <row r="725" spans="1:12" hidden="1" x14ac:dyDescent="0.25">
      <c r="A725" t="s">
        <v>723</v>
      </c>
      <c r="B725">
        <v>2001</v>
      </c>
      <c r="C725" t="s">
        <v>723</v>
      </c>
      <c r="D725" t="s">
        <v>804</v>
      </c>
      <c r="E725" t="str">
        <f t="shared" si="11"/>
        <v>Shuswap R Low.2001</v>
      </c>
      <c r="F725">
        <v>0.81967800000000002</v>
      </c>
      <c r="G725">
        <v>0.175486</v>
      </c>
      <c r="H725">
        <v>4.8370000000000002E-3</v>
      </c>
      <c r="I725">
        <v>4.5989999999999998E-3</v>
      </c>
      <c r="J725" t="s">
        <v>677</v>
      </c>
      <c r="K725">
        <v>0.75360999100000003</v>
      </c>
      <c r="L725">
        <v>0.75388637000000003</v>
      </c>
    </row>
    <row r="726" spans="1:12" hidden="1" x14ac:dyDescent="0.25">
      <c r="A726" t="s">
        <v>723</v>
      </c>
      <c r="B726">
        <v>2002</v>
      </c>
      <c r="C726" t="s">
        <v>723</v>
      </c>
      <c r="D726" t="s">
        <v>804</v>
      </c>
      <c r="E726" t="str">
        <f t="shared" si="11"/>
        <v>Shuswap R Low.2002</v>
      </c>
      <c r="F726">
        <v>0.907605</v>
      </c>
      <c r="G726">
        <v>9.2103000000000004E-2</v>
      </c>
      <c r="H726">
        <v>2.92E-4</v>
      </c>
      <c r="I726">
        <v>2.92E-4</v>
      </c>
      <c r="J726" t="s">
        <v>677</v>
      </c>
      <c r="K726">
        <v>0.899549865</v>
      </c>
      <c r="L726">
        <v>0.89993611699999998</v>
      </c>
    </row>
    <row r="727" spans="1:12" hidden="1" x14ac:dyDescent="0.25">
      <c r="A727" t="s">
        <v>723</v>
      </c>
      <c r="B727">
        <v>2003</v>
      </c>
      <c r="C727" t="s">
        <v>723</v>
      </c>
      <c r="D727" t="s">
        <v>804</v>
      </c>
      <c r="E727" t="str">
        <f t="shared" si="11"/>
        <v>Shuswap R Low.2003</v>
      </c>
      <c r="F727">
        <v>0.81439700000000004</v>
      </c>
      <c r="G727">
        <v>0.18560299999999999</v>
      </c>
      <c r="H727">
        <v>0</v>
      </c>
      <c r="I727">
        <v>0</v>
      </c>
      <c r="J727" t="s">
        <v>677</v>
      </c>
      <c r="K727">
        <v>0.81439705699999998</v>
      </c>
      <c r="L727">
        <v>0.81439705699999998</v>
      </c>
    </row>
    <row r="728" spans="1:12" hidden="1" x14ac:dyDescent="0.25">
      <c r="A728" t="s">
        <v>723</v>
      </c>
      <c r="B728">
        <v>2004</v>
      </c>
      <c r="C728" t="s">
        <v>723</v>
      </c>
      <c r="D728" t="s">
        <v>804</v>
      </c>
      <c r="E728" t="str">
        <f t="shared" si="11"/>
        <v>Shuswap R Low.2004</v>
      </c>
      <c r="F728">
        <v>0.91486199999999995</v>
      </c>
      <c r="G728">
        <v>8.4871000000000002E-2</v>
      </c>
      <c r="H728">
        <v>2.6699999999999998E-4</v>
      </c>
      <c r="I728">
        <v>0</v>
      </c>
      <c r="J728" t="s">
        <v>677</v>
      </c>
      <c r="K728">
        <v>0.90043949199999995</v>
      </c>
      <c r="L728">
        <v>0.90043949199999995</v>
      </c>
    </row>
    <row r="729" spans="1:12" hidden="1" x14ac:dyDescent="0.25">
      <c r="A729" t="s">
        <v>723</v>
      </c>
      <c r="B729">
        <v>2005</v>
      </c>
      <c r="C729" t="s">
        <v>723</v>
      </c>
      <c r="D729" t="s">
        <v>804</v>
      </c>
      <c r="E729" t="str">
        <f t="shared" si="11"/>
        <v>Shuswap R Low.2005</v>
      </c>
      <c r="F729">
        <v>0.90768899999999997</v>
      </c>
      <c r="G729">
        <v>9.1975000000000001E-2</v>
      </c>
      <c r="H729">
        <v>3.3599999999999998E-4</v>
      </c>
      <c r="I729">
        <v>3.3599999999999998E-4</v>
      </c>
      <c r="J729" t="s">
        <v>677</v>
      </c>
      <c r="K729">
        <v>0.87548277900000004</v>
      </c>
      <c r="L729">
        <v>0.875900911</v>
      </c>
    </row>
    <row r="730" spans="1:12" hidden="1" x14ac:dyDescent="0.25">
      <c r="A730" t="s">
        <v>723</v>
      </c>
      <c r="B730">
        <v>2006</v>
      </c>
      <c r="C730" t="s">
        <v>723</v>
      </c>
      <c r="D730" t="s">
        <v>804</v>
      </c>
      <c r="E730" t="str">
        <f t="shared" si="11"/>
        <v>Shuswap R Low.2006</v>
      </c>
      <c r="F730">
        <v>0.938693</v>
      </c>
      <c r="G730">
        <v>6.1307E-2</v>
      </c>
      <c r="H730">
        <v>0</v>
      </c>
      <c r="I730">
        <v>0</v>
      </c>
      <c r="J730" t="s">
        <v>677</v>
      </c>
      <c r="K730">
        <v>0.93250960000000005</v>
      </c>
      <c r="L730">
        <v>0.93250960000000005</v>
      </c>
    </row>
    <row r="731" spans="1:12" hidden="1" x14ac:dyDescent="0.25">
      <c r="A731" t="s">
        <v>723</v>
      </c>
      <c r="B731">
        <v>2007</v>
      </c>
      <c r="C731" t="s">
        <v>723</v>
      </c>
      <c r="D731" t="s">
        <v>804</v>
      </c>
      <c r="E731" t="str">
        <f t="shared" si="11"/>
        <v>Shuswap R Low.2007</v>
      </c>
      <c r="F731">
        <v>0.94120999999999999</v>
      </c>
      <c r="G731">
        <v>5.8790000000000002E-2</v>
      </c>
      <c r="H731">
        <v>0</v>
      </c>
      <c r="I731">
        <v>0</v>
      </c>
      <c r="J731" t="s">
        <v>677</v>
      </c>
      <c r="K731">
        <v>0.94158703799999999</v>
      </c>
      <c r="L731">
        <v>0.94158703799999999</v>
      </c>
    </row>
    <row r="732" spans="1:12" hidden="1" x14ac:dyDescent="0.25">
      <c r="A732" t="s">
        <v>723</v>
      </c>
      <c r="B732">
        <v>2008</v>
      </c>
      <c r="C732" t="s">
        <v>723</v>
      </c>
      <c r="D732" t="s">
        <v>804</v>
      </c>
      <c r="E732" t="str">
        <f t="shared" si="11"/>
        <v>Shuswap R Low.2008</v>
      </c>
      <c r="F732">
        <v>0.919041</v>
      </c>
      <c r="G732">
        <v>8.0959000000000003E-2</v>
      </c>
      <c r="H732">
        <v>0</v>
      </c>
      <c r="I732">
        <v>0</v>
      </c>
      <c r="J732" t="s">
        <v>677</v>
      </c>
      <c r="K732">
        <v>0.87970295399999998</v>
      </c>
      <c r="L732">
        <v>0.87970295399999998</v>
      </c>
    </row>
    <row r="733" spans="1:12" hidden="1" x14ac:dyDescent="0.25">
      <c r="A733" t="s">
        <v>723</v>
      </c>
      <c r="B733">
        <v>2009</v>
      </c>
      <c r="C733" t="s">
        <v>723</v>
      </c>
      <c r="D733" t="s">
        <v>804</v>
      </c>
      <c r="E733" t="str">
        <f t="shared" si="11"/>
        <v>Shuswap R Low.2009</v>
      </c>
      <c r="F733">
        <v>0.91612099999999996</v>
      </c>
      <c r="G733">
        <v>8.3878999999999995E-2</v>
      </c>
      <c r="H733">
        <v>0</v>
      </c>
      <c r="I733">
        <v>0</v>
      </c>
      <c r="J733" t="s">
        <v>677</v>
      </c>
      <c r="K733">
        <v>0.91496053099999997</v>
      </c>
      <c r="L733">
        <v>0.91496053099999997</v>
      </c>
    </row>
    <row r="734" spans="1:12" hidden="1" x14ac:dyDescent="0.25">
      <c r="A734" t="s">
        <v>723</v>
      </c>
      <c r="B734">
        <v>2010</v>
      </c>
      <c r="C734" t="s">
        <v>723</v>
      </c>
      <c r="D734" t="s">
        <v>804</v>
      </c>
      <c r="E734" t="str">
        <f t="shared" si="11"/>
        <v>Shuswap R Low.2010</v>
      </c>
      <c r="F734">
        <v>0.96580999999999995</v>
      </c>
      <c r="G734">
        <v>3.4129E-2</v>
      </c>
      <c r="H734">
        <v>6.0999999999999999E-5</v>
      </c>
      <c r="I734">
        <v>6.0999999999999999E-5</v>
      </c>
      <c r="J734" t="s">
        <v>677</v>
      </c>
      <c r="K734">
        <v>0.96554023899999997</v>
      </c>
      <c r="L734">
        <v>0.96559965199999997</v>
      </c>
    </row>
    <row r="735" spans="1:12" hidden="1" x14ac:dyDescent="0.25">
      <c r="A735" t="s">
        <v>723</v>
      </c>
      <c r="B735">
        <v>2011</v>
      </c>
      <c r="C735" t="s">
        <v>723</v>
      </c>
      <c r="D735" t="s">
        <v>804</v>
      </c>
      <c r="E735" t="str">
        <f t="shared" si="11"/>
        <v>Shuswap R Low.2011</v>
      </c>
      <c r="F735">
        <v>0.91516799999999998</v>
      </c>
      <c r="G735">
        <v>8.4832000000000005E-2</v>
      </c>
      <c r="H735">
        <v>0</v>
      </c>
      <c r="I735">
        <v>0</v>
      </c>
      <c r="J735" t="s">
        <v>677</v>
      </c>
      <c r="K735">
        <v>0.91687765099999996</v>
      </c>
      <c r="L735">
        <v>0.91687765099999996</v>
      </c>
    </row>
    <row r="736" spans="1:12" hidden="1" x14ac:dyDescent="0.25">
      <c r="A736" t="s">
        <v>723</v>
      </c>
      <c r="B736">
        <v>2012</v>
      </c>
      <c r="C736" t="s">
        <v>723</v>
      </c>
      <c r="D736" t="s">
        <v>804</v>
      </c>
      <c r="E736" t="str">
        <f t="shared" si="11"/>
        <v>Shuswap R Low.2012</v>
      </c>
      <c r="F736">
        <v>0.87212599999999996</v>
      </c>
      <c r="G736">
        <v>0.1275</v>
      </c>
      <c r="H736">
        <v>3.7300000000000001E-4</v>
      </c>
      <c r="I736">
        <v>0</v>
      </c>
      <c r="J736" t="s">
        <v>677</v>
      </c>
      <c r="K736">
        <v>0.84670798599999997</v>
      </c>
      <c r="L736">
        <v>0.84670798599999997</v>
      </c>
    </row>
    <row r="737" spans="1:12" hidden="1" x14ac:dyDescent="0.25">
      <c r="A737" t="s">
        <v>723</v>
      </c>
      <c r="B737">
        <v>2013</v>
      </c>
      <c r="C737" t="s">
        <v>723</v>
      </c>
      <c r="D737" t="s">
        <v>804</v>
      </c>
      <c r="E737" t="str">
        <f t="shared" si="11"/>
        <v>Shuswap R Low.2013</v>
      </c>
      <c r="F737">
        <v>0.83567999999999998</v>
      </c>
      <c r="G737">
        <v>0.16359299999999999</v>
      </c>
      <c r="H737">
        <v>7.27E-4</v>
      </c>
      <c r="I737">
        <v>0</v>
      </c>
      <c r="J737" t="s">
        <v>677</v>
      </c>
      <c r="K737">
        <v>0.84167281199999999</v>
      </c>
      <c r="L737">
        <v>0.84167281199999999</v>
      </c>
    </row>
    <row r="738" spans="1:12" hidden="1" x14ac:dyDescent="0.25">
      <c r="A738" t="s">
        <v>723</v>
      </c>
      <c r="B738">
        <v>2014</v>
      </c>
      <c r="C738" t="s">
        <v>723</v>
      </c>
      <c r="D738" t="s">
        <v>804</v>
      </c>
      <c r="E738" t="str">
        <f t="shared" si="11"/>
        <v>Shuswap R Low.2014</v>
      </c>
      <c r="F738">
        <v>0.94672699999999999</v>
      </c>
      <c r="G738">
        <v>5.3119E-2</v>
      </c>
      <c r="H738">
        <v>1.54E-4</v>
      </c>
      <c r="I738">
        <v>0</v>
      </c>
      <c r="J738" t="s">
        <v>677</v>
      </c>
      <c r="K738">
        <v>0.94841470900000002</v>
      </c>
      <c r="L738">
        <v>0.94841470900000002</v>
      </c>
    </row>
    <row r="739" spans="1:12" hidden="1" x14ac:dyDescent="0.25">
      <c r="A739" t="s">
        <v>723</v>
      </c>
      <c r="B739">
        <v>2015</v>
      </c>
      <c r="C739" t="s">
        <v>723</v>
      </c>
      <c r="D739" t="s">
        <v>804</v>
      </c>
      <c r="E739" t="str">
        <f t="shared" si="11"/>
        <v>Shuswap R Low.2015</v>
      </c>
      <c r="F739">
        <v>0.91696599999999995</v>
      </c>
      <c r="G739">
        <v>8.0293000000000003E-2</v>
      </c>
      <c r="H739">
        <v>2.7409999999999999E-3</v>
      </c>
      <c r="I739">
        <v>0</v>
      </c>
      <c r="J739" t="s">
        <v>677</v>
      </c>
      <c r="K739">
        <v>0.92193175000000005</v>
      </c>
      <c r="L739">
        <v>0.92193175000000005</v>
      </c>
    </row>
    <row r="740" spans="1:12" hidden="1" x14ac:dyDescent="0.25">
      <c r="A740" t="s">
        <v>723</v>
      </c>
      <c r="B740">
        <v>2016</v>
      </c>
      <c r="C740" t="s">
        <v>723</v>
      </c>
      <c r="D740" t="s">
        <v>804</v>
      </c>
      <c r="E740" t="str">
        <f t="shared" si="11"/>
        <v>Shuswap R Low.2016</v>
      </c>
      <c r="F740">
        <v>0.888513</v>
      </c>
      <c r="G740">
        <v>0.111349</v>
      </c>
      <c r="H740">
        <v>1.3799999999999999E-4</v>
      </c>
      <c r="I740">
        <v>0</v>
      </c>
      <c r="J740" t="s">
        <v>677</v>
      </c>
      <c r="K740">
        <v>0.88881679800000002</v>
      </c>
      <c r="L740">
        <v>0.88881679800000002</v>
      </c>
    </row>
    <row r="741" spans="1:12" hidden="1" x14ac:dyDescent="0.25">
      <c r="A741" t="s">
        <v>723</v>
      </c>
      <c r="B741">
        <v>2017</v>
      </c>
      <c r="C741" t="s">
        <v>723</v>
      </c>
      <c r="D741" t="s">
        <v>804</v>
      </c>
      <c r="E741" t="str">
        <f t="shared" si="11"/>
        <v>Shuswap R Low.2017</v>
      </c>
      <c r="F741">
        <v>0.88815900000000003</v>
      </c>
      <c r="G741">
        <v>0.111151</v>
      </c>
      <c r="H741">
        <v>6.8999999999999997E-4</v>
      </c>
      <c r="I741">
        <v>1.25E-4</v>
      </c>
      <c r="J741" t="s">
        <v>677</v>
      </c>
      <c r="K741">
        <v>0.89</v>
      </c>
      <c r="L741">
        <v>0.89</v>
      </c>
    </row>
    <row r="742" spans="1:12" hidden="1" x14ac:dyDescent="0.25">
      <c r="A742" t="s">
        <v>723</v>
      </c>
      <c r="B742">
        <v>2018</v>
      </c>
      <c r="C742" t="s">
        <v>723</v>
      </c>
      <c r="D742" t="s">
        <v>804</v>
      </c>
      <c r="E742" t="str">
        <f t="shared" si="11"/>
        <v>Shuswap R Low.2018</v>
      </c>
      <c r="F742">
        <v>0.860317</v>
      </c>
      <c r="G742">
        <v>0.13915</v>
      </c>
      <c r="H742">
        <v>5.3300000000000005E-4</v>
      </c>
      <c r="I742">
        <v>0</v>
      </c>
      <c r="J742" t="s">
        <v>677</v>
      </c>
      <c r="K742">
        <v>0.87603485299999995</v>
      </c>
      <c r="L742">
        <v>0.87603485299999995</v>
      </c>
    </row>
    <row r="743" spans="1:12" hidden="1" x14ac:dyDescent="0.25">
      <c r="A743" t="s">
        <v>723</v>
      </c>
      <c r="B743">
        <v>2019</v>
      </c>
      <c r="C743" t="s">
        <v>723</v>
      </c>
      <c r="D743" t="s">
        <v>804</v>
      </c>
      <c r="E743" t="str">
        <f t="shared" si="11"/>
        <v>Shuswap R Low.2019</v>
      </c>
      <c r="F743">
        <v>0.86886200000000002</v>
      </c>
      <c r="G743">
        <v>0.129832</v>
      </c>
      <c r="H743">
        <v>1.3060000000000001E-3</v>
      </c>
      <c r="I743">
        <v>0</v>
      </c>
      <c r="J743" t="s">
        <v>677</v>
      </c>
      <c r="K743">
        <v>0.87028266499999996</v>
      </c>
      <c r="L743">
        <v>0.87028266499999996</v>
      </c>
    </row>
    <row r="744" spans="1:12" hidden="1" x14ac:dyDescent="0.25">
      <c r="A744" t="s">
        <v>723</v>
      </c>
      <c r="B744">
        <v>2020</v>
      </c>
      <c r="C744" t="s">
        <v>723</v>
      </c>
      <c r="D744" t="s">
        <v>804</v>
      </c>
      <c r="E744" t="str">
        <f t="shared" si="11"/>
        <v>Shuswap R Low.2020</v>
      </c>
      <c r="F744">
        <v>0.84930000000000005</v>
      </c>
      <c r="G744">
        <v>0.149725</v>
      </c>
      <c r="H744">
        <v>9.7499999999999996E-4</v>
      </c>
      <c r="I744">
        <v>0</v>
      </c>
      <c r="J744" t="s">
        <v>677</v>
      </c>
      <c r="K744">
        <v>0.85</v>
      </c>
      <c r="L744">
        <v>0.85</v>
      </c>
    </row>
    <row r="745" spans="1:12" hidden="1" x14ac:dyDescent="0.25">
      <c r="A745" t="s">
        <v>723</v>
      </c>
      <c r="B745">
        <v>2021</v>
      </c>
      <c r="C745" t="s">
        <v>723</v>
      </c>
      <c r="D745" t="s">
        <v>804</v>
      </c>
      <c r="E745" t="str">
        <f t="shared" si="11"/>
        <v>Shuswap R Low.2021</v>
      </c>
      <c r="F745">
        <v>0.92929700000000004</v>
      </c>
      <c r="G745">
        <v>7.0499000000000006E-2</v>
      </c>
      <c r="H745">
        <v>2.05E-4</v>
      </c>
      <c r="I745">
        <v>0</v>
      </c>
      <c r="J745" t="s">
        <v>677</v>
      </c>
      <c r="K745">
        <v>0.93335361699999997</v>
      </c>
      <c r="L745">
        <v>0.93335361699999997</v>
      </c>
    </row>
    <row r="746" spans="1:12" hidden="1" x14ac:dyDescent="0.25">
      <c r="A746" t="s">
        <v>724</v>
      </c>
      <c r="B746">
        <v>1998</v>
      </c>
      <c r="C746" t="s">
        <v>724</v>
      </c>
      <c r="D746" t="s">
        <v>804</v>
      </c>
      <c r="E746" t="str">
        <f t="shared" si="11"/>
        <v>Shuswap R Middle.1998</v>
      </c>
      <c r="F746">
        <v>0.41138000000000002</v>
      </c>
      <c r="G746">
        <v>0.56962999999999997</v>
      </c>
      <c r="H746">
        <v>1.899E-2</v>
      </c>
      <c r="I746">
        <v>0</v>
      </c>
      <c r="J746" t="s">
        <v>677</v>
      </c>
      <c r="K746">
        <v>0.51744678099999997</v>
      </c>
      <c r="L746">
        <v>0.51744678099999997</v>
      </c>
    </row>
    <row r="747" spans="1:12" hidden="1" x14ac:dyDescent="0.25">
      <c r="A747" t="s">
        <v>724</v>
      </c>
      <c r="B747">
        <v>1999</v>
      </c>
      <c r="C747" t="s">
        <v>724</v>
      </c>
      <c r="D747" t="s">
        <v>804</v>
      </c>
      <c r="E747" t="str">
        <f t="shared" si="11"/>
        <v>Shuswap R Middle.1999</v>
      </c>
      <c r="F747">
        <v>0.261432</v>
      </c>
      <c r="G747">
        <v>0.738568</v>
      </c>
      <c r="H747">
        <v>0</v>
      </c>
      <c r="I747">
        <v>0</v>
      </c>
      <c r="J747" t="s">
        <v>677</v>
      </c>
      <c r="K747">
        <v>0.26145221299999999</v>
      </c>
      <c r="L747">
        <v>0.26145221299999999</v>
      </c>
    </row>
    <row r="748" spans="1:12" hidden="1" x14ac:dyDescent="0.25">
      <c r="A748" t="s">
        <v>724</v>
      </c>
      <c r="B748">
        <v>2000</v>
      </c>
      <c r="C748" t="s">
        <v>724</v>
      </c>
      <c r="D748" t="s">
        <v>804</v>
      </c>
      <c r="E748" t="str">
        <f t="shared" si="11"/>
        <v>Shuswap R Middle.2000</v>
      </c>
      <c r="F748">
        <v>0.21803700000000001</v>
      </c>
      <c r="G748">
        <v>0.78196299999999996</v>
      </c>
      <c r="H748">
        <v>0</v>
      </c>
      <c r="I748">
        <v>0</v>
      </c>
      <c r="J748" t="s">
        <v>677</v>
      </c>
      <c r="K748">
        <v>0.21802016799999999</v>
      </c>
      <c r="L748">
        <v>0.21802016799999999</v>
      </c>
    </row>
    <row r="749" spans="1:12" hidden="1" x14ac:dyDescent="0.25">
      <c r="A749" t="s">
        <v>724</v>
      </c>
      <c r="B749">
        <v>2001</v>
      </c>
      <c r="C749" t="s">
        <v>724</v>
      </c>
      <c r="D749" t="s">
        <v>804</v>
      </c>
      <c r="E749" t="str">
        <f t="shared" si="11"/>
        <v>Shuswap R Middle.2001</v>
      </c>
      <c r="F749">
        <v>8.8566000000000006E-2</v>
      </c>
      <c r="G749">
        <v>0.89672300000000005</v>
      </c>
      <c r="H749">
        <v>1.4711E-2</v>
      </c>
      <c r="I749">
        <v>0</v>
      </c>
      <c r="J749" t="s">
        <v>677</v>
      </c>
      <c r="K749">
        <v>8.8542548999999998E-2</v>
      </c>
      <c r="L749">
        <v>8.8542548999999998E-2</v>
      </c>
    </row>
    <row r="750" spans="1:12" hidden="1" x14ac:dyDescent="0.25">
      <c r="A750" t="s">
        <v>724</v>
      </c>
      <c r="B750">
        <v>2002</v>
      </c>
      <c r="C750" t="s">
        <v>724</v>
      </c>
      <c r="D750" t="s">
        <v>804</v>
      </c>
      <c r="E750" t="str">
        <f t="shared" si="11"/>
        <v>Shuswap R Middle.2002</v>
      </c>
      <c r="F750">
        <v>0.16579199999999999</v>
      </c>
      <c r="G750">
        <v>0.83420799999999995</v>
      </c>
      <c r="H750">
        <v>0</v>
      </c>
      <c r="I750">
        <v>0</v>
      </c>
      <c r="J750" t="s">
        <v>677</v>
      </c>
      <c r="K750">
        <v>0.16578990499999999</v>
      </c>
      <c r="L750">
        <v>0.16578990499999999</v>
      </c>
    </row>
    <row r="751" spans="1:12" hidden="1" x14ac:dyDescent="0.25">
      <c r="A751" t="s">
        <v>724</v>
      </c>
      <c r="B751">
        <v>2003</v>
      </c>
      <c r="C751" t="s">
        <v>724</v>
      </c>
      <c r="D751" t="s">
        <v>804</v>
      </c>
      <c r="E751" t="str">
        <f t="shared" si="11"/>
        <v>Shuswap R Middle.2003</v>
      </c>
      <c r="F751">
        <v>0.43646299999999999</v>
      </c>
      <c r="G751">
        <v>0.56353699999999995</v>
      </c>
      <c r="H751">
        <v>0</v>
      </c>
      <c r="I751">
        <v>0</v>
      </c>
      <c r="J751" t="s">
        <v>677</v>
      </c>
      <c r="K751">
        <v>0.43641200499999999</v>
      </c>
      <c r="L751">
        <v>0.43641200499999999</v>
      </c>
    </row>
    <row r="752" spans="1:12" hidden="1" x14ac:dyDescent="0.25">
      <c r="A752" t="s">
        <v>724</v>
      </c>
      <c r="B752">
        <v>2004</v>
      </c>
      <c r="C752" t="s">
        <v>724</v>
      </c>
      <c r="D752" t="s">
        <v>804</v>
      </c>
      <c r="E752" t="str">
        <f t="shared" si="11"/>
        <v>Shuswap R Middle.2004</v>
      </c>
      <c r="F752">
        <v>0.211899</v>
      </c>
      <c r="G752">
        <v>0.78810100000000005</v>
      </c>
      <c r="H752">
        <v>0</v>
      </c>
      <c r="I752">
        <v>0</v>
      </c>
      <c r="J752" t="s">
        <v>677</v>
      </c>
      <c r="K752">
        <v>0.21188052900000001</v>
      </c>
      <c r="L752">
        <v>0.21188052900000001</v>
      </c>
    </row>
    <row r="753" spans="1:12" hidden="1" x14ac:dyDescent="0.25">
      <c r="A753" t="s">
        <v>724</v>
      </c>
      <c r="B753">
        <v>2005</v>
      </c>
      <c r="C753" t="s">
        <v>724</v>
      </c>
      <c r="D753" t="s">
        <v>804</v>
      </c>
      <c r="E753" t="str">
        <f t="shared" si="11"/>
        <v>Shuswap R Middle.2005</v>
      </c>
      <c r="F753">
        <v>0.34002700000000002</v>
      </c>
      <c r="G753">
        <v>0.65997300000000003</v>
      </c>
      <c r="H753">
        <v>0</v>
      </c>
      <c r="I753">
        <v>0</v>
      </c>
      <c r="J753" t="s">
        <v>677</v>
      </c>
      <c r="K753">
        <v>0.34000952699999998</v>
      </c>
      <c r="L753">
        <v>0.34000952699999998</v>
      </c>
    </row>
    <row r="754" spans="1:12" hidden="1" x14ac:dyDescent="0.25">
      <c r="A754" t="s">
        <v>724</v>
      </c>
      <c r="B754">
        <v>2006</v>
      </c>
      <c r="C754" t="s">
        <v>724</v>
      </c>
      <c r="D754" t="s">
        <v>804</v>
      </c>
      <c r="E754" t="str">
        <f t="shared" si="11"/>
        <v>Shuswap R Middle.2006</v>
      </c>
      <c r="F754">
        <v>0.98375699999999999</v>
      </c>
      <c r="G754">
        <v>0</v>
      </c>
      <c r="H754">
        <v>1.6243E-2</v>
      </c>
      <c r="I754">
        <v>0</v>
      </c>
      <c r="J754" t="s">
        <v>677</v>
      </c>
      <c r="K754">
        <v>0.98</v>
      </c>
      <c r="L754">
        <v>0.98</v>
      </c>
    </row>
    <row r="755" spans="1:12" hidden="1" x14ac:dyDescent="0.25">
      <c r="A755" t="s">
        <v>724</v>
      </c>
      <c r="B755">
        <v>2009</v>
      </c>
      <c r="C755" t="s">
        <v>724</v>
      </c>
      <c r="D755" t="s">
        <v>804</v>
      </c>
      <c r="E755" t="str">
        <f t="shared" si="11"/>
        <v>Shuswap R Middle.2009</v>
      </c>
      <c r="F755">
        <v>0.99394800000000005</v>
      </c>
      <c r="G755">
        <v>0</v>
      </c>
      <c r="H755">
        <v>6.0520000000000001E-3</v>
      </c>
      <c r="I755">
        <v>0</v>
      </c>
      <c r="J755" t="s">
        <v>677</v>
      </c>
      <c r="K755">
        <v>0.99</v>
      </c>
      <c r="L755">
        <v>0.99</v>
      </c>
    </row>
    <row r="756" spans="1:12" hidden="1" x14ac:dyDescent="0.25">
      <c r="A756" t="s">
        <v>724</v>
      </c>
      <c r="B756">
        <v>2010</v>
      </c>
      <c r="C756" t="s">
        <v>724</v>
      </c>
      <c r="D756" t="s">
        <v>804</v>
      </c>
      <c r="E756" t="str">
        <f t="shared" si="11"/>
        <v>Shuswap R Middle.2010</v>
      </c>
      <c r="F756">
        <v>0.98702500000000004</v>
      </c>
      <c r="G756">
        <v>0</v>
      </c>
      <c r="H756">
        <v>1.2975E-2</v>
      </c>
      <c r="I756">
        <v>0</v>
      </c>
      <c r="J756" t="s">
        <v>677</v>
      </c>
      <c r="K756">
        <v>0.99</v>
      </c>
      <c r="L756">
        <v>0.99</v>
      </c>
    </row>
    <row r="757" spans="1:12" hidden="1" x14ac:dyDescent="0.25">
      <c r="A757" t="s">
        <v>724</v>
      </c>
      <c r="B757">
        <v>2011</v>
      </c>
      <c r="C757" t="s">
        <v>724</v>
      </c>
      <c r="D757" t="s">
        <v>804</v>
      </c>
      <c r="E757" t="str">
        <f t="shared" si="11"/>
        <v>Shuswap R Middle.2011</v>
      </c>
      <c r="F757">
        <v>0.94855100000000003</v>
      </c>
      <c r="G757">
        <v>4.9690999999999999E-2</v>
      </c>
      <c r="H757">
        <v>1.758E-3</v>
      </c>
      <c r="I757">
        <v>0</v>
      </c>
      <c r="J757" t="s">
        <v>677</v>
      </c>
      <c r="K757">
        <v>0.94741803899999999</v>
      </c>
      <c r="L757">
        <v>0.94741803899999999</v>
      </c>
    </row>
    <row r="758" spans="1:12" hidden="1" x14ac:dyDescent="0.25">
      <c r="A758" t="s">
        <v>724</v>
      </c>
      <c r="B758">
        <v>2012</v>
      </c>
      <c r="C758" t="s">
        <v>724</v>
      </c>
      <c r="D758" t="s">
        <v>804</v>
      </c>
      <c r="E758" t="str">
        <f t="shared" si="11"/>
        <v>Shuswap R Middle.2012</v>
      </c>
      <c r="F758">
        <v>0.58991499999999997</v>
      </c>
      <c r="G758">
        <v>0.41008499999999998</v>
      </c>
      <c r="H758">
        <v>0</v>
      </c>
      <c r="I758">
        <v>0</v>
      </c>
      <c r="J758" t="s">
        <v>677</v>
      </c>
      <c r="K758">
        <v>0.53866570000000003</v>
      </c>
      <c r="L758">
        <v>0.53866570000000003</v>
      </c>
    </row>
    <row r="759" spans="1:12" hidden="1" x14ac:dyDescent="0.25">
      <c r="A759" t="s">
        <v>724</v>
      </c>
      <c r="B759">
        <v>2013</v>
      </c>
      <c r="C759" t="s">
        <v>724</v>
      </c>
      <c r="D759" t="s">
        <v>804</v>
      </c>
      <c r="E759" t="str">
        <f t="shared" si="11"/>
        <v>Shuswap R Middle.2013</v>
      </c>
      <c r="F759">
        <v>0.47952600000000001</v>
      </c>
      <c r="G759">
        <v>0.48560399999999998</v>
      </c>
      <c r="H759">
        <v>3.4869999999999998E-2</v>
      </c>
      <c r="I759">
        <v>0</v>
      </c>
      <c r="J759" t="s">
        <v>677</v>
      </c>
      <c r="K759">
        <v>0.514563141</v>
      </c>
      <c r="L759">
        <v>0.514563141</v>
      </c>
    </row>
    <row r="760" spans="1:12" hidden="1" x14ac:dyDescent="0.25">
      <c r="A760" t="s">
        <v>724</v>
      </c>
      <c r="B760">
        <v>2014</v>
      </c>
      <c r="C760" t="s">
        <v>724</v>
      </c>
      <c r="D760" t="s">
        <v>804</v>
      </c>
      <c r="E760" t="str">
        <f t="shared" si="11"/>
        <v>Shuswap R Middle.2014</v>
      </c>
      <c r="F760">
        <v>0.65063400000000005</v>
      </c>
      <c r="G760">
        <v>0.32917400000000002</v>
      </c>
      <c r="H760">
        <v>2.0192999999999999E-2</v>
      </c>
      <c r="I760">
        <v>0</v>
      </c>
      <c r="J760" t="s">
        <v>677</v>
      </c>
      <c r="K760">
        <v>0.68542233699999999</v>
      </c>
      <c r="L760">
        <v>0.68542233699999999</v>
      </c>
    </row>
    <row r="761" spans="1:12" hidden="1" x14ac:dyDescent="0.25">
      <c r="A761" t="s">
        <v>724</v>
      </c>
      <c r="B761">
        <v>2015</v>
      </c>
      <c r="C761" t="s">
        <v>724</v>
      </c>
      <c r="D761" t="s">
        <v>804</v>
      </c>
      <c r="E761" t="str">
        <f t="shared" si="11"/>
        <v>Shuswap R Middle.2015</v>
      </c>
      <c r="F761">
        <v>0.49718499999999999</v>
      </c>
      <c r="G761">
        <v>0.47941499999999998</v>
      </c>
      <c r="H761">
        <v>2.3400000000000001E-2</v>
      </c>
      <c r="I761">
        <v>0</v>
      </c>
      <c r="J761" t="s">
        <v>677</v>
      </c>
      <c r="K761">
        <v>0.61869148799999996</v>
      </c>
      <c r="L761">
        <v>0.61869148799999996</v>
      </c>
    </row>
    <row r="762" spans="1:12" hidden="1" x14ac:dyDescent="0.25">
      <c r="A762" t="s">
        <v>724</v>
      </c>
      <c r="B762">
        <v>2016</v>
      </c>
      <c r="C762" t="s">
        <v>724</v>
      </c>
      <c r="D762" t="s">
        <v>804</v>
      </c>
      <c r="E762" t="str">
        <f t="shared" si="11"/>
        <v>Shuswap R Middle.2016</v>
      </c>
      <c r="F762">
        <v>0.64194899999999999</v>
      </c>
      <c r="G762">
        <v>0.35805100000000001</v>
      </c>
      <c r="H762">
        <v>0</v>
      </c>
      <c r="I762">
        <v>0</v>
      </c>
      <c r="J762" t="s">
        <v>677</v>
      </c>
      <c r="K762">
        <v>0.61809095700000005</v>
      </c>
      <c r="L762">
        <v>0.61809095700000005</v>
      </c>
    </row>
    <row r="763" spans="1:12" hidden="1" x14ac:dyDescent="0.25">
      <c r="A763" t="s">
        <v>724</v>
      </c>
      <c r="B763">
        <v>2017</v>
      </c>
      <c r="C763" t="s">
        <v>724</v>
      </c>
      <c r="D763" t="s">
        <v>804</v>
      </c>
      <c r="E763" t="str">
        <f t="shared" si="11"/>
        <v>Shuswap R Middle.2017</v>
      </c>
      <c r="F763">
        <v>0.625309</v>
      </c>
      <c r="G763">
        <v>0.35710700000000001</v>
      </c>
      <c r="H763">
        <v>1.7583000000000001E-2</v>
      </c>
      <c r="I763">
        <v>0</v>
      </c>
      <c r="J763" t="s">
        <v>677</v>
      </c>
      <c r="K763">
        <v>0.62853026300000003</v>
      </c>
      <c r="L763">
        <v>0.62853026300000003</v>
      </c>
    </row>
    <row r="764" spans="1:12" hidden="1" x14ac:dyDescent="0.25">
      <c r="A764" t="s">
        <v>724</v>
      </c>
      <c r="B764">
        <v>2018</v>
      </c>
      <c r="C764" t="s">
        <v>724</v>
      </c>
      <c r="D764" t="s">
        <v>804</v>
      </c>
      <c r="E764" t="str">
        <f t="shared" si="11"/>
        <v>Shuswap R Middle.2018</v>
      </c>
      <c r="F764">
        <v>0.57629200000000003</v>
      </c>
      <c r="G764">
        <v>0.41887400000000002</v>
      </c>
      <c r="H764">
        <v>4.8339999999999998E-3</v>
      </c>
      <c r="I764">
        <v>0</v>
      </c>
      <c r="J764" t="s">
        <v>677</v>
      </c>
      <c r="K764">
        <v>0.685254747</v>
      </c>
      <c r="L764">
        <v>0.685254747</v>
      </c>
    </row>
    <row r="765" spans="1:12" hidden="1" x14ac:dyDescent="0.25">
      <c r="A765" t="s">
        <v>724</v>
      </c>
      <c r="B765">
        <v>2019</v>
      </c>
      <c r="C765" t="s">
        <v>724</v>
      </c>
      <c r="D765" t="s">
        <v>804</v>
      </c>
      <c r="E765" t="str">
        <f t="shared" si="11"/>
        <v>Shuswap R Middle.2019</v>
      </c>
      <c r="F765">
        <v>0.52145699999999995</v>
      </c>
      <c r="G765">
        <v>0.44889000000000001</v>
      </c>
      <c r="H765">
        <v>2.9652999999999999E-2</v>
      </c>
      <c r="I765">
        <v>0</v>
      </c>
      <c r="J765" t="s">
        <v>677</v>
      </c>
      <c r="K765">
        <v>0.52</v>
      </c>
      <c r="L765">
        <v>0.52</v>
      </c>
    </row>
    <row r="766" spans="1:12" hidden="1" x14ac:dyDescent="0.25">
      <c r="A766" t="s">
        <v>724</v>
      </c>
      <c r="B766">
        <v>2020</v>
      </c>
      <c r="C766" t="s">
        <v>724</v>
      </c>
      <c r="D766" t="s">
        <v>804</v>
      </c>
      <c r="E766" t="str">
        <f t="shared" si="11"/>
        <v>Shuswap R Middle.2020</v>
      </c>
      <c r="F766">
        <v>0.45866899999999999</v>
      </c>
      <c r="G766">
        <v>0.51032</v>
      </c>
      <c r="H766">
        <v>3.1012000000000001E-2</v>
      </c>
      <c r="I766">
        <v>0</v>
      </c>
      <c r="J766" t="s">
        <v>677</v>
      </c>
      <c r="K766">
        <v>0.58280907199999998</v>
      </c>
      <c r="L766">
        <v>0.58280907199999998</v>
      </c>
    </row>
    <row r="767" spans="1:12" hidden="1" x14ac:dyDescent="0.25">
      <c r="A767" t="s">
        <v>724</v>
      </c>
      <c r="B767">
        <v>2021</v>
      </c>
      <c r="C767" t="s">
        <v>724</v>
      </c>
      <c r="D767" t="s">
        <v>804</v>
      </c>
      <c r="E767" t="str">
        <f t="shared" si="11"/>
        <v>Shuswap R Middle.2021</v>
      </c>
      <c r="F767">
        <v>0.64710100000000004</v>
      </c>
      <c r="G767">
        <v>0.26925199999999999</v>
      </c>
      <c r="H767">
        <v>8.3646999999999999E-2</v>
      </c>
      <c r="I767">
        <v>0</v>
      </c>
      <c r="J767" t="s">
        <v>677</v>
      </c>
      <c r="K767">
        <v>0.72104946199999997</v>
      </c>
      <c r="L767">
        <v>0.72104946199999997</v>
      </c>
    </row>
    <row r="768" spans="1:12" hidden="1" x14ac:dyDescent="0.25">
      <c r="A768" t="s">
        <v>722</v>
      </c>
      <c r="B768">
        <v>1998</v>
      </c>
      <c r="C768" t="s">
        <v>722</v>
      </c>
      <c r="D768" t="s">
        <v>804</v>
      </c>
      <c r="E768" t="str">
        <f t="shared" si="11"/>
        <v>Salmon R/TOMF.1998</v>
      </c>
      <c r="F768">
        <v>0.93771099999999996</v>
      </c>
      <c r="G768">
        <v>6.2288999999999997E-2</v>
      </c>
      <c r="H768">
        <v>0</v>
      </c>
      <c r="I768">
        <v>0</v>
      </c>
      <c r="J768" t="s">
        <v>677</v>
      </c>
      <c r="K768">
        <v>0.93773017700000005</v>
      </c>
      <c r="L768">
        <v>0.93773017700000005</v>
      </c>
    </row>
    <row r="769" spans="1:12" hidden="1" x14ac:dyDescent="0.25">
      <c r="A769" t="s">
        <v>722</v>
      </c>
      <c r="B769">
        <v>1999</v>
      </c>
      <c r="C769" t="s">
        <v>722</v>
      </c>
      <c r="D769" t="s">
        <v>804</v>
      </c>
      <c r="E769" t="str">
        <f t="shared" si="11"/>
        <v>Salmon R/TOMF.1999</v>
      </c>
      <c r="F769">
        <v>0.56173600000000001</v>
      </c>
      <c r="G769">
        <v>0.43826399999999999</v>
      </c>
      <c r="H769">
        <v>0</v>
      </c>
      <c r="I769">
        <v>0</v>
      </c>
      <c r="J769" t="s">
        <v>677</v>
      </c>
      <c r="K769">
        <v>0.56172376499999999</v>
      </c>
      <c r="L769">
        <v>0.56172376499999999</v>
      </c>
    </row>
    <row r="770" spans="1:12" hidden="1" x14ac:dyDescent="0.25">
      <c r="A770" t="s">
        <v>722</v>
      </c>
      <c r="B770">
        <v>2000</v>
      </c>
      <c r="C770" t="s">
        <v>722</v>
      </c>
      <c r="D770" t="s">
        <v>804</v>
      </c>
      <c r="E770" t="str">
        <f t="shared" si="11"/>
        <v>Salmon R/TOMF.2000</v>
      </c>
      <c r="F770">
        <v>0.78690099999999996</v>
      </c>
      <c r="G770">
        <v>0.21309900000000001</v>
      </c>
      <c r="H770">
        <v>0</v>
      </c>
      <c r="I770">
        <v>0</v>
      </c>
      <c r="J770" t="s">
        <v>677</v>
      </c>
      <c r="K770">
        <v>0.786898824</v>
      </c>
      <c r="L770">
        <v>0.786898824</v>
      </c>
    </row>
    <row r="771" spans="1:12" hidden="1" x14ac:dyDescent="0.25">
      <c r="A771" t="s">
        <v>722</v>
      </c>
      <c r="B771">
        <v>2001</v>
      </c>
      <c r="C771" t="s">
        <v>722</v>
      </c>
      <c r="D771" t="s">
        <v>804</v>
      </c>
      <c r="E771" t="str">
        <f t="shared" si="11"/>
        <v>Salmon R/TOMF.2001</v>
      </c>
      <c r="F771">
        <v>0.58799299999999999</v>
      </c>
      <c r="G771">
        <v>0.41200700000000001</v>
      </c>
      <c r="H771">
        <v>0</v>
      </c>
      <c r="I771">
        <v>0</v>
      </c>
      <c r="J771" t="s">
        <v>677</v>
      </c>
      <c r="K771">
        <v>0.58797566199999995</v>
      </c>
      <c r="L771">
        <v>0.58797566199999995</v>
      </c>
    </row>
    <row r="772" spans="1:12" hidden="1" x14ac:dyDescent="0.25">
      <c r="A772" t="s">
        <v>722</v>
      </c>
      <c r="B772">
        <v>2002</v>
      </c>
      <c r="C772" t="s">
        <v>722</v>
      </c>
      <c r="D772" t="s">
        <v>804</v>
      </c>
      <c r="E772" t="str">
        <f t="shared" si="11"/>
        <v>Salmon R/TOMF.2002</v>
      </c>
      <c r="F772">
        <v>0.56023699999999999</v>
      </c>
      <c r="G772">
        <v>0.43976300000000001</v>
      </c>
      <c r="H772">
        <v>0</v>
      </c>
      <c r="I772">
        <v>0</v>
      </c>
      <c r="J772" t="s">
        <v>677</v>
      </c>
      <c r="K772">
        <v>0.56025459799999999</v>
      </c>
      <c r="L772">
        <v>0.56025459799999999</v>
      </c>
    </row>
    <row r="773" spans="1:12" hidden="1" x14ac:dyDescent="0.25">
      <c r="A773" t="s">
        <v>722</v>
      </c>
      <c r="B773">
        <v>2003</v>
      </c>
      <c r="C773" t="s">
        <v>722</v>
      </c>
      <c r="D773" t="s">
        <v>804</v>
      </c>
      <c r="E773" t="str">
        <f t="shared" si="11"/>
        <v>Salmon R/TOMF.2003</v>
      </c>
      <c r="F773">
        <v>0.68364199999999997</v>
      </c>
      <c r="G773">
        <v>0.31635799999999997</v>
      </c>
      <c r="H773">
        <v>0</v>
      </c>
      <c r="I773">
        <v>0</v>
      </c>
      <c r="J773" t="s">
        <v>677</v>
      </c>
      <c r="K773">
        <v>0.68363162600000005</v>
      </c>
      <c r="L773">
        <v>0.68363162600000005</v>
      </c>
    </row>
    <row r="774" spans="1:12" hidden="1" x14ac:dyDescent="0.25">
      <c r="A774" t="s">
        <v>722</v>
      </c>
      <c r="B774">
        <v>2004</v>
      </c>
      <c r="C774" t="s">
        <v>722</v>
      </c>
      <c r="D774" t="s">
        <v>804</v>
      </c>
      <c r="E774" t="str">
        <f t="shared" ref="E774:E787" si="12">A774&amp;"."&amp;B774</f>
        <v>Salmon R/TOMF.2004</v>
      </c>
      <c r="F774">
        <v>0.64799099999999998</v>
      </c>
      <c r="G774">
        <v>0.35200900000000002</v>
      </c>
      <c r="H774">
        <v>0</v>
      </c>
      <c r="I774">
        <v>0</v>
      </c>
      <c r="J774" t="s">
        <v>677</v>
      </c>
      <c r="K774">
        <v>0.648013544</v>
      </c>
      <c r="L774">
        <v>0.648013544</v>
      </c>
    </row>
    <row r="775" spans="1:12" hidden="1" x14ac:dyDescent="0.25">
      <c r="A775" t="s">
        <v>722</v>
      </c>
      <c r="B775">
        <v>2005</v>
      </c>
      <c r="C775" t="s">
        <v>722</v>
      </c>
      <c r="D775" t="s">
        <v>804</v>
      </c>
      <c r="E775" t="str">
        <f t="shared" si="12"/>
        <v>Salmon R/TOMF.2005</v>
      </c>
      <c r="F775">
        <v>0.80852100000000005</v>
      </c>
      <c r="G775">
        <v>0.19147900000000001</v>
      </c>
      <c r="H775">
        <v>0</v>
      </c>
      <c r="I775">
        <v>0</v>
      </c>
      <c r="J775" t="s">
        <v>677</v>
      </c>
      <c r="K775">
        <v>0.80851980499999998</v>
      </c>
      <c r="L775">
        <v>0.80851980499999998</v>
      </c>
    </row>
    <row r="776" spans="1:12" hidden="1" x14ac:dyDescent="0.25">
      <c r="A776" t="s">
        <v>722</v>
      </c>
      <c r="B776">
        <v>2006</v>
      </c>
      <c r="C776" t="s">
        <v>722</v>
      </c>
      <c r="D776" t="s">
        <v>804</v>
      </c>
      <c r="E776" t="str">
        <f t="shared" si="12"/>
        <v>Salmon R/TOMF.2006</v>
      </c>
      <c r="F776">
        <v>0.72098300000000004</v>
      </c>
      <c r="G776">
        <v>0.27901700000000002</v>
      </c>
      <c r="H776">
        <v>0</v>
      </c>
      <c r="I776">
        <v>0</v>
      </c>
      <c r="J776" t="s">
        <v>677</v>
      </c>
      <c r="K776">
        <v>0.72097433700000002</v>
      </c>
      <c r="L776">
        <v>0.72097433700000002</v>
      </c>
    </row>
    <row r="777" spans="1:12" hidden="1" x14ac:dyDescent="0.25">
      <c r="A777" t="s">
        <v>722</v>
      </c>
      <c r="B777">
        <v>2009</v>
      </c>
      <c r="C777" t="s">
        <v>722</v>
      </c>
      <c r="D777" t="s">
        <v>804</v>
      </c>
      <c r="E777" t="str">
        <f t="shared" si="12"/>
        <v>Salmon R/TOMF.2009</v>
      </c>
      <c r="F777">
        <v>0.62873199999999996</v>
      </c>
      <c r="G777">
        <v>0.37126799999999999</v>
      </c>
      <c r="H777">
        <v>0</v>
      </c>
      <c r="I777">
        <v>0</v>
      </c>
      <c r="J777" t="s">
        <v>677</v>
      </c>
      <c r="K777">
        <v>0.62849517799999999</v>
      </c>
      <c r="L777">
        <v>0.62849517799999999</v>
      </c>
    </row>
    <row r="778" spans="1:12" hidden="1" x14ac:dyDescent="0.25">
      <c r="A778" t="s">
        <v>722</v>
      </c>
      <c r="B778">
        <v>2010</v>
      </c>
      <c r="C778" t="s">
        <v>722</v>
      </c>
      <c r="D778" t="s">
        <v>804</v>
      </c>
      <c r="E778" t="str">
        <f t="shared" si="12"/>
        <v>Salmon R/TOMF.2010</v>
      </c>
      <c r="F778">
        <v>0.714534</v>
      </c>
      <c r="G778">
        <v>0.285466</v>
      </c>
      <c r="H778">
        <v>0</v>
      </c>
      <c r="I778">
        <v>0</v>
      </c>
      <c r="J778" t="s">
        <v>677</v>
      </c>
    </row>
    <row r="779" spans="1:12" hidden="1" x14ac:dyDescent="0.25">
      <c r="A779" t="s">
        <v>722</v>
      </c>
      <c r="B779">
        <v>2011</v>
      </c>
      <c r="C779" t="s">
        <v>722</v>
      </c>
      <c r="D779" t="s">
        <v>804</v>
      </c>
      <c r="E779" t="str">
        <f t="shared" si="12"/>
        <v>Salmon R/TOMF.2011</v>
      </c>
      <c r="F779">
        <v>0.90239100000000005</v>
      </c>
      <c r="G779">
        <v>9.7609000000000001E-2</v>
      </c>
      <c r="H779">
        <v>0</v>
      </c>
      <c r="I779">
        <v>0</v>
      </c>
      <c r="J779" t="s">
        <v>677</v>
      </c>
      <c r="K779">
        <v>0.90239229499999996</v>
      </c>
      <c r="L779">
        <v>0.90239229499999996</v>
      </c>
    </row>
    <row r="780" spans="1:12" hidden="1" x14ac:dyDescent="0.25">
      <c r="A780" t="s">
        <v>722</v>
      </c>
      <c r="B780">
        <v>2012</v>
      </c>
      <c r="C780" t="s">
        <v>722</v>
      </c>
      <c r="D780" t="s">
        <v>804</v>
      </c>
      <c r="E780" t="str">
        <f t="shared" si="12"/>
        <v>Salmon R/TOMF.2012</v>
      </c>
      <c r="F780">
        <v>0.69819600000000004</v>
      </c>
      <c r="G780">
        <v>0.30180400000000002</v>
      </c>
      <c r="H780">
        <v>0</v>
      </c>
      <c r="I780">
        <v>0</v>
      </c>
      <c r="J780" t="s">
        <v>677</v>
      </c>
      <c r="K780">
        <v>0.69712451099999995</v>
      </c>
      <c r="L780">
        <v>0.69712451099999995</v>
      </c>
    </row>
    <row r="781" spans="1:12" hidden="1" x14ac:dyDescent="0.25">
      <c r="A781" t="s">
        <v>214</v>
      </c>
      <c r="B781">
        <v>2015</v>
      </c>
      <c r="C781" t="s">
        <v>30</v>
      </c>
      <c r="D781" t="s">
        <v>745</v>
      </c>
      <c r="E781" t="str">
        <f t="shared" si="12"/>
        <v>Bedwell R.2015</v>
      </c>
      <c r="F781">
        <v>0.6</v>
      </c>
      <c r="G781">
        <v>0.4</v>
      </c>
      <c r="H781">
        <v>0</v>
      </c>
      <c r="I781">
        <v>0</v>
      </c>
      <c r="J781" t="s">
        <v>677</v>
      </c>
    </row>
    <row r="782" spans="1:12" hidden="1" x14ac:dyDescent="0.25">
      <c r="A782" t="s">
        <v>214</v>
      </c>
      <c r="B782">
        <v>2016</v>
      </c>
      <c r="C782" t="s">
        <v>30</v>
      </c>
      <c r="D782" t="s">
        <v>745</v>
      </c>
      <c r="E782" t="str">
        <f t="shared" si="12"/>
        <v>Bedwell R.2016</v>
      </c>
      <c r="F782">
        <v>0.53</v>
      </c>
      <c r="G782">
        <v>0.47</v>
      </c>
      <c r="H782">
        <v>0</v>
      </c>
      <c r="I782">
        <v>0</v>
      </c>
      <c r="J782" t="s">
        <v>677</v>
      </c>
      <c r="K782">
        <v>0.32014399999999998</v>
      </c>
      <c r="L782">
        <v>0.32014399999999998</v>
      </c>
    </row>
    <row r="783" spans="1:12" hidden="1" x14ac:dyDescent="0.25">
      <c r="A783" t="s">
        <v>214</v>
      </c>
      <c r="B783">
        <v>2017</v>
      </c>
      <c r="C783" t="s">
        <v>30</v>
      </c>
      <c r="D783" t="s">
        <v>745</v>
      </c>
      <c r="E783" t="str">
        <f t="shared" si="12"/>
        <v>Bedwell R.2017</v>
      </c>
      <c r="F783">
        <v>0.61</v>
      </c>
      <c r="G783">
        <v>0.39</v>
      </c>
      <c r="H783">
        <v>0</v>
      </c>
      <c r="I783">
        <v>0</v>
      </c>
      <c r="J783" t="s">
        <v>677</v>
      </c>
      <c r="K783">
        <v>0.61278220000000005</v>
      </c>
      <c r="L783">
        <v>0.61278220000000005</v>
      </c>
    </row>
    <row r="784" spans="1:12" hidden="1" x14ac:dyDescent="0.25">
      <c r="A784" t="s">
        <v>214</v>
      </c>
      <c r="B784">
        <v>2018</v>
      </c>
      <c r="C784" t="s">
        <v>30</v>
      </c>
      <c r="D784" t="s">
        <v>745</v>
      </c>
      <c r="E784" t="str">
        <f t="shared" si="12"/>
        <v>Bedwell R.2018</v>
      </c>
      <c r="F784">
        <v>0.64</v>
      </c>
      <c r="G784">
        <v>0.36</v>
      </c>
      <c r="H784">
        <v>0</v>
      </c>
      <c r="I784">
        <v>0</v>
      </c>
      <c r="J784" t="s">
        <v>677</v>
      </c>
      <c r="K784">
        <v>0.71459349999999999</v>
      </c>
      <c r="L784">
        <v>0.71459349999999999</v>
      </c>
    </row>
    <row r="785" spans="1:12" hidden="1" x14ac:dyDescent="0.25">
      <c r="A785" t="s">
        <v>214</v>
      </c>
      <c r="B785">
        <v>2019</v>
      </c>
      <c r="C785" t="s">
        <v>30</v>
      </c>
      <c r="D785" t="s">
        <v>745</v>
      </c>
      <c r="E785" t="str">
        <f t="shared" si="12"/>
        <v>Bedwell R.2019</v>
      </c>
      <c r="F785">
        <v>0.37</v>
      </c>
      <c r="G785">
        <v>0.63</v>
      </c>
      <c r="H785">
        <v>0</v>
      </c>
      <c r="I785">
        <v>0</v>
      </c>
      <c r="J785" t="s">
        <v>677</v>
      </c>
    </row>
    <row r="786" spans="1:12" hidden="1" x14ac:dyDescent="0.25">
      <c r="A786" t="s">
        <v>701</v>
      </c>
      <c r="B786">
        <v>2022</v>
      </c>
      <c r="C786" t="s">
        <v>701</v>
      </c>
      <c r="D786" t="s">
        <v>804</v>
      </c>
      <c r="E786" t="str">
        <f t="shared" si="12"/>
        <v>Harrison R.2022</v>
      </c>
      <c r="F786">
        <v>0.96768399999999999</v>
      </c>
      <c r="G786">
        <v>2.912E-2</v>
      </c>
      <c r="H786">
        <v>3.1930000000000001E-3</v>
      </c>
      <c r="I786">
        <v>3.1900000000000001E-3</v>
      </c>
      <c r="J786" t="s">
        <v>677</v>
      </c>
      <c r="K786">
        <v>0.96753203600000004</v>
      </c>
      <c r="L786">
        <v>0.97064602300000002</v>
      </c>
    </row>
    <row r="787" spans="1:12" hidden="1" x14ac:dyDescent="0.25">
      <c r="A787" t="s">
        <v>701</v>
      </c>
      <c r="B787">
        <v>2023</v>
      </c>
      <c r="C787" t="s">
        <v>701</v>
      </c>
      <c r="D787" t="s">
        <v>804</v>
      </c>
      <c r="E787" t="str">
        <f t="shared" si="12"/>
        <v>Harrison R.2023</v>
      </c>
      <c r="F787">
        <v>0.98059200000000002</v>
      </c>
      <c r="G787">
        <v>1.043E-2</v>
      </c>
      <c r="H787">
        <v>8.9700000000000005E-3</v>
      </c>
      <c r="I787">
        <v>8.9700000000000005E-3</v>
      </c>
      <c r="J787" t="s">
        <v>677</v>
      </c>
      <c r="K787">
        <v>0.97780578699999998</v>
      </c>
      <c r="L787">
        <v>0.98794511500000004</v>
      </c>
    </row>
  </sheetData>
  <autoFilter ref="A5:M787" xr:uid="{B94E4867-2BA6-4686-AA23-8E8F4A7C760C}">
    <filterColumn colId="1">
      <filters>
        <filter val="2013"/>
        <filter val="2014"/>
      </filters>
    </filterColumn>
    <filterColumn colId="2">
      <filters>
        <filter val="SARITA RIVER"/>
      </filters>
    </filterColumn>
  </autoFilter>
  <sortState xmlns:xlrd2="http://schemas.microsoft.com/office/spreadsheetml/2017/richdata2" ref="A6:L787">
    <sortCondition descending="1" ref="J6:J787"/>
  </sortState>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400BD-7F77-43A1-8983-4DBF5F017A54}">
  <sheetPr>
    <tabColor rgb="FFFFDD71"/>
  </sheetPr>
  <dimension ref="A1:G25"/>
  <sheetViews>
    <sheetView workbookViewId="0">
      <selection activeCell="D14" sqref="D14"/>
    </sheetView>
  </sheetViews>
  <sheetFormatPr defaultRowHeight="15" x14ac:dyDescent="0.25"/>
  <cols>
    <col min="2" max="2" width="11.5703125" bestFit="1" customWidth="1"/>
    <col min="4" max="5" width="12" bestFit="1" customWidth="1"/>
    <col min="6" max="6" width="14.7109375" bestFit="1" customWidth="1"/>
    <col min="7" max="7" width="97.7109375" bestFit="1" customWidth="1"/>
  </cols>
  <sheetData>
    <row r="1" spans="1:7" x14ac:dyDescent="0.25">
      <c r="A1" s="47" t="s">
        <v>919</v>
      </c>
      <c r="B1" s="47" t="s">
        <v>920</v>
      </c>
      <c r="C1" s="47" t="s">
        <v>907</v>
      </c>
      <c r="D1" s="47" t="s">
        <v>908</v>
      </c>
      <c r="E1" s="47" t="s">
        <v>909</v>
      </c>
      <c r="F1" s="47" t="s">
        <v>910</v>
      </c>
      <c r="G1" s="47" t="s">
        <v>921</v>
      </c>
    </row>
    <row r="2" spans="1:7" x14ac:dyDescent="0.25">
      <c r="A2">
        <v>1998</v>
      </c>
      <c r="B2">
        <v>84</v>
      </c>
      <c r="C2">
        <v>0.18072289156626506</v>
      </c>
      <c r="D2">
        <v>0.77108433734939763</v>
      </c>
      <c r="E2">
        <v>2.4096385542168676E-2</v>
      </c>
      <c r="F2">
        <v>1.2048192771084338E-2</v>
      </c>
      <c r="G2" t="s">
        <v>922</v>
      </c>
    </row>
    <row r="3" spans="1:7" x14ac:dyDescent="0.25">
      <c r="A3">
        <v>1999</v>
      </c>
      <c r="B3">
        <v>171</v>
      </c>
      <c r="C3">
        <v>0.2046783625730994</v>
      </c>
      <c r="D3">
        <v>0.78362573099415211</v>
      </c>
      <c r="E3">
        <v>1.1695906432748537E-2</v>
      </c>
      <c r="F3">
        <v>0</v>
      </c>
      <c r="G3" t="s">
        <v>923</v>
      </c>
    </row>
    <row r="4" spans="1:7" x14ac:dyDescent="0.25">
      <c r="A4">
        <v>2000</v>
      </c>
      <c r="B4">
        <v>140</v>
      </c>
      <c r="C4">
        <v>0.22142857142857142</v>
      </c>
      <c r="D4">
        <v>0.66428571428571426</v>
      </c>
      <c r="E4">
        <v>0.1</v>
      </c>
      <c r="F4">
        <v>1.4285714285714285E-2</v>
      </c>
      <c r="G4" t="s">
        <v>922</v>
      </c>
    </row>
    <row r="5" spans="1:7" x14ac:dyDescent="0.25">
      <c r="A5">
        <v>2001</v>
      </c>
      <c r="B5">
        <v>214</v>
      </c>
      <c r="C5">
        <v>0.12616822429906541</v>
      </c>
      <c r="D5">
        <v>0.78971962616822433</v>
      </c>
      <c r="E5">
        <v>8.4112149532710276E-2</v>
      </c>
      <c r="F5">
        <v>0</v>
      </c>
      <c r="G5" t="s">
        <v>923</v>
      </c>
    </row>
    <row r="6" spans="1:7" x14ac:dyDescent="0.25">
      <c r="A6">
        <v>2002</v>
      </c>
      <c r="B6">
        <v>199</v>
      </c>
      <c r="C6">
        <v>0.12562814070351758</v>
      </c>
      <c r="D6">
        <v>0.84924623115577891</v>
      </c>
      <c r="E6">
        <v>2.5125628140703519E-2</v>
      </c>
      <c r="F6">
        <v>0</v>
      </c>
    </row>
    <row r="7" spans="1:7" x14ac:dyDescent="0.25">
      <c r="A7">
        <v>2003</v>
      </c>
      <c r="B7">
        <v>99</v>
      </c>
      <c r="C7">
        <v>9.0909090909090912E-2</v>
      </c>
      <c r="D7">
        <v>0.81818181818181823</v>
      </c>
      <c r="E7">
        <v>9.0909090909090912E-2</v>
      </c>
      <c r="F7">
        <v>0</v>
      </c>
    </row>
    <row r="8" spans="1:7" x14ac:dyDescent="0.25">
      <c r="A8">
        <v>2004</v>
      </c>
      <c r="B8">
        <v>138</v>
      </c>
      <c r="C8">
        <v>0.10869565217391304</v>
      </c>
      <c r="D8">
        <v>0.8188405797101449</v>
      </c>
      <c r="E8">
        <v>6.5217391304347824E-2</v>
      </c>
      <c r="F8">
        <v>7.246376811594203E-3</v>
      </c>
      <c r="G8" t="s">
        <v>924</v>
      </c>
    </row>
    <row r="9" spans="1:7" x14ac:dyDescent="0.25">
      <c r="A9">
        <v>2005</v>
      </c>
      <c r="B9">
        <v>154</v>
      </c>
      <c r="C9">
        <v>9.7402597402597407E-2</v>
      </c>
      <c r="D9">
        <v>0.90259740259740262</v>
      </c>
      <c r="E9">
        <v>0</v>
      </c>
      <c r="F9">
        <v>0</v>
      </c>
    </row>
    <row r="10" spans="1:7" x14ac:dyDescent="0.25">
      <c r="A10">
        <v>2006</v>
      </c>
      <c r="B10">
        <v>199</v>
      </c>
      <c r="C10">
        <v>6.5326633165829151E-2</v>
      </c>
      <c r="D10">
        <v>0.914572864321608</v>
      </c>
      <c r="E10">
        <v>2.0100502512562814E-2</v>
      </c>
      <c r="F10">
        <v>0</v>
      </c>
    </row>
    <row r="11" spans="1:7" x14ac:dyDescent="0.25">
      <c r="A11">
        <v>2007</v>
      </c>
      <c r="B11">
        <v>197</v>
      </c>
      <c r="C11">
        <v>2.5380710659898477E-2</v>
      </c>
      <c r="D11">
        <v>0.97461928934010156</v>
      </c>
      <c r="E11">
        <v>0</v>
      </c>
      <c r="F11">
        <v>0</v>
      </c>
    </row>
    <row r="12" spans="1:7" x14ac:dyDescent="0.25">
      <c r="A12">
        <v>2008</v>
      </c>
      <c r="B12">
        <v>229</v>
      </c>
      <c r="C12">
        <v>0.11790393013100436</v>
      </c>
      <c r="D12">
        <v>0.88209606986899558</v>
      </c>
      <c r="E12">
        <v>0</v>
      </c>
      <c r="F12">
        <v>0</v>
      </c>
    </row>
    <row r="13" spans="1:7" x14ac:dyDescent="0.25">
      <c r="A13">
        <v>2009</v>
      </c>
      <c r="B13">
        <v>229</v>
      </c>
      <c r="C13">
        <v>0.2183406113537118</v>
      </c>
      <c r="D13">
        <v>0.75982532751091703</v>
      </c>
      <c r="E13">
        <v>2.1834061135371178E-2</v>
      </c>
      <c r="F13">
        <v>0</v>
      </c>
      <c r="G13" t="s">
        <v>925</v>
      </c>
    </row>
    <row r="14" spans="1:7" x14ac:dyDescent="0.25">
      <c r="A14">
        <v>2010</v>
      </c>
      <c r="B14">
        <v>169</v>
      </c>
      <c r="C14">
        <v>8.8757396449704137E-2</v>
      </c>
      <c r="D14">
        <v>0.87573964497041412</v>
      </c>
      <c r="E14">
        <v>3.5502958579881658E-2</v>
      </c>
      <c r="F14">
        <v>0</v>
      </c>
      <c r="G14" t="s">
        <v>925</v>
      </c>
    </row>
    <row r="15" spans="1:7" x14ac:dyDescent="0.25">
      <c r="A15">
        <v>2011</v>
      </c>
      <c r="B15">
        <v>201</v>
      </c>
      <c r="C15">
        <v>8.45771144278607E-2</v>
      </c>
      <c r="D15">
        <v>0.91044776119402981</v>
      </c>
      <c r="E15">
        <v>4.9751243781094526E-3</v>
      </c>
      <c r="F15">
        <v>0</v>
      </c>
    </row>
    <row r="16" spans="1:7" x14ac:dyDescent="0.25">
      <c r="A16">
        <v>2012</v>
      </c>
      <c r="B16">
        <v>278</v>
      </c>
      <c r="C16">
        <v>0.17985611510791366</v>
      </c>
      <c r="D16">
        <v>0.80215827338129497</v>
      </c>
      <c r="E16">
        <v>1.7985611510791366E-2</v>
      </c>
      <c r="F16">
        <v>0</v>
      </c>
    </row>
    <row r="17" spans="1:6" x14ac:dyDescent="0.25">
      <c r="A17">
        <v>2013</v>
      </c>
      <c r="B17">
        <v>274</v>
      </c>
      <c r="C17">
        <v>0.21897810218978103</v>
      </c>
      <c r="D17">
        <v>0.64233576642335766</v>
      </c>
      <c r="E17">
        <v>0.13503649635036497</v>
      </c>
      <c r="F17">
        <v>3.6496350364963502E-3</v>
      </c>
    </row>
    <row r="18" spans="1:6" x14ac:dyDescent="0.25">
      <c r="A18">
        <v>2014</v>
      </c>
      <c r="B18">
        <v>119</v>
      </c>
      <c r="C18">
        <v>0.15966386554621848</v>
      </c>
      <c r="D18">
        <v>0.80672268907563027</v>
      </c>
      <c r="E18">
        <v>3.3613445378151259E-2</v>
      </c>
      <c r="F18">
        <v>0</v>
      </c>
    </row>
    <row r="19" spans="1:6" x14ac:dyDescent="0.25">
      <c r="A19">
        <v>2015</v>
      </c>
      <c r="B19">
        <v>282</v>
      </c>
      <c r="C19">
        <v>0.19858156028368795</v>
      </c>
      <c r="D19">
        <v>0.76241134751773043</v>
      </c>
      <c r="E19">
        <v>2.8368794326241134E-2</v>
      </c>
      <c r="F19">
        <v>1.0638297872340425E-2</v>
      </c>
    </row>
    <row r="20" spans="1:6" x14ac:dyDescent="0.25">
      <c r="A20">
        <v>2016</v>
      </c>
      <c r="B20">
        <v>281</v>
      </c>
      <c r="C20">
        <v>0.15658362989323843</v>
      </c>
      <c r="D20">
        <v>0.84341637010676151</v>
      </c>
      <c r="E20">
        <v>0</v>
      </c>
      <c r="F20">
        <v>0</v>
      </c>
    </row>
    <row r="21" spans="1:6" x14ac:dyDescent="0.25">
      <c r="A21">
        <v>2017</v>
      </c>
      <c r="B21">
        <v>308</v>
      </c>
      <c r="C21">
        <v>0.14935064935064934</v>
      </c>
      <c r="D21">
        <v>0.83766233766233766</v>
      </c>
      <c r="E21">
        <v>1.2987012987012988E-2</v>
      </c>
      <c r="F21">
        <v>0</v>
      </c>
    </row>
    <row r="22" spans="1:6" x14ac:dyDescent="0.25">
      <c r="A22">
        <v>2018</v>
      </c>
      <c r="B22">
        <v>225</v>
      </c>
      <c r="C22">
        <v>8.8888888888888892E-2</v>
      </c>
      <c r="D22">
        <v>0.88000000000000012</v>
      </c>
      <c r="E22">
        <v>2.6666666666666668E-2</v>
      </c>
      <c r="F22">
        <v>4.4444444444444444E-3</v>
      </c>
    </row>
    <row r="23" spans="1:6" x14ac:dyDescent="0.25">
      <c r="A23">
        <v>2019</v>
      </c>
      <c r="B23">
        <v>391</v>
      </c>
      <c r="C23">
        <v>5.6265984654731455E-2</v>
      </c>
      <c r="D23">
        <v>0.92071611253196939</v>
      </c>
      <c r="E23">
        <v>2.3017902813299233E-2</v>
      </c>
      <c r="F23">
        <v>0</v>
      </c>
    </row>
    <row r="24" spans="1:6" x14ac:dyDescent="0.25">
      <c r="A24">
        <v>2020</v>
      </c>
      <c r="B24">
        <v>476</v>
      </c>
      <c r="C24">
        <v>5.8823529411764705E-2</v>
      </c>
      <c r="D24">
        <v>0.92436974789915971</v>
      </c>
      <c r="E24">
        <v>1.680672268907563E-2</v>
      </c>
      <c r="F24">
        <v>0</v>
      </c>
    </row>
    <row r="25" spans="1:6" x14ac:dyDescent="0.25">
      <c r="A25">
        <v>2021</v>
      </c>
      <c r="B25">
        <v>295</v>
      </c>
      <c r="C25">
        <v>8.1355932203389825E-2</v>
      </c>
      <c r="D25">
        <v>0.88813559322033908</v>
      </c>
      <c r="E25">
        <v>3.0508474576271184E-2</v>
      </c>
      <c r="F25">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638C0-0556-471D-BEFF-46FEF4043139}">
  <sheetPr>
    <tabColor rgb="FFFFDD71"/>
  </sheetPr>
  <dimension ref="A3:AG66"/>
  <sheetViews>
    <sheetView workbookViewId="0">
      <selection activeCell="S6" sqref="S6"/>
    </sheetView>
  </sheetViews>
  <sheetFormatPr defaultRowHeight="15" x14ac:dyDescent="0.25"/>
  <cols>
    <col min="1" max="1" width="22.85546875" bestFit="1" customWidth="1"/>
    <col min="2" max="2" width="13.28515625" bestFit="1" customWidth="1"/>
    <col min="3" max="3" width="7.28515625" bestFit="1" customWidth="1"/>
    <col min="4" max="28" width="5" bestFit="1" customWidth="1"/>
    <col min="30" max="30" width="21" bestFit="1" customWidth="1"/>
    <col min="31" max="31" width="21" customWidth="1"/>
    <col min="32" max="32" width="20.85546875" customWidth="1"/>
    <col min="33" max="33" width="19.7109375" bestFit="1" customWidth="1"/>
  </cols>
  <sheetData>
    <row r="3" spans="1:33" x14ac:dyDescent="0.25">
      <c r="A3" s="46" t="s">
        <v>926</v>
      </c>
      <c r="C3" s="46" t="s">
        <v>668</v>
      </c>
    </row>
    <row r="4" spans="1:33" x14ac:dyDescent="0.25">
      <c r="A4" s="46" t="s">
        <v>669</v>
      </c>
      <c r="B4" s="46" t="s">
        <v>670</v>
      </c>
      <c r="C4">
        <v>1998</v>
      </c>
      <c r="D4">
        <v>1999</v>
      </c>
      <c r="E4">
        <v>2000</v>
      </c>
      <c r="F4">
        <v>2001</v>
      </c>
      <c r="G4">
        <v>2002</v>
      </c>
      <c r="H4">
        <v>2003</v>
      </c>
      <c r="I4">
        <v>2004</v>
      </c>
      <c r="J4">
        <v>2005</v>
      </c>
      <c r="K4">
        <v>2006</v>
      </c>
      <c r="L4">
        <v>2007</v>
      </c>
      <c r="M4">
        <v>2008</v>
      </c>
      <c r="N4">
        <v>2009</v>
      </c>
      <c r="O4">
        <v>2010</v>
      </c>
      <c r="P4">
        <v>2011</v>
      </c>
      <c r="Q4">
        <v>2012</v>
      </c>
      <c r="R4">
        <v>2013</v>
      </c>
      <c r="S4">
        <v>2014</v>
      </c>
      <c r="T4">
        <v>2015</v>
      </c>
      <c r="U4">
        <v>2016</v>
      </c>
      <c r="V4">
        <v>2017</v>
      </c>
      <c r="W4">
        <v>2018</v>
      </c>
      <c r="X4">
        <v>2019</v>
      </c>
      <c r="Y4">
        <v>2020</v>
      </c>
      <c r="Z4">
        <v>2021</v>
      </c>
      <c r="AA4">
        <v>2022</v>
      </c>
      <c r="AB4">
        <v>2023</v>
      </c>
      <c r="AD4" s="47" t="s">
        <v>671</v>
      </c>
      <c r="AE4" s="47" t="s">
        <v>672</v>
      </c>
      <c r="AF4" s="47" t="s">
        <v>927</v>
      </c>
      <c r="AG4" s="47" t="s">
        <v>928</v>
      </c>
    </row>
    <row r="5" spans="1:33" x14ac:dyDescent="0.25">
      <c r="A5" t="s">
        <v>675</v>
      </c>
      <c r="B5" t="s">
        <v>676</v>
      </c>
      <c r="C5" s="17"/>
      <c r="D5" s="17"/>
      <c r="E5" s="17"/>
      <c r="F5" s="17"/>
      <c r="G5" s="17"/>
      <c r="H5" s="17"/>
      <c r="I5" s="17"/>
      <c r="J5" s="17"/>
      <c r="K5" s="17"/>
      <c r="L5" s="17"/>
      <c r="M5" s="17"/>
      <c r="N5" s="17"/>
      <c r="O5" s="17"/>
      <c r="P5" s="17"/>
      <c r="Q5" s="17"/>
      <c r="R5" s="17"/>
      <c r="S5" s="17"/>
      <c r="T5" s="17">
        <v>0.47222199999999998</v>
      </c>
      <c r="U5" s="17">
        <v>0.75</v>
      </c>
      <c r="V5" s="17"/>
      <c r="W5" s="17"/>
      <c r="X5" s="17"/>
      <c r="Y5" s="17"/>
      <c r="Z5" s="17"/>
      <c r="AA5" s="17"/>
      <c r="AB5" s="17"/>
      <c r="AD5" s="48" t="s">
        <v>675</v>
      </c>
      <c r="AE5" t="s">
        <v>676</v>
      </c>
      <c r="AF5" s="17">
        <f>IFERROR(AVERAGE(Q5:V5),"NA")</f>
        <v>0.61111099999999996</v>
      </c>
      <c r="AG5" t="str">
        <f>IFERROR(AVERAGE(V5:Z5),"NA")</f>
        <v>NA</v>
      </c>
    </row>
    <row r="6" spans="1:33" x14ac:dyDescent="0.25">
      <c r="A6" t="s">
        <v>214</v>
      </c>
      <c r="B6" t="s">
        <v>677</v>
      </c>
      <c r="C6" s="17"/>
      <c r="D6" s="17"/>
      <c r="E6" s="17"/>
      <c r="F6" s="17"/>
      <c r="G6" s="17"/>
      <c r="H6" s="17"/>
      <c r="I6" s="17"/>
      <c r="J6" s="17"/>
      <c r="K6" s="17"/>
      <c r="L6" s="17"/>
      <c r="M6" s="17"/>
      <c r="N6" s="17"/>
      <c r="O6" s="17"/>
      <c r="P6" s="17"/>
      <c r="Q6" s="17"/>
      <c r="R6" s="17"/>
      <c r="S6" s="17"/>
      <c r="T6" s="17">
        <v>0.6</v>
      </c>
      <c r="U6" s="17">
        <v>0.53</v>
      </c>
      <c r="V6" s="17">
        <v>0.61</v>
      </c>
      <c r="W6" s="17">
        <v>0.64</v>
      </c>
      <c r="X6" s="17">
        <v>0.37</v>
      </c>
      <c r="Y6" s="17"/>
      <c r="Z6" s="17"/>
      <c r="AA6" s="17"/>
      <c r="AB6" s="17"/>
      <c r="AD6" s="47" t="s">
        <v>214</v>
      </c>
      <c r="AE6" t="s">
        <v>677</v>
      </c>
      <c r="AF6" s="17">
        <f t="shared" ref="AF6:AF66" si="0">IFERROR(AVERAGE(Q6:V6),"NA")</f>
        <v>0.57999999999999996</v>
      </c>
      <c r="AG6" s="17">
        <f t="shared" ref="AG6:AG66" si="1">IFERROR(AVERAGE(V6:Z6),"NA")</f>
        <v>0.54</v>
      </c>
    </row>
    <row r="7" spans="1:33" x14ac:dyDescent="0.25">
      <c r="A7" t="s">
        <v>214</v>
      </c>
      <c r="B7" t="s">
        <v>676</v>
      </c>
      <c r="C7" s="17"/>
      <c r="D7" s="17"/>
      <c r="E7" s="17"/>
      <c r="F7" s="17"/>
      <c r="G7" s="17"/>
      <c r="H7" s="17"/>
      <c r="I7" s="17"/>
      <c r="J7" s="17"/>
      <c r="K7" s="17"/>
      <c r="L7" s="17"/>
      <c r="M7" s="17"/>
      <c r="N7" s="17"/>
      <c r="O7" s="17"/>
      <c r="P7" s="17"/>
      <c r="Q7" s="17"/>
      <c r="R7" s="17"/>
      <c r="S7" s="17">
        <v>0.75</v>
      </c>
      <c r="T7" s="17">
        <v>0.8</v>
      </c>
      <c r="U7" s="17">
        <v>0.66666700000000001</v>
      </c>
      <c r="V7" s="17">
        <v>0.90909099999999998</v>
      </c>
      <c r="W7" s="17">
        <v>0.96666700000000005</v>
      </c>
      <c r="X7" s="17">
        <v>0.68181800000000004</v>
      </c>
      <c r="Y7" s="17">
        <v>1</v>
      </c>
      <c r="Z7" s="17">
        <v>1</v>
      </c>
      <c r="AA7" s="17"/>
      <c r="AB7" s="17"/>
      <c r="AD7" s="48" t="s">
        <v>214</v>
      </c>
      <c r="AE7" t="s">
        <v>676</v>
      </c>
      <c r="AF7" s="17">
        <f t="shared" si="0"/>
        <v>0.78143950000000006</v>
      </c>
      <c r="AG7" s="17">
        <f t="shared" si="1"/>
        <v>0.91151519999999997</v>
      </c>
    </row>
    <row r="8" spans="1:33" x14ac:dyDescent="0.25">
      <c r="A8" t="s">
        <v>679</v>
      </c>
      <c r="B8" t="s">
        <v>677</v>
      </c>
      <c r="C8" s="17">
        <v>0.46513599999999999</v>
      </c>
      <c r="D8" s="17">
        <v>0.27759099999999998</v>
      </c>
      <c r="E8" s="17">
        <v>0.49900800000000001</v>
      </c>
      <c r="F8" s="17">
        <v>0.43681300000000001</v>
      </c>
      <c r="G8" s="17">
        <v>0.53192600000000001</v>
      </c>
      <c r="H8" s="17">
        <v>0.518428</v>
      </c>
      <c r="I8" s="17">
        <v>0.40115899999999999</v>
      </c>
      <c r="J8" s="17">
        <v>0.36676999999999998</v>
      </c>
      <c r="K8" s="17">
        <v>0.314272</v>
      </c>
      <c r="L8" s="17">
        <v>0.39754</v>
      </c>
      <c r="M8" s="17">
        <v>0.39028099999999999</v>
      </c>
      <c r="N8" s="17">
        <v>0.36184500000000003</v>
      </c>
      <c r="O8" s="17">
        <v>0.40996899999999997</v>
      </c>
      <c r="P8" s="17">
        <v>0.34621499999999999</v>
      </c>
      <c r="Q8" s="17">
        <v>0.440382</v>
      </c>
      <c r="R8" s="17">
        <v>0.14575199999999999</v>
      </c>
      <c r="S8" s="17">
        <v>0.157634</v>
      </c>
      <c r="T8" s="17">
        <v>1.9552E-2</v>
      </c>
      <c r="U8" s="17">
        <v>0.20819599999999999</v>
      </c>
      <c r="V8" s="17">
        <v>6.574E-3</v>
      </c>
      <c r="W8" s="17">
        <v>0.27922200000000003</v>
      </c>
      <c r="X8" s="17">
        <v>0.33433800000000002</v>
      </c>
      <c r="Y8" s="17">
        <v>0.33238800000000002</v>
      </c>
      <c r="Z8" s="17">
        <v>0.33607300000000001</v>
      </c>
      <c r="AA8" s="17"/>
      <c r="AB8" s="17"/>
      <c r="AD8" s="48" t="s">
        <v>679</v>
      </c>
      <c r="AE8" t="s">
        <v>677</v>
      </c>
      <c r="AF8" s="17">
        <f t="shared" si="0"/>
        <v>0.16301499999999999</v>
      </c>
      <c r="AG8" s="17">
        <f t="shared" si="1"/>
        <v>0.25771900000000003</v>
      </c>
    </row>
    <row r="9" spans="1:33" x14ac:dyDescent="0.25">
      <c r="A9" t="s">
        <v>678</v>
      </c>
      <c r="B9" t="s">
        <v>676</v>
      </c>
      <c r="C9" s="17"/>
      <c r="D9" s="17"/>
      <c r="E9" s="17"/>
      <c r="F9" s="17"/>
      <c r="G9" s="17"/>
      <c r="H9" s="17"/>
      <c r="I9" s="17">
        <v>0.92437000000000002</v>
      </c>
      <c r="J9" s="17">
        <v>0.78</v>
      </c>
      <c r="K9" s="17">
        <v>0.368421</v>
      </c>
      <c r="L9" s="17">
        <v>0.26388899999999998</v>
      </c>
      <c r="M9" s="17">
        <v>0.23</v>
      </c>
      <c r="N9" s="17">
        <v>7.0921999999999999E-2</v>
      </c>
      <c r="O9" s="17">
        <v>5.7471000000000001E-2</v>
      </c>
      <c r="P9" s="17">
        <v>2.2304999999999998E-2</v>
      </c>
      <c r="Q9" s="17">
        <v>4.0346E-2</v>
      </c>
      <c r="R9" s="17">
        <v>4.6392000000000003E-2</v>
      </c>
      <c r="S9" s="17">
        <v>8.3333000000000004E-2</v>
      </c>
      <c r="T9" s="17">
        <v>0.15330199999999999</v>
      </c>
      <c r="U9" s="17">
        <v>0.186441</v>
      </c>
      <c r="V9" s="17">
        <v>0.244224</v>
      </c>
      <c r="W9" s="17">
        <v>0.10169499999999999</v>
      </c>
      <c r="X9" s="17">
        <v>5.9700999999999997E-2</v>
      </c>
      <c r="Y9" s="17">
        <v>0.05</v>
      </c>
      <c r="Z9" s="17">
        <v>8.0692E-2</v>
      </c>
      <c r="AA9" s="17"/>
      <c r="AB9" s="17"/>
      <c r="AD9" s="48" t="s">
        <v>678</v>
      </c>
      <c r="AE9" t="s">
        <v>676</v>
      </c>
      <c r="AF9" s="17">
        <f t="shared" si="0"/>
        <v>0.12567300000000001</v>
      </c>
      <c r="AG9" s="17">
        <f t="shared" si="1"/>
        <v>0.10726240000000001</v>
      </c>
    </row>
    <row r="10" spans="1:33" x14ac:dyDescent="0.25">
      <c r="A10" t="s">
        <v>681</v>
      </c>
      <c r="B10" t="s">
        <v>677</v>
      </c>
      <c r="C10" s="17">
        <v>0.30258099999999999</v>
      </c>
      <c r="D10" s="17">
        <v>0.30065799999999998</v>
      </c>
      <c r="E10" s="17">
        <v>0.26120100000000002</v>
      </c>
      <c r="F10" s="17">
        <v>0.27132299999999998</v>
      </c>
      <c r="G10" s="17">
        <v>0.34168100000000001</v>
      </c>
      <c r="H10" s="17">
        <v>0.32507999999999998</v>
      </c>
      <c r="I10" s="17">
        <v>0.33625300000000002</v>
      </c>
      <c r="J10" s="17">
        <v>0.332706</v>
      </c>
      <c r="K10" s="17">
        <v>0.33888200000000002</v>
      </c>
      <c r="L10" s="17">
        <v>0.30067100000000002</v>
      </c>
      <c r="M10" s="17">
        <v>0.354796</v>
      </c>
      <c r="N10" s="17">
        <v>0.44330000000000003</v>
      </c>
      <c r="O10" s="17">
        <v>0.39832600000000001</v>
      </c>
      <c r="P10" s="17">
        <v>0.30051600000000001</v>
      </c>
      <c r="Q10" s="17">
        <v>0.44264300000000001</v>
      </c>
      <c r="R10" s="17">
        <v>0.34251500000000001</v>
      </c>
      <c r="S10" s="17">
        <v>0.34769899999999998</v>
      </c>
      <c r="T10" s="17">
        <v>0.37536000000000003</v>
      </c>
      <c r="U10" s="17">
        <v>0.173343</v>
      </c>
      <c r="V10" s="17">
        <v>0.26397300000000001</v>
      </c>
      <c r="W10" s="17">
        <v>0.263984</v>
      </c>
      <c r="X10" s="17">
        <v>0.237926</v>
      </c>
      <c r="Y10" s="17">
        <v>0.37113499999999999</v>
      </c>
      <c r="Z10" s="17">
        <v>0.26124199999999997</v>
      </c>
      <c r="AA10" s="17"/>
      <c r="AB10" s="17"/>
      <c r="AD10" s="47" t="s">
        <v>681</v>
      </c>
      <c r="AE10" t="s">
        <v>677</v>
      </c>
      <c r="AF10" s="17">
        <f t="shared" si="0"/>
        <v>0.32425550000000003</v>
      </c>
      <c r="AG10" s="17">
        <f t="shared" si="1"/>
        <v>0.27965199999999996</v>
      </c>
    </row>
    <row r="11" spans="1:33" x14ac:dyDescent="0.25">
      <c r="A11" t="s">
        <v>681</v>
      </c>
      <c r="B11" t="s">
        <v>676</v>
      </c>
      <c r="C11" s="17"/>
      <c r="D11" s="17">
        <v>1</v>
      </c>
      <c r="E11" s="17">
        <v>0.26369900000000002</v>
      </c>
      <c r="F11" s="17">
        <v>0.183673</v>
      </c>
      <c r="G11" s="17">
        <v>0.17741899999999999</v>
      </c>
      <c r="H11" s="17"/>
      <c r="I11" s="17">
        <v>0.17361099999999999</v>
      </c>
      <c r="J11" s="17">
        <v>0.111511</v>
      </c>
      <c r="K11" s="17">
        <v>0.216667</v>
      </c>
      <c r="L11" s="17">
        <v>0.27812500000000001</v>
      </c>
      <c r="M11" s="17">
        <v>0.37540499999999999</v>
      </c>
      <c r="N11" s="17">
        <v>0.230769</v>
      </c>
      <c r="O11" s="17">
        <v>0.191223</v>
      </c>
      <c r="P11" s="17">
        <v>0.197605</v>
      </c>
      <c r="Q11" s="17">
        <v>0.25797900000000001</v>
      </c>
      <c r="R11" s="17">
        <v>0.35499999999999998</v>
      </c>
      <c r="S11" s="17">
        <v>0.27807500000000002</v>
      </c>
      <c r="T11" s="17">
        <v>0.29666700000000001</v>
      </c>
      <c r="U11" s="17">
        <v>0.16724700000000001</v>
      </c>
      <c r="V11" s="17">
        <v>0.13736300000000001</v>
      </c>
      <c r="W11" s="17">
        <v>0.13986000000000001</v>
      </c>
      <c r="X11" s="17">
        <v>0.14784900000000001</v>
      </c>
      <c r="Y11" s="17">
        <v>0.18105299999999999</v>
      </c>
      <c r="Z11" s="17">
        <v>0.27868900000000002</v>
      </c>
      <c r="AA11" s="17"/>
      <c r="AB11" s="17"/>
      <c r="AD11" s="48" t="s">
        <v>681</v>
      </c>
      <c r="AE11" t="s">
        <v>676</v>
      </c>
      <c r="AF11" s="17">
        <f t="shared" si="0"/>
        <v>0.24872183333333334</v>
      </c>
      <c r="AG11" s="17">
        <f t="shared" si="1"/>
        <v>0.1769628</v>
      </c>
    </row>
    <row r="12" spans="1:33" x14ac:dyDescent="0.25">
      <c r="A12" t="s">
        <v>684</v>
      </c>
      <c r="B12" t="s">
        <v>677</v>
      </c>
      <c r="C12" s="17">
        <v>0.21202699999999999</v>
      </c>
      <c r="D12" s="17">
        <v>1.9016000000000002E-2</v>
      </c>
      <c r="E12" s="17">
        <v>0.12818599999999999</v>
      </c>
      <c r="F12" s="17">
        <v>0.33281699999999997</v>
      </c>
      <c r="G12" s="17">
        <v>0.64094700000000004</v>
      </c>
      <c r="H12" s="17">
        <v>0.76125200000000004</v>
      </c>
      <c r="I12" s="17">
        <v>0.992869</v>
      </c>
      <c r="J12" s="17"/>
      <c r="K12" s="17"/>
      <c r="L12" s="17"/>
      <c r="M12" s="17"/>
      <c r="N12" s="17"/>
      <c r="O12" s="17"/>
      <c r="P12" s="17"/>
      <c r="Q12" s="17"/>
      <c r="R12" s="17"/>
      <c r="S12" s="17"/>
      <c r="T12" s="17">
        <v>0.47439199999999998</v>
      </c>
      <c r="U12" s="17">
        <v>0.29540300000000003</v>
      </c>
      <c r="V12" s="17">
        <v>9.6016000000000004E-2</v>
      </c>
      <c r="W12" s="17">
        <v>2.9859999999999999E-3</v>
      </c>
      <c r="X12" s="17">
        <v>9.6467999999999998E-2</v>
      </c>
      <c r="Y12" s="17">
        <v>0.19095899999999999</v>
      </c>
      <c r="Z12" s="17">
        <v>0.45716099999999998</v>
      </c>
      <c r="AA12" s="17"/>
      <c r="AB12" s="17"/>
      <c r="AD12" s="48" t="s">
        <v>684</v>
      </c>
      <c r="AE12" t="s">
        <v>677</v>
      </c>
      <c r="AF12" s="17">
        <f t="shared" si="0"/>
        <v>0.28860366666666665</v>
      </c>
      <c r="AG12" s="17">
        <f t="shared" si="1"/>
        <v>0.16871800000000001</v>
      </c>
    </row>
    <row r="13" spans="1:33" x14ac:dyDescent="0.25">
      <c r="A13" t="s">
        <v>686</v>
      </c>
      <c r="B13" t="s">
        <v>676</v>
      </c>
      <c r="C13" s="17"/>
      <c r="D13" s="17"/>
      <c r="E13" s="17"/>
      <c r="F13" s="17"/>
      <c r="G13" s="17"/>
      <c r="H13" s="17"/>
      <c r="I13" s="17"/>
      <c r="J13" s="17"/>
      <c r="K13" s="17"/>
      <c r="L13" s="17"/>
      <c r="M13" s="17"/>
      <c r="N13" s="17"/>
      <c r="O13" s="17"/>
      <c r="P13" s="17"/>
      <c r="Q13" s="17"/>
      <c r="R13" s="17"/>
      <c r="S13" s="17">
        <v>0.466667</v>
      </c>
      <c r="T13" s="17"/>
      <c r="U13" s="17"/>
      <c r="V13" s="17">
        <v>0.23853199999999999</v>
      </c>
      <c r="W13" s="17"/>
      <c r="X13" s="17"/>
      <c r="Y13" s="17">
        <v>0.35648099999999999</v>
      </c>
      <c r="Z13" s="17"/>
      <c r="AA13" s="17"/>
      <c r="AB13" s="17"/>
      <c r="AD13" s="48" t="s">
        <v>686</v>
      </c>
      <c r="AE13" t="s">
        <v>676</v>
      </c>
      <c r="AF13" s="17">
        <f t="shared" si="0"/>
        <v>0.35259950000000001</v>
      </c>
      <c r="AG13" s="17">
        <f t="shared" si="1"/>
        <v>0.29750650000000001</v>
      </c>
    </row>
    <row r="14" spans="1:33" x14ac:dyDescent="0.25">
      <c r="A14" t="s">
        <v>688</v>
      </c>
      <c r="B14" t="s">
        <v>676</v>
      </c>
      <c r="C14" s="17"/>
      <c r="D14" s="17"/>
      <c r="E14" s="17"/>
      <c r="F14" s="17"/>
      <c r="G14" s="17"/>
      <c r="H14" s="17"/>
      <c r="I14" s="17"/>
      <c r="J14" s="17"/>
      <c r="K14" s="17"/>
      <c r="L14" s="17"/>
      <c r="M14" s="17"/>
      <c r="N14" s="17"/>
      <c r="O14" s="17"/>
      <c r="P14" s="17"/>
      <c r="Q14" s="17"/>
      <c r="R14" s="17"/>
      <c r="S14" s="17"/>
      <c r="T14" s="17"/>
      <c r="U14" s="17"/>
      <c r="V14" s="17"/>
      <c r="W14" s="17"/>
      <c r="X14" s="17">
        <v>0.77777799999999997</v>
      </c>
      <c r="Y14" s="17">
        <v>0.88888900000000004</v>
      </c>
      <c r="Z14" s="17">
        <v>0.86363599999999996</v>
      </c>
      <c r="AA14" s="17"/>
      <c r="AB14" s="17"/>
      <c r="AD14" s="48" t="s">
        <v>688</v>
      </c>
      <c r="AE14" t="s">
        <v>676</v>
      </c>
      <c r="AF14" s="17" t="str">
        <f t="shared" si="0"/>
        <v>NA</v>
      </c>
      <c r="AG14" s="17">
        <f t="shared" si="1"/>
        <v>0.84343433333333329</v>
      </c>
    </row>
    <row r="15" spans="1:33" x14ac:dyDescent="0.25">
      <c r="A15" t="s">
        <v>690</v>
      </c>
      <c r="B15" t="s">
        <v>677</v>
      </c>
      <c r="C15" s="17">
        <v>0.57380900000000001</v>
      </c>
      <c r="D15" s="17">
        <v>0.427178</v>
      </c>
      <c r="E15" s="17">
        <v>0.32998499999999997</v>
      </c>
      <c r="F15" s="17">
        <v>0.66678400000000004</v>
      </c>
      <c r="G15" s="17">
        <v>0.64477499999999999</v>
      </c>
      <c r="H15" s="17">
        <v>0.67874400000000001</v>
      </c>
      <c r="I15" s="17">
        <v>0.63515100000000002</v>
      </c>
      <c r="J15" s="17">
        <v>0.37775599999999998</v>
      </c>
      <c r="K15" s="17">
        <v>0.54697200000000001</v>
      </c>
      <c r="L15" s="17">
        <v>0.61462600000000001</v>
      </c>
      <c r="M15" s="17">
        <v>0.70393399999999995</v>
      </c>
      <c r="N15" s="17">
        <v>0.59417900000000001</v>
      </c>
      <c r="O15" s="17">
        <v>0.62617599999999995</v>
      </c>
      <c r="P15" s="17">
        <v>0.110301</v>
      </c>
      <c r="Q15" s="17">
        <v>0.230627</v>
      </c>
      <c r="R15" s="17">
        <v>0.51798200000000005</v>
      </c>
      <c r="S15" s="17">
        <v>0.55910199999999999</v>
      </c>
      <c r="T15" s="17">
        <v>0.46604200000000001</v>
      </c>
      <c r="U15" s="17">
        <v>0.39668300000000001</v>
      </c>
      <c r="V15" s="17">
        <v>0.45360299999999998</v>
      </c>
      <c r="W15" s="17">
        <v>0.39965299999999998</v>
      </c>
      <c r="X15" s="17">
        <v>0.43335200000000001</v>
      </c>
      <c r="Y15" s="17">
        <v>0.31966</v>
      </c>
      <c r="Z15" s="17">
        <v>0.42195500000000002</v>
      </c>
      <c r="AA15" s="17"/>
      <c r="AB15" s="17"/>
      <c r="AD15" s="47" t="s">
        <v>690</v>
      </c>
      <c r="AE15" t="s">
        <v>677</v>
      </c>
      <c r="AF15" s="17">
        <f t="shared" si="0"/>
        <v>0.43733983333333332</v>
      </c>
      <c r="AG15" s="17">
        <f t="shared" si="1"/>
        <v>0.40564460000000002</v>
      </c>
    </row>
    <row r="16" spans="1:33" x14ac:dyDescent="0.25">
      <c r="A16" t="s">
        <v>690</v>
      </c>
      <c r="B16" t="s">
        <v>676</v>
      </c>
      <c r="C16" s="17">
        <v>0.20744699999999999</v>
      </c>
      <c r="D16" s="17">
        <v>1.4815E-2</v>
      </c>
      <c r="E16" s="17">
        <v>3.6831999999999997E-2</v>
      </c>
      <c r="F16" s="17">
        <v>3.3383999999999997E-2</v>
      </c>
      <c r="G16" s="17">
        <v>4.3670000000000002E-3</v>
      </c>
      <c r="H16" s="17">
        <v>4.7500000000000001E-2</v>
      </c>
      <c r="I16" s="17">
        <v>3.5052E-2</v>
      </c>
      <c r="J16" s="17">
        <v>3.3403000000000002E-2</v>
      </c>
      <c r="K16" s="17">
        <v>7.3653999999999997E-2</v>
      </c>
      <c r="L16" s="17">
        <v>0.228826</v>
      </c>
      <c r="M16" s="17">
        <v>0.124074</v>
      </c>
      <c r="N16" s="17">
        <v>0.22595100000000001</v>
      </c>
      <c r="O16" s="17">
        <v>6.8350999999999995E-2</v>
      </c>
      <c r="P16" s="17">
        <v>8.0327999999999997E-2</v>
      </c>
      <c r="Q16" s="17"/>
      <c r="R16" s="17"/>
      <c r="S16" s="17"/>
      <c r="T16" s="17"/>
      <c r="U16" s="17"/>
      <c r="V16" s="17"/>
      <c r="W16" s="17"/>
      <c r="X16" s="17"/>
      <c r="Y16" s="17"/>
      <c r="Z16" s="17"/>
      <c r="AA16" s="17"/>
      <c r="AB16" s="17"/>
      <c r="AD16" s="48" t="s">
        <v>690</v>
      </c>
      <c r="AE16" t="s">
        <v>676</v>
      </c>
      <c r="AF16" s="17" t="str">
        <f t="shared" si="0"/>
        <v>NA</v>
      </c>
      <c r="AG16" t="str">
        <f t="shared" si="1"/>
        <v>NA</v>
      </c>
    </row>
    <row r="17" spans="1:33" x14ac:dyDescent="0.25">
      <c r="A17" t="s">
        <v>693</v>
      </c>
      <c r="B17" t="s">
        <v>677</v>
      </c>
      <c r="C17" s="17">
        <v>0.74541299999999999</v>
      </c>
      <c r="D17" s="17">
        <v>0.20610400000000001</v>
      </c>
      <c r="E17" s="17">
        <v>0.98061399999999999</v>
      </c>
      <c r="F17" s="17"/>
      <c r="G17" s="17">
        <v>0.323104</v>
      </c>
      <c r="H17" s="17">
        <v>0.56844700000000004</v>
      </c>
      <c r="I17" s="17">
        <v>0.91623600000000005</v>
      </c>
      <c r="J17" s="17"/>
      <c r="K17" s="17"/>
      <c r="L17" s="17"/>
      <c r="M17" s="17"/>
      <c r="N17" s="17"/>
      <c r="O17" s="17"/>
      <c r="P17" s="17"/>
      <c r="Q17" s="17"/>
      <c r="R17" s="17"/>
      <c r="S17" s="17"/>
      <c r="T17" s="17"/>
      <c r="U17" s="17"/>
      <c r="V17" s="17"/>
      <c r="W17" s="17"/>
      <c r="X17" s="17"/>
      <c r="Y17" s="17"/>
      <c r="Z17" s="17"/>
      <c r="AA17" s="17"/>
      <c r="AB17" s="17"/>
      <c r="AD17" s="48" t="s">
        <v>693</v>
      </c>
      <c r="AE17" t="s">
        <v>677</v>
      </c>
      <c r="AF17" s="17" t="str">
        <f t="shared" si="0"/>
        <v>NA</v>
      </c>
      <c r="AG17" t="str">
        <f t="shared" si="1"/>
        <v>NA</v>
      </c>
    </row>
    <row r="18" spans="1:33" x14ac:dyDescent="0.25">
      <c r="A18" t="s">
        <v>680</v>
      </c>
      <c r="B18" t="s">
        <v>677</v>
      </c>
      <c r="C18" s="17">
        <v>0.28573500000000002</v>
      </c>
      <c r="D18" s="17">
        <v>0.35785099999999997</v>
      </c>
      <c r="E18" s="17">
        <v>0.42630800000000002</v>
      </c>
      <c r="F18" s="17">
        <v>0.31337300000000001</v>
      </c>
      <c r="G18" s="17">
        <v>0.29957699999999998</v>
      </c>
      <c r="H18" s="17">
        <v>0.240146</v>
      </c>
      <c r="I18" s="17">
        <v>0.13036500000000001</v>
      </c>
      <c r="J18" s="17">
        <v>0.36696000000000001</v>
      </c>
      <c r="K18" s="17">
        <v>0.32530199999999998</v>
      </c>
      <c r="L18" s="17">
        <v>0.87912500000000005</v>
      </c>
      <c r="M18" s="17"/>
      <c r="N18" s="17"/>
      <c r="O18" s="17"/>
      <c r="P18" s="17"/>
      <c r="Q18" s="17"/>
      <c r="R18" s="17"/>
      <c r="S18" s="17"/>
      <c r="T18" s="17"/>
      <c r="U18" s="17"/>
      <c r="V18" s="17"/>
      <c r="W18" s="17"/>
      <c r="X18" s="17"/>
      <c r="Y18" s="17"/>
      <c r="Z18" s="17"/>
      <c r="AA18" s="17"/>
      <c r="AB18" s="17"/>
      <c r="AD18" s="47" t="s">
        <v>680</v>
      </c>
      <c r="AE18" t="s">
        <v>677</v>
      </c>
      <c r="AF18" s="17" t="str">
        <f t="shared" si="0"/>
        <v>NA</v>
      </c>
      <c r="AG18" t="str">
        <f t="shared" si="1"/>
        <v>NA</v>
      </c>
    </row>
    <row r="19" spans="1:33" x14ac:dyDescent="0.25">
      <c r="A19" t="s">
        <v>680</v>
      </c>
      <c r="B19" t="s">
        <v>676</v>
      </c>
      <c r="C19" s="17">
        <v>0.29357800000000001</v>
      </c>
      <c r="D19" s="17">
        <v>6.0241000000000003E-2</v>
      </c>
      <c r="E19" s="17">
        <v>1.9608E-2</v>
      </c>
      <c r="F19" s="17">
        <v>2.7030000000000001E-3</v>
      </c>
      <c r="G19" s="17">
        <v>9.5689999999999994E-3</v>
      </c>
      <c r="H19" s="17"/>
      <c r="I19" s="17">
        <v>0</v>
      </c>
      <c r="J19" s="17">
        <v>0.01</v>
      </c>
      <c r="K19" s="17">
        <v>0</v>
      </c>
      <c r="L19" s="17">
        <v>1.9417E-2</v>
      </c>
      <c r="M19" s="17">
        <v>4.0815999999999998E-2</v>
      </c>
      <c r="N19" s="17">
        <v>1.7340999999999999E-2</v>
      </c>
      <c r="O19" s="17">
        <v>2.027E-2</v>
      </c>
      <c r="P19" s="17">
        <v>0.03</v>
      </c>
      <c r="Q19" s="17">
        <v>3.4483E-2</v>
      </c>
      <c r="R19" s="17">
        <v>9.2809999999999993E-3</v>
      </c>
      <c r="S19" s="17">
        <v>6.711E-3</v>
      </c>
      <c r="T19" s="17">
        <v>1.3514E-2</v>
      </c>
      <c r="U19" s="17">
        <v>2.3569E-2</v>
      </c>
      <c r="V19" s="17">
        <v>2.3316E-2</v>
      </c>
      <c r="W19" s="17">
        <v>3.3223000000000003E-2</v>
      </c>
      <c r="X19" s="17">
        <v>1.7750999999999999E-2</v>
      </c>
      <c r="Y19" s="17">
        <v>9.4039999999999992E-3</v>
      </c>
      <c r="Z19" s="17">
        <v>8.7460000000000003E-3</v>
      </c>
      <c r="AA19" s="17"/>
      <c r="AB19" s="17"/>
      <c r="AD19" s="48" t="s">
        <v>680</v>
      </c>
      <c r="AE19" t="s">
        <v>676</v>
      </c>
      <c r="AF19" s="17">
        <f t="shared" si="0"/>
        <v>1.8478999999999999E-2</v>
      </c>
      <c r="AG19" s="17">
        <f t="shared" si="1"/>
        <v>1.8488000000000001E-2</v>
      </c>
    </row>
    <row r="20" spans="1:33" x14ac:dyDescent="0.25">
      <c r="A20" t="s">
        <v>696</v>
      </c>
      <c r="B20" t="s">
        <v>677</v>
      </c>
      <c r="C20" s="17">
        <v>0.58986799999999995</v>
      </c>
      <c r="D20" s="17">
        <v>0.709785</v>
      </c>
      <c r="E20" s="17">
        <v>0.77600999999999998</v>
      </c>
      <c r="F20" s="17">
        <v>0.63192300000000001</v>
      </c>
      <c r="G20" s="17">
        <v>0.52166500000000005</v>
      </c>
      <c r="H20" s="17">
        <v>0.72800500000000001</v>
      </c>
      <c r="I20" s="17">
        <v>0.70359799999999995</v>
      </c>
      <c r="J20" s="17">
        <v>0.72986399999999996</v>
      </c>
      <c r="K20" s="17">
        <v>0.74244399999999999</v>
      </c>
      <c r="L20" s="17">
        <v>0.68120999999999998</v>
      </c>
      <c r="M20" s="17">
        <v>0.77412400000000003</v>
      </c>
      <c r="N20" s="17">
        <v>0.69681599999999999</v>
      </c>
      <c r="O20" s="17">
        <v>0.84138000000000002</v>
      </c>
      <c r="P20" s="17">
        <v>0.71503700000000003</v>
      </c>
      <c r="Q20" s="17">
        <v>0.62962399999999996</v>
      </c>
      <c r="R20" s="17">
        <v>0.76692099999999996</v>
      </c>
      <c r="S20" s="17">
        <v>0.795184</v>
      </c>
      <c r="T20" s="17">
        <v>0.88408200000000003</v>
      </c>
      <c r="U20" s="17">
        <v>0.82278399999999996</v>
      </c>
      <c r="V20" s="17">
        <v>0.92948299999999995</v>
      </c>
      <c r="W20" s="17">
        <v>0.95194299999999998</v>
      </c>
      <c r="X20" s="17">
        <v>0.97261900000000001</v>
      </c>
      <c r="Y20" s="17">
        <v>0.83095200000000002</v>
      </c>
      <c r="Z20" s="17">
        <v>0.91461700000000001</v>
      </c>
      <c r="AA20" s="17"/>
      <c r="AB20" s="17"/>
      <c r="AD20" s="47" t="s">
        <v>696</v>
      </c>
      <c r="AE20" t="s">
        <v>677</v>
      </c>
      <c r="AF20" s="17">
        <f t="shared" si="0"/>
        <v>0.80467966666666657</v>
      </c>
      <c r="AG20" s="17">
        <f t="shared" si="1"/>
        <v>0.91992279999999993</v>
      </c>
    </row>
    <row r="21" spans="1:33" x14ac:dyDescent="0.25">
      <c r="A21" t="s">
        <v>696</v>
      </c>
      <c r="B21" t="s">
        <v>676</v>
      </c>
      <c r="C21" s="17"/>
      <c r="D21" s="17"/>
      <c r="E21" s="17"/>
      <c r="F21" s="17">
        <v>1</v>
      </c>
      <c r="G21" s="17"/>
      <c r="H21" s="17">
        <v>0.83333299999999999</v>
      </c>
      <c r="I21" s="17">
        <v>0.98305100000000001</v>
      </c>
      <c r="J21" s="17">
        <v>0.99653999999999998</v>
      </c>
      <c r="K21" s="17"/>
      <c r="L21" s="17">
        <v>0.99558800000000003</v>
      </c>
      <c r="M21" s="17">
        <v>0.98477199999999998</v>
      </c>
      <c r="N21" s="17">
        <v>0.79272699999999996</v>
      </c>
      <c r="O21" s="17">
        <v>0.76274200000000003</v>
      </c>
      <c r="P21" s="17">
        <v>0.71660400000000002</v>
      </c>
      <c r="Q21" s="17">
        <v>0.73051900000000003</v>
      </c>
      <c r="R21" s="17">
        <v>0.69586400000000004</v>
      </c>
      <c r="S21" s="17">
        <v>0.68656700000000004</v>
      </c>
      <c r="T21" s="17">
        <v>0.78387099999999998</v>
      </c>
      <c r="U21" s="17">
        <v>0.88414599999999999</v>
      </c>
      <c r="V21" s="17">
        <v>0.90384600000000004</v>
      </c>
      <c r="W21" s="17">
        <v>0.91249999999999998</v>
      </c>
      <c r="X21" s="17">
        <v>0.92</v>
      </c>
      <c r="Y21" s="17">
        <v>0.97297299999999998</v>
      </c>
      <c r="Z21" s="17">
        <v>0.87187499999999996</v>
      </c>
      <c r="AA21" s="17"/>
      <c r="AB21" s="17"/>
      <c r="AD21" s="48" t="s">
        <v>696</v>
      </c>
      <c r="AE21" t="s">
        <v>676</v>
      </c>
      <c r="AF21" s="17">
        <f t="shared" si="0"/>
        <v>0.78080216666666669</v>
      </c>
      <c r="AG21" s="17">
        <f t="shared" si="1"/>
        <v>0.91623880000000002</v>
      </c>
    </row>
    <row r="22" spans="1:33" x14ac:dyDescent="0.25">
      <c r="A22" t="s">
        <v>698</v>
      </c>
      <c r="B22" t="s">
        <v>676</v>
      </c>
      <c r="C22" s="17"/>
      <c r="D22" s="17"/>
      <c r="E22" s="17"/>
      <c r="F22" s="17"/>
      <c r="G22" s="17"/>
      <c r="H22" s="17"/>
      <c r="I22" s="17"/>
      <c r="J22" s="17"/>
      <c r="K22" s="17"/>
      <c r="L22" s="17"/>
      <c r="M22" s="17"/>
      <c r="N22" s="17"/>
      <c r="O22" s="17"/>
      <c r="P22" s="17">
        <v>1</v>
      </c>
      <c r="Q22" s="17"/>
      <c r="R22" s="17"/>
      <c r="S22" s="17">
        <v>1</v>
      </c>
      <c r="T22" s="17">
        <v>1</v>
      </c>
      <c r="U22" s="17">
        <v>0.90909099999999998</v>
      </c>
      <c r="V22" s="17">
        <v>1</v>
      </c>
      <c r="W22" s="17"/>
      <c r="X22" s="17">
        <v>0.88888900000000004</v>
      </c>
      <c r="Y22" s="17">
        <v>1</v>
      </c>
      <c r="Z22" s="17"/>
      <c r="AA22" s="17"/>
      <c r="AB22" s="17"/>
      <c r="AD22" s="48" t="s">
        <v>698</v>
      </c>
      <c r="AE22" t="s">
        <v>676</v>
      </c>
      <c r="AF22" s="17">
        <f>IFERROR(AVERAGE(Q22:V22),"NA")</f>
        <v>0.97727275000000002</v>
      </c>
      <c r="AG22" s="17">
        <f t="shared" si="1"/>
        <v>0.9629629999999999</v>
      </c>
    </row>
    <row r="23" spans="1:33" x14ac:dyDescent="0.25">
      <c r="A23" t="s">
        <v>699</v>
      </c>
      <c r="B23" t="s">
        <v>676</v>
      </c>
      <c r="C23" s="17"/>
      <c r="D23" s="17"/>
      <c r="E23" s="17"/>
      <c r="F23" s="17"/>
      <c r="G23" s="17"/>
      <c r="H23" s="17"/>
      <c r="I23" s="17"/>
      <c r="J23" s="17">
        <v>0.4</v>
      </c>
      <c r="K23" s="17"/>
      <c r="L23" s="17"/>
      <c r="M23" s="17"/>
      <c r="N23" s="17"/>
      <c r="O23" s="17"/>
      <c r="P23" s="17">
        <v>9.8591999999999999E-2</v>
      </c>
      <c r="Q23" s="17">
        <v>0.29220800000000002</v>
      </c>
      <c r="R23" s="17">
        <v>0.30285699999999999</v>
      </c>
      <c r="S23" s="17"/>
      <c r="T23" s="17">
        <v>0.26373600000000003</v>
      </c>
      <c r="U23" s="17">
        <v>0.22556399999999999</v>
      </c>
      <c r="V23" s="17"/>
      <c r="W23" s="17">
        <v>0</v>
      </c>
      <c r="X23" s="17">
        <v>0.30844199999999999</v>
      </c>
      <c r="Y23" s="17">
        <v>0.121673</v>
      </c>
      <c r="Z23" s="17"/>
      <c r="AA23" s="17"/>
      <c r="AB23" s="17"/>
      <c r="AD23" s="48" t="s">
        <v>699</v>
      </c>
      <c r="AE23" t="s">
        <v>676</v>
      </c>
      <c r="AF23" s="17">
        <f t="shared" si="0"/>
        <v>0.27109125000000001</v>
      </c>
      <c r="AG23" s="17">
        <f t="shared" si="1"/>
        <v>0.14337166666666668</v>
      </c>
    </row>
    <row r="24" spans="1:33" x14ac:dyDescent="0.25">
      <c r="A24" t="s">
        <v>701</v>
      </c>
      <c r="B24" t="s">
        <v>677</v>
      </c>
      <c r="C24" s="17">
        <v>0.92339700000000002</v>
      </c>
      <c r="D24" s="17">
        <v>0.91864599999999996</v>
      </c>
      <c r="E24" s="17">
        <v>0.96264899999999998</v>
      </c>
      <c r="F24" s="17">
        <v>0.932562</v>
      </c>
      <c r="G24" s="17">
        <v>0.96909699999999999</v>
      </c>
      <c r="H24" s="17">
        <v>0.96596099999999996</v>
      </c>
      <c r="I24" s="17">
        <v>0.94859700000000002</v>
      </c>
      <c r="J24" s="17">
        <v>0.897949</v>
      </c>
      <c r="K24" s="17">
        <v>0.91442100000000004</v>
      </c>
      <c r="L24" s="17">
        <v>0.977661</v>
      </c>
      <c r="M24" s="17">
        <v>0.98960499999999996</v>
      </c>
      <c r="N24" s="17">
        <v>0.98626999999999998</v>
      </c>
      <c r="O24" s="17">
        <v>0.98452899999999999</v>
      </c>
      <c r="P24" s="17">
        <v>0.98446599999999995</v>
      </c>
      <c r="Q24" s="17">
        <v>0.96431699999999998</v>
      </c>
      <c r="R24" s="17">
        <v>0.96220099999999997</v>
      </c>
      <c r="S24" s="17">
        <v>0.96555299999999999</v>
      </c>
      <c r="T24" s="17">
        <v>0.98198600000000003</v>
      </c>
      <c r="U24" s="17">
        <v>0.95939200000000002</v>
      </c>
      <c r="V24" s="17">
        <v>0.95045800000000003</v>
      </c>
      <c r="W24" s="17">
        <v>0.93935400000000002</v>
      </c>
      <c r="X24" s="17">
        <v>0.951075</v>
      </c>
      <c r="Y24" s="17">
        <v>0.95229900000000001</v>
      </c>
      <c r="Z24" s="17">
        <v>0.94606199999999996</v>
      </c>
      <c r="AA24" s="17">
        <v>0.96768399999999999</v>
      </c>
      <c r="AB24" s="17">
        <v>0.98059200000000002</v>
      </c>
      <c r="AD24" s="48" t="s">
        <v>701</v>
      </c>
      <c r="AE24" t="s">
        <v>677</v>
      </c>
      <c r="AF24" s="17">
        <f t="shared" si="0"/>
        <v>0.96398450000000002</v>
      </c>
      <c r="AG24" s="17">
        <f t="shared" si="1"/>
        <v>0.94784959999999996</v>
      </c>
    </row>
    <row r="25" spans="1:33" x14ac:dyDescent="0.25">
      <c r="A25" t="s">
        <v>682</v>
      </c>
      <c r="B25" t="s">
        <v>676</v>
      </c>
      <c r="C25" s="17"/>
      <c r="D25" s="17"/>
      <c r="E25" s="17"/>
      <c r="F25" s="17"/>
      <c r="G25" s="17"/>
      <c r="H25" s="17"/>
      <c r="I25" s="17"/>
      <c r="J25" s="17"/>
      <c r="K25" s="17"/>
      <c r="L25" s="17"/>
      <c r="M25" s="17"/>
      <c r="N25" s="17">
        <v>0.85714299999999999</v>
      </c>
      <c r="O25" s="17">
        <v>1</v>
      </c>
      <c r="P25" s="17"/>
      <c r="Q25" s="17">
        <v>0</v>
      </c>
      <c r="R25" s="17"/>
      <c r="S25" s="17">
        <v>0.5</v>
      </c>
      <c r="T25" s="17">
        <v>0.96428599999999998</v>
      </c>
      <c r="U25" s="17">
        <v>1</v>
      </c>
      <c r="V25" s="17">
        <v>1</v>
      </c>
      <c r="W25" s="17"/>
      <c r="X25" s="17"/>
      <c r="Y25" s="17"/>
      <c r="Z25" s="17"/>
      <c r="AA25" s="17"/>
      <c r="AB25" s="17"/>
      <c r="AD25" s="48" t="s">
        <v>682</v>
      </c>
      <c r="AE25" t="s">
        <v>676</v>
      </c>
      <c r="AF25" s="17">
        <f t="shared" si="0"/>
        <v>0.69285719999999995</v>
      </c>
      <c r="AG25" s="17">
        <f t="shared" si="1"/>
        <v>1</v>
      </c>
    </row>
    <row r="26" spans="1:33" x14ac:dyDescent="0.25">
      <c r="A26" t="s">
        <v>683</v>
      </c>
      <c r="B26" t="s">
        <v>676</v>
      </c>
      <c r="C26" s="17"/>
      <c r="D26" s="17"/>
      <c r="E26" s="17"/>
      <c r="F26" s="17"/>
      <c r="G26" s="17"/>
      <c r="H26" s="17"/>
      <c r="I26" s="17"/>
      <c r="J26" s="17"/>
      <c r="K26" s="17"/>
      <c r="L26" s="17"/>
      <c r="M26" s="17"/>
      <c r="N26" s="17"/>
      <c r="O26" s="17"/>
      <c r="P26" s="17"/>
      <c r="Q26" s="17"/>
      <c r="R26" s="17"/>
      <c r="S26" s="17"/>
      <c r="T26" s="17">
        <v>0.4</v>
      </c>
      <c r="U26" s="17"/>
      <c r="V26" s="17"/>
      <c r="W26" s="17"/>
      <c r="X26" s="17"/>
      <c r="Y26" s="17"/>
      <c r="Z26" s="17"/>
      <c r="AA26" s="17"/>
      <c r="AB26" s="17"/>
      <c r="AD26" s="48" t="s">
        <v>683</v>
      </c>
      <c r="AE26" t="s">
        <v>676</v>
      </c>
      <c r="AF26" s="17">
        <f t="shared" si="0"/>
        <v>0.4</v>
      </c>
      <c r="AG26" t="str">
        <f t="shared" si="1"/>
        <v>NA</v>
      </c>
    </row>
    <row r="27" spans="1:33" x14ac:dyDescent="0.25">
      <c r="A27" t="s">
        <v>685</v>
      </c>
      <c r="B27" t="s">
        <v>676</v>
      </c>
      <c r="C27" s="17"/>
      <c r="D27" s="17"/>
      <c r="E27" s="17"/>
      <c r="F27" s="17"/>
      <c r="G27" s="17"/>
      <c r="H27" s="17"/>
      <c r="I27" s="17">
        <v>0.98</v>
      </c>
      <c r="J27" s="17"/>
      <c r="K27" s="17"/>
      <c r="L27" s="17"/>
      <c r="M27" s="17"/>
      <c r="N27" s="17"/>
      <c r="O27" s="17"/>
      <c r="P27" s="17"/>
      <c r="Q27" s="17"/>
      <c r="R27" s="17"/>
      <c r="S27" s="17"/>
      <c r="T27" s="17">
        <v>1</v>
      </c>
      <c r="U27" s="17">
        <v>1</v>
      </c>
      <c r="V27" s="17">
        <v>1</v>
      </c>
      <c r="W27" s="17">
        <v>1</v>
      </c>
      <c r="X27" s="17"/>
      <c r="Y27" s="17"/>
      <c r="Z27" s="17"/>
      <c r="AA27" s="17"/>
      <c r="AB27" s="17"/>
      <c r="AD27" s="48" t="s">
        <v>685</v>
      </c>
      <c r="AE27" t="s">
        <v>676</v>
      </c>
      <c r="AF27" s="17">
        <f t="shared" si="0"/>
        <v>1</v>
      </c>
      <c r="AG27" s="17">
        <f t="shared" si="1"/>
        <v>1</v>
      </c>
    </row>
    <row r="28" spans="1:33" x14ac:dyDescent="0.25">
      <c r="A28" t="s">
        <v>705</v>
      </c>
      <c r="B28" t="s">
        <v>677</v>
      </c>
      <c r="C28" s="17">
        <v>6.0560999999999997E-2</v>
      </c>
      <c r="D28" s="17">
        <v>0.30995600000000001</v>
      </c>
      <c r="E28" s="17">
        <v>0.413379</v>
      </c>
      <c r="F28" s="17">
        <v>0.35717599999999999</v>
      </c>
      <c r="G28" s="17">
        <v>0.142736</v>
      </c>
      <c r="H28" s="17">
        <v>0.28292099999999998</v>
      </c>
      <c r="I28" s="17">
        <v>8.7580000000000005E-2</v>
      </c>
      <c r="J28" s="17">
        <v>0.54053600000000002</v>
      </c>
      <c r="K28" s="17">
        <v>0.75749500000000003</v>
      </c>
      <c r="L28" s="17">
        <v>0.97446200000000005</v>
      </c>
      <c r="M28" s="17"/>
      <c r="N28" s="17"/>
      <c r="O28" s="17"/>
      <c r="P28" s="17"/>
      <c r="Q28" s="17"/>
      <c r="R28" s="17"/>
      <c r="S28" s="17"/>
      <c r="T28" s="17"/>
      <c r="U28" s="17"/>
      <c r="V28" s="17">
        <v>0.99183900000000003</v>
      </c>
      <c r="W28" s="17"/>
      <c r="X28" s="17"/>
      <c r="Y28" s="17">
        <v>0.97685100000000002</v>
      </c>
      <c r="Z28" s="17"/>
      <c r="AA28" s="17"/>
      <c r="AB28" s="17"/>
      <c r="AD28" s="48" t="s">
        <v>705</v>
      </c>
      <c r="AE28" t="s">
        <v>677</v>
      </c>
      <c r="AF28" s="17">
        <f t="shared" si="0"/>
        <v>0.99183900000000003</v>
      </c>
      <c r="AG28" s="17">
        <f t="shared" si="1"/>
        <v>0.98434500000000003</v>
      </c>
    </row>
    <row r="29" spans="1:33" x14ac:dyDescent="0.25">
      <c r="A29" t="s">
        <v>707</v>
      </c>
      <c r="B29" t="s">
        <v>677</v>
      </c>
      <c r="C29" s="17">
        <v>0.78229700000000002</v>
      </c>
      <c r="D29" s="17"/>
      <c r="E29" s="17">
        <v>0.88874699999999995</v>
      </c>
      <c r="F29" s="17">
        <v>0.83984700000000001</v>
      </c>
      <c r="G29" s="17"/>
      <c r="H29" s="17"/>
      <c r="I29" s="17"/>
      <c r="J29" s="17"/>
      <c r="K29" s="17"/>
      <c r="L29" s="17"/>
      <c r="M29" s="17"/>
      <c r="N29" s="17"/>
      <c r="O29" s="17"/>
      <c r="P29" s="17"/>
      <c r="Q29" s="17"/>
      <c r="R29" s="17"/>
      <c r="S29" s="17"/>
      <c r="T29" s="17"/>
      <c r="U29" s="17"/>
      <c r="V29" s="17"/>
      <c r="W29" s="17"/>
      <c r="X29" s="17"/>
      <c r="Y29" s="17"/>
      <c r="Z29" s="17"/>
      <c r="AA29" s="17"/>
      <c r="AB29" s="17"/>
      <c r="AD29" s="48" t="s">
        <v>707</v>
      </c>
      <c r="AE29" t="s">
        <v>677</v>
      </c>
      <c r="AF29" s="17" t="str">
        <f t="shared" si="0"/>
        <v>NA</v>
      </c>
      <c r="AG29" t="str">
        <f t="shared" si="1"/>
        <v>NA</v>
      </c>
    </row>
    <row r="30" spans="1:33" x14ac:dyDescent="0.25">
      <c r="A30" t="s">
        <v>687</v>
      </c>
      <c r="B30" t="s">
        <v>676</v>
      </c>
      <c r="C30" s="17"/>
      <c r="D30" s="17"/>
      <c r="E30" s="17"/>
      <c r="F30" s="17"/>
      <c r="G30" s="17"/>
      <c r="H30" s="17"/>
      <c r="I30" s="17"/>
      <c r="J30" s="17"/>
      <c r="K30" s="17">
        <v>0.65</v>
      </c>
      <c r="L30" s="17">
        <v>0.731707</v>
      </c>
      <c r="M30" s="17"/>
      <c r="N30" s="17">
        <v>0.59615399999999996</v>
      </c>
      <c r="O30" s="17"/>
      <c r="P30" s="17"/>
      <c r="Q30" s="17">
        <v>0.18518499999999999</v>
      </c>
      <c r="R30" s="17">
        <v>0.5</v>
      </c>
      <c r="S30" s="17">
        <v>0.77193000000000001</v>
      </c>
      <c r="T30" s="17">
        <v>0.36799999999999999</v>
      </c>
      <c r="U30" s="17">
        <v>0.188889</v>
      </c>
      <c r="V30" s="17">
        <v>0.26262600000000003</v>
      </c>
      <c r="W30" s="17">
        <v>0.36458299999999999</v>
      </c>
      <c r="X30" s="17">
        <v>6.7308000000000007E-2</v>
      </c>
      <c r="Y30" s="17">
        <v>0.265957</v>
      </c>
      <c r="Z30" s="17">
        <v>0.216667</v>
      </c>
      <c r="AA30" s="17"/>
      <c r="AB30" s="17"/>
      <c r="AD30" s="48" t="s">
        <v>687</v>
      </c>
      <c r="AE30" t="s">
        <v>676</v>
      </c>
      <c r="AF30" s="17">
        <f t="shared" si="0"/>
        <v>0.37943833333333332</v>
      </c>
      <c r="AG30" s="17">
        <f t="shared" si="1"/>
        <v>0.2354282</v>
      </c>
    </row>
    <row r="31" spans="1:33" x14ac:dyDescent="0.25">
      <c r="A31" t="s">
        <v>689</v>
      </c>
      <c r="B31" t="s">
        <v>676</v>
      </c>
      <c r="C31" s="17"/>
      <c r="D31" s="17"/>
      <c r="E31" s="17"/>
      <c r="F31" s="17"/>
      <c r="G31" s="17"/>
      <c r="H31" s="17"/>
      <c r="I31" s="17"/>
      <c r="J31" s="17">
        <v>1</v>
      </c>
      <c r="K31" s="17">
        <v>1</v>
      </c>
      <c r="L31" s="17"/>
      <c r="M31" s="17">
        <v>0.98941800000000002</v>
      </c>
      <c r="N31" s="17">
        <v>0.81632700000000002</v>
      </c>
      <c r="O31" s="17"/>
      <c r="P31" s="17"/>
      <c r="Q31" s="17">
        <v>0.90983599999999998</v>
      </c>
      <c r="R31" s="17">
        <v>1</v>
      </c>
      <c r="S31" s="17"/>
      <c r="T31" s="17">
        <v>1</v>
      </c>
      <c r="U31" s="17">
        <v>0.74385999999999997</v>
      </c>
      <c r="V31" s="17"/>
      <c r="W31" s="17"/>
      <c r="X31" s="17">
        <v>0.99516899999999997</v>
      </c>
      <c r="Y31" s="17"/>
      <c r="Z31" s="17"/>
      <c r="AA31" s="17"/>
      <c r="AB31" s="17"/>
      <c r="AD31" s="48" t="s">
        <v>689</v>
      </c>
      <c r="AE31" t="s">
        <v>676</v>
      </c>
      <c r="AF31" s="17">
        <f t="shared" si="0"/>
        <v>0.91342400000000001</v>
      </c>
      <c r="AG31" s="17">
        <f t="shared" si="1"/>
        <v>0.99516899999999997</v>
      </c>
    </row>
    <row r="32" spans="1:33" x14ac:dyDescent="0.25">
      <c r="A32" t="s">
        <v>711</v>
      </c>
      <c r="B32" t="s">
        <v>677</v>
      </c>
      <c r="C32" s="17"/>
      <c r="D32" s="17"/>
      <c r="E32" s="17">
        <v>0.89294099999999998</v>
      </c>
      <c r="F32" s="17">
        <v>0.395123</v>
      </c>
      <c r="G32" s="17">
        <v>0.52824499999999996</v>
      </c>
      <c r="H32" s="17">
        <v>0.94571400000000005</v>
      </c>
      <c r="I32" s="17"/>
      <c r="J32" s="17"/>
      <c r="K32" s="17"/>
      <c r="L32" s="17"/>
      <c r="M32" s="17"/>
      <c r="N32" s="17"/>
      <c r="O32" s="17"/>
      <c r="P32" s="17"/>
      <c r="Q32" s="17"/>
      <c r="R32" s="17"/>
      <c r="S32" s="17"/>
      <c r="T32" s="17"/>
      <c r="U32" s="17"/>
      <c r="V32" s="17"/>
      <c r="W32" s="17"/>
      <c r="X32" s="17"/>
      <c r="Y32" s="17"/>
      <c r="Z32" s="17"/>
      <c r="AA32" s="17"/>
      <c r="AB32" s="17"/>
      <c r="AD32" s="48" t="s">
        <v>711</v>
      </c>
      <c r="AE32" t="s">
        <v>677</v>
      </c>
      <c r="AF32" s="17" t="str">
        <f t="shared" si="0"/>
        <v>NA</v>
      </c>
      <c r="AG32" t="str">
        <f t="shared" si="1"/>
        <v>NA</v>
      </c>
    </row>
    <row r="33" spans="1:33" x14ac:dyDescent="0.25">
      <c r="A33" t="s">
        <v>691</v>
      </c>
      <c r="B33" t="s">
        <v>676</v>
      </c>
      <c r="C33" s="17"/>
      <c r="D33" s="17"/>
      <c r="E33" s="17"/>
      <c r="F33" s="17"/>
      <c r="G33" s="17"/>
      <c r="H33" s="17"/>
      <c r="I33" s="17"/>
      <c r="J33" s="17"/>
      <c r="K33" s="17"/>
      <c r="L33" s="17"/>
      <c r="M33" s="17"/>
      <c r="N33" s="17"/>
      <c r="O33" s="17"/>
      <c r="P33" s="17"/>
      <c r="Q33" s="17"/>
      <c r="R33" s="17"/>
      <c r="S33" s="17"/>
      <c r="T33" s="17">
        <v>0.33333299999999999</v>
      </c>
      <c r="U33" s="17"/>
      <c r="V33" s="17">
        <v>0.5</v>
      </c>
      <c r="W33" s="17"/>
      <c r="X33" s="17"/>
      <c r="Y33" s="17"/>
      <c r="Z33" s="17"/>
      <c r="AA33" s="17"/>
      <c r="AB33" s="17"/>
      <c r="AD33" s="48" t="s">
        <v>691</v>
      </c>
      <c r="AE33" t="s">
        <v>676</v>
      </c>
      <c r="AF33" s="17">
        <f t="shared" si="0"/>
        <v>0.4166665</v>
      </c>
      <c r="AG33">
        <f t="shared" si="1"/>
        <v>0.5</v>
      </c>
    </row>
    <row r="34" spans="1:33" x14ac:dyDescent="0.25">
      <c r="A34" t="s">
        <v>692</v>
      </c>
      <c r="B34" t="s">
        <v>676</v>
      </c>
      <c r="C34" s="17"/>
      <c r="D34" s="17"/>
      <c r="E34" s="17"/>
      <c r="F34" s="17"/>
      <c r="G34" s="17"/>
      <c r="H34" s="17"/>
      <c r="I34" s="17"/>
      <c r="J34" s="17"/>
      <c r="K34" s="17"/>
      <c r="L34" s="17"/>
      <c r="M34" s="17"/>
      <c r="N34" s="17"/>
      <c r="O34" s="17">
        <v>0.45454499999999998</v>
      </c>
      <c r="P34" s="17">
        <v>1</v>
      </c>
      <c r="Q34" s="17"/>
      <c r="R34" s="17"/>
      <c r="S34" s="17"/>
      <c r="T34" s="17"/>
      <c r="U34" s="17"/>
      <c r="V34" s="17">
        <v>1</v>
      </c>
      <c r="W34" s="17"/>
      <c r="X34" s="17"/>
      <c r="Y34" s="17"/>
      <c r="Z34" s="17"/>
      <c r="AA34" s="17"/>
      <c r="AB34" s="17"/>
      <c r="AD34" s="48" t="s">
        <v>692</v>
      </c>
      <c r="AE34" t="s">
        <v>676</v>
      </c>
      <c r="AF34" s="17">
        <f t="shared" si="0"/>
        <v>1</v>
      </c>
      <c r="AG34" s="17">
        <f t="shared" si="1"/>
        <v>1</v>
      </c>
    </row>
    <row r="35" spans="1:33" x14ac:dyDescent="0.25">
      <c r="A35" t="s">
        <v>694</v>
      </c>
      <c r="B35" t="s">
        <v>677</v>
      </c>
      <c r="C35" s="17"/>
      <c r="D35" s="17"/>
      <c r="E35" s="17"/>
      <c r="F35" s="17"/>
      <c r="G35" s="17">
        <v>0.178066</v>
      </c>
      <c r="H35" s="17"/>
      <c r="I35" s="17">
        <v>0.26191700000000001</v>
      </c>
      <c r="J35" s="17"/>
      <c r="K35" s="17"/>
      <c r="L35" s="17"/>
      <c r="M35" s="17"/>
      <c r="N35" s="17"/>
      <c r="O35" s="17">
        <v>0.76407000000000003</v>
      </c>
      <c r="P35" s="17"/>
      <c r="Q35" s="17">
        <v>0.82079400000000002</v>
      </c>
      <c r="R35" s="17">
        <v>0.82245199999999996</v>
      </c>
      <c r="S35" s="17">
        <v>0.87839999999999996</v>
      </c>
      <c r="T35" s="17">
        <v>0.61726899999999996</v>
      </c>
      <c r="U35" s="17">
        <v>0.78661700000000001</v>
      </c>
      <c r="V35" s="17">
        <v>0.64492400000000005</v>
      </c>
      <c r="W35" s="17">
        <v>0.37547900000000001</v>
      </c>
      <c r="X35" s="17">
        <v>0.40928999999999999</v>
      </c>
      <c r="Y35" s="17">
        <v>0.63549299999999997</v>
      </c>
      <c r="Z35" s="17">
        <v>0.66510000000000002</v>
      </c>
      <c r="AA35" s="17"/>
      <c r="AB35" s="17"/>
      <c r="AD35" s="47" t="s">
        <v>694</v>
      </c>
      <c r="AE35" t="s">
        <v>677</v>
      </c>
      <c r="AF35" s="17">
        <f t="shared" si="0"/>
        <v>0.76174266666666668</v>
      </c>
      <c r="AG35" s="17">
        <f t="shared" si="1"/>
        <v>0.54605719999999991</v>
      </c>
    </row>
    <row r="36" spans="1:33" x14ac:dyDescent="0.25">
      <c r="A36" t="s">
        <v>694</v>
      </c>
      <c r="B36" t="s">
        <v>676</v>
      </c>
      <c r="C36" s="17"/>
      <c r="D36" s="17">
        <v>0.98823499999999997</v>
      </c>
      <c r="E36" s="17">
        <v>0.66666700000000001</v>
      </c>
      <c r="F36" s="17">
        <v>0.4</v>
      </c>
      <c r="G36" s="17">
        <v>0.31707299999999999</v>
      </c>
      <c r="H36" s="17">
        <v>0.34482800000000002</v>
      </c>
      <c r="I36" s="17">
        <v>0.282051</v>
      </c>
      <c r="J36" s="17">
        <v>0.5</v>
      </c>
      <c r="K36" s="17">
        <v>0.190909</v>
      </c>
      <c r="L36" s="17"/>
      <c r="M36" s="17">
        <v>0.58333299999999999</v>
      </c>
      <c r="N36" s="17">
        <v>0.8</v>
      </c>
      <c r="O36" s="17">
        <v>0.48</v>
      </c>
      <c r="P36" s="17"/>
      <c r="Q36" s="17">
        <v>0.75</v>
      </c>
      <c r="R36" s="17">
        <v>0.82142899999999996</v>
      </c>
      <c r="S36" s="17">
        <v>0.63636400000000004</v>
      </c>
      <c r="T36" s="17">
        <v>0.75555600000000001</v>
      </c>
      <c r="U36" s="17">
        <v>0.64788699999999999</v>
      </c>
      <c r="V36" s="17">
        <v>0.57291700000000001</v>
      </c>
      <c r="W36" s="17">
        <v>0.75</v>
      </c>
      <c r="X36" s="17">
        <v>0.32727299999999998</v>
      </c>
      <c r="Y36" s="17">
        <v>0.93103400000000003</v>
      </c>
      <c r="Z36" s="17">
        <v>0.92307700000000004</v>
      </c>
      <c r="AA36" s="17"/>
      <c r="AB36" s="17"/>
      <c r="AD36" s="48" t="s">
        <v>694</v>
      </c>
      <c r="AE36" t="s">
        <v>676</v>
      </c>
      <c r="AF36" s="17">
        <f t="shared" si="0"/>
        <v>0.69735883333333337</v>
      </c>
      <c r="AG36" s="17">
        <f t="shared" si="1"/>
        <v>0.70086019999999993</v>
      </c>
    </row>
    <row r="37" spans="1:33" x14ac:dyDescent="0.25">
      <c r="A37" t="s">
        <v>714</v>
      </c>
      <c r="B37" t="s">
        <v>677</v>
      </c>
      <c r="C37" s="17">
        <v>0.442164</v>
      </c>
      <c r="D37" s="17">
        <v>0.57642899999999997</v>
      </c>
      <c r="E37" s="17">
        <v>0.74365499999999995</v>
      </c>
      <c r="F37" s="17">
        <v>0.78819499999999998</v>
      </c>
      <c r="G37" s="17">
        <v>0.43429200000000001</v>
      </c>
      <c r="H37" s="17">
        <v>0.37474499999999999</v>
      </c>
      <c r="I37" s="17">
        <v>0.35473399999999999</v>
      </c>
      <c r="J37" s="17">
        <v>0.75212699999999999</v>
      </c>
      <c r="K37" s="17">
        <v>0.65759199999999995</v>
      </c>
      <c r="L37" s="17">
        <v>0.80142599999999997</v>
      </c>
      <c r="M37" s="17">
        <v>0.84116999999999997</v>
      </c>
      <c r="N37" s="17"/>
      <c r="O37" s="17"/>
      <c r="P37" s="17"/>
      <c r="Q37" s="17"/>
      <c r="R37" s="17"/>
      <c r="S37" s="17"/>
      <c r="T37" s="17"/>
      <c r="U37" s="17"/>
      <c r="V37" s="17"/>
      <c r="W37" s="17"/>
      <c r="X37" s="17"/>
      <c r="Y37" s="17"/>
      <c r="Z37" s="17"/>
      <c r="AA37" s="17"/>
      <c r="AB37" s="17"/>
      <c r="AD37" s="47" t="s">
        <v>714</v>
      </c>
      <c r="AE37" t="s">
        <v>677</v>
      </c>
      <c r="AF37" s="17" t="str">
        <f t="shared" si="0"/>
        <v>NA</v>
      </c>
      <c r="AG37" t="str">
        <f t="shared" si="1"/>
        <v>NA</v>
      </c>
    </row>
    <row r="38" spans="1:33" x14ac:dyDescent="0.25">
      <c r="A38" t="s">
        <v>714</v>
      </c>
      <c r="B38" t="s">
        <v>676</v>
      </c>
      <c r="C38" s="17"/>
      <c r="D38" s="17"/>
      <c r="E38" s="17"/>
      <c r="F38" s="17"/>
      <c r="G38" s="17"/>
      <c r="H38" s="17"/>
      <c r="I38" s="17">
        <v>0.96969700000000003</v>
      </c>
      <c r="J38" s="17">
        <v>1</v>
      </c>
      <c r="K38" s="17">
        <v>1</v>
      </c>
      <c r="L38" s="17">
        <v>0.49429699999999999</v>
      </c>
      <c r="M38" s="17">
        <v>0.33892600000000001</v>
      </c>
      <c r="N38" s="17">
        <v>0.138158</v>
      </c>
      <c r="O38" s="17">
        <v>0.18406600000000001</v>
      </c>
      <c r="P38" s="17">
        <v>0.15562000000000001</v>
      </c>
      <c r="Q38" s="17">
        <v>0.303226</v>
      </c>
      <c r="R38" s="17">
        <v>0.15</v>
      </c>
      <c r="S38" s="17">
        <v>0.212121</v>
      </c>
      <c r="T38" s="17">
        <v>0.37623800000000002</v>
      </c>
      <c r="U38" s="17">
        <v>0.4</v>
      </c>
      <c r="V38" s="17">
        <v>0.31632700000000002</v>
      </c>
      <c r="W38" s="17">
        <v>0.408163</v>
      </c>
      <c r="X38" s="17"/>
      <c r="Y38" s="17"/>
      <c r="Z38" s="17"/>
      <c r="AA38" s="17"/>
      <c r="AB38" s="17"/>
      <c r="AD38" s="48" t="s">
        <v>714</v>
      </c>
      <c r="AE38" t="s">
        <v>676</v>
      </c>
      <c r="AF38" s="17">
        <f t="shared" si="0"/>
        <v>0.29298533333333332</v>
      </c>
      <c r="AG38" s="17">
        <f t="shared" si="1"/>
        <v>0.36224500000000004</v>
      </c>
    </row>
    <row r="39" spans="1:33" x14ac:dyDescent="0.25">
      <c r="A39" t="s">
        <v>715</v>
      </c>
      <c r="B39" t="s">
        <v>677</v>
      </c>
      <c r="C39" s="17">
        <v>0.46190900000000001</v>
      </c>
      <c r="D39" s="17">
        <v>0.60588900000000001</v>
      </c>
      <c r="E39" s="17">
        <v>0.77368199999999998</v>
      </c>
      <c r="F39" s="17">
        <v>0.82039300000000004</v>
      </c>
      <c r="G39" s="17">
        <v>0.45566600000000002</v>
      </c>
      <c r="H39" s="17">
        <v>0.405389</v>
      </c>
      <c r="I39" s="17">
        <v>0.36633500000000002</v>
      </c>
      <c r="J39" s="17">
        <v>0.85437300000000005</v>
      </c>
      <c r="K39" s="17"/>
      <c r="L39" s="17"/>
      <c r="M39" s="17"/>
      <c r="N39" s="17"/>
      <c r="O39" s="17"/>
      <c r="P39" s="17"/>
      <c r="Q39" s="17"/>
      <c r="R39" s="17"/>
      <c r="S39" s="17"/>
      <c r="T39" s="17"/>
      <c r="U39" s="17"/>
      <c r="V39" s="17"/>
      <c r="W39" s="17"/>
      <c r="X39" s="17"/>
      <c r="Y39" s="17"/>
      <c r="Z39" s="17"/>
      <c r="AA39" s="17"/>
      <c r="AB39" s="17"/>
      <c r="AD39" s="47" t="s">
        <v>715</v>
      </c>
      <c r="AE39" t="s">
        <v>677</v>
      </c>
      <c r="AF39" s="17" t="str">
        <f t="shared" si="0"/>
        <v>NA</v>
      </c>
      <c r="AG39" t="str">
        <f t="shared" si="1"/>
        <v>NA</v>
      </c>
    </row>
    <row r="40" spans="1:33" x14ac:dyDescent="0.25">
      <c r="A40" t="s">
        <v>715</v>
      </c>
      <c r="B40" t="s">
        <v>676</v>
      </c>
      <c r="C40" s="17"/>
      <c r="D40" s="17"/>
      <c r="E40" s="17"/>
      <c r="F40" s="17"/>
      <c r="G40" s="17"/>
      <c r="H40" s="17"/>
      <c r="I40" s="17">
        <v>1</v>
      </c>
      <c r="J40" s="17">
        <v>0.992537</v>
      </c>
      <c r="K40" s="17">
        <v>1</v>
      </c>
      <c r="L40" s="17">
        <v>0.881579</v>
      </c>
      <c r="M40" s="17">
        <v>0.70067999999999997</v>
      </c>
      <c r="N40" s="17">
        <v>0.72727299999999995</v>
      </c>
      <c r="O40" s="17">
        <v>0.5625</v>
      </c>
      <c r="P40" s="17">
        <v>0.519737</v>
      </c>
      <c r="Q40" s="17">
        <v>0.46</v>
      </c>
      <c r="R40" s="17">
        <v>0.230769</v>
      </c>
      <c r="S40" s="17">
        <v>0.51948099999999997</v>
      </c>
      <c r="T40" s="17">
        <v>0.81889800000000001</v>
      </c>
      <c r="U40" s="17"/>
      <c r="V40" s="17">
        <v>0.8125</v>
      </c>
      <c r="W40" s="17">
        <v>0.35897400000000002</v>
      </c>
      <c r="X40" s="17"/>
      <c r="Y40" s="17"/>
      <c r="Z40" s="17"/>
      <c r="AA40" s="17"/>
      <c r="AB40" s="17"/>
      <c r="AD40" s="48" t="s">
        <v>715</v>
      </c>
      <c r="AE40" t="s">
        <v>676</v>
      </c>
      <c r="AF40" s="17">
        <f t="shared" si="0"/>
        <v>0.56832959999999999</v>
      </c>
      <c r="AG40" s="17">
        <f t="shared" si="1"/>
        <v>0.58573699999999995</v>
      </c>
    </row>
    <row r="41" spans="1:33" x14ac:dyDescent="0.25">
      <c r="A41" t="s">
        <v>716</v>
      </c>
      <c r="B41" t="s">
        <v>677</v>
      </c>
      <c r="C41" s="17">
        <v>0.76188100000000003</v>
      </c>
      <c r="D41" s="17">
        <v>0.45312200000000002</v>
      </c>
      <c r="E41" s="17">
        <v>0.67021799999999998</v>
      </c>
      <c r="F41" s="17">
        <v>0.65809899999999999</v>
      </c>
      <c r="G41" s="17">
        <v>0.75347500000000001</v>
      </c>
      <c r="H41" s="17">
        <v>0.78059599999999996</v>
      </c>
      <c r="I41" s="17">
        <v>0.93593099999999996</v>
      </c>
      <c r="J41" s="17">
        <v>0.85475599999999996</v>
      </c>
      <c r="K41" s="17">
        <v>0.87992700000000001</v>
      </c>
      <c r="L41" s="17">
        <v>0.89042600000000005</v>
      </c>
      <c r="M41" s="17">
        <v>0.82226200000000005</v>
      </c>
      <c r="N41" s="17">
        <v>0.79201299999999997</v>
      </c>
      <c r="O41" s="17">
        <v>0.590418</v>
      </c>
      <c r="P41" s="17">
        <v>0.79520500000000005</v>
      </c>
      <c r="Q41" s="17">
        <v>0.91368499999999997</v>
      </c>
      <c r="R41" s="17">
        <v>0.61450800000000005</v>
      </c>
      <c r="S41" s="17">
        <v>0.94657500000000006</v>
      </c>
      <c r="T41" s="17">
        <v>0.72967700000000002</v>
      </c>
      <c r="U41" s="17">
        <v>0.64169799999999999</v>
      </c>
      <c r="V41" s="17">
        <v>0.49019299999999999</v>
      </c>
      <c r="W41" s="17">
        <v>0.34301900000000002</v>
      </c>
      <c r="X41" s="17">
        <v>0.51985599999999998</v>
      </c>
      <c r="Y41" s="17">
        <v>0.64846099999999995</v>
      </c>
      <c r="Z41" s="17">
        <v>0.277173</v>
      </c>
      <c r="AA41" s="17"/>
      <c r="AB41" s="17"/>
      <c r="AD41" s="48" t="s">
        <v>716</v>
      </c>
      <c r="AE41" t="s">
        <v>677</v>
      </c>
      <c r="AF41" s="17">
        <f t="shared" si="0"/>
        <v>0.72272266666666674</v>
      </c>
      <c r="AG41" s="17">
        <f t="shared" si="1"/>
        <v>0.45574039999999993</v>
      </c>
    </row>
    <row r="42" spans="1:33" x14ac:dyDescent="0.25">
      <c r="A42" t="s">
        <v>717</v>
      </c>
      <c r="B42" t="s">
        <v>676</v>
      </c>
      <c r="C42" s="17"/>
      <c r="D42" s="17"/>
      <c r="E42" s="17"/>
      <c r="F42" s="17"/>
      <c r="G42" s="17"/>
      <c r="H42" s="17"/>
      <c r="I42" s="17"/>
      <c r="J42" s="17"/>
      <c r="K42" s="17"/>
      <c r="L42" s="17"/>
      <c r="M42" s="17"/>
      <c r="N42" s="17"/>
      <c r="O42" s="17"/>
      <c r="P42" s="17"/>
      <c r="Q42" s="17"/>
      <c r="R42" s="17"/>
      <c r="S42" s="17">
        <v>0.86440700000000004</v>
      </c>
      <c r="T42" s="17">
        <v>0.88888900000000004</v>
      </c>
      <c r="U42" s="17">
        <v>0.93902399999999997</v>
      </c>
      <c r="V42" s="17">
        <v>0.90123500000000001</v>
      </c>
      <c r="W42" s="17">
        <v>0.60869600000000001</v>
      </c>
      <c r="X42" s="17"/>
      <c r="Y42" s="17">
        <v>0.71666700000000005</v>
      </c>
      <c r="Z42" s="17"/>
      <c r="AA42" s="17"/>
      <c r="AB42" s="17"/>
      <c r="AD42" s="48" t="s">
        <v>717</v>
      </c>
      <c r="AE42" t="s">
        <v>676</v>
      </c>
      <c r="AF42" s="17">
        <f t="shared" si="0"/>
        <v>0.89838875000000007</v>
      </c>
      <c r="AG42" s="17">
        <f t="shared" si="1"/>
        <v>0.74219933333333332</v>
      </c>
    </row>
    <row r="43" spans="1:33" x14ac:dyDescent="0.25">
      <c r="A43" t="s">
        <v>695</v>
      </c>
      <c r="B43" t="s">
        <v>677</v>
      </c>
      <c r="C43" s="17">
        <v>0.27957700000000002</v>
      </c>
      <c r="D43" s="17">
        <v>9.1760999999999995E-2</v>
      </c>
      <c r="E43" s="17">
        <v>0.10628799999999999</v>
      </c>
      <c r="F43" s="17">
        <v>0.13348699999999999</v>
      </c>
      <c r="G43" s="17">
        <v>0.40681400000000001</v>
      </c>
      <c r="H43" s="17">
        <v>0.32591199999999998</v>
      </c>
      <c r="I43" s="17">
        <v>0.51239699999999999</v>
      </c>
      <c r="J43" s="17">
        <v>3.6374999999999998E-2</v>
      </c>
      <c r="K43" s="17">
        <v>0.27232299999999998</v>
      </c>
      <c r="L43" s="17">
        <v>0.98437200000000002</v>
      </c>
      <c r="M43" s="17"/>
      <c r="N43" s="17"/>
      <c r="O43" s="17"/>
      <c r="P43" s="17"/>
      <c r="Q43" s="17"/>
      <c r="R43" s="17"/>
      <c r="S43" s="17"/>
      <c r="T43" s="17"/>
      <c r="U43" s="17"/>
      <c r="V43" s="17"/>
      <c r="W43" s="17"/>
      <c r="X43" s="17"/>
      <c r="Y43" s="17"/>
      <c r="Z43" s="17"/>
      <c r="AA43" s="17"/>
      <c r="AB43" s="17"/>
      <c r="AD43" s="47" t="s">
        <v>695</v>
      </c>
      <c r="AE43" t="s">
        <v>677</v>
      </c>
      <c r="AF43" s="17" t="str">
        <f t="shared" si="0"/>
        <v>NA</v>
      </c>
      <c r="AG43" t="str">
        <f t="shared" si="1"/>
        <v>NA</v>
      </c>
    </row>
    <row r="44" spans="1:33" x14ac:dyDescent="0.25">
      <c r="A44" t="s">
        <v>695</v>
      </c>
      <c r="B44" t="s">
        <v>676</v>
      </c>
      <c r="C44" s="17">
        <v>0.26666699999999999</v>
      </c>
      <c r="D44" s="17">
        <v>6.2068999999999999E-2</v>
      </c>
      <c r="E44" s="17">
        <v>0.355072</v>
      </c>
      <c r="F44" s="17">
        <v>5.1136000000000001E-2</v>
      </c>
      <c r="G44" s="17">
        <v>3.0351E-2</v>
      </c>
      <c r="H44" s="17">
        <v>0</v>
      </c>
      <c r="I44" s="17">
        <v>0.189189</v>
      </c>
      <c r="J44" s="17">
        <v>0.138158</v>
      </c>
      <c r="K44" s="17">
        <v>6.1135000000000002E-2</v>
      </c>
      <c r="L44" s="17">
        <v>7.3171E-2</v>
      </c>
      <c r="M44" s="17">
        <v>0.188723</v>
      </c>
      <c r="N44" s="17">
        <v>0.118203</v>
      </c>
      <c r="O44" s="17">
        <v>0.123821</v>
      </c>
      <c r="P44" s="17">
        <v>1.9108E-2</v>
      </c>
      <c r="Q44" s="17">
        <v>0.12931000000000001</v>
      </c>
      <c r="R44" s="17">
        <v>5.4662000000000002E-2</v>
      </c>
      <c r="S44" s="17">
        <v>7.8549999999999995E-2</v>
      </c>
      <c r="T44" s="17">
        <v>8.1028000000000003E-2</v>
      </c>
      <c r="U44" s="17">
        <v>7.0106000000000002E-2</v>
      </c>
      <c r="V44" s="17">
        <v>0.15925500000000001</v>
      </c>
      <c r="W44" s="17">
        <v>0.105505</v>
      </c>
      <c r="X44" s="17"/>
      <c r="Y44" s="17">
        <v>3.6954000000000001E-2</v>
      </c>
      <c r="Z44" s="17">
        <v>6.9555000000000006E-2</v>
      </c>
      <c r="AA44" s="17"/>
      <c r="AB44" s="17"/>
      <c r="AD44" s="48" t="s">
        <v>695</v>
      </c>
      <c r="AE44" t="s">
        <v>676</v>
      </c>
      <c r="AF44" s="17">
        <f t="shared" si="0"/>
        <v>9.5485166666666677E-2</v>
      </c>
      <c r="AG44" s="17">
        <f t="shared" si="1"/>
        <v>9.281724999999999E-2</v>
      </c>
    </row>
    <row r="45" spans="1:33" x14ac:dyDescent="0.25">
      <c r="A45" t="s">
        <v>718</v>
      </c>
      <c r="B45" t="s">
        <v>677</v>
      </c>
      <c r="C45" s="17"/>
      <c r="D45" s="17"/>
      <c r="E45" s="17"/>
      <c r="F45" s="17"/>
      <c r="G45" s="17"/>
      <c r="H45" s="17"/>
      <c r="I45" s="17"/>
      <c r="J45" s="17"/>
      <c r="K45" s="17"/>
      <c r="L45" s="17"/>
      <c r="M45" s="17"/>
      <c r="N45" s="17">
        <v>0.34482200000000002</v>
      </c>
      <c r="O45" s="17">
        <v>0.34037600000000001</v>
      </c>
      <c r="P45" s="17">
        <v>0.42780800000000002</v>
      </c>
      <c r="Q45" s="17">
        <v>0.80615700000000001</v>
      </c>
      <c r="R45" s="17">
        <v>0.60992900000000005</v>
      </c>
      <c r="S45" s="17">
        <v>0.27760899999999999</v>
      </c>
      <c r="T45" s="17">
        <v>0.34896899999999997</v>
      </c>
      <c r="U45" s="17">
        <v>0.411717</v>
      </c>
      <c r="V45" s="17">
        <v>0.37022100000000002</v>
      </c>
      <c r="W45" s="17">
        <v>0.49226199999999998</v>
      </c>
      <c r="X45" s="17">
        <v>0.50809000000000004</v>
      </c>
      <c r="Y45" s="17">
        <v>0.61041299999999998</v>
      </c>
      <c r="Z45" s="17">
        <v>0.728468</v>
      </c>
      <c r="AA45" s="17"/>
      <c r="AB45" s="17"/>
      <c r="AD45" s="48" t="s">
        <v>718</v>
      </c>
      <c r="AE45" t="s">
        <v>677</v>
      </c>
      <c r="AF45" s="17">
        <f t="shared" si="0"/>
        <v>0.47076699999999994</v>
      </c>
      <c r="AG45" s="17">
        <f t="shared" si="1"/>
        <v>0.54189080000000001</v>
      </c>
    </row>
    <row r="46" spans="1:33" x14ac:dyDescent="0.25">
      <c r="A46" t="s">
        <v>719</v>
      </c>
      <c r="B46" t="s">
        <v>677</v>
      </c>
      <c r="C46" s="17">
        <v>0.537439</v>
      </c>
      <c r="D46" s="17">
        <v>0.15695400000000001</v>
      </c>
      <c r="E46" s="17">
        <v>0.19122500000000001</v>
      </c>
      <c r="F46" s="17">
        <v>0.307367</v>
      </c>
      <c r="G46" s="17">
        <v>0.43032799999999999</v>
      </c>
      <c r="H46" s="17">
        <v>0.48328399999999999</v>
      </c>
      <c r="I46" s="17">
        <v>0.42828500000000003</v>
      </c>
      <c r="J46" s="17">
        <v>0.31756499999999999</v>
      </c>
      <c r="K46" s="17">
        <v>0.46021899999999999</v>
      </c>
      <c r="L46" s="17">
        <v>0.29214000000000001</v>
      </c>
      <c r="M46" s="17">
        <v>3.6304000000000003E-2</v>
      </c>
      <c r="N46" s="17">
        <v>4.9886E-2</v>
      </c>
      <c r="O46" s="17">
        <v>0.34313300000000002</v>
      </c>
      <c r="P46" s="17">
        <v>0.44899499999999998</v>
      </c>
      <c r="Q46" s="17">
        <v>0.31776700000000002</v>
      </c>
      <c r="R46" s="17">
        <v>8.2892999999999994E-2</v>
      </c>
      <c r="S46" s="17">
        <v>9.6734000000000001E-2</v>
      </c>
      <c r="T46" s="17">
        <v>0.27342</v>
      </c>
      <c r="U46" s="17">
        <v>0.33257999999999999</v>
      </c>
      <c r="V46" s="17">
        <v>0.44990799999999997</v>
      </c>
      <c r="W46" s="17">
        <v>0.38629000000000002</v>
      </c>
      <c r="X46" s="17">
        <v>0.47148499999999999</v>
      </c>
      <c r="Y46" s="17">
        <v>0.35213800000000001</v>
      </c>
      <c r="Z46" s="17">
        <v>0.66283599999999998</v>
      </c>
      <c r="AA46" s="17"/>
      <c r="AB46" s="17"/>
      <c r="AD46" s="48" t="s">
        <v>719</v>
      </c>
      <c r="AE46" t="s">
        <v>677</v>
      </c>
      <c r="AF46" s="17">
        <f t="shared" si="0"/>
        <v>0.25888366666666668</v>
      </c>
      <c r="AG46" s="17">
        <f t="shared" si="1"/>
        <v>0.46453139999999998</v>
      </c>
    </row>
    <row r="47" spans="1:33" x14ac:dyDescent="0.25">
      <c r="A47" t="s">
        <v>720</v>
      </c>
      <c r="B47" t="s">
        <v>677</v>
      </c>
      <c r="C47" s="17">
        <v>0.33278600000000003</v>
      </c>
      <c r="D47" s="17">
        <v>0.149757</v>
      </c>
      <c r="E47" s="17">
        <v>0.18651200000000001</v>
      </c>
      <c r="F47" s="17">
        <v>4.385E-2</v>
      </c>
      <c r="G47" s="17">
        <v>0.206591</v>
      </c>
      <c r="H47" s="17">
        <v>0.25601499999999999</v>
      </c>
      <c r="I47" s="17">
        <v>0.42831599999999997</v>
      </c>
      <c r="J47" s="17">
        <v>0.12930800000000001</v>
      </c>
      <c r="K47" s="17">
        <v>1.6230000000000001E-3</v>
      </c>
      <c r="L47" s="17">
        <v>0</v>
      </c>
      <c r="M47" s="17">
        <v>0</v>
      </c>
      <c r="N47" s="17">
        <v>3.4674999999999997E-2</v>
      </c>
      <c r="O47" s="17">
        <v>1.3756000000000001E-2</v>
      </c>
      <c r="P47" s="17">
        <v>0.26451400000000003</v>
      </c>
      <c r="Q47" s="17">
        <v>8.6138000000000006E-2</v>
      </c>
      <c r="R47" s="17">
        <v>0.15907199999999999</v>
      </c>
      <c r="S47" s="17">
        <v>0.41007500000000002</v>
      </c>
      <c r="T47" s="17">
        <v>0.47863899999999998</v>
      </c>
      <c r="U47" s="17">
        <v>0.28814699999999999</v>
      </c>
      <c r="V47" s="17">
        <v>0.74438400000000005</v>
      </c>
      <c r="W47" s="17">
        <v>0.41055599999999998</v>
      </c>
      <c r="X47" s="17">
        <v>0.295653</v>
      </c>
      <c r="Y47" s="17">
        <v>0.112025</v>
      </c>
      <c r="Z47" s="17">
        <v>0.24560699999999999</v>
      </c>
      <c r="AA47" s="17"/>
      <c r="AB47" s="17"/>
      <c r="AD47" s="48" t="s">
        <v>720</v>
      </c>
      <c r="AE47" t="s">
        <v>677</v>
      </c>
      <c r="AF47" s="17">
        <f t="shared" si="0"/>
        <v>0.36107583333333332</v>
      </c>
      <c r="AG47" s="17">
        <f t="shared" si="1"/>
        <v>0.36164499999999999</v>
      </c>
    </row>
    <row r="48" spans="1:33" x14ac:dyDescent="0.25">
      <c r="A48" t="s">
        <v>697</v>
      </c>
      <c r="B48" t="s">
        <v>677</v>
      </c>
      <c r="C48" s="17">
        <v>0.31328099999999998</v>
      </c>
      <c r="D48" s="17">
        <v>0.34857900000000003</v>
      </c>
      <c r="E48" s="17">
        <v>0.38672600000000001</v>
      </c>
      <c r="F48" s="17">
        <v>0.35365099999999999</v>
      </c>
      <c r="G48" s="17">
        <v>0.21485099999999999</v>
      </c>
      <c r="H48" s="17">
        <v>0.232626</v>
      </c>
      <c r="I48" s="17">
        <v>0.263712</v>
      </c>
      <c r="J48" s="17">
        <v>0.41675099999999998</v>
      </c>
      <c r="K48" s="17">
        <v>0.41482599999999997</v>
      </c>
      <c r="L48" s="17">
        <v>0.15876799999999999</v>
      </c>
      <c r="M48" s="17">
        <v>0.22131500000000001</v>
      </c>
      <c r="N48" s="17">
        <v>0.373749</v>
      </c>
      <c r="O48" s="17">
        <v>0.33036199999999999</v>
      </c>
      <c r="P48" s="17">
        <v>0.38064300000000001</v>
      </c>
      <c r="Q48" s="17">
        <v>0.443828</v>
      </c>
      <c r="R48" s="17">
        <v>0.54167799999999999</v>
      </c>
      <c r="S48" s="17">
        <v>0.202156</v>
      </c>
      <c r="T48" s="17">
        <v>0.55143299999999995</v>
      </c>
      <c r="U48" s="17">
        <v>0.36849199999999999</v>
      </c>
      <c r="V48" s="17">
        <v>0.32690799999999998</v>
      </c>
      <c r="W48" s="17">
        <v>0.45170399999999999</v>
      </c>
      <c r="X48" s="17">
        <v>0.37099300000000002</v>
      </c>
      <c r="Y48" s="17">
        <v>0.325903</v>
      </c>
      <c r="Z48" s="17">
        <v>0.380749</v>
      </c>
      <c r="AA48" s="17"/>
      <c r="AB48" s="17"/>
      <c r="AD48" s="47" t="s">
        <v>697</v>
      </c>
      <c r="AE48" t="s">
        <v>677</v>
      </c>
      <c r="AF48" s="17">
        <f t="shared" si="0"/>
        <v>0.40574916666666661</v>
      </c>
      <c r="AG48" s="17">
        <f t="shared" si="1"/>
        <v>0.37125140000000001</v>
      </c>
    </row>
    <row r="49" spans="1:33" x14ac:dyDescent="0.25">
      <c r="A49" t="s">
        <v>697</v>
      </c>
      <c r="B49" t="s">
        <v>676</v>
      </c>
      <c r="C49" s="17">
        <v>8.7248000000000006E-2</v>
      </c>
      <c r="D49" s="17">
        <v>6.8750000000000006E-2</v>
      </c>
      <c r="E49" s="17">
        <v>8.0389000000000002E-2</v>
      </c>
      <c r="F49" s="17">
        <v>2.6246999999999999E-2</v>
      </c>
      <c r="G49" s="17">
        <v>4.3427E-2</v>
      </c>
      <c r="H49" s="17">
        <v>5.8386E-2</v>
      </c>
      <c r="I49" s="17">
        <v>4.9260999999999999E-2</v>
      </c>
      <c r="J49" s="17">
        <v>3.8990999999999998E-2</v>
      </c>
      <c r="K49" s="17">
        <v>3.0825999999999999E-2</v>
      </c>
      <c r="L49" s="17">
        <v>5.7175999999999998E-2</v>
      </c>
      <c r="M49" s="17">
        <v>8.5460999999999995E-2</v>
      </c>
      <c r="N49" s="17">
        <v>3.0380000000000001E-2</v>
      </c>
      <c r="O49" s="17">
        <v>4.1389000000000002E-2</v>
      </c>
      <c r="P49" s="17">
        <v>3.8911000000000001E-2</v>
      </c>
      <c r="Q49" s="17">
        <v>9.3508999999999995E-2</v>
      </c>
      <c r="R49" s="17">
        <v>0.111111</v>
      </c>
      <c r="S49" s="17">
        <v>5.4945000000000001E-2</v>
      </c>
      <c r="T49" s="17">
        <v>0.13377900000000001</v>
      </c>
      <c r="U49" s="17">
        <v>7.6826000000000005E-2</v>
      </c>
      <c r="V49" s="17">
        <v>8.1508999999999998E-2</v>
      </c>
      <c r="W49" s="17">
        <v>0.119718</v>
      </c>
      <c r="X49" s="17">
        <v>0.17485500000000001</v>
      </c>
      <c r="Y49" s="17">
        <v>0.22883999999999999</v>
      </c>
      <c r="Z49" s="17">
        <v>0.36310700000000001</v>
      </c>
      <c r="AA49" s="17"/>
      <c r="AB49" s="17"/>
      <c r="AD49" s="48" t="s">
        <v>697</v>
      </c>
      <c r="AE49" t="s">
        <v>676</v>
      </c>
      <c r="AF49" s="17">
        <f t="shared" si="0"/>
        <v>9.19465E-2</v>
      </c>
      <c r="AG49" s="17">
        <f t="shared" si="1"/>
        <v>0.19360579999999999</v>
      </c>
    </row>
    <row r="50" spans="1:33" x14ac:dyDescent="0.25">
      <c r="A50" t="s">
        <v>721</v>
      </c>
      <c r="B50" t="s">
        <v>676</v>
      </c>
      <c r="C50" s="17"/>
      <c r="D50" s="17"/>
      <c r="E50" s="17"/>
      <c r="F50" s="17"/>
      <c r="G50" s="17"/>
      <c r="H50" s="17"/>
      <c r="I50" s="17"/>
      <c r="J50" s="17"/>
      <c r="K50" s="17">
        <v>1</v>
      </c>
      <c r="L50" s="17">
        <v>0.93877600000000005</v>
      </c>
      <c r="M50" s="17">
        <v>0.86363599999999996</v>
      </c>
      <c r="N50" s="17">
        <v>0.85714299999999999</v>
      </c>
      <c r="O50" s="17">
        <v>0.69230800000000003</v>
      </c>
      <c r="P50" s="17"/>
      <c r="Q50" s="17">
        <v>0.65517199999999998</v>
      </c>
      <c r="R50" s="17"/>
      <c r="S50" s="17">
        <v>0.76</v>
      </c>
      <c r="T50" s="17"/>
      <c r="U50" s="17"/>
      <c r="V50" s="17">
        <v>0.70175399999999999</v>
      </c>
      <c r="W50" s="17"/>
      <c r="X50" s="17"/>
      <c r="Y50" s="17">
        <v>0.92105300000000001</v>
      </c>
      <c r="Z50" s="17">
        <v>0.90740699999999996</v>
      </c>
      <c r="AA50" s="17"/>
      <c r="AB50" s="17"/>
      <c r="AD50" s="48" t="s">
        <v>721</v>
      </c>
      <c r="AE50" t="s">
        <v>676</v>
      </c>
      <c r="AF50" s="17">
        <f t="shared" si="0"/>
        <v>0.7056420000000001</v>
      </c>
      <c r="AG50" s="17">
        <f t="shared" si="1"/>
        <v>0.84340466666666669</v>
      </c>
    </row>
    <row r="51" spans="1:33" x14ac:dyDescent="0.25">
      <c r="A51" t="s">
        <v>722</v>
      </c>
      <c r="B51" t="s">
        <v>677</v>
      </c>
      <c r="C51" s="17">
        <v>0.93771099999999996</v>
      </c>
      <c r="D51" s="17">
        <v>0.56173600000000001</v>
      </c>
      <c r="E51" s="17">
        <v>0.78690099999999996</v>
      </c>
      <c r="F51" s="17">
        <v>0.58799299999999999</v>
      </c>
      <c r="G51" s="17">
        <v>0.56023699999999999</v>
      </c>
      <c r="H51" s="17">
        <v>0.68364199999999997</v>
      </c>
      <c r="I51" s="17">
        <v>0.64799099999999998</v>
      </c>
      <c r="J51" s="17">
        <v>0.80852100000000005</v>
      </c>
      <c r="K51" s="17">
        <v>0.72098300000000004</v>
      </c>
      <c r="L51" s="17"/>
      <c r="M51" s="17"/>
      <c r="N51" s="17">
        <v>0.62873199999999996</v>
      </c>
      <c r="O51" s="17">
        <v>0.714534</v>
      </c>
      <c r="P51" s="17">
        <v>0.90239100000000005</v>
      </c>
      <c r="Q51" s="17">
        <v>0.69819600000000004</v>
      </c>
      <c r="R51" s="17"/>
      <c r="S51" s="17"/>
      <c r="T51" s="17"/>
      <c r="U51" s="17"/>
      <c r="V51" s="17"/>
      <c r="W51" s="17"/>
      <c r="X51" s="17"/>
      <c r="Y51" s="17"/>
      <c r="Z51" s="17"/>
      <c r="AA51" s="17"/>
      <c r="AB51" s="17"/>
      <c r="AD51" s="48" t="s">
        <v>722</v>
      </c>
      <c r="AE51" t="s">
        <v>677</v>
      </c>
      <c r="AF51" s="17">
        <f t="shared" si="0"/>
        <v>0.69819600000000004</v>
      </c>
      <c r="AG51" t="str">
        <f t="shared" si="1"/>
        <v>NA</v>
      </c>
    </row>
    <row r="52" spans="1:33" x14ac:dyDescent="0.25">
      <c r="A52" t="s">
        <v>700</v>
      </c>
      <c r="B52" t="s">
        <v>676</v>
      </c>
      <c r="C52" s="17"/>
      <c r="D52" s="17"/>
      <c r="E52" s="17"/>
      <c r="F52" s="17"/>
      <c r="G52" s="17"/>
      <c r="H52" s="17"/>
      <c r="I52" s="17"/>
      <c r="J52" s="17">
        <v>0.35643599999999998</v>
      </c>
      <c r="K52" s="17">
        <v>0.66161599999999998</v>
      </c>
      <c r="L52" s="17"/>
      <c r="M52" s="17">
        <v>0.98809499999999995</v>
      </c>
      <c r="N52" s="17"/>
      <c r="O52" s="17"/>
      <c r="P52" s="17"/>
      <c r="Q52" s="17">
        <v>0.96969700000000003</v>
      </c>
      <c r="R52" s="17"/>
      <c r="S52" s="17">
        <v>8.5271E-2</v>
      </c>
      <c r="T52" s="17">
        <v>0.18085100000000001</v>
      </c>
      <c r="U52" s="17"/>
      <c r="V52" s="17">
        <v>0.39560400000000001</v>
      </c>
      <c r="W52" s="17"/>
      <c r="X52" s="17">
        <v>0.72611499999999995</v>
      </c>
      <c r="Y52" s="17">
        <v>0.98901099999999997</v>
      </c>
      <c r="Z52" s="17">
        <v>0.94076700000000002</v>
      </c>
      <c r="AA52" s="17"/>
      <c r="AB52" s="17"/>
      <c r="AD52" s="48" t="s">
        <v>700</v>
      </c>
      <c r="AE52" t="s">
        <v>676</v>
      </c>
      <c r="AF52" s="17">
        <f t="shared" si="0"/>
        <v>0.40785575000000007</v>
      </c>
      <c r="AG52" s="17">
        <f t="shared" si="1"/>
        <v>0.76287424999999998</v>
      </c>
    </row>
    <row r="53" spans="1:33" x14ac:dyDescent="0.25">
      <c r="A53" t="s">
        <v>702</v>
      </c>
      <c r="B53" t="s">
        <v>677</v>
      </c>
      <c r="C53" s="17">
        <v>0.313444</v>
      </c>
      <c r="D53" s="17">
        <v>0.37142599999999998</v>
      </c>
      <c r="E53" s="17"/>
      <c r="F53" s="17"/>
      <c r="G53" s="17">
        <v>0.13611000000000001</v>
      </c>
      <c r="H53" s="17">
        <v>0.373948</v>
      </c>
      <c r="I53" s="17">
        <v>0.66195599999999999</v>
      </c>
      <c r="J53" s="17"/>
      <c r="K53" s="17"/>
      <c r="L53" s="17"/>
      <c r="M53" s="17"/>
      <c r="N53" s="17"/>
      <c r="O53" s="17"/>
      <c r="P53" s="17">
        <v>0.87492999999999999</v>
      </c>
      <c r="Q53" s="17">
        <v>0.95522300000000004</v>
      </c>
      <c r="R53" s="17">
        <v>0.75015299999999996</v>
      </c>
      <c r="S53" s="17">
        <v>0.92800199999999999</v>
      </c>
      <c r="T53" s="17"/>
      <c r="U53" s="17"/>
      <c r="V53" s="17"/>
      <c r="W53" s="17">
        <v>0.98705500000000002</v>
      </c>
      <c r="X53" s="17">
        <v>0.97178200000000003</v>
      </c>
      <c r="Y53" s="17">
        <v>0.57484299999999999</v>
      </c>
      <c r="Z53" s="17">
        <v>0.24549199999999999</v>
      </c>
      <c r="AA53" s="17"/>
      <c r="AB53" s="17"/>
      <c r="AD53" s="47" t="s">
        <v>702</v>
      </c>
      <c r="AE53" t="s">
        <v>677</v>
      </c>
      <c r="AF53" s="17">
        <f t="shared" si="0"/>
        <v>0.87779266666666667</v>
      </c>
      <c r="AG53" s="17">
        <f t="shared" si="1"/>
        <v>0.69479299999999999</v>
      </c>
    </row>
    <row r="54" spans="1:33" x14ac:dyDescent="0.25">
      <c r="A54" t="s">
        <v>702</v>
      </c>
      <c r="B54" t="s">
        <v>676</v>
      </c>
      <c r="C54" s="17">
        <v>0.88235300000000005</v>
      </c>
      <c r="D54" s="17">
        <v>0.92105300000000001</v>
      </c>
      <c r="E54" s="17">
        <v>0.27433600000000002</v>
      </c>
      <c r="F54" s="17">
        <v>0.14438500000000001</v>
      </c>
      <c r="G54" s="17">
        <v>0.121212</v>
      </c>
      <c r="H54" s="17">
        <v>9.0909000000000004E-2</v>
      </c>
      <c r="I54" s="17">
        <v>0.15151500000000001</v>
      </c>
      <c r="J54" s="17">
        <v>9.7403000000000003E-2</v>
      </c>
      <c r="K54" s="17">
        <v>6.5326999999999996E-2</v>
      </c>
      <c r="L54" s="17">
        <v>2.5381000000000001E-2</v>
      </c>
      <c r="M54" s="17">
        <v>0.11790399999999999</v>
      </c>
      <c r="N54" s="17">
        <v>0.22123899999999999</v>
      </c>
      <c r="O54" s="17">
        <v>8.9286000000000004E-2</v>
      </c>
      <c r="P54" s="17">
        <v>8.4576999999999999E-2</v>
      </c>
      <c r="Q54" s="17">
        <v>0.18279599999999999</v>
      </c>
      <c r="R54" s="17">
        <v>0.21897800000000001</v>
      </c>
      <c r="S54" s="17">
        <v>0.159664</v>
      </c>
      <c r="T54" s="17">
        <v>0.19858200000000001</v>
      </c>
      <c r="U54" s="17">
        <v>0.156584</v>
      </c>
      <c r="V54" s="17">
        <v>0.15044199999999999</v>
      </c>
      <c r="W54" s="17"/>
      <c r="X54" s="17">
        <v>5.7500000000000002E-2</v>
      </c>
      <c r="Y54" s="17">
        <v>5.9289000000000001E-2</v>
      </c>
      <c r="Z54" s="17">
        <v>8.5106000000000001E-2</v>
      </c>
      <c r="AA54" s="17"/>
      <c r="AB54" s="17"/>
      <c r="AD54" s="48" t="s">
        <v>702</v>
      </c>
      <c r="AE54" t="s">
        <v>676</v>
      </c>
      <c r="AF54" s="17">
        <f t="shared" si="0"/>
        <v>0.177841</v>
      </c>
      <c r="AG54" s="17">
        <f t="shared" si="1"/>
        <v>8.8084250000000003E-2</v>
      </c>
    </row>
    <row r="55" spans="1:33" x14ac:dyDescent="0.25">
      <c r="A55" t="s">
        <v>723</v>
      </c>
      <c r="B55" t="s">
        <v>677</v>
      </c>
      <c r="C55" s="17">
        <v>0.926373</v>
      </c>
      <c r="D55" s="17">
        <v>0.88370400000000005</v>
      </c>
      <c r="E55" s="17">
        <v>0.87227699999999997</v>
      </c>
      <c r="F55" s="17">
        <v>0.81967800000000002</v>
      </c>
      <c r="G55" s="17">
        <v>0.907605</v>
      </c>
      <c r="H55" s="17">
        <v>0.81439700000000004</v>
      </c>
      <c r="I55" s="17">
        <v>0.91486199999999995</v>
      </c>
      <c r="J55" s="17">
        <v>0.90768899999999997</v>
      </c>
      <c r="K55" s="17">
        <v>0.938693</v>
      </c>
      <c r="L55" s="17">
        <v>0.94120999999999999</v>
      </c>
      <c r="M55" s="17">
        <v>0.919041</v>
      </c>
      <c r="N55" s="17">
        <v>0.91612099999999996</v>
      </c>
      <c r="O55" s="17">
        <v>0.96580999999999995</v>
      </c>
      <c r="P55" s="17">
        <v>0.91516799999999998</v>
      </c>
      <c r="Q55" s="17">
        <v>0.87212599999999996</v>
      </c>
      <c r="R55" s="17">
        <v>0.83567999999999998</v>
      </c>
      <c r="S55" s="17">
        <v>0.94672699999999999</v>
      </c>
      <c r="T55" s="17">
        <v>0.91696599999999995</v>
      </c>
      <c r="U55" s="17">
        <v>0.888513</v>
      </c>
      <c r="V55" s="17">
        <v>0.88815900000000003</v>
      </c>
      <c r="W55" s="17">
        <v>0.860317</v>
      </c>
      <c r="X55" s="17">
        <v>0.86886200000000002</v>
      </c>
      <c r="Y55" s="17">
        <v>0.84930000000000005</v>
      </c>
      <c r="Z55" s="17">
        <v>0.92929700000000004</v>
      </c>
      <c r="AA55" s="17"/>
      <c r="AB55" s="17"/>
      <c r="AD55" s="48" t="s">
        <v>723</v>
      </c>
      <c r="AE55" t="s">
        <v>677</v>
      </c>
      <c r="AF55" s="17">
        <f t="shared" si="0"/>
        <v>0.8913618333333333</v>
      </c>
      <c r="AG55" s="17">
        <f t="shared" si="1"/>
        <v>0.87918699999999994</v>
      </c>
    </row>
    <row r="56" spans="1:33" x14ac:dyDescent="0.25">
      <c r="A56" t="s">
        <v>724</v>
      </c>
      <c r="B56" t="s">
        <v>677</v>
      </c>
      <c r="C56" s="17">
        <v>0.41138000000000002</v>
      </c>
      <c r="D56" s="17">
        <v>0.261432</v>
      </c>
      <c r="E56" s="17">
        <v>0.21803700000000001</v>
      </c>
      <c r="F56" s="17">
        <v>8.8566000000000006E-2</v>
      </c>
      <c r="G56" s="17">
        <v>0.16579199999999999</v>
      </c>
      <c r="H56" s="17">
        <v>0.43646299999999999</v>
      </c>
      <c r="I56" s="17">
        <v>0.211899</v>
      </c>
      <c r="J56" s="17">
        <v>0.34002700000000002</v>
      </c>
      <c r="K56" s="17">
        <v>0.98375699999999999</v>
      </c>
      <c r="L56" s="17"/>
      <c r="M56" s="17"/>
      <c r="N56" s="17">
        <v>0.99394800000000005</v>
      </c>
      <c r="O56" s="17">
        <v>0.98702500000000004</v>
      </c>
      <c r="P56" s="17">
        <v>0.94855100000000003</v>
      </c>
      <c r="Q56" s="17">
        <v>0.58991499999999997</v>
      </c>
      <c r="R56" s="17">
        <v>0.47952600000000001</v>
      </c>
      <c r="S56" s="17">
        <v>0.65063400000000005</v>
      </c>
      <c r="T56" s="17">
        <v>0.49718499999999999</v>
      </c>
      <c r="U56" s="17">
        <v>0.64194899999999999</v>
      </c>
      <c r="V56" s="17">
        <v>0.625309</v>
      </c>
      <c r="W56" s="17">
        <v>0.57629200000000003</v>
      </c>
      <c r="X56" s="17">
        <v>0.52145699999999995</v>
      </c>
      <c r="Y56" s="17">
        <v>0.45866899999999999</v>
      </c>
      <c r="Z56" s="17">
        <v>0.64710100000000004</v>
      </c>
      <c r="AA56" s="17"/>
      <c r="AB56" s="17"/>
      <c r="AD56" s="48" t="s">
        <v>724</v>
      </c>
      <c r="AE56" t="s">
        <v>677</v>
      </c>
      <c r="AF56" s="17">
        <f t="shared" si="0"/>
        <v>0.58075299999999996</v>
      </c>
      <c r="AG56" s="17">
        <f t="shared" si="1"/>
        <v>0.56576559999999998</v>
      </c>
    </row>
    <row r="57" spans="1:33" x14ac:dyDescent="0.25">
      <c r="A57" t="s">
        <v>703</v>
      </c>
      <c r="B57" t="s">
        <v>676</v>
      </c>
      <c r="C57" s="17"/>
      <c r="D57" s="17"/>
      <c r="E57" s="17"/>
      <c r="F57" s="17"/>
      <c r="G57" s="17"/>
      <c r="H57" s="17"/>
      <c r="I57" s="17"/>
      <c r="J57" s="17">
        <v>0.74074074099999998</v>
      </c>
      <c r="K57" s="17"/>
      <c r="L57" s="17"/>
      <c r="M57" s="17"/>
      <c r="N57" s="17"/>
      <c r="O57" s="17"/>
      <c r="P57" s="17"/>
      <c r="Q57" s="17">
        <v>0.8</v>
      </c>
      <c r="R57" s="17"/>
      <c r="S57" s="17">
        <v>0.14035087700000001</v>
      </c>
      <c r="T57" s="17"/>
      <c r="U57" s="17"/>
      <c r="V57" s="17">
        <v>0.38709677399999998</v>
      </c>
      <c r="W57" s="17">
        <v>0.44324324300000001</v>
      </c>
      <c r="X57" s="17">
        <v>0.56617647100000001</v>
      </c>
      <c r="Y57" s="17">
        <v>0.36986301399999999</v>
      </c>
      <c r="Z57" s="17">
        <v>0.28888888899999998</v>
      </c>
      <c r="AA57" s="17"/>
      <c r="AB57" s="17"/>
      <c r="AD57" s="48" t="s">
        <v>703</v>
      </c>
      <c r="AE57" t="s">
        <v>676</v>
      </c>
      <c r="AF57" s="17">
        <f t="shared" si="0"/>
        <v>0.44248255033333334</v>
      </c>
      <c r="AG57" s="17">
        <f t="shared" si="1"/>
        <v>0.41105367819999994</v>
      </c>
    </row>
    <row r="58" spans="1:33" x14ac:dyDescent="0.25">
      <c r="A58" t="s">
        <v>725</v>
      </c>
      <c r="B58" t="s">
        <v>677</v>
      </c>
      <c r="C58" s="17">
        <v>0.86694700000000002</v>
      </c>
      <c r="D58" s="17">
        <v>0.12044000000000001</v>
      </c>
      <c r="E58" s="17">
        <v>0.18712599999999999</v>
      </c>
      <c r="F58" s="17">
        <v>0.23116900000000001</v>
      </c>
      <c r="G58" s="17">
        <v>0.97305200000000003</v>
      </c>
      <c r="H58" s="17">
        <v>0.89616799999999996</v>
      </c>
      <c r="I58" s="17">
        <v>0.98480199999999996</v>
      </c>
      <c r="J58" s="17"/>
      <c r="K58" s="17"/>
      <c r="L58" s="17"/>
      <c r="M58" s="17"/>
      <c r="N58" s="17"/>
      <c r="O58" s="17"/>
      <c r="P58" s="17"/>
      <c r="Q58" s="17"/>
      <c r="R58" s="17"/>
      <c r="S58" s="17"/>
      <c r="T58" s="17"/>
      <c r="U58" s="17"/>
      <c r="V58" s="17"/>
      <c r="W58" s="17"/>
      <c r="X58" s="17"/>
      <c r="Y58" s="17"/>
      <c r="Z58" s="17"/>
      <c r="AA58" s="17"/>
      <c r="AB58" s="17"/>
      <c r="AD58" s="48" t="s">
        <v>725</v>
      </c>
      <c r="AE58" t="s">
        <v>677</v>
      </c>
      <c r="AF58" s="17" t="str">
        <f t="shared" si="0"/>
        <v>NA</v>
      </c>
      <c r="AG58" t="str">
        <f t="shared" si="1"/>
        <v>NA</v>
      </c>
    </row>
    <row r="59" spans="1:33" x14ac:dyDescent="0.25">
      <c r="A59" t="s">
        <v>726</v>
      </c>
      <c r="B59" t="s">
        <v>677</v>
      </c>
      <c r="C59" s="17">
        <v>0.41164699999999999</v>
      </c>
      <c r="D59" s="17">
        <v>0.34404099999999999</v>
      </c>
      <c r="E59" s="17">
        <v>0.52558099999999996</v>
      </c>
      <c r="F59" s="17">
        <v>0.146483</v>
      </c>
      <c r="G59" s="17">
        <v>0.29783199999999999</v>
      </c>
      <c r="H59" s="17">
        <v>0.41722399999999998</v>
      </c>
      <c r="I59" s="17"/>
      <c r="J59" s="17"/>
      <c r="K59" s="17"/>
      <c r="L59" s="17"/>
      <c r="M59" s="17"/>
      <c r="N59" s="17"/>
      <c r="O59" s="17"/>
      <c r="P59" s="17"/>
      <c r="Q59" s="17"/>
      <c r="R59" s="17"/>
      <c r="S59" s="17"/>
      <c r="T59" s="17"/>
      <c r="U59" s="17"/>
      <c r="V59" s="17"/>
      <c r="W59" s="17"/>
      <c r="X59" s="17"/>
      <c r="Y59" s="17"/>
      <c r="Z59" s="17"/>
      <c r="AA59" s="17"/>
      <c r="AB59" s="17"/>
      <c r="AD59" s="48" t="s">
        <v>726</v>
      </c>
      <c r="AE59" t="s">
        <v>677</v>
      </c>
      <c r="AF59" s="17" t="str">
        <f t="shared" si="0"/>
        <v>NA</v>
      </c>
      <c r="AG59" t="str">
        <f t="shared" si="1"/>
        <v>NA</v>
      </c>
    </row>
    <row r="60" spans="1:33" x14ac:dyDescent="0.25">
      <c r="A60" t="s">
        <v>704</v>
      </c>
      <c r="B60" t="s">
        <v>676</v>
      </c>
      <c r="C60" s="17"/>
      <c r="D60" s="17"/>
      <c r="E60" s="17"/>
      <c r="F60" s="17"/>
      <c r="G60" s="17">
        <v>0</v>
      </c>
      <c r="H60" s="17"/>
      <c r="I60" s="17"/>
      <c r="J60" s="17">
        <v>0.28571400000000002</v>
      </c>
      <c r="K60" s="17"/>
      <c r="L60" s="17"/>
      <c r="M60" s="17"/>
      <c r="N60" s="17"/>
      <c r="O60" s="17">
        <v>5.5556000000000001E-2</v>
      </c>
      <c r="P60" s="17"/>
      <c r="Q60" s="17">
        <v>0.16666700000000001</v>
      </c>
      <c r="R60" s="17"/>
      <c r="S60" s="17"/>
      <c r="T60" s="17"/>
      <c r="U60" s="17"/>
      <c r="V60" s="17"/>
      <c r="W60" s="17"/>
      <c r="X60" s="17"/>
      <c r="Y60" s="17"/>
      <c r="Z60" s="17"/>
      <c r="AA60" s="17"/>
      <c r="AB60" s="17"/>
      <c r="AD60" s="48" t="s">
        <v>704</v>
      </c>
      <c r="AE60" t="s">
        <v>676</v>
      </c>
      <c r="AF60" s="17">
        <f t="shared" si="0"/>
        <v>0.16666700000000001</v>
      </c>
      <c r="AG60" t="str">
        <f t="shared" si="1"/>
        <v>NA</v>
      </c>
    </row>
    <row r="61" spans="1:33" x14ac:dyDescent="0.25">
      <c r="A61" t="s">
        <v>706</v>
      </c>
      <c r="B61" t="s">
        <v>676</v>
      </c>
      <c r="C61" s="17"/>
      <c r="D61" s="17"/>
      <c r="E61" s="17"/>
      <c r="F61" s="17"/>
      <c r="G61" s="17"/>
      <c r="H61" s="17"/>
      <c r="I61" s="17">
        <v>0.94444399999999995</v>
      </c>
      <c r="J61" s="17">
        <v>1</v>
      </c>
      <c r="K61" s="17">
        <v>0.82352899999999996</v>
      </c>
      <c r="L61" s="17"/>
      <c r="M61" s="17">
        <v>0.214286</v>
      </c>
      <c r="N61" s="17">
        <v>0.17543900000000001</v>
      </c>
      <c r="O61" s="17">
        <v>0.85714299999999999</v>
      </c>
      <c r="P61" s="17"/>
      <c r="Q61" s="17"/>
      <c r="R61" s="17">
        <v>0.25</v>
      </c>
      <c r="S61" s="17">
        <v>1</v>
      </c>
      <c r="T61" s="17">
        <v>0.4</v>
      </c>
      <c r="U61" s="17">
        <v>0.27500000000000002</v>
      </c>
      <c r="V61" s="17">
        <v>0.42307699999999998</v>
      </c>
      <c r="W61" s="17">
        <v>0.20535700000000001</v>
      </c>
      <c r="X61" s="17">
        <v>2.6315999999999999E-2</v>
      </c>
      <c r="Y61" s="17">
        <v>6.0241000000000003E-2</v>
      </c>
      <c r="Z61" s="17">
        <v>0.1</v>
      </c>
      <c r="AA61" s="17"/>
      <c r="AB61" s="17"/>
      <c r="AD61" s="48" t="s">
        <v>706</v>
      </c>
      <c r="AE61" t="s">
        <v>676</v>
      </c>
      <c r="AF61" s="17">
        <f t="shared" si="0"/>
        <v>0.46961540000000002</v>
      </c>
      <c r="AG61" s="17">
        <f t="shared" si="1"/>
        <v>0.16299819999999998</v>
      </c>
    </row>
    <row r="62" spans="1:33" x14ac:dyDescent="0.25">
      <c r="A62" t="s">
        <v>708</v>
      </c>
      <c r="B62" t="s">
        <v>676</v>
      </c>
      <c r="C62" s="17"/>
      <c r="D62" s="17"/>
      <c r="E62" s="17"/>
      <c r="F62" s="17"/>
      <c r="G62" s="17"/>
      <c r="H62" s="17"/>
      <c r="I62" s="17"/>
      <c r="J62" s="17"/>
      <c r="K62" s="17"/>
      <c r="L62" s="17"/>
      <c r="M62" s="17"/>
      <c r="N62" s="17"/>
      <c r="O62" s="17"/>
      <c r="P62" s="17"/>
      <c r="Q62" s="17"/>
      <c r="R62" s="17">
        <v>0</v>
      </c>
      <c r="S62" s="17">
        <v>1</v>
      </c>
      <c r="T62" s="17">
        <v>0.55000000000000004</v>
      </c>
      <c r="U62" s="17">
        <v>0.55172399999999999</v>
      </c>
      <c r="V62" s="17">
        <v>0.29230800000000001</v>
      </c>
      <c r="W62" s="17"/>
      <c r="X62" s="17"/>
      <c r="Y62" s="17"/>
      <c r="Z62" s="17"/>
      <c r="AA62" s="17"/>
      <c r="AB62" s="17"/>
      <c r="AD62" s="48" t="s">
        <v>708</v>
      </c>
      <c r="AE62" t="s">
        <v>676</v>
      </c>
      <c r="AF62" s="17">
        <f t="shared" si="0"/>
        <v>0.47880640000000002</v>
      </c>
      <c r="AG62" s="17">
        <f t="shared" si="1"/>
        <v>0.29230800000000001</v>
      </c>
    </row>
    <row r="63" spans="1:33" x14ac:dyDescent="0.25">
      <c r="A63" t="s">
        <v>709</v>
      </c>
      <c r="B63" t="s">
        <v>676</v>
      </c>
      <c r="C63" s="17"/>
      <c r="D63" s="17"/>
      <c r="E63" s="17"/>
      <c r="F63" s="17">
        <v>0</v>
      </c>
      <c r="G63" s="17">
        <v>2.5641000000000001E-2</v>
      </c>
      <c r="H63" s="17">
        <v>3.125E-2</v>
      </c>
      <c r="I63" s="17"/>
      <c r="J63" s="17"/>
      <c r="K63" s="17"/>
      <c r="L63" s="17"/>
      <c r="M63" s="17">
        <v>0.1875</v>
      </c>
      <c r="N63" s="17"/>
      <c r="O63" s="17">
        <v>0.121212</v>
      </c>
      <c r="P63" s="17"/>
      <c r="Q63" s="17">
        <v>0.05</v>
      </c>
      <c r="R63" s="17">
        <v>0</v>
      </c>
      <c r="S63" s="17"/>
      <c r="T63" s="17"/>
      <c r="U63" s="17"/>
      <c r="V63" s="17"/>
      <c r="W63" s="17"/>
      <c r="X63" s="17"/>
      <c r="Y63" s="17"/>
      <c r="Z63" s="17"/>
      <c r="AA63" s="17"/>
      <c r="AB63" s="17"/>
      <c r="AD63" s="48" t="s">
        <v>709</v>
      </c>
      <c r="AE63" t="s">
        <v>676</v>
      </c>
      <c r="AF63" s="17">
        <f t="shared" si="0"/>
        <v>2.5000000000000001E-2</v>
      </c>
      <c r="AG63" t="str">
        <f t="shared" si="1"/>
        <v>NA</v>
      </c>
    </row>
    <row r="64" spans="1:33" x14ac:dyDescent="0.25">
      <c r="A64" t="s">
        <v>710</v>
      </c>
      <c r="B64" t="s">
        <v>676</v>
      </c>
      <c r="C64" s="17"/>
      <c r="D64" s="17"/>
      <c r="E64" s="17"/>
      <c r="F64" s="17"/>
      <c r="G64" s="17"/>
      <c r="H64" s="17"/>
      <c r="I64" s="17"/>
      <c r="J64" s="17"/>
      <c r="K64" s="17"/>
      <c r="L64" s="17"/>
      <c r="M64" s="17"/>
      <c r="N64" s="17"/>
      <c r="O64" s="17"/>
      <c r="P64" s="17"/>
      <c r="Q64" s="17"/>
      <c r="R64" s="17"/>
      <c r="S64" s="17"/>
      <c r="T64" s="17">
        <v>0.93103400000000003</v>
      </c>
      <c r="U64" s="17">
        <v>0.95238100000000003</v>
      </c>
      <c r="V64" s="17"/>
      <c r="W64" s="17"/>
      <c r="X64" s="17"/>
      <c r="Y64" s="17"/>
      <c r="Z64" s="17"/>
      <c r="AA64" s="17"/>
      <c r="AB64" s="17"/>
      <c r="AD64" s="48" t="s">
        <v>710</v>
      </c>
      <c r="AE64" t="s">
        <v>676</v>
      </c>
      <c r="AF64" s="17">
        <f t="shared" si="0"/>
        <v>0.94170750000000003</v>
      </c>
      <c r="AG64" t="str">
        <f t="shared" si="1"/>
        <v>NA</v>
      </c>
    </row>
    <row r="65" spans="1:33" x14ac:dyDescent="0.25">
      <c r="A65" t="s">
        <v>712</v>
      </c>
      <c r="B65" t="s">
        <v>676</v>
      </c>
      <c r="C65" s="17"/>
      <c r="D65" s="17"/>
      <c r="E65" s="17"/>
      <c r="F65" s="17"/>
      <c r="G65" s="17"/>
      <c r="H65" s="17"/>
      <c r="I65" s="17"/>
      <c r="J65" s="17"/>
      <c r="K65" s="17"/>
      <c r="L65" s="17"/>
      <c r="M65" s="17"/>
      <c r="N65" s="17"/>
      <c r="O65" s="17"/>
      <c r="P65" s="17">
        <v>1</v>
      </c>
      <c r="Q65" s="17"/>
      <c r="R65" s="17"/>
      <c r="S65" s="17">
        <v>1</v>
      </c>
      <c r="T65" s="17">
        <v>1</v>
      </c>
      <c r="U65" s="17">
        <v>1</v>
      </c>
      <c r="V65" s="17">
        <v>1</v>
      </c>
      <c r="W65" s="17">
        <v>1</v>
      </c>
      <c r="X65" s="17">
        <v>0.66666700000000001</v>
      </c>
      <c r="Y65" s="17">
        <v>1</v>
      </c>
      <c r="Z65" s="17">
        <v>1</v>
      </c>
      <c r="AA65" s="17"/>
      <c r="AB65" s="17"/>
      <c r="AD65" s="48" t="s">
        <v>712</v>
      </c>
      <c r="AE65" t="s">
        <v>676</v>
      </c>
      <c r="AF65" s="17">
        <f t="shared" si="0"/>
        <v>1</v>
      </c>
      <c r="AG65" s="17">
        <f t="shared" si="1"/>
        <v>0.93333340000000009</v>
      </c>
    </row>
    <row r="66" spans="1:33" x14ac:dyDescent="0.25">
      <c r="A66" t="s">
        <v>713</v>
      </c>
      <c r="B66" t="s">
        <v>676</v>
      </c>
      <c r="C66" s="17"/>
      <c r="D66" s="17"/>
      <c r="E66" s="17"/>
      <c r="F66" s="17"/>
      <c r="G66" s="17"/>
      <c r="H66" s="17"/>
      <c r="I66" s="17">
        <v>0.41666700000000001</v>
      </c>
      <c r="J66" s="17">
        <v>4.4443999999999997E-2</v>
      </c>
      <c r="K66" s="17">
        <v>0.264706</v>
      </c>
      <c r="L66" s="17">
        <v>0.227273</v>
      </c>
      <c r="M66" s="17">
        <v>0.51219499999999996</v>
      </c>
      <c r="N66" s="17">
        <v>0.95833299999999999</v>
      </c>
      <c r="O66" s="17"/>
      <c r="P66" s="17"/>
      <c r="Q66" s="17"/>
      <c r="R66" s="17"/>
      <c r="S66" s="17"/>
      <c r="T66" s="17"/>
      <c r="U66" s="17"/>
      <c r="V66" s="17"/>
      <c r="W66" s="17"/>
      <c r="X66" s="17"/>
      <c r="Y66" s="17"/>
      <c r="Z66" s="17"/>
      <c r="AA66" s="17"/>
      <c r="AB66" s="17"/>
      <c r="AD66" s="48" t="s">
        <v>713</v>
      </c>
      <c r="AE66" t="s">
        <v>676</v>
      </c>
      <c r="AF66" s="17" t="str">
        <f t="shared" si="0"/>
        <v>NA</v>
      </c>
      <c r="AG66" t="str">
        <f t="shared" si="1"/>
        <v>NA</v>
      </c>
    </row>
  </sheetData>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AF504-5E50-4EB9-894A-3E4AA2174D9A}">
  <sheetPr>
    <tabColor theme="7" tint="0.79998168889431442"/>
  </sheetPr>
  <dimension ref="A1:AH56"/>
  <sheetViews>
    <sheetView workbookViewId="0">
      <selection activeCell="N17" sqref="N17"/>
    </sheetView>
  </sheetViews>
  <sheetFormatPr defaultRowHeight="15" x14ac:dyDescent="0.25"/>
  <cols>
    <col min="5" max="5" width="33.5703125" customWidth="1"/>
    <col min="16" max="16" width="24.7109375" customWidth="1"/>
    <col min="17" max="19" width="21" customWidth="1"/>
    <col min="34" max="34" width="13.140625" customWidth="1"/>
  </cols>
  <sheetData>
    <row r="1" spans="1:34" ht="15.75" thickBot="1" x14ac:dyDescent="0.3">
      <c r="B1" t="s">
        <v>929</v>
      </c>
      <c r="R1" s="19" t="s">
        <v>930</v>
      </c>
      <c r="S1" s="19"/>
      <c r="T1" s="18" t="s">
        <v>931</v>
      </c>
      <c r="U1" s="18"/>
      <c r="V1" s="18"/>
      <c r="W1" s="18"/>
      <c r="X1" s="18"/>
      <c r="Y1" s="18"/>
      <c r="AA1" t="s">
        <v>932</v>
      </c>
    </row>
    <row r="2" spans="1:34" ht="23.25" thickBot="1" x14ac:dyDescent="0.3">
      <c r="C2" t="s">
        <v>933</v>
      </c>
      <c r="D2" t="s">
        <v>934</v>
      </c>
      <c r="P2" s="1" t="s">
        <v>175</v>
      </c>
      <c r="Q2" s="6" t="s">
        <v>254</v>
      </c>
      <c r="R2" s="2" t="s">
        <v>935</v>
      </c>
      <c r="S2" s="2" t="s">
        <v>6</v>
      </c>
      <c r="T2" s="18" t="s">
        <v>6</v>
      </c>
      <c r="U2" s="18" t="s">
        <v>936</v>
      </c>
      <c r="V2" s="18" t="s">
        <v>937</v>
      </c>
      <c r="W2" s="18" t="s">
        <v>20</v>
      </c>
      <c r="X2" s="18" t="s">
        <v>938</v>
      </c>
      <c r="Y2" s="18" t="s">
        <v>939</v>
      </c>
      <c r="AA2" t="s">
        <v>6</v>
      </c>
      <c r="AB2" t="s">
        <v>936</v>
      </c>
      <c r="AC2" t="s">
        <v>937</v>
      </c>
      <c r="AD2" t="s">
        <v>20</v>
      </c>
      <c r="AE2" t="s">
        <v>938</v>
      </c>
      <c r="AF2" t="s">
        <v>939</v>
      </c>
      <c r="AH2" t="s">
        <v>940</v>
      </c>
    </row>
    <row r="3" spans="1:34" x14ac:dyDescent="0.25">
      <c r="B3" t="s">
        <v>941</v>
      </c>
      <c r="C3" s="9">
        <v>5.7321</v>
      </c>
      <c r="D3" s="9">
        <v>73.013000000000005</v>
      </c>
      <c r="P3" s="3" t="s">
        <v>178</v>
      </c>
      <c r="Q3">
        <v>2.4</v>
      </c>
      <c r="R3" s="17">
        <f>2.2+(0.914*LN(Q3))+(0.146/2)</f>
        <v>3.0731784259414647</v>
      </c>
      <c r="S3" s="17">
        <f>EXP(R3)</f>
        <v>21.6104809450357</v>
      </c>
      <c r="T3">
        <f>$C$3*$Q3+$D$3</f>
        <v>86.770040000000009</v>
      </c>
      <c r="U3">
        <f>$C$4*$Q3+$D$4</f>
        <v>-13.37576</v>
      </c>
      <c r="V3">
        <f>$C$5*$Q3+$D$5</f>
        <v>360.47352000000001</v>
      </c>
      <c r="W3">
        <f>$C$6*$Q3+$D$6</f>
        <v>436.87520000000001</v>
      </c>
      <c r="X3">
        <f>$C$7*$Q3+$D$7</f>
        <v>81.8476</v>
      </c>
      <c r="Y3">
        <f>$C$8*$Q3+$D$8</f>
        <v>1114.3751999999999</v>
      </c>
      <c r="AA3">
        <f>ROUND(T3,0)</f>
        <v>87</v>
      </c>
      <c r="AB3" s="15">
        <v>0</v>
      </c>
      <c r="AC3">
        <f t="shared" ref="AC3:AF3" si="0">ROUND(V3,0)</f>
        <v>360</v>
      </c>
      <c r="AD3">
        <f t="shared" si="0"/>
        <v>437</v>
      </c>
      <c r="AE3">
        <f t="shared" si="0"/>
        <v>82</v>
      </c>
      <c r="AF3">
        <f t="shared" si="0"/>
        <v>1114</v>
      </c>
      <c r="AH3" t="str">
        <f>_xlfn.CONCAT(AA3," (",AB3,"-",AC3,")")</f>
        <v>87 (0-360)</v>
      </c>
    </row>
    <row r="4" spans="1:34" x14ac:dyDescent="0.25">
      <c r="B4" s="10" t="s">
        <v>942</v>
      </c>
      <c r="C4">
        <v>4.6650999999999998</v>
      </c>
      <c r="D4">
        <v>-24.571999999999999</v>
      </c>
      <c r="P4" s="3" t="s">
        <v>179</v>
      </c>
      <c r="Q4" s="7">
        <v>35.700000000000003</v>
      </c>
      <c r="R4" s="17">
        <f t="shared" ref="R4:R56" si="1">2.2+(0.914*LN(Q4))+(0.146/2)</f>
        <v>5.540687729550033</v>
      </c>
      <c r="S4" s="17">
        <f t="shared" ref="S4:S56" si="2">EXP(R4)</f>
        <v>254.85320928610773</v>
      </c>
      <c r="T4">
        <f t="shared" ref="T4:T56" si="3">$C$3*$Q4+$D$3</f>
        <v>277.64897000000002</v>
      </c>
      <c r="U4">
        <f t="shared" ref="U4:U56" si="4">$C$4*$Q4+$D$4</f>
        <v>141.97207</v>
      </c>
      <c r="V4">
        <f t="shared" ref="V4:V56" si="5">$C$5*$Q4+$D$5</f>
        <v>569.34111000000007</v>
      </c>
      <c r="W4">
        <f t="shared" ref="W4:W56" si="6">$C$6*$Q4+$D$6</f>
        <v>988.75610000000006</v>
      </c>
      <c r="X4">
        <f t="shared" ref="X4:X56" si="7">$C$7*$Q4+$D$7</f>
        <v>547.01530000000002</v>
      </c>
      <c r="Y4">
        <f t="shared" ref="Y4:Y56" si="8">$C$8*$Q4+$D$8</f>
        <v>1732.8561</v>
      </c>
      <c r="AA4">
        <f t="shared" ref="AA4:AA56" si="9">ROUND(T4,0)</f>
        <v>278</v>
      </c>
      <c r="AB4">
        <f t="shared" ref="AB4:AB56" si="10">ROUND(U4,0)</f>
        <v>142</v>
      </c>
      <c r="AC4">
        <f t="shared" ref="AC4:AC56" si="11">ROUND(V4,0)</f>
        <v>569</v>
      </c>
      <c r="AD4">
        <f t="shared" ref="AD4:AD56" si="12">ROUND(W4,0)</f>
        <v>989</v>
      </c>
      <c r="AE4">
        <f t="shared" ref="AE4:AE56" si="13">ROUND(X4,0)</f>
        <v>547</v>
      </c>
      <c r="AF4">
        <f t="shared" ref="AF4:AF56" si="14">ROUND(Y4,0)</f>
        <v>1733</v>
      </c>
      <c r="AH4" t="str">
        <f t="shared" ref="AH4:AH56" si="15">_xlfn.CONCAT(AA4," (",AB4,"-",AC4,")")</f>
        <v>278 (142-569)</v>
      </c>
    </row>
    <row r="5" spans="1:34" x14ac:dyDescent="0.25">
      <c r="B5" s="10" t="s">
        <v>943</v>
      </c>
      <c r="C5">
        <v>6.2723000000000004</v>
      </c>
      <c r="D5">
        <v>345.42</v>
      </c>
      <c r="P5" s="3" t="s">
        <v>55</v>
      </c>
      <c r="Q5" s="7">
        <v>46.7</v>
      </c>
      <c r="R5" s="17">
        <f t="shared" si="1"/>
        <v>5.7861821665128153</v>
      </c>
      <c r="S5" s="17">
        <f t="shared" si="2"/>
        <v>325.76692331751929</v>
      </c>
      <c r="T5">
        <f t="shared" si="3"/>
        <v>340.70207000000005</v>
      </c>
      <c r="U5">
        <f t="shared" si="4"/>
        <v>193.28817000000001</v>
      </c>
      <c r="V5">
        <f t="shared" si="5"/>
        <v>638.33641000000011</v>
      </c>
      <c r="W5">
        <f t="shared" si="6"/>
        <v>1171.0590999999999</v>
      </c>
      <c r="X5">
        <f t="shared" si="7"/>
        <v>700.67430000000002</v>
      </c>
      <c r="Y5">
        <f t="shared" si="8"/>
        <v>1937.1591000000001</v>
      </c>
      <c r="AA5">
        <f t="shared" si="9"/>
        <v>341</v>
      </c>
      <c r="AB5">
        <f t="shared" si="10"/>
        <v>193</v>
      </c>
      <c r="AC5">
        <f t="shared" si="11"/>
        <v>638</v>
      </c>
      <c r="AD5">
        <f t="shared" si="12"/>
        <v>1171</v>
      </c>
      <c r="AE5">
        <f t="shared" si="13"/>
        <v>701</v>
      </c>
      <c r="AF5">
        <f t="shared" si="14"/>
        <v>1937</v>
      </c>
      <c r="AH5" t="str">
        <f t="shared" si="15"/>
        <v>341 (193-638)</v>
      </c>
    </row>
    <row r="6" spans="1:34" x14ac:dyDescent="0.25">
      <c r="B6" t="s">
        <v>944</v>
      </c>
      <c r="C6" s="9">
        <v>16.573</v>
      </c>
      <c r="D6" s="9">
        <v>397.1</v>
      </c>
      <c r="P6" s="3" t="s">
        <v>185</v>
      </c>
      <c r="Q6" s="7">
        <v>40</v>
      </c>
      <c r="R6" s="17">
        <f t="shared" si="1"/>
        <v>5.6446358210601382</v>
      </c>
      <c r="S6" s="17">
        <f t="shared" si="2"/>
        <v>282.7705583869207</v>
      </c>
      <c r="T6">
        <f t="shared" si="3"/>
        <v>302.29700000000003</v>
      </c>
      <c r="U6">
        <f t="shared" si="4"/>
        <v>162.03199999999998</v>
      </c>
      <c r="V6">
        <f t="shared" si="5"/>
        <v>596.31200000000001</v>
      </c>
      <c r="W6">
        <f t="shared" si="6"/>
        <v>1060.02</v>
      </c>
      <c r="X6">
        <f t="shared" si="7"/>
        <v>607.08199999999999</v>
      </c>
      <c r="Y6">
        <f t="shared" si="8"/>
        <v>1812.72</v>
      </c>
      <c r="AA6">
        <f t="shared" si="9"/>
        <v>302</v>
      </c>
      <c r="AB6">
        <f t="shared" si="10"/>
        <v>162</v>
      </c>
      <c r="AC6">
        <f t="shared" si="11"/>
        <v>596</v>
      </c>
      <c r="AD6">
        <f t="shared" si="12"/>
        <v>1060</v>
      </c>
      <c r="AE6">
        <f t="shared" si="13"/>
        <v>607</v>
      </c>
      <c r="AF6">
        <f t="shared" si="14"/>
        <v>1813</v>
      </c>
      <c r="AH6" t="str">
        <f t="shared" si="15"/>
        <v>302 (162-596)</v>
      </c>
    </row>
    <row r="7" spans="1:34" x14ac:dyDescent="0.25">
      <c r="B7" s="10" t="s">
        <v>942</v>
      </c>
      <c r="C7">
        <v>13.968999999999999</v>
      </c>
      <c r="D7">
        <v>48.322000000000003</v>
      </c>
      <c r="P7" s="3" t="s">
        <v>186</v>
      </c>
      <c r="Q7" s="7">
        <v>10</v>
      </c>
      <c r="R7" s="17">
        <f t="shared" si="1"/>
        <v>4.3775627749965587</v>
      </c>
      <c r="S7" s="17">
        <f t="shared" si="2"/>
        <v>79.643687082904421</v>
      </c>
      <c r="T7">
        <f t="shared" si="3"/>
        <v>130.334</v>
      </c>
      <c r="U7">
        <f t="shared" si="4"/>
        <v>22.078999999999997</v>
      </c>
      <c r="V7">
        <f t="shared" si="5"/>
        <v>408.14300000000003</v>
      </c>
      <c r="W7">
        <f t="shared" si="6"/>
        <v>562.83000000000004</v>
      </c>
      <c r="X7">
        <f t="shared" si="7"/>
        <v>188.012</v>
      </c>
      <c r="Y7">
        <f t="shared" si="8"/>
        <v>1255.53</v>
      </c>
      <c r="AA7">
        <f t="shared" si="9"/>
        <v>130</v>
      </c>
      <c r="AB7">
        <f t="shared" si="10"/>
        <v>22</v>
      </c>
      <c r="AC7">
        <f t="shared" si="11"/>
        <v>408</v>
      </c>
      <c r="AD7">
        <f t="shared" si="12"/>
        <v>563</v>
      </c>
      <c r="AE7">
        <f t="shared" si="13"/>
        <v>188</v>
      </c>
      <c r="AF7">
        <f t="shared" si="14"/>
        <v>1256</v>
      </c>
      <c r="AH7" t="str">
        <f t="shared" si="15"/>
        <v>130 (22-408)</v>
      </c>
    </row>
    <row r="8" spans="1:34" x14ac:dyDescent="0.25">
      <c r="B8" s="10" t="s">
        <v>943</v>
      </c>
      <c r="C8">
        <v>18.573</v>
      </c>
      <c r="D8">
        <v>1069.8</v>
      </c>
      <c r="P8" s="3" t="s">
        <v>187</v>
      </c>
      <c r="Q8" s="7">
        <v>84</v>
      </c>
      <c r="R8" s="17">
        <f t="shared" si="1"/>
        <v>6.3227665541427891</v>
      </c>
      <c r="S8" s="17">
        <f t="shared" si="2"/>
        <v>557.11214330567839</v>
      </c>
      <c r="T8">
        <f t="shared" si="3"/>
        <v>554.50940000000003</v>
      </c>
      <c r="U8">
        <f t="shared" si="4"/>
        <v>367.29640000000001</v>
      </c>
      <c r="V8">
        <f t="shared" si="5"/>
        <v>872.29320000000007</v>
      </c>
      <c r="W8">
        <f t="shared" si="6"/>
        <v>1789.232</v>
      </c>
      <c r="X8">
        <f t="shared" si="7"/>
        <v>1221.7179999999998</v>
      </c>
      <c r="Y8">
        <f t="shared" si="8"/>
        <v>2629.9319999999998</v>
      </c>
      <c r="AA8">
        <f t="shared" si="9"/>
        <v>555</v>
      </c>
      <c r="AB8">
        <f t="shared" si="10"/>
        <v>367</v>
      </c>
      <c r="AC8">
        <f t="shared" si="11"/>
        <v>872</v>
      </c>
      <c r="AD8">
        <f t="shared" si="12"/>
        <v>1789</v>
      </c>
      <c r="AE8">
        <f t="shared" si="13"/>
        <v>1222</v>
      </c>
      <c r="AF8">
        <f t="shared" si="14"/>
        <v>2630</v>
      </c>
      <c r="AH8" t="str">
        <f t="shared" si="15"/>
        <v>555 (367-872)</v>
      </c>
    </row>
    <row r="9" spans="1:34" x14ac:dyDescent="0.25">
      <c r="P9" s="3" t="s">
        <v>945</v>
      </c>
      <c r="Q9" s="7">
        <v>330</v>
      </c>
      <c r="R9" s="17">
        <f t="shared" si="1"/>
        <v>7.5733706861769212</v>
      </c>
      <c r="S9" s="17">
        <f t="shared" si="2"/>
        <v>1945.6875430839705</v>
      </c>
      <c r="T9">
        <f t="shared" si="3"/>
        <v>1964.606</v>
      </c>
      <c r="U9">
        <f t="shared" si="4"/>
        <v>1514.9110000000001</v>
      </c>
      <c r="V9">
        <f t="shared" si="5"/>
        <v>2415.279</v>
      </c>
      <c r="W9">
        <f t="shared" si="6"/>
        <v>5866.1900000000005</v>
      </c>
      <c r="X9">
        <f t="shared" si="7"/>
        <v>4658.0919999999996</v>
      </c>
      <c r="Y9">
        <f t="shared" si="8"/>
        <v>7198.89</v>
      </c>
      <c r="AA9">
        <f t="shared" si="9"/>
        <v>1965</v>
      </c>
      <c r="AB9">
        <f t="shared" si="10"/>
        <v>1515</v>
      </c>
      <c r="AC9">
        <f t="shared" si="11"/>
        <v>2415</v>
      </c>
      <c r="AD9">
        <f t="shared" si="12"/>
        <v>5866</v>
      </c>
      <c r="AE9">
        <f t="shared" si="13"/>
        <v>4658</v>
      </c>
      <c r="AF9">
        <f t="shared" si="14"/>
        <v>7199</v>
      </c>
      <c r="AH9" t="str">
        <f t="shared" si="15"/>
        <v>1965 (1515-2415)</v>
      </c>
    </row>
    <row r="10" spans="1:34" x14ac:dyDescent="0.25">
      <c r="B10" t="s">
        <v>946</v>
      </c>
      <c r="C10" t="s">
        <v>947</v>
      </c>
      <c r="P10" s="3" t="s">
        <v>190</v>
      </c>
      <c r="Q10" s="7">
        <v>6.4</v>
      </c>
      <c r="R10" s="17">
        <f t="shared" si="1"/>
        <v>3.9696563631941824</v>
      </c>
      <c r="S10" s="17">
        <f t="shared" si="2"/>
        <v>52.966326532754749</v>
      </c>
      <c r="T10">
        <f t="shared" si="3"/>
        <v>109.69844000000001</v>
      </c>
      <c r="U10">
        <f t="shared" si="4"/>
        <v>5.2846399999999996</v>
      </c>
      <c r="V10">
        <f t="shared" si="5"/>
        <v>385.56272000000001</v>
      </c>
      <c r="W10">
        <f t="shared" si="6"/>
        <v>503.16720000000004</v>
      </c>
      <c r="X10">
        <f t="shared" si="7"/>
        <v>137.7236</v>
      </c>
      <c r="Y10">
        <f t="shared" si="8"/>
        <v>1188.6671999999999</v>
      </c>
      <c r="AA10">
        <f t="shared" si="9"/>
        <v>110</v>
      </c>
      <c r="AB10">
        <f t="shared" si="10"/>
        <v>5</v>
      </c>
      <c r="AC10">
        <f t="shared" si="11"/>
        <v>386</v>
      </c>
      <c r="AD10">
        <f t="shared" si="12"/>
        <v>503</v>
      </c>
      <c r="AE10">
        <f t="shared" si="13"/>
        <v>138</v>
      </c>
      <c r="AF10">
        <f t="shared" si="14"/>
        <v>1189</v>
      </c>
      <c r="AH10" t="str">
        <f t="shared" si="15"/>
        <v>110 (5-386)</v>
      </c>
    </row>
    <row r="11" spans="1:34" x14ac:dyDescent="0.25">
      <c r="C11" t="s">
        <v>948</v>
      </c>
      <c r="P11" s="3" t="s">
        <v>191</v>
      </c>
      <c r="Q11" s="7">
        <v>357</v>
      </c>
      <c r="R11" s="17">
        <f t="shared" si="1"/>
        <v>7.6452505045465902</v>
      </c>
      <c r="S11" s="17">
        <f t="shared" si="2"/>
        <v>2090.6922381526874</v>
      </c>
      <c r="T11">
        <f t="shared" si="3"/>
        <v>2119.3726999999999</v>
      </c>
      <c r="U11">
        <f t="shared" si="4"/>
        <v>1640.8687</v>
      </c>
      <c r="V11">
        <f t="shared" si="5"/>
        <v>2584.6311000000001</v>
      </c>
      <c r="W11">
        <f t="shared" si="6"/>
        <v>6313.6610000000001</v>
      </c>
      <c r="X11">
        <f t="shared" si="7"/>
        <v>5035.2550000000001</v>
      </c>
      <c r="Y11">
        <f t="shared" si="8"/>
        <v>7700.3609999999999</v>
      </c>
      <c r="AA11">
        <f t="shared" si="9"/>
        <v>2119</v>
      </c>
      <c r="AB11">
        <f t="shared" si="10"/>
        <v>1641</v>
      </c>
      <c r="AC11">
        <f t="shared" si="11"/>
        <v>2585</v>
      </c>
      <c r="AD11">
        <f t="shared" si="12"/>
        <v>6314</v>
      </c>
      <c r="AE11">
        <f t="shared" si="13"/>
        <v>5035</v>
      </c>
      <c r="AF11">
        <f t="shared" si="14"/>
        <v>7700</v>
      </c>
      <c r="AH11" t="str">
        <f t="shared" si="15"/>
        <v>2119 (1641-2585)</v>
      </c>
    </row>
    <row r="12" spans="1:34" x14ac:dyDescent="0.25">
      <c r="C12" t="s">
        <v>949</v>
      </c>
      <c r="F12" s="178" t="s">
        <v>950</v>
      </c>
      <c r="G12" s="178"/>
      <c r="H12" s="178"/>
      <c r="I12" s="178"/>
      <c r="J12" s="178"/>
      <c r="K12" s="178"/>
      <c r="P12" s="3" t="s">
        <v>40</v>
      </c>
      <c r="Q12" s="7">
        <v>18.399999999999999</v>
      </c>
      <c r="R12" s="17">
        <f t="shared" si="1"/>
        <v>4.934888507458056</v>
      </c>
      <c r="S12" s="17">
        <f t="shared" si="2"/>
        <v>139.05763777824967</v>
      </c>
      <c r="T12">
        <f t="shared" si="3"/>
        <v>178.48363999999998</v>
      </c>
      <c r="U12">
        <f t="shared" si="4"/>
        <v>61.265839999999983</v>
      </c>
      <c r="V12">
        <f t="shared" si="5"/>
        <v>460.83032000000003</v>
      </c>
      <c r="W12">
        <f t="shared" si="6"/>
        <v>702.04320000000007</v>
      </c>
      <c r="X12">
        <f t="shared" si="7"/>
        <v>305.35159999999996</v>
      </c>
      <c r="Y12">
        <f t="shared" si="8"/>
        <v>1411.5432000000001</v>
      </c>
      <c r="AA12">
        <f t="shared" si="9"/>
        <v>178</v>
      </c>
      <c r="AB12">
        <f t="shared" si="10"/>
        <v>61</v>
      </c>
      <c r="AC12">
        <f t="shared" si="11"/>
        <v>461</v>
      </c>
      <c r="AD12">
        <f t="shared" si="12"/>
        <v>702</v>
      </c>
      <c r="AE12">
        <f t="shared" si="13"/>
        <v>305</v>
      </c>
      <c r="AF12">
        <f t="shared" si="14"/>
        <v>1412</v>
      </c>
      <c r="AH12" t="str">
        <f t="shared" si="15"/>
        <v>178 (61-461)</v>
      </c>
    </row>
    <row r="13" spans="1:34" x14ac:dyDescent="0.25">
      <c r="B13" s="179" t="s">
        <v>951</v>
      </c>
      <c r="C13" s="179"/>
      <c r="D13" s="179"/>
      <c r="E13" s="179"/>
      <c r="F13" s="179" t="s">
        <v>952</v>
      </c>
      <c r="G13" s="179"/>
      <c r="H13" s="179"/>
      <c r="I13" s="179" t="s">
        <v>953</v>
      </c>
      <c r="J13" s="179"/>
      <c r="K13" s="179"/>
      <c r="P13" s="3" t="s">
        <v>195</v>
      </c>
      <c r="Q13" s="7">
        <v>17</v>
      </c>
      <c r="R13" s="17">
        <f t="shared" si="1"/>
        <v>4.862556996467382</v>
      </c>
      <c r="S13" s="17">
        <f t="shared" si="2"/>
        <v>129.35453869112769</v>
      </c>
      <c r="T13">
        <f t="shared" si="3"/>
        <v>170.45870000000002</v>
      </c>
      <c r="U13">
        <f t="shared" si="4"/>
        <v>54.734699999999989</v>
      </c>
      <c r="V13">
        <f t="shared" si="5"/>
        <v>452.04910000000001</v>
      </c>
      <c r="W13">
        <f t="shared" si="6"/>
        <v>678.84100000000001</v>
      </c>
      <c r="X13">
        <f t="shared" si="7"/>
        <v>285.79499999999996</v>
      </c>
      <c r="Y13">
        <f t="shared" si="8"/>
        <v>1385.5409999999999</v>
      </c>
      <c r="AA13">
        <f t="shared" si="9"/>
        <v>170</v>
      </c>
      <c r="AB13">
        <f t="shared" si="10"/>
        <v>55</v>
      </c>
      <c r="AC13">
        <f t="shared" si="11"/>
        <v>452</v>
      </c>
      <c r="AD13">
        <f t="shared" si="12"/>
        <v>679</v>
      </c>
      <c r="AE13">
        <f t="shared" si="13"/>
        <v>286</v>
      </c>
      <c r="AF13">
        <f t="shared" si="14"/>
        <v>1386</v>
      </c>
      <c r="AH13" t="str">
        <f t="shared" si="15"/>
        <v>170 (55-452)</v>
      </c>
    </row>
    <row r="14" spans="1:34" ht="60" x14ac:dyDescent="0.25">
      <c r="A14" t="s">
        <v>954</v>
      </c>
      <c r="B14" s="11" t="s">
        <v>955</v>
      </c>
      <c r="C14" s="11" t="s">
        <v>956</v>
      </c>
      <c r="D14" s="11" t="s">
        <v>957</v>
      </c>
      <c r="E14" s="11" t="s">
        <v>958</v>
      </c>
      <c r="F14" s="11" t="s">
        <v>959</v>
      </c>
      <c r="G14" s="11" t="s">
        <v>942</v>
      </c>
      <c r="H14" s="11" t="s">
        <v>943</v>
      </c>
      <c r="I14" s="11" t="s">
        <v>960</v>
      </c>
      <c r="J14" s="11" t="s">
        <v>942</v>
      </c>
      <c r="K14" s="11" t="s">
        <v>943</v>
      </c>
      <c r="P14" s="3" t="s">
        <v>80</v>
      </c>
      <c r="Q14" s="7">
        <v>13</v>
      </c>
      <c r="R14" s="17">
        <f t="shared" si="1"/>
        <v>4.617363712719845</v>
      </c>
      <c r="S14" s="17">
        <f t="shared" si="2"/>
        <v>101.22681708620303</v>
      </c>
      <c r="T14">
        <f t="shared" si="3"/>
        <v>147.53030000000001</v>
      </c>
      <c r="U14">
        <f t="shared" si="4"/>
        <v>36.074299999999994</v>
      </c>
      <c r="V14">
        <f t="shared" si="5"/>
        <v>426.9599</v>
      </c>
      <c r="W14">
        <f t="shared" si="6"/>
        <v>612.54899999999998</v>
      </c>
      <c r="X14">
        <f t="shared" si="7"/>
        <v>229.91899999999998</v>
      </c>
      <c r="Y14">
        <f t="shared" si="8"/>
        <v>1311.249</v>
      </c>
      <c r="AA14">
        <f t="shared" si="9"/>
        <v>148</v>
      </c>
      <c r="AB14">
        <f t="shared" si="10"/>
        <v>36</v>
      </c>
      <c r="AC14">
        <f t="shared" si="11"/>
        <v>427</v>
      </c>
      <c r="AD14">
        <f t="shared" si="12"/>
        <v>613</v>
      </c>
      <c r="AE14">
        <f t="shared" si="13"/>
        <v>230</v>
      </c>
      <c r="AF14">
        <f t="shared" si="14"/>
        <v>1311</v>
      </c>
      <c r="AH14" t="str">
        <f t="shared" si="15"/>
        <v>148 (36-427)</v>
      </c>
    </row>
    <row r="15" spans="1:34" ht="30" x14ac:dyDescent="0.25">
      <c r="A15" t="s">
        <v>961</v>
      </c>
      <c r="B15" s="12">
        <v>77</v>
      </c>
      <c r="C15" s="12">
        <v>0</v>
      </c>
      <c r="D15" s="13">
        <v>77</v>
      </c>
      <c r="E15" s="14" t="s">
        <v>962</v>
      </c>
      <c r="F15" s="12">
        <v>500</v>
      </c>
      <c r="G15" s="12">
        <v>300</v>
      </c>
      <c r="H15" s="12">
        <v>800</v>
      </c>
      <c r="I15" s="12">
        <v>1600</v>
      </c>
      <c r="J15" s="12">
        <v>1100</v>
      </c>
      <c r="K15" s="12">
        <v>2400</v>
      </c>
      <c r="P15" s="3" t="s">
        <v>85</v>
      </c>
      <c r="Q15" s="7">
        <v>42</v>
      </c>
      <c r="R15" s="17">
        <f t="shared" si="1"/>
        <v>5.6892300311109993</v>
      </c>
      <c r="S15" s="17">
        <f t="shared" si="2"/>
        <v>295.66587944620557</v>
      </c>
      <c r="T15">
        <f t="shared" si="3"/>
        <v>313.76120000000003</v>
      </c>
      <c r="U15">
        <f t="shared" si="4"/>
        <v>171.3622</v>
      </c>
      <c r="V15">
        <f t="shared" si="5"/>
        <v>608.85660000000007</v>
      </c>
      <c r="W15">
        <f t="shared" si="6"/>
        <v>1093.1660000000002</v>
      </c>
      <c r="X15">
        <f t="shared" si="7"/>
        <v>635.02</v>
      </c>
      <c r="Y15">
        <f t="shared" si="8"/>
        <v>1849.866</v>
      </c>
      <c r="AA15">
        <f t="shared" si="9"/>
        <v>314</v>
      </c>
      <c r="AB15">
        <f t="shared" si="10"/>
        <v>171</v>
      </c>
      <c r="AC15">
        <f t="shared" si="11"/>
        <v>609</v>
      </c>
      <c r="AD15">
        <f t="shared" si="12"/>
        <v>1093</v>
      </c>
      <c r="AE15">
        <f t="shared" si="13"/>
        <v>635</v>
      </c>
      <c r="AF15">
        <f t="shared" si="14"/>
        <v>1850</v>
      </c>
      <c r="AH15" t="str">
        <f t="shared" si="15"/>
        <v>314 (171-609)</v>
      </c>
    </row>
    <row r="16" spans="1:34" x14ac:dyDescent="0.25">
      <c r="A16" t="s">
        <v>963</v>
      </c>
      <c r="B16" s="12">
        <v>242</v>
      </c>
      <c r="C16" s="12">
        <v>0</v>
      </c>
      <c r="D16" s="12">
        <v>242</v>
      </c>
      <c r="E16" s="12"/>
      <c r="F16" s="12">
        <v>1500</v>
      </c>
      <c r="G16" s="12">
        <v>1100</v>
      </c>
      <c r="H16" s="12">
        <v>1900</v>
      </c>
      <c r="I16" s="12">
        <v>4500</v>
      </c>
      <c r="J16" s="12">
        <v>3400</v>
      </c>
      <c r="K16" s="12">
        <v>5700</v>
      </c>
      <c r="P16" s="3" t="s">
        <v>93</v>
      </c>
      <c r="Q16" s="7">
        <v>84</v>
      </c>
      <c r="R16" s="17">
        <f t="shared" si="1"/>
        <v>6.3227665541427891</v>
      </c>
      <c r="S16" s="17">
        <f t="shared" si="2"/>
        <v>557.11214330567839</v>
      </c>
      <c r="T16">
        <f t="shared" si="3"/>
        <v>554.50940000000003</v>
      </c>
      <c r="U16">
        <f t="shared" si="4"/>
        <v>367.29640000000001</v>
      </c>
      <c r="V16">
        <f t="shared" si="5"/>
        <v>872.29320000000007</v>
      </c>
      <c r="W16">
        <f t="shared" si="6"/>
        <v>1789.232</v>
      </c>
      <c r="X16">
        <f t="shared" si="7"/>
        <v>1221.7179999999998</v>
      </c>
      <c r="Y16">
        <f t="shared" si="8"/>
        <v>2629.9319999999998</v>
      </c>
      <c r="AA16">
        <f t="shared" si="9"/>
        <v>555</v>
      </c>
      <c r="AB16">
        <f t="shared" si="10"/>
        <v>367</v>
      </c>
      <c r="AC16">
        <f t="shared" si="11"/>
        <v>872</v>
      </c>
      <c r="AD16">
        <f t="shared" si="12"/>
        <v>1789</v>
      </c>
      <c r="AE16">
        <f t="shared" si="13"/>
        <v>1222</v>
      </c>
      <c r="AF16">
        <f t="shared" si="14"/>
        <v>2630</v>
      </c>
      <c r="AH16" t="str">
        <f t="shared" si="15"/>
        <v>555 (367-872)</v>
      </c>
    </row>
    <row r="17" spans="1:34" ht="30" x14ac:dyDescent="0.25">
      <c r="A17" t="s">
        <v>964</v>
      </c>
      <c r="B17" s="12">
        <v>125</v>
      </c>
      <c r="C17" s="12">
        <v>0</v>
      </c>
      <c r="D17" s="13">
        <v>125</v>
      </c>
      <c r="E17" s="14" t="s">
        <v>962</v>
      </c>
      <c r="F17" s="12">
        <v>800</v>
      </c>
      <c r="G17" s="12">
        <v>600</v>
      </c>
      <c r="H17" s="12">
        <v>1100</v>
      </c>
      <c r="I17" s="12">
        <v>2500</v>
      </c>
      <c r="J17" s="12">
        <v>1800</v>
      </c>
      <c r="K17" s="12">
        <v>3400</v>
      </c>
      <c r="P17" s="3" t="s">
        <v>94</v>
      </c>
      <c r="Q17" s="7">
        <v>1057</v>
      </c>
      <c r="R17" s="17">
        <f t="shared" si="1"/>
        <v>8.637355647085398</v>
      </c>
      <c r="S17" s="17">
        <f t="shared" si="2"/>
        <v>5638.4001735702095</v>
      </c>
      <c r="T17">
        <f t="shared" si="3"/>
        <v>6131.8427000000001</v>
      </c>
      <c r="U17">
        <f t="shared" si="4"/>
        <v>4906.4386999999997</v>
      </c>
      <c r="V17">
        <f t="shared" si="5"/>
        <v>6975.2411000000002</v>
      </c>
      <c r="W17">
        <f t="shared" si="6"/>
        <v>17914.760999999999</v>
      </c>
      <c r="X17">
        <f t="shared" si="7"/>
        <v>14813.555</v>
      </c>
      <c r="Y17">
        <f t="shared" si="8"/>
        <v>20701.460999999999</v>
      </c>
      <c r="AA17">
        <f t="shared" si="9"/>
        <v>6132</v>
      </c>
      <c r="AB17">
        <f t="shared" si="10"/>
        <v>4906</v>
      </c>
      <c r="AC17">
        <f t="shared" si="11"/>
        <v>6975</v>
      </c>
      <c r="AD17">
        <f t="shared" si="12"/>
        <v>17915</v>
      </c>
      <c r="AE17">
        <f t="shared" si="13"/>
        <v>14814</v>
      </c>
      <c r="AF17">
        <f t="shared" si="14"/>
        <v>20701</v>
      </c>
      <c r="AH17" t="str">
        <f t="shared" si="15"/>
        <v>6132 (4906-6975)</v>
      </c>
    </row>
    <row r="18" spans="1:34" x14ac:dyDescent="0.25">
      <c r="A18" t="s">
        <v>965</v>
      </c>
      <c r="B18" s="12">
        <v>277</v>
      </c>
      <c r="C18" s="12">
        <v>0</v>
      </c>
      <c r="D18" s="12">
        <v>277</v>
      </c>
      <c r="E18" s="12"/>
      <c r="F18" s="12">
        <v>1700</v>
      </c>
      <c r="G18" s="12">
        <v>1300</v>
      </c>
      <c r="H18" s="12">
        <v>2100</v>
      </c>
      <c r="I18" s="12">
        <v>5000</v>
      </c>
      <c r="J18" s="12">
        <v>3900</v>
      </c>
      <c r="K18" s="12">
        <v>6300</v>
      </c>
      <c r="P18" s="3" t="s">
        <v>100</v>
      </c>
      <c r="Q18" s="7">
        <v>2</v>
      </c>
      <c r="R18" s="17">
        <f t="shared" si="1"/>
        <v>2.9065365230317899</v>
      </c>
      <c r="S18" s="17">
        <f t="shared" si="2"/>
        <v>18.293330192043925</v>
      </c>
      <c r="T18">
        <f t="shared" si="3"/>
        <v>84.477200000000011</v>
      </c>
      <c r="U18">
        <f t="shared" si="4"/>
        <v>-15.2418</v>
      </c>
      <c r="V18">
        <f t="shared" si="5"/>
        <v>357.96460000000002</v>
      </c>
      <c r="W18">
        <f t="shared" si="6"/>
        <v>430.24600000000004</v>
      </c>
      <c r="X18">
        <f t="shared" si="7"/>
        <v>76.260000000000005</v>
      </c>
      <c r="Y18">
        <f t="shared" si="8"/>
        <v>1106.9459999999999</v>
      </c>
      <c r="AA18">
        <f t="shared" si="9"/>
        <v>84</v>
      </c>
      <c r="AB18" s="15">
        <v>0</v>
      </c>
      <c r="AC18">
        <f t="shared" si="11"/>
        <v>358</v>
      </c>
      <c r="AD18">
        <f t="shared" si="12"/>
        <v>430</v>
      </c>
      <c r="AE18">
        <f t="shared" si="13"/>
        <v>76</v>
      </c>
      <c r="AF18">
        <f t="shared" si="14"/>
        <v>1107</v>
      </c>
      <c r="AH18" t="str">
        <f t="shared" si="15"/>
        <v>84 (0-358)</v>
      </c>
    </row>
    <row r="19" spans="1:34" ht="30" x14ac:dyDescent="0.25">
      <c r="A19" t="s">
        <v>966</v>
      </c>
      <c r="B19" s="12">
        <v>115</v>
      </c>
      <c r="C19" s="12">
        <v>0</v>
      </c>
      <c r="D19" s="13">
        <v>115</v>
      </c>
      <c r="E19" s="14" t="s">
        <v>962</v>
      </c>
      <c r="F19" s="12">
        <v>700</v>
      </c>
      <c r="G19" s="12">
        <v>500</v>
      </c>
      <c r="H19" s="12">
        <v>1100</v>
      </c>
      <c r="I19" s="12">
        <v>2300</v>
      </c>
      <c r="J19" s="12">
        <v>1700</v>
      </c>
      <c r="K19" s="12">
        <v>3200</v>
      </c>
      <c r="P19" s="3" t="s">
        <v>103</v>
      </c>
      <c r="Q19" s="7">
        <v>56</v>
      </c>
      <c r="R19" s="17">
        <f t="shared" si="1"/>
        <v>5.9521714453319277</v>
      </c>
      <c r="S19" s="17">
        <f t="shared" si="2"/>
        <v>384.58754384508467</v>
      </c>
      <c r="T19">
        <f t="shared" si="3"/>
        <v>394.01059999999995</v>
      </c>
      <c r="U19">
        <f t="shared" si="4"/>
        <v>236.67359999999996</v>
      </c>
      <c r="V19">
        <f t="shared" si="5"/>
        <v>696.66880000000003</v>
      </c>
      <c r="W19">
        <f t="shared" si="6"/>
        <v>1325.1880000000001</v>
      </c>
      <c r="X19">
        <f t="shared" si="7"/>
        <v>830.58600000000001</v>
      </c>
      <c r="Y19">
        <f t="shared" si="8"/>
        <v>2109.8879999999999</v>
      </c>
      <c r="AA19">
        <f t="shared" si="9"/>
        <v>394</v>
      </c>
      <c r="AB19">
        <f t="shared" si="10"/>
        <v>237</v>
      </c>
      <c r="AC19">
        <f t="shared" si="11"/>
        <v>697</v>
      </c>
      <c r="AD19">
        <f t="shared" si="12"/>
        <v>1325</v>
      </c>
      <c r="AE19">
        <f t="shared" si="13"/>
        <v>831</v>
      </c>
      <c r="AF19">
        <f t="shared" si="14"/>
        <v>2110</v>
      </c>
      <c r="AH19" t="str">
        <f t="shared" si="15"/>
        <v>394 (237-697)</v>
      </c>
    </row>
    <row r="20" spans="1:34" x14ac:dyDescent="0.25">
      <c r="A20" t="s">
        <v>967</v>
      </c>
      <c r="B20" s="12">
        <v>529</v>
      </c>
      <c r="C20" s="12">
        <v>133</v>
      </c>
      <c r="D20" s="12">
        <v>396</v>
      </c>
      <c r="E20" s="12"/>
      <c r="F20" s="12">
        <v>2300</v>
      </c>
      <c r="G20" s="12">
        <v>1800</v>
      </c>
      <c r="H20" s="12">
        <v>2800</v>
      </c>
      <c r="I20" s="12">
        <v>6900</v>
      </c>
      <c r="J20" s="12">
        <v>5600</v>
      </c>
      <c r="K20" s="12">
        <v>8300</v>
      </c>
      <c r="P20" s="3" t="s">
        <v>30</v>
      </c>
      <c r="Q20">
        <v>99.36</v>
      </c>
      <c r="R20" s="17">
        <f t="shared" si="1"/>
        <v>6.4762571510212448</v>
      </c>
      <c r="S20" s="17">
        <f t="shared" si="2"/>
        <v>649.53527849249394</v>
      </c>
      <c r="T20">
        <f t="shared" si="3"/>
        <v>642.55445600000007</v>
      </c>
      <c r="U20">
        <f t="shared" si="4"/>
        <v>438.952336</v>
      </c>
      <c r="V20">
        <f t="shared" si="5"/>
        <v>968.63572799999997</v>
      </c>
      <c r="W20">
        <f t="shared" si="6"/>
        <v>2043.7932799999999</v>
      </c>
      <c r="X20">
        <f t="shared" si="7"/>
        <v>1436.2818400000001</v>
      </c>
      <c r="Y20">
        <f t="shared" si="8"/>
        <v>2915.2132799999999</v>
      </c>
      <c r="AA20">
        <f t="shared" si="9"/>
        <v>643</v>
      </c>
      <c r="AB20">
        <f t="shared" si="10"/>
        <v>439</v>
      </c>
      <c r="AC20">
        <f t="shared" si="11"/>
        <v>969</v>
      </c>
      <c r="AD20">
        <f t="shared" si="12"/>
        <v>2044</v>
      </c>
      <c r="AE20">
        <f t="shared" si="13"/>
        <v>1436</v>
      </c>
      <c r="AF20">
        <f t="shared" si="14"/>
        <v>2915</v>
      </c>
      <c r="AH20" t="str">
        <f t="shared" si="15"/>
        <v>643 (439-969)</v>
      </c>
    </row>
    <row r="21" spans="1:34" x14ac:dyDescent="0.25">
      <c r="P21" s="3" t="s">
        <v>36</v>
      </c>
      <c r="Q21" s="7">
        <v>39</v>
      </c>
      <c r="R21" s="17">
        <f t="shared" si="1"/>
        <v>5.6214953445624971</v>
      </c>
      <c r="S21" s="17">
        <f t="shared" si="2"/>
        <v>276.30224152962512</v>
      </c>
      <c r="T21">
        <f t="shared" si="3"/>
        <v>296.56489999999997</v>
      </c>
      <c r="U21">
        <f t="shared" si="4"/>
        <v>157.36689999999999</v>
      </c>
      <c r="V21">
        <f t="shared" si="5"/>
        <v>590.03970000000004</v>
      </c>
      <c r="W21">
        <f t="shared" si="6"/>
        <v>1043.4470000000001</v>
      </c>
      <c r="X21">
        <f t="shared" si="7"/>
        <v>593.11299999999994</v>
      </c>
      <c r="Y21">
        <f t="shared" si="8"/>
        <v>1794.1469999999999</v>
      </c>
      <c r="AA21">
        <f t="shared" si="9"/>
        <v>297</v>
      </c>
      <c r="AB21">
        <f t="shared" si="10"/>
        <v>157</v>
      </c>
      <c r="AC21">
        <f t="shared" si="11"/>
        <v>590</v>
      </c>
      <c r="AD21">
        <f t="shared" si="12"/>
        <v>1043</v>
      </c>
      <c r="AE21">
        <f t="shared" si="13"/>
        <v>593</v>
      </c>
      <c r="AF21">
        <f t="shared" si="14"/>
        <v>1794</v>
      </c>
      <c r="AH21" t="str">
        <f t="shared" si="15"/>
        <v>297 (157-590)</v>
      </c>
    </row>
    <row r="22" spans="1:34" x14ac:dyDescent="0.25">
      <c r="P22" s="3" t="s">
        <v>59</v>
      </c>
      <c r="Q22" s="7">
        <v>13</v>
      </c>
      <c r="R22" s="17">
        <f t="shared" si="1"/>
        <v>4.617363712719845</v>
      </c>
      <c r="S22" s="17">
        <f t="shared" si="2"/>
        <v>101.22681708620303</v>
      </c>
      <c r="T22">
        <f t="shared" si="3"/>
        <v>147.53030000000001</v>
      </c>
      <c r="U22">
        <f t="shared" si="4"/>
        <v>36.074299999999994</v>
      </c>
      <c r="V22">
        <f t="shared" si="5"/>
        <v>426.9599</v>
      </c>
      <c r="W22">
        <f t="shared" si="6"/>
        <v>612.54899999999998</v>
      </c>
      <c r="X22">
        <f t="shared" si="7"/>
        <v>229.91899999999998</v>
      </c>
      <c r="Y22">
        <f t="shared" si="8"/>
        <v>1311.249</v>
      </c>
      <c r="AA22">
        <f t="shared" si="9"/>
        <v>148</v>
      </c>
      <c r="AB22">
        <f t="shared" si="10"/>
        <v>36</v>
      </c>
      <c r="AC22">
        <f t="shared" si="11"/>
        <v>427</v>
      </c>
      <c r="AD22">
        <f t="shared" si="12"/>
        <v>613</v>
      </c>
      <c r="AE22">
        <f t="shared" si="13"/>
        <v>230</v>
      </c>
      <c r="AF22">
        <f t="shared" si="14"/>
        <v>1311</v>
      </c>
      <c r="AH22" t="str">
        <f t="shared" si="15"/>
        <v>148 (36-427)</v>
      </c>
    </row>
    <row r="23" spans="1:34" ht="25.5" x14ac:dyDescent="0.25">
      <c r="P23" s="3" t="s">
        <v>204</v>
      </c>
      <c r="Q23" s="7">
        <v>248</v>
      </c>
      <c r="R23" s="17">
        <f t="shared" si="1"/>
        <v>7.312273873994795</v>
      </c>
      <c r="S23" s="17">
        <f t="shared" si="2"/>
        <v>1498.5809020600782</v>
      </c>
      <c r="T23">
        <f t="shared" si="3"/>
        <v>1494.5737999999999</v>
      </c>
      <c r="U23">
        <f t="shared" si="4"/>
        <v>1132.3728000000001</v>
      </c>
      <c r="V23">
        <f t="shared" si="5"/>
        <v>1900.9504000000002</v>
      </c>
      <c r="W23">
        <f t="shared" si="6"/>
        <v>4507.2040000000006</v>
      </c>
      <c r="X23">
        <f t="shared" si="7"/>
        <v>3512.634</v>
      </c>
      <c r="Y23">
        <f t="shared" si="8"/>
        <v>5675.9040000000005</v>
      </c>
      <c r="AA23">
        <f t="shared" si="9"/>
        <v>1495</v>
      </c>
      <c r="AB23">
        <f t="shared" si="10"/>
        <v>1132</v>
      </c>
      <c r="AC23">
        <f t="shared" si="11"/>
        <v>1901</v>
      </c>
      <c r="AD23">
        <f t="shared" si="12"/>
        <v>4507</v>
      </c>
      <c r="AE23">
        <f t="shared" si="13"/>
        <v>3513</v>
      </c>
      <c r="AF23">
        <f t="shared" si="14"/>
        <v>5676</v>
      </c>
      <c r="AH23" t="str">
        <f t="shared" si="15"/>
        <v>1495 (1132-1901)</v>
      </c>
    </row>
    <row r="24" spans="1:34" x14ac:dyDescent="0.25">
      <c r="P24" s="3" t="s">
        <v>78</v>
      </c>
      <c r="Q24" s="7">
        <v>245</v>
      </c>
      <c r="R24" s="17">
        <f t="shared" si="1"/>
        <v>7.3011500044378819</v>
      </c>
      <c r="S24" s="17">
        <f t="shared" si="2"/>
        <v>1482.0032583018831</v>
      </c>
      <c r="T24">
        <f t="shared" si="3"/>
        <v>1477.3774999999998</v>
      </c>
      <c r="U24">
        <f t="shared" si="4"/>
        <v>1118.3775000000001</v>
      </c>
      <c r="V24">
        <f t="shared" si="5"/>
        <v>1882.1335000000001</v>
      </c>
      <c r="W24">
        <f t="shared" si="6"/>
        <v>4457.4850000000006</v>
      </c>
      <c r="X24">
        <f t="shared" si="7"/>
        <v>3470.7269999999999</v>
      </c>
      <c r="Y24">
        <f t="shared" si="8"/>
        <v>5620.1850000000004</v>
      </c>
      <c r="AA24">
        <f t="shared" si="9"/>
        <v>1477</v>
      </c>
      <c r="AB24">
        <f t="shared" si="10"/>
        <v>1118</v>
      </c>
      <c r="AC24">
        <f t="shared" si="11"/>
        <v>1882</v>
      </c>
      <c r="AD24">
        <f t="shared" si="12"/>
        <v>4457</v>
      </c>
      <c r="AE24">
        <f t="shared" si="13"/>
        <v>3471</v>
      </c>
      <c r="AF24">
        <f t="shared" si="14"/>
        <v>5620</v>
      </c>
      <c r="AH24" t="str">
        <f t="shared" si="15"/>
        <v>1477 (1118-1882)</v>
      </c>
    </row>
    <row r="25" spans="1:34" x14ac:dyDescent="0.25">
      <c r="P25" s="3" t="s">
        <v>84</v>
      </c>
      <c r="Q25" s="7">
        <v>116</v>
      </c>
      <c r="R25" s="17">
        <f t="shared" si="1"/>
        <v>6.617781434671218</v>
      </c>
      <c r="S25" s="17">
        <f t="shared" si="2"/>
        <v>748.28313918374272</v>
      </c>
      <c r="T25">
        <f t="shared" si="3"/>
        <v>737.9366</v>
      </c>
      <c r="U25">
        <f t="shared" si="4"/>
        <v>516.57960000000003</v>
      </c>
      <c r="V25">
        <f t="shared" si="5"/>
        <v>1073.0068000000001</v>
      </c>
      <c r="W25">
        <f t="shared" si="6"/>
        <v>2319.5680000000002</v>
      </c>
      <c r="X25">
        <f t="shared" si="7"/>
        <v>1668.7260000000001</v>
      </c>
      <c r="Y25">
        <f t="shared" si="8"/>
        <v>3224.268</v>
      </c>
      <c r="AA25">
        <f t="shared" si="9"/>
        <v>738</v>
      </c>
      <c r="AB25">
        <f t="shared" si="10"/>
        <v>517</v>
      </c>
      <c r="AC25">
        <f t="shared" si="11"/>
        <v>1073</v>
      </c>
      <c r="AD25">
        <f t="shared" si="12"/>
        <v>2320</v>
      </c>
      <c r="AE25">
        <f t="shared" si="13"/>
        <v>1669</v>
      </c>
      <c r="AF25">
        <f t="shared" si="14"/>
        <v>3224</v>
      </c>
      <c r="AH25" t="str">
        <f t="shared" si="15"/>
        <v>738 (517-1073)</v>
      </c>
    </row>
    <row r="26" spans="1:34" x14ac:dyDescent="0.25">
      <c r="P26" s="3" t="s">
        <v>97</v>
      </c>
      <c r="Q26" s="7">
        <v>14</v>
      </c>
      <c r="R26" s="17">
        <f t="shared" si="1"/>
        <v>4.6850983992683464</v>
      </c>
      <c r="S26" s="17">
        <f t="shared" si="2"/>
        <v>108.32093048410307</v>
      </c>
      <c r="T26">
        <f t="shared" si="3"/>
        <v>153.26240000000001</v>
      </c>
      <c r="U26">
        <f t="shared" si="4"/>
        <v>40.739399999999989</v>
      </c>
      <c r="V26">
        <f t="shared" si="5"/>
        <v>433.23220000000003</v>
      </c>
      <c r="W26">
        <f t="shared" si="6"/>
        <v>629.12200000000007</v>
      </c>
      <c r="X26">
        <f t="shared" si="7"/>
        <v>243.88800000000001</v>
      </c>
      <c r="Y26">
        <f t="shared" si="8"/>
        <v>1329.8219999999999</v>
      </c>
      <c r="AA26">
        <f t="shared" si="9"/>
        <v>153</v>
      </c>
      <c r="AB26">
        <f t="shared" si="10"/>
        <v>41</v>
      </c>
      <c r="AC26">
        <f t="shared" si="11"/>
        <v>433</v>
      </c>
      <c r="AD26">
        <f t="shared" si="12"/>
        <v>629</v>
      </c>
      <c r="AE26">
        <f t="shared" si="13"/>
        <v>244</v>
      </c>
      <c r="AF26">
        <f t="shared" si="14"/>
        <v>1330</v>
      </c>
      <c r="AH26" t="str">
        <f t="shared" si="15"/>
        <v>153 (41-433)</v>
      </c>
    </row>
    <row r="27" spans="1:34" x14ac:dyDescent="0.25">
      <c r="P27" s="4" t="s">
        <v>102</v>
      </c>
      <c r="Q27" s="7">
        <v>10</v>
      </c>
      <c r="R27" s="17">
        <f t="shared" si="1"/>
        <v>4.3775627749965587</v>
      </c>
      <c r="S27" s="17">
        <f t="shared" si="2"/>
        <v>79.643687082904421</v>
      </c>
      <c r="T27">
        <f t="shared" si="3"/>
        <v>130.334</v>
      </c>
      <c r="U27">
        <f t="shared" si="4"/>
        <v>22.078999999999997</v>
      </c>
      <c r="V27">
        <f t="shared" si="5"/>
        <v>408.14300000000003</v>
      </c>
      <c r="W27">
        <f t="shared" si="6"/>
        <v>562.83000000000004</v>
      </c>
      <c r="X27">
        <f t="shared" si="7"/>
        <v>188.012</v>
      </c>
      <c r="Y27">
        <f t="shared" si="8"/>
        <v>1255.53</v>
      </c>
      <c r="AA27">
        <f t="shared" si="9"/>
        <v>130</v>
      </c>
      <c r="AB27">
        <f t="shared" si="10"/>
        <v>22</v>
      </c>
      <c r="AC27">
        <f t="shared" si="11"/>
        <v>408</v>
      </c>
      <c r="AD27">
        <f t="shared" si="12"/>
        <v>563</v>
      </c>
      <c r="AE27">
        <f t="shared" si="13"/>
        <v>188</v>
      </c>
      <c r="AF27">
        <f t="shared" si="14"/>
        <v>1256</v>
      </c>
      <c r="AH27" t="str">
        <f t="shared" si="15"/>
        <v>130 (22-408)</v>
      </c>
    </row>
    <row r="28" spans="1:34" x14ac:dyDescent="0.25">
      <c r="P28" s="5" t="s">
        <v>104</v>
      </c>
      <c r="Q28" s="7">
        <v>12</v>
      </c>
      <c r="R28" s="17">
        <f t="shared" si="1"/>
        <v>4.5442046779062331</v>
      </c>
      <c r="S28" s="17">
        <f t="shared" si="2"/>
        <v>94.085569113383343</v>
      </c>
      <c r="T28">
        <f t="shared" si="3"/>
        <v>141.79820000000001</v>
      </c>
      <c r="U28">
        <f t="shared" si="4"/>
        <v>31.409200000000002</v>
      </c>
      <c r="V28">
        <f t="shared" si="5"/>
        <v>420.68760000000003</v>
      </c>
      <c r="W28">
        <f t="shared" si="6"/>
        <v>595.976</v>
      </c>
      <c r="X28">
        <f t="shared" si="7"/>
        <v>215.95</v>
      </c>
      <c r="Y28">
        <f t="shared" si="8"/>
        <v>1292.6759999999999</v>
      </c>
      <c r="AA28">
        <f t="shared" si="9"/>
        <v>142</v>
      </c>
      <c r="AB28">
        <f t="shared" si="10"/>
        <v>31</v>
      </c>
      <c r="AC28">
        <f t="shared" si="11"/>
        <v>421</v>
      </c>
      <c r="AD28">
        <f t="shared" si="12"/>
        <v>596</v>
      </c>
      <c r="AE28">
        <f t="shared" si="13"/>
        <v>216</v>
      </c>
      <c r="AF28">
        <f t="shared" si="14"/>
        <v>1293</v>
      </c>
      <c r="AH28" t="str">
        <f t="shared" si="15"/>
        <v>142 (31-421)</v>
      </c>
    </row>
    <row r="29" spans="1:34" x14ac:dyDescent="0.25">
      <c r="P29" s="4" t="s">
        <v>106</v>
      </c>
      <c r="Q29" s="7">
        <v>22</v>
      </c>
      <c r="R29" s="17">
        <f t="shared" si="1"/>
        <v>5.0982128023695017</v>
      </c>
      <c r="S29" s="17">
        <f t="shared" si="2"/>
        <v>163.72902952901077</v>
      </c>
      <c r="T29">
        <f t="shared" si="3"/>
        <v>199.11920000000001</v>
      </c>
      <c r="U29">
        <f t="shared" si="4"/>
        <v>78.060199999999995</v>
      </c>
      <c r="V29">
        <f t="shared" si="5"/>
        <v>483.41060000000004</v>
      </c>
      <c r="W29">
        <f t="shared" si="6"/>
        <v>761.70600000000002</v>
      </c>
      <c r="X29">
        <f t="shared" si="7"/>
        <v>355.64</v>
      </c>
      <c r="Y29">
        <f t="shared" si="8"/>
        <v>1478.4059999999999</v>
      </c>
      <c r="AA29">
        <f t="shared" si="9"/>
        <v>199</v>
      </c>
      <c r="AB29">
        <f t="shared" si="10"/>
        <v>78</v>
      </c>
      <c r="AC29">
        <f t="shared" si="11"/>
        <v>483</v>
      </c>
      <c r="AD29">
        <f t="shared" si="12"/>
        <v>762</v>
      </c>
      <c r="AE29">
        <f t="shared" si="13"/>
        <v>356</v>
      </c>
      <c r="AF29">
        <f t="shared" si="14"/>
        <v>1478</v>
      </c>
      <c r="AH29" t="str">
        <f t="shared" si="15"/>
        <v>199 (78-483)</v>
      </c>
    </row>
    <row r="30" spans="1:34" x14ac:dyDescent="0.25">
      <c r="P30" s="3" t="s">
        <v>32</v>
      </c>
      <c r="Q30" s="7">
        <v>69.89</v>
      </c>
      <c r="R30" s="17">
        <f t="shared" si="1"/>
        <v>6.1546872358249809</v>
      </c>
      <c r="S30" s="17">
        <f t="shared" si="2"/>
        <v>470.91953266628053</v>
      </c>
      <c r="T30">
        <f t="shared" si="3"/>
        <v>473.62946899999997</v>
      </c>
      <c r="U30">
        <f t="shared" si="4"/>
        <v>301.47183899999999</v>
      </c>
      <c r="V30">
        <f t="shared" si="5"/>
        <v>783.79104700000005</v>
      </c>
      <c r="W30">
        <f t="shared" si="6"/>
        <v>1555.38697</v>
      </c>
      <c r="X30">
        <f t="shared" si="7"/>
        <v>1024.6154099999999</v>
      </c>
      <c r="Y30">
        <f t="shared" si="8"/>
        <v>2367.86697</v>
      </c>
      <c r="AA30">
        <f t="shared" si="9"/>
        <v>474</v>
      </c>
      <c r="AB30">
        <f t="shared" si="10"/>
        <v>301</v>
      </c>
      <c r="AC30">
        <f t="shared" si="11"/>
        <v>784</v>
      </c>
      <c r="AD30">
        <f t="shared" si="12"/>
        <v>1555</v>
      </c>
      <c r="AE30">
        <f t="shared" si="13"/>
        <v>1025</v>
      </c>
      <c r="AF30">
        <f t="shared" si="14"/>
        <v>2368</v>
      </c>
      <c r="AH30" t="str">
        <f t="shared" si="15"/>
        <v>474 (301-784)</v>
      </c>
    </row>
    <row r="31" spans="1:34" x14ac:dyDescent="0.25">
      <c r="P31" s="3" t="s">
        <v>33</v>
      </c>
      <c r="Q31" s="7">
        <v>10</v>
      </c>
      <c r="R31" s="17">
        <f t="shared" si="1"/>
        <v>4.3775627749965587</v>
      </c>
      <c r="S31" s="17">
        <f t="shared" si="2"/>
        <v>79.643687082904421</v>
      </c>
      <c r="T31">
        <f t="shared" si="3"/>
        <v>130.334</v>
      </c>
      <c r="U31">
        <f t="shared" si="4"/>
        <v>22.078999999999997</v>
      </c>
      <c r="V31">
        <f t="shared" si="5"/>
        <v>408.14300000000003</v>
      </c>
      <c r="W31">
        <f t="shared" si="6"/>
        <v>562.83000000000004</v>
      </c>
      <c r="X31">
        <f t="shared" si="7"/>
        <v>188.012</v>
      </c>
      <c r="Y31">
        <f t="shared" si="8"/>
        <v>1255.53</v>
      </c>
      <c r="AA31">
        <f t="shared" si="9"/>
        <v>130</v>
      </c>
      <c r="AB31">
        <f t="shared" si="10"/>
        <v>22</v>
      </c>
      <c r="AC31">
        <f t="shared" si="11"/>
        <v>408</v>
      </c>
      <c r="AD31">
        <f t="shared" si="12"/>
        <v>563</v>
      </c>
      <c r="AE31">
        <f t="shared" si="13"/>
        <v>188</v>
      </c>
      <c r="AF31">
        <f t="shared" si="14"/>
        <v>1256</v>
      </c>
      <c r="AH31" t="str">
        <f t="shared" si="15"/>
        <v>130 (22-408)</v>
      </c>
    </row>
    <row r="32" spans="1:34" x14ac:dyDescent="0.25">
      <c r="P32" s="3" t="s">
        <v>35</v>
      </c>
      <c r="Q32" s="7">
        <v>19.71</v>
      </c>
      <c r="R32" s="17">
        <f t="shared" si="1"/>
        <v>4.9977492747444714</v>
      </c>
      <c r="S32" s="17">
        <f t="shared" si="2"/>
        <v>148.07949748829691</v>
      </c>
      <c r="T32">
        <f t="shared" si="3"/>
        <v>185.99269100000001</v>
      </c>
      <c r="U32">
        <f t="shared" si="4"/>
        <v>67.377121000000002</v>
      </c>
      <c r="V32">
        <f t="shared" si="5"/>
        <v>469.04703300000006</v>
      </c>
      <c r="W32">
        <f t="shared" si="6"/>
        <v>723.75383000000011</v>
      </c>
      <c r="X32">
        <f t="shared" si="7"/>
        <v>323.65098999999998</v>
      </c>
      <c r="Y32">
        <f t="shared" si="8"/>
        <v>1435.87383</v>
      </c>
      <c r="AA32">
        <f t="shared" si="9"/>
        <v>186</v>
      </c>
      <c r="AB32">
        <f t="shared" si="10"/>
        <v>67</v>
      </c>
      <c r="AC32">
        <f t="shared" si="11"/>
        <v>469</v>
      </c>
      <c r="AD32">
        <f t="shared" si="12"/>
        <v>724</v>
      </c>
      <c r="AE32">
        <f t="shared" si="13"/>
        <v>324</v>
      </c>
      <c r="AF32">
        <f t="shared" si="14"/>
        <v>1436</v>
      </c>
      <c r="AH32" t="str">
        <f t="shared" si="15"/>
        <v>186 (67-469)</v>
      </c>
    </row>
    <row r="33" spans="1:34" x14ac:dyDescent="0.25">
      <c r="P33" s="3" t="s">
        <v>37</v>
      </c>
      <c r="Q33" s="7">
        <v>6</v>
      </c>
      <c r="R33" s="17">
        <f t="shared" si="1"/>
        <v>3.9106681548744424</v>
      </c>
      <c r="S33" s="17">
        <f t="shared" si="2"/>
        <v>49.932303342097484</v>
      </c>
      <c r="T33">
        <f t="shared" si="3"/>
        <v>107.40560000000001</v>
      </c>
      <c r="U33">
        <f t="shared" si="4"/>
        <v>3.4186000000000014</v>
      </c>
      <c r="V33">
        <f t="shared" si="5"/>
        <v>383.05380000000002</v>
      </c>
      <c r="W33">
        <f t="shared" si="6"/>
        <v>496.53800000000001</v>
      </c>
      <c r="X33">
        <f t="shared" si="7"/>
        <v>132.136</v>
      </c>
      <c r="Y33">
        <f t="shared" si="8"/>
        <v>1181.2380000000001</v>
      </c>
      <c r="AA33">
        <f t="shared" si="9"/>
        <v>107</v>
      </c>
      <c r="AB33">
        <f t="shared" si="10"/>
        <v>3</v>
      </c>
      <c r="AC33">
        <f t="shared" si="11"/>
        <v>383</v>
      </c>
      <c r="AD33">
        <f t="shared" si="12"/>
        <v>497</v>
      </c>
      <c r="AE33">
        <f t="shared" si="13"/>
        <v>132</v>
      </c>
      <c r="AF33">
        <f t="shared" si="14"/>
        <v>1181</v>
      </c>
      <c r="AH33" t="str">
        <f t="shared" si="15"/>
        <v>107 (3-383)</v>
      </c>
    </row>
    <row r="34" spans="1:34" x14ac:dyDescent="0.25">
      <c r="P34" s="3" t="s">
        <v>42</v>
      </c>
      <c r="Q34" s="7">
        <v>4.7</v>
      </c>
      <c r="R34" s="17">
        <f t="shared" si="1"/>
        <v>3.6874721329664362</v>
      </c>
      <c r="S34" s="17">
        <f t="shared" si="2"/>
        <v>39.943746746580949</v>
      </c>
      <c r="T34">
        <f t="shared" si="3"/>
        <v>99.953870000000009</v>
      </c>
      <c r="U34">
        <f t="shared" si="4"/>
        <v>-2.6460299999999997</v>
      </c>
      <c r="V34">
        <f t="shared" si="5"/>
        <v>374.89981</v>
      </c>
      <c r="W34">
        <f t="shared" si="6"/>
        <v>474.99310000000003</v>
      </c>
      <c r="X34">
        <f t="shared" si="7"/>
        <v>113.97630000000001</v>
      </c>
      <c r="Y34">
        <f t="shared" si="8"/>
        <v>1157.0931</v>
      </c>
      <c r="AA34">
        <f t="shared" si="9"/>
        <v>100</v>
      </c>
      <c r="AB34" s="15">
        <v>0</v>
      </c>
      <c r="AC34">
        <f t="shared" si="11"/>
        <v>375</v>
      </c>
      <c r="AD34">
        <f t="shared" si="12"/>
        <v>475</v>
      </c>
      <c r="AE34">
        <f t="shared" si="13"/>
        <v>114</v>
      </c>
      <c r="AF34">
        <f t="shared" si="14"/>
        <v>1157</v>
      </c>
      <c r="AH34" t="str">
        <f t="shared" si="15"/>
        <v>100 (0-375)</v>
      </c>
    </row>
    <row r="35" spans="1:34" x14ac:dyDescent="0.25">
      <c r="P35" s="3" t="s">
        <v>229</v>
      </c>
      <c r="Q35" s="8">
        <v>856.34</v>
      </c>
      <c r="R35" s="17">
        <f t="shared" si="1"/>
        <v>8.4449380890972705</v>
      </c>
      <c r="S35" s="17">
        <f t="shared" si="2"/>
        <v>4651.4677274870437</v>
      </c>
      <c r="T35">
        <f t="shared" si="3"/>
        <v>4981.6395140000004</v>
      </c>
      <c r="U35">
        <f t="shared" si="4"/>
        <v>3970.3397339999997</v>
      </c>
      <c r="V35">
        <f t="shared" si="5"/>
        <v>5716.6413820000007</v>
      </c>
      <c r="W35">
        <f t="shared" si="6"/>
        <v>14589.222820000001</v>
      </c>
      <c r="X35">
        <f t="shared" si="7"/>
        <v>12010.535460000001</v>
      </c>
      <c r="Y35">
        <f t="shared" si="8"/>
        <v>16974.60282</v>
      </c>
      <c r="AA35">
        <f t="shared" si="9"/>
        <v>4982</v>
      </c>
      <c r="AB35">
        <f t="shared" si="10"/>
        <v>3970</v>
      </c>
      <c r="AC35">
        <f t="shared" si="11"/>
        <v>5717</v>
      </c>
      <c r="AD35">
        <f t="shared" si="12"/>
        <v>14589</v>
      </c>
      <c r="AE35">
        <f t="shared" si="13"/>
        <v>12011</v>
      </c>
      <c r="AF35">
        <f t="shared" si="14"/>
        <v>16975</v>
      </c>
      <c r="AH35" t="str">
        <f t="shared" si="15"/>
        <v>4982 (3970-5717)</v>
      </c>
    </row>
    <row r="36" spans="1:34" x14ac:dyDescent="0.25">
      <c r="P36" s="3" t="s">
        <v>66</v>
      </c>
      <c r="Q36" s="7">
        <v>14</v>
      </c>
      <c r="R36" s="17">
        <f t="shared" si="1"/>
        <v>4.6850983992683464</v>
      </c>
      <c r="S36" s="17">
        <f t="shared" si="2"/>
        <v>108.32093048410307</v>
      </c>
      <c r="T36">
        <f t="shared" si="3"/>
        <v>153.26240000000001</v>
      </c>
      <c r="U36">
        <f t="shared" si="4"/>
        <v>40.739399999999989</v>
      </c>
      <c r="V36">
        <f t="shared" si="5"/>
        <v>433.23220000000003</v>
      </c>
      <c r="W36">
        <f t="shared" si="6"/>
        <v>629.12200000000007</v>
      </c>
      <c r="X36">
        <f t="shared" si="7"/>
        <v>243.88800000000001</v>
      </c>
      <c r="Y36">
        <f t="shared" si="8"/>
        <v>1329.8219999999999</v>
      </c>
      <c r="AA36">
        <f t="shared" si="9"/>
        <v>153</v>
      </c>
      <c r="AB36">
        <f t="shared" si="10"/>
        <v>41</v>
      </c>
      <c r="AC36">
        <f t="shared" si="11"/>
        <v>433</v>
      </c>
      <c r="AD36">
        <f t="shared" si="12"/>
        <v>629</v>
      </c>
      <c r="AE36">
        <f t="shared" si="13"/>
        <v>244</v>
      </c>
      <c r="AF36">
        <f t="shared" si="14"/>
        <v>1330</v>
      </c>
      <c r="AH36" t="str">
        <f t="shared" si="15"/>
        <v>153 (41-433)</v>
      </c>
    </row>
    <row r="37" spans="1:34" x14ac:dyDescent="0.25">
      <c r="P37" s="3" t="s">
        <v>68</v>
      </c>
      <c r="Q37" s="7">
        <v>109</v>
      </c>
      <c r="R37" s="17">
        <f t="shared" si="1"/>
        <v>6.5608919643574382</v>
      </c>
      <c r="S37" s="17">
        <f t="shared" si="2"/>
        <v>706.9019448121918</v>
      </c>
      <c r="T37">
        <f t="shared" si="3"/>
        <v>697.81190000000004</v>
      </c>
      <c r="U37">
        <f t="shared" si="4"/>
        <v>483.9239</v>
      </c>
      <c r="V37">
        <f t="shared" si="5"/>
        <v>1029.1007</v>
      </c>
      <c r="W37">
        <f t="shared" si="6"/>
        <v>2203.5570000000002</v>
      </c>
      <c r="X37">
        <f t="shared" si="7"/>
        <v>1570.9429999999998</v>
      </c>
      <c r="Y37">
        <f t="shared" si="8"/>
        <v>3094.2570000000001</v>
      </c>
      <c r="AA37">
        <f t="shared" si="9"/>
        <v>698</v>
      </c>
      <c r="AB37">
        <f t="shared" si="10"/>
        <v>484</v>
      </c>
      <c r="AC37">
        <f t="shared" si="11"/>
        <v>1029</v>
      </c>
      <c r="AD37">
        <f t="shared" si="12"/>
        <v>2204</v>
      </c>
      <c r="AE37">
        <f t="shared" si="13"/>
        <v>1571</v>
      </c>
      <c r="AF37">
        <f t="shared" si="14"/>
        <v>3094</v>
      </c>
      <c r="AH37" t="str">
        <f t="shared" si="15"/>
        <v>698 (484-1029)</v>
      </c>
    </row>
    <row r="38" spans="1:34" x14ac:dyDescent="0.25">
      <c r="P38" s="3" t="s">
        <v>70</v>
      </c>
      <c r="Q38" s="7">
        <v>43</v>
      </c>
      <c r="R38" s="17">
        <f t="shared" si="1"/>
        <v>5.7107369057439161</v>
      </c>
      <c r="S38" s="17">
        <f t="shared" si="2"/>
        <v>302.093600789601</v>
      </c>
      <c r="T38">
        <f t="shared" si="3"/>
        <v>319.49329999999998</v>
      </c>
      <c r="U38">
        <f t="shared" si="4"/>
        <v>176.0273</v>
      </c>
      <c r="V38">
        <f t="shared" si="5"/>
        <v>615.12890000000004</v>
      </c>
      <c r="W38">
        <f t="shared" si="6"/>
        <v>1109.739</v>
      </c>
      <c r="X38">
        <f t="shared" si="7"/>
        <v>648.98900000000003</v>
      </c>
      <c r="Y38">
        <f t="shared" si="8"/>
        <v>1868.4389999999999</v>
      </c>
      <c r="AA38">
        <f t="shared" si="9"/>
        <v>319</v>
      </c>
      <c r="AB38">
        <f t="shared" si="10"/>
        <v>176</v>
      </c>
      <c r="AC38">
        <f t="shared" si="11"/>
        <v>615</v>
      </c>
      <c r="AD38">
        <f t="shared" si="12"/>
        <v>1110</v>
      </c>
      <c r="AE38">
        <f t="shared" si="13"/>
        <v>649</v>
      </c>
      <c r="AF38">
        <f t="shared" si="14"/>
        <v>1868</v>
      </c>
      <c r="AH38" t="str">
        <f t="shared" si="15"/>
        <v>319 (176-615)</v>
      </c>
    </row>
    <row r="39" spans="1:34" x14ac:dyDescent="0.25">
      <c r="A39" t="s">
        <v>968</v>
      </c>
      <c r="B39" t="s">
        <v>969</v>
      </c>
      <c r="C39" t="s">
        <v>970</v>
      </c>
      <c r="P39" s="3" t="s">
        <v>82</v>
      </c>
      <c r="Q39" s="7">
        <v>7.7</v>
      </c>
      <c r="R39" s="17">
        <f t="shared" si="1"/>
        <v>4.1386753805777099</v>
      </c>
      <c r="S39" s="17">
        <f t="shared" si="2"/>
        <v>62.719686685252739</v>
      </c>
      <c r="T39">
        <f t="shared" si="3"/>
        <v>117.15017</v>
      </c>
      <c r="U39">
        <f t="shared" si="4"/>
        <v>11.349270000000001</v>
      </c>
      <c r="V39">
        <f t="shared" si="5"/>
        <v>393.71671000000003</v>
      </c>
      <c r="W39">
        <f t="shared" si="6"/>
        <v>524.71210000000008</v>
      </c>
      <c r="X39">
        <f t="shared" si="7"/>
        <v>155.88330000000002</v>
      </c>
      <c r="Y39">
        <f t="shared" si="8"/>
        <v>1212.8120999999999</v>
      </c>
      <c r="AA39">
        <f t="shared" si="9"/>
        <v>117</v>
      </c>
      <c r="AB39">
        <f t="shared" si="10"/>
        <v>11</v>
      </c>
      <c r="AC39">
        <f t="shared" si="11"/>
        <v>394</v>
      </c>
      <c r="AD39">
        <f t="shared" si="12"/>
        <v>525</v>
      </c>
      <c r="AE39">
        <f t="shared" si="13"/>
        <v>156</v>
      </c>
      <c r="AF39">
        <f t="shared" si="14"/>
        <v>1213</v>
      </c>
      <c r="AH39" t="str">
        <f t="shared" si="15"/>
        <v>117 (11-394)</v>
      </c>
    </row>
    <row r="40" spans="1:34" x14ac:dyDescent="0.25">
      <c r="A40" t="s">
        <v>971</v>
      </c>
      <c r="B40" t="s">
        <v>972</v>
      </c>
      <c r="C40" t="s">
        <v>972</v>
      </c>
      <c r="P40" s="3" t="s">
        <v>91</v>
      </c>
      <c r="Q40" s="7">
        <v>10</v>
      </c>
      <c r="R40" s="17">
        <f t="shared" si="1"/>
        <v>4.3775627749965587</v>
      </c>
      <c r="S40" s="17">
        <f t="shared" si="2"/>
        <v>79.643687082904421</v>
      </c>
      <c r="T40">
        <f t="shared" si="3"/>
        <v>130.334</v>
      </c>
      <c r="U40">
        <f t="shared" si="4"/>
        <v>22.078999999999997</v>
      </c>
      <c r="V40">
        <f t="shared" si="5"/>
        <v>408.14300000000003</v>
      </c>
      <c r="W40">
        <f t="shared" si="6"/>
        <v>562.83000000000004</v>
      </c>
      <c r="X40">
        <f t="shared" si="7"/>
        <v>188.012</v>
      </c>
      <c r="Y40">
        <f t="shared" si="8"/>
        <v>1255.53</v>
      </c>
      <c r="AA40">
        <f t="shared" si="9"/>
        <v>130</v>
      </c>
      <c r="AB40">
        <f t="shared" si="10"/>
        <v>22</v>
      </c>
      <c r="AC40">
        <f t="shared" si="11"/>
        <v>408</v>
      </c>
      <c r="AD40">
        <f t="shared" si="12"/>
        <v>563</v>
      </c>
      <c r="AE40">
        <f t="shared" si="13"/>
        <v>188</v>
      </c>
      <c r="AF40">
        <f t="shared" si="14"/>
        <v>1256</v>
      </c>
      <c r="AH40" t="str">
        <f t="shared" si="15"/>
        <v>130 (22-408)</v>
      </c>
    </row>
    <row r="41" spans="1:34" x14ac:dyDescent="0.25">
      <c r="A41" t="s">
        <v>973</v>
      </c>
      <c r="B41">
        <v>2.2000000000000002</v>
      </c>
      <c r="C41">
        <v>3.52</v>
      </c>
      <c r="E41" t="s">
        <v>974</v>
      </c>
      <c r="P41" s="3" t="s">
        <v>96</v>
      </c>
      <c r="Q41" s="7">
        <v>25</v>
      </c>
      <c r="R41" s="17">
        <f t="shared" si="1"/>
        <v>5.2150525039295363</v>
      </c>
      <c r="S41" s="17">
        <f t="shared" si="2"/>
        <v>184.02148257696285</v>
      </c>
      <c r="T41">
        <f t="shared" si="3"/>
        <v>216.31550000000001</v>
      </c>
      <c r="U41">
        <f t="shared" si="4"/>
        <v>92.055499999999995</v>
      </c>
      <c r="V41">
        <f t="shared" si="5"/>
        <v>502.22750000000002</v>
      </c>
      <c r="W41">
        <f t="shared" si="6"/>
        <v>811.42499999999995</v>
      </c>
      <c r="X41">
        <f t="shared" si="7"/>
        <v>397.54699999999997</v>
      </c>
      <c r="Y41">
        <f t="shared" si="8"/>
        <v>1534.125</v>
      </c>
      <c r="AA41">
        <f t="shared" si="9"/>
        <v>216</v>
      </c>
      <c r="AB41">
        <f t="shared" si="10"/>
        <v>92</v>
      </c>
      <c r="AC41">
        <f t="shared" si="11"/>
        <v>502</v>
      </c>
      <c r="AD41">
        <f t="shared" si="12"/>
        <v>811</v>
      </c>
      <c r="AE41">
        <f t="shared" si="13"/>
        <v>398</v>
      </c>
      <c r="AF41">
        <f t="shared" si="14"/>
        <v>1534</v>
      </c>
      <c r="AH41" t="str">
        <f t="shared" si="15"/>
        <v>216 (92-502)</v>
      </c>
    </row>
    <row r="42" spans="1:34" x14ac:dyDescent="0.25">
      <c r="A42" t="s">
        <v>934</v>
      </c>
      <c r="B42">
        <v>0.91400000000000003</v>
      </c>
      <c r="C42">
        <v>0.878</v>
      </c>
      <c r="P42" s="3" t="s">
        <v>98</v>
      </c>
      <c r="Q42" s="7">
        <v>77</v>
      </c>
      <c r="R42" s="17">
        <f t="shared" si="1"/>
        <v>6.243238155574268</v>
      </c>
      <c r="S42" s="17">
        <f t="shared" si="2"/>
        <v>514.52191832129438</v>
      </c>
      <c r="T42">
        <f t="shared" si="3"/>
        <v>514.38469999999995</v>
      </c>
      <c r="U42">
        <f t="shared" si="4"/>
        <v>334.64069999999998</v>
      </c>
      <c r="V42">
        <f t="shared" si="5"/>
        <v>828.38710000000003</v>
      </c>
      <c r="W42">
        <f t="shared" si="6"/>
        <v>1673.221</v>
      </c>
      <c r="X42">
        <f t="shared" si="7"/>
        <v>1123.9349999999999</v>
      </c>
      <c r="Y42">
        <f t="shared" si="8"/>
        <v>2499.9210000000003</v>
      </c>
      <c r="AA42">
        <f t="shared" si="9"/>
        <v>514</v>
      </c>
      <c r="AB42">
        <f t="shared" si="10"/>
        <v>335</v>
      </c>
      <c r="AC42">
        <f t="shared" si="11"/>
        <v>828</v>
      </c>
      <c r="AD42">
        <f t="shared" si="12"/>
        <v>1673</v>
      </c>
      <c r="AE42">
        <f t="shared" si="13"/>
        <v>1124</v>
      </c>
      <c r="AF42">
        <f t="shared" si="14"/>
        <v>2500</v>
      </c>
      <c r="AH42" t="str">
        <f t="shared" si="15"/>
        <v>514 (335-828)</v>
      </c>
    </row>
    <row r="43" spans="1:34" x14ac:dyDescent="0.25">
      <c r="A43" s="16" t="s">
        <v>975</v>
      </c>
      <c r="B43">
        <v>0.14599999999999999</v>
      </c>
      <c r="C43">
        <v>0.13300000000000001</v>
      </c>
      <c r="P43" s="3" t="s">
        <v>101</v>
      </c>
      <c r="Q43" s="7">
        <v>20</v>
      </c>
      <c r="R43" s="17">
        <f t="shared" si="1"/>
        <v>5.0110992980283484</v>
      </c>
      <c r="S43" s="17">
        <f t="shared" si="2"/>
        <v>150.06961673978537</v>
      </c>
      <c r="T43">
        <f t="shared" si="3"/>
        <v>187.655</v>
      </c>
      <c r="U43">
        <f t="shared" si="4"/>
        <v>68.72999999999999</v>
      </c>
      <c r="V43">
        <f t="shared" si="5"/>
        <v>470.86600000000004</v>
      </c>
      <c r="W43">
        <f t="shared" si="6"/>
        <v>728.56000000000006</v>
      </c>
      <c r="X43">
        <f t="shared" si="7"/>
        <v>327.702</v>
      </c>
      <c r="Y43">
        <f t="shared" si="8"/>
        <v>1441.26</v>
      </c>
      <c r="AA43">
        <f t="shared" si="9"/>
        <v>188</v>
      </c>
      <c r="AB43">
        <f t="shared" si="10"/>
        <v>69</v>
      </c>
      <c r="AC43">
        <f t="shared" si="11"/>
        <v>471</v>
      </c>
      <c r="AD43">
        <f t="shared" si="12"/>
        <v>729</v>
      </c>
      <c r="AE43">
        <f t="shared" si="13"/>
        <v>328</v>
      </c>
      <c r="AF43">
        <f t="shared" si="14"/>
        <v>1441</v>
      </c>
      <c r="AH43" t="str">
        <f t="shared" si="15"/>
        <v>188 (69-471)</v>
      </c>
    </row>
    <row r="44" spans="1:34" x14ac:dyDescent="0.25">
      <c r="P44" s="3" t="s">
        <v>105</v>
      </c>
      <c r="Q44" s="7">
        <v>26</v>
      </c>
      <c r="R44" s="17">
        <f t="shared" si="1"/>
        <v>5.2509002357516348</v>
      </c>
      <c r="S44" s="17">
        <f t="shared" si="2"/>
        <v>190.73790026950701</v>
      </c>
      <c r="T44">
        <f t="shared" si="3"/>
        <v>222.04760000000002</v>
      </c>
      <c r="U44">
        <f t="shared" si="4"/>
        <v>96.72059999999999</v>
      </c>
      <c r="V44">
        <f t="shared" si="5"/>
        <v>508.49980000000005</v>
      </c>
      <c r="W44">
        <f t="shared" si="6"/>
        <v>827.99800000000005</v>
      </c>
      <c r="X44">
        <f t="shared" si="7"/>
        <v>411.51599999999996</v>
      </c>
      <c r="Y44">
        <f t="shared" si="8"/>
        <v>1552.6979999999999</v>
      </c>
      <c r="AA44">
        <f t="shared" si="9"/>
        <v>222</v>
      </c>
      <c r="AB44">
        <f t="shared" si="10"/>
        <v>97</v>
      </c>
      <c r="AC44">
        <f t="shared" si="11"/>
        <v>508</v>
      </c>
      <c r="AD44">
        <f t="shared" si="12"/>
        <v>828</v>
      </c>
      <c r="AE44">
        <f t="shared" si="13"/>
        <v>412</v>
      </c>
      <c r="AF44">
        <f t="shared" si="14"/>
        <v>1553</v>
      </c>
      <c r="AH44" t="str">
        <f t="shared" si="15"/>
        <v>222 (97-508)</v>
      </c>
    </row>
    <row r="45" spans="1:34" x14ac:dyDescent="0.25">
      <c r="P45" s="3" t="s">
        <v>107</v>
      </c>
      <c r="Q45" s="7">
        <v>194</v>
      </c>
      <c r="R45" s="17">
        <f t="shared" si="1"/>
        <v>7.0878223573838826</v>
      </c>
      <c r="S45" s="17">
        <f t="shared" si="2"/>
        <v>1197.2976732425775</v>
      </c>
      <c r="T45">
        <f t="shared" si="3"/>
        <v>1185.0403999999999</v>
      </c>
      <c r="U45">
        <f t="shared" si="4"/>
        <v>880.45740000000001</v>
      </c>
      <c r="V45">
        <f t="shared" si="5"/>
        <v>1562.2462</v>
      </c>
      <c r="W45">
        <f t="shared" si="6"/>
        <v>3612.2620000000002</v>
      </c>
      <c r="X45">
        <f t="shared" si="7"/>
        <v>2758.308</v>
      </c>
      <c r="Y45">
        <f t="shared" si="8"/>
        <v>4672.9620000000004</v>
      </c>
      <c r="AA45">
        <f t="shared" si="9"/>
        <v>1185</v>
      </c>
      <c r="AB45">
        <f t="shared" si="10"/>
        <v>880</v>
      </c>
      <c r="AC45">
        <f t="shared" si="11"/>
        <v>1562</v>
      </c>
      <c r="AD45">
        <f t="shared" si="12"/>
        <v>3612</v>
      </c>
      <c r="AE45">
        <f t="shared" si="13"/>
        <v>2758</v>
      </c>
      <c r="AF45">
        <f t="shared" si="14"/>
        <v>4673</v>
      </c>
      <c r="AH45" t="str">
        <f t="shared" si="15"/>
        <v>1185 (880-1562)</v>
      </c>
    </row>
    <row r="46" spans="1:34" x14ac:dyDescent="0.25">
      <c r="P46" s="3" t="s">
        <v>29</v>
      </c>
      <c r="Q46" s="7">
        <v>63.55</v>
      </c>
      <c r="R46" s="17">
        <f t="shared" si="1"/>
        <v>6.0677698758388132</v>
      </c>
      <c r="S46" s="17">
        <f t="shared" si="2"/>
        <v>431.7168250917079</v>
      </c>
      <c r="T46">
        <f t="shared" si="3"/>
        <v>437.28795500000001</v>
      </c>
      <c r="U46">
        <f t="shared" si="4"/>
        <v>271.89510499999994</v>
      </c>
      <c r="V46">
        <f t="shared" si="5"/>
        <v>744.02466500000003</v>
      </c>
      <c r="W46">
        <f t="shared" si="6"/>
        <v>1450.3141500000002</v>
      </c>
      <c r="X46">
        <f t="shared" si="7"/>
        <v>936.05194999999992</v>
      </c>
      <c r="Y46">
        <f t="shared" si="8"/>
        <v>2250.1141499999999</v>
      </c>
      <c r="AA46">
        <f t="shared" si="9"/>
        <v>437</v>
      </c>
      <c r="AB46">
        <f t="shared" si="10"/>
        <v>272</v>
      </c>
      <c r="AC46">
        <f t="shared" si="11"/>
        <v>744</v>
      </c>
      <c r="AD46">
        <f t="shared" si="12"/>
        <v>1450</v>
      </c>
      <c r="AE46">
        <f t="shared" si="13"/>
        <v>936</v>
      </c>
      <c r="AF46">
        <f t="shared" si="14"/>
        <v>2250</v>
      </c>
      <c r="AH46" t="str">
        <f t="shared" si="15"/>
        <v>437 (272-744)</v>
      </c>
    </row>
    <row r="47" spans="1:34" x14ac:dyDescent="0.25">
      <c r="P47" s="3" t="s">
        <v>38</v>
      </c>
      <c r="Q47" s="7">
        <v>12</v>
      </c>
      <c r="R47" s="17">
        <f t="shared" si="1"/>
        <v>4.5442046779062331</v>
      </c>
      <c r="S47" s="17">
        <f t="shared" si="2"/>
        <v>94.085569113383343</v>
      </c>
      <c r="T47">
        <f t="shared" si="3"/>
        <v>141.79820000000001</v>
      </c>
      <c r="U47">
        <f t="shared" si="4"/>
        <v>31.409200000000002</v>
      </c>
      <c r="V47">
        <f t="shared" si="5"/>
        <v>420.68760000000003</v>
      </c>
      <c r="W47">
        <f t="shared" si="6"/>
        <v>595.976</v>
      </c>
      <c r="X47">
        <f t="shared" si="7"/>
        <v>215.95</v>
      </c>
      <c r="Y47">
        <f t="shared" si="8"/>
        <v>1292.6759999999999</v>
      </c>
      <c r="AA47">
        <f t="shared" si="9"/>
        <v>142</v>
      </c>
      <c r="AB47">
        <f t="shared" si="10"/>
        <v>31</v>
      </c>
      <c r="AC47">
        <f t="shared" si="11"/>
        <v>421</v>
      </c>
      <c r="AD47">
        <f t="shared" si="12"/>
        <v>596</v>
      </c>
      <c r="AE47">
        <f t="shared" si="13"/>
        <v>216</v>
      </c>
      <c r="AF47">
        <f t="shared" si="14"/>
        <v>1293</v>
      </c>
      <c r="AH47" t="str">
        <f t="shared" si="15"/>
        <v>142 (31-421)</v>
      </c>
    </row>
    <row r="48" spans="1:34" x14ac:dyDescent="0.25">
      <c r="P48" s="3" t="s">
        <v>61</v>
      </c>
      <c r="Q48" s="7">
        <v>101</v>
      </c>
      <c r="R48" s="17">
        <f t="shared" si="1"/>
        <v>6.4912201523929118</v>
      </c>
      <c r="S48" s="17">
        <f t="shared" si="2"/>
        <v>659.32735246759466</v>
      </c>
      <c r="T48">
        <f t="shared" si="3"/>
        <v>651.95510000000002</v>
      </c>
      <c r="U48">
        <f t="shared" si="4"/>
        <v>446.60309999999998</v>
      </c>
      <c r="V48">
        <f t="shared" si="5"/>
        <v>978.92229999999995</v>
      </c>
      <c r="W48">
        <f t="shared" si="6"/>
        <v>2070.973</v>
      </c>
      <c r="X48">
        <f t="shared" si="7"/>
        <v>1459.1909999999998</v>
      </c>
      <c r="Y48">
        <f t="shared" si="8"/>
        <v>2945.6729999999998</v>
      </c>
      <c r="AA48">
        <f t="shared" si="9"/>
        <v>652</v>
      </c>
      <c r="AB48">
        <f t="shared" si="10"/>
        <v>447</v>
      </c>
      <c r="AC48">
        <f t="shared" si="11"/>
        <v>979</v>
      </c>
      <c r="AD48">
        <f t="shared" si="12"/>
        <v>2071</v>
      </c>
      <c r="AE48">
        <f t="shared" si="13"/>
        <v>1459</v>
      </c>
      <c r="AF48">
        <f t="shared" si="14"/>
        <v>2946</v>
      </c>
      <c r="AH48" t="str">
        <f t="shared" si="15"/>
        <v>652 (447-979)</v>
      </c>
    </row>
    <row r="49" spans="16:34" x14ac:dyDescent="0.25">
      <c r="P49" s="3" t="s">
        <v>62</v>
      </c>
      <c r="Q49" s="7">
        <v>44</v>
      </c>
      <c r="R49" s="17">
        <f t="shared" si="1"/>
        <v>5.7317493254012915</v>
      </c>
      <c r="S49" s="17">
        <f t="shared" si="2"/>
        <v>308.50847833072987</v>
      </c>
      <c r="T49">
        <f t="shared" si="3"/>
        <v>325.22540000000004</v>
      </c>
      <c r="U49">
        <f t="shared" si="4"/>
        <v>180.69239999999999</v>
      </c>
      <c r="V49">
        <f t="shared" si="5"/>
        <v>621.40120000000002</v>
      </c>
      <c r="W49">
        <f t="shared" si="6"/>
        <v>1126.3119999999999</v>
      </c>
      <c r="X49">
        <f t="shared" si="7"/>
        <v>662.95799999999997</v>
      </c>
      <c r="Y49">
        <f t="shared" si="8"/>
        <v>1887.0119999999999</v>
      </c>
      <c r="AA49">
        <f t="shared" si="9"/>
        <v>325</v>
      </c>
      <c r="AB49">
        <f t="shared" si="10"/>
        <v>181</v>
      </c>
      <c r="AC49">
        <f t="shared" si="11"/>
        <v>621</v>
      </c>
      <c r="AD49">
        <f t="shared" si="12"/>
        <v>1126</v>
      </c>
      <c r="AE49">
        <f t="shared" si="13"/>
        <v>663</v>
      </c>
      <c r="AF49">
        <f t="shared" si="14"/>
        <v>1887</v>
      </c>
      <c r="AH49" t="str">
        <f t="shared" si="15"/>
        <v>325 (181-621)</v>
      </c>
    </row>
    <row r="50" spans="16:34" x14ac:dyDescent="0.25">
      <c r="P50" s="3" t="s">
        <v>72</v>
      </c>
      <c r="Q50" s="7">
        <v>20</v>
      </c>
      <c r="R50" s="17">
        <f t="shared" si="1"/>
        <v>5.0110992980283484</v>
      </c>
      <c r="S50" s="17">
        <f t="shared" si="2"/>
        <v>150.06961673978537</v>
      </c>
      <c r="T50">
        <f t="shared" si="3"/>
        <v>187.655</v>
      </c>
      <c r="U50">
        <f t="shared" si="4"/>
        <v>68.72999999999999</v>
      </c>
      <c r="V50">
        <f t="shared" si="5"/>
        <v>470.86600000000004</v>
      </c>
      <c r="W50">
        <f t="shared" si="6"/>
        <v>728.56000000000006</v>
      </c>
      <c r="X50">
        <f t="shared" si="7"/>
        <v>327.702</v>
      </c>
      <c r="Y50">
        <f t="shared" si="8"/>
        <v>1441.26</v>
      </c>
      <c r="AA50">
        <f t="shared" si="9"/>
        <v>188</v>
      </c>
      <c r="AB50">
        <f t="shared" si="10"/>
        <v>69</v>
      </c>
      <c r="AC50">
        <f t="shared" si="11"/>
        <v>471</v>
      </c>
      <c r="AD50">
        <f t="shared" si="12"/>
        <v>729</v>
      </c>
      <c r="AE50">
        <f t="shared" si="13"/>
        <v>328</v>
      </c>
      <c r="AF50">
        <f t="shared" si="14"/>
        <v>1441</v>
      </c>
      <c r="AH50" t="str">
        <f t="shared" si="15"/>
        <v>188 (69-471)</v>
      </c>
    </row>
    <row r="51" spans="16:34" x14ac:dyDescent="0.25">
      <c r="P51" s="3" t="s">
        <v>76</v>
      </c>
      <c r="Q51" s="7">
        <v>1.4</v>
      </c>
      <c r="R51" s="17">
        <f t="shared" si="1"/>
        <v>2.5805356242717887</v>
      </c>
      <c r="S51" s="17">
        <f t="shared" si="2"/>
        <v>13.204208760598517</v>
      </c>
      <c r="T51">
        <f t="shared" si="3"/>
        <v>81.037940000000006</v>
      </c>
      <c r="U51">
        <f t="shared" si="4"/>
        <v>-18.040859999999999</v>
      </c>
      <c r="V51">
        <f t="shared" si="5"/>
        <v>354.20122000000003</v>
      </c>
      <c r="W51">
        <f t="shared" si="6"/>
        <v>420.30220000000003</v>
      </c>
      <c r="X51">
        <f t="shared" si="7"/>
        <v>67.878600000000006</v>
      </c>
      <c r="Y51">
        <f t="shared" si="8"/>
        <v>1095.8021999999999</v>
      </c>
      <c r="AA51">
        <f t="shared" si="9"/>
        <v>81</v>
      </c>
      <c r="AB51" s="15">
        <v>0</v>
      </c>
      <c r="AC51">
        <f t="shared" si="11"/>
        <v>354</v>
      </c>
      <c r="AD51">
        <f t="shared" si="12"/>
        <v>420</v>
      </c>
      <c r="AE51">
        <f t="shared" si="13"/>
        <v>68</v>
      </c>
      <c r="AF51">
        <f t="shared" si="14"/>
        <v>1096</v>
      </c>
      <c r="AH51" t="str">
        <f t="shared" si="15"/>
        <v>81 (0-354)</v>
      </c>
    </row>
    <row r="52" spans="16:34" x14ac:dyDescent="0.25">
      <c r="P52" s="3" t="s">
        <v>88</v>
      </c>
      <c r="Q52" s="7">
        <v>16.5</v>
      </c>
      <c r="R52" s="17">
        <f t="shared" si="1"/>
        <v>4.8352713881485734</v>
      </c>
      <c r="S52" s="17">
        <f t="shared" si="2"/>
        <v>125.87273894150962</v>
      </c>
      <c r="T52">
        <f t="shared" si="3"/>
        <v>167.59264999999999</v>
      </c>
      <c r="U52">
        <f t="shared" si="4"/>
        <v>52.402149999999992</v>
      </c>
      <c r="V52">
        <f t="shared" si="5"/>
        <v>448.91295000000002</v>
      </c>
      <c r="W52">
        <f t="shared" si="6"/>
        <v>670.55449999999996</v>
      </c>
      <c r="X52">
        <f t="shared" si="7"/>
        <v>278.81049999999999</v>
      </c>
      <c r="Y52">
        <f t="shared" si="8"/>
        <v>1376.2545</v>
      </c>
      <c r="AA52">
        <f t="shared" si="9"/>
        <v>168</v>
      </c>
      <c r="AB52">
        <f t="shared" si="10"/>
        <v>52</v>
      </c>
      <c r="AC52">
        <f t="shared" si="11"/>
        <v>449</v>
      </c>
      <c r="AD52">
        <f t="shared" si="12"/>
        <v>671</v>
      </c>
      <c r="AE52">
        <f t="shared" si="13"/>
        <v>279</v>
      </c>
      <c r="AF52">
        <f t="shared" si="14"/>
        <v>1376</v>
      </c>
      <c r="AH52" t="str">
        <f t="shared" si="15"/>
        <v>168 (52-449)</v>
      </c>
    </row>
    <row r="53" spans="16:34" x14ac:dyDescent="0.25">
      <c r="P53" s="3" t="s">
        <v>90</v>
      </c>
      <c r="Q53" s="7">
        <v>16.7</v>
      </c>
      <c r="R53" s="17">
        <f t="shared" si="1"/>
        <v>4.846283569552357</v>
      </c>
      <c r="S53" s="17">
        <f t="shared" si="2"/>
        <v>127.26653264587831</v>
      </c>
      <c r="T53">
        <f t="shared" si="3"/>
        <v>168.73907</v>
      </c>
      <c r="U53">
        <f t="shared" si="4"/>
        <v>53.335169999999991</v>
      </c>
      <c r="V53">
        <f t="shared" si="5"/>
        <v>450.16741000000002</v>
      </c>
      <c r="W53">
        <f t="shared" si="6"/>
        <v>673.8691</v>
      </c>
      <c r="X53">
        <f t="shared" si="7"/>
        <v>281.60429999999997</v>
      </c>
      <c r="Y53">
        <f t="shared" si="8"/>
        <v>1379.9691</v>
      </c>
      <c r="AA53">
        <f t="shared" si="9"/>
        <v>169</v>
      </c>
      <c r="AB53">
        <f t="shared" si="10"/>
        <v>53</v>
      </c>
      <c r="AC53">
        <f t="shared" si="11"/>
        <v>450</v>
      </c>
      <c r="AD53">
        <f t="shared" si="12"/>
        <v>674</v>
      </c>
      <c r="AE53">
        <f t="shared" si="13"/>
        <v>282</v>
      </c>
      <c r="AF53">
        <f t="shared" si="14"/>
        <v>1380</v>
      </c>
      <c r="AH53" t="str">
        <f t="shared" si="15"/>
        <v>169 (53-450)</v>
      </c>
    </row>
    <row r="54" spans="16:34" x14ac:dyDescent="0.25">
      <c r="P54" s="3" t="s">
        <v>99</v>
      </c>
      <c r="Q54" s="7">
        <v>172</v>
      </c>
      <c r="R54" s="17">
        <f t="shared" si="1"/>
        <v>6.9778099518074965</v>
      </c>
      <c r="S54" s="17">
        <f t="shared" si="2"/>
        <v>1072.5668199096626</v>
      </c>
      <c r="T54">
        <f t="shared" si="3"/>
        <v>1058.9341999999999</v>
      </c>
      <c r="U54">
        <f t="shared" si="4"/>
        <v>777.8252</v>
      </c>
      <c r="V54">
        <f t="shared" si="5"/>
        <v>1424.2556000000002</v>
      </c>
      <c r="W54">
        <f t="shared" si="6"/>
        <v>3247.6559999999999</v>
      </c>
      <c r="X54">
        <f t="shared" si="7"/>
        <v>2450.9900000000002</v>
      </c>
      <c r="Y54">
        <f t="shared" si="8"/>
        <v>4264.3559999999998</v>
      </c>
      <c r="AA54">
        <f t="shared" si="9"/>
        <v>1059</v>
      </c>
      <c r="AB54">
        <f t="shared" si="10"/>
        <v>778</v>
      </c>
      <c r="AC54">
        <f t="shared" si="11"/>
        <v>1424</v>
      </c>
      <c r="AD54">
        <f t="shared" si="12"/>
        <v>3248</v>
      </c>
      <c r="AE54">
        <f t="shared" si="13"/>
        <v>2451</v>
      </c>
      <c r="AF54">
        <f t="shared" si="14"/>
        <v>4264</v>
      </c>
      <c r="AH54" t="str">
        <f t="shared" si="15"/>
        <v>1059 (778-1424)</v>
      </c>
    </row>
    <row r="55" spans="16:34" ht="25.5" x14ac:dyDescent="0.25">
      <c r="P55" s="3" t="s">
        <v>34</v>
      </c>
      <c r="Q55" s="7">
        <v>49</v>
      </c>
      <c r="R55" s="17">
        <f t="shared" si="1"/>
        <v>5.8301237524731135</v>
      </c>
      <c r="S55" s="17">
        <f t="shared" si="2"/>
        <v>340.40080190637821</v>
      </c>
      <c r="T55">
        <f t="shared" si="3"/>
        <v>353.88589999999999</v>
      </c>
      <c r="U55">
        <f t="shared" si="4"/>
        <v>204.0179</v>
      </c>
      <c r="V55">
        <f t="shared" si="5"/>
        <v>652.7627</v>
      </c>
      <c r="W55">
        <f t="shared" si="6"/>
        <v>1209.1770000000001</v>
      </c>
      <c r="X55">
        <f t="shared" si="7"/>
        <v>732.803</v>
      </c>
      <c r="Y55">
        <f t="shared" si="8"/>
        <v>1979.877</v>
      </c>
      <c r="AA55">
        <f t="shared" si="9"/>
        <v>354</v>
      </c>
      <c r="AB55">
        <f t="shared" si="10"/>
        <v>204</v>
      </c>
      <c r="AC55">
        <f t="shared" si="11"/>
        <v>653</v>
      </c>
      <c r="AD55">
        <f t="shared" si="12"/>
        <v>1209</v>
      </c>
      <c r="AE55">
        <f t="shared" si="13"/>
        <v>733</v>
      </c>
      <c r="AF55">
        <f t="shared" si="14"/>
        <v>1980</v>
      </c>
      <c r="AH55" t="str">
        <f t="shared" si="15"/>
        <v>354 (204-653)</v>
      </c>
    </row>
    <row r="56" spans="16:34" x14ac:dyDescent="0.25">
      <c r="P56" s="3" t="s">
        <v>73</v>
      </c>
      <c r="Q56" s="7">
        <v>167</v>
      </c>
      <c r="R56" s="17">
        <f t="shared" si="1"/>
        <v>6.950846344548915</v>
      </c>
      <c r="S56" s="17">
        <f t="shared" si="2"/>
        <v>1044.0329659754755</v>
      </c>
      <c r="T56">
        <f t="shared" si="3"/>
        <v>1030.2737</v>
      </c>
      <c r="U56">
        <f t="shared" si="4"/>
        <v>754.49969999999996</v>
      </c>
      <c r="V56">
        <f t="shared" si="5"/>
        <v>1392.8941000000002</v>
      </c>
      <c r="W56">
        <f t="shared" si="6"/>
        <v>3164.7910000000002</v>
      </c>
      <c r="X56">
        <f t="shared" si="7"/>
        <v>2381.145</v>
      </c>
      <c r="Y56">
        <f t="shared" si="8"/>
        <v>4171.491</v>
      </c>
      <c r="AA56">
        <f t="shared" si="9"/>
        <v>1030</v>
      </c>
      <c r="AB56">
        <f t="shared" si="10"/>
        <v>754</v>
      </c>
      <c r="AC56">
        <f t="shared" si="11"/>
        <v>1393</v>
      </c>
      <c r="AD56">
        <f t="shared" si="12"/>
        <v>3165</v>
      </c>
      <c r="AE56">
        <f t="shared" si="13"/>
        <v>2381</v>
      </c>
      <c r="AF56">
        <f t="shared" si="14"/>
        <v>4171</v>
      </c>
      <c r="AH56" t="str">
        <f t="shared" si="15"/>
        <v>1030 (754-1393)</v>
      </c>
    </row>
  </sheetData>
  <mergeCells count="4">
    <mergeCell ref="F12:K12"/>
    <mergeCell ref="F13:H13"/>
    <mergeCell ref="I13:K13"/>
    <mergeCell ref="B13:E13"/>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43BDC-B5A2-4E61-87AF-5A5D460ADBB4}">
  <dimension ref="A2:L76"/>
  <sheetViews>
    <sheetView workbookViewId="0">
      <selection activeCell="B18" sqref="B18"/>
    </sheetView>
  </sheetViews>
  <sheetFormatPr defaultRowHeight="15" x14ac:dyDescent="0.25"/>
  <cols>
    <col min="1" max="1" width="14.140625" customWidth="1"/>
    <col min="2" max="2" width="17.42578125" bestFit="1" customWidth="1"/>
    <col min="3" max="3" width="12.140625" customWidth="1"/>
    <col min="4" max="4" width="13.7109375" bestFit="1" customWidth="1"/>
    <col min="5" max="5" width="16.28515625" customWidth="1"/>
    <col min="6" max="6" width="13.42578125" customWidth="1"/>
    <col min="7" max="7" width="16.85546875" customWidth="1"/>
    <col min="8" max="8" width="15.42578125" customWidth="1"/>
    <col min="9" max="9" width="13.5703125" customWidth="1"/>
    <col min="10" max="10" width="6.42578125" customWidth="1"/>
  </cols>
  <sheetData>
    <row r="2" spans="1:12" x14ac:dyDescent="0.25">
      <c r="A2" s="46" t="s">
        <v>976</v>
      </c>
      <c r="B2" t="s">
        <v>163</v>
      </c>
    </row>
    <row r="3" spans="1:12" x14ac:dyDescent="0.25">
      <c r="A3" s="46" t="s">
        <v>977</v>
      </c>
      <c r="B3" t="s">
        <v>702</v>
      </c>
    </row>
    <row r="4" spans="1:12" x14ac:dyDescent="0.25">
      <c r="A4" s="46" t="s">
        <v>978</v>
      </c>
      <c r="B4" t="s">
        <v>1</v>
      </c>
    </row>
    <row r="5" spans="1:12" x14ac:dyDescent="0.25">
      <c r="A5" s="46" t="s">
        <v>979</v>
      </c>
      <c r="B5" t="s">
        <v>1</v>
      </c>
    </row>
    <row r="6" spans="1:12" x14ac:dyDescent="0.25">
      <c r="A6" s="46" t="s">
        <v>980</v>
      </c>
      <c r="B6" t="s">
        <v>1</v>
      </c>
    </row>
    <row r="8" spans="1:12" x14ac:dyDescent="0.25">
      <c r="H8" s="46" t="s">
        <v>7</v>
      </c>
    </row>
    <row r="9" spans="1:12" ht="30" x14ac:dyDescent="0.25">
      <c r="A9" s="46" t="s">
        <v>981</v>
      </c>
      <c r="B9" s="46" t="s">
        <v>982</v>
      </c>
      <c r="C9" s="46" t="s">
        <v>983</v>
      </c>
      <c r="D9" s="150" t="s">
        <v>984</v>
      </c>
      <c r="E9" s="150" t="s">
        <v>985</v>
      </c>
      <c r="F9" s="150" t="s">
        <v>986</v>
      </c>
      <c r="G9" s="150" t="s">
        <v>987</v>
      </c>
      <c r="H9" s="56" t="s">
        <v>988</v>
      </c>
      <c r="I9" s="151" t="s">
        <v>989</v>
      </c>
      <c r="J9" t="s">
        <v>990</v>
      </c>
      <c r="K9" s="56" t="s">
        <v>991</v>
      </c>
      <c r="L9" s="56" t="s">
        <v>992</v>
      </c>
    </row>
    <row r="10" spans="1:12" x14ac:dyDescent="0.25">
      <c r="A10">
        <v>2022</v>
      </c>
      <c r="B10" t="s">
        <v>993</v>
      </c>
      <c r="C10">
        <v>2023</v>
      </c>
      <c r="D10" t="s">
        <v>994</v>
      </c>
      <c r="E10" t="s">
        <v>995</v>
      </c>
      <c r="F10" t="s">
        <v>996</v>
      </c>
      <c r="G10" t="s">
        <v>997</v>
      </c>
      <c r="H10">
        <v>3.62</v>
      </c>
      <c r="I10" s="149">
        <v>90490</v>
      </c>
      <c r="J10">
        <v>1</v>
      </c>
      <c r="K10" s="10" t="str">
        <f t="shared" ref="K10:K73" si="0">MID(E10,5,2)</f>
        <v>06</v>
      </c>
      <c r="L10" s="10" t="str">
        <f t="shared" ref="L10:L73" si="1">RIGHT(E10,2)</f>
        <v>06</v>
      </c>
    </row>
    <row r="11" spans="1:12" x14ac:dyDescent="0.25">
      <c r="D11" t="s">
        <v>998</v>
      </c>
      <c r="E11" t="s">
        <v>999</v>
      </c>
      <c r="F11" t="s">
        <v>996</v>
      </c>
      <c r="G11" t="s">
        <v>997</v>
      </c>
      <c r="H11">
        <v>2.76</v>
      </c>
      <c r="I11" s="149">
        <v>122677</v>
      </c>
      <c r="J11">
        <v>1</v>
      </c>
      <c r="K11" s="10" t="str">
        <f t="shared" si="0"/>
        <v>05</v>
      </c>
      <c r="L11" s="10" t="str">
        <f t="shared" si="1"/>
        <v>30</v>
      </c>
    </row>
    <row r="12" spans="1:12" x14ac:dyDescent="0.25">
      <c r="D12" t="s">
        <v>1000</v>
      </c>
      <c r="E12" t="s">
        <v>1001</v>
      </c>
      <c r="F12" t="s">
        <v>1002</v>
      </c>
      <c r="G12" t="s">
        <v>997</v>
      </c>
      <c r="H12">
        <v>5.8</v>
      </c>
      <c r="I12" s="149">
        <v>114552</v>
      </c>
      <c r="J12">
        <v>1</v>
      </c>
      <c r="K12" s="10" t="str">
        <f t="shared" si="0"/>
        <v>05</v>
      </c>
      <c r="L12" s="10" t="str">
        <f t="shared" si="1"/>
        <v>17</v>
      </c>
    </row>
    <row r="13" spans="1:12" x14ac:dyDescent="0.25">
      <c r="D13" t="s">
        <v>1003</v>
      </c>
      <c r="E13" t="s">
        <v>1001</v>
      </c>
      <c r="F13" t="s">
        <v>1002</v>
      </c>
      <c r="G13" t="s">
        <v>997</v>
      </c>
      <c r="H13">
        <v>5.8</v>
      </c>
      <c r="I13" s="149">
        <v>113112</v>
      </c>
      <c r="J13">
        <v>1</v>
      </c>
      <c r="K13" s="10" t="str">
        <f t="shared" si="0"/>
        <v>05</v>
      </c>
      <c r="L13" s="10" t="str">
        <f t="shared" si="1"/>
        <v>17</v>
      </c>
    </row>
    <row r="14" spans="1:12" x14ac:dyDescent="0.25">
      <c r="A14" t="s">
        <v>1004</v>
      </c>
      <c r="H14">
        <v>17.98</v>
      </c>
      <c r="I14" s="149">
        <v>440831</v>
      </c>
      <c r="J14">
        <v>4</v>
      </c>
      <c r="K14" s="10" t="str">
        <f t="shared" si="0"/>
        <v/>
      </c>
      <c r="L14" s="10" t="str">
        <f t="shared" si="1"/>
        <v/>
      </c>
    </row>
    <row r="15" spans="1:12" x14ac:dyDescent="0.25">
      <c r="A15">
        <v>2021</v>
      </c>
      <c r="B15" t="s">
        <v>993</v>
      </c>
      <c r="C15">
        <v>2022</v>
      </c>
      <c r="D15" t="s">
        <v>1005</v>
      </c>
      <c r="E15" t="s">
        <v>1006</v>
      </c>
      <c r="F15" t="s">
        <v>1002</v>
      </c>
      <c r="G15" t="s">
        <v>997</v>
      </c>
      <c r="H15">
        <v>5.15</v>
      </c>
      <c r="I15" s="149">
        <v>50115</v>
      </c>
      <c r="J15">
        <v>1</v>
      </c>
      <c r="K15" s="10" t="str">
        <f t="shared" si="0"/>
        <v>05</v>
      </c>
      <c r="L15" s="10" t="str">
        <f t="shared" si="1"/>
        <v>06</v>
      </c>
    </row>
    <row r="16" spans="1:12" x14ac:dyDescent="0.25">
      <c r="D16" t="s">
        <v>1007</v>
      </c>
      <c r="E16" t="s">
        <v>1006</v>
      </c>
      <c r="F16" t="s">
        <v>1002</v>
      </c>
      <c r="G16" t="s">
        <v>997</v>
      </c>
      <c r="H16">
        <v>4.7</v>
      </c>
      <c r="I16" s="149">
        <v>49984</v>
      </c>
      <c r="J16">
        <v>1</v>
      </c>
      <c r="K16" s="10" t="str">
        <f t="shared" si="0"/>
        <v>05</v>
      </c>
      <c r="L16" s="10" t="str">
        <f t="shared" si="1"/>
        <v>06</v>
      </c>
    </row>
    <row r="17" spans="1:12" x14ac:dyDescent="0.25">
      <c r="D17" t="s">
        <v>1008</v>
      </c>
      <c r="E17" t="s">
        <v>1009</v>
      </c>
      <c r="F17" t="s">
        <v>996</v>
      </c>
      <c r="G17" t="s">
        <v>997</v>
      </c>
      <c r="H17">
        <v>3.16</v>
      </c>
      <c r="I17" s="149">
        <v>50056</v>
      </c>
      <c r="J17">
        <v>1</v>
      </c>
      <c r="K17" s="10" t="str">
        <f t="shared" si="0"/>
        <v>05</v>
      </c>
      <c r="L17" s="10" t="str">
        <f t="shared" si="1"/>
        <v>31</v>
      </c>
    </row>
    <row r="18" spans="1:12" x14ac:dyDescent="0.25">
      <c r="D18" t="s">
        <v>1010</v>
      </c>
      <c r="E18" t="s">
        <v>1009</v>
      </c>
      <c r="F18" t="s">
        <v>996</v>
      </c>
      <c r="G18" t="s">
        <v>997</v>
      </c>
      <c r="H18">
        <v>2.85</v>
      </c>
      <c r="I18" s="149">
        <v>49941</v>
      </c>
      <c r="J18">
        <v>1</v>
      </c>
      <c r="K18" s="10" t="str">
        <f t="shared" si="0"/>
        <v>05</v>
      </c>
      <c r="L18" s="10" t="str">
        <f t="shared" si="1"/>
        <v>31</v>
      </c>
    </row>
    <row r="19" spans="1:12" x14ac:dyDescent="0.25">
      <c r="D19" t="s">
        <v>1011</v>
      </c>
      <c r="E19" t="s">
        <v>1009</v>
      </c>
      <c r="F19" t="s">
        <v>996</v>
      </c>
      <c r="G19" t="s">
        <v>997</v>
      </c>
      <c r="H19">
        <v>2.6</v>
      </c>
      <c r="I19" s="149">
        <v>117276</v>
      </c>
      <c r="J19">
        <v>1</v>
      </c>
      <c r="K19" s="10" t="str">
        <f t="shared" si="0"/>
        <v>05</v>
      </c>
      <c r="L19" s="10" t="str">
        <f t="shared" si="1"/>
        <v>31</v>
      </c>
    </row>
    <row r="20" spans="1:12" x14ac:dyDescent="0.25">
      <c r="D20" t="s">
        <v>1012</v>
      </c>
      <c r="E20" t="s">
        <v>1006</v>
      </c>
      <c r="F20" t="s">
        <v>1002</v>
      </c>
      <c r="G20" t="s">
        <v>997</v>
      </c>
      <c r="H20">
        <v>4.16</v>
      </c>
      <c r="I20" s="149">
        <v>92679</v>
      </c>
      <c r="J20">
        <v>1</v>
      </c>
      <c r="K20" s="10" t="str">
        <f t="shared" si="0"/>
        <v>05</v>
      </c>
      <c r="L20" s="10" t="str">
        <f t="shared" si="1"/>
        <v>06</v>
      </c>
    </row>
    <row r="21" spans="1:12" x14ac:dyDescent="0.25">
      <c r="A21" t="s">
        <v>1013</v>
      </c>
      <c r="H21">
        <v>22.62</v>
      </c>
      <c r="I21" s="149">
        <v>410051</v>
      </c>
      <c r="J21">
        <v>6</v>
      </c>
      <c r="K21" s="10" t="str">
        <f t="shared" si="0"/>
        <v/>
      </c>
      <c r="L21" s="10" t="str">
        <f t="shared" si="1"/>
        <v/>
      </c>
    </row>
    <row r="22" spans="1:12" x14ac:dyDescent="0.25">
      <c r="A22">
        <v>2020</v>
      </c>
      <c r="B22" t="s">
        <v>993</v>
      </c>
      <c r="C22">
        <v>2021</v>
      </c>
      <c r="D22" t="s">
        <v>1014</v>
      </c>
      <c r="E22" t="s">
        <v>1015</v>
      </c>
      <c r="F22" t="s">
        <v>1002</v>
      </c>
      <c r="G22" t="s">
        <v>997</v>
      </c>
      <c r="H22">
        <v>4.87</v>
      </c>
      <c r="I22" s="149">
        <v>65441</v>
      </c>
      <c r="J22">
        <v>1</v>
      </c>
      <c r="K22" s="10" t="str">
        <f t="shared" si="0"/>
        <v>05</v>
      </c>
      <c r="L22" s="10" t="str">
        <f t="shared" si="1"/>
        <v>18</v>
      </c>
    </row>
    <row r="23" spans="1:12" x14ac:dyDescent="0.25">
      <c r="D23" t="s">
        <v>1016</v>
      </c>
      <c r="E23" t="s">
        <v>1015</v>
      </c>
      <c r="F23" t="s">
        <v>1002</v>
      </c>
      <c r="G23" t="s">
        <v>997</v>
      </c>
      <c r="H23">
        <v>5.3</v>
      </c>
      <c r="I23" s="149">
        <v>60167</v>
      </c>
      <c r="J23">
        <v>1</v>
      </c>
      <c r="K23" s="10" t="str">
        <f t="shared" si="0"/>
        <v>05</v>
      </c>
      <c r="L23" s="10" t="str">
        <f t="shared" si="1"/>
        <v>18</v>
      </c>
    </row>
    <row r="24" spans="1:12" x14ac:dyDescent="0.25">
      <c r="D24" t="s">
        <v>1017</v>
      </c>
      <c r="E24" t="s">
        <v>1018</v>
      </c>
      <c r="F24" t="s">
        <v>996</v>
      </c>
      <c r="G24" t="s">
        <v>997</v>
      </c>
      <c r="H24">
        <v>3.1</v>
      </c>
      <c r="I24" s="149">
        <v>83541</v>
      </c>
      <c r="J24">
        <v>1</v>
      </c>
      <c r="K24" s="10" t="str">
        <f t="shared" si="0"/>
        <v>05</v>
      </c>
      <c r="L24" s="10" t="str">
        <f t="shared" si="1"/>
        <v>28</v>
      </c>
    </row>
    <row r="25" spans="1:12" x14ac:dyDescent="0.25">
      <c r="D25" t="s">
        <v>1019</v>
      </c>
      <c r="E25" t="s">
        <v>1018</v>
      </c>
      <c r="F25" t="s">
        <v>996</v>
      </c>
      <c r="G25" t="s">
        <v>997</v>
      </c>
      <c r="H25">
        <v>2.85</v>
      </c>
      <c r="I25" s="149">
        <v>83525</v>
      </c>
      <c r="J25">
        <v>1</v>
      </c>
      <c r="K25" s="10" t="str">
        <f t="shared" si="0"/>
        <v>05</v>
      </c>
      <c r="L25" s="10" t="str">
        <f t="shared" si="1"/>
        <v>28</v>
      </c>
    </row>
    <row r="26" spans="1:12" x14ac:dyDescent="0.25">
      <c r="A26" t="s">
        <v>1020</v>
      </c>
      <c r="H26">
        <v>16.12</v>
      </c>
      <c r="I26" s="149">
        <v>292674</v>
      </c>
      <c r="J26">
        <v>4</v>
      </c>
      <c r="K26" s="10" t="str">
        <f t="shared" si="0"/>
        <v/>
      </c>
      <c r="L26" s="10" t="str">
        <f t="shared" si="1"/>
        <v/>
      </c>
    </row>
    <row r="27" spans="1:12" x14ac:dyDescent="0.25">
      <c r="A27">
        <v>2019</v>
      </c>
      <c r="B27" t="s">
        <v>993</v>
      </c>
      <c r="C27">
        <v>2020</v>
      </c>
      <c r="D27" t="s">
        <v>1021</v>
      </c>
      <c r="E27" t="s">
        <v>1022</v>
      </c>
      <c r="F27" t="s">
        <v>1002</v>
      </c>
      <c r="G27" t="s">
        <v>997</v>
      </c>
      <c r="H27">
        <v>7.9</v>
      </c>
      <c r="I27" s="149">
        <v>63484</v>
      </c>
      <c r="J27">
        <v>1</v>
      </c>
      <c r="K27" s="10" t="str">
        <f t="shared" si="0"/>
        <v>05</v>
      </c>
      <c r="L27" s="10" t="str">
        <f t="shared" si="1"/>
        <v>11</v>
      </c>
    </row>
    <row r="28" spans="1:12" x14ac:dyDescent="0.25">
      <c r="D28" t="s">
        <v>1023</v>
      </c>
      <c r="E28" t="s">
        <v>1022</v>
      </c>
      <c r="F28" t="s">
        <v>1002</v>
      </c>
      <c r="G28" t="s">
        <v>997</v>
      </c>
      <c r="H28">
        <v>7.9</v>
      </c>
      <c r="I28" s="149">
        <v>63457</v>
      </c>
      <c r="J28">
        <v>1</v>
      </c>
      <c r="K28" s="10" t="str">
        <f t="shared" si="0"/>
        <v>05</v>
      </c>
      <c r="L28" s="10" t="str">
        <f t="shared" si="1"/>
        <v>11</v>
      </c>
    </row>
    <row r="29" spans="1:12" x14ac:dyDescent="0.25">
      <c r="D29" t="s">
        <v>1024</v>
      </c>
      <c r="E29" t="s">
        <v>1022</v>
      </c>
      <c r="F29" t="s">
        <v>1002</v>
      </c>
      <c r="G29" t="s">
        <v>997</v>
      </c>
      <c r="H29">
        <v>7.9</v>
      </c>
      <c r="I29" s="149">
        <v>63688</v>
      </c>
      <c r="J29">
        <v>1</v>
      </c>
      <c r="K29" s="10" t="str">
        <f t="shared" si="0"/>
        <v>05</v>
      </c>
      <c r="L29" s="10" t="str">
        <f t="shared" si="1"/>
        <v>11</v>
      </c>
    </row>
    <row r="30" spans="1:12" x14ac:dyDescent="0.25">
      <c r="D30" t="s">
        <v>1025</v>
      </c>
      <c r="E30" t="s">
        <v>1022</v>
      </c>
      <c r="F30" t="s">
        <v>1002</v>
      </c>
      <c r="G30" t="s">
        <v>997</v>
      </c>
      <c r="H30">
        <v>7.9</v>
      </c>
      <c r="I30" s="149">
        <v>63598</v>
      </c>
      <c r="J30">
        <v>1</v>
      </c>
      <c r="K30" s="10" t="str">
        <f t="shared" si="0"/>
        <v>05</v>
      </c>
      <c r="L30" s="10" t="str">
        <f t="shared" si="1"/>
        <v>11</v>
      </c>
    </row>
    <row r="31" spans="1:12" x14ac:dyDescent="0.25">
      <c r="D31" t="s">
        <v>1026</v>
      </c>
      <c r="E31" t="s">
        <v>1027</v>
      </c>
      <c r="F31" t="s">
        <v>1002</v>
      </c>
      <c r="G31" t="s">
        <v>997</v>
      </c>
      <c r="H31">
        <v>4.45</v>
      </c>
      <c r="I31" s="149">
        <v>235269</v>
      </c>
      <c r="J31">
        <v>1</v>
      </c>
      <c r="K31" s="10" t="str">
        <f t="shared" si="0"/>
        <v>05</v>
      </c>
      <c r="L31" s="10" t="str">
        <f t="shared" si="1"/>
        <v>20</v>
      </c>
    </row>
    <row r="32" spans="1:12" x14ac:dyDescent="0.25">
      <c r="A32" t="s">
        <v>1028</v>
      </c>
      <c r="H32">
        <v>36.050000000000004</v>
      </c>
      <c r="I32" s="149">
        <v>489496</v>
      </c>
      <c r="J32">
        <v>5</v>
      </c>
      <c r="K32" s="10" t="str">
        <f t="shared" si="0"/>
        <v/>
      </c>
      <c r="L32" s="10" t="str">
        <f t="shared" si="1"/>
        <v/>
      </c>
    </row>
    <row r="33" spans="1:12" x14ac:dyDescent="0.25">
      <c r="A33">
        <v>2018</v>
      </c>
      <c r="B33" t="s">
        <v>993</v>
      </c>
      <c r="C33">
        <v>2019</v>
      </c>
      <c r="D33" t="s">
        <v>1029</v>
      </c>
      <c r="E33" t="s">
        <v>1030</v>
      </c>
      <c r="F33" t="s">
        <v>1002</v>
      </c>
      <c r="G33" t="s">
        <v>997</v>
      </c>
      <c r="H33">
        <v>5.91</v>
      </c>
      <c r="I33" s="149">
        <v>91805</v>
      </c>
      <c r="J33">
        <v>1</v>
      </c>
      <c r="K33" s="10" t="str">
        <f t="shared" si="0"/>
        <v>05</v>
      </c>
      <c r="L33" s="10" t="str">
        <f t="shared" si="1"/>
        <v>10</v>
      </c>
    </row>
    <row r="34" spans="1:12" x14ac:dyDescent="0.25">
      <c r="D34" t="s">
        <v>1031</v>
      </c>
      <c r="E34" t="s">
        <v>1032</v>
      </c>
      <c r="F34" t="s">
        <v>1002</v>
      </c>
      <c r="G34" t="s">
        <v>997</v>
      </c>
      <c r="H34">
        <v>6.72</v>
      </c>
      <c r="I34" s="149">
        <v>50238</v>
      </c>
      <c r="J34">
        <v>1</v>
      </c>
      <c r="K34" s="10" t="str">
        <f t="shared" si="0"/>
        <v>05</v>
      </c>
      <c r="L34" s="10" t="str">
        <f t="shared" si="1"/>
        <v>28</v>
      </c>
    </row>
    <row r="35" spans="1:12" x14ac:dyDescent="0.25">
      <c r="D35" t="s">
        <v>1033</v>
      </c>
      <c r="E35" t="s">
        <v>1030</v>
      </c>
      <c r="F35" t="s">
        <v>996</v>
      </c>
      <c r="G35" t="s">
        <v>997</v>
      </c>
      <c r="H35">
        <v>2.44</v>
      </c>
      <c r="I35" s="149">
        <v>50395</v>
      </c>
      <c r="J35">
        <v>1</v>
      </c>
      <c r="K35" s="10" t="str">
        <f t="shared" si="0"/>
        <v>05</v>
      </c>
      <c r="L35" s="10" t="str">
        <f t="shared" si="1"/>
        <v>10</v>
      </c>
    </row>
    <row r="36" spans="1:12" x14ac:dyDescent="0.25">
      <c r="D36" t="s">
        <v>1034</v>
      </c>
      <c r="E36" t="s">
        <v>1032</v>
      </c>
      <c r="F36" t="s">
        <v>996</v>
      </c>
      <c r="G36" t="s">
        <v>997</v>
      </c>
      <c r="H36">
        <v>2.65</v>
      </c>
      <c r="I36" s="149">
        <v>111727</v>
      </c>
      <c r="J36">
        <v>1</v>
      </c>
      <c r="K36" s="10" t="str">
        <f t="shared" si="0"/>
        <v>05</v>
      </c>
      <c r="L36" s="10" t="str">
        <f t="shared" si="1"/>
        <v>28</v>
      </c>
    </row>
    <row r="37" spans="1:12" x14ac:dyDescent="0.25">
      <c r="A37" t="s">
        <v>1035</v>
      </c>
      <c r="H37">
        <v>17.72</v>
      </c>
      <c r="I37" s="149">
        <v>304165</v>
      </c>
      <c r="J37">
        <v>4</v>
      </c>
      <c r="K37" s="10" t="str">
        <f t="shared" si="0"/>
        <v/>
      </c>
      <c r="L37" s="10" t="str">
        <f t="shared" si="1"/>
        <v/>
      </c>
    </row>
    <row r="38" spans="1:12" x14ac:dyDescent="0.25">
      <c r="A38">
        <v>2017</v>
      </c>
      <c r="B38" t="s">
        <v>993</v>
      </c>
      <c r="C38">
        <v>2018</v>
      </c>
      <c r="D38" t="s">
        <v>1036</v>
      </c>
      <c r="E38" t="s">
        <v>1037</v>
      </c>
      <c r="F38" t="s">
        <v>1002</v>
      </c>
      <c r="G38" t="s">
        <v>997</v>
      </c>
      <c r="H38">
        <v>6.32</v>
      </c>
      <c r="I38" s="149">
        <v>137446</v>
      </c>
      <c r="J38">
        <v>1</v>
      </c>
      <c r="K38" s="10" t="str">
        <f t="shared" si="0"/>
        <v>05</v>
      </c>
      <c r="L38" s="10" t="str">
        <f t="shared" si="1"/>
        <v>22</v>
      </c>
    </row>
    <row r="39" spans="1:12" x14ac:dyDescent="0.25">
      <c r="D39" t="s">
        <v>1038</v>
      </c>
      <c r="E39" t="s">
        <v>1037</v>
      </c>
      <c r="F39" t="s">
        <v>1002</v>
      </c>
      <c r="G39" t="s">
        <v>997</v>
      </c>
      <c r="H39">
        <v>6.32</v>
      </c>
      <c r="I39" s="149">
        <v>107560</v>
      </c>
      <c r="J39">
        <v>1</v>
      </c>
      <c r="K39" s="10" t="str">
        <f t="shared" si="0"/>
        <v>05</v>
      </c>
      <c r="L39" s="10" t="str">
        <f t="shared" si="1"/>
        <v>22</v>
      </c>
    </row>
    <row r="40" spans="1:12" x14ac:dyDescent="0.25">
      <c r="D40" t="s">
        <v>1039</v>
      </c>
      <c r="E40" t="s">
        <v>1040</v>
      </c>
      <c r="F40" t="s">
        <v>996</v>
      </c>
      <c r="G40" t="s">
        <v>997</v>
      </c>
      <c r="H40">
        <v>3.03</v>
      </c>
      <c r="I40" s="149">
        <v>132862</v>
      </c>
      <c r="J40">
        <v>1</v>
      </c>
      <c r="K40" s="10" t="str">
        <f t="shared" si="0"/>
        <v>05</v>
      </c>
      <c r="L40" s="10" t="str">
        <f t="shared" si="1"/>
        <v>23</v>
      </c>
    </row>
    <row r="41" spans="1:12" x14ac:dyDescent="0.25">
      <c r="D41" t="s">
        <v>1041</v>
      </c>
      <c r="E41" t="s">
        <v>1040</v>
      </c>
      <c r="F41" t="s">
        <v>996</v>
      </c>
      <c r="G41" t="s">
        <v>997</v>
      </c>
      <c r="H41">
        <v>3.03</v>
      </c>
      <c r="I41" s="149">
        <v>132591</v>
      </c>
      <c r="J41">
        <v>1</v>
      </c>
      <c r="K41" s="10" t="str">
        <f t="shared" si="0"/>
        <v>05</v>
      </c>
      <c r="L41" s="10" t="str">
        <f t="shared" si="1"/>
        <v>23</v>
      </c>
    </row>
    <row r="42" spans="1:12" x14ac:dyDescent="0.25">
      <c r="A42" t="s">
        <v>1042</v>
      </c>
      <c r="H42">
        <v>18.7</v>
      </c>
      <c r="I42" s="149">
        <v>510459</v>
      </c>
      <c r="J42">
        <v>4</v>
      </c>
      <c r="K42" s="10" t="str">
        <f t="shared" si="0"/>
        <v/>
      </c>
      <c r="L42" s="10" t="str">
        <f t="shared" si="1"/>
        <v/>
      </c>
    </row>
    <row r="43" spans="1:12" x14ac:dyDescent="0.25">
      <c r="A43">
        <v>2016</v>
      </c>
      <c r="B43" t="s">
        <v>993</v>
      </c>
      <c r="C43">
        <v>2017</v>
      </c>
      <c r="D43" t="s">
        <v>1043</v>
      </c>
      <c r="E43" t="s">
        <v>1044</v>
      </c>
      <c r="F43" t="s">
        <v>996</v>
      </c>
      <c r="G43" t="s">
        <v>1045</v>
      </c>
      <c r="H43">
        <v>2.13</v>
      </c>
      <c r="I43" s="149">
        <v>96323</v>
      </c>
      <c r="J43">
        <v>1</v>
      </c>
      <c r="K43" s="10" t="str">
        <f t="shared" si="0"/>
        <v>05</v>
      </c>
      <c r="L43" s="10" t="str">
        <f t="shared" si="1"/>
        <v>23</v>
      </c>
    </row>
    <row r="44" spans="1:12" x14ac:dyDescent="0.25">
      <c r="D44" t="s">
        <v>1046</v>
      </c>
      <c r="E44" t="s">
        <v>1044</v>
      </c>
      <c r="F44" t="s">
        <v>996</v>
      </c>
      <c r="G44" t="s">
        <v>997</v>
      </c>
      <c r="H44">
        <v>2.15</v>
      </c>
      <c r="I44" s="149">
        <v>94439</v>
      </c>
      <c r="J44">
        <v>1</v>
      </c>
      <c r="K44" s="10" t="str">
        <f t="shared" si="0"/>
        <v>05</v>
      </c>
      <c r="L44" s="10" t="str">
        <f t="shared" si="1"/>
        <v>23</v>
      </c>
    </row>
    <row r="45" spans="1:12" x14ac:dyDescent="0.25">
      <c r="D45" t="s">
        <v>1047</v>
      </c>
      <c r="E45" t="s">
        <v>1044</v>
      </c>
      <c r="F45" t="s">
        <v>1002</v>
      </c>
      <c r="G45" t="s">
        <v>1048</v>
      </c>
      <c r="H45">
        <v>7.19</v>
      </c>
      <c r="I45" s="149">
        <v>97914</v>
      </c>
      <c r="J45">
        <v>1</v>
      </c>
      <c r="K45" s="10" t="str">
        <f t="shared" si="0"/>
        <v>05</v>
      </c>
      <c r="L45" s="10" t="str">
        <f t="shared" si="1"/>
        <v>23</v>
      </c>
    </row>
    <row r="46" spans="1:12" x14ac:dyDescent="0.25">
      <c r="D46" t="s">
        <v>1049</v>
      </c>
      <c r="E46" t="s">
        <v>1044</v>
      </c>
      <c r="F46" t="s">
        <v>1002</v>
      </c>
      <c r="G46" t="s">
        <v>997</v>
      </c>
      <c r="H46">
        <v>7.05</v>
      </c>
      <c r="I46" s="149">
        <v>96657</v>
      </c>
      <c r="J46">
        <v>1</v>
      </c>
      <c r="K46" s="10" t="str">
        <f t="shared" si="0"/>
        <v>05</v>
      </c>
      <c r="L46" s="10" t="str">
        <f t="shared" si="1"/>
        <v>23</v>
      </c>
    </row>
    <row r="47" spans="1:12" x14ac:dyDescent="0.25">
      <c r="A47" t="s">
        <v>1050</v>
      </c>
      <c r="H47">
        <v>18.52</v>
      </c>
      <c r="I47" s="149">
        <v>385333</v>
      </c>
      <c r="J47">
        <v>4</v>
      </c>
      <c r="K47" s="10" t="str">
        <f t="shared" si="0"/>
        <v/>
      </c>
      <c r="L47" s="10" t="str">
        <f t="shared" si="1"/>
        <v/>
      </c>
    </row>
    <row r="48" spans="1:12" x14ac:dyDescent="0.25">
      <c r="A48">
        <v>2015</v>
      </c>
      <c r="B48" t="s">
        <v>993</v>
      </c>
      <c r="C48">
        <v>2016</v>
      </c>
      <c r="D48" t="s">
        <v>1051</v>
      </c>
      <c r="E48" t="s">
        <v>1052</v>
      </c>
      <c r="F48" t="s">
        <v>1002</v>
      </c>
      <c r="G48" t="s">
        <v>1053</v>
      </c>
      <c r="H48">
        <v>2.2999999999999998</v>
      </c>
      <c r="I48" s="149">
        <v>80346</v>
      </c>
      <c r="J48">
        <v>1</v>
      </c>
      <c r="K48" s="10" t="str">
        <f t="shared" si="0"/>
        <v>05</v>
      </c>
      <c r="L48" s="10" t="str">
        <f t="shared" si="1"/>
        <v>05</v>
      </c>
    </row>
    <row r="49" spans="1:12" x14ac:dyDescent="0.25">
      <c r="D49" t="s">
        <v>1054</v>
      </c>
      <c r="E49" t="s">
        <v>1052</v>
      </c>
      <c r="F49" t="s">
        <v>1002</v>
      </c>
      <c r="G49" t="s">
        <v>1048</v>
      </c>
      <c r="H49">
        <v>7.93</v>
      </c>
      <c r="I49" s="149">
        <v>85706</v>
      </c>
      <c r="J49">
        <v>1</v>
      </c>
      <c r="K49" s="10" t="str">
        <f t="shared" si="0"/>
        <v>05</v>
      </c>
      <c r="L49" s="10" t="str">
        <f t="shared" si="1"/>
        <v>05</v>
      </c>
    </row>
    <row r="50" spans="1:12" x14ac:dyDescent="0.25">
      <c r="D50" t="s">
        <v>1055</v>
      </c>
      <c r="E50" t="s">
        <v>1056</v>
      </c>
      <c r="F50" t="s">
        <v>1002</v>
      </c>
      <c r="G50" t="s">
        <v>1045</v>
      </c>
      <c r="H50">
        <v>2.14</v>
      </c>
      <c r="I50" s="149">
        <v>84941</v>
      </c>
      <c r="J50">
        <v>1</v>
      </c>
      <c r="K50" s="10" t="str">
        <f t="shared" si="0"/>
        <v>05</v>
      </c>
      <c r="L50" s="10" t="str">
        <f t="shared" si="1"/>
        <v>06</v>
      </c>
    </row>
    <row r="51" spans="1:12" x14ac:dyDescent="0.25">
      <c r="D51" t="s">
        <v>1057</v>
      </c>
      <c r="E51" t="s">
        <v>1052</v>
      </c>
      <c r="F51" t="s">
        <v>1002</v>
      </c>
      <c r="G51" t="s">
        <v>997</v>
      </c>
      <c r="H51">
        <v>7.47</v>
      </c>
      <c r="I51" s="149">
        <v>86249</v>
      </c>
      <c r="J51">
        <v>1</v>
      </c>
      <c r="K51" s="10" t="str">
        <f t="shared" si="0"/>
        <v>05</v>
      </c>
      <c r="L51" s="10" t="str">
        <f t="shared" si="1"/>
        <v>05</v>
      </c>
    </row>
    <row r="52" spans="1:12" x14ac:dyDescent="0.25">
      <c r="A52" t="s">
        <v>1058</v>
      </c>
      <c r="H52">
        <v>19.84</v>
      </c>
      <c r="I52" s="149">
        <v>337242</v>
      </c>
      <c r="J52">
        <v>4</v>
      </c>
      <c r="K52" s="10" t="str">
        <f t="shared" si="0"/>
        <v/>
      </c>
      <c r="L52" s="10" t="str">
        <f t="shared" si="1"/>
        <v/>
      </c>
    </row>
    <row r="53" spans="1:12" x14ac:dyDescent="0.25">
      <c r="A53">
        <v>2014</v>
      </c>
      <c r="B53" t="s">
        <v>993</v>
      </c>
      <c r="C53">
        <v>2015</v>
      </c>
      <c r="D53" t="s">
        <v>1059</v>
      </c>
      <c r="E53" t="s">
        <v>1060</v>
      </c>
      <c r="F53" t="s">
        <v>1002</v>
      </c>
      <c r="G53" t="s">
        <v>997</v>
      </c>
      <c r="H53">
        <v>7.67</v>
      </c>
      <c r="I53" s="149">
        <v>46146</v>
      </c>
      <c r="J53">
        <v>1</v>
      </c>
      <c r="K53" s="10" t="str">
        <f t="shared" si="0"/>
        <v>05</v>
      </c>
      <c r="L53" s="10" t="str">
        <f t="shared" si="1"/>
        <v>13</v>
      </c>
    </row>
    <row r="54" spans="1:12" x14ac:dyDescent="0.25">
      <c r="D54" t="s">
        <v>1061</v>
      </c>
      <c r="E54" t="s">
        <v>1060</v>
      </c>
      <c r="F54" t="s">
        <v>1002</v>
      </c>
      <c r="G54" t="s">
        <v>997</v>
      </c>
      <c r="H54">
        <v>3.98</v>
      </c>
      <c r="I54" s="149">
        <v>46250</v>
      </c>
      <c r="J54">
        <v>1</v>
      </c>
      <c r="K54" s="10" t="str">
        <f t="shared" si="0"/>
        <v>05</v>
      </c>
      <c r="L54" s="10" t="str">
        <f t="shared" si="1"/>
        <v>13</v>
      </c>
    </row>
    <row r="55" spans="1:12" x14ac:dyDescent="0.25">
      <c r="D55" t="s">
        <v>1062</v>
      </c>
      <c r="E55" t="s">
        <v>1060</v>
      </c>
      <c r="F55" t="s">
        <v>1002</v>
      </c>
      <c r="G55" t="s">
        <v>997</v>
      </c>
      <c r="H55">
        <v>3.76</v>
      </c>
      <c r="I55" s="149">
        <v>46934</v>
      </c>
      <c r="J55">
        <v>1</v>
      </c>
      <c r="K55" s="10" t="str">
        <f t="shared" si="0"/>
        <v>05</v>
      </c>
      <c r="L55" s="10" t="str">
        <f t="shared" si="1"/>
        <v>13</v>
      </c>
    </row>
    <row r="56" spans="1:12" x14ac:dyDescent="0.25">
      <c r="A56" t="s">
        <v>1063</v>
      </c>
      <c r="H56">
        <v>15.41</v>
      </c>
      <c r="I56" s="149">
        <v>139330</v>
      </c>
      <c r="J56">
        <v>3</v>
      </c>
      <c r="K56" s="10" t="str">
        <f t="shared" si="0"/>
        <v/>
      </c>
      <c r="L56" s="10" t="str">
        <f t="shared" si="1"/>
        <v/>
      </c>
    </row>
    <row r="57" spans="1:12" x14ac:dyDescent="0.25">
      <c r="A57">
        <v>2013</v>
      </c>
      <c r="B57" t="s">
        <v>993</v>
      </c>
      <c r="C57">
        <v>2014</v>
      </c>
      <c r="D57" t="s">
        <v>1064</v>
      </c>
      <c r="E57" t="s">
        <v>1065</v>
      </c>
      <c r="F57" t="s">
        <v>1002</v>
      </c>
      <c r="G57" t="s">
        <v>997</v>
      </c>
      <c r="H57">
        <v>7.2</v>
      </c>
      <c r="I57" s="149">
        <v>103307</v>
      </c>
      <c r="J57">
        <v>1</v>
      </c>
      <c r="K57" s="10" t="str">
        <f t="shared" si="0"/>
        <v>05</v>
      </c>
      <c r="L57" s="10" t="str">
        <f t="shared" si="1"/>
        <v>20</v>
      </c>
    </row>
    <row r="58" spans="1:12" x14ac:dyDescent="0.25">
      <c r="D58" t="s">
        <v>1066</v>
      </c>
      <c r="E58" t="s">
        <v>1065</v>
      </c>
      <c r="F58" t="s">
        <v>1002</v>
      </c>
      <c r="G58" t="s">
        <v>997</v>
      </c>
      <c r="H58">
        <v>3.15</v>
      </c>
      <c r="I58" s="149">
        <v>101638</v>
      </c>
      <c r="J58">
        <v>1</v>
      </c>
      <c r="K58" s="10" t="str">
        <f t="shared" si="0"/>
        <v>05</v>
      </c>
      <c r="L58" s="10" t="str">
        <f t="shared" si="1"/>
        <v>20</v>
      </c>
    </row>
    <row r="59" spans="1:12" x14ac:dyDescent="0.25">
      <c r="D59" t="s">
        <v>1067</v>
      </c>
      <c r="E59" t="s">
        <v>1065</v>
      </c>
      <c r="F59" t="s">
        <v>1002</v>
      </c>
      <c r="G59" t="s">
        <v>997</v>
      </c>
      <c r="H59">
        <v>2.8</v>
      </c>
      <c r="I59" s="149">
        <v>101145</v>
      </c>
      <c r="J59">
        <v>1</v>
      </c>
      <c r="K59" s="10" t="str">
        <f t="shared" si="0"/>
        <v>05</v>
      </c>
      <c r="L59" s="10" t="str">
        <f t="shared" si="1"/>
        <v>20</v>
      </c>
    </row>
    <row r="60" spans="1:12" x14ac:dyDescent="0.25">
      <c r="A60" t="s">
        <v>1068</v>
      </c>
      <c r="H60">
        <v>13.149999999999999</v>
      </c>
      <c r="I60" s="149">
        <v>306090</v>
      </c>
      <c r="J60">
        <v>3</v>
      </c>
      <c r="K60" s="10" t="str">
        <f t="shared" si="0"/>
        <v/>
      </c>
      <c r="L60" s="10" t="str">
        <f t="shared" si="1"/>
        <v/>
      </c>
    </row>
    <row r="61" spans="1:12" x14ac:dyDescent="0.25">
      <c r="A61">
        <v>2012</v>
      </c>
      <c r="B61" t="s">
        <v>993</v>
      </c>
      <c r="C61">
        <v>2013</v>
      </c>
      <c r="D61" t="s">
        <v>1069</v>
      </c>
      <c r="E61" t="s">
        <v>1070</v>
      </c>
      <c r="F61" t="s">
        <v>1002</v>
      </c>
      <c r="G61" t="s">
        <v>997</v>
      </c>
      <c r="H61">
        <v>5.78</v>
      </c>
      <c r="I61" s="149">
        <v>171708</v>
      </c>
      <c r="J61">
        <v>1</v>
      </c>
      <c r="K61" s="10" t="str">
        <f t="shared" si="0"/>
        <v>05</v>
      </c>
      <c r="L61" s="10" t="str">
        <f t="shared" si="1"/>
        <v>21</v>
      </c>
    </row>
    <row r="62" spans="1:12" x14ac:dyDescent="0.25">
      <c r="D62" t="s">
        <v>1071</v>
      </c>
      <c r="E62" t="s">
        <v>1070</v>
      </c>
      <c r="F62" t="s">
        <v>1002</v>
      </c>
      <c r="G62" t="s">
        <v>997</v>
      </c>
      <c r="H62">
        <v>2.62</v>
      </c>
      <c r="I62" s="149">
        <v>169001</v>
      </c>
      <c r="J62">
        <v>1</v>
      </c>
      <c r="K62" s="10" t="str">
        <f t="shared" si="0"/>
        <v>05</v>
      </c>
      <c r="L62" s="10" t="str">
        <f t="shared" si="1"/>
        <v>21</v>
      </c>
    </row>
    <row r="63" spans="1:12" x14ac:dyDescent="0.25">
      <c r="D63" t="s">
        <v>1072</v>
      </c>
      <c r="E63" t="s">
        <v>1070</v>
      </c>
      <c r="F63" t="s">
        <v>1002</v>
      </c>
      <c r="G63" t="s">
        <v>1073</v>
      </c>
      <c r="H63">
        <v>2.73</v>
      </c>
      <c r="I63" s="149">
        <v>166863</v>
      </c>
      <c r="J63">
        <v>1</v>
      </c>
      <c r="K63" s="10" t="str">
        <f t="shared" si="0"/>
        <v>05</v>
      </c>
      <c r="L63" s="10" t="str">
        <f t="shared" si="1"/>
        <v>21</v>
      </c>
    </row>
    <row r="64" spans="1:12" x14ac:dyDescent="0.25">
      <c r="A64" t="s">
        <v>1074</v>
      </c>
      <c r="H64">
        <v>11.13</v>
      </c>
      <c r="I64" s="149">
        <v>507572</v>
      </c>
      <c r="J64">
        <v>3</v>
      </c>
      <c r="K64" s="10" t="str">
        <f t="shared" si="0"/>
        <v/>
      </c>
      <c r="L64" s="10" t="str">
        <f t="shared" si="1"/>
        <v/>
      </c>
    </row>
    <row r="65" spans="1:12" x14ac:dyDescent="0.25">
      <c r="A65">
        <v>2011</v>
      </c>
      <c r="B65" t="s">
        <v>993</v>
      </c>
      <c r="C65">
        <v>2012</v>
      </c>
      <c r="D65" t="s">
        <v>1075</v>
      </c>
      <c r="E65" t="s">
        <v>1076</v>
      </c>
      <c r="F65" t="s">
        <v>1002</v>
      </c>
      <c r="G65" t="s">
        <v>997</v>
      </c>
      <c r="H65">
        <v>4.4000000000000004</v>
      </c>
      <c r="I65" s="149">
        <v>71900</v>
      </c>
      <c r="J65">
        <v>1</v>
      </c>
      <c r="K65" s="10" t="str">
        <f t="shared" si="0"/>
        <v>05</v>
      </c>
      <c r="L65" s="10" t="str">
        <f t="shared" si="1"/>
        <v>15</v>
      </c>
    </row>
    <row r="66" spans="1:12" x14ac:dyDescent="0.25">
      <c r="D66" t="s">
        <v>1077</v>
      </c>
      <c r="E66" t="s">
        <v>1078</v>
      </c>
      <c r="F66" t="s">
        <v>1002</v>
      </c>
      <c r="G66" t="s">
        <v>997</v>
      </c>
      <c r="H66">
        <v>5.31</v>
      </c>
      <c r="I66" s="149">
        <v>89777</v>
      </c>
      <c r="J66">
        <v>1</v>
      </c>
      <c r="K66" s="10" t="str">
        <f t="shared" si="0"/>
        <v>05</v>
      </c>
      <c r="L66" s="10" t="str">
        <f t="shared" si="1"/>
        <v>28</v>
      </c>
    </row>
    <row r="67" spans="1:12" x14ac:dyDescent="0.25">
      <c r="D67" t="s">
        <v>1079</v>
      </c>
      <c r="E67" t="s">
        <v>1076</v>
      </c>
      <c r="F67" t="s">
        <v>1002</v>
      </c>
      <c r="G67" t="s">
        <v>997</v>
      </c>
      <c r="H67">
        <v>1.61</v>
      </c>
      <c r="I67" s="149">
        <v>75000</v>
      </c>
      <c r="J67">
        <v>1</v>
      </c>
      <c r="K67" s="10" t="str">
        <f t="shared" si="0"/>
        <v>05</v>
      </c>
      <c r="L67" s="10" t="str">
        <f t="shared" si="1"/>
        <v>15</v>
      </c>
    </row>
    <row r="68" spans="1:12" x14ac:dyDescent="0.25">
      <c r="D68" t="s">
        <v>1080</v>
      </c>
      <c r="E68" t="s">
        <v>1078</v>
      </c>
      <c r="F68" t="s">
        <v>1002</v>
      </c>
      <c r="G68" t="s">
        <v>997</v>
      </c>
      <c r="H68">
        <v>1.95</v>
      </c>
      <c r="I68" s="149">
        <v>89726</v>
      </c>
      <c r="J68">
        <v>1</v>
      </c>
      <c r="K68" s="10" t="str">
        <f t="shared" si="0"/>
        <v>05</v>
      </c>
      <c r="L68" s="10" t="str">
        <f t="shared" si="1"/>
        <v>28</v>
      </c>
    </row>
    <row r="69" spans="1:12" x14ac:dyDescent="0.25">
      <c r="B69" t="s">
        <v>1081</v>
      </c>
      <c r="C69">
        <v>2012</v>
      </c>
      <c r="D69" t="s">
        <v>1082</v>
      </c>
      <c r="E69" t="s">
        <v>1078</v>
      </c>
      <c r="F69" t="s">
        <v>1083</v>
      </c>
      <c r="G69" t="s">
        <v>997</v>
      </c>
      <c r="H69">
        <v>5.31</v>
      </c>
      <c r="I69" s="149">
        <v>70314</v>
      </c>
      <c r="J69">
        <v>1</v>
      </c>
      <c r="K69" s="10" t="str">
        <f t="shared" si="0"/>
        <v>05</v>
      </c>
      <c r="L69" s="10" t="str">
        <f t="shared" si="1"/>
        <v>28</v>
      </c>
    </row>
    <row r="70" spans="1:12" x14ac:dyDescent="0.25">
      <c r="D70" t="s">
        <v>1084</v>
      </c>
      <c r="E70" t="s">
        <v>1078</v>
      </c>
      <c r="F70" t="s">
        <v>1083</v>
      </c>
      <c r="G70" t="s">
        <v>997</v>
      </c>
      <c r="H70">
        <v>1.95</v>
      </c>
      <c r="I70" s="149">
        <v>71942</v>
      </c>
      <c r="J70">
        <v>1</v>
      </c>
      <c r="K70" s="10" t="str">
        <f t="shared" si="0"/>
        <v>05</v>
      </c>
      <c r="L70" s="10" t="str">
        <f t="shared" si="1"/>
        <v>28</v>
      </c>
    </row>
    <row r="71" spans="1:12" x14ac:dyDescent="0.25">
      <c r="A71" t="s">
        <v>1085</v>
      </c>
      <c r="H71">
        <v>20.529999999999998</v>
      </c>
      <c r="I71" s="149">
        <v>468659</v>
      </c>
      <c r="J71">
        <v>6</v>
      </c>
      <c r="K71" s="10" t="str">
        <f t="shared" si="0"/>
        <v/>
      </c>
      <c r="L71" s="10" t="str">
        <f t="shared" si="1"/>
        <v/>
      </c>
    </row>
    <row r="72" spans="1:12" x14ac:dyDescent="0.25">
      <c r="A72">
        <v>2010</v>
      </c>
      <c r="B72" t="s">
        <v>993</v>
      </c>
      <c r="C72">
        <v>2011</v>
      </c>
      <c r="D72" t="s">
        <v>1086</v>
      </c>
      <c r="E72" t="s">
        <v>1087</v>
      </c>
      <c r="F72" t="s">
        <v>1002</v>
      </c>
      <c r="G72" t="s">
        <v>997</v>
      </c>
      <c r="H72">
        <v>5.2</v>
      </c>
      <c r="I72" s="149">
        <v>55671</v>
      </c>
      <c r="J72">
        <v>1</v>
      </c>
      <c r="K72" s="10" t="str">
        <f t="shared" si="0"/>
        <v>05</v>
      </c>
      <c r="L72" s="10" t="str">
        <f t="shared" si="1"/>
        <v>26</v>
      </c>
    </row>
    <row r="73" spans="1:12" x14ac:dyDescent="0.25">
      <c r="D73" t="s">
        <v>1088</v>
      </c>
      <c r="E73" t="s">
        <v>1087</v>
      </c>
      <c r="F73" t="s">
        <v>1002</v>
      </c>
      <c r="G73" t="s">
        <v>997</v>
      </c>
      <c r="H73">
        <v>2.2000000000000002</v>
      </c>
      <c r="I73" s="149">
        <v>54483</v>
      </c>
      <c r="J73">
        <v>1</v>
      </c>
      <c r="K73" s="10" t="str">
        <f t="shared" si="0"/>
        <v>05</v>
      </c>
      <c r="L73" s="10" t="str">
        <f t="shared" si="1"/>
        <v>26</v>
      </c>
    </row>
    <row r="74" spans="1:12" x14ac:dyDescent="0.25">
      <c r="B74" t="s">
        <v>1081</v>
      </c>
      <c r="C74">
        <v>2011</v>
      </c>
      <c r="D74" t="s">
        <v>1089</v>
      </c>
      <c r="E74" t="s">
        <v>1090</v>
      </c>
      <c r="F74" t="s">
        <v>1083</v>
      </c>
      <c r="G74" t="s">
        <v>997</v>
      </c>
      <c r="H74">
        <v>5.9</v>
      </c>
      <c r="I74" s="149">
        <v>99886</v>
      </c>
      <c r="J74">
        <v>1</v>
      </c>
      <c r="K74" s="10" t="str">
        <f t="shared" ref="K74:K75" si="2">MID(E74,5,2)</f>
        <v>05</v>
      </c>
      <c r="L74" s="10" t="str">
        <f t="shared" ref="L74:L75" si="3">RIGHT(E74,2)</f>
        <v>16</v>
      </c>
    </row>
    <row r="75" spans="1:12" x14ac:dyDescent="0.25">
      <c r="D75" t="s">
        <v>1091</v>
      </c>
      <c r="E75" t="s">
        <v>1090</v>
      </c>
      <c r="F75" t="s">
        <v>1083</v>
      </c>
      <c r="G75" t="s">
        <v>997</v>
      </c>
      <c r="H75">
        <v>2.5</v>
      </c>
      <c r="I75" s="149">
        <v>99599</v>
      </c>
      <c r="J75">
        <v>1</v>
      </c>
      <c r="K75" s="10" t="str">
        <f t="shared" si="2"/>
        <v>05</v>
      </c>
      <c r="L75" s="10" t="str">
        <f t="shared" si="3"/>
        <v>16</v>
      </c>
    </row>
    <row r="76" spans="1:12" x14ac:dyDescent="0.25">
      <c r="A76" t="s">
        <v>1092</v>
      </c>
      <c r="H76">
        <v>15.8</v>
      </c>
      <c r="I76" s="149">
        <v>309639</v>
      </c>
      <c r="J76">
        <v>4</v>
      </c>
      <c r="K76" s="10" t="str">
        <f t="shared" ref="K76" si="4">MID(E76,5,2)</f>
        <v/>
      </c>
      <c r="L76" s="10" t="str">
        <f t="shared" ref="L76" si="5">RIGHT(E76,2)</f>
        <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CF0EF-A556-4C14-806E-8F492C934768}">
  <sheetPr filterMode="1">
    <tabColor rgb="FFFFDD71"/>
  </sheetPr>
  <dimension ref="A1:AG8508"/>
  <sheetViews>
    <sheetView workbookViewId="0">
      <pane ySplit="3" topLeftCell="A564" activePane="bottomLeft" state="frozen"/>
      <selection pane="bottomLeft" activeCell="E1153" sqref="E1153"/>
    </sheetView>
  </sheetViews>
  <sheetFormatPr defaultRowHeight="15" x14ac:dyDescent="0.25"/>
  <cols>
    <col min="6" max="6" width="25.5703125" customWidth="1"/>
    <col min="12" max="12" width="24.140625" customWidth="1"/>
    <col min="13" max="13" width="23.140625" customWidth="1"/>
    <col min="21" max="21" width="14" customWidth="1"/>
  </cols>
  <sheetData>
    <row r="1" spans="1:33" x14ac:dyDescent="0.25">
      <c r="A1" t="s">
        <v>1093</v>
      </c>
    </row>
    <row r="3" spans="1:33" s="148" customFormat="1" x14ac:dyDescent="0.25">
      <c r="A3" s="148" t="s">
        <v>1094</v>
      </c>
      <c r="B3" s="148" t="s">
        <v>1095</v>
      </c>
      <c r="C3" s="148" t="s">
        <v>976</v>
      </c>
      <c r="D3" s="148" t="s">
        <v>1096</v>
      </c>
      <c r="E3" s="148" t="s">
        <v>981</v>
      </c>
      <c r="F3" s="148" t="s">
        <v>977</v>
      </c>
      <c r="G3" s="148" t="s">
        <v>1097</v>
      </c>
      <c r="H3" s="148" t="s">
        <v>1098</v>
      </c>
      <c r="I3" s="148" t="s">
        <v>978</v>
      </c>
      <c r="J3" s="148" t="s">
        <v>1099</v>
      </c>
      <c r="K3" s="148" t="s">
        <v>1100</v>
      </c>
      <c r="L3" s="148" t="s">
        <v>982</v>
      </c>
      <c r="M3" s="148" t="s">
        <v>979</v>
      </c>
      <c r="N3" s="148" t="s">
        <v>1101</v>
      </c>
      <c r="O3" s="148" t="s">
        <v>1102</v>
      </c>
      <c r="P3" s="148" t="s">
        <v>986</v>
      </c>
      <c r="Q3" s="148" t="s">
        <v>984</v>
      </c>
      <c r="R3" s="148" t="s">
        <v>983</v>
      </c>
      <c r="S3" s="148" t="s">
        <v>985</v>
      </c>
      <c r="T3" s="148" t="s">
        <v>1103</v>
      </c>
      <c r="U3" s="148" t="s">
        <v>1104</v>
      </c>
      <c r="V3" s="148" t="s">
        <v>980</v>
      </c>
      <c r="W3" s="148" t="s">
        <v>1105</v>
      </c>
      <c r="X3" s="148" t="s">
        <v>987</v>
      </c>
      <c r="Y3" s="148" t="s">
        <v>1106</v>
      </c>
      <c r="Z3" s="148" t="s">
        <v>1107</v>
      </c>
      <c r="AA3" s="148" t="s">
        <v>1108</v>
      </c>
      <c r="AB3" s="148" t="s">
        <v>1109</v>
      </c>
      <c r="AC3" s="148" t="s">
        <v>1110</v>
      </c>
      <c r="AD3" s="148" t="s">
        <v>1111</v>
      </c>
      <c r="AE3" s="148" t="s">
        <v>1112</v>
      </c>
      <c r="AF3" s="148" t="s">
        <v>1113</v>
      </c>
      <c r="AG3" s="148" t="s">
        <v>1114</v>
      </c>
    </row>
    <row r="4" spans="1:33" hidden="1" x14ac:dyDescent="0.25">
      <c r="A4" t="s">
        <v>1115</v>
      </c>
      <c r="B4" t="s">
        <v>1116</v>
      </c>
      <c r="C4" t="s">
        <v>163</v>
      </c>
      <c r="D4" t="s">
        <v>1117</v>
      </c>
      <c r="E4">
        <v>1987</v>
      </c>
      <c r="F4" t="s">
        <v>689</v>
      </c>
      <c r="G4" t="s">
        <v>743</v>
      </c>
      <c r="H4" t="s">
        <v>1118</v>
      </c>
      <c r="I4" t="s">
        <v>1119</v>
      </c>
      <c r="J4" t="s">
        <v>1120</v>
      </c>
      <c r="K4" t="s">
        <v>1121</v>
      </c>
      <c r="L4" t="s">
        <v>1122</v>
      </c>
      <c r="M4" t="s">
        <v>689</v>
      </c>
      <c r="N4" t="s">
        <v>1118</v>
      </c>
      <c r="O4" t="s">
        <v>1119</v>
      </c>
      <c r="P4" t="s">
        <v>1002</v>
      </c>
      <c r="Q4" t="s">
        <v>1123</v>
      </c>
      <c r="R4">
        <v>1988</v>
      </c>
      <c r="S4" t="s">
        <v>1124</v>
      </c>
      <c r="T4" t="s">
        <v>1125</v>
      </c>
      <c r="U4">
        <v>4</v>
      </c>
      <c r="V4" t="s">
        <v>1126</v>
      </c>
      <c r="W4" t="s">
        <v>1127</v>
      </c>
      <c r="Y4">
        <v>1</v>
      </c>
      <c r="AA4">
        <v>0</v>
      </c>
      <c r="AB4">
        <v>0</v>
      </c>
      <c r="AD4">
        <v>0</v>
      </c>
      <c r="AE4">
        <v>0</v>
      </c>
      <c r="AF4">
        <v>175900</v>
      </c>
      <c r="AG4">
        <v>175900</v>
      </c>
    </row>
    <row r="5" spans="1:33" hidden="1" x14ac:dyDescent="0.25">
      <c r="A5" t="s">
        <v>1115</v>
      </c>
      <c r="B5" t="s">
        <v>1116</v>
      </c>
      <c r="C5" t="s">
        <v>163</v>
      </c>
      <c r="D5" t="s">
        <v>1117</v>
      </c>
      <c r="E5">
        <v>1988</v>
      </c>
      <c r="F5" t="s">
        <v>689</v>
      </c>
      <c r="G5" t="s">
        <v>743</v>
      </c>
      <c r="H5" t="s">
        <v>1118</v>
      </c>
      <c r="I5" t="s">
        <v>1119</v>
      </c>
      <c r="J5" t="s">
        <v>1120</v>
      </c>
      <c r="K5" t="s">
        <v>1121</v>
      </c>
      <c r="L5" t="s">
        <v>1122</v>
      </c>
      <c r="M5" t="s">
        <v>744</v>
      </c>
      <c r="N5" t="s">
        <v>1118</v>
      </c>
      <c r="O5" t="s">
        <v>1119</v>
      </c>
      <c r="P5" t="s">
        <v>1002</v>
      </c>
      <c r="Q5" t="s">
        <v>1128</v>
      </c>
      <c r="R5">
        <v>1989</v>
      </c>
      <c r="S5" t="s">
        <v>1129</v>
      </c>
      <c r="T5" t="s">
        <v>1130</v>
      </c>
      <c r="U5">
        <v>4.5</v>
      </c>
      <c r="V5" t="s">
        <v>1126</v>
      </c>
      <c r="W5" t="s">
        <v>1127</v>
      </c>
      <c r="X5" t="s">
        <v>1131</v>
      </c>
      <c r="Y5">
        <v>1</v>
      </c>
      <c r="Z5" t="s">
        <v>1132</v>
      </c>
      <c r="AA5">
        <v>21587</v>
      </c>
      <c r="AB5">
        <v>0</v>
      </c>
      <c r="AD5">
        <v>0</v>
      </c>
      <c r="AE5">
        <v>0</v>
      </c>
      <c r="AF5">
        <v>3625</v>
      </c>
      <c r="AG5">
        <v>25212</v>
      </c>
    </row>
    <row r="6" spans="1:33" hidden="1" x14ac:dyDescent="0.25">
      <c r="A6" t="s">
        <v>1115</v>
      </c>
      <c r="B6" t="s">
        <v>1116</v>
      </c>
      <c r="C6" t="s">
        <v>163</v>
      </c>
      <c r="D6" t="s">
        <v>1117</v>
      </c>
      <c r="E6">
        <v>1988</v>
      </c>
      <c r="F6" t="s">
        <v>689</v>
      </c>
      <c r="G6" t="s">
        <v>743</v>
      </c>
      <c r="H6" t="s">
        <v>1118</v>
      </c>
      <c r="I6" t="s">
        <v>1119</v>
      </c>
      <c r="J6" t="s">
        <v>1120</v>
      </c>
      <c r="K6" t="s">
        <v>1121</v>
      </c>
      <c r="L6" t="s">
        <v>1122</v>
      </c>
      <c r="M6" t="s">
        <v>744</v>
      </c>
      <c r="N6" t="s">
        <v>1118</v>
      </c>
      <c r="O6" t="s">
        <v>1119</v>
      </c>
      <c r="P6" t="s">
        <v>1002</v>
      </c>
      <c r="Q6" t="s">
        <v>1133</v>
      </c>
      <c r="R6">
        <v>1989</v>
      </c>
      <c r="S6" t="s">
        <v>1129</v>
      </c>
      <c r="T6" t="s">
        <v>1130</v>
      </c>
      <c r="U6">
        <v>4.5</v>
      </c>
      <c r="V6" t="s">
        <v>1126</v>
      </c>
      <c r="W6" t="s">
        <v>1127</v>
      </c>
      <c r="X6" t="s">
        <v>1134</v>
      </c>
      <c r="Y6">
        <v>1</v>
      </c>
      <c r="Z6" t="s">
        <v>1132</v>
      </c>
      <c r="AA6">
        <v>21153</v>
      </c>
      <c r="AB6">
        <v>0</v>
      </c>
      <c r="AD6">
        <v>0</v>
      </c>
      <c r="AE6">
        <v>0</v>
      </c>
      <c r="AF6">
        <v>3625</v>
      </c>
      <c r="AG6">
        <v>24778</v>
      </c>
    </row>
    <row r="7" spans="1:33" hidden="1" x14ac:dyDescent="0.25">
      <c r="A7" t="s">
        <v>1115</v>
      </c>
      <c r="B7" t="s">
        <v>1116</v>
      </c>
      <c r="C7" t="s">
        <v>163</v>
      </c>
      <c r="D7" t="s">
        <v>1117</v>
      </c>
      <c r="E7">
        <v>1989</v>
      </c>
      <c r="F7" t="s">
        <v>689</v>
      </c>
      <c r="G7" t="s">
        <v>743</v>
      </c>
      <c r="H7" t="s">
        <v>1118</v>
      </c>
      <c r="I7" t="s">
        <v>1119</v>
      </c>
      <c r="J7" t="s">
        <v>1120</v>
      </c>
      <c r="K7" t="s">
        <v>1121</v>
      </c>
      <c r="L7" t="s">
        <v>1122</v>
      </c>
      <c r="M7" t="s">
        <v>752</v>
      </c>
      <c r="P7" t="s">
        <v>996</v>
      </c>
      <c r="Q7" t="s">
        <v>1135</v>
      </c>
      <c r="R7">
        <v>1990</v>
      </c>
      <c r="S7" t="s">
        <v>1136</v>
      </c>
      <c r="T7" t="s">
        <v>1137</v>
      </c>
      <c r="U7">
        <v>2.4</v>
      </c>
      <c r="V7" t="s">
        <v>1138</v>
      </c>
      <c r="W7" t="s">
        <v>1127</v>
      </c>
      <c r="Y7">
        <v>1</v>
      </c>
      <c r="AA7">
        <v>0</v>
      </c>
      <c r="AB7">
        <v>0</v>
      </c>
      <c r="AD7">
        <v>0</v>
      </c>
      <c r="AE7">
        <v>0</v>
      </c>
      <c r="AF7">
        <v>100325</v>
      </c>
      <c r="AG7">
        <v>100325</v>
      </c>
    </row>
    <row r="8" spans="1:33" hidden="1" x14ac:dyDescent="0.25">
      <c r="A8" t="s">
        <v>1115</v>
      </c>
      <c r="B8" t="s">
        <v>1116</v>
      </c>
      <c r="C8" t="s">
        <v>163</v>
      </c>
      <c r="D8" t="s">
        <v>1117</v>
      </c>
      <c r="E8">
        <v>1989</v>
      </c>
      <c r="F8" t="s">
        <v>689</v>
      </c>
      <c r="G8" t="s">
        <v>743</v>
      </c>
      <c r="H8" t="s">
        <v>1118</v>
      </c>
      <c r="I8" t="s">
        <v>1119</v>
      </c>
      <c r="J8" t="s">
        <v>1120</v>
      </c>
      <c r="K8" t="s">
        <v>1121</v>
      </c>
      <c r="L8" t="s">
        <v>1122</v>
      </c>
      <c r="M8" t="s">
        <v>689</v>
      </c>
      <c r="N8" t="s">
        <v>1118</v>
      </c>
      <c r="O8" t="s">
        <v>1119</v>
      </c>
      <c r="P8" t="s">
        <v>996</v>
      </c>
      <c r="Q8" t="s">
        <v>1139</v>
      </c>
      <c r="R8">
        <v>1990</v>
      </c>
      <c r="S8" t="s">
        <v>1140</v>
      </c>
      <c r="T8" t="s">
        <v>1141</v>
      </c>
      <c r="U8">
        <v>2.5</v>
      </c>
      <c r="V8" t="s">
        <v>1138</v>
      </c>
      <c r="W8" t="s">
        <v>1127</v>
      </c>
      <c r="Y8">
        <v>1</v>
      </c>
      <c r="AA8">
        <v>0</v>
      </c>
      <c r="AB8">
        <v>0</v>
      </c>
      <c r="AD8">
        <v>0</v>
      </c>
      <c r="AE8">
        <v>0</v>
      </c>
      <c r="AF8">
        <v>219529</v>
      </c>
      <c r="AG8">
        <v>219529</v>
      </c>
    </row>
    <row r="9" spans="1:33" hidden="1" x14ac:dyDescent="0.25">
      <c r="A9" t="s">
        <v>1115</v>
      </c>
      <c r="B9" t="s">
        <v>1116</v>
      </c>
      <c r="C9" t="s">
        <v>163</v>
      </c>
      <c r="D9" t="s">
        <v>1117</v>
      </c>
      <c r="E9">
        <v>1996</v>
      </c>
      <c r="F9" t="s">
        <v>689</v>
      </c>
      <c r="G9" t="s">
        <v>743</v>
      </c>
      <c r="H9" t="s">
        <v>1118</v>
      </c>
      <c r="I9" t="s">
        <v>1119</v>
      </c>
      <c r="J9" t="s">
        <v>1120</v>
      </c>
      <c r="K9" t="s">
        <v>1121</v>
      </c>
      <c r="L9" t="s">
        <v>1122</v>
      </c>
      <c r="M9" t="s">
        <v>689</v>
      </c>
      <c r="N9" t="s">
        <v>1118</v>
      </c>
      <c r="O9" t="s">
        <v>1119</v>
      </c>
      <c r="P9" t="s">
        <v>1002</v>
      </c>
      <c r="Q9" t="s">
        <v>1142</v>
      </c>
      <c r="R9">
        <v>1997</v>
      </c>
      <c r="S9" t="s">
        <v>1143</v>
      </c>
      <c r="T9" t="s">
        <v>1144</v>
      </c>
      <c r="U9">
        <v>5.7</v>
      </c>
      <c r="V9" t="s">
        <v>1126</v>
      </c>
      <c r="W9" t="s">
        <v>1127</v>
      </c>
      <c r="X9" t="s">
        <v>1145</v>
      </c>
      <c r="Y9">
        <v>1</v>
      </c>
      <c r="AA9">
        <v>0</v>
      </c>
      <c r="AB9">
        <v>0</v>
      </c>
      <c r="AD9">
        <v>0</v>
      </c>
      <c r="AE9">
        <v>0</v>
      </c>
      <c r="AF9">
        <v>253134</v>
      </c>
      <c r="AG9">
        <v>253134</v>
      </c>
    </row>
    <row r="10" spans="1:33" hidden="1" x14ac:dyDescent="0.25">
      <c r="A10" t="s">
        <v>1115</v>
      </c>
      <c r="B10" t="s">
        <v>1116</v>
      </c>
      <c r="C10" t="s">
        <v>163</v>
      </c>
      <c r="D10" t="s">
        <v>1117</v>
      </c>
      <c r="E10">
        <v>1996</v>
      </c>
      <c r="F10" t="s">
        <v>689</v>
      </c>
      <c r="G10" t="s">
        <v>743</v>
      </c>
      <c r="H10" t="s">
        <v>1118</v>
      </c>
      <c r="I10" t="s">
        <v>1119</v>
      </c>
      <c r="J10" t="s">
        <v>1120</v>
      </c>
      <c r="K10" t="s">
        <v>1121</v>
      </c>
      <c r="L10" t="s">
        <v>1122</v>
      </c>
      <c r="M10" t="s">
        <v>689</v>
      </c>
      <c r="N10" t="s">
        <v>1118</v>
      </c>
      <c r="O10" t="s">
        <v>1119</v>
      </c>
      <c r="P10" t="s">
        <v>1146</v>
      </c>
      <c r="Q10" t="s">
        <v>1147</v>
      </c>
      <c r="R10">
        <v>1997</v>
      </c>
      <c r="S10" t="s">
        <v>1148</v>
      </c>
      <c r="T10" t="s">
        <v>1149</v>
      </c>
      <c r="U10">
        <v>0.5</v>
      </c>
      <c r="V10" t="s">
        <v>1126</v>
      </c>
      <c r="W10" t="s">
        <v>1127</v>
      </c>
      <c r="X10" t="s">
        <v>1145</v>
      </c>
      <c r="Y10">
        <v>1</v>
      </c>
      <c r="AA10">
        <v>0</v>
      </c>
      <c r="AB10">
        <v>0</v>
      </c>
      <c r="AD10">
        <v>0</v>
      </c>
      <c r="AE10">
        <v>0</v>
      </c>
      <c r="AF10">
        <v>194190</v>
      </c>
      <c r="AG10">
        <v>194190</v>
      </c>
    </row>
    <row r="11" spans="1:33" hidden="1" x14ac:dyDescent="0.25">
      <c r="A11" t="s">
        <v>1115</v>
      </c>
      <c r="B11" t="s">
        <v>1116</v>
      </c>
      <c r="C11" t="s">
        <v>163</v>
      </c>
      <c r="D11" t="s">
        <v>1117</v>
      </c>
      <c r="E11">
        <v>1996</v>
      </c>
      <c r="F11" t="s">
        <v>689</v>
      </c>
      <c r="G11" t="s">
        <v>743</v>
      </c>
      <c r="H11" t="s">
        <v>1118</v>
      </c>
      <c r="I11" t="s">
        <v>1119</v>
      </c>
      <c r="J11" t="s">
        <v>1120</v>
      </c>
      <c r="K11" t="s">
        <v>1121</v>
      </c>
      <c r="L11" t="s">
        <v>1150</v>
      </c>
      <c r="M11" t="s">
        <v>821</v>
      </c>
      <c r="P11" t="s">
        <v>1083</v>
      </c>
      <c r="Q11" t="s">
        <v>1151</v>
      </c>
      <c r="R11">
        <v>1997</v>
      </c>
      <c r="S11" t="s">
        <v>1152</v>
      </c>
      <c r="T11" t="s">
        <v>1152</v>
      </c>
      <c r="U11">
        <v>20</v>
      </c>
      <c r="V11" t="s">
        <v>1138</v>
      </c>
      <c r="W11" t="s">
        <v>1153</v>
      </c>
      <c r="X11" t="s">
        <v>1154</v>
      </c>
      <c r="Y11">
        <v>1</v>
      </c>
      <c r="AA11">
        <v>0</v>
      </c>
      <c r="AB11">
        <v>0</v>
      </c>
      <c r="AD11">
        <v>0</v>
      </c>
      <c r="AE11">
        <v>0</v>
      </c>
      <c r="AF11">
        <v>82143</v>
      </c>
      <c r="AG11">
        <v>82143</v>
      </c>
    </row>
    <row r="12" spans="1:33" hidden="1" x14ac:dyDescent="0.25">
      <c r="A12" t="s">
        <v>1115</v>
      </c>
      <c r="B12" t="s">
        <v>1116</v>
      </c>
      <c r="C12" t="s">
        <v>163</v>
      </c>
      <c r="D12" t="s">
        <v>1117</v>
      </c>
      <c r="E12">
        <v>1997</v>
      </c>
      <c r="F12" t="s">
        <v>689</v>
      </c>
      <c r="G12" t="s">
        <v>743</v>
      </c>
      <c r="H12" t="s">
        <v>1118</v>
      </c>
      <c r="I12" t="s">
        <v>1119</v>
      </c>
      <c r="J12" t="s">
        <v>1120</v>
      </c>
      <c r="K12" t="s">
        <v>1121</v>
      </c>
      <c r="L12" t="s">
        <v>1122</v>
      </c>
      <c r="M12" t="s">
        <v>689</v>
      </c>
      <c r="N12" t="s">
        <v>1118</v>
      </c>
      <c r="O12" t="s">
        <v>1119</v>
      </c>
      <c r="P12" t="s">
        <v>1002</v>
      </c>
      <c r="Q12" t="s">
        <v>1155</v>
      </c>
      <c r="R12">
        <v>1998</v>
      </c>
      <c r="S12" t="s">
        <v>1156</v>
      </c>
      <c r="T12" t="s">
        <v>1157</v>
      </c>
      <c r="U12">
        <v>6.18</v>
      </c>
      <c r="V12" t="s">
        <v>1126</v>
      </c>
      <c r="W12" t="s">
        <v>1127</v>
      </c>
      <c r="X12" t="s">
        <v>1158</v>
      </c>
      <c r="Y12">
        <v>1</v>
      </c>
      <c r="AA12">
        <v>0</v>
      </c>
      <c r="AB12">
        <v>0</v>
      </c>
      <c r="AD12">
        <v>0</v>
      </c>
      <c r="AE12">
        <v>0</v>
      </c>
      <c r="AF12">
        <v>134719</v>
      </c>
      <c r="AG12">
        <v>134719</v>
      </c>
    </row>
    <row r="13" spans="1:33" hidden="1" x14ac:dyDescent="0.25">
      <c r="A13" t="s">
        <v>1115</v>
      </c>
      <c r="B13" t="s">
        <v>1116</v>
      </c>
      <c r="C13" t="s">
        <v>163</v>
      </c>
      <c r="D13" t="s">
        <v>1117</v>
      </c>
      <c r="E13">
        <v>1998</v>
      </c>
      <c r="F13" t="s">
        <v>689</v>
      </c>
      <c r="G13" t="s">
        <v>743</v>
      </c>
      <c r="H13" t="s">
        <v>1118</v>
      </c>
      <c r="I13" t="s">
        <v>1119</v>
      </c>
      <c r="J13" t="s">
        <v>1121</v>
      </c>
      <c r="K13" t="s">
        <v>1121</v>
      </c>
      <c r="L13" t="s">
        <v>1122</v>
      </c>
      <c r="M13" t="s">
        <v>689</v>
      </c>
      <c r="N13" t="s">
        <v>1118</v>
      </c>
      <c r="O13" t="s">
        <v>1119</v>
      </c>
      <c r="P13" t="s">
        <v>996</v>
      </c>
      <c r="Q13" t="s">
        <v>1159</v>
      </c>
      <c r="R13">
        <v>1999</v>
      </c>
      <c r="S13" t="s">
        <v>1160</v>
      </c>
      <c r="T13" t="s">
        <v>1160</v>
      </c>
      <c r="U13">
        <v>1</v>
      </c>
      <c r="V13" t="s">
        <v>1138</v>
      </c>
      <c r="W13" t="s">
        <v>1127</v>
      </c>
      <c r="Y13">
        <v>1</v>
      </c>
      <c r="AA13">
        <v>0</v>
      </c>
      <c r="AB13">
        <v>0</v>
      </c>
      <c r="AD13">
        <v>0</v>
      </c>
      <c r="AE13">
        <v>0</v>
      </c>
      <c r="AF13">
        <v>39194</v>
      </c>
      <c r="AG13">
        <v>39194</v>
      </c>
    </row>
    <row r="14" spans="1:33" hidden="1" x14ac:dyDescent="0.25">
      <c r="A14" t="s">
        <v>1115</v>
      </c>
      <c r="B14" t="s">
        <v>1116</v>
      </c>
      <c r="C14" t="s">
        <v>163</v>
      </c>
      <c r="D14" t="s">
        <v>1117</v>
      </c>
      <c r="E14">
        <v>1998</v>
      </c>
      <c r="F14" t="s">
        <v>689</v>
      </c>
      <c r="G14" t="s">
        <v>743</v>
      </c>
      <c r="H14" t="s">
        <v>1118</v>
      </c>
      <c r="I14" t="s">
        <v>1119</v>
      </c>
      <c r="J14" t="s">
        <v>1121</v>
      </c>
      <c r="K14" t="s">
        <v>1121</v>
      </c>
      <c r="L14" t="s">
        <v>1122</v>
      </c>
      <c r="M14" t="s">
        <v>689</v>
      </c>
      <c r="N14" t="s">
        <v>1118</v>
      </c>
      <c r="O14" t="s">
        <v>1119</v>
      </c>
      <c r="P14" t="s">
        <v>1146</v>
      </c>
      <c r="Q14" t="s">
        <v>1161</v>
      </c>
      <c r="R14">
        <v>1999</v>
      </c>
      <c r="S14" t="s">
        <v>1160</v>
      </c>
      <c r="T14" t="s">
        <v>1160</v>
      </c>
      <c r="U14">
        <v>0.75</v>
      </c>
      <c r="V14" t="s">
        <v>1138</v>
      </c>
      <c r="W14" t="s">
        <v>1127</v>
      </c>
      <c r="X14" t="s">
        <v>1162</v>
      </c>
      <c r="Y14">
        <v>1</v>
      </c>
      <c r="AA14">
        <v>0</v>
      </c>
      <c r="AB14">
        <v>0</v>
      </c>
      <c r="AD14">
        <v>0</v>
      </c>
      <c r="AE14">
        <v>0</v>
      </c>
      <c r="AF14">
        <v>189761</v>
      </c>
      <c r="AG14">
        <v>189761</v>
      </c>
    </row>
    <row r="15" spans="1:33" hidden="1" x14ac:dyDescent="0.25">
      <c r="A15" t="s">
        <v>1115</v>
      </c>
      <c r="B15" t="s">
        <v>1116</v>
      </c>
      <c r="C15" t="s">
        <v>163</v>
      </c>
      <c r="D15" t="s">
        <v>1117</v>
      </c>
      <c r="E15">
        <v>1998</v>
      </c>
      <c r="F15" t="s">
        <v>689</v>
      </c>
      <c r="G15" t="s">
        <v>743</v>
      </c>
      <c r="H15" t="s">
        <v>1118</v>
      </c>
      <c r="I15" t="s">
        <v>1119</v>
      </c>
      <c r="J15" t="s">
        <v>1121</v>
      </c>
      <c r="K15" t="s">
        <v>1121</v>
      </c>
      <c r="L15" t="s">
        <v>1122</v>
      </c>
      <c r="M15" t="s">
        <v>689</v>
      </c>
      <c r="N15" t="s">
        <v>1118</v>
      </c>
      <c r="O15" t="s">
        <v>1119</v>
      </c>
      <c r="P15" t="s">
        <v>1002</v>
      </c>
      <c r="Q15" t="s">
        <v>1163</v>
      </c>
      <c r="R15">
        <v>1999</v>
      </c>
      <c r="S15" t="s">
        <v>1164</v>
      </c>
      <c r="T15" t="s">
        <v>1164</v>
      </c>
      <c r="U15">
        <v>6.5</v>
      </c>
      <c r="V15" t="s">
        <v>1126</v>
      </c>
      <c r="W15" t="s">
        <v>1127</v>
      </c>
      <c r="X15" t="s">
        <v>1165</v>
      </c>
      <c r="Y15">
        <v>1</v>
      </c>
      <c r="AA15">
        <v>0</v>
      </c>
      <c r="AB15">
        <v>0</v>
      </c>
      <c r="AD15">
        <v>0</v>
      </c>
      <c r="AE15">
        <v>0</v>
      </c>
      <c r="AF15">
        <v>44602</v>
      </c>
      <c r="AG15">
        <v>44602</v>
      </c>
    </row>
    <row r="16" spans="1:33" hidden="1" x14ac:dyDescent="0.25">
      <c r="A16" t="s">
        <v>1115</v>
      </c>
      <c r="B16" t="s">
        <v>1116</v>
      </c>
      <c r="C16" t="s">
        <v>163</v>
      </c>
      <c r="D16" t="s">
        <v>1117</v>
      </c>
      <c r="E16">
        <v>1998</v>
      </c>
      <c r="F16" t="s">
        <v>689</v>
      </c>
      <c r="G16" t="s">
        <v>743</v>
      </c>
      <c r="H16" t="s">
        <v>1118</v>
      </c>
      <c r="I16" t="s">
        <v>1119</v>
      </c>
      <c r="J16" t="s">
        <v>1120</v>
      </c>
      <c r="K16" t="s">
        <v>1121</v>
      </c>
      <c r="L16" t="s">
        <v>1122</v>
      </c>
      <c r="M16" t="s">
        <v>760</v>
      </c>
      <c r="P16" t="s">
        <v>1002</v>
      </c>
      <c r="Q16" t="s">
        <v>1166</v>
      </c>
      <c r="R16">
        <v>1999</v>
      </c>
      <c r="S16" t="s">
        <v>1167</v>
      </c>
      <c r="T16" t="s">
        <v>1167</v>
      </c>
      <c r="U16">
        <v>8.3000000000000007</v>
      </c>
      <c r="V16" t="s">
        <v>1126</v>
      </c>
      <c r="W16" t="s">
        <v>1153</v>
      </c>
      <c r="Y16">
        <v>1</v>
      </c>
      <c r="AA16">
        <v>0</v>
      </c>
      <c r="AB16">
        <v>0</v>
      </c>
      <c r="AD16">
        <v>0</v>
      </c>
      <c r="AE16">
        <v>0</v>
      </c>
      <c r="AF16">
        <v>179443</v>
      </c>
      <c r="AG16">
        <v>179443</v>
      </c>
    </row>
    <row r="17" spans="1:33" hidden="1" x14ac:dyDescent="0.25">
      <c r="A17" t="s">
        <v>1115</v>
      </c>
      <c r="B17" t="s">
        <v>1116</v>
      </c>
      <c r="C17" t="s">
        <v>163</v>
      </c>
      <c r="D17" t="s">
        <v>1117</v>
      </c>
      <c r="E17">
        <v>1998</v>
      </c>
      <c r="F17" t="s">
        <v>689</v>
      </c>
      <c r="G17" t="s">
        <v>743</v>
      </c>
      <c r="H17" t="s">
        <v>1118</v>
      </c>
      <c r="I17" t="s">
        <v>1119</v>
      </c>
      <c r="J17" t="s">
        <v>1120</v>
      </c>
      <c r="K17" t="s">
        <v>1121</v>
      </c>
      <c r="L17" t="s">
        <v>1122</v>
      </c>
      <c r="M17" t="s">
        <v>689</v>
      </c>
      <c r="N17" t="s">
        <v>1118</v>
      </c>
      <c r="O17" t="s">
        <v>1119</v>
      </c>
      <c r="P17" t="s">
        <v>1002</v>
      </c>
      <c r="Q17" t="s">
        <v>1168</v>
      </c>
      <c r="R17">
        <v>1999</v>
      </c>
      <c r="S17" t="s">
        <v>1169</v>
      </c>
      <c r="T17" t="s">
        <v>1169</v>
      </c>
      <c r="U17">
        <v>3</v>
      </c>
      <c r="V17" t="s">
        <v>1126</v>
      </c>
      <c r="W17" t="s">
        <v>1127</v>
      </c>
      <c r="Y17">
        <v>1</v>
      </c>
      <c r="AA17">
        <v>0</v>
      </c>
      <c r="AB17">
        <v>0</v>
      </c>
      <c r="AD17">
        <v>0</v>
      </c>
      <c r="AE17">
        <v>0</v>
      </c>
      <c r="AF17">
        <v>223936</v>
      </c>
      <c r="AG17">
        <v>223936</v>
      </c>
    </row>
    <row r="18" spans="1:33" hidden="1" x14ac:dyDescent="0.25">
      <c r="A18" t="s">
        <v>1115</v>
      </c>
      <c r="B18" t="s">
        <v>1116</v>
      </c>
      <c r="C18" t="s">
        <v>163</v>
      </c>
      <c r="D18" t="s">
        <v>1117</v>
      </c>
      <c r="E18">
        <v>1999</v>
      </c>
      <c r="F18" t="s">
        <v>689</v>
      </c>
      <c r="G18" t="s">
        <v>743</v>
      </c>
      <c r="H18" t="s">
        <v>1118</v>
      </c>
      <c r="I18" t="s">
        <v>1119</v>
      </c>
      <c r="J18" t="s">
        <v>1120</v>
      </c>
      <c r="K18" t="s">
        <v>1121</v>
      </c>
      <c r="L18" t="s">
        <v>1150</v>
      </c>
      <c r="M18" t="s">
        <v>762</v>
      </c>
      <c r="P18" t="s">
        <v>1083</v>
      </c>
      <c r="Q18" t="s">
        <v>1170</v>
      </c>
      <c r="R18">
        <v>2000</v>
      </c>
      <c r="S18" t="s">
        <v>1171</v>
      </c>
      <c r="T18" t="s">
        <v>1171</v>
      </c>
      <c r="U18">
        <v>8</v>
      </c>
      <c r="V18" t="s">
        <v>1138</v>
      </c>
      <c r="W18" t="s">
        <v>1153</v>
      </c>
      <c r="Y18">
        <v>1</v>
      </c>
      <c r="AA18">
        <v>0</v>
      </c>
      <c r="AB18">
        <v>0</v>
      </c>
      <c r="AD18">
        <v>0</v>
      </c>
      <c r="AE18">
        <v>0</v>
      </c>
      <c r="AF18">
        <v>75051</v>
      </c>
      <c r="AG18">
        <v>75051</v>
      </c>
    </row>
    <row r="19" spans="1:33" hidden="1" x14ac:dyDescent="0.25">
      <c r="A19" t="s">
        <v>1115</v>
      </c>
      <c r="B19" t="s">
        <v>1116</v>
      </c>
      <c r="C19" t="s">
        <v>163</v>
      </c>
      <c r="D19" t="s">
        <v>1117</v>
      </c>
      <c r="E19">
        <v>1999</v>
      </c>
      <c r="F19" t="s">
        <v>689</v>
      </c>
      <c r="G19" t="s">
        <v>743</v>
      </c>
      <c r="H19" t="s">
        <v>1118</v>
      </c>
      <c r="I19" t="s">
        <v>1119</v>
      </c>
      <c r="J19" t="s">
        <v>1120</v>
      </c>
      <c r="K19" t="s">
        <v>1121</v>
      </c>
      <c r="L19" t="s">
        <v>1122</v>
      </c>
      <c r="M19" t="s">
        <v>689</v>
      </c>
      <c r="N19" t="s">
        <v>1118</v>
      </c>
      <c r="O19" t="s">
        <v>1119</v>
      </c>
      <c r="P19" t="s">
        <v>1146</v>
      </c>
      <c r="Q19" t="s">
        <v>1172</v>
      </c>
      <c r="R19">
        <v>2000</v>
      </c>
      <c r="S19" t="s">
        <v>1173</v>
      </c>
      <c r="T19" t="s">
        <v>1173</v>
      </c>
      <c r="U19">
        <v>0.5</v>
      </c>
      <c r="V19" t="s">
        <v>1138</v>
      </c>
      <c r="W19" t="s">
        <v>1127</v>
      </c>
      <c r="Y19">
        <v>1</v>
      </c>
      <c r="AA19">
        <v>0</v>
      </c>
      <c r="AB19">
        <v>0</v>
      </c>
      <c r="AD19">
        <v>0</v>
      </c>
      <c r="AE19">
        <v>0</v>
      </c>
      <c r="AF19">
        <v>935</v>
      </c>
      <c r="AG19">
        <v>935</v>
      </c>
    </row>
    <row r="20" spans="1:33" hidden="1" x14ac:dyDescent="0.25">
      <c r="A20" t="s">
        <v>1115</v>
      </c>
      <c r="B20" t="s">
        <v>1116</v>
      </c>
      <c r="C20" t="s">
        <v>163</v>
      </c>
      <c r="D20" t="s">
        <v>1117</v>
      </c>
      <c r="E20">
        <v>1999</v>
      </c>
      <c r="F20" t="s">
        <v>689</v>
      </c>
      <c r="G20" t="s">
        <v>743</v>
      </c>
      <c r="H20" t="s">
        <v>1118</v>
      </c>
      <c r="I20" t="s">
        <v>1119</v>
      </c>
      <c r="J20" t="s">
        <v>1120</v>
      </c>
      <c r="K20" t="s">
        <v>1121</v>
      </c>
      <c r="L20" t="s">
        <v>1122</v>
      </c>
      <c r="M20" t="s">
        <v>689</v>
      </c>
      <c r="N20" t="s">
        <v>1118</v>
      </c>
      <c r="O20" t="s">
        <v>1119</v>
      </c>
      <c r="P20" t="s">
        <v>1002</v>
      </c>
      <c r="Q20" t="s">
        <v>1174</v>
      </c>
      <c r="R20">
        <v>2000</v>
      </c>
      <c r="S20" t="s">
        <v>1175</v>
      </c>
      <c r="T20" t="s">
        <v>1176</v>
      </c>
      <c r="U20">
        <v>3</v>
      </c>
      <c r="V20" t="s">
        <v>1126</v>
      </c>
      <c r="W20" t="s">
        <v>1127</v>
      </c>
      <c r="Y20">
        <v>1</v>
      </c>
      <c r="AA20">
        <v>0</v>
      </c>
      <c r="AB20">
        <v>0</v>
      </c>
      <c r="AD20">
        <v>0</v>
      </c>
      <c r="AE20">
        <v>0</v>
      </c>
      <c r="AF20">
        <v>349710</v>
      </c>
      <c r="AG20">
        <v>349710</v>
      </c>
    </row>
    <row r="21" spans="1:33" hidden="1" x14ac:dyDescent="0.25">
      <c r="A21" t="s">
        <v>1115</v>
      </c>
      <c r="B21" t="s">
        <v>1116</v>
      </c>
      <c r="C21" t="s">
        <v>163</v>
      </c>
      <c r="D21" t="s">
        <v>1117</v>
      </c>
      <c r="E21">
        <v>2000</v>
      </c>
      <c r="F21" t="s">
        <v>689</v>
      </c>
      <c r="G21" t="s">
        <v>743</v>
      </c>
      <c r="H21" t="s">
        <v>1118</v>
      </c>
      <c r="I21" t="s">
        <v>1119</v>
      </c>
      <c r="J21" t="s">
        <v>1120</v>
      </c>
      <c r="K21" t="s">
        <v>1121</v>
      </c>
      <c r="L21" t="s">
        <v>1122</v>
      </c>
      <c r="M21" t="s">
        <v>744</v>
      </c>
      <c r="N21" t="s">
        <v>1118</v>
      </c>
      <c r="O21" t="s">
        <v>1119</v>
      </c>
      <c r="P21" t="s">
        <v>996</v>
      </c>
      <c r="Q21" t="s">
        <v>1177</v>
      </c>
      <c r="R21">
        <v>2001</v>
      </c>
      <c r="S21" t="s">
        <v>1178</v>
      </c>
      <c r="T21" t="s">
        <v>1179</v>
      </c>
      <c r="U21">
        <v>1.4</v>
      </c>
      <c r="V21" t="s">
        <v>1138</v>
      </c>
      <c r="W21" t="s">
        <v>1127</v>
      </c>
      <c r="Y21">
        <v>1</v>
      </c>
      <c r="AA21">
        <v>0</v>
      </c>
      <c r="AB21">
        <v>0</v>
      </c>
      <c r="AD21">
        <v>0</v>
      </c>
      <c r="AE21">
        <v>0</v>
      </c>
      <c r="AF21">
        <v>211268</v>
      </c>
      <c r="AG21">
        <v>211268</v>
      </c>
    </row>
    <row r="22" spans="1:33" hidden="1" x14ac:dyDescent="0.25">
      <c r="A22" t="s">
        <v>1115</v>
      </c>
      <c r="B22" t="s">
        <v>1116</v>
      </c>
      <c r="C22" t="s">
        <v>163</v>
      </c>
      <c r="D22" t="s">
        <v>1117</v>
      </c>
      <c r="E22">
        <v>2000</v>
      </c>
      <c r="F22" t="s">
        <v>689</v>
      </c>
      <c r="G22" t="s">
        <v>743</v>
      </c>
      <c r="H22" t="s">
        <v>1118</v>
      </c>
      <c r="I22" t="s">
        <v>1119</v>
      </c>
      <c r="J22" t="s">
        <v>1120</v>
      </c>
      <c r="K22" t="s">
        <v>1121</v>
      </c>
      <c r="L22" t="s">
        <v>1122</v>
      </c>
      <c r="M22" t="s">
        <v>749</v>
      </c>
      <c r="P22" t="s">
        <v>996</v>
      </c>
      <c r="Q22" t="s">
        <v>1180</v>
      </c>
      <c r="R22">
        <v>2001</v>
      </c>
      <c r="S22" t="s">
        <v>1181</v>
      </c>
      <c r="T22" t="s">
        <v>1179</v>
      </c>
      <c r="U22">
        <v>1.3</v>
      </c>
      <c r="V22" t="s">
        <v>1138</v>
      </c>
      <c r="W22" t="s">
        <v>1127</v>
      </c>
      <c r="Y22">
        <v>1</v>
      </c>
      <c r="AA22">
        <v>0</v>
      </c>
      <c r="AB22">
        <v>0</v>
      </c>
      <c r="AD22">
        <v>0</v>
      </c>
      <c r="AE22">
        <v>0</v>
      </c>
      <c r="AF22">
        <v>203846</v>
      </c>
      <c r="AG22">
        <v>203846</v>
      </c>
    </row>
    <row r="23" spans="1:33" hidden="1" x14ac:dyDescent="0.25">
      <c r="A23" t="s">
        <v>1115</v>
      </c>
      <c r="B23" t="s">
        <v>1116</v>
      </c>
      <c r="C23" t="s">
        <v>163</v>
      </c>
      <c r="D23" t="s">
        <v>1117</v>
      </c>
      <c r="E23">
        <v>2000</v>
      </c>
      <c r="F23" t="s">
        <v>689</v>
      </c>
      <c r="G23" t="s">
        <v>743</v>
      </c>
      <c r="H23" t="s">
        <v>1118</v>
      </c>
      <c r="I23" t="s">
        <v>1119</v>
      </c>
      <c r="J23" t="s">
        <v>1120</v>
      </c>
      <c r="K23" t="s">
        <v>1121</v>
      </c>
      <c r="L23" t="s">
        <v>1122</v>
      </c>
      <c r="M23" t="s">
        <v>752</v>
      </c>
      <c r="P23" t="s">
        <v>1146</v>
      </c>
      <c r="Q23" t="s">
        <v>1182</v>
      </c>
      <c r="R23">
        <v>2001</v>
      </c>
      <c r="S23" t="s">
        <v>1183</v>
      </c>
      <c r="T23" t="s">
        <v>1183</v>
      </c>
      <c r="U23">
        <v>0.5</v>
      </c>
      <c r="V23" t="s">
        <v>1138</v>
      </c>
      <c r="W23" t="s">
        <v>1127</v>
      </c>
      <c r="Y23">
        <v>1</v>
      </c>
      <c r="AA23">
        <v>0</v>
      </c>
      <c r="AB23">
        <v>0</v>
      </c>
      <c r="AD23">
        <v>0</v>
      </c>
      <c r="AE23">
        <v>0</v>
      </c>
      <c r="AF23">
        <v>7797</v>
      </c>
      <c r="AG23">
        <v>7797</v>
      </c>
    </row>
    <row r="24" spans="1:33" hidden="1" x14ac:dyDescent="0.25">
      <c r="A24" t="s">
        <v>1115</v>
      </c>
      <c r="B24" t="s">
        <v>1116</v>
      </c>
      <c r="C24" t="s">
        <v>163</v>
      </c>
      <c r="D24" t="s">
        <v>1117</v>
      </c>
      <c r="E24">
        <v>2000</v>
      </c>
      <c r="F24" t="s">
        <v>689</v>
      </c>
      <c r="G24" t="s">
        <v>743</v>
      </c>
      <c r="H24" t="s">
        <v>1118</v>
      </c>
      <c r="I24" t="s">
        <v>1119</v>
      </c>
      <c r="J24" t="s">
        <v>1120</v>
      </c>
      <c r="K24" t="s">
        <v>1121</v>
      </c>
      <c r="L24" t="s">
        <v>1122</v>
      </c>
      <c r="M24" t="s">
        <v>752</v>
      </c>
      <c r="P24" t="s">
        <v>996</v>
      </c>
      <c r="Q24" t="s">
        <v>1184</v>
      </c>
      <c r="R24">
        <v>2001</v>
      </c>
      <c r="S24" t="s">
        <v>1181</v>
      </c>
      <c r="T24" t="s">
        <v>1178</v>
      </c>
      <c r="U24">
        <v>1.3</v>
      </c>
      <c r="V24" t="s">
        <v>1138</v>
      </c>
      <c r="W24" t="s">
        <v>1127</v>
      </c>
      <c r="Y24">
        <v>1</v>
      </c>
      <c r="AA24">
        <v>0</v>
      </c>
      <c r="AB24">
        <v>0</v>
      </c>
      <c r="AD24">
        <v>0</v>
      </c>
      <c r="AE24">
        <v>0</v>
      </c>
      <c r="AF24">
        <v>135088</v>
      </c>
      <c r="AG24">
        <v>135088</v>
      </c>
    </row>
    <row r="25" spans="1:33" hidden="1" x14ac:dyDescent="0.25">
      <c r="A25" t="s">
        <v>1115</v>
      </c>
      <c r="B25" t="s">
        <v>1116</v>
      </c>
      <c r="C25" t="s">
        <v>163</v>
      </c>
      <c r="D25" t="s">
        <v>1117</v>
      </c>
      <c r="E25">
        <v>2000</v>
      </c>
      <c r="F25" t="s">
        <v>689</v>
      </c>
      <c r="G25" t="s">
        <v>743</v>
      </c>
      <c r="H25" t="s">
        <v>1118</v>
      </c>
      <c r="I25" t="s">
        <v>1119</v>
      </c>
      <c r="J25" t="s">
        <v>1120</v>
      </c>
      <c r="K25" t="s">
        <v>1121</v>
      </c>
      <c r="L25" t="s">
        <v>1122</v>
      </c>
      <c r="M25" t="s">
        <v>797</v>
      </c>
      <c r="N25" t="s">
        <v>1118</v>
      </c>
      <c r="O25" t="s">
        <v>1119</v>
      </c>
      <c r="P25" t="s">
        <v>996</v>
      </c>
      <c r="Q25" t="s">
        <v>1185</v>
      </c>
      <c r="R25">
        <v>2001</v>
      </c>
      <c r="S25" t="s">
        <v>1186</v>
      </c>
      <c r="T25" t="s">
        <v>1186</v>
      </c>
      <c r="U25">
        <v>1.1000000000000001</v>
      </c>
      <c r="V25" t="s">
        <v>1138</v>
      </c>
      <c r="W25" t="s">
        <v>1127</v>
      </c>
      <c r="Y25">
        <v>1</v>
      </c>
      <c r="AA25">
        <v>0</v>
      </c>
      <c r="AB25">
        <v>0</v>
      </c>
      <c r="AD25">
        <v>0</v>
      </c>
      <c r="AE25">
        <v>0</v>
      </c>
      <c r="AF25">
        <v>17082</v>
      </c>
      <c r="AG25">
        <v>17082</v>
      </c>
    </row>
    <row r="26" spans="1:33" hidden="1" x14ac:dyDescent="0.25">
      <c r="A26" t="s">
        <v>1115</v>
      </c>
      <c r="B26" t="s">
        <v>1116</v>
      </c>
      <c r="C26" t="s">
        <v>163</v>
      </c>
      <c r="D26" t="s">
        <v>1117</v>
      </c>
      <c r="E26">
        <v>2000</v>
      </c>
      <c r="F26" t="s">
        <v>689</v>
      </c>
      <c r="G26" t="s">
        <v>743</v>
      </c>
      <c r="H26" t="s">
        <v>1118</v>
      </c>
      <c r="I26" t="s">
        <v>1119</v>
      </c>
      <c r="J26" t="s">
        <v>1120</v>
      </c>
      <c r="K26" t="s">
        <v>1121</v>
      </c>
      <c r="L26" t="s">
        <v>1122</v>
      </c>
      <c r="M26" t="s">
        <v>689</v>
      </c>
      <c r="N26" t="s">
        <v>1118</v>
      </c>
      <c r="O26" t="s">
        <v>1119</v>
      </c>
      <c r="P26" t="s">
        <v>1146</v>
      </c>
      <c r="Q26" t="s">
        <v>1187</v>
      </c>
      <c r="R26">
        <v>2001</v>
      </c>
      <c r="S26" t="s">
        <v>1188</v>
      </c>
      <c r="T26" t="s">
        <v>1188</v>
      </c>
      <c r="U26">
        <v>0.5</v>
      </c>
      <c r="V26" t="s">
        <v>1138</v>
      </c>
      <c r="W26" t="s">
        <v>1127</v>
      </c>
      <c r="Y26">
        <v>1</v>
      </c>
      <c r="AA26">
        <v>0</v>
      </c>
      <c r="AB26">
        <v>0</v>
      </c>
      <c r="AD26">
        <v>0</v>
      </c>
      <c r="AE26">
        <v>0</v>
      </c>
      <c r="AF26">
        <v>3755</v>
      </c>
      <c r="AG26">
        <v>3755</v>
      </c>
    </row>
    <row r="27" spans="1:33" hidden="1" x14ac:dyDescent="0.25">
      <c r="A27" t="s">
        <v>1115</v>
      </c>
      <c r="B27" t="s">
        <v>1116</v>
      </c>
      <c r="C27" t="s">
        <v>163</v>
      </c>
      <c r="D27" t="s">
        <v>1117</v>
      </c>
      <c r="E27">
        <v>2000</v>
      </c>
      <c r="F27" t="s">
        <v>689</v>
      </c>
      <c r="G27" t="s">
        <v>743</v>
      </c>
      <c r="H27" t="s">
        <v>1118</v>
      </c>
      <c r="I27" t="s">
        <v>1119</v>
      </c>
      <c r="J27" t="s">
        <v>1120</v>
      </c>
      <c r="K27" t="s">
        <v>1121</v>
      </c>
      <c r="L27" t="s">
        <v>1122</v>
      </c>
      <c r="M27" t="s">
        <v>689</v>
      </c>
      <c r="N27" t="s">
        <v>1118</v>
      </c>
      <c r="O27" t="s">
        <v>1119</v>
      </c>
      <c r="P27" t="s">
        <v>996</v>
      </c>
      <c r="Q27" t="s">
        <v>1189</v>
      </c>
      <c r="R27">
        <v>2001</v>
      </c>
      <c r="S27" t="s">
        <v>1190</v>
      </c>
      <c r="T27" t="s">
        <v>1191</v>
      </c>
      <c r="U27">
        <v>2</v>
      </c>
      <c r="V27" t="s">
        <v>1138</v>
      </c>
      <c r="W27" t="s">
        <v>1127</v>
      </c>
      <c r="Y27">
        <v>1</v>
      </c>
      <c r="AA27">
        <v>0</v>
      </c>
      <c r="AB27">
        <v>0</v>
      </c>
      <c r="AD27">
        <v>0</v>
      </c>
      <c r="AE27">
        <v>0</v>
      </c>
      <c r="AF27">
        <v>166136</v>
      </c>
      <c r="AG27">
        <v>166136</v>
      </c>
    </row>
    <row r="28" spans="1:33" hidden="1" x14ac:dyDescent="0.25">
      <c r="A28" t="s">
        <v>1115</v>
      </c>
      <c r="B28" t="s">
        <v>1116</v>
      </c>
      <c r="C28" t="s">
        <v>163</v>
      </c>
      <c r="D28" t="s">
        <v>1117</v>
      </c>
      <c r="E28">
        <v>2000</v>
      </c>
      <c r="F28" t="s">
        <v>689</v>
      </c>
      <c r="G28" t="s">
        <v>743</v>
      </c>
      <c r="H28" t="s">
        <v>1118</v>
      </c>
      <c r="I28" t="s">
        <v>1119</v>
      </c>
      <c r="J28" t="s">
        <v>1120</v>
      </c>
      <c r="K28" t="s">
        <v>1121</v>
      </c>
      <c r="L28" t="s">
        <v>1122</v>
      </c>
      <c r="M28" t="s">
        <v>823</v>
      </c>
      <c r="P28" t="s">
        <v>1146</v>
      </c>
      <c r="Q28" t="s">
        <v>1192</v>
      </c>
      <c r="R28">
        <v>2001</v>
      </c>
      <c r="S28" t="s">
        <v>1193</v>
      </c>
      <c r="T28" t="s">
        <v>1193</v>
      </c>
      <c r="U28">
        <v>0.5</v>
      </c>
      <c r="V28" t="s">
        <v>1138</v>
      </c>
      <c r="W28" t="s">
        <v>1127</v>
      </c>
      <c r="Y28">
        <v>1</v>
      </c>
      <c r="AA28">
        <v>0</v>
      </c>
      <c r="AB28">
        <v>0</v>
      </c>
      <c r="AD28">
        <v>0</v>
      </c>
      <c r="AE28">
        <v>0</v>
      </c>
      <c r="AF28">
        <v>2430</v>
      </c>
      <c r="AG28">
        <v>2430</v>
      </c>
    </row>
    <row r="29" spans="1:33" hidden="1" x14ac:dyDescent="0.25">
      <c r="A29" t="s">
        <v>1194</v>
      </c>
      <c r="B29" t="s">
        <v>699</v>
      </c>
      <c r="C29" t="s">
        <v>163</v>
      </c>
      <c r="D29" t="s">
        <v>1117</v>
      </c>
      <c r="E29">
        <v>1983</v>
      </c>
      <c r="F29" t="s">
        <v>699</v>
      </c>
      <c r="G29" t="s">
        <v>743</v>
      </c>
      <c r="H29" t="s">
        <v>1195</v>
      </c>
      <c r="I29" t="s">
        <v>1196</v>
      </c>
      <c r="J29" t="s">
        <v>1197</v>
      </c>
      <c r="K29" t="s">
        <v>1121</v>
      </c>
      <c r="L29" t="s">
        <v>1198</v>
      </c>
      <c r="M29" t="s">
        <v>699</v>
      </c>
      <c r="N29" t="s">
        <v>1195</v>
      </c>
      <c r="O29" t="s">
        <v>1196</v>
      </c>
      <c r="P29" t="s">
        <v>1002</v>
      </c>
      <c r="Q29" t="s">
        <v>1199</v>
      </c>
      <c r="R29">
        <v>1984</v>
      </c>
      <c r="S29" t="s">
        <v>1200</v>
      </c>
      <c r="T29" t="s">
        <v>1201</v>
      </c>
      <c r="U29">
        <v>3.8</v>
      </c>
      <c r="V29" t="s">
        <v>1126</v>
      </c>
      <c r="W29" t="s">
        <v>1127</v>
      </c>
      <c r="Y29">
        <v>1</v>
      </c>
      <c r="Z29" t="s">
        <v>1132</v>
      </c>
      <c r="AA29">
        <v>9785</v>
      </c>
      <c r="AB29">
        <v>548</v>
      </c>
      <c r="AD29">
        <v>0</v>
      </c>
      <c r="AE29">
        <v>0</v>
      </c>
      <c r="AG29">
        <v>10333</v>
      </c>
    </row>
    <row r="30" spans="1:33" hidden="1" x14ac:dyDescent="0.25">
      <c r="A30" t="s">
        <v>1194</v>
      </c>
      <c r="B30" t="s">
        <v>699</v>
      </c>
      <c r="C30" t="s">
        <v>163</v>
      </c>
      <c r="D30" t="s">
        <v>1117</v>
      </c>
      <c r="E30">
        <v>1983</v>
      </c>
      <c r="F30" t="s">
        <v>699</v>
      </c>
      <c r="G30" t="s">
        <v>743</v>
      </c>
      <c r="H30" t="s">
        <v>1195</v>
      </c>
      <c r="I30" t="s">
        <v>1196</v>
      </c>
      <c r="J30" t="s">
        <v>1197</v>
      </c>
      <c r="K30" t="s">
        <v>1121</v>
      </c>
      <c r="L30" t="s">
        <v>1198</v>
      </c>
      <c r="M30" t="s">
        <v>699</v>
      </c>
      <c r="N30" t="s">
        <v>1195</v>
      </c>
      <c r="O30" t="s">
        <v>1196</v>
      </c>
      <c r="P30" t="s">
        <v>1002</v>
      </c>
      <c r="Q30" t="s">
        <v>1202</v>
      </c>
      <c r="R30">
        <v>1984</v>
      </c>
      <c r="S30" t="s">
        <v>1203</v>
      </c>
      <c r="T30" t="s">
        <v>1204</v>
      </c>
      <c r="U30">
        <v>5</v>
      </c>
      <c r="V30" t="s">
        <v>1126</v>
      </c>
      <c r="W30" t="s">
        <v>1127</v>
      </c>
      <c r="Y30">
        <v>1</v>
      </c>
      <c r="AA30">
        <v>0</v>
      </c>
      <c r="AB30">
        <v>0</v>
      </c>
      <c r="AD30">
        <v>0</v>
      </c>
      <c r="AE30">
        <v>0</v>
      </c>
      <c r="AF30">
        <v>2505</v>
      </c>
      <c r="AG30">
        <v>2505</v>
      </c>
    </row>
    <row r="31" spans="1:33" hidden="1" x14ac:dyDescent="0.25">
      <c r="A31" t="s">
        <v>1194</v>
      </c>
      <c r="B31" t="s">
        <v>699</v>
      </c>
      <c r="C31" t="s">
        <v>163</v>
      </c>
      <c r="D31" t="s">
        <v>1117</v>
      </c>
      <c r="E31">
        <v>1984</v>
      </c>
      <c r="F31" t="s">
        <v>699</v>
      </c>
      <c r="G31" t="s">
        <v>743</v>
      </c>
      <c r="H31" t="s">
        <v>1195</v>
      </c>
      <c r="I31" t="s">
        <v>1196</v>
      </c>
      <c r="J31" t="s">
        <v>1197</v>
      </c>
      <c r="K31" t="s">
        <v>1205</v>
      </c>
      <c r="L31" t="s">
        <v>1198</v>
      </c>
      <c r="M31" t="s">
        <v>699</v>
      </c>
      <c r="N31" t="s">
        <v>1195</v>
      </c>
      <c r="O31" t="s">
        <v>1196</v>
      </c>
      <c r="P31" t="s">
        <v>1002</v>
      </c>
      <c r="Q31" t="s">
        <v>1206</v>
      </c>
      <c r="R31">
        <v>1985</v>
      </c>
      <c r="S31" t="s">
        <v>1207</v>
      </c>
      <c r="T31" t="s">
        <v>1208</v>
      </c>
      <c r="U31">
        <v>5.5</v>
      </c>
      <c r="V31" t="s">
        <v>1126</v>
      </c>
      <c r="W31" t="s">
        <v>1127</v>
      </c>
      <c r="X31" t="s">
        <v>1209</v>
      </c>
      <c r="Y31">
        <v>1</v>
      </c>
      <c r="AA31">
        <v>0</v>
      </c>
      <c r="AB31">
        <v>0</v>
      </c>
      <c r="AC31" t="s">
        <v>1210</v>
      </c>
      <c r="AD31">
        <v>7680</v>
      </c>
      <c r="AE31">
        <v>0</v>
      </c>
      <c r="AG31">
        <v>7680</v>
      </c>
    </row>
    <row r="32" spans="1:33" hidden="1" x14ac:dyDescent="0.25">
      <c r="A32" t="s">
        <v>1194</v>
      </c>
      <c r="B32" t="s">
        <v>699</v>
      </c>
      <c r="C32" t="s">
        <v>163</v>
      </c>
      <c r="D32" t="s">
        <v>1117</v>
      </c>
      <c r="E32">
        <v>1984</v>
      </c>
      <c r="F32" t="s">
        <v>699</v>
      </c>
      <c r="G32" t="s">
        <v>743</v>
      </c>
      <c r="H32" t="s">
        <v>1195</v>
      </c>
      <c r="I32" t="s">
        <v>1196</v>
      </c>
      <c r="J32" t="s">
        <v>1197</v>
      </c>
      <c r="K32" t="s">
        <v>1121</v>
      </c>
      <c r="L32" t="s">
        <v>1198</v>
      </c>
      <c r="M32" t="s">
        <v>699</v>
      </c>
      <c r="N32" t="s">
        <v>1195</v>
      </c>
      <c r="O32" t="s">
        <v>1196</v>
      </c>
      <c r="P32" t="s">
        <v>1002</v>
      </c>
      <c r="Q32" t="s">
        <v>1211</v>
      </c>
      <c r="R32">
        <v>1985</v>
      </c>
      <c r="S32" t="s">
        <v>1207</v>
      </c>
      <c r="T32" t="s">
        <v>1208</v>
      </c>
      <c r="U32">
        <v>5.5</v>
      </c>
      <c r="V32" t="s">
        <v>1126</v>
      </c>
      <c r="W32" t="s">
        <v>1127</v>
      </c>
      <c r="X32" t="s">
        <v>1212</v>
      </c>
      <c r="Y32">
        <v>1</v>
      </c>
      <c r="AA32">
        <v>0</v>
      </c>
      <c r="AB32">
        <v>0</v>
      </c>
      <c r="AC32" t="s">
        <v>1213</v>
      </c>
      <c r="AD32">
        <v>31444</v>
      </c>
      <c r="AE32">
        <v>0</v>
      </c>
      <c r="AG32">
        <v>31444</v>
      </c>
    </row>
    <row r="33" spans="1:33" hidden="1" x14ac:dyDescent="0.25">
      <c r="A33" t="s">
        <v>1194</v>
      </c>
      <c r="B33" t="s">
        <v>699</v>
      </c>
      <c r="C33" t="s">
        <v>163</v>
      </c>
      <c r="D33" t="s">
        <v>1117</v>
      </c>
      <c r="E33">
        <v>1985</v>
      </c>
      <c r="F33" t="s">
        <v>699</v>
      </c>
      <c r="G33" t="s">
        <v>743</v>
      </c>
      <c r="H33" t="s">
        <v>1195</v>
      </c>
      <c r="I33" t="s">
        <v>1196</v>
      </c>
      <c r="J33" t="s">
        <v>1120</v>
      </c>
      <c r="K33" t="s">
        <v>1121</v>
      </c>
      <c r="L33" t="s">
        <v>1198</v>
      </c>
      <c r="M33" t="s">
        <v>699</v>
      </c>
      <c r="N33" t="s">
        <v>1195</v>
      </c>
      <c r="O33" t="s">
        <v>1196</v>
      </c>
      <c r="P33" t="s">
        <v>996</v>
      </c>
      <c r="Q33" t="s">
        <v>1214</v>
      </c>
      <c r="R33">
        <v>1986</v>
      </c>
      <c r="S33" t="s">
        <v>1215</v>
      </c>
      <c r="T33" t="s">
        <v>1216</v>
      </c>
      <c r="U33">
        <v>2.35</v>
      </c>
      <c r="V33" t="s">
        <v>1138</v>
      </c>
      <c r="W33" t="s">
        <v>1127</v>
      </c>
      <c r="Y33">
        <v>1</v>
      </c>
      <c r="Z33" t="s">
        <v>1132</v>
      </c>
      <c r="AA33">
        <v>25952</v>
      </c>
      <c r="AB33">
        <v>802</v>
      </c>
      <c r="AD33">
        <v>0</v>
      </c>
      <c r="AE33">
        <v>0</v>
      </c>
      <c r="AF33">
        <v>14500</v>
      </c>
      <c r="AG33">
        <v>41254</v>
      </c>
    </row>
    <row r="34" spans="1:33" hidden="1" x14ac:dyDescent="0.25">
      <c r="A34" t="s">
        <v>1194</v>
      </c>
      <c r="B34" t="s">
        <v>699</v>
      </c>
      <c r="C34" t="s">
        <v>163</v>
      </c>
      <c r="D34" t="s">
        <v>1117</v>
      </c>
      <c r="E34">
        <v>1985</v>
      </c>
      <c r="F34" t="s">
        <v>699</v>
      </c>
      <c r="G34" t="s">
        <v>743</v>
      </c>
      <c r="H34" t="s">
        <v>1195</v>
      </c>
      <c r="I34" t="s">
        <v>1196</v>
      </c>
      <c r="J34" t="s">
        <v>1120</v>
      </c>
      <c r="K34" t="s">
        <v>1121</v>
      </c>
      <c r="L34" t="s">
        <v>1198</v>
      </c>
      <c r="M34" t="s">
        <v>699</v>
      </c>
      <c r="N34" t="s">
        <v>1195</v>
      </c>
      <c r="O34" t="s">
        <v>1196</v>
      </c>
      <c r="P34" t="s">
        <v>996</v>
      </c>
      <c r="Q34" t="s">
        <v>1217</v>
      </c>
      <c r="R34">
        <v>1986</v>
      </c>
      <c r="S34" t="s">
        <v>1215</v>
      </c>
      <c r="T34" t="s">
        <v>1218</v>
      </c>
      <c r="U34">
        <v>2.2999999999999998</v>
      </c>
      <c r="V34" t="s">
        <v>1138</v>
      </c>
      <c r="W34" t="s">
        <v>1127</v>
      </c>
      <c r="Y34">
        <v>1</v>
      </c>
      <c r="Z34" t="s">
        <v>1132</v>
      </c>
      <c r="AA34">
        <v>24338</v>
      </c>
      <c r="AB34">
        <v>729</v>
      </c>
      <c r="AD34">
        <v>0</v>
      </c>
      <c r="AE34">
        <v>0</v>
      </c>
      <c r="AF34">
        <v>2000</v>
      </c>
      <c r="AG34">
        <v>27067</v>
      </c>
    </row>
    <row r="35" spans="1:33" hidden="1" x14ac:dyDescent="0.25">
      <c r="A35" t="s">
        <v>1194</v>
      </c>
      <c r="B35" t="s">
        <v>699</v>
      </c>
      <c r="C35" t="s">
        <v>163</v>
      </c>
      <c r="D35" t="s">
        <v>1117</v>
      </c>
      <c r="E35">
        <v>1985</v>
      </c>
      <c r="F35" t="s">
        <v>699</v>
      </c>
      <c r="G35" t="s">
        <v>743</v>
      </c>
      <c r="H35" t="s">
        <v>1195</v>
      </c>
      <c r="I35" t="s">
        <v>1196</v>
      </c>
      <c r="J35" t="s">
        <v>1120</v>
      </c>
      <c r="K35" t="s">
        <v>1121</v>
      </c>
      <c r="L35" t="s">
        <v>1198</v>
      </c>
      <c r="M35" t="s">
        <v>699</v>
      </c>
      <c r="N35" t="s">
        <v>1195</v>
      </c>
      <c r="O35" t="s">
        <v>1196</v>
      </c>
      <c r="P35" t="s">
        <v>996</v>
      </c>
      <c r="Q35" t="s">
        <v>1219</v>
      </c>
      <c r="R35">
        <v>1986</v>
      </c>
      <c r="S35" t="s">
        <v>1215</v>
      </c>
      <c r="T35" t="s">
        <v>1220</v>
      </c>
      <c r="U35">
        <v>2</v>
      </c>
      <c r="V35" t="s">
        <v>1138</v>
      </c>
      <c r="W35" t="s">
        <v>1127</v>
      </c>
      <c r="Y35">
        <v>1</v>
      </c>
      <c r="Z35" t="s">
        <v>1132</v>
      </c>
      <c r="AA35">
        <v>25328</v>
      </c>
      <c r="AB35">
        <v>680</v>
      </c>
      <c r="AD35">
        <v>0</v>
      </c>
      <c r="AE35">
        <v>0</v>
      </c>
      <c r="AF35">
        <v>5000</v>
      </c>
      <c r="AG35">
        <v>31008</v>
      </c>
    </row>
    <row r="36" spans="1:33" hidden="1" x14ac:dyDescent="0.25">
      <c r="A36" t="s">
        <v>1194</v>
      </c>
      <c r="B36" t="s">
        <v>699</v>
      </c>
      <c r="C36" t="s">
        <v>163</v>
      </c>
      <c r="D36" t="s">
        <v>1117</v>
      </c>
      <c r="E36">
        <v>1985</v>
      </c>
      <c r="F36" t="s">
        <v>699</v>
      </c>
      <c r="G36" t="s">
        <v>743</v>
      </c>
      <c r="H36" t="s">
        <v>1195</v>
      </c>
      <c r="I36" t="s">
        <v>1196</v>
      </c>
      <c r="J36" t="s">
        <v>1120</v>
      </c>
      <c r="K36" t="s">
        <v>1121</v>
      </c>
      <c r="L36" t="s">
        <v>1198</v>
      </c>
      <c r="M36" t="s">
        <v>699</v>
      </c>
      <c r="N36" t="s">
        <v>1195</v>
      </c>
      <c r="O36" t="s">
        <v>1196</v>
      </c>
      <c r="P36" t="s">
        <v>996</v>
      </c>
      <c r="Q36" t="s">
        <v>1221</v>
      </c>
      <c r="R36">
        <v>1986</v>
      </c>
      <c r="S36" t="s">
        <v>1215</v>
      </c>
      <c r="T36" t="s">
        <v>1216</v>
      </c>
      <c r="U36">
        <v>2.2999999999999998</v>
      </c>
      <c r="V36" t="s">
        <v>1138</v>
      </c>
      <c r="W36" t="s">
        <v>1127</v>
      </c>
      <c r="Y36">
        <v>1</v>
      </c>
      <c r="AA36">
        <v>0</v>
      </c>
      <c r="AB36">
        <v>0</v>
      </c>
      <c r="AD36">
        <v>0</v>
      </c>
      <c r="AE36">
        <v>0</v>
      </c>
      <c r="AF36">
        <v>25867</v>
      </c>
      <c r="AG36">
        <v>25867</v>
      </c>
    </row>
    <row r="37" spans="1:33" hidden="1" x14ac:dyDescent="0.25">
      <c r="A37" t="s">
        <v>1194</v>
      </c>
      <c r="B37" t="s">
        <v>699</v>
      </c>
      <c r="C37" t="s">
        <v>163</v>
      </c>
      <c r="D37" t="s">
        <v>1117</v>
      </c>
      <c r="E37">
        <v>1986</v>
      </c>
      <c r="F37" t="s">
        <v>678</v>
      </c>
      <c r="G37" t="s">
        <v>743</v>
      </c>
      <c r="H37" t="s">
        <v>1195</v>
      </c>
      <c r="I37" t="s">
        <v>1196</v>
      </c>
      <c r="J37" t="s">
        <v>1197</v>
      </c>
      <c r="K37" t="s">
        <v>1121</v>
      </c>
      <c r="L37" t="s">
        <v>1198</v>
      </c>
      <c r="M37" t="s">
        <v>678</v>
      </c>
      <c r="N37" t="s">
        <v>1195</v>
      </c>
      <c r="O37" t="s">
        <v>1196</v>
      </c>
      <c r="P37" t="s">
        <v>1002</v>
      </c>
      <c r="Q37" t="s">
        <v>1222</v>
      </c>
      <c r="R37">
        <v>1987</v>
      </c>
      <c r="S37" t="s">
        <v>1223</v>
      </c>
      <c r="T37" t="s">
        <v>1224</v>
      </c>
      <c r="U37">
        <v>4.5</v>
      </c>
      <c r="V37" t="s">
        <v>1126</v>
      </c>
      <c r="W37" t="s">
        <v>1127</v>
      </c>
      <c r="X37" t="s">
        <v>1212</v>
      </c>
      <c r="Y37">
        <v>1</v>
      </c>
      <c r="AA37">
        <v>0</v>
      </c>
      <c r="AB37">
        <v>0</v>
      </c>
      <c r="AC37" t="s">
        <v>1210</v>
      </c>
      <c r="AD37">
        <v>45000</v>
      </c>
      <c r="AE37">
        <v>0</v>
      </c>
      <c r="AG37">
        <v>45000</v>
      </c>
    </row>
    <row r="38" spans="1:33" hidden="1" x14ac:dyDescent="0.25">
      <c r="A38" t="s">
        <v>1194</v>
      </c>
      <c r="B38" t="s">
        <v>699</v>
      </c>
      <c r="C38" t="s">
        <v>163</v>
      </c>
      <c r="D38" t="s">
        <v>1117</v>
      </c>
      <c r="E38">
        <v>1986</v>
      </c>
      <c r="F38" t="s">
        <v>699</v>
      </c>
      <c r="G38" t="s">
        <v>743</v>
      </c>
      <c r="H38" t="s">
        <v>1195</v>
      </c>
      <c r="I38" t="s">
        <v>1196</v>
      </c>
      <c r="J38" t="s">
        <v>1120</v>
      </c>
      <c r="K38" t="s">
        <v>1121</v>
      </c>
      <c r="L38" t="s">
        <v>1198</v>
      </c>
      <c r="M38" t="s">
        <v>699</v>
      </c>
      <c r="N38" t="s">
        <v>1195</v>
      </c>
      <c r="O38" t="s">
        <v>1196</v>
      </c>
      <c r="P38" t="s">
        <v>1002</v>
      </c>
      <c r="Q38" t="s">
        <v>1225</v>
      </c>
      <c r="R38">
        <v>1987</v>
      </c>
      <c r="S38" t="s">
        <v>1226</v>
      </c>
      <c r="T38" t="s">
        <v>1227</v>
      </c>
      <c r="U38">
        <v>6</v>
      </c>
      <c r="V38" t="s">
        <v>1126</v>
      </c>
      <c r="W38" t="s">
        <v>1127</v>
      </c>
      <c r="X38" t="s">
        <v>1212</v>
      </c>
      <c r="Y38">
        <v>1</v>
      </c>
      <c r="AA38">
        <v>0</v>
      </c>
      <c r="AB38">
        <v>0</v>
      </c>
      <c r="AC38" t="s">
        <v>1213</v>
      </c>
      <c r="AD38">
        <v>150000</v>
      </c>
      <c r="AE38">
        <v>0</v>
      </c>
      <c r="AF38">
        <v>180000</v>
      </c>
      <c r="AG38">
        <v>330000</v>
      </c>
    </row>
    <row r="39" spans="1:33" hidden="1" x14ac:dyDescent="0.25">
      <c r="A39" t="s">
        <v>1194</v>
      </c>
      <c r="B39" t="s">
        <v>699</v>
      </c>
      <c r="C39" t="s">
        <v>163</v>
      </c>
      <c r="D39" t="s">
        <v>1117</v>
      </c>
      <c r="E39">
        <v>1987</v>
      </c>
      <c r="F39" t="s">
        <v>678</v>
      </c>
      <c r="G39" t="s">
        <v>743</v>
      </c>
      <c r="H39" t="s">
        <v>1195</v>
      </c>
      <c r="I39" t="s">
        <v>1196</v>
      </c>
      <c r="J39" t="s">
        <v>1120</v>
      </c>
      <c r="K39" t="s">
        <v>1121</v>
      </c>
      <c r="L39" t="s">
        <v>1198</v>
      </c>
      <c r="M39" t="s">
        <v>678</v>
      </c>
      <c r="N39" t="s">
        <v>1195</v>
      </c>
      <c r="O39" t="s">
        <v>1196</v>
      </c>
      <c r="P39" t="s">
        <v>1002</v>
      </c>
      <c r="Q39" t="s">
        <v>1228</v>
      </c>
      <c r="R39">
        <v>1988</v>
      </c>
      <c r="S39" t="s">
        <v>1229</v>
      </c>
      <c r="T39" t="s">
        <v>1230</v>
      </c>
      <c r="U39">
        <v>4.5</v>
      </c>
      <c r="V39" t="s">
        <v>1126</v>
      </c>
      <c r="W39" t="s">
        <v>1127</v>
      </c>
      <c r="X39" t="s">
        <v>1212</v>
      </c>
      <c r="Y39">
        <v>1</v>
      </c>
      <c r="AA39">
        <v>0</v>
      </c>
      <c r="AB39">
        <v>0</v>
      </c>
      <c r="AC39" t="s">
        <v>1210</v>
      </c>
      <c r="AD39">
        <v>100000</v>
      </c>
      <c r="AE39">
        <v>0</v>
      </c>
      <c r="AF39">
        <v>45294</v>
      </c>
      <c r="AG39">
        <v>145294</v>
      </c>
    </row>
    <row r="40" spans="1:33" hidden="1" x14ac:dyDescent="0.25">
      <c r="A40" t="s">
        <v>1194</v>
      </c>
      <c r="B40" t="s">
        <v>699</v>
      </c>
      <c r="C40" t="s">
        <v>163</v>
      </c>
      <c r="D40" t="s">
        <v>1117</v>
      </c>
      <c r="E40">
        <v>1987</v>
      </c>
      <c r="F40" t="s">
        <v>699</v>
      </c>
      <c r="G40" t="s">
        <v>743</v>
      </c>
      <c r="H40" t="s">
        <v>1195</v>
      </c>
      <c r="I40" t="s">
        <v>1196</v>
      </c>
      <c r="J40" t="s">
        <v>1120</v>
      </c>
      <c r="K40" t="s">
        <v>1121</v>
      </c>
      <c r="L40" t="s">
        <v>1198</v>
      </c>
      <c r="M40" t="s">
        <v>699</v>
      </c>
      <c r="N40" t="s">
        <v>1195</v>
      </c>
      <c r="O40" t="s">
        <v>1196</v>
      </c>
      <c r="P40" t="s">
        <v>1002</v>
      </c>
      <c r="Q40" t="s">
        <v>1231</v>
      </c>
      <c r="R40">
        <v>1988</v>
      </c>
      <c r="S40" t="s">
        <v>1232</v>
      </c>
      <c r="T40" t="s">
        <v>1233</v>
      </c>
      <c r="U40">
        <v>4.5</v>
      </c>
      <c r="V40" t="s">
        <v>1126</v>
      </c>
      <c r="W40" t="s">
        <v>1127</v>
      </c>
      <c r="X40" t="s">
        <v>1212</v>
      </c>
      <c r="Y40">
        <v>1</v>
      </c>
      <c r="AA40">
        <v>0</v>
      </c>
      <c r="AB40">
        <v>0</v>
      </c>
      <c r="AC40" t="s">
        <v>1213</v>
      </c>
      <c r="AD40">
        <v>145118</v>
      </c>
      <c r="AE40">
        <v>0</v>
      </c>
      <c r="AG40">
        <v>145118</v>
      </c>
    </row>
    <row r="41" spans="1:33" hidden="1" x14ac:dyDescent="0.25">
      <c r="A41" t="s">
        <v>1194</v>
      </c>
      <c r="B41" t="s">
        <v>699</v>
      </c>
      <c r="C41" t="s">
        <v>163</v>
      </c>
      <c r="D41" t="s">
        <v>1117</v>
      </c>
      <c r="E41">
        <v>1988</v>
      </c>
      <c r="F41" t="s">
        <v>678</v>
      </c>
      <c r="G41" t="s">
        <v>743</v>
      </c>
      <c r="H41" t="s">
        <v>1195</v>
      </c>
      <c r="I41" t="s">
        <v>1196</v>
      </c>
      <c r="J41" t="s">
        <v>1120</v>
      </c>
      <c r="K41" t="s">
        <v>1121</v>
      </c>
      <c r="L41" t="s">
        <v>1198</v>
      </c>
      <c r="M41" t="s">
        <v>678</v>
      </c>
      <c r="N41" t="s">
        <v>1195</v>
      </c>
      <c r="O41" t="s">
        <v>1196</v>
      </c>
      <c r="P41" t="s">
        <v>996</v>
      </c>
      <c r="Q41" t="s">
        <v>1234</v>
      </c>
      <c r="R41">
        <v>1989</v>
      </c>
      <c r="S41" t="s">
        <v>1235</v>
      </c>
      <c r="T41" t="s">
        <v>1236</v>
      </c>
      <c r="U41">
        <v>3.5</v>
      </c>
      <c r="V41" t="s">
        <v>1138</v>
      </c>
      <c r="W41" t="s">
        <v>1127</v>
      </c>
      <c r="X41" t="s">
        <v>1237</v>
      </c>
      <c r="Y41">
        <v>1</v>
      </c>
      <c r="AA41">
        <v>0</v>
      </c>
      <c r="AB41">
        <v>0</v>
      </c>
      <c r="AC41" t="s">
        <v>1213</v>
      </c>
      <c r="AD41">
        <v>50280</v>
      </c>
      <c r="AE41">
        <v>0</v>
      </c>
      <c r="AF41">
        <v>150893</v>
      </c>
      <c r="AG41">
        <v>201173</v>
      </c>
    </row>
    <row r="42" spans="1:33" hidden="1" x14ac:dyDescent="0.25">
      <c r="A42" t="s">
        <v>1194</v>
      </c>
      <c r="B42" t="s">
        <v>699</v>
      </c>
      <c r="C42" t="s">
        <v>163</v>
      </c>
      <c r="D42" t="s">
        <v>1117</v>
      </c>
      <c r="E42">
        <v>1988</v>
      </c>
      <c r="F42" t="s">
        <v>699</v>
      </c>
      <c r="G42" t="s">
        <v>743</v>
      </c>
      <c r="H42" t="s">
        <v>1195</v>
      </c>
      <c r="I42" t="s">
        <v>1196</v>
      </c>
      <c r="J42" t="s">
        <v>1120</v>
      </c>
      <c r="K42" t="s">
        <v>1121</v>
      </c>
      <c r="L42" t="s">
        <v>1198</v>
      </c>
      <c r="M42" t="s">
        <v>699</v>
      </c>
      <c r="N42" t="s">
        <v>1195</v>
      </c>
      <c r="O42" t="s">
        <v>1196</v>
      </c>
      <c r="P42" t="s">
        <v>996</v>
      </c>
      <c r="Q42" t="s">
        <v>1238</v>
      </c>
      <c r="R42">
        <v>1989</v>
      </c>
      <c r="S42" t="s">
        <v>1129</v>
      </c>
      <c r="T42" t="s">
        <v>1239</v>
      </c>
      <c r="U42">
        <v>2.5</v>
      </c>
      <c r="V42" t="s">
        <v>1138</v>
      </c>
      <c r="W42" t="s">
        <v>1127</v>
      </c>
      <c r="X42" t="s">
        <v>1240</v>
      </c>
      <c r="Y42">
        <v>1</v>
      </c>
      <c r="Z42" t="s">
        <v>1132</v>
      </c>
      <c r="AA42">
        <v>20183</v>
      </c>
      <c r="AB42">
        <v>81</v>
      </c>
      <c r="AD42">
        <v>0</v>
      </c>
      <c r="AE42">
        <v>0</v>
      </c>
      <c r="AF42">
        <v>106404</v>
      </c>
      <c r="AG42">
        <v>126668</v>
      </c>
    </row>
    <row r="43" spans="1:33" hidden="1" x14ac:dyDescent="0.25">
      <c r="A43" t="s">
        <v>1194</v>
      </c>
      <c r="B43" t="s">
        <v>699</v>
      </c>
      <c r="C43" t="s">
        <v>163</v>
      </c>
      <c r="D43" t="s">
        <v>1117</v>
      </c>
      <c r="E43">
        <v>1988</v>
      </c>
      <c r="F43" t="s">
        <v>699</v>
      </c>
      <c r="G43" t="s">
        <v>743</v>
      </c>
      <c r="H43" t="s">
        <v>1195</v>
      </c>
      <c r="I43" t="s">
        <v>1196</v>
      </c>
      <c r="J43" t="s">
        <v>1120</v>
      </c>
      <c r="K43" t="s">
        <v>1121</v>
      </c>
      <c r="L43" t="s">
        <v>1198</v>
      </c>
      <c r="M43" t="s">
        <v>699</v>
      </c>
      <c r="N43" t="s">
        <v>1195</v>
      </c>
      <c r="O43" t="s">
        <v>1196</v>
      </c>
      <c r="P43" t="s">
        <v>996</v>
      </c>
      <c r="Q43" t="s">
        <v>1241</v>
      </c>
      <c r="R43">
        <v>1989</v>
      </c>
      <c r="S43" t="s">
        <v>1129</v>
      </c>
      <c r="T43" t="s">
        <v>1242</v>
      </c>
      <c r="U43">
        <v>2.5</v>
      </c>
      <c r="V43" t="s">
        <v>1138</v>
      </c>
      <c r="W43" t="s">
        <v>1127</v>
      </c>
      <c r="X43" t="s">
        <v>1240</v>
      </c>
      <c r="Y43">
        <v>1</v>
      </c>
      <c r="Z43" t="s">
        <v>1132</v>
      </c>
      <c r="AA43">
        <v>20033</v>
      </c>
      <c r="AB43">
        <v>243</v>
      </c>
      <c r="AD43">
        <v>0</v>
      </c>
      <c r="AE43">
        <v>0</v>
      </c>
      <c r="AF43">
        <v>106404</v>
      </c>
      <c r="AG43">
        <v>126680</v>
      </c>
    </row>
    <row r="44" spans="1:33" hidden="1" x14ac:dyDescent="0.25">
      <c r="A44" t="s">
        <v>1194</v>
      </c>
      <c r="B44" t="s">
        <v>699</v>
      </c>
      <c r="C44" t="s">
        <v>163</v>
      </c>
      <c r="D44" t="s">
        <v>1117</v>
      </c>
      <c r="E44">
        <v>1988</v>
      </c>
      <c r="F44" t="s">
        <v>699</v>
      </c>
      <c r="G44" t="s">
        <v>743</v>
      </c>
      <c r="H44" t="s">
        <v>1195</v>
      </c>
      <c r="I44" t="s">
        <v>1196</v>
      </c>
      <c r="J44" t="s">
        <v>1120</v>
      </c>
      <c r="K44" t="s">
        <v>1121</v>
      </c>
      <c r="L44" t="s">
        <v>1198</v>
      </c>
      <c r="M44" t="s">
        <v>807</v>
      </c>
      <c r="N44" t="s">
        <v>1195</v>
      </c>
      <c r="O44" t="s">
        <v>1196</v>
      </c>
      <c r="P44" t="s">
        <v>996</v>
      </c>
      <c r="Q44" t="s">
        <v>1243</v>
      </c>
      <c r="R44">
        <v>1989</v>
      </c>
      <c r="S44" t="s">
        <v>1235</v>
      </c>
      <c r="T44" t="s">
        <v>1244</v>
      </c>
      <c r="U44">
        <v>2.5</v>
      </c>
      <c r="V44" t="s">
        <v>1138</v>
      </c>
      <c r="W44" t="s">
        <v>1127</v>
      </c>
      <c r="X44" t="s">
        <v>1240</v>
      </c>
      <c r="Y44">
        <v>1</v>
      </c>
      <c r="Z44" t="s">
        <v>1132</v>
      </c>
      <c r="AA44">
        <v>19650</v>
      </c>
      <c r="AB44">
        <v>401</v>
      </c>
      <c r="AD44">
        <v>0</v>
      </c>
      <c r="AE44">
        <v>0</v>
      </c>
      <c r="AF44">
        <v>106404</v>
      </c>
      <c r="AG44">
        <v>126455</v>
      </c>
    </row>
    <row r="45" spans="1:33" hidden="1" x14ac:dyDescent="0.25">
      <c r="A45" t="s">
        <v>1194</v>
      </c>
      <c r="B45" t="s">
        <v>699</v>
      </c>
      <c r="C45" t="s">
        <v>163</v>
      </c>
      <c r="D45" t="s">
        <v>1117</v>
      </c>
      <c r="E45">
        <v>1989</v>
      </c>
      <c r="F45" t="s">
        <v>678</v>
      </c>
      <c r="G45" t="s">
        <v>743</v>
      </c>
      <c r="H45" t="s">
        <v>1195</v>
      </c>
      <c r="I45" t="s">
        <v>1196</v>
      </c>
      <c r="J45" t="s">
        <v>1120</v>
      </c>
      <c r="K45" t="s">
        <v>1121</v>
      </c>
      <c r="L45" t="s">
        <v>1198</v>
      </c>
      <c r="M45" t="s">
        <v>678</v>
      </c>
      <c r="N45" t="s">
        <v>1195</v>
      </c>
      <c r="O45" t="s">
        <v>1196</v>
      </c>
      <c r="P45" t="s">
        <v>1002</v>
      </c>
      <c r="Q45" t="s">
        <v>1245</v>
      </c>
      <c r="R45">
        <v>1990</v>
      </c>
      <c r="S45" t="s">
        <v>1246</v>
      </c>
      <c r="T45" t="s">
        <v>1247</v>
      </c>
      <c r="U45">
        <v>7</v>
      </c>
      <c r="V45" t="s">
        <v>1126</v>
      </c>
      <c r="W45" t="s">
        <v>1127</v>
      </c>
      <c r="Y45">
        <v>1</v>
      </c>
      <c r="AA45">
        <v>0</v>
      </c>
      <c r="AB45">
        <v>0</v>
      </c>
      <c r="AD45">
        <v>0</v>
      </c>
      <c r="AE45">
        <v>0</v>
      </c>
      <c r="AF45">
        <v>555339</v>
      </c>
      <c r="AG45">
        <v>555339</v>
      </c>
    </row>
    <row r="46" spans="1:33" hidden="1" x14ac:dyDescent="0.25">
      <c r="A46" t="s">
        <v>1194</v>
      </c>
      <c r="B46" t="s">
        <v>699</v>
      </c>
      <c r="C46" t="s">
        <v>163</v>
      </c>
      <c r="D46" t="s">
        <v>1117</v>
      </c>
      <c r="E46">
        <v>1989</v>
      </c>
      <c r="F46" t="s">
        <v>699</v>
      </c>
      <c r="G46" t="s">
        <v>743</v>
      </c>
      <c r="H46" t="s">
        <v>1195</v>
      </c>
      <c r="I46" t="s">
        <v>1196</v>
      </c>
      <c r="J46" t="s">
        <v>1120</v>
      </c>
      <c r="K46" t="s">
        <v>1121</v>
      </c>
      <c r="L46" t="s">
        <v>1198</v>
      </c>
      <c r="M46" t="s">
        <v>699</v>
      </c>
      <c r="N46" t="s">
        <v>1195</v>
      </c>
      <c r="O46" t="s">
        <v>1196</v>
      </c>
      <c r="P46" t="s">
        <v>1002</v>
      </c>
      <c r="Q46" t="s">
        <v>1248</v>
      </c>
      <c r="R46">
        <v>1990</v>
      </c>
      <c r="S46" t="s">
        <v>1249</v>
      </c>
      <c r="T46" t="s">
        <v>1250</v>
      </c>
      <c r="U46">
        <v>4.2</v>
      </c>
      <c r="V46" t="s">
        <v>1126</v>
      </c>
      <c r="W46" t="s">
        <v>1127</v>
      </c>
      <c r="X46" t="s">
        <v>1251</v>
      </c>
      <c r="Y46">
        <v>1</v>
      </c>
      <c r="Z46" t="s">
        <v>1132</v>
      </c>
      <c r="AA46">
        <v>26590</v>
      </c>
      <c r="AB46">
        <v>1400</v>
      </c>
      <c r="AD46">
        <v>0</v>
      </c>
      <c r="AE46">
        <v>0</v>
      </c>
      <c r="AF46">
        <v>130180</v>
      </c>
      <c r="AG46">
        <v>158170</v>
      </c>
    </row>
    <row r="47" spans="1:33" hidden="1" x14ac:dyDescent="0.25">
      <c r="A47" t="s">
        <v>1194</v>
      </c>
      <c r="B47" t="s">
        <v>699</v>
      </c>
      <c r="C47" t="s">
        <v>163</v>
      </c>
      <c r="D47" t="s">
        <v>1117</v>
      </c>
      <c r="E47">
        <v>1989</v>
      </c>
      <c r="F47" t="s">
        <v>699</v>
      </c>
      <c r="G47" t="s">
        <v>743</v>
      </c>
      <c r="H47" t="s">
        <v>1195</v>
      </c>
      <c r="I47" t="s">
        <v>1196</v>
      </c>
      <c r="J47" t="s">
        <v>1120</v>
      </c>
      <c r="K47" t="s">
        <v>1121</v>
      </c>
      <c r="L47" t="s">
        <v>1198</v>
      </c>
      <c r="M47" t="s">
        <v>699</v>
      </c>
      <c r="N47" t="s">
        <v>1195</v>
      </c>
      <c r="O47" t="s">
        <v>1196</v>
      </c>
      <c r="P47" t="s">
        <v>1002</v>
      </c>
      <c r="Q47" t="s">
        <v>1252</v>
      </c>
      <c r="R47">
        <v>1990</v>
      </c>
      <c r="S47" t="s">
        <v>1249</v>
      </c>
      <c r="T47" t="s">
        <v>1250</v>
      </c>
      <c r="U47">
        <v>4.2</v>
      </c>
      <c r="V47" t="s">
        <v>1126</v>
      </c>
      <c r="W47" t="s">
        <v>1127</v>
      </c>
      <c r="X47" t="s">
        <v>1253</v>
      </c>
      <c r="Y47">
        <v>1</v>
      </c>
      <c r="Z47" t="s">
        <v>1132</v>
      </c>
      <c r="AA47">
        <v>28636</v>
      </c>
      <c r="AB47">
        <v>1828</v>
      </c>
      <c r="AD47">
        <v>0</v>
      </c>
      <c r="AE47">
        <v>0</v>
      </c>
      <c r="AF47">
        <v>130180</v>
      </c>
      <c r="AG47">
        <v>160644</v>
      </c>
    </row>
    <row r="48" spans="1:33" hidden="1" x14ac:dyDescent="0.25">
      <c r="A48" t="s">
        <v>1194</v>
      </c>
      <c r="B48" t="s">
        <v>699</v>
      </c>
      <c r="C48" t="s">
        <v>163</v>
      </c>
      <c r="D48" t="s">
        <v>1117</v>
      </c>
      <c r="E48">
        <v>1989</v>
      </c>
      <c r="F48" t="s">
        <v>699</v>
      </c>
      <c r="G48" t="s">
        <v>743</v>
      </c>
      <c r="H48" t="s">
        <v>1195</v>
      </c>
      <c r="I48" t="s">
        <v>1196</v>
      </c>
      <c r="J48" t="s">
        <v>1120</v>
      </c>
      <c r="K48" t="s">
        <v>1121</v>
      </c>
      <c r="L48" t="s">
        <v>1198</v>
      </c>
      <c r="M48" t="s">
        <v>699</v>
      </c>
      <c r="N48" t="s">
        <v>1195</v>
      </c>
      <c r="O48" t="s">
        <v>1196</v>
      </c>
      <c r="P48" t="s">
        <v>1002</v>
      </c>
      <c r="Q48" t="s">
        <v>1254</v>
      </c>
      <c r="R48">
        <v>1990</v>
      </c>
      <c r="S48" t="s">
        <v>1249</v>
      </c>
      <c r="T48" t="s">
        <v>1250</v>
      </c>
      <c r="U48">
        <v>4.2</v>
      </c>
      <c r="V48" t="s">
        <v>1126</v>
      </c>
      <c r="W48" t="s">
        <v>1127</v>
      </c>
      <c r="X48" t="s">
        <v>1255</v>
      </c>
      <c r="Y48">
        <v>1</v>
      </c>
      <c r="Z48" t="s">
        <v>1132</v>
      </c>
      <c r="AA48">
        <v>18393</v>
      </c>
      <c r="AB48">
        <v>1599</v>
      </c>
      <c r="AD48">
        <v>0</v>
      </c>
      <c r="AE48">
        <v>0</v>
      </c>
      <c r="AF48">
        <v>130179</v>
      </c>
      <c r="AG48">
        <v>150171</v>
      </c>
    </row>
    <row r="49" spans="1:33" hidden="1" x14ac:dyDescent="0.25">
      <c r="A49" t="s">
        <v>1194</v>
      </c>
      <c r="B49" t="s">
        <v>699</v>
      </c>
      <c r="C49" t="s">
        <v>163</v>
      </c>
      <c r="D49" t="s">
        <v>1117</v>
      </c>
      <c r="E49">
        <v>1990</v>
      </c>
      <c r="F49" t="s">
        <v>678</v>
      </c>
      <c r="G49" t="s">
        <v>743</v>
      </c>
      <c r="H49" t="s">
        <v>1195</v>
      </c>
      <c r="I49" t="s">
        <v>1196</v>
      </c>
      <c r="J49" t="s">
        <v>1120</v>
      </c>
      <c r="K49" t="s">
        <v>1121</v>
      </c>
      <c r="L49" t="s">
        <v>1198</v>
      </c>
      <c r="M49" t="s">
        <v>678</v>
      </c>
      <c r="N49" t="s">
        <v>1195</v>
      </c>
      <c r="O49" t="s">
        <v>1196</v>
      </c>
      <c r="P49" t="s">
        <v>1002</v>
      </c>
      <c r="Q49" t="s">
        <v>1256</v>
      </c>
      <c r="R49">
        <v>1991</v>
      </c>
      <c r="S49" t="s">
        <v>1257</v>
      </c>
      <c r="T49" t="s">
        <v>1257</v>
      </c>
      <c r="U49">
        <v>6.72</v>
      </c>
      <c r="V49" t="s">
        <v>1126</v>
      </c>
      <c r="W49" t="s">
        <v>1127</v>
      </c>
      <c r="X49" t="s">
        <v>1212</v>
      </c>
      <c r="Y49">
        <v>1</v>
      </c>
      <c r="AA49">
        <v>0</v>
      </c>
      <c r="AB49">
        <v>0</v>
      </c>
      <c r="AC49" t="s">
        <v>1210</v>
      </c>
      <c r="AD49">
        <v>20263</v>
      </c>
      <c r="AE49">
        <v>0</v>
      </c>
      <c r="AF49">
        <v>106233</v>
      </c>
      <c r="AG49">
        <v>126496</v>
      </c>
    </row>
    <row r="50" spans="1:33" hidden="1" x14ac:dyDescent="0.25">
      <c r="A50" t="s">
        <v>1194</v>
      </c>
      <c r="B50" t="s">
        <v>699</v>
      </c>
      <c r="C50" t="s">
        <v>163</v>
      </c>
      <c r="D50" t="s">
        <v>1117</v>
      </c>
      <c r="E50">
        <v>1990</v>
      </c>
      <c r="F50" t="s">
        <v>699</v>
      </c>
      <c r="G50" t="s">
        <v>743</v>
      </c>
      <c r="H50" t="s">
        <v>1195</v>
      </c>
      <c r="I50" t="s">
        <v>1196</v>
      </c>
      <c r="J50" t="s">
        <v>1120</v>
      </c>
      <c r="K50" t="s">
        <v>1121</v>
      </c>
      <c r="L50" t="s">
        <v>1198</v>
      </c>
      <c r="M50" t="s">
        <v>699</v>
      </c>
      <c r="N50" t="s">
        <v>1195</v>
      </c>
      <c r="O50" t="s">
        <v>1196</v>
      </c>
      <c r="P50" t="s">
        <v>1002</v>
      </c>
      <c r="Q50" t="s">
        <v>1258</v>
      </c>
      <c r="R50">
        <v>1991</v>
      </c>
      <c r="S50" t="s">
        <v>1259</v>
      </c>
      <c r="T50" t="s">
        <v>1259</v>
      </c>
      <c r="U50">
        <v>5</v>
      </c>
      <c r="V50" t="s">
        <v>1138</v>
      </c>
      <c r="W50" t="s">
        <v>1127</v>
      </c>
      <c r="X50" t="s">
        <v>1260</v>
      </c>
      <c r="Y50">
        <v>1</v>
      </c>
      <c r="Z50" t="s">
        <v>1132</v>
      </c>
      <c r="AA50">
        <v>29209</v>
      </c>
      <c r="AB50">
        <v>445</v>
      </c>
      <c r="AD50">
        <v>0</v>
      </c>
      <c r="AE50">
        <v>0</v>
      </c>
      <c r="AG50">
        <v>29654</v>
      </c>
    </row>
    <row r="51" spans="1:33" hidden="1" x14ac:dyDescent="0.25">
      <c r="A51" t="s">
        <v>1194</v>
      </c>
      <c r="B51" t="s">
        <v>699</v>
      </c>
      <c r="C51" t="s">
        <v>163</v>
      </c>
      <c r="D51" t="s">
        <v>1117</v>
      </c>
      <c r="E51">
        <v>1990</v>
      </c>
      <c r="F51" t="s">
        <v>699</v>
      </c>
      <c r="G51" t="s">
        <v>743</v>
      </c>
      <c r="H51" t="s">
        <v>1195</v>
      </c>
      <c r="I51" t="s">
        <v>1196</v>
      </c>
      <c r="J51" t="s">
        <v>1120</v>
      </c>
      <c r="K51" t="s">
        <v>1121</v>
      </c>
      <c r="L51" t="s">
        <v>1198</v>
      </c>
      <c r="M51" t="s">
        <v>699</v>
      </c>
      <c r="N51" t="s">
        <v>1195</v>
      </c>
      <c r="O51" t="s">
        <v>1196</v>
      </c>
      <c r="P51" t="s">
        <v>1002</v>
      </c>
      <c r="Q51" t="s">
        <v>1261</v>
      </c>
      <c r="R51">
        <v>1991</v>
      </c>
      <c r="S51" t="s">
        <v>1262</v>
      </c>
      <c r="T51" t="s">
        <v>1262</v>
      </c>
      <c r="U51">
        <v>5.2</v>
      </c>
      <c r="V51" t="s">
        <v>1138</v>
      </c>
      <c r="W51" t="s">
        <v>1127</v>
      </c>
      <c r="X51" t="s">
        <v>1263</v>
      </c>
      <c r="Y51">
        <v>1</v>
      </c>
      <c r="Z51" t="s">
        <v>1132</v>
      </c>
      <c r="AA51">
        <v>26674</v>
      </c>
      <c r="AB51">
        <v>684</v>
      </c>
      <c r="AD51">
        <v>0</v>
      </c>
      <c r="AE51">
        <v>0</v>
      </c>
      <c r="AG51">
        <v>27358</v>
      </c>
    </row>
    <row r="52" spans="1:33" hidden="1" x14ac:dyDescent="0.25">
      <c r="A52" t="s">
        <v>1194</v>
      </c>
      <c r="B52" t="s">
        <v>699</v>
      </c>
      <c r="C52" t="s">
        <v>163</v>
      </c>
      <c r="D52" t="s">
        <v>1117</v>
      </c>
      <c r="E52">
        <v>1990</v>
      </c>
      <c r="F52" t="s">
        <v>699</v>
      </c>
      <c r="G52" t="s">
        <v>743</v>
      </c>
      <c r="H52" t="s">
        <v>1195</v>
      </c>
      <c r="I52" t="s">
        <v>1196</v>
      </c>
      <c r="J52" t="s">
        <v>1120</v>
      </c>
      <c r="K52" t="s">
        <v>1121</v>
      </c>
      <c r="L52" t="s">
        <v>1198</v>
      </c>
      <c r="M52" t="s">
        <v>699</v>
      </c>
      <c r="N52" t="s">
        <v>1195</v>
      </c>
      <c r="O52" t="s">
        <v>1196</v>
      </c>
      <c r="P52" t="s">
        <v>1002</v>
      </c>
      <c r="Q52" t="s">
        <v>1264</v>
      </c>
      <c r="R52">
        <v>1991</v>
      </c>
      <c r="S52" t="s">
        <v>1265</v>
      </c>
      <c r="T52" t="s">
        <v>1265</v>
      </c>
      <c r="U52">
        <v>5.5</v>
      </c>
      <c r="V52" t="s">
        <v>1138</v>
      </c>
      <c r="W52" t="s">
        <v>1127</v>
      </c>
      <c r="X52" t="s">
        <v>1266</v>
      </c>
      <c r="Y52">
        <v>1</v>
      </c>
      <c r="Z52" t="s">
        <v>1132</v>
      </c>
      <c r="AA52">
        <v>27070</v>
      </c>
      <c r="AB52">
        <v>440</v>
      </c>
      <c r="AD52">
        <v>0</v>
      </c>
      <c r="AE52">
        <v>0</v>
      </c>
      <c r="AF52">
        <v>17085</v>
      </c>
      <c r="AG52">
        <v>44595</v>
      </c>
    </row>
    <row r="53" spans="1:33" hidden="1" x14ac:dyDescent="0.25">
      <c r="A53" t="s">
        <v>1194</v>
      </c>
      <c r="B53" t="s">
        <v>699</v>
      </c>
      <c r="C53" t="s">
        <v>163</v>
      </c>
      <c r="D53" t="s">
        <v>1117</v>
      </c>
      <c r="E53">
        <v>1991</v>
      </c>
      <c r="F53" t="s">
        <v>678</v>
      </c>
      <c r="G53" t="s">
        <v>743</v>
      </c>
      <c r="H53" t="s">
        <v>1195</v>
      </c>
      <c r="I53" t="s">
        <v>1196</v>
      </c>
      <c r="J53" t="s">
        <v>1120</v>
      </c>
      <c r="K53" t="s">
        <v>1121</v>
      </c>
      <c r="L53" t="s">
        <v>1198</v>
      </c>
      <c r="M53" t="s">
        <v>678</v>
      </c>
      <c r="N53" t="s">
        <v>1195</v>
      </c>
      <c r="O53" t="s">
        <v>1196</v>
      </c>
      <c r="P53" t="s">
        <v>1002</v>
      </c>
      <c r="Q53" t="s">
        <v>1267</v>
      </c>
      <c r="R53">
        <v>1992</v>
      </c>
      <c r="S53" t="s">
        <v>1268</v>
      </c>
      <c r="T53" t="s">
        <v>1269</v>
      </c>
      <c r="U53">
        <v>5.5</v>
      </c>
      <c r="V53" t="s">
        <v>1126</v>
      </c>
      <c r="W53" t="s">
        <v>1127</v>
      </c>
      <c r="X53" t="s">
        <v>1270</v>
      </c>
      <c r="Y53">
        <v>1</v>
      </c>
      <c r="AA53">
        <v>0</v>
      </c>
      <c r="AB53">
        <v>0</v>
      </c>
      <c r="AC53" t="s">
        <v>1210</v>
      </c>
      <c r="AD53">
        <v>44693</v>
      </c>
      <c r="AE53">
        <v>0</v>
      </c>
      <c r="AF53">
        <v>607470</v>
      </c>
      <c r="AG53">
        <v>652163</v>
      </c>
    </row>
    <row r="54" spans="1:33" hidden="1" x14ac:dyDescent="0.25">
      <c r="A54" t="s">
        <v>1194</v>
      </c>
      <c r="B54" t="s">
        <v>699</v>
      </c>
      <c r="C54" t="s">
        <v>163</v>
      </c>
      <c r="D54" t="s">
        <v>1117</v>
      </c>
      <c r="E54">
        <v>1991</v>
      </c>
      <c r="F54" t="s">
        <v>699</v>
      </c>
      <c r="G54" t="s">
        <v>743</v>
      </c>
      <c r="H54" t="s">
        <v>1195</v>
      </c>
      <c r="I54" t="s">
        <v>1196</v>
      </c>
      <c r="J54" t="s">
        <v>1120</v>
      </c>
      <c r="K54" t="s">
        <v>1121</v>
      </c>
      <c r="L54" t="s">
        <v>1198</v>
      </c>
      <c r="M54" t="s">
        <v>699</v>
      </c>
      <c r="N54" t="s">
        <v>1195</v>
      </c>
      <c r="O54" t="s">
        <v>1196</v>
      </c>
      <c r="P54" t="s">
        <v>1002</v>
      </c>
      <c r="Q54" t="s">
        <v>1271</v>
      </c>
      <c r="R54">
        <v>1992</v>
      </c>
      <c r="S54" t="s">
        <v>1268</v>
      </c>
      <c r="T54" t="s">
        <v>1269</v>
      </c>
      <c r="U54">
        <v>6.4</v>
      </c>
      <c r="V54" t="s">
        <v>1126</v>
      </c>
      <c r="W54" t="s">
        <v>1127</v>
      </c>
      <c r="X54" t="s">
        <v>1272</v>
      </c>
      <c r="Y54">
        <v>1</v>
      </c>
      <c r="Z54" t="s">
        <v>1132</v>
      </c>
      <c r="AA54">
        <v>27375</v>
      </c>
      <c r="AB54">
        <v>277</v>
      </c>
      <c r="AD54">
        <v>0</v>
      </c>
      <c r="AE54">
        <v>0</v>
      </c>
      <c r="AF54">
        <v>45251</v>
      </c>
      <c r="AG54">
        <v>72903</v>
      </c>
    </row>
    <row r="55" spans="1:33" hidden="1" x14ac:dyDescent="0.25">
      <c r="A55" t="s">
        <v>1194</v>
      </c>
      <c r="B55" t="s">
        <v>699</v>
      </c>
      <c r="C55" t="s">
        <v>163</v>
      </c>
      <c r="D55" t="s">
        <v>1117</v>
      </c>
      <c r="E55">
        <v>1992</v>
      </c>
      <c r="F55" t="s">
        <v>678</v>
      </c>
      <c r="G55" t="s">
        <v>743</v>
      </c>
      <c r="H55" t="s">
        <v>1195</v>
      </c>
      <c r="I55" t="s">
        <v>1196</v>
      </c>
      <c r="J55" t="s">
        <v>1120</v>
      </c>
      <c r="K55" t="s">
        <v>1121</v>
      </c>
      <c r="L55" t="s">
        <v>1198</v>
      </c>
      <c r="M55" t="s">
        <v>678</v>
      </c>
      <c r="N55" t="s">
        <v>1195</v>
      </c>
      <c r="O55" t="s">
        <v>1196</v>
      </c>
      <c r="P55" t="s">
        <v>1002</v>
      </c>
      <c r="Q55" t="s">
        <v>1273</v>
      </c>
      <c r="R55">
        <v>1993</v>
      </c>
      <c r="S55" t="s">
        <v>1274</v>
      </c>
      <c r="T55" t="s">
        <v>1274</v>
      </c>
      <c r="U55">
        <v>5.64</v>
      </c>
      <c r="V55" t="s">
        <v>1126</v>
      </c>
      <c r="W55" t="s">
        <v>1127</v>
      </c>
      <c r="Y55">
        <v>1</v>
      </c>
      <c r="AA55">
        <v>0</v>
      </c>
      <c r="AB55">
        <v>0</v>
      </c>
      <c r="AD55">
        <v>0</v>
      </c>
      <c r="AE55">
        <v>0</v>
      </c>
      <c r="AF55">
        <v>416675</v>
      </c>
      <c r="AG55">
        <v>416675</v>
      </c>
    </row>
    <row r="56" spans="1:33" hidden="1" x14ac:dyDescent="0.25">
      <c r="A56" t="s">
        <v>1194</v>
      </c>
      <c r="B56" t="s">
        <v>699</v>
      </c>
      <c r="C56" t="s">
        <v>163</v>
      </c>
      <c r="D56" t="s">
        <v>1117</v>
      </c>
      <c r="E56">
        <v>1992</v>
      </c>
      <c r="F56" t="s">
        <v>699</v>
      </c>
      <c r="G56" t="s">
        <v>743</v>
      </c>
      <c r="H56" t="s">
        <v>1195</v>
      </c>
      <c r="I56" t="s">
        <v>1196</v>
      </c>
      <c r="J56" t="s">
        <v>1120</v>
      </c>
      <c r="K56" t="s">
        <v>1121</v>
      </c>
      <c r="L56" t="s">
        <v>1198</v>
      </c>
      <c r="M56" t="s">
        <v>699</v>
      </c>
      <c r="N56" t="s">
        <v>1195</v>
      </c>
      <c r="O56" t="s">
        <v>1196</v>
      </c>
      <c r="P56" t="s">
        <v>1002</v>
      </c>
      <c r="Q56" t="s">
        <v>1275</v>
      </c>
      <c r="R56">
        <v>1993</v>
      </c>
      <c r="S56" t="s">
        <v>1276</v>
      </c>
      <c r="T56" t="s">
        <v>1277</v>
      </c>
      <c r="U56">
        <v>5</v>
      </c>
      <c r="V56" t="s">
        <v>1138</v>
      </c>
      <c r="W56" t="s">
        <v>1127</v>
      </c>
      <c r="X56" t="s">
        <v>1278</v>
      </c>
      <c r="Y56">
        <v>1</v>
      </c>
      <c r="Z56" t="s">
        <v>1132</v>
      </c>
      <c r="AA56">
        <v>26387</v>
      </c>
      <c r="AB56">
        <v>0</v>
      </c>
      <c r="AD56">
        <v>0</v>
      </c>
      <c r="AE56">
        <v>0</v>
      </c>
      <c r="AF56">
        <v>164237</v>
      </c>
      <c r="AG56">
        <v>190624</v>
      </c>
    </row>
    <row r="57" spans="1:33" hidden="1" x14ac:dyDescent="0.25">
      <c r="A57" t="s">
        <v>1194</v>
      </c>
      <c r="B57" t="s">
        <v>699</v>
      </c>
      <c r="C57" t="s">
        <v>163</v>
      </c>
      <c r="D57" t="s">
        <v>1117</v>
      </c>
      <c r="E57">
        <v>1992</v>
      </c>
      <c r="F57" t="s">
        <v>699</v>
      </c>
      <c r="G57" t="s">
        <v>743</v>
      </c>
      <c r="H57" t="s">
        <v>1195</v>
      </c>
      <c r="I57" t="s">
        <v>1196</v>
      </c>
      <c r="J57" t="s">
        <v>1120</v>
      </c>
      <c r="K57" t="s">
        <v>1121</v>
      </c>
      <c r="L57" t="s">
        <v>1198</v>
      </c>
      <c r="M57" t="s">
        <v>699</v>
      </c>
      <c r="N57" t="s">
        <v>1195</v>
      </c>
      <c r="O57" t="s">
        <v>1196</v>
      </c>
      <c r="P57" t="s">
        <v>1002</v>
      </c>
      <c r="Q57" t="s">
        <v>1279</v>
      </c>
      <c r="R57">
        <v>1993</v>
      </c>
      <c r="S57" t="s">
        <v>1276</v>
      </c>
      <c r="T57" t="s">
        <v>1277</v>
      </c>
      <c r="U57">
        <v>5</v>
      </c>
      <c r="V57" t="s">
        <v>1138</v>
      </c>
      <c r="W57" t="s">
        <v>1127</v>
      </c>
      <c r="X57" t="s">
        <v>1280</v>
      </c>
      <c r="Y57">
        <v>1</v>
      </c>
      <c r="Z57" t="s">
        <v>1132</v>
      </c>
      <c r="AA57">
        <v>26540</v>
      </c>
      <c r="AB57">
        <v>0</v>
      </c>
      <c r="AD57">
        <v>0</v>
      </c>
      <c r="AE57">
        <v>0</v>
      </c>
      <c r="AF57">
        <v>165190</v>
      </c>
      <c r="AG57">
        <v>191730</v>
      </c>
    </row>
    <row r="58" spans="1:33" hidden="1" x14ac:dyDescent="0.25">
      <c r="A58" t="s">
        <v>1194</v>
      </c>
      <c r="B58" t="s">
        <v>699</v>
      </c>
      <c r="C58" t="s">
        <v>163</v>
      </c>
      <c r="D58" t="s">
        <v>1117</v>
      </c>
      <c r="E58">
        <v>1992</v>
      </c>
      <c r="F58" t="s">
        <v>699</v>
      </c>
      <c r="G58" t="s">
        <v>743</v>
      </c>
      <c r="H58" t="s">
        <v>1195</v>
      </c>
      <c r="I58" t="s">
        <v>1196</v>
      </c>
      <c r="J58" t="s">
        <v>1120</v>
      </c>
      <c r="K58" t="s">
        <v>1121</v>
      </c>
      <c r="L58" t="s">
        <v>1198</v>
      </c>
      <c r="M58" t="s">
        <v>699</v>
      </c>
      <c r="N58" t="s">
        <v>1195</v>
      </c>
      <c r="O58" t="s">
        <v>1196</v>
      </c>
      <c r="P58" t="s">
        <v>1002</v>
      </c>
      <c r="Q58" t="s">
        <v>1281</v>
      </c>
      <c r="R58">
        <v>1993</v>
      </c>
      <c r="S58" t="s">
        <v>1276</v>
      </c>
      <c r="T58" t="s">
        <v>1277</v>
      </c>
      <c r="U58">
        <v>5</v>
      </c>
      <c r="V58" t="s">
        <v>1138</v>
      </c>
      <c r="W58" t="s">
        <v>1127</v>
      </c>
      <c r="X58" t="s">
        <v>1282</v>
      </c>
      <c r="Y58">
        <v>1</v>
      </c>
      <c r="Z58" t="s">
        <v>1132</v>
      </c>
      <c r="AA58">
        <v>22139</v>
      </c>
      <c r="AB58">
        <v>0</v>
      </c>
      <c r="AD58">
        <v>0</v>
      </c>
      <c r="AE58">
        <v>0</v>
      </c>
      <c r="AF58">
        <v>137797</v>
      </c>
      <c r="AG58">
        <v>159936</v>
      </c>
    </row>
    <row r="59" spans="1:33" hidden="1" x14ac:dyDescent="0.25">
      <c r="A59" t="s">
        <v>1194</v>
      </c>
      <c r="B59" t="s">
        <v>699</v>
      </c>
      <c r="C59" t="s">
        <v>163</v>
      </c>
      <c r="D59" t="s">
        <v>1117</v>
      </c>
      <c r="E59">
        <v>1993</v>
      </c>
      <c r="F59" t="s">
        <v>678</v>
      </c>
      <c r="G59" t="s">
        <v>743</v>
      </c>
      <c r="H59" t="s">
        <v>1195</v>
      </c>
      <c r="I59" t="s">
        <v>1196</v>
      </c>
      <c r="J59" t="s">
        <v>1120</v>
      </c>
      <c r="K59" t="s">
        <v>1121</v>
      </c>
      <c r="L59" t="s">
        <v>1198</v>
      </c>
      <c r="M59" t="s">
        <v>678</v>
      </c>
      <c r="N59" t="s">
        <v>1195</v>
      </c>
      <c r="O59" t="s">
        <v>1196</v>
      </c>
      <c r="P59" t="s">
        <v>1002</v>
      </c>
      <c r="Q59" t="s">
        <v>1283</v>
      </c>
      <c r="R59">
        <v>1994</v>
      </c>
      <c r="S59" t="s">
        <v>1284</v>
      </c>
      <c r="T59" t="s">
        <v>1285</v>
      </c>
      <c r="U59">
        <v>4.5</v>
      </c>
      <c r="V59" t="s">
        <v>1126</v>
      </c>
      <c r="W59" t="s">
        <v>1127</v>
      </c>
      <c r="Y59">
        <v>1</v>
      </c>
      <c r="AA59">
        <v>0</v>
      </c>
      <c r="AB59">
        <v>0</v>
      </c>
      <c r="AD59">
        <v>0</v>
      </c>
      <c r="AE59">
        <v>0</v>
      </c>
      <c r="AF59">
        <v>389557</v>
      </c>
      <c r="AG59">
        <v>389557</v>
      </c>
    </row>
    <row r="60" spans="1:33" hidden="1" x14ac:dyDescent="0.25">
      <c r="A60" t="s">
        <v>1194</v>
      </c>
      <c r="B60" t="s">
        <v>699</v>
      </c>
      <c r="C60" t="s">
        <v>163</v>
      </c>
      <c r="D60" t="s">
        <v>1117</v>
      </c>
      <c r="E60">
        <v>1993</v>
      </c>
      <c r="F60" t="s">
        <v>699</v>
      </c>
      <c r="G60" t="s">
        <v>743</v>
      </c>
      <c r="H60" t="s">
        <v>1195</v>
      </c>
      <c r="I60" t="s">
        <v>1196</v>
      </c>
      <c r="J60" t="s">
        <v>1120</v>
      </c>
      <c r="K60" t="s">
        <v>1121</v>
      </c>
      <c r="L60" t="s">
        <v>1198</v>
      </c>
      <c r="M60" t="s">
        <v>699</v>
      </c>
      <c r="N60" t="s">
        <v>1195</v>
      </c>
      <c r="O60" t="s">
        <v>1196</v>
      </c>
      <c r="P60" t="s">
        <v>1002</v>
      </c>
      <c r="Q60" t="s">
        <v>1286</v>
      </c>
      <c r="R60">
        <v>1994</v>
      </c>
      <c r="S60" t="s">
        <v>1285</v>
      </c>
      <c r="T60" t="s">
        <v>1285</v>
      </c>
      <c r="U60">
        <v>4</v>
      </c>
      <c r="V60" t="s">
        <v>1126</v>
      </c>
      <c r="W60" t="s">
        <v>1127</v>
      </c>
      <c r="Y60">
        <v>1</v>
      </c>
      <c r="AA60">
        <v>0</v>
      </c>
      <c r="AB60">
        <v>0</v>
      </c>
      <c r="AD60">
        <v>0</v>
      </c>
      <c r="AE60">
        <v>0</v>
      </c>
      <c r="AF60">
        <v>357276</v>
      </c>
      <c r="AG60">
        <v>357276</v>
      </c>
    </row>
    <row r="61" spans="1:33" hidden="1" x14ac:dyDescent="0.25">
      <c r="A61" t="s">
        <v>1194</v>
      </c>
      <c r="B61" t="s">
        <v>699</v>
      </c>
      <c r="C61" t="s">
        <v>163</v>
      </c>
      <c r="D61" t="s">
        <v>1117</v>
      </c>
      <c r="E61">
        <v>1994</v>
      </c>
      <c r="F61" t="s">
        <v>678</v>
      </c>
      <c r="G61" t="s">
        <v>743</v>
      </c>
      <c r="H61" t="s">
        <v>1195</v>
      </c>
      <c r="I61" t="s">
        <v>1196</v>
      </c>
      <c r="J61" t="s">
        <v>1120</v>
      </c>
      <c r="K61" t="s">
        <v>1121</v>
      </c>
      <c r="L61" t="s">
        <v>1198</v>
      </c>
      <c r="M61" t="s">
        <v>678</v>
      </c>
      <c r="N61" t="s">
        <v>1195</v>
      </c>
      <c r="O61" t="s">
        <v>1196</v>
      </c>
      <c r="P61" t="s">
        <v>1002</v>
      </c>
      <c r="Q61" t="s">
        <v>1287</v>
      </c>
      <c r="R61">
        <v>1995</v>
      </c>
      <c r="S61" t="s">
        <v>1288</v>
      </c>
      <c r="T61" t="s">
        <v>1289</v>
      </c>
      <c r="U61">
        <v>6.25</v>
      </c>
      <c r="V61" t="s">
        <v>1126</v>
      </c>
      <c r="W61" t="s">
        <v>1127</v>
      </c>
      <c r="Y61">
        <v>1</v>
      </c>
      <c r="AA61">
        <v>0</v>
      </c>
      <c r="AB61">
        <v>0</v>
      </c>
      <c r="AD61">
        <v>0</v>
      </c>
      <c r="AE61">
        <v>0</v>
      </c>
      <c r="AF61">
        <v>609322</v>
      </c>
      <c r="AG61">
        <v>609322</v>
      </c>
    </row>
    <row r="62" spans="1:33" hidden="1" x14ac:dyDescent="0.25">
      <c r="A62" t="s">
        <v>1194</v>
      </c>
      <c r="B62" t="s">
        <v>699</v>
      </c>
      <c r="C62" t="s">
        <v>163</v>
      </c>
      <c r="D62" t="s">
        <v>1117</v>
      </c>
      <c r="E62">
        <v>1994</v>
      </c>
      <c r="F62" t="s">
        <v>699</v>
      </c>
      <c r="G62" t="s">
        <v>743</v>
      </c>
      <c r="H62" t="s">
        <v>1195</v>
      </c>
      <c r="I62" t="s">
        <v>1196</v>
      </c>
      <c r="J62" t="s">
        <v>1120</v>
      </c>
      <c r="K62" t="s">
        <v>1121</v>
      </c>
      <c r="L62" t="s">
        <v>1198</v>
      </c>
      <c r="M62" t="s">
        <v>699</v>
      </c>
      <c r="N62" t="s">
        <v>1195</v>
      </c>
      <c r="O62" t="s">
        <v>1196</v>
      </c>
      <c r="P62" t="s">
        <v>1002</v>
      </c>
      <c r="Q62" t="s">
        <v>1290</v>
      </c>
      <c r="R62">
        <v>1995</v>
      </c>
      <c r="S62" t="s">
        <v>1291</v>
      </c>
      <c r="T62" t="s">
        <v>1292</v>
      </c>
      <c r="U62">
        <v>4</v>
      </c>
      <c r="V62" t="s">
        <v>1126</v>
      </c>
      <c r="W62" t="s">
        <v>1127</v>
      </c>
      <c r="Y62">
        <v>1</v>
      </c>
      <c r="AA62">
        <v>0</v>
      </c>
      <c r="AB62">
        <v>0</v>
      </c>
      <c r="AD62">
        <v>0</v>
      </c>
      <c r="AE62">
        <v>0</v>
      </c>
      <c r="AF62">
        <v>323103</v>
      </c>
      <c r="AG62">
        <v>323103</v>
      </c>
    </row>
    <row r="63" spans="1:33" hidden="1" x14ac:dyDescent="0.25">
      <c r="A63" t="s">
        <v>1194</v>
      </c>
      <c r="B63" t="s">
        <v>699</v>
      </c>
      <c r="C63" t="s">
        <v>163</v>
      </c>
      <c r="D63" t="s">
        <v>1117</v>
      </c>
      <c r="E63">
        <v>1995</v>
      </c>
      <c r="F63" t="s">
        <v>678</v>
      </c>
      <c r="G63" t="s">
        <v>743</v>
      </c>
      <c r="H63" t="s">
        <v>1195</v>
      </c>
      <c r="I63" t="s">
        <v>1196</v>
      </c>
      <c r="J63" t="s">
        <v>1120</v>
      </c>
      <c r="K63" t="s">
        <v>1121</v>
      </c>
      <c r="L63" t="s">
        <v>1198</v>
      </c>
      <c r="M63" t="s">
        <v>678</v>
      </c>
      <c r="N63" t="s">
        <v>1195</v>
      </c>
      <c r="O63" t="s">
        <v>1196</v>
      </c>
      <c r="P63" t="s">
        <v>1002</v>
      </c>
      <c r="Q63" t="s">
        <v>1293</v>
      </c>
      <c r="R63">
        <v>1996</v>
      </c>
      <c r="S63" t="s">
        <v>1294</v>
      </c>
      <c r="T63" t="s">
        <v>1294</v>
      </c>
      <c r="U63">
        <v>5</v>
      </c>
      <c r="V63" t="s">
        <v>1126</v>
      </c>
      <c r="W63" t="s">
        <v>1127</v>
      </c>
      <c r="X63" t="s">
        <v>1295</v>
      </c>
      <c r="Y63">
        <v>1</v>
      </c>
      <c r="Z63" t="s">
        <v>1132</v>
      </c>
      <c r="AA63">
        <v>59499</v>
      </c>
      <c r="AB63">
        <v>0</v>
      </c>
      <c r="AD63">
        <v>0</v>
      </c>
      <c r="AE63">
        <v>0</v>
      </c>
      <c r="AF63">
        <v>227609</v>
      </c>
      <c r="AG63">
        <v>287108</v>
      </c>
    </row>
    <row r="64" spans="1:33" hidden="1" x14ac:dyDescent="0.25">
      <c r="A64" t="s">
        <v>1194</v>
      </c>
      <c r="B64" t="s">
        <v>699</v>
      </c>
      <c r="C64" t="s">
        <v>163</v>
      </c>
      <c r="D64" t="s">
        <v>1117</v>
      </c>
      <c r="E64">
        <v>1995</v>
      </c>
      <c r="F64" t="s">
        <v>699</v>
      </c>
      <c r="G64" t="s">
        <v>743</v>
      </c>
      <c r="H64" t="s">
        <v>1195</v>
      </c>
      <c r="I64" t="s">
        <v>1196</v>
      </c>
      <c r="J64" t="s">
        <v>1120</v>
      </c>
      <c r="K64" t="s">
        <v>1121</v>
      </c>
      <c r="L64" t="s">
        <v>1198</v>
      </c>
      <c r="M64" t="s">
        <v>699</v>
      </c>
      <c r="N64" t="s">
        <v>1195</v>
      </c>
      <c r="O64" t="s">
        <v>1196</v>
      </c>
      <c r="P64" t="s">
        <v>1002</v>
      </c>
      <c r="Q64" t="s">
        <v>1296</v>
      </c>
      <c r="R64">
        <v>1996</v>
      </c>
      <c r="S64" t="s">
        <v>1294</v>
      </c>
      <c r="T64" t="s">
        <v>1294</v>
      </c>
      <c r="U64">
        <v>3.5</v>
      </c>
      <c r="V64" t="s">
        <v>1126</v>
      </c>
      <c r="W64" t="s">
        <v>1127</v>
      </c>
      <c r="Y64">
        <v>1</v>
      </c>
      <c r="AA64">
        <v>0</v>
      </c>
      <c r="AB64">
        <v>0</v>
      </c>
      <c r="AD64">
        <v>0</v>
      </c>
      <c r="AE64">
        <v>0</v>
      </c>
      <c r="AF64">
        <v>98860</v>
      </c>
      <c r="AG64">
        <v>98860</v>
      </c>
    </row>
    <row r="65" spans="1:33" hidden="1" x14ac:dyDescent="0.25">
      <c r="A65" t="s">
        <v>1194</v>
      </c>
      <c r="B65" t="s">
        <v>699</v>
      </c>
      <c r="C65" t="s">
        <v>163</v>
      </c>
      <c r="D65" t="s">
        <v>1117</v>
      </c>
      <c r="E65">
        <v>1995</v>
      </c>
      <c r="F65" t="s">
        <v>801</v>
      </c>
      <c r="G65" t="s">
        <v>743</v>
      </c>
      <c r="H65" t="s">
        <v>1195</v>
      </c>
      <c r="I65" t="s">
        <v>1196</v>
      </c>
      <c r="J65" t="s">
        <v>1120</v>
      </c>
      <c r="K65" t="s">
        <v>1121</v>
      </c>
      <c r="L65" t="s">
        <v>1198</v>
      </c>
      <c r="M65" t="s">
        <v>801</v>
      </c>
      <c r="N65" t="s">
        <v>1195</v>
      </c>
      <c r="O65" t="s">
        <v>1196</v>
      </c>
      <c r="P65" t="s">
        <v>1002</v>
      </c>
      <c r="Q65" t="s">
        <v>1297</v>
      </c>
      <c r="R65">
        <v>1996</v>
      </c>
      <c r="S65" t="s">
        <v>1294</v>
      </c>
      <c r="T65" t="s">
        <v>1294</v>
      </c>
      <c r="U65">
        <v>3</v>
      </c>
      <c r="V65" t="s">
        <v>1126</v>
      </c>
      <c r="W65" t="s">
        <v>1127</v>
      </c>
      <c r="Y65">
        <v>1</v>
      </c>
      <c r="AA65">
        <v>0</v>
      </c>
      <c r="AB65">
        <v>0</v>
      </c>
      <c r="AD65">
        <v>0</v>
      </c>
      <c r="AE65">
        <v>0</v>
      </c>
      <c r="AF65">
        <v>25935</v>
      </c>
      <c r="AG65">
        <v>25935</v>
      </c>
    </row>
    <row r="66" spans="1:33" hidden="1" x14ac:dyDescent="0.25">
      <c r="A66" t="s">
        <v>1194</v>
      </c>
      <c r="B66" t="s">
        <v>699</v>
      </c>
      <c r="C66" t="s">
        <v>163</v>
      </c>
      <c r="D66" t="s">
        <v>1117</v>
      </c>
      <c r="E66">
        <v>1996</v>
      </c>
      <c r="F66" t="s">
        <v>678</v>
      </c>
      <c r="G66" t="s">
        <v>743</v>
      </c>
      <c r="H66" t="s">
        <v>1195</v>
      </c>
      <c r="I66" t="s">
        <v>1196</v>
      </c>
      <c r="J66" t="s">
        <v>1120</v>
      </c>
      <c r="K66" t="s">
        <v>1121</v>
      </c>
      <c r="L66" t="s">
        <v>1198</v>
      </c>
      <c r="M66" t="s">
        <v>678</v>
      </c>
      <c r="N66" t="s">
        <v>1195</v>
      </c>
      <c r="O66" t="s">
        <v>1196</v>
      </c>
      <c r="P66" t="s">
        <v>1002</v>
      </c>
      <c r="Q66" t="s">
        <v>1298</v>
      </c>
      <c r="R66">
        <v>1997</v>
      </c>
      <c r="S66" t="s">
        <v>1299</v>
      </c>
      <c r="T66" t="s">
        <v>1299</v>
      </c>
      <c r="U66">
        <v>6.75</v>
      </c>
      <c r="V66" t="s">
        <v>1126</v>
      </c>
      <c r="W66" t="s">
        <v>1127</v>
      </c>
      <c r="X66" t="s">
        <v>1300</v>
      </c>
      <c r="Y66">
        <v>1</v>
      </c>
      <c r="Z66" t="s">
        <v>1132</v>
      </c>
      <c r="AA66">
        <v>23204</v>
      </c>
      <c r="AB66">
        <v>0</v>
      </c>
      <c r="AD66">
        <v>0</v>
      </c>
      <c r="AE66">
        <v>0</v>
      </c>
      <c r="AF66">
        <v>27095</v>
      </c>
      <c r="AG66">
        <v>50299</v>
      </c>
    </row>
    <row r="67" spans="1:33" hidden="1" x14ac:dyDescent="0.25">
      <c r="A67" t="s">
        <v>1194</v>
      </c>
      <c r="B67" t="s">
        <v>699</v>
      </c>
      <c r="C67" t="s">
        <v>163</v>
      </c>
      <c r="D67" t="s">
        <v>1117</v>
      </c>
      <c r="E67">
        <v>1996</v>
      </c>
      <c r="F67" t="s">
        <v>678</v>
      </c>
      <c r="G67" t="s">
        <v>743</v>
      </c>
      <c r="H67" t="s">
        <v>1195</v>
      </c>
      <c r="I67" t="s">
        <v>1196</v>
      </c>
      <c r="J67" t="s">
        <v>1120</v>
      </c>
      <c r="K67" t="s">
        <v>1121</v>
      </c>
      <c r="L67" t="s">
        <v>1198</v>
      </c>
      <c r="M67" t="s">
        <v>678</v>
      </c>
      <c r="N67" t="s">
        <v>1195</v>
      </c>
      <c r="O67" t="s">
        <v>1196</v>
      </c>
      <c r="P67" t="s">
        <v>1002</v>
      </c>
      <c r="Q67" t="s">
        <v>1301</v>
      </c>
      <c r="R67">
        <v>1997</v>
      </c>
      <c r="S67" t="s">
        <v>1299</v>
      </c>
      <c r="T67" t="s">
        <v>1299</v>
      </c>
      <c r="U67">
        <v>6.75</v>
      </c>
      <c r="V67" t="s">
        <v>1126</v>
      </c>
      <c r="W67" t="s">
        <v>1127</v>
      </c>
      <c r="X67" t="s">
        <v>1302</v>
      </c>
      <c r="Y67">
        <v>1</v>
      </c>
      <c r="Z67" t="s">
        <v>1132</v>
      </c>
      <c r="AA67">
        <v>23255</v>
      </c>
      <c r="AB67">
        <v>0</v>
      </c>
      <c r="AD67">
        <v>0</v>
      </c>
      <c r="AE67">
        <v>0</v>
      </c>
      <c r="AF67">
        <v>27155</v>
      </c>
      <c r="AG67">
        <v>50410</v>
      </c>
    </row>
    <row r="68" spans="1:33" hidden="1" x14ac:dyDescent="0.25">
      <c r="A68" t="s">
        <v>1194</v>
      </c>
      <c r="B68" t="s">
        <v>699</v>
      </c>
      <c r="C68" t="s">
        <v>163</v>
      </c>
      <c r="D68" t="s">
        <v>1117</v>
      </c>
      <c r="E68">
        <v>1996</v>
      </c>
      <c r="F68" t="s">
        <v>678</v>
      </c>
      <c r="G68" t="s">
        <v>743</v>
      </c>
      <c r="H68" t="s">
        <v>1195</v>
      </c>
      <c r="I68" t="s">
        <v>1196</v>
      </c>
      <c r="J68" t="s">
        <v>1120</v>
      </c>
      <c r="K68" t="s">
        <v>1121</v>
      </c>
      <c r="L68" t="s">
        <v>1198</v>
      </c>
      <c r="M68" t="s">
        <v>678</v>
      </c>
      <c r="N68" t="s">
        <v>1195</v>
      </c>
      <c r="O68" t="s">
        <v>1196</v>
      </c>
      <c r="P68" t="s">
        <v>1002</v>
      </c>
      <c r="Q68" t="s">
        <v>1303</v>
      </c>
      <c r="R68">
        <v>1997</v>
      </c>
      <c r="S68" t="s">
        <v>1299</v>
      </c>
      <c r="T68" t="s">
        <v>1299</v>
      </c>
      <c r="U68">
        <v>6.75</v>
      </c>
      <c r="V68" t="s">
        <v>1126</v>
      </c>
      <c r="W68" t="s">
        <v>1127</v>
      </c>
      <c r="X68" t="s">
        <v>1304</v>
      </c>
      <c r="Y68">
        <v>1</v>
      </c>
      <c r="Z68" t="s">
        <v>1132</v>
      </c>
      <c r="AA68">
        <v>23455</v>
      </c>
      <c r="AB68">
        <v>0</v>
      </c>
      <c r="AD68">
        <v>0</v>
      </c>
      <c r="AE68">
        <v>0</v>
      </c>
      <c r="AF68">
        <v>27388</v>
      </c>
      <c r="AG68">
        <v>50843</v>
      </c>
    </row>
    <row r="69" spans="1:33" hidden="1" x14ac:dyDescent="0.25">
      <c r="A69" t="s">
        <v>1194</v>
      </c>
      <c r="B69" t="s">
        <v>699</v>
      </c>
      <c r="C69" t="s">
        <v>163</v>
      </c>
      <c r="D69" t="s">
        <v>1117</v>
      </c>
      <c r="E69">
        <v>1996</v>
      </c>
      <c r="F69" t="s">
        <v>699</v>
      </c>
      <c r="G69" t="s">
        <v>743</v>
      </c>
      <c r="H69" t="s">
        <v>1195</v>
      </c>
      <c r="I69" t="s">
        <v>1196</v>
      </c>
      <c r="J69" t="s">
        <v>1120</v>
      </c>
      <c r="K69" t="s">
        <v>1121</v>
      </c>
      <c r="L69" t="s">
        <v>1198</v>
      </c>
      <c r="M69" t="s">
        <v>699</v>
      </c>
      <c r="N69" t="s">
        <v>1195</v>
      </c>
      <c r="O69" t="s">
        <v>1196</v>
      </c>
      <c r="P69" t="s">
        <v>1002</v>
      </c>
      <c r="Q69" t="s">
        <v>1305</v>
      </c>
      <c r="R69">
        <v>1997</v>
      </c>
      <c r="S69" t="s">
        <v>1299</v>
      </c>
      <c r="T69" t="s">
        <v>1299</v>
      </c>
      <c r="U69">
        <v>4.5</v>
      </c>
      <c r="V69" t="s">
        <v>1126</v>
      </c>
      <c r="W69" t="s">
        <v>1127</v>
      </c>
      <c r="Y69">
        <v>1</v>
      </c>
      <c r="AA69">
        <v>0</v>
      </c>
      <c r="AB69">
        <v>0</v>
      </c>
      <c r="AD69">
        <v>0</v>
      </c>
      <c r="AE69">
        <v>0</v>
      </c>
      <c r="AF69">
        <v>10068</v>
      </c>
      <c r="AG69">
        <v>10068</v>
      </c>
    </row>
    <row r="70" spans="1:33" hidden="1" x14ac:dyDescent="0.25">
      <c r="A70" t="s">
        <v>1194</v>
      </c>
      <c r="B70" t="s">
        <v>699</v>
      </c>
      <c r="C70" t="s">
        <v>163</v>
      </c>
      <c r="D70" t="s">
        <v>1117</v>
      </c>
      <c r="E70">
        <v>1996</v>
      </c>
      <c r="F70" t="s">
        <v>801</v>
      </c>
      <c r="G70" t="s">
        <v>743</v>
      </c>
      <c r="H70" t="s">
        <v>1195</v>
      </c>
      <c r="I70" t="s">
        <v>1196</v>
      </c>
      <c r="J70" t="s">
        <v>1120</v>
      </c>
      <c r="K70" t="s">
        <v>1121</v>
      </c>
      <c r="L70" t="s">
        <v>1198</v>
      </c>
      <c r="M70" t="s">
        <v>801</v>
      </c>
      <c r="N70" t="s">
        <v>1195</v>
      </c>
      <c r="O70" t="s">
        <v>1196</v>
      </c>
      <c r="P70" t="s">
        <v>1002</v>
      </c>
      <c r="Q70" t="s">
        <v>1306</v>
      </c>
      <c r="R70">
        <v>1997</v>
      </c>
      <c r="S70" t="s">
        <v>1299</v>
      </c>
      <c r="T70" t="s">
        <v>1299</v>
      </c>
      <c r="U70">
        <v>5.63</v>
      </c>
      <c r="V70" t="s">
        <v>1126</v>
      </c>
      <c r="W70" t="s">
        <v>1127</v>
      </c>
      <c r="Y70">
        <v>1</v>
      </c>
      <c r="AA70">
        <v>0</v>
      </c>
      <c r="AB70">
        <v>0</v>
      </c>
      <c r="AD70">
        <v>0</v>
      </c>
      <c r="AE70">
        <v>0</v>
      </c>
      <c r="AF70">
        <v>8802</v>
      </c>
      <c r="AG70">
        <v>8802</v>
      </c>
    </row>
    <row r="71" spans="1:33" hidden="1" x14ac:dyDescent="0.25">
      <c r="A71" t="s">
        <v>1194</v>
      </c>
      <c r="B71" t="s">
        <v>699</v>
      </c>
      <c r="C71" t="s">
        <v>163</v>
      </c>
      <c r="D71" t="s">
        <v>1117</v>
      </c>
      <c r="E71">
        <v>1997</v>
      </c>
      <c r="F71" t="s">
        <v>678</v>
      </c>
      <c r="G71" t="s">
        <v>743</v>
      </c>
      <c r="H71" t="s">
        <v>1195</v>
      </c>
      <c r="I71" t="s">
        <v>1196</v>
      </c>
      <c r="J71" t="s">
        <v>1120</v>
      </c>
      <c r="K71" t="s">
        <v>1121</v>
      </c>
      <c r="L71" t="s">
        <v>1198</v>
      </c>
      <c r="M71" t="s">
        <v>678</v>
      </c>
      <c r="N71" t="s">
        <v>1195</v>
      </c>
      <c r="O71" t="s">
        <v>1196</v>
      </c>
      <c r="P71" t="s">
        <v>1002</v>
      </c>
      <c r="Q71" t="s">
        <v>1307</v>
      </c>
      <c r="R71">
        <v>1998</v>
      </c>
      <c r="S71" t="s">
        <v>1308</v>
      </c>
      <c r="T71" t="s">
        <v>1309</v>
      </c>
      <c r="U71">
        <v>5</v>
      </c>
      <c r="V71" t="s">
        <v>1126</v>
      </c>
      <c r="W71" t="s">
        <v>1127</v>
      </c>
      <c r="X71" t="s">
        <v>1310</v>
      </c>
      <c r="Y71">
        <v>1</v>
      </c>
      <c r="Z71" t="s">
        <v>1132</v>
      </c>
      <c r="AA71">
        <v>24750</v>
      </c>
      <c r="AB71">
        <v>0</v>
      </c>
      <c r="AD71">
        <v>0</v>
      </c>
      <c r="AE71">
        <v>0</v>
      </c>
      <c r="AF71">
        <v>191426</v>
      </c>
      <c r="AG71">
        <v>216176</v>
      </c>
    </row>
    <row r="72" spans="1:33" hidden="1" x14ac:dyDescent="0.25">
      <c r="A72" t="s">
        <v>1194</v>
      </c>
      <c r="B72" t="s">
        <v>699</v>
      </c>
      <c r="C72" t="s">
        <v>163</v>
      </c>
      <c r="D72" t="s">
        <v>1117</v>
      </c>
      <c r="E72">
        <v>1997</v>
      </c>
      <c r="F72" t="s">
        <v>678</v>
      </c>
      <c r="G72" t="s">
        <v>743</v>
      </c>
      <c r="H72" t="s">
        <v>1195</v>
      </c>
      <c r="I72" t="s">
        <v>1196</v>
      </c>
      <c r="J72" t="s">
        <v>1120</v>
      </c>
      <c r="K72" t="s">
        <v>1121</v>
      </c>
      <c r="L72" t="s">
        <v>1198</v>
      </c>
      <c r="M72" t="s">
        <v>678</v>
      </c>
      <c r="N72" t="s">
        <v>1195</v>
      </c>
      <c r="O72" t="s">
        <v>1196</v>
      </c>
      <c r="P72" t="s">
        <v>1002</v>
      </c>
      <c r="Q72" t="s">
        <v>1311</v>
      </c>
      <c r="R72">
        <v>1998</v>
      </c>
      <c r="S72" t="s">
        <v>1308</v>
      </c>
      <c r="T72" t="s">
        <v>1309</v>
      </c>
      <c r="U72">
        <v>5</v>
      </c>
      <c r="V72" t="s">
        <v>1126</v>
      </c>
      <c r="W72" t="s">
        <v>1127</v>
      </c>
      <c r="X72" t="s">
        <v>1312</v>
      </c>
      <c r="Y72">
        <v>1</v>
      </c>
      <c r="Z72" t="s">
        <v>1132</v>
      </c>
      <c r="AA72">
        <v>24960</v>
      </c>
      <c r="AB72">
        <v>0</v>
      </c>
      <c r="AD72">
        <v>0</v>
      </c>
      <c r="AE72">
        <v>0</v>
      </c>
      <c r="AF72">
        <v>191426</v>
      </c>
      <c r="AG72">
        <v>216386</v>
      </c>
    </row>
    <row r="73" spans="1:33" hidden="1" x14ac:dyDescent="0.25">
      <c r="A73" t="s">
        <v>1194</v>
      </c>
      <c r="B73" t="s">
        <v>699</v>
      </c>
      <c r="C73" t="s">
        <v>163</v>
      </c>
      <c r="D73" t="s">
        <v>1117</v>
      </c>
      <c r="E73">
        <v>1997</v>
      </c>
      <c r="F73" t="s">
        <v>678</v>
      </c>
      <c r="G73" t="s">
        <v>743</v>
      </c>
      <c r="H73" t="s">
        <v>1195</v>
      </c>
      <c r="I73" t="s">
        <v>1196</v>
      </c>
      <c r="J73" t="s">
        <v>1120</v>
      </c>
      <c r="K73" t="s">
        <v>1121</v>
      </c>
      <c r="L73" t="s">
        <v>1198</v>
      </c>
      <c r="M73" t="s">
        <v>678</v>
      </c>
      <c r="N73" t="s">
        <v>1195</v>
      </c>
      <c r="O73" t="s">
        <v>1196</v>
      </c>
      <c r="P73" t="s">
        <v>1002</v>
      </c>
      <c r="Q73" t="s">
        <v>1313</v>
      </c>
      <c r="R73">
        <v>1998</v>
      </c>
      <c r="S73" t="s">
        <v>1308</v>
      </c>
      <c r="T73" t="s">
        <v>1309</v>
      </c>
      <c r="U73">
        <v>5</v>
      </c>
      <c r="V73" t="s">
        <v>1126</v>
      </c>
      <c r="W73" t="s">
        <v>1127</v>
      </c>
      <c r="X73" t="s">
        <v>1314</v>
      </c>
      <c r="Y73">
        <v>1</v>
      </c>
      <c r="Z73" t="s">
        <v>1132</v>
      </c>
      <c r="AA73">
        <v>25005</v>
      </c>
      <c r="AB73">
        <v>0</v>
      </c>
      <c r="AD73">
        <v>0</v>
      </c>
      <c r="AE73">
        <v>0</v>
      </c>
      <c r="AF73">
        <v>191427</v>
      </c>
      <c r="AG73">
        <v>216432</v>
      </c>
    </row>
    <row r="74" spans="1:33" hidden="1" x14ac:dyDescent="0.25">
      <c r="A74" t="s">
        <v>1194</v>
      </c>
      <c r="B74" t="s">
        <v>699</v>
      </c>
      <c r="C74" t="s">
        <v>163</v>
      </c>
      <c r="D74" t="s">
        <v>1117</v>
      </c>
      <c r="E74">
        <v>1998</v>
      </c>
      <c r="F74" t="s">
        <v>678</v>
      </c>
      <c r="G74" t="s">
        <v>743</v>
      </c>
      <c r="H74" t="s">
        <v>1195</v>
      </c>
      <c r="I74" t="s">
        <v>1196</v>
      </c>
      <c r="J74" t="s">
        <v>1120</v>
      </c>
      <c r="K74" t="s">
        <v>1121</v>
      </c>
      <c r="L74" t="s">
        <v>1198</v>
      </c>
      <c r="M74" t="s">
        <v>678</v>
      </c>
      <c r="N74" t="s">
        <v>1195</v>
      </c>
      <c r="O74" t="s">
        <v>1196</v>
      </c>
      <c r="P74" t="s">
        <v>1002</v>
      </c>
      <c r="Q74" t="s">
        <v>1315</v>
      </c>
      <c r="R74">
        <v>1999</v>
      </c>
      <c r="S74" t="s">
        <v>1316</v>
      </c>
      <c r="T74" t="s">
        <v>1317</v>
      </c>
      <c r="U74">
        <v>5.75</v>
      </c>
      <c r="V74" t="s">
        <v>1126</v>
      </c>
      <c r="W74" t="s">
        <v>1127</v>
      </c>
      <c r="Y74">
        <v>1</v>
      </c>
      <c r="AA74">
        <v>0</v>
      </c>
      <c r="AB74">
        <v>0</v>
      </c>
      <c r="AD74">
        <v>0</v>
      </c>
      <c r="AE74">
        <v>0</v>
      </c>
      <c r="AF74">
        <v>418773</v>
      </c>
      <c r="AG74">
        <v>418773</v>
      </c>
    </row>
    <row r="75" spans="1:33" hidden="1" x14ac:dyDescent="0.25">
      <c r="A75" t="s">
        <v>1194</v>
      </c>
      <c r="B75" t="s">
        <v>699</v>
      </c>
      <c r="C75" t="s">
        <v>163</v>
      </c>
      <c r="D75" t="s">
        <v>1117</v>
      </c>
      <c r="E75">
        <v>1998</v>
      </c>
      <c r="F75" t="s">
        <v>699</v>
      </c>
      <c r="G75" t="s">
        <v>743</v>
      </c>
      <c r="H75" t="s">
        <v>1195</v>
      </c>
      <c r="I75" t="s">
        <v>1196</v>
      </c>
      <c r="J75" t="s">
        <v>1120</v>
      </c>
      <c r="K75" t="s">
        <v>1121</v>
      </c>
      <c r="L75" t="s">
        <v>1198</v>
      </c>
      <c r="M75" t="s">
        <v>699</v>
      </c>
      <c r="N75" t="s">
        <v>1195</v>
      </c>
      <c r="O75" t="s">
        <v>1196</v>
      </c>
      <c r="P75" t="s">
        <v>1002</v>
      </c>
      <c r="Q75" t="s">
        <v>1318</v>
      </c>
      <c r="R75">
        <v>1999</v>
      </c>
      <c r="S75" t="s">
        <v>1316</v>
      </c>
      <c r="T75" t="s">
        <v>1316</v>
      </c>
      <c r="U75">
        <v>5.4</v>
      </c>
      <c r="V75" t="s">
        <v>1126</v>
      </c>
      <c r="W75" t="s">
        <v>1127</v>
      </c>
      <c r="X75" t="s">
        <v>1319</v>
      </c>
      <c r="Y75">
        <v>1</v>
      </c>
      <c r="AA75">
        <v>0</v>
      </c>
      <c r="AB75">
        <v>0</v>
      </c>
      <c r="AD75">
        <v>0</v>
      </c>
      <c r="AE75">
        <v>0</v>
      </c>
      <c r="AF75">
        <v>384754</v>
      </c>
      <c r="AG75">
        <v>384754</v>
      </c>
    </row>
    <row r="76" spans="1:33" hidden="1" x14ac:dyDescent="0.25">
      <c r="A76" t="s">
        <v>1194</v>
      </c>
      <c r="B76" t="s">
        <v>699</v>
      </c>
      <c r="C76" t="s">
        <v>163</v>
      </c>
      <c r="D76" t="s">
        <v>1117</v>
      </c>
      <c r="E76">
        <v>1998</v>
      </c>
      <c r="F76" t="s">
        <v>801</v>
      </c>
      <c r="G76" t="s">
        <v>743</v>
      </c>
      <c r="H76" t="s">
        <v>1195</v>
      </c>
      <c r="I76" t="s">
        <v>1196</v>
      </c>
      <c r="J76" t="s">
        <v>1120</v>
      </c>
      <c r="K76" t="s">
        <v>1121</v>
      </c>
      <c r="L76" t="s">
        <v>1198</v>
      </c>
      <c r="M76" t="s">
        <v>801</v>
      </c>
      <c r="N76" t="s">
        <v>1195</v>
      </c>
      <c r="O76" t="s">
        <v>1196</v>
      </c>
      <c r="P76" t="s">
        <v>1002</v>
      </c>
      <c r="Q76" t="s">
        <v>1320</v>
      </c>
      <c r="R76">
        <v>1999</v>
      </c>
      <c r="S76" t="s">
        <v>1321</v>
      </c>
      <c r="T76" t="s">
        <v>1321</v>
      </c>
      <c r="U76">
        <v>6.5</v>
      </c>
      <c r="V76" t="s">
        <v>1126</v>
      </c>
      <c r="W76" t="s">
        <v>1127</v>
      </c>
      <c r="Y76">
        <v>1</v>
      </c>
      <c r="AA76">
        <v>0</v>
      </c>
      <c r="AB76">
        <v>0</v>
      </c>
      <c r="AD76">
        <v>0</v>
      </c>
      <c r="AE76">
        <v>0</v>
      </c>
      <c r="AF76">
        <v>13736</v>
      </c>
      <c r="AG76">
        <v>13736</v>
      </c>
    </row>
    <row r="77" spans="1:33" hidden="1" x14ac:dyDescent="0.25">
      <c r="A77" t="s">
        <v>1194</v>
      </c>
      <c r="B77" t="s">
        <v>699</v>
      </c>
      <c r="C77" t="s">
        <v>163</v>
      </c>
      <c r="D77" t="s">
        <v>1117</v>
      </c>
      <c r="E77">
        <v>1999</v>
      </c>
      <c r="F77" t="s">
        <v>678</v>
      </c>
      <c r="G77" t="s">
        <v>743</v>
      </c>
      <c r="H77" t="s">
        <v>1195</v>
      </c>
      <c r="I77" t="s">
        <v>1196</v>
      </c>
      <c r="J77" t="s">
        <v>1120</v>
      </c>
      <c r="K77" t="s">
        <v>1121</v>
      </c>
      <c r="L77" t="s">
        <v>1198</v>
      </c>
      <c r="M77" t="s">
        <v>678</v>
      </c>
      <c r="N77" t="s">
        <v>1195</v>
      </c>
      <c r="O77" t="s">
        <v>1196</v>
      </c>
      <c r="P77" t="s">
        <v>1002</v>
      </c>
      <c r="Q77" t="s">
        <v>1322</v>
      </c>
      <c r="R77">
        <v>2000</v>
      </c>
      <c r="S77" t="s">
        <v>1323</v>
      </c>
      <c r="T77" t="s">
        <v>1323</v>
      </c>
      <c r="U77">
        <v>4</v>
      </c>
      <c r="V77" t="s">
        <v>1126</v>
      </c>
      <c r="W77" t="s">
        <v>1127</v>
      </c>
      <c r="X77" t="s">
        <v>1324</v>
      </c>
      <c r="Y77">
        <v>1</v>
      </c>
      <c r="AA77">
        <v>0</v>
      </c>
      <c r="AB77">
        <v>0</v>
      </c>
      <c r="AD77">
        <v>0</v>
      </c>
      <c r="AE77">
        <v>0</v>
      </c>
      <c r="AF77">
        <v>489939</v>
      </c>
      <c r="AG77">
        <v>489939</v>
      </c>
    </row>
    <row r="78" spans="1:33" hidden="1" x14ac:dyDescent="0.25">
      <c r="A78" t="s">
        <v>1194</v>
      </c>
      <c r="B78" t="s">
        <v>699</v>
      </c>
      <c r="C78" t="s">
        <v>163</v>
      </c>
      <c r="D78" t="s">
        <v>1117</v>
      </c>
      <c r="E78">
        <v>1999</v>
      </c>
      <c r="F78" t="s">
        <v>699</v>
      </c>
      <c r="G78" t="s">
        <v>743</v>
      </c>
      <c r="H78" t="s">
        <v>1195</v>
      </c>
      <c r="I78" t="s">
        <v>1196</v>
      </c>
      <c r="J78" t="s">
        <v>1120</v>
      </c>
      <c r="K78" t="s">
        <v>1121</v>
      </c>
      <c r="L78" t="s">
        <v>1198</v>
      </c>
      <c r="M78" t="s">
        <v>699</v>
      </c>
      <c r="N78" t="s">
        <v>1195</v>
      </c>
      <c r="O78" t="s">
        <v>1196</v>
      </c>
      <c r="P78" t="s">
        <v>996</v>
      </c>
      <c r="Q78" t="s">
        <v>1325</v>
      </c>
      <c r="R78">
        <v>2000</v>
      </c>
      <c r="S78" t="s">
        <v>1323</v>
      </c>
      <c r="T78" t="s">
        <v>1323</v>
      </c>
      <c r="U78">
        <v>2</v>
      </c>
      <c r="V78" t="s">
        <v>1138</v>
      </c>
      <c r="W78" t="s">
        <v>1127</v>
      </c>
      <c r="Y78">
        <v>1</v>
      </c>
      <c r="AA78">
        <v>0</v>
      </c>
      <c r="AB78">
        <v>0</v>
      </c>
      <c r="AD78">
        <v>0</v>
      </c>
      <c r="AE78">
        <v>0</v>
      </c>
      <c r="AF78">
        <v>151570</v>
      </c>
      <c r="AG78">
        <v>151570</v>
      </c>
    </row>
    <row r="79" spans="1:33" hidden="1" x14ac:dyDescent="0.25">
      <c r="A79" t="s">
        <v>1194</v>
      </c>
      <c r="B79" t="s">
        <v>699</v>
      </c>
      <c r="C79" t="s">
        <v>163</v>
      </c>
      <c r="D79" t="s">
        <v>1117</v>
      </c>
      <c r="E79">
        <v>2000</v>
      </c>
      <c r="F79" t="s">
        <v>678</v>
      </c>
      <c r="G79" t="s">
        <v>743</v>
      </c>
      <c r="H79" t="s">
        <v>1195</v>
      </c>
      <c r="I79" t="s">
        <v>1196</v>
      </c>
      <c r="J79" t="s">
        <v>1120</v>
      </c>
      <c r="K79" t="s">
        <v>1121</v>
      </c>
      <c r="L79" t="s">
        <v>1198</v>
      </c>
      <c r="M79" t="s">
        <v>678</v>
      </c>
      <c r="N79" t="s">
        <v>1195</v>
      </c>
      <c r="O79" t="s">
        <v>1196</v>
      </c>
      <c r="P79" t="s">
        <v>1002</v>
      </c>
      <c r="Q79" t="s">
        <v>1326</v>
      </c>
      <c r="R79">
        <v>2001</v>
      </c>
      <c r="S79" t="s">
        <v>1327</v>
      </c>
      <c r="T79" t="s">
        <v>1328</v>
      </c>
      <c r="U79">
        <v>8.3000000000000007</v>
      </c>
      <c r="V79" t="s">
        <v>1126</v>
      </c>
      <c r="W79" t="s">
        <v>1127</v>
      </c>
      <c r="X79" t="s">
        <v>1329</v>
      </c>
      <c r="Y79">
        <v>1</v>
      </c>
      <c r="AA79">
        <v>0</v>
      </c>
      <c r="AB79">
        <v>0</v>
      </c>
      <c r="AD79">
        <v>0</v>
      </c>
      <c r="AE79">
        <v>0</v>
      </c>
      <c r="AF79">
        <v>203000</v>
      </c>
      <c r="AG79">
        <v>203000</v>
      </c>
    </row>
    <row r="80" spans="1:33" hidden="1" x14ac:dyDescent="0.25">
      <c r="A80" t="s">
        <v>1194</v>
      </c>
      <c r="B80" t="s">
        <v>699</v>
      </c>
      <c r="C80" t="s">
        <v>163</v>
      </c>
      <c r="D80" t="s">
        <v>1117</v>
      </c>
      <c r="E80">
        <v>2001</v>
      </c>
      <c r="F80" t="s">
        <v>678</v>
      </c>
      <c r="G80" t="s">
        <v>743</v>
      </c>
      <c r="H80" t="s">
        <v>1195</v>
      </c>
      <c r="I80" t="s">
        <v>1196</v>
      </c>
      <c r="J80" t="s">
        <v>1120</v>
      </c>
      <c r="K80" t="s">
        <v>1121</v>
      </c>
      <c r="L80" t="s">
        <v>1198</v>
      </c>
      <c r="M80" t="s">
        <v>678</v>
      </c>
      <c r="N80" t="s">
        <v>1195</v>
      </c>
      <c r="O80" t="s">
        <v>1196</v>
      </c>
      <c r="P80" t="s">
        <v>1002</v>
      </c>
      <c r="Q80" t="s">
        <v>1330</v>
      </c>
      <c r="R80">
        <v>2002</v>
      </c>
      <c r="S80" t="s">
        <v>1331</v>
      </c>
      <c r="T80" t="s">
        <v>1331</v>
      </c>
      <c r="U80">
        <v>3.5</v>
      </c>
      <c r="V80" t="s">
        <v>1126</v>
      </c>
      <c r="W80" t="s">
        <v>1127</v>
      </c>
      <c r="Y80">
        <v>1</v>
      </c>
      <c r="AA80">
        <v>0</v>
      </c>
      <c r="AB80">
        <v>0</v>
      </c>
      <c r="AD80">
        <v>0</v>
      </c>
      <c r="AE80">
        <v>0</v>
      </c>
      <c r="AF80">
        <v>50000</v>
      </c>
      <c r="AG80">
        <v>50000</v>
      </c>
    </row>
    <row r="81" spans="1:33" hidden="1" x14ac:dyDescent="0.25">
      <c r="A81" t="s">
        <v>1194</v>
      </c>
      <c r="B81" t="s">
        <v>699</v>
      </c>
      <c r="C81" t="s">
        <v>163</v>
      </c>
      <c r="D81" t="s">
        <v>1117</v>
      </c>
      <c r="E81">
        <v>2002</v>
      </c>
      <c r="F81" t="s">
        <v>678</v>
      </c>
      <c r="G81" t="s">
        <v>743</v>
      </c>
      <c r="H81" t="s">
        <v>1195</v>
      </c>
      <c r="I81" t="s">
        <v>1196</v>
      </c>
      <c r="J81" t="s">
        <v>1120</v>
      </c>
      <c r="K81" t="s">
        <v>1121</v>
      </c>
      <c r="L81" t="s">
        <v>1198</v>
      </c>
      <c r="M81" t="s">
        <v>678</v>
      </c>
      <c r="N81" t="s">
        <v>1195</v>
      </c>
      <c r="O81" t="s">
        <v>1196</v>
      </c>
      <c r="P81" t="s">
        <v>1002</v>
      </c>
      <c r="Q81" t="s">
        <v>1332</v>
      </c>
      <c r="R81">
        <v>2003</v>
      </c>
      <c r="S81" t="s">
        <v>1333</v>
      </c>
      <c r="T81" t="s">
        <v>1333</v>
      </c>
      <c r="U81">
        <v>2.93</v>
      </c>
      <c r="V81" t="s">
        <v>1126</v>
      </c>
      <c r="W81" t="s">
        <v>1127</v>
      </c>
      <c r="X81" t="s">
        <v>1334</v>
      </c>
      <c r="Y81">
        <v>1</v>
      </c>
      <c r="Z81" t="s">
        <v>1132</v>
      </c>
      <c r="AA81">
        <v>22568</v>
      </c>
      <c r="AB81">
        <v>45</v>
      </c>
      <c r="AD81">
        <v>0</v>
      </c>
      <c r="AE81">
        <v>0</v>
      </c>
      <c r="AF81">
        <v>1419</v>
      </c>
      <c r="AG81">
        <v>24032</v>
      </c>
    </row>
    <row r="82" spans="1:33" hidden="1" x14ac:dyDescent="0.25">
      <c r="A82" t="s">
        <v>1194</v>
      </c>
      <c r="B82" t="s">
        <v>699</v>
      </c>
      <c r="C82" t="s">
        <v>163</v>
      </c>
      <c r="D82" t="s">
        <v>1117</v>
      </c>
      <c r="E82">
        <v>2002</v>
      </c>
      <c r="F82" t="s">
        <v>678</v>
      </c>
      <c r="G82" t="s">
        <v>743</v>
      </c>
      <c r="H82" t="s">
        <v>1195</v>
      </c>
      <c r="I82" t="s">
        <v>1196</v>
      </c>
      <c r="J82" t="s">
        <v>1120</v>
      </c>
      <c r="K82" t="s">
        <v>1121</v>
      </c>
      <c r="L82" t="s">
        <v>1198</v>
      </c>
      <c r="M82" t="s">
        <v>678</v>
      </c>
      <c r="N82" t="s">
        <v>1195</v>
      </c>
      <c r="O82" t="s">
        <v>1196</v>
      </c>
      <c r="P82" t="s">
        <v>1002</v>
      </c>
      <c r="Q82" t="s">
        <v>1335</v>
      </c>
      <c r="R82">
        <v>2003</v>
      </c>
      <c r="S82" t="s">
        <v>1333</v>
      </c>
      <c r="T82" t="s">
        <v>1333</v>
      </c>
      <c r="U82">
        <v>2.93</v>
      </c>
      <c r="V82" t="s">
        <v>1126</v>
      </c>
      <c r="W82" t="s">
        <v>1127</v>
      </c>
      <c r="X82" t="s">
        <v>1336</v>
      </c>
      <c r="Y82">
        <v>1</v>
      </c>
      <c r="Z82" t="s">
        <v>1132</v>
      </c>
      <c r="AA82">
        <v>21819</v>
      </c>
      <c r="AB82">
        <v>44</v>
      </c>
      <c r="AD82">
        <v>0</v>
      </c>
      <c r="AE82">
        <v>0</v>
      </c>
      <c r="AF82">
        <v>1371</v>
      </c>
      <c r="AG82">
        <v>23234</v>
      </c>
    </row>
    <row r="83" spans="1:33" hidden="1" x14ac:dyDescent="0.25">
      <c r="A83" t="s">
        <v>1194</v>
      </c>
      <c r="B83" t="s">
        <v>699</v>
      </c>
      <c r="C83" t="s">
        <v>163</v>
      </c>
      <c r="D83" t="s">
        <v>1117</v>
      </c>
      <c r="E83">
        <v>2002</v>
      </c>
      <c r="F83" t="s">
        <v>699</v>
      </c>
      <c r="G83" t="s">
        <v>743</v>
      </c>
      <c r="H83" t="s">
        <v>1195</v>
      </c>
      <c r="I83" t="s">
        <v>1196</v>
      </c>
      <c r="J83" t="s">
        <v>1120</v>
      </c>
      <c r="K83" t="s">
        <v>1121</v>
      </c>
      <c r="L83" t="s">
        <v>1337</v>
      </c>
      <c r="M83" t="s">
        <v>778</v>
      </c>
      <c r="N83" t="s">
        <v>1195</v>
      </c>
      <c r="O83" t="s">
        <v>1196</v>
      </c>
      <c r="P83" t="s">
        <v>1083</v>
      </c>
      <c r="Q83" t="s">
        <v>1338</v>
      </c>
      <c r="R83">
        <v>2003</v>
      </c>
      <c r="S83" t="s">
        <v>1339</v>
      </c>
      <c r="T83" t="s">
        <v>1340</v>
      </c>
      <c r="U83">
        <v>7.84</v>
      </c>
      <c r="V83" t="s">
        <v>1138</v>
      </c>
      <c r="W83" t="s">
        <v>1127</v>
      </c>
      <c r="Y83">
        <v>1</v>
      </c>
      <c r="AA83">
        <v>0</v>
      </c>
      <c r="AB83">
        <v>0</v>
      </c>
      <c r="AC83" t="s">
        <v>1213</v>
      </c>
      <c r="AD83">
        <v>214498</v>
      </c>
      <c r="AE83">
        <v>0</v>
      </c>
      <c r="AG83">
        <v>214498</v>
      </c>
    </row>
    <row r="84" spans="1:33" hidden="1" x14ac:dyDescent="0.25">
      <c r="A84" t="s">
        <v>1194</v>
      </c>
      <c r="B84" t="s">
        <v>699</v>
      </c>
      <c r="C84" t="s">
        <v>163</v>
      </c>
      <c r="D84" t="s">
        <v>1117</v>
      </c>
      <c r="E84">
        <v>2002</v>
      </c>
      <c r="F84" t="s">
        <v>811</v>
      </c>
      <c r="G84" t="s">
        <v>743</v>
      </c>
      <c r="H84" t="s">
        <v>1195</v>
      </c>
      <c r="I84" t="s">
        <v>1196</v>
      </c>
      <c r="J84" t="s">
        <v>1197</v>
      </c>
      <c r="K84" t="s">
        <v>1121</v>
      </c>
      <c r="L84" t="s">
        <v>1198</v>
      </c>
      <c r="M84" t="s">
        <v>807</v>
      </c>
      <c r="N84" t="s">
        <v>1195</v>
      </c>
      <c r="O84" t="s">
        <v>1196</v>
      </c>
      <c r="P84" t="s">
        <v>1002</v>
      </c>
      <c r="Q84" t="s">
        <v>1341</v>
      </c>
      <c r="R84">
        <v>2003</v>
      </c>
      <c r="S84" t="s">
        <v>1342</v>
      </c>
      <c r="T84" t="s">
        <v>1342</v>
      </c>
      <c r="U84">
        <v>7.85</v>
      </c>
      <c r="V84" t="s">
        <v>1126</v>
      </c>
      <c r="W84" t="s">
        <v>1127</v>
      </c>
      <c r="X84" t="s">
        <v>1343</v>
      </c>
      <c r="Y84">
        <v>1</v>
      </c>
      <c r="AA84">
        <v>0</v>
      </c>
      <c r="AB84">
        <v>0</v>
      </c>
      <c r="AC84" t="s">
        <v>1210</v>
      </c>
      <c r="AD84">
        <v>41047</v>
      </c>
      <c r="AE84">
        <v>0</v>
      </c>
      <c r="AG84">
        <v>41047</v>
      </c>
    </row>
    <row r="85" spans="1:33" hidden="1" x14ac:dyDescent="0.25">
      <c r="A85" t="s">
        <v>1194</v>
      </c>
      <c r="B85" t="s">
        <v>699</v>
      </c>
      <c r="C85" t="s">
        <v>163</v>
      </c>
      <c r="D85" t="s">
        <v>1117</v>
      </c>
      <c r="E85">
        <v>2003</v>
      </c>
      <c r="F85" t="s">
        <v>678</v>
      </c>
      <c r="G85" t="s">
        <v>743</v>
      </c>
      <c r="H85" t="s">
        <v>1195</v>
      </c>
      <c r="I85" t="s">
        <v>1196</v>
      </c>
      <c r="J85" t="s">
        <v>1120</v>
      </c>
      <c r="K85" t="s">
        <v>1121</v>
      </c>
      <c r="L85" t="s">
        <v>1198</v>
      </c>
      <c r="M85" t="s">
        <v>678</v>
      </c>
      <c r="N85" t="s">
        <v>1195</v>
      </c>
      <c r="O85" t="s">
        <v>1196</v>
      </c>
      <c r="P85" t="s">
        <v>1002</v>
      </c>
      <c r="Q85" t="s">
        <v>1344</v>
      </c>
      <c r="R85">
        <v>2004</v>
      </c>
      <c r="S85" t="s">
        <v>1345</v>
      </c>
      <c r="T85" t="s">
        <v>1345</v>
      </c>
      <c r="U85">
        <v>6.47</v>
      </c>
      <c r="V85" t="s">
        <v>1126</v>
      </c>
      <c r="W85" t="s">
        <v>1127</v>
      </c>
      <c r="Y85">
        <v>1</v>
      </c>
      <c r="AA85">
        <v>0</v>
      </c>
      <c r="AB85">
        <v>0</v>
      </c>
      <c r="AD85">
        <v>0</v>
      </c>
      <c r="AE85">
        <v>0</v>
      </c>
      <c r="AF85">
        <v>403448</v>
      </c>
      <c r="AG85">
        <v>403448</v>
      </c>
    </row>
    <row r="86" spans="1:33" hidden="1" x14ac:dyDescent="0.25">
      <c r="A86" t="s">
        <v>1194</v>
      </c>
      <c r="B86" t="s">
        <v>699</v>
      </c>
      <c r="C86" t="s">
        <v>163</v>
      </c>
      <c r="D86" t="s">
        <v>1117</v>
      </c>
      <c r="E86">
        <v>2003</v>
      </c>
      <c r="F86" t="s">
        <v>811</v>
      </c>
      <c r="G86" t="s">
        <v>743</v>
      </c>
      <c r="H86" t="s">
        <v>1195</v>
      </c>
      <c r="I86" t="s">
        <v>1196</v>
      </c>
      <c r="J86" t="s">
        <v>1197</v>
      </c>
      <c r="K86" t="s">
        <v>1121</v>
      </c>
      <c r="L86" t="s">
        <v>1198</v>
      </c>
      <c r="M86" t="s">
        <v>699</v>
      </c>
      <c r="N86" t="s">
        <v>1195</v>
      </c>
      <c r="O86" t="s">
        <v>1196</v>
      </c>
      <c r="P86" t="s">
        <v>996</v>
      </c>
      <c r="Q86" t="s">
        <v>1346</v>
      </c>
      <c r="R86">
        <v>2004</v>
      </c>
      <c r="S86" t="s">
        <v>1347</v>
      </c>
      <c r="T86" t="s">
        <v>1347</v>
      </c>
      <c r="U86">
        <v>1.6</v>
      </c>
      <c r="V86" t="s">
        <v>1126</v>
      </c>
      <c r="W86" t="s">
        <v>1127</v>
      </c>
      <c r="Y86">
        <v>1</v>
      </c>
      <c r="AA86">
        <v>0</v>
      </c>
      <c r="AB86">
        <v>0</v>
      </c>
      <c r="AD86">
        <v>0</v>
      </c>
      <c r="AE86">
        <v>0</v>
      </c>
      <c r="AF86">
        <v>10083</v>
      </c>
      <c r="AG86">
        <v>10083</v>
      </c>
    </row>
    <row r="87" spans="1:33" hidden="1" x14ac:dyDescent="0.25">
      <c r="A87" t="s">
        <v>1194</v>
      </c>
      <c r="B87" t="s">
        <v>699</v>
      </c>
      <c r="C87" t="s">
        <v>163</v>
      </c>
      <c r="D87" t="s">
        <v>1117</v>
      </c>
      <c r="E87">
        <v>2004</v>
      </c>
      <c r="F87" t="s">
        <v>678</v>
      </c>
      <c r="G87" t="s">
        <v>743</v>
      </c>
      <c r="H87" t="s">
        <v>1195</v>
      </c>
      <c r="I87" t="s">
        <v>1196</v>
      </c>
      <c r="J87" t="s">
        <v>1120</v>
      </c>
      <c r="K87" t="s">
        <v>1121</v>
      </c>
      <c r="L87" t="s">
        <v>1348</v>
      </c>
      <c r="M87" t="s">
        <v>754</v>
      </c>
      <c r="N87" t="s">
        <v>1195</v>
      </c>
      <c r="O87" t="s">
        <v>1196</v>
      </c>
      <c r="P87" t="s">
        <v>1083</v>
      </c>
      <c r="Q87" t="s">
        <v>1349</v>
      </c>
      <c r="R87">
        <v>2005</v>
      </c>
      <c r="S87" t="s">
        <v>1350</v>
      </c>
      <c r="T87" t="s">
        <v>1350</v>
      </c>
      <c r="U87">
        <v>5.53</v>
      </c>
      <c r="V87" t="s">
        <v>1138</v>
      </c>
      <c r="W87" t="s">
        <v>1127</v>
      </c>
      <c r="X87" t="s">
        <v>1351</v>
      </c>
      <c r="Y87">
        <v>1</v>
      </c>
      <c r="AA87">
        <v>0</v>
      </c>
      <c r="AB87">
        <v>0</v>
      </c>
      <c r="AD87">
        <v>0</v>
      </c>
      <c r="AE87">
        <v>0</v>
      </c>
      <c r="AF87">
        <v>477726</v>
      </c>
      <c r="AG87">
        <v>477726</v>
      </c>
    </row>
    <row r="88" spans="1:33" hidden="1" x14ac:dyDescent="0.25">
      <c r="A88" t="s">
        <v>1194</v>
      </c>
      <c r="B88" t="s">
        <v>699</v>
      </c>
      <c r="C88" t="s">
        <v>163</v>
      </c>
      <c r="D88" t="s">
        <v>1117</v>
      </c>
      <c r="E88">
        <v>2004</v>
      </c>
      <c r="F88" t="s">
        <v>699</v>
      </c>
      <c r="G88" t="s">
        <v>743</v>
      </c>
      <c r="H88" t="s">
        <v>1195</v>
      </c>
      <c r="I88" t="s">
        <v>1196</v>
      </c>
      <c r="J88" t="s">
        <v>1120</v>
      </c>
      <c r="K88" t="s">
        <v>1121</v>
      </c>
      <c r="L88" t="s">
        <v>1198</v>
      </c>
      <c r="M88" t="s">
        <v>699</v>
      </c>
      <c r="N88" t="s">
        <v>1195</v>
      </c>
      <c r="O88" t="s">
        <v>1196</v>
      </c>
      <c r="P88" t="s">
        <v>996</v>
      </c>
      <c r="Q88" t="s">
        <v>1352</v>
      </c>
      <c r="R88">
        <v>2005</v>
      </c>
      <c r="S88" t="s">
        <v>1353</v>
      </c>
      <c r="T88" t="s">
        <v>1353</v>
      </c>
      <c r="U88">
        <v>1.17</v>
      </c>
      <c r="V88" t="s">
        <v>1138</v>
      </c>
      <c r="W88" t="s">
        <v>1127</v>
      </c>
      <c r="X88" t="s">
        <v>1354</v>
      </c>
      <c r="Y88">
        <v>1</v>
      </c>
      <c r="AA88">
        <v>0</v>
      </c>
      <c r="AB88">
        <v>0</v>
      </c>
      <c r="AD88">
        <v>0</v>
      </c>
      <c r="AE88">
        <v>0</v>
      </c>
      <c r="AF88">
        <v>14885</v>
      </c>
      <c r="AG88">
        <v>14885</v>
      </c>
    </row>
    <row r="89" spans="1:33" hidden="1" x14ac:dyDescent="0.25">
      <c r="A89" t="s">
        <v>1194</v>
      </c>
      <c r="B89" t="s">
        <v>699</v>
      </c>
      <c r="C89" t="s">
        <v>163</v>
      </c>
      <c r="D89" t="s">
        <v>1117</v>
      </c>
      <c r="E89">
        <v>2004</v>
      </c>
      <c r="F89" t="s">
        <v>699</v>
      </c>
      <c r="G89" t="s">
        <v>743</v>
      </c>
      <c r="H89" t="s">
        <v>1195</v>
      </c>
      <c r="I89" t="s">
        <v>1196</v>
      </c>
      <c r="J89" t="s">
        <v>1120</v>
      </c>
      <c r="K89" t="s">
        <v>1121</v>
      </c>
      <c r="L89" t="s">
        <v>1198</v>
      </c>
      <c r="M89" t="s">
        <v>699</v>
      </c>
      <c r="N89" t="s">
        <v>1195</v>
      </c>
      <c r="O89" t="s">
        <v>1196</v>
      </c>
      <c r="P89" t="s">
        <v>996</v>
      </c>
      <c r="Q89" t="s">
        <v>1355</v>
      </c>
      <c r="R89">
        <v>2005</v>
      </c>
      <c r="S89" t="s">
        <v>1356</v>
      </c>
      <c r="T89" t="s">
        <v>1356</v>
      </c>
      <c r="U89">
        <v>2.0499999999999998</v>
      </c>
      <c r="V89" t="s">
        <v>1138</v>
      </c>
      <c r="W89" t="s">
        <v>1127</v>
      </c>
      <c r="Y89">
        <v>1</v>
      </c>
      <c r="AA89">
        <v>0</v>
      </c>
      <c r="AB89">
        <v>0</v>
      </c>
      <c r="AD89">
        <v>0</v>
      </c>
      <c r="AE89">
        <v>0</v>
      </c>
      <c r="AF89">
        <v>42659</v>
      </c>
      <c r="AG89">
        <v>42659</v>
      </c>
    </row>
    <row r="90" spans="1:33" hidden="1" x14ac:dyDescent="0.25">
      <c r="A90" t="s">
        <v>1194</v>
      </c>
      <c r="B90" t="s">
        <v>699</v>
      </c>
      <c r="C90" t="s">
        <v>163</v>
      </c>
      <c r="D90" t="s">
        <v>1117</v>
      </c>
      <c r="E90">
        <v>2004</v>
      </c>
      <c r="F90" t="s">
        <v>811</v>
      </c>
      <c r="G90" t="s">
        <v>743</v>
      </c>
      <c r="H90" t="s">
        <v>1195</v>
      </c>
      <c r="I90" t="s">
        <v>1196</v>
      </c>
      <c r="J90" t="s">
        <v>1197</v>
      </c>
      <c r="K90" t="s">
        <v>1121</v>
      </c>
      <c r="L90" t="s">
        <v>1198</v>
      </c>
      <c r="M90" t="s">
        <v>807</v>
      </c>
      <c r="N90" t="s">
        <v>1195</v>
      </c>
      <c r="O90" t="s">
        <v>1196</v>
      </c>
      <c r="P90" t="s">
        <v>996</v>
      </c>
      <c r="Q90" t="s">
        <v>1357</v>
      </c>
      <c r="R90">
        <v>2005</v>
      </c>
      <c r="S90" t="s">
        <v>1356</v>
      </c>
      <c r="T90" t="s">
        <v>1356</v>
      </c>
      <c r="U90">
        <v>2.0499999999999998</v>
      </c>
      <c r="V90" t="s">
        <v>1138</v>
      </c>
      <c r="W90" t="s">
        <v>1127</v>
      </c>
      <c r="Y90">
        <v>1</v>
      </c>
      <c r="AA90">
        <v>0</v>
      </c>
      <c r="AB90">
        <v>0</v>
      </c>
      <c r="AD90">
        <v>0</v>
      </c>
      <c r="AE90">
        <v>0</v>
      </c>
      <c r="AF90">
        <v>4786</v>
      </c>
      <c r="AG90">
        <v>4786</v>
      </c>
    </row>
    <row r="91" spans="1:33" hidden="1" x14ac:dyDescent="0.25">
      <c r="A91" t="s">
        <v>1194</v>
      </c>
      <c r="B91" t="s">
        <v>699</v>
      </c>
      <c r="C91" t="s">
        <v>163</v>
      </c>
      <c r="D91" t="s">
        <v>1117</v>
      </c>
      <c r="E91">
        <v>2005</v>
      </c>
      <c r="F91" t="s">
        <v>678</v>
      </c>
      <c r="G91" t="s">
        <v>743</v>
      </c>
      <c r="H91" t="s">
        <v>1195</v>
      </c>
      <c r="I91" t="s">
        <v>1196</v>
      </c>
      <c r="J91" t="s">
        <v>1120</v>
      </c>
      <c r="K91" t="s">
        <v>1121</v>
      </c>
      <c r="L91" t="s">
        <v>1348</v>
      </c>
      <c r="M91" t="s">
        <v>754</v>
      </c>
      <c r="N91" t="s">
        <v>1195</v>
      </c>
      <c r="O91" t="s">
        <v>1196</v>
      </c>
      <c r="P91" t="s">
        <v>1083</v>
      </c>
      <c r="Q91" t="s">
        <v>1358</v>
      </c>
      <c r="R91">
        <v>2006</v>
      </c>
      <c r="S91" t="s">
        <v>1359</v>
      </c>
      <c r="T91" t="s">
        <v>1359</v>
      </c>
      <c r="U91">
        <v>6.94</v>
      </c>
      <c r="V91" t="s">
        <v>1138</v>
      </c>
      <c r="W91" t="s">
        <v>1127</v>
      </c>
      <c r="X91" t="s">
        <v>1360</v>
      </c>
      <c r="Y91">
        <v>1</v>
      </c>
      <c r="AA91">
        <v>0</v>
      </c>
      <c r="AB91">
        <v>0</v>
      </c>
      <c r="AD91">
        <v>0</v>
      </c>
      <c r="AE91">
        <v>0</v>
      </c>
      <c r="AF91">
        <v>147656</v>
      </c>
      <c r="AG91">
        <v>147656</v>
      </c>
    </row>
    <row r="92" spans="1:33" hidden="1" x14ac:dyDescent="0.25">
      <c r="A92" t="s">
        <v>1194</v>
      </c>
      <c r="B92" t="s">
        <v>699</v>
      </c>
      <c r="C92" t="s">
        <v>163</v>
      </c>
      <c r="D92" t="s">
        <v>1117</v>
      </c>
      <c r="E92">
        <v>2005</v>
      </c>
      <c r="F92" t="s">
        <v>699</v>
      </c>
      <c r="G92" t="s">
        <v>743</v>
      </c>
      <c r="H92" t="s">
        <v>1195</v>
      </c>
      <c r="I92" t="s">
        <v>1196</v>
      </c>
      <c r="J92" t="s">
        <v>1120</v>
      </c>
      <c r="K92" t="s">
        <v>1121</v>
      </c>
      <c r="L92" t="s">
        <v>1198</v>
      </c>
      <c r="M92" t="s">
        <v>699</v>
      </c>
      <c r="N92" t="s">
        <v>1195</v>
      </c>
      <c r="O92" t="s">
        <v>1196</v>
      </c>
      <c r="P92" t="s">
        <v>996</v>
      </c>
      <c r="Q92" t="s">
        <v>1361</v>
      </c>
      <c r="R92">
        <v>2006</v>
      </c>
      <c r="S92" t="s">
        <v>1362</v>
      </c>
      <c r="T92" t="s">
        <v>1362</v>
      </c>
      <c r="U92">
        <v>0.64</v>
      </c>
      <c r="V92" t="s">
        <v>1138</v>
      </c>
      <c r="W92" t="s">
        <v>1127</v>
      </c>
      <c r="X92" t="s">
        <v>1360</v>
      </c>
      <c r="Y92">
        <v>1</v>
      </c>
      <c r="AA92">
        <v>0</v>
      </c>
      <c r="AB92">
        <v>0</v>
      </c>
      <c r="AD92">
        <v>0</v>
      </c>
      <c r="AE92">
        <v>0</v>
      </c>
      <c r="AF92">
        <v>4196</v>
      </c>
      <c r="AG92">
        <v>4196</v>
      </c>
    </row>
    <row r="93" spans="1:33" hidden="1" x14ac:dyDescent="0.25">
      <c r="A93" t="s">
        <v>1194</v>
      </c>
      <c r="B93" t="s">
        <v>699</v>
      </c>
      <c r="C93" t="s">
        <v>163</v>
      </c>
      <c r="D93" t="s">
        <v>1117</v>
      </c>
      <c r="E93">
        <v>2005</v>
      </c>
      <c r="F93" t="s">
        <v>811</v>
      </c>
      <c r="G93" t="s">
        <v>743</v>
      </c>
      <c r="H93" t="s">
        <v>1195</v>
      </c>
      <c r="I93" t="s">
        <v>1196</v>
      </c>
      <c r="J93" t="s">
        <v>1197</v>
      </c>
      <c r="K93" t="s">
        <v>1121</v>
      </c>
      <c r="L93" t="s">
        <v>1198</v>
      </c>
      <c r="M93" t="s">
        <v>699</v>
      </c>
      <c r="N93" t="s">
        <v>1195</v>
      </c>
      <c r="O93" t="s">
        <v>1196</v>
      </c>
      <c r="P93" t="s">
        <v>996</v>
      </c>
      <c r="Q93" t="s">
        <v>1363</v>
      </c>
      <c r="R93">
        <v>2006</v>
      </c>
      <c r="S93" t="s">
        <v>1362</v>
      </c>
      <c r="T93" t="s">
        <v>1362</v>
      </c>
      <c r="U93">
        <v>0.64</v>
      </c>
      <c r="V93" t="s">
        <v>1138</v>
      </c>
      <c r="W93" t="s">
        <v>1127</v>
      </c>
      <c r="X93" t="s">
        <v>1364</v>
      </c>
      <c r="Y93">
        <v>1</v>
      </c>
      <c r="AA93">
        <v>0</v>
      </c>
      <c r="AB93">
        <v>0</v>
      </c>
      <c r="AD93">
        <v>0</v>
      </c>
      <c r="AE93">
        <v>0</v>
      </c>
      <c r="AF93">
        <v>10272</v>
      </c>
      <c r="AG93">
        <v>10272</v>
      </c>
    </row>
    <row r="94" spans="1:33" hidden="1" x14ac:dyDescent="0.25">
      <c r="A94" t="s">
        <v>1194</v>
      </c>
      <c r="B94" t="s">
        <v>699</v>
      </c>
      <c r="C94" t="s">
        <v>163</v>
      </c>
      <c r="D94" t="s">
        <v>1117</v>
      </c>
      <c r="E94">
        <v>2005</v>
      </c>
      <c r="F94" t="s">
        <v>811</v>
      </c>
      <c r="G94" t="s">
        <v>743</v>
      </c>
      <c r="H94" t="s">
        <v>1195</v>
      </c>
      <c r="I94" t="s">
        <v>1196</v>
      </c>
      <c r="J94" t="s">
        <v>1197</v>
      </c>
      <c r="K94" t="s">
        <v>1121</v>
      </c>
      <c r="L94" t="s">
        <v>1198</v>
      </c>
      <c r="M94" t="s">
        <v>807</v>
      </c>
      <c r="N94" t="s">
        <v>1195</v>
      </c>
      <c r="O94" t="s">
        <v>1196</v>
      </c>
      <c r="P94" t="s">
        <v>1002</v>
      </c>
      <c r="Q94" t="s">
        <v>1365</v>
      </c>
      <c r="R94">
        <v>2006</v>
      </c>
      <c r="S94" t="s">
        <v>1366</v>
      </c>
      <c r="T94" t="s">
        <v>1366</v>
      </c>
      <c r="U94">
        <v>6.6</v>
      </c>
      <c r="V94" t="s">
        <v>1126</v>
      </c>
      <c r="W94" t="s">
        <v>1127</v>
      </c>
      <c r="X94" t="s">
        <v>1360</v>
      </c>
      <c r="Y94">
        <v>1</v>
      </c>
      <c r="AA94">
        <v>0</v>
      </c>
      <c r="AB94">
        <v>0</v>
      </c>
      <c r="AD94">
        <v>0</v>
      </c>
      <c r="AE94">
        <v>0</v>
      </c>
      <c r="AF94">
        <v>5870</v>
      </c>
      <c r="AG94">
        <v>5870</v>
      </c>
    </row>
    <row r="95" spans="1:33" hidden="1" x14ac:dyDescent="0.25">
      <c r="A95" t="s">
        <v>1194</v>
      </c>
      <c r="B95" t="s">
        <v>1367</v>
      </c>
      <c r="C95" t="s">
        <v>163</v>
      </c>
      <c r="D95" t="s">
        <v>1117</v>
      </c>
      <c r="E95">
        <v>2012</v>
      </c>
      <c r="F95" t="s">
        <v>678</v>
      </c>
      <c r="G95" t="s">
        <v>743</v>
      </c>
      <c r="H95" t="s">
        <v>1195</v>
      </c>
      <c r="I95" t="s">
        <v>1196</v>
      </c>
      <c r="J95" t="s">
        <v>1120</v>
      </c>
      <c r="K95" t="s">
        <v>1121</v>
      </c>
      <c r="L95" t="s">
        <v>1348</v>
      </c>
      <c r="M95" t="s">
        <v>754</v>
      </c>
      <c r="N95" t="s">
        <v>1195</v>
      </c>
      <c r="O95" t="s">
        <v>1196</v>
      </c>
      <c r="P95" t="s">
        <v>1083</v>
      </c>
      <c r="Q95" t="s">
        <v>1368</v>
      </c>
      <c r="R95">
        <v>2013</v>
      </c>
      <c r="S95" t="s">
        <v>1369</v>
      </c>
      <c r="T95" t="s">
        <v>1369</v>
      </c>
      <c r="U95">
        <v>1.41</v>
      </c>
      <c r="V95" t="s">
        <v>1126</v>
      </c>
      <c r="W95" t="s">
        <v>1127</v>
      </c>
      <c r="Y95">
        <v>1</v>
      </c>
      <c r="AA95">
        <v>0</v>
      </c>
      <c r="AB95">
        <v>0</v>
      </c>
      <c r="AD95">
        <v>0</v>
      </c>
      <c r="AE95">
        <v>0</v>
      </c>
      <c r="AF95">
        <v>351713</v>
      </c>
      <c r="AG95">
        <v>351713</v>
      </c>
    </row>
    <row r="96" spans="1:33" hidden="1" x14ac:dyDescent="0.25">
      <c r="A96" t="s">
        <v>1194</v>
      </c>
      <c r="B96" t="s">
        <v>1367</v>
      </c>
      <c r="C96" t="s">
        <v>163</v>
      </c>
      <c r="D96" t="s">
        <v>1117</v>
      </c>
      <c r="E96">
        <v>2012</v>
      </c>
      <c r="F96" t="s">
        <v>699</v>
      </c>
      <c r="G96" t="s">
        <v>743</v>
      </c>
      <c r="H96" t="s">
        <v>1195</v>
      </c>
      <c r="I96" t="s">
        <v>1196</v>
      </c>
      <c r="J96" t="s">
        <v>1120</v>
      </c>
      <c r="K96" t="s">
        <v>1121</v>
      </c>
      <c r="L96" t="s">
        <v>1337</v>
      </c>
      <c r="M96" t="s">
        <v>778</v>
      </c>
      <c r="N96" t="s">
        <v>1195</v>
      </c>
      <c r="O96" t="s">
        <v>1196</v>
      </c>
      <c r="P96" t="s">
        <v>1083</v>
      </c>
      <c r="Q96" t="s">
        <v>1370</v>
      </c>
      <c r="R96">
        <v>2013</v>
      </c>
      <c r="S96" t="s">
        <v>1369</v>
      </c>
      <c r="T96" t="s">
        <v>1369</v>
      </c>
      <c r="U96">
        <v>1.21</v>
      </c>
      <c r="V96" t="s">
        <v>1126</v>
      </c>
      <c r="W96" t="s">
        <v>1127</v>
      </c>
      <c r="Y96">
        <v>1</v>
      </c>
      <c r="AA96">
        <v>0</v>
      </c>
      <c r="AB96">
        <v>0</v>
      </c>
      <c r="AD96">
        <v>0</v>
      </c>
      <c r="AE96">
        <v>0</v>
      </c>
      <c r="AF96">
        <v>143313</v>
      </c>
      <c r="AG96">
        <v>143313</v>
      </c>
    </row>
    <row r="97" spans="1:33" hidden="1" x14ac:dyDescent="0.25">
      <c r="A97" t="s">
        <v>1194</v>
      </c>
      <c r="B97" t="s">
        <v>1371</v>
      </c>
      <c r="C97" t="s">
        <v>163</v>
      </c>
      <c r="D97" t="s">
        <v>1117</v>
      </c>
      <c r="E97">
        <v>1981</v>
      </c>
      <c r="F97" t="s">
        <v>689</v>
      </c>
      <c r="G97" t="s">
        <v>743</v>
      </c>
      <c r="H97" t="s">
        <v>1118</v>
      </c>
      <c r="I97" t="s">
        <v>1119</v>
      </c>
      <c r="J97" t="s">
        <v>1197</v>
      </c>
      <c r="K97" t="s">
        <v>1121</v>
      </c>
      <c r="L97" t="s">
        <v>1372</v>
      </c>
      <c r="M97" t="s">
        <v>689</v>
      </c>
      <c r="N97" t="s">
        <v>1118</v>
      </c>
      <c r="O97" t="s">
        <v>1119</v>
      </c>
      <c r="P97" t="s">
        <v>1146</v>
      </c>
      <c r="Q97" t="s">
        <v>1373</v>
      </c>
      <c r="R97">
        <v>1982</v>
      </c>
      <c r="S97" t="s">
        <v>1374</v>
      </c>
      <c r="T97" t="s">
        <v>1375</v>
      </c>
      <c r="U97">
        <v>0.5</v>
      </c>
      <c r="V97" t="s">
        <v>1138</v>
      </c>
      <c r="W97" t="s">
        <v>1127</v>
      </c>
      <c r="Y97">
        <v>1</v>
      </c>
      <c r="AA97">
        <v>0</v>
      </c>
      <c r="AB97">
        <v>0</v>
      </c>
      <c r="AD97">
        <v>0</v>
      </c>
      <c r="AE97">
        <v>0</v>
      </c>
      <c r="AF97">
        <v>3400</v>
      </c>
      <c r="AG97">
        <v>3400</v>
      </c>
    </row>
    <row r="98" spans="1:33" hidden="1" x14ac:dyDescent="0.25">
      <c r="A98" t="s">
        <v>1194</v>
      </c>
      <c r="B98" t="s">
        <v>1371</v>
      </c>
      <c r="C98" t="s">
        <v>163</v>
      </c>
      <c r="D98" t="s">
        <v>1117</v>
      </c>
      <c r="E98">
        <v>1982</v>
      </c>
      <c r="F98" t="s">
        <v>689</v>
      </c>
      <c r="G98" t="s">
        <v>743</v>
      </c>
      <c r="H98" t="s">
        <v>1118</v>
      </c>
      <c r="I98" t="s">
        <v>1119</v>
      </c>
      <c r="J98" t="s">
        <v>1197</v>
      </c>
      <c r="K98" t="s">
        <v>1121</v>
      </c>
      <c r="L98" t="s">
        <v>1372</v>
      </c>
      <c r="M98" t="s">
        <v>689</v>
      </c>
      <c r="N98" t="s">
        <v>1118</v>
      </c>
      <c r="O98" t="s">
        <v>1119</v>
      </c>
      <c r="P98" t="s">
        <v>1002</v>
      </c>
      <c r="Q98" t="s">
        <v>1376</v>
      </c>
      <c r="R98">
        <v>1983</v>
      </c>
      <c r="S98" t="s">
        <v>1377</v>
      </c>
      <c r="T98" t="s">
        <v>1378</v>
      </c>
      <c r="U98">
        <v>4.9000000000000004</v>
      </c>
      <c r="V98" t="s">
        <v>1126</v>
      </c>
      <c r="W98" t="s">
        <v>1127</v>
      </c>
      <c r="Y98">
        <v>1</v>
      </c>
      <c r="Z98" t="s">
        <v>1132</v>
      </c>
      <c r="AA98">
        <v>26482</v>
      </c>
      <c r="AB98">
        <v>568</v>
      </c>
      <c r="AD98">
        <v>0</v>
      </c>
      <c r="AE98">
        <v>0</v>
      </c>
      <c r="AF98">
        <v>172950</v>
      </c>
      <c r="AG98">
        <v>200000</v>
      </c>
    </row>
    <row r="99" spans="1:33" hidden="1" x14ac:dyDescent="0.25">
      <c r="A99" t="s">
        <v>1194</v>
      </c>
      <c r="B99" t="s">
        <v>1371</v>
      </c>
      <c r="C99" t="s">
        <v>163</v>
      </c>
      <c r="D99" t="s">
        <v>1117</v>
      </c>
      <c r="E99">
        <v>1983</v>
      </c>
      <c r="F99" t="s">
        <v>689</v>
      </c>
      <c r="G99" t="s">
        <v>743</v>
      </c>
      <c r="H99" t="s">
        <v>1118</v>
      </c>
      <c r="I99" t="s">
        <v>1119</v>
      </c>
      <c r="J99" t="s">
        <v>1120</v>
      </c>
      <c r="K99" t="s">
        <v>1121</v>
      </c>
      <c r="L99" t="s">
        <v>1372</v>
      </c>
      <c r="M99" t="s">
        <v>689</v>
      </c>
      <c r="N99" t="s">
        <v>1118</v>
      </c>
      <c r="O99" t="s">
        <v>1119</v>
      </c>
      <c r="P99" t="s">
        <v>1002</v>
      </c>
      <c r="Q99" t="s">
        <v>1379</v>
      </c>
      <c r="R99">
        <v>1984</v>
      </c>
      <c r="S99" t="s">
        <v>1380</v>
      </c>
      <c r="T99" t="s">
        <v>1381</v>
      </c>
      <c r="U99">
        <v>5.6</v>
      </c>
      <c r="V99" t="s">
        <v>1126</v>
      </c>
      <c r="W99" t="s">
        <v>1127</v>
      </c>
      <c r="Y99">
        <v>1</v>
      </c>
      <c r="Z99" t="s">
        <v>1132</v>
      </c>
      <c r="AA99">
        <v>99074</v>
      </c>
      <c r="AB99">
        <v>1611</v>
      </c>
      <c r="AD99">
        <v>0</v>
      </c>
      <c r="AE99">
        <v>0</v>
      </c>
      <c r="AF99">
        <v>141350</v>
      </c>
      <c r="AG99">
        <v>242035</v>
      </c>
    </row>
    <row r="100" spans="1:33" hidden="1" x14ac:dyDescent="0.25">
      <c r="A100" t="s">
        <v>1194</v>
      </c>
      <c r="B100" t="s">
        <v>1371</v>
      </c>
      <c r="C100" t="s">
        <v>163</v>
      </c>
      <c r="D100" t="s">
        <v>1117</v>
      </c>
      <c r="E100">
        <v>1984</v>
      </c>
      <c r="F100" t="s">
        <v>689</v>
      </c>
      <c r="G100" t="s">
        <v>743</v>
      </c>
      <c r="H100" t="s">
        <v>1118</v>
      </c>
      <c r="I100" t="s">
        <v>1119</v>
      </c>
      <c r="J100" t="s">
        <v>1120</v>
      </c>
      <c r="K100" t="s">
        <v>1121</v>
      </c>
      <c r="L100" t="s">
        <v>1372</v>
      </c>
      <c r="M100" t="s">
        <v>689</v>
      </c>
      <c r="N100" t="s">
        <v>1118</v>
      </c>
      <c r="O100" t="s">
        <v>1119</v>
      </c>
      <c r="P100" t="s">
        <v>1002</v>
      </c>
      <c r="Q100" t="s">
        <v>1382</v>
      </c>
      <c r="R100">
        <v>1985</v>
      </c>
      <c r="S100" t="s">
        <v>1383</v>
      </c>
      <c r="T100" t="s">
        <v>1384</v>
      </c>
      <c r="U100">
        <v>7.3</v>
      </c>
      <c r="V100" t="s">
        <v>1126</v>
      </c>
      <c r="W100" t="s">
        <v>1127</v>
      </c>
      <c r="X100" t="s">
        <v>1385</v>
      </c>
      <c r="Y100">
        <v>1</v>
      </c>
      <c r="Z100" t="s">
        <v>1132</v>
      </c>
      <c r="AA100">
        <v>21566</v>
      </c>
      <c r="AB100">
        <v>152</v>
      </c>
      <c r="AD100">
        <v>0</v>
      </c>
      <c r="AE100">
        <v>0</v>
      </c>
      <c r="AF100">
        <v>7766</v>
      </c>
      <c r="AG100">
        <v>29484</v>
      </c>
    </row>
    <row r="101" spans="1:33" hidden="1" x14ac:dyDescent="0.25">
      <c r="A101" t="s">
        <v>1194</v>
      </c>
      <c r="B101" t="s">
        <v>1371</v>
      </c>
      <c r="C101" t="s">
        <v>163</v>
      </c>
      <c r="D101" t="s">
        <v>1117</v>
      </c>
      <c r="E101">
        <v>1984</v>
      </c>
      <c r="F101" t="s">
        <v>689</v>
      </c>
      <c r="G101" t="s">
        <v>743</v>
      </c>
      <c r="H101" t="s">
        <v>1118</v>
      </c>
      <c r="I101" t="s">
        <v>1119</v>
      </c>
      <c r="J101" t="s">
        <v>1120</v>
      </c>
      <c r="K101" t="s">
        <v>1121</v>
      </c>
      <c r="L101" t="s">
        <v>1372</v>
      </c>
      <c r="M101" t="s">
        <v>689</v>
      </c>
      <c r="N101" t="s">
        <v>1118</v>
      </c>
      <c r="O101" t="s">
        <v>1119</v>
      </c>
      <c r="P101" t="s">
        <v>1002</v>
      </c>
      <c r="Q101" t="s">
        <v>1386</v>
      </c>
      <c r="R101">
        <v>1985</v>
      </c>
      <c r="S101" t="s">
        <v>1383</v>
      </c>
      <c r="T101" t="s">
        <v>1384</v>
      </c>
      <c r="U101">
        <v>7.3</v>
      </c>
      <c r="V101" t="s">
        <v>1126</v>
      </c>
      <c r="W101" t="s">
        <v>1127</v>
      </c>
      <c r="X101" t="s">
        <v>1387</v>
      </c>
      <c r="Y101">
        <v>1</v>
      </c>
      <c r="Z101" t="s">
        <v>1132</v>
      </c>
      <c r="AA101">
        <v>28109</v>
      </c>
      <c r="AB101">
        <v>198</v>
      </c>
      <c r="AD101">
        <v>0</v>
      </c>
      <c r="AE101">
        <v>0</v>
      </c>
      <c r="AF101">
        <v>6018</v>
      </c>
      <c r="AG101">
        <v>34325</v>
      </c>
    </row>
    <row r="102" spans="1:33" hidden="1" x14ac:dyDescent="0.25">
      <c r="A102" t="s">
        <v>1194</v>
      </c>
      <c r="B102" t="s">
        <v>1371</v>
      </c>
      <c r="C102" t="s">
        <v>163</v>
      </c>
      <c r="D102" t="s">
        <v>1117</v>
      </c>
      <c r="E102">
        <v>1984</v>
      </c>
      <c r="F102" t="s">
        <v>689</v>
      </c>
      <c r="G102" t="s">
        <v>743</v>
      </c>
      <c r="H102" t="s">
        <v>1118</v>
      </c>
      <c r="I102" t="s">
        <v>1119</v>
      </c>
      <c r="J102" t="s">
        <v>1120</v>
      </c>
      <c r="K102" t="s">
        <v>1121</v>
      </c>
      <c r="L102" t="s">
        <v>1372</v>
      </c>
      <c r="M102" t="s">
        <v>689</v>
      </c>
      <c r="N102" t="s">
        <v>1118</v>
      </c>
      <c r="O102" t="s">
        <v>1119</v>
      </c>
      <c r="P102" t="s">
        <v>1002</v>
      </c>
      <c r="Q102" t="s">
        <v>1388</v>
      </c>
      <c r="R102">
        <v>1985</v>
      </c>
      <c r="S102" t="s">
        <v>1207</v>
      </c>
      <c r="T102" t="s">
        <v>1389</v>
      </c>
      <c r="U102">
        <v>9.0399999999999991</v>
      </c>
      <c r="V102" t="s">
        <v>1126</v>
      </c>
      <c r="W102" t="s">
        <v>1127</v>
      </c>
      <c r="X102" t="s">
        <v>1390</v>
      </c>
      <c r="Y102">
        <v>1</v>
      </c>
      <c r="Z102" t="s">
        <v>1132</v>
      </c>
      <c r="AA102">
        <v>24047</v>
      </c>
      <c r="AB102">
        <v>0</v>
      </c>
      <c r="AD102">
        <v>0</v>
      </c>
      <c r="AE102">
        <v>0</v>
      </c>
      <c r="AF102">
        <v>83580</v>
      </c>
      <c r="AG102">
        <v>107627</v>
      </c>
    </row>
    <row r="103" spans="1:33" hidden="1" x14ac:dyDescent="0.25">
      <c r="A103" t="s">
        <v>1194</v>
      </c>
      <c r="B103" t="s">
        <v>1371</v>
      </c>
      <c r="C103" t="s">
        <v>163</v>
      </c>
      <c r="D103" t="s">
        <v>1117</v>
      </c>
      <c r="E103">
        <v>1985</v>
      </c>
      <c r="F103" t="s">
        <v>689</v>
      </c>
      <c r="G103" t="s">
        <v>743</v>
      </c>
      <c r="H103" t="s">
        <v>1118</v>
      </c>
      <c r="I103" t="s">
        <v>1119</v>
      </c>
      <c r="J103" t="s">
        <v>1120</v>
      </c>
      <c r="K103" t="s">
        <v>1121</v>
      </c>
      <c r="L103" t="s">
        <v>1372</v>
      </c>
      <c r="M103" t="s">
        <v>689</v>
      </c>
      <c r="N103" t="s">
        <v>1118</v>
      </c>
      <c r="O103" t="s">
        <v>1119</v>
      </c>
      <c r="P103" t="s">
        <v>1002</v>
      </c>
      <c r="Q103" t="s">
        <v>1391</v>
      </c>
      <c r="R103">
        <v>1986</v>
      </c>
      <c r="S103" t="s">
        <v>1392</v>
      </c>
      <c r="T103" t="s">
        <v>1393</v>
      </c>
      <c r="U103">
        <v>4.5</v>
      </c>
      <c r="V103" t="s">
        <v>1126</v>
      </c>
      <c r="W103" t="s">
        <v>1127</v>
      </c>
      <c r="X103" t="s">
        <v>1394</v>
      </c>
      <c r="Y103">
        <v>1</v>
      </c>
      <c r="Z103" t="s">
        <v>1132</v>
      </c>
      <c r="AA103">
        <v>30799</v>
      </c>
      <c r="AB103">
        <v>0</v>
      </c>
      <c r="AD103">
        <v>0</v>
      </c>
      <c r="AE103">
        <v>0</v>
      </c>
      <c r="AF103">
        <v>202450</v>
      </c>
      <c r="AG103">
        <v>233249</v>
      </c>
    </row>
    <row r="104" spans="1:33" hidden="1" x14ac:dyDescent="0.25">
      <c r="A104" t="s">
        <v>1194</v>
      </c>
      <c r="B104" t="s">
        <v>1371</v>
      </c>
      <c r="C104" t="s">
        <v>163</v>
      </c>
      <c r="D104" t="s">
        <v>1117</v>
      </c>
      <c r="E104">
        <v>1985</v>
      </c>
      <c r="F104" t="s">
        <v>689</v>
      </c>
      <c r="G104" t="s">
        <v>743</v>
      </c>
      <c r="H104" t="s">
        <v>1118</v>
      </c>
      <c r="I104" t="s">
        <v>1119</v>
      </c>
      <c r="J104" t="s">
        <v>1120</v>
      </c>
      <c r="K104" t="s">
        <v>1121</v>
      </c>
      <c r="L104" t="s">
        <v>1372</v>
      </c>
      <c r="M104" t="s">
        <v>689</v>
      </c>
      <c r="N104" t="s">
        <v>1118</v>
      </c>
      <c r="O104" t="s">
        <v>1119</v>
      </c>
      <c r="P104" t="s">
        <v>1002</v>
      </c>
      <c r="Q104" t="s">
        <v>1395</v>
      </c>
      <c r="R104">
        <v>1986</v>
      </c>
      <c r="S104" t="s">
        <v>1396</v>
      </c>
      <c r="T104" t="s">
        <v>1397</v>
      </c>
      <c r="U104">
        <v>6.3</v>
      </c>
      <c r="V104" t="s">
        <v>1126</v>
      </c>
      <c r="W104" t="s">
        <v>1127</v>
      </c>
      <c r="X104" t="s">
        <v>1398</v>
      </c>
      <c r="Y104">
        <v>1</v>
      </c>
      <c r="Z104" t="s">
        <v>1132</v>
      </c>
      <c r="AA104">
        <v>30010</v>
      </c>
      <c r="AB104">
        <v>0</v>
      </c>
      <c r="AD104">
        <v>0</v>
      </c>
      <c r="AE104">
        <v>0</v>
      </c>
      <c r="AF104">
        <v>55037</v>
      </c>
      <c r="AG104">
        <v>85047</v>
      </c>
    </row>
    <row r="105" spans="1:33" hidden="1" x14ac:dyDescent="0.25">
      <c r="A105" t="s">
        <v>1194</v>
      </c>
      <c r="B105" t="s">
        <v>1371</v>
      </c>
      <c r="C105" t="s">
        <v>163</v>
      </c>
      <c r="D105" t="s">
        <v>1117</v>
      </c>
      <c r="E105">
        <v>1986</v>
      </c>
      <c r="F105" t="s">
        <v>689</v>
      </c>
      <c r="G105" t="s">
        <v>743</v>
      </c>
      <c r="H105" t="s">
        <v>1118</v>
      </c>
      <c r="I105" t="s">
        <v>1119</v>
      </c>
      <c r="J105" t="s">
        <v>1120</v>
      </c>
      <c r="K105" t="s">
        <v>1121</v>
      </c>
      <c r="L105" t="s">
        <v>1372</v>
      </c>
      <c r="M105" t="s">
        <v>689</v>
      </c>
      <c r="N105" t="s">
        <v>1118</v>
      </c>
      <c r="O105" t="s">
        <v>1119</v>
      </c>
      <c r="P105" t="s">
        <v>1002</v>
      </c>
      <c r="Q105" t="s">
        <v>1399</v>
      </c>
      <c r="R105">
        <v>1987</v>
      </c>
      <c r="S105" t="s">
        <v>1226</v>
      </c>
      <c r="T105" t="s">
        <v>1400</v>
      </c>
      <c r="U105">
        <v>5</v>
      </c>
      <c r="V105" t="s">
        <v>1126</v>
      </c>
      <c r="W105" t="s">
        <v>1127</v>
      </c>
      <c r="Y105">
        <v>1</v>
      </c>
      <c r="AA105">
        <v>0</v>
      </c>
      <c r="AB105">
        <v>0</v>
      </c>
      <c r="AD105">
        <v>0</v>
      </c>
      <c r="AE105">
        <v>0</v>
      </c>
      <c r="AF105">
        <v>308580</v>
      </c>
      <c r="AG105">
        <v>308580</v>
      </c>
    </row>
    <row r="106" spans="1:33" hidden="1" x14ac:dyDescent="0.25">
      <c r="A106" t="s">
        <v>1194</v>
      </c>
      <c r="B106" t="s">
        <v>1371</v>
      </c>
      <c r="C106" t="s">
        <v>163</v>
      </c>
      <c r="D106" t="s">
        <v>1117</v>
      </c>
      <c r="E106">
        <v>1987</v>
      </c>
      <c r="F106" t="s">
        <v>689</v>
      </c>
      <c r="G106" t="s">
        <v>743</v>
      </c>
      <c r="H106" t="s">
        <v>1118</v>
      </c>
      <c r="I106" t="s">
        <v>1119</v>
      </c>
      <c r="J106" t="s">
        <v>1120</v>
      </c>
      <c r="K106" t="s">
        <v>1121</v>
      </c>
      <c r="L106" t="s">
        <v>1401</v>
      </c>
      <c r="M106" t="s">
        <v>791</v>
      </c>
      <c r="P106" t="s">
        <v>1083</v>
      </c>
      <c r="Q106" t="s">
        <v>1402</v>
      </c>
      <c r="R106">
        <v>1988</v>
      </c>
      <c r="S106" t="s">
        <v>1403</v>
      </c>
      <c r="T106" t="s">
        <v>1403</v>
      </c>
      <c r="U106">
        <v>13.5</v>
      </c>
      <c r="V106" t="s">
        <v>1138</v>
      </c>
      <c r="W106" t="s">
        <v>1153</v>
      </c>
      <c r="X106" t="s">
        <v>1404</v>
      </c>
      <c r="Y106">
        <v>1</v>
      </c>
      <c r="AA106">
        <v>0</v>
      </c>
      <c r="AB106">
        <v>0</v>
      </c>
      <c r="AC106" t="s">
        <v>1210</v>
      </c>
      <c r="AD106">
        <v>9989</v>
      </c>
      <c r="AE106">
        <v>0</v>
      </c>
      <c r="AG106">
        <v>9989</v>
      </c>
    </row>
    <row r="107" spans="1:33" hidden="1" x14ac:dyDescent="0.25">
      <c r="A107" t="s">
        <v>1194</v>
      </c>
      <c r="B107" t="s">
        <v>1371</v>
      </c>
      <c r="C107" t="s">
        <v>163</v>
      </c>
      <c r="D107" t="s">
        <v>1117</v>
      </c>
      <c r="E107">
        <v>1987</v>
      </c>
      <c r="F107" t="s">
        <v>689</v>
      </c>
      <c r="G107" t="s">
        <v>743</v>
      </c>
      <c r="H107" t="s">
        <v>1118</v>
      </c>
      <c r="I107" t="s">
        <v>1119</v>
      </c>
      <c r="J107" t="s">
        <v>1120</v>
      </c>
      <c r="K107" t="s">
        <v>1121</v>
      </c>
      <c r="L107" t="s">
        <v>1372</v>
      </c>
      <c r="M107" t="s">
        <v>689</v>
      </c>
      <c r="N107" t="s">
        <v>1118</v>
      </c>
      <c r="O107" t="s">
        <v>1119</v>
      </c>
      <c r="P107" t="s">
        <v>1002</v>
      </c>
      <c r="Q107" t="s">
        <v>1405</v>
      </c>
      <c r="R107">
        <v>1988</v>
      </c>
      <c r="S107" t="s">
        <v>1124</v>
      </c>
      <c r="T107" t="s">
        <v>1125</v>
      </c>
      <c r="U107">
        <v>4</v>
      </c>
      <c r="V107" t="s">
        <v>1126</v>
      </c>
      <c r="W107" t="s">
        <v>1127</v>
      </c>
      <c r="Y107">
        <v>1</v>
      </c>
      <c r="AA107">
        <v>0</v>
      </c>
      <c r="AB107">
        <v>0</v>
      </c>
      <c r="AD107">
        <v>0</v>
      </c>
      <c r="AE107">
        <v>0</v>
      </c>
      <c r="AF107">
        <v>165900</v>
      </c>
      <c r="AG107">
        <v>165900</v>
      </c>
    </row>
    <row r="108" spans="1:33" hidden="1" x14ac:dyDescent="0.25">
      <c r="A108" t="s">
        <v>1194</v>
      </c>
      <c r="B108" t="s">
        <v>1371</v>
      </c>
      <c r="C108" t="s">
        <v>163</v>
      </c>
      <c r="D108" t="s">
        <v>1117</v>
      </c>
      <c r="E108">
        <v>1988</v>
      </c>
      <c r="F108" t="s">
        <v>689</v>
      </c>
      <c r="G108" t="s">
        <v>743</v>
      </c>
      <c r="H108" t="s">
        <v>1118</v>
      </c>
      <c r="I108" t="s">
        <v>1119</v>
      </c>
      <c r="J108" t="s">
        <v>1120</v>
      </c>
      <c r="K108" t="s">
        <v>1121</v>
      </c>
      <c r="L108" t="s">
        <v>1372</v>
      </c>
      <c r="M108" t="s">
        <v>744</v>
      </c>
      <c r="N108" t="s">
        <v>1118</v>
      </c>
      <c r="O108" t="s">
        <v>1119</v>
      </c>
      <c r="P108" t="s">
        <v>1002</v>
      </c>
      <c r="Q108" t="s">
        <v>1406</v>
      </c>
      <c r="R108">
        <v>1989</v>
      </c>
      <c r="S108" t="s">
        <v>1129</v>
      </c>
      <c r="T108" t="s">
        <v>1407</v>
      </c>
      <c r="U108">
        <v>4.5</v>
      </c>
      <c r="V108" t="s">
        <v>1126</v>
      </c>
      <c r="W108" t="s">
        <v>1127</v>
      </c>
      <c r="X108" t="s">
        <v>1408</v>
      </c>
      <c r="Y108">
        <v>1</v>
      </c>
      <c r="Z108" t="s">
        <v>1132</v>
      </c>
      <c r="AA108">
        <v>20859</v>
      </c>
      <c r="AB108">
        <v>0</v>
      </c>
      <c r="AD108">
        <v>0</v>
      </c>
      <c r="AE108">
        <v>0</v>
      </c>
      <c r="AF108">
        <v>3625</v>
      </c>
      <c r="AG108">
        <v>24484</v>
      </c>
    </row>
    <row r="109" spans="1:33" hidden="1" x14ac:dyDescent="0.25">
      <c r="A109" t="s">
        <v>1194</v>
      </c>
      <c r="B109" t="s">
        <v>1371</v>
      </c>
      <c r="C109" t="s">
        <v>163</v>
      </c>
      <c r="D109" t="s">
        <v>1117</v>
      </c>
      <c r="E109">
        <v>1988</v>
      </c>
      <c r="F109" t="s">
        <v>689</v>
      </c>
      <c r="G109" t="s">
        <v>743</v>
      </c>
      <c r="H109" t="s">
        <v>1118</v>
      </c>
      <c r="I109" t="s">
        <v>1119</v>
      </c>
      <c r="J109" t="s">
        <v>1120</v>
      </c>
      <c r="K109" t="s">
        <v>1121</v>
      </c>
      <c r="L109" t="s">
        <v>1372</v>
      </c>
      <c r="M109" t="s">
        <v>744</v>
      </c>
      <c r="N109" t="s">
        <v>1118</v>
      </c>
      <c r="O109" t="s">
        <v>1119</v>
      </c>
      <c r="P109" t="s">
        <v>1002</v>
      </c>
      <c r="Q109" t="s">
        <v>1409</v>
      </c>
      <c r="R109">
        <v>1989</v>
      </c>
      <c r="S109" t="s">
        <v>1129</v>
      </c>
      <c r="T109" t="s">
        <v>1407</v>
      </c>
      <c r="U109">
        <v>4.5</v>
      </c>
      <c r="V109" t="s">
        <v>1126</v>
      </c>
      <c r="W109" t="s">
        <v>1127</v>
      </c>
      <c r="X109" t="s">
        <v>1410</v>
      </c>
      <c r="Y109">
        <v>1</v>
      </c>
      <c r="Z109" t="s">
        <v>1132</v>
      </c>
      <c r="AA109">
        <v>21463</v>
      </c>
      <c r="AB109">
        <v>0</v>
      </c>
      <c r="AD109">
        <v>0</v>
      </c>
      <c r="AE109">
        <v>0</v>
      </c>
      <c r="AF109">
        <v>3625</v>
      </c>
      <c r="AG109">
        <v>25088</v>
      </c>
    </row>
    <row r="110" spans="1:33" hidden="1" x14ac:dyDescent="0.25">
      <c r="A110" t="s">
        <v>1194</v>
      </c>
      <c r="B110" t="s">
        <v>1371</v>
      </c>
      <c r="C110" t="s">
        <v>163</v>
      </c>
      <c r="D110" t="s">
        <v>1117</v>
      </c>
      <c r="E110">
        <v>1989</v>
      </c>
      <c r="F110" t="s">
        <v>689</v>
      </c>
      <c r="G110" t="s">
        <v>743</v>
      </c>
      <c r="H110" t="s">
        <v>1118</v>
      </c>
      <c r="I110" t="s">
        <v>1119</v>
      </c>
      <c r="J110" t="s">
        <v>1120</v>
      </c>
      <c r="K110" t="s">
        <v>1121</v>
      </c>
      <c r="L110" t="s">
        <v>1372</v>
      </c>
      <c r="M110" t="s">
        <v>689</v>
      </c>
      <c r="N110" t="s">
        <v>1118</v>
      </c>
      <c r="O110" t="s">
        <v>1119</v>
      </c>
      <c r="P110" t="s">
        <v>1002</v>
      </c>
      <c r="Q110" t="s">
        <v>1411</v>
      </c>
      <c r="R110">
        <v>1990</v>
      </c>
      <c r="S110" t="s">
        <v>1136</v>
      </c>
      <c r="T110" t="s">
        <v>1412</v>
      </c>
      <c r="U110">
        <v>3.2</v>
      </c>
      <c r="V110" t="s">
        <v>1138</v>
      </c>
      <c r="W110" t="s">
        <v>1127</v>
      </c>
      <c r="X110" t="s">
        <v>1413</v>
      </c>
      <c r="Y110">
        <v>1</v>
      </c>
      <c r="Z110" t="s">
        <v>1132</v>
      </c>
      <c r="AA110">
        <v>26235</v>
      </c>
      <c r="AB110">
        <v>0</v>
      </c>
      <c r="AD110">
        <v>0</v>
      </c>
      <c r="AE110">
        <v>0</v>
      </c>
      <c r="AF110">
        <v>11323</v>
      </c>
      <c r="AG110">
        <v>37558</v>
      </c>
    </row>
    <row r="111" spans="1:33" hidden="1" x14ac:dyDescent="0.25">
      <c r="A111" t="s">
        <v>1194</v>
      </c>
      <c r="B111" t="s">
        <v>1371</v>
      </c>
      <c r="C111" t="s">
        <v>163</v>
      </c>
      <c r="D111" t="s">
        <v>1117</v>
      </c>
      <c r="E111">
        <v>1989</v>
      </c>
      <c r="F111" t="s">
        <v>689</v>
      </c>
      <c r="G111" t="s">
        <v>743</v>
      </c>
      <c r="H111" t="s">
        <v>1118</v>
      </c>
      <c r="I111" t="s">
        <v>1119</v>
      </c>
      <c r="J111" t="s">
        <v>1120</v>
      </c>
      <c r="K111" t="s">
        <v>1121</v>
      </c>
      <c r="L111" t="s">
        <v>1372</v>
      </c>
      <c r="M111" t="s">
        <v>689</v>
      </c>
      <c r="N111" t="s">
        <v>1118</v>
      </c>
      <c r="O111" t="s">
        <v>1119</v>
      </c>
      <c r="P111" t="s">
        <v>1002</v>
      </c>
      <c r="Q111" t="s">
        <v>1414</v>
      </c>
      <c r="R111">
        <v>1990</v>
      </c>
      <c r="S111" t="s">
        <v>1136</v>
      </c>
      <c r="T111" t="s">
        <v>1415</v>
      </c>
      <c r="U111">
        <v>3.1</v>
      </c>
      <c r="V111" t="s">
        <v>1138</v>
      </c>
      <c r="W111" t="s">
        <v>1127</v>
      </c>
      <c r="X111" t="s">
        <v>1416</v>
      </c>
      <c r="Y111">
        <v>1</v>
      </c>
      <c r="Z111" t="s">
        <v>1132</v>
      </c>
      <c r="AA111">
        <v>27509</v>
      </c>
      <c r="AB111">
        <v>0</v>
      </c>
      <c r="AD111">
        <v>0</v>
      </c>
      <c r="AE111">
        <v>0</v>
      </c>
      <c r="AF111">
        <v>4941</v>
      </c>
      <c r="AG111">
        <v>32450</v>
      </c>
    </row>
    <row r="112" spans="1:33" hidden="1" x14ac:dyDescent="0.25">
      <c r="A112" t="s">
        <v>1194</v>
      </c>
      <c r="B112" t="s">
        <v>1371</v>
      </c>
      <c r="C112" t="s">
        <v>163</v>
      </c>
      <c r="D112" t="s">
        <v>1117</v>
      </c>
      <c r="E112">
        <v>1989</v>
      </c>
      <c r="F112" t="s">
        <v>689</v>
      </c>
      <c r="G112" t="s">
        <v>743</v>
      </c>
      <c r="H112" t="s">
        <v>1118</v>
      </c>
      <c r="I112" t="s">
        <v>1119</v>
      </c>
      <c r="J112" t="s">
        <v>1120</v>
      </c>
      <c r="K112" t="s">
        <v>1121</v>
      </c>
      <c r="L112" t="s">
        <v>1372</v>
      </c>
      <c r="M112" t="s">
        <v>689</v>
      </c>
      <c r="N112" t="s">
        <v>1118</v>
      </c>
      <c r="O112" t="s">
        <v>1119</v>
      </c>
      <c r="P112" t="s">
        <v>1002</v>
      </c>
      <c r="Q112" t="s">
        <v>1417</v>
      </c>
      <c r="R112">
        <v>1990</v>
      </c>
      <c r="S112" t="s">
        <v>1136</v>
      </c>
      <c r="T112" t="s">
        <v>1418</v>
      </c>
      <c r="U112">
        <v>4.0999999999999996</v>
      </c>
      <c r="V112" t="s">
        <v>1138</v>
      </c>
      <c r="W112" t="s">
        <v>1127</v>
      </c>
      <c r="X112" t="s">
        <v>1419</v>
      </c>
      <c r="Y112">
        <v>1</v>
      </c>
      <c r="Z112" t="s">
        <v>1132</v>
      </c>
      <c r="AA112">
        <v>27129</v>
      </c>
      <c r="AB112">
        <v>0</v>
      </c>
      <c r="AD112">
        <v>0</v>
      </c>
      <c r="AE112">
        <v>0</v>
      </c>
      <c r="AF112">
        <v>29185</v>
      </c>
      <c r="AG112">
        <v>56314</v>
      </c>
    </row>
    <row r="113" spans="1:33" hidden="1" x14ac:dyDescent="0.25">
      <c r="A113" t="s">
        <v>1194</v>
      </c>
      <c r="B113" t="s">
        <v>1371</v>
      </c>
      <c r="C113" t="s">
        <v>163</v>
      </c>
      <c r="D113" t="s">
        <v>1117</v>
      </c>
      <c r="E113">
        <v>1989</v>
      </c>
      <c r="F113" t="s">
        <v>689</v>
      </c>
      <c r="G113" t="s">
        <v>743</v>
      </c>
      <c r="H113" t="s">
        <v>1118</v>
      </c>
      <c r="I113" t="s">
        <v>1119</v>
      </c>
      <c r="J113" t="s">
        <v>1120</v>
      </c>
      <c r="K113" t="s">
        <v>1121</v>
      </c>
      <c r="L113" t="s">
        <v>1372</v>
      </c>
      <c r="M113" t="s">
        <v>689</v>
      </c>
      <c r="N113" t="s">
        <v>1118</v>
      </c>
      <c r="O113" t="s">
        <v>1119</v>
      </c>
      <c r="P113" t="s">
        <v>996</v>
      </c>
      <c r="Q113" t="s">
        <v>1420</v>
      </c>
      <c r="R113">
        <v>1990</v>
      </c>
      <c r="S113" t="s">
        <v>1141</v>
      </c>
      <c r="T113" t="s">
        <v>1137</v>
      </c>
      <c r="U113">
        <v>2.8</v>
      </c>
      <c r="V113" t="s">
        <v>1138</v>
      </c>
      <c r="W113" t="s">
        <v>1127</v>
      </c>
      <c r="Y113">
        <v>1</v>
      </c>
      <c r="AA113">
        <v>0</v>
      </c>
      <c r="AB113">
        <v>0</v>
      </c>
      <c r="AD113">
        <v>0</v>
      </c>
      <c r="AE113">
        <v>0</v>
      </c>
      <c r="AF113">
        <v>183628</v>
      </c>
      <c r="AG113">
        <v>183628</v>
      </c>
    </row>
    <row r="114" spans="1:33" hidden="1" x14ac:dyDescent="0.25">
      <c r="A114" t="s">
        <v>1194</v>
      </c>
      <c r="B114" t="s">
        <v>1371</v>
      </c>
      <c r="C114" t="s">
        <v>163</v>
      </c>
      <c r="D114" t="s">
        <v>1117</v>
      </c>
      <c r="E114">
        <v>1990</v>
      </c>
      <c r="F114" t="s">
        <v>689</v>
      </c>
      <c r="G114" t="s">
        <v>743</v>
      </c>
      <c r="H114" t="s">
        <v>1118</v>
      </c>
      <c r="I114" t="s">
        <v>1119</v>
      </c>
      <c r="J114" t="s">
        <v>1120</v>
      </c>
      <c r="K114" t="s">
        <v>1121</v>
      </c>
      <c r="L114" t="s">
        <v>1372</v>
      </c>
      <c r="M114" t="s">
        <v>689</v>
      </c>
      <c r="N114" t="s">
        <v>1118</v>
      </c>
      <c r="O114" t="s">
        <v>1119</v>
      </c>
      <c r="P114" t="s">
        <v>1002</v>
      </c>
      <c r="Q114" t="s">
        <v>1421</v>
      </c>
      <c r="R114">
        <v>1991</v>
      </c>
      <c r="S114" t="s">
        <v>1422</v>
      </c>
      <c r="T114" t="s">
        <v>1422</v>
      </c>
      <c r="U114">
        <v>0</v>
      </c>
      <c r="V114" t="s">
        <v>1126</v>
      </c>
      <c r="W114" t="s">
        <v>1127</v>
      </c>
      <c r="Y114">
        <v>1</v>
      </c>
      <c r="AA114">
        <v>0</v>
      </c>
      <c r="AB114">
        <v>0</v>
      </c>
      <c r="AD114">
        <v>0</v>
      </c>
      <c r="AE114">
        <v>0</v>
      </c>
      <c r="AF114">
        <v>49755</v>
      </c>
      <c r="AG114">
        <v>49755</v>
      </c>
    </row>
    <row r="115" spans="1:33" hidden="1" x14ac:dyDescent="0.25">
      <c r="A115" t="s">
        <v>1194</v>
      </c>
      <c r="B115" t="s">
        <v>1371</v>
      </c>
      <c r="C115" t="s">
        <v>163</v>
      </c>
      <c r="D115" t="s">
        <v>1117</v>
      </c>
      <c r="E115">
        <v>1991</v>
      </c>
      <c r="F115" t="s">
        <v>689</v>
      </c>
      <c r="G115" t="s">
        <v>743</v>
      </c>
      <c r="H115" t="s">
        <v>1118</v>
      </c>
      <c r="I115" t="s">
        <v>1119</v>
      </c>
      <c r="J115" t="s">
        <v>1120</v>
      </c>
      <c r="K115" t="s">
        <v>1121</v>
      </c>
      <c r="L115" t="s">
        <v>1372</v>
      </c>
      <c r="M115" t="s">
        <v>689</v>
      </c>
      <c r="N115" t="s">
        <v>1118</v>
      </c>
      <c r="O115" t="s">
        <v>1119</v>
      </c>
      <c r="P115" t="s">
        <v>1002</v>
      </c>
      <c r="Q115" t="s">
        <v>1423</v>
      </c>
      <c r="R115">
        <v>1992</v>
      </c>
      <c r="S115" t="s">
        <v>1424</v>
      </c>
      <c r="T115" t="s">
        <v>1425</v>
      </c>
      <c r="U115">
        <v>4.8</v>
      </c>
      <c r="V115" t="s">
        <v>1126</v>
      </c>
      <c r="W115" t="s">
        <v>1127</v>
      </c>
      <c r="X115" t="s">
        <v>1426</v>
      </c>
      <c r="Y115">
        <v>1</v>
      </c>
      <c r="Z115" t="s">
        <v>1132</v>
      </c>
      <c r="AA115">
        <v>20702</v>
      </c>
      <c r="AB115">
        <v>0</v>
      </c>
      <c r="AD115">
        <v>0</v>
      </c>
      <c r="AE115">
        <v>0</v>
      </c>
      <c r="AF115">
        <v>56928</v>
      </c>
      <c r="AG115">
        <v>77630</v>
      </c>
    </row>
    <row r="116" spans="1:33" hidden="1" x14ac:dyDescent="0.25">
      <c r="A116" t="s">
        <v>1194</v>
      </c>
      <c r="B116" t="s">
        <v>1371</v>
      </c>
      <c r="C116" t="s">
        <v>163</v>
      </c>
      <c r="D116" t="s">
        <v>1117</v>
      </c>
      <c r="E116">
        <v>1991</v>
      </c>
      <c r="F116" t="s">
        <v>689</v>
      </c>
      <c r="G116" t="s">
        <v>743</v>
      </c>
      <c r="H116" t="s">
        <v>1118</v>
      </c>
      <c r="I116" t="s">
        <v>1119</v>
      </c>
      <c r="J116" t="s">
        <v>1120</v>
      </c>
      <c r="K116" t="s">
        <v>1121</v>
      </c>
      <c r="L116" t="s">
        <v>1372</v>
      </c>
      <c r="M116" t="s">
        <v>689</v>
      </c>
      <c r="N116" t="s">
        <v>1118</v>
      </c>
      <c r="O116" t="s">
        <v>1119</v>
      </c>
      <c r="P116" t="s">
        <v>1002</v>
      </c>
      <c r="Q116" t="s">
        <v>1427</v>
      </c>
      <c r="R116">
        <v>1992</v>
      </c>
      <c r="S116" t="s">
        <v>1424</v>
      </c>
      <c r="T116" t="s">
        <v>1425</v>
      </c>
      <c r="U116">
        <v>4.8</v>
      </c>
      <c r="V116" t="s">
        <v>1126</v>
      </c>
      <c r="W116" t="s">
        <v>1127</v>
      </c>
      <c r="X116" t="s">
        <v>1428</v>
      </c>
      <c r="Y116">
        <v>1</v>
      </c>
      <c r="Z116" t="s">
        <v>1132</v>
      </c>
      <c r="AA116">
        <v>20840</v>
      </c>
      <c r="AB116">
        <v>0</v>
      </c>
      <c r="AD116">
        <v>0</v>
      </c>
      <c r="AE116">
        <v>0</v>
      </c>
      <c r="AF116">
        <v>56928</v>
      </c>
      <c r="AG116">
        <v>77768</v>
      </c>
    </row>
    <row r="117" spans="1:33" hidden="1" x14ac:dyDescent="0.25">
      <c r="A117" t="s">
        <v>1194</v>
      </c>
      <c r="B117" t="s">
        <v>1371</v>
      </c>
      <c r="C117" t="s">
        <v>163</v>
      </c>
      <c r="D117" t="s">
        <v>1117</v>
      </c>
      <c r="E117">
        <v>1991</v>
      </c>
      <c r="F117" t="s">
        <v>689</v>
      </c>
      <c r="G117" t="s">
        <v>743</v>
      </c>
      <c r="H117" t="s">
        <v>1118</v>
      </c>
      <c r="I117" t="s">
        <v>1119</v>
      </c>
      <c r="J117" t="s">
        <v>1120</v>
      </c>
      <c r="K117" t="s">
        <v>1121</v>
      </c>
      <c r="L117" t="s">
        <v>1372</v>
      </c>
      <c r="M117" t="s">
        <v>689</v>
      </c>
      <c r="N117" t="s">
        <v>1118</v>
      </c>
      <c r="O117" t="s">
        <v>1119</v>
      </c>
      <c r="P117" t="s">
        <v>1002</v>
      </c>
      <c r="Q117" t="s">
        <v>1429</v>
      </c>
      <c r="R117">
        <v>1992</v>
      </c>
      <c r="S117" t="s">
        <v>1424</v>
      </c>
      <c r="T117" t="s">
        <v>1425</v>
      </c>
      <c r="U117">
        <v>4.8</v>
      </c>
      <c r="V117" t="s">
        <v>1126</v>
      </c>
      <c r="W117" t="s">
        <v>1127</v>
      </c>
      <c r="X117" t="s">
        <v>1430</v>
      </c>
      <c r="Y117">
        <v>1</v>
      </c>
      <c r="Z117" t="s">
        <v>1132</v>
      </c>
      <c r="AA117">
        <v>21505</v>
      </c>
      <c r="AB117">
        <v>0</v>
      </c>
      <c r="AD117">
        <v>0</v>
      </c>
      <c r="AE117">
        <v>0</v>
      </c>
      <c r="AF117">
        <v>56928</v>
      </c>
      <c r="AG117">
        <v>78433</v>
      </c>
    </row>
    <row r="118" spans="1:33" hidden="1" x14ac:dyDescent="0.25">
      <c r="A118" t="s">
        <v>1194</v>
      </c>
      <c r="B118" t="s">
        <v>1371</v>
      </c>
      <c r="C118" t="s">
        <v>163</v>
      </c>
      <c r="D118" t="s">
        <v>1117</v>
      </c>
      <c r="E118">
        <v>1991</v>
      </c>
      <c r="F118" t="s">
        <v>689</v>
      </c>
      <c r="G118" t="s">
        <v>743</v>
      </c>
      <c r="H118" t="s">
        <v>1118</v>
      </c>
      <c r="I118" t="s">
        <v>1119</v>
      </c>
      <c r="J118" t="s">
        <v>1120</v>
      </c>
      <c r="K118" t="s">
        <v>1121</v>
      </c>
      <c r="L118" t="s">
        <v>1372</v>
      </c>
      <c r="M118" t="s">
        <v>689</v>
      </c>
      <c r="N118" t="s">
        <v>1118</v>
      </c>
      <c r="O118" t="s">
        <v>1119</v>
      </c>
      <c r="P118" t="s">
        <v>1002</v>
      </c>
      <c r="Q118" t="s">
        <v>1431</v>
      </c>
      <c r="R118">
        <v>1992</v>
      </c>
      <c r="S118" t="s">
        <v>1424</v>
      </c>
      <c r="T118" t="s">
        <v>1425</v>
      </c>
      <c r="U118">
        <v>4.8</v>
      </c>
      <c r="V118" t="s">
        <v>1126</v>
      </c>
      <c r="W118" t="s">
        <v>1127</v>
      </c>
      <c r="X118" t="s">
        <v>1432</v>
      </c>
      <c r="Y118">
        <v>1</v>
      </c>
      <c r="Z118" t="s">
        <v>1132</v>
      </c>
      <c r="AA118">
        <v>21357</v>
      </c>
      <c r="AB118">
        <v>94</v>
      </c>
      <c r="AD118">
        <v>0</v>
      </c>
      <c r="AE118">
        <v>0</v>
      </c>
      <c r="AF118">
        <v>56928</v>
      </c>
      <c r="AG118">
        <v>78379</v>
      </c>
    </row>
    <row r="119" spans="1:33" hidden="1" x14ac:dyDescent="0.25">
      <c r="A119" t="s">
        <v>1194</v>
      </c>
      <c r="B119" t="s">
        <v>1371</v>
      </c>
      <c r="C119" t="s">
        <v>163</v>
      </c>
      <c r="D119" t="s">
        <v>1117</v>
      </c>
      <c r="E119">
        <v>1992</v>
      </c>
      <c r="F119" t="s">
        <v>689</v>
      </c>
      <c r="G119" t="s">
        <v>743</v>
      </c>
      <c r="H119" t="s">
        <v>1118</v>
      </c>
      <c r="I119" t="s">
        <v>1119</v>
      </c>
      <c r="J119" t="s">
        <v>1120</v>
      </c>
      <c r="K119" t="s">
        <v>1121</v>
      </c>
      <c r="L119" t="s">
        <v>1372</v>
      </c>
      <c r="M119" t="s">
        <v>689</v>
      </c>
      <c r="N119" t="s">
        <v>1118</v>
      </c>
      <c r="O119" t="s">
        <v>1119</v>
      </c>
      <c r="P119" t="s">
        <v>1002</v>
      </c>
      <c r="Q119" t="s">
        <v>1433</v>
      </c>
      <c r="R119">
        <v>1993</v>
      </c>
      <c r="S119" t="s">
        <v>1434</v>
      </c>
      <c r="T119" t="s">
        <v>1434</v>
      </c>
      <c r="U119">
        <v>5.2</v>
      </c>
      <c r="V119" t="s">
        <v>1126</v>
      </c>
      <c r="W119" t="s">
        <v>1127</v>
      </c>
      <c r="Y119">
        <v>1</v>
      </c>
      <c r="AA119">
        <v>0</v>
      </c>
      <c r="AB119">
        <v>0</v>
      </c>
      <c r="AD119">
        <v>0</v>
      </c>
      <c r="AE119">
        <v>0</v>
      </c>
      <c r="AF119">
        <v>35309</v>
      </c>
      <c r="AG119">
        <v>35309</v>
      </c>
    </row>
    <row r="120" spans="1:33" hidden="1" x14ac:dyDescent="0.25">
      <c r="A120" t="s">
        <v>1194</v>
      </c>
      <c r="B120" t="s">
        <v>1371</v>
      </c>
      <c r="C120" t="s">
        <v>163</v>
      </c>
      <c r="D120" t="s">
        <v>1117</v>
      </c>
      <c r="E120">
        <v>1992</v>
      </c>
      <c r="F120" t="s">
        <v>689</v>
      </c>
      <c r="G120" t="s">
        <v>743</v>
      </c>
      <c r="H120" t="s">
        <v>1118</v>
      </c>
      <c r="I120" t="s">
        <v>1119</v>
      </c>
      <c r="J120" t="s">
        <v>1120</v>
      </c>
      <c r="K120" t="s">
        <v>1121</v>
      </c>
      <c r="L120" t="s">
        <v>1435</v>
      </c>
      <c r="M120" t="s">
        <v>818</v>
      </c>
      <c r="P120" t="s">
        <v>1083</v>
      </c>
      <c r="Q120" t="s">
        <v>1436</v>
      </c>
      <c r="R120">
        <v>1993</v>
      </c>
      <c r="S120" t="s">
        <v>1437</v>
      </c>
      <c r="T120" t="s">
        <v>1437</v>
      </c>
      <c r="U120">
        <v>18</v>
      </c>
      <c r="V120" t="s">
        <v>1138</v>
      </c>
      <c r="W120" t="s">
        <v>1153</v>
      </c>
      <c r="Y120">
        <v>1</v>
      </c>
      <c r="AA120">
        <v>0</v>
      </c>
      <c r="AB120">
        <v>0</v>
      </c>
      <c r="AD120">
        <v>0</v>
      </c>
      <c r="AE120">
        <v>0</v>
      </c>
      <c r="AF120">
        <v>25000</v>
      </c>
      <c r="AG120">
        <v>25000</v>
      </c>
    </row>
    <row r="121" spans="1:33" hidden="1" x14ac:dyDescent="0.25">
      <c r="A121" t="s">
        <v>1194</v>
      </c>
      <c r="B121" t="s">
        <v>1371</v>
      </c>
      <c r="C121" t="s">
        <v>163</v>
      </c>
      <c r="D121" t="s">
        <v>1117</v>
      </c>
      <c r="E121">
        <v>1993</v>
      </c>
      <c r="F121" t="s">
        <v>689</v>
      </c>
      <c r="G121" t="s">
        <v>743</v>
      </c>
      <c r="H121" t="s">
        <v>1118</v>
      </c>
      <c r="I121" t="s">
        <v>1119</v>
      </c>
      <c r="J121" t="s">
        <v>1120</v>
      </c>
      <c r="K121" t="s">
        <v>1121</v>
      </c>
      <c r="L121" t="s">
        <v>1372</v>
      </c>
      <c r="M121" t="s">
        <v>689</v>
      </c>
      <c r="N121" t="s">
        <v>1118</v>
      </c>
      <c r="O121" t="s">
        <v>1119</v>
      </c>
      <c r="P121" t="s">
        <v>1002</v>
      </c>
      <c r="Q121" t="s">
        <v>1438</v>
      </c>
      <c r="R121">
        <v>1994</v>
      </c>
      <c r="S121" t="s">
        <v>1439</v>
      </c>
      <c r="T121" t="s">
        <v>1439</v>
      </c>
      <c r="U121">
        <v>0</v>
      </c>
      <c r="V121" t="s">
        <v>1126</v>
      </c>
      <c r="W121" t="s">
        <v>1127</v>
      </c>
      <c r="Y121">
        <v>1</v>
      </c>
      <c r="AA121">
        <v>0</v>
      </c>
      <c r="AB121">
        <v>0</v>
      </c>
      <c r="AD121">
        <v>0</v>
      </c>
      <c r="AE121">
        <v>0</v>
      </c>
      <c r="AF121">
        <v>647996</v>
      </c>
      <c r="AG121">
        <v>647996</v>
      </c>
    </row>
    <row r="122" spans="1:33" hidden="1" x14ac:dyDescent="0.25">
      <c r="A122" t="s">
        <v>1194</v>
      </c>
      <c r="B122" t="s">
        <v>1371</v>
      </c>
      <c r="C122" t="s">
        <v>163</v>
      </c>
      <c r="D122" t="s">
        <v>1117</v>
      </c>
      <c r="E122">
        <v>1994</v>
      </c>
      <c r="F122" t="s">
        <v>689</v>
      </c>
      <c r="G122" t="s">
        <v>743</v>
      </c>
      <c r="H122" t="s">
        <v>1118</v>
      </c>
      <c r="I122" t="s">
        <v>1119</v>
      </c>
      <c r="J122" t="s">
        <v>1120</v>
      </c>
      <c r="K122" t="s">
        <v>1121</v>
      </c>
      <c r="L122" t="s">
        <v>1372</v>
      </c>
      <c r="M122" t="s">
        <v>752</v>
      </c>
      <c r="P122" t="s">
        <v>996</v>
      </c>
      <c r="Q122" t="s">
        <v>1440</v>
      </c>
      <c r="R122">
        <v>1995</v>
      </c>
      <c r="S122" t="s">
        <v>1291</v>
      </c>
      <c r="T122" t="s">
        <v>1291</v>
      </c>
      <c r="U122">
        <v>2</v>
      </c>
      <c r="V122" t="s">
        <v>1138</v>
      </c>
      <c r="W122" t="s">
        <v>1127</v>
      </c>
      <c r="Y122">
        <v>1</v>
      </c>
      <c r="AA122">
        <v>0</v>
      </c>
      <c r="AB122">
        <v>0</v>
      </c>
      <c r="AD122">
        <v>0</v>
      </c>
      <c r="AE122">
        <v>0</v>
      </c>
      <c r="AF122">
        <v>50417</v>
      </c>
      <c r="AG122">
        <v>50417</v>
      </c>
    </row>
    <row r="123" spans="1:33" hidden="1" x14ac:dyDescent="0.25">
      <c r="A123" t="s">
        <v>1194</v>
      </c>
      <c r="B123" t="s">
        <v>1371</v>
      </c>
      <c r="C123" t="s">
        <v>163</v>
      </c>
      <c r="D123" t="s">
        <v>1117</v>
      </c>
      <c r="E123">
        <v>1994</v>
      </c>
      <c r="F123" t="s">
        <v>689</v>
      </c>
      <c r="G123" t="s">
        <v>743</v>
      </c>
      <c r="H123" t="s">
        <v>1118</v>
      </c>
      <c r="I123" t="s">
        <v>1119</v>
      </c>
      <c r="J123" t="s">
        <v>1120</v>
      </c>
      <c r="K123" t="s">
        <v>1121</v>
      </c>
      <c r="L123" t="s">
        <v>1372</v>
      </c>
      <c r="M123" t="s">
        <v>689</v>
      </c>
      <c r="N123" t="s">
        <v>1118</v>
      </c>
      <c r="O123" t="s">
        <v>1119</v>
      </c>
      <c r="P123" t="s">
        <v>1002</v>
      </c>
      <c r="Q123" t="s">
        <v>1441</v>
      </c>
      <c r="R123">
        <v>1995</v>
      </c>
      <c r="S123" t="s">
        <v>1442</v>
      </c>
      <c r="T123" t="s">
        <v>1443</v>
      </c>
      <c r="U123">
        <v>6</v>
      </c>
      <c r="V123" t="s">
        <v>1126</v>
      </c>
      <c r="W123" t="s">
        <v>1127</v>
      </c>
      <c r="Y123">
        <v>1</v>
      </c>
      <c r="AA123">
        <v>0</v>
      </c>
      <c r="AB123">
        <v>0</v>
      </c>
      <c r="AD123">
        <v>0</v>
      </c>
      <c r="AE123">
        <v>0</v>
      </c>
      <c r="AF123">
        <v>128102</v>
      </c>
      <c r="AG123">
        <v>128102</v>
      </c>
    </row>
    <row r="124" spans="1:33" hidden="1" x14ac:dyDescent="0.25">
      <c r="A124" t="s">
        <v>1194</v>
      </c>
      <c r="B124" t="s">
        <v>1371</v>
      </c>
      <c r="C124" t="s">
        <v>163</v>
      </c>
      <c r="D124" t="s">
        <v>1117</v>
      </c>
      <c r="E124">
        <v>1994</v>
      </c>
      <c r="F124" t="s">
        <v>689</v>
      </c>
      <c r="G124" t="s">
        <v>743</v>
      </c>
      <c r="H124" t="s">
        <v>1118</v>
      </c>
      <c r="I124" t="s">
        <v>1119</v>
      </c>
      <c r="J124" t="s">
        <v>1120</v>
      </c>
      <c r="K124" t="s">
        <v>1121</v>
      </c>
      <c r="L124" t="s">
        <v>1435</v>
      </c>
      <c r="M124" t="s">
        <v>818</v>
      </c>
      <c r="P124" t="s">
        <v>1083</v>
      </c>
      <c r="Q124" t="s">
        <v>1444</v>
      </c>
      <c r="R124">
        <v>1995</v>
      </c>
      <c r="S124" t="s">
        <v>1445</v>
      </c>
      <c r="T124" t="s">
        <v>1445</v>
      </c>
      <c r="U124">
        <v>7.45</v>
      </c>
      <c r="V124" t="s">
        <v>1138</v>
      </c>
      <c r="W124" t="s">
        <v>1153</v>
      </c>
      <c r="Y124">
        <v>1</v>
      </c>
      <c r="AA124">
        <v>0</v>
      </c>
      <c r="AB124">
        <v>0</v>
      </c>
      <c r="AD124">
        <v>0</v>
      </c>
      <c r="AE124">
        <v>0</v>
      </c>
      <c r="AF124">
        <v>115952</v>
      </c>
      <c r="AG124">
        <v>115952</v>
      </c>
    </row>
    <row r="125" spans="1:33" hidden="1" x14ac:dyDescent="0.25">
      <c r="A125" t="s">
        <v>1194</v>
      </c>
      <c r="B125" t="s">
        <v>1371</v>
      </c>
      <c r="C125" t="s">
        <v>163</v>
      </c>
      <c r="D125" t="s">
        <v>1117</v>
      </c>
      <c r="E125">
        <v>1995</v>
      </c>
      <c r="F125" t="s">
        <v>689</v>
      </c>
      <c r="G125" t="s">
        <v>743</v>
      </c>
      <c r="H125" t="s">
        <v>1118</v>
      </c>
      <c r="I125" t="s">
        <v>1119</v>
      </c>
      <c r="J125" t="s">
        <v>1120</v>
      </c>
      <c r="K125" t="s">
        <v>1121</v>
      </c>
      <c r="L125" t="s">
        <v>1372</v>
      </c>
      <c r="M125" t="s">
        <v>689</v>
      </c>
      <c r="N125" t="s">
        <v>1118</v>
      </c>
      <c r="O125" t="s">
        <v>1119</v>
      </c>
      <c r="P125" t="s">
        <v>1002</v>
      </c>
      <c r="Q125" t="s">
        <v>1446</v>
      </c>
      <c r="R125">
        <v>1996</v>
      </c>
      <c r="S125" t="s">
        <v>1447</v>
      </c>
      <c r="T125" t="s">
        <v>1448</v>
      </c>
      <c r="U125">
        <v>7.2</v>
      </c>
      <c r="V125" t="s">
        <v>1126</v>
      </c>
      <c r="W125" t="s">
        <v>1127</v>
      </c>
      <c r="Y125">
        <v>1</v>
      </c>
      <c r="AA125">
        <v>0</v>
      </c>
      <c r="AB125">
        <v>0</v>
      </c>
      <c r="AD125">
        <v>0</v>
      </c>
      <c r="AE125">
        <v>0</v>
      </c>
      <c r="AF125">
        <v>77265</v>
      </c>
      <c r="AG125">
        <v>77265</v>
      </c>
    </row>
    <row r="126" spans="1:33" hidden="1" x14ac:dyDescent="0.25">
      <c r="A126" t="s">
        <v>1194</v>
      </c>
      <c r="B126" t="s">
        <v>1371</v>
      </c>
      <c r="C126" t="s">
        <v>163</v>
      </c>
      <c r="D126" t="s">
        <v>1117</v>
      </c>
      <c r="E126">
        <v>1995</v>
      </c>
      <c r="F126" t="s">
        <v>689</v>
      </c>
      <c r="G126" t="s">
        <v>743</v>
      </c>
      <c r="H126" t="s">
        <v>1118</v>
      </c>
      <c r="I126" t="s">
        <v>1119</v>
      </c>
      <c r="J126" t="s">
        <v>1120</v>
      </c>
      <c r="K126" t="s">
        <v>1121</v>
      </c>
      <c r="L126" t="s">
        <v>1435</v>
      </c>
      <c r="M126" t="s">
        <v>818</v>
      </c>
      <c r="P126" t="s">
        <v>1083</v>
      </c>
      <c r="Q126" t="s">
        <v>1449</v>
      </c>
      <c r="R126">
        <v>1996</v>
      </c>
      <c r="S126" t="s">
        <v>1450</v>
      </c>
      <c r="T126" t="s">
        <v>1450</v>
      </c>
      <c r="U126">
        <v>32</v>
      </c>
      <c r="V126" t="s">
        <v>1138</v>
      </c>
      <c r="W126" t="s">
        <v>1153</v>
      </c>
      <c r="Y126">
        <v>1</v>
      </c>
      <c r="AA126">
        <v>0</v>
      </c>
      <c r="AB126">
        <v>0</v>
      </c>
      <c r="AD126">
        <v>0</v>
      </c>
      <c r="AE126">
        <v>0</v>
      </c>
      <c r="AF126">
        <v>49929</v>
      </c>
      <c r="AG126">
        <v>49929</v>
      </c>
    </row>
    <row r="127" spans="1:33" hidden="1" x14ac:dyDescent="0.25">
      <c r="A127" t="s">
        <v>1194</v>
      </c>
      <c r="B127" t="s">
        <v>1371</v>
      </c>
      <c r="C127" t="s">
        <v>163</v>
      </c>
      <c r="D127" t="s">
        <v>1117</v>
      </c>
      <c r="E127">
        <v>1996</v>
      </c>
      <c r="F127" t="s">
        <v>689</v>
      </c>
      <c r="G127" t="s">
        <v>743</v>
      </c>
      <c r="H127" t="s">
        <v>1118</v>
      </c>
      <c r="I127" t="s">
        <v>1119</v>
      </c>
      <c r="J127" t="s">
        <v>1120</v>
      </c>
      <c r="K127" t="s">
        <v>1121</v>
      </c>
      <c r="L127" t="s">
        <v>1372</v>
      </c>
      <c r="M127" t="s">
        <v>689</v>
      </c>
      <c r="N127" t="s">
        <v>1118</v>
      </c>
      <c r="O127" t="s">
        <v>1119</v>
      </c>
      <c r="P127" t="s">
        <v>1146</v>
      </c>
      <c r="Q127" t="s">
        <v>1451</v>
      </c>
      <c r="R127">
        <v>1997</v>
      </c>
      <c r="S127" t="s">
        <v>1148</v>
      </c>
      <c r="T127" t="s">
        <v>1149</v>
      </c>
      <c r="U127">
        <v>0.5</v>
      </c>
      <c r="V127" t="s">
        <v>1126</v>
      </c>
      <c r="W127" t="s">
        <v>1127</v>
      </c>
      <c r="X127" t="s">
        <v>1452</v>
      </c>
      <c r="Y127">
        <v>1</v>
      </c>
      <c r="AA127">
        <v>0</v>
      </c>
      <c r="AB127">
        <v>0</v>
      </c>
      <c r="AD127">
        <v>0</v>
      </c>
      <c r="AE127">
        <v>0</v>
      </c>
      <c r="AF127">
        <v>77676</v>
      </c>
      <c r="AG127">
        <v>77676</v>
      </c>
    </row>
    <row r="128" spans="1:33" hidden="1" x14ac:dyDescent="0.25">
      <c r="A128" t="s">
        <v>1194</v>
      </c>
      <c r="B128" t="s">
        <v>1371</v>
      </c>
      <c r="C128" t="s">
        <v>163</v>
      </c>
      <c r="D128" t="s">
        <v>1117</v>
      </c>
      <c r="E128">
        <v>1996</v>
      </c>
      <c r="F128" t="s">
        <v>689</v>
      </c>
      <c r="G128" t="s">
        <v>743</v>
      </c>
      <c r="H128" t="s">
        <v>1118</v>
      </c>
      <c r="I128" t="s">
        <v>1119</v>
      </c>
      <c r="J128" t="s">
        <v>1120</v>
      </c>
      <c r="K128" t="s">
        <v>1121</v>
      </c>
      <c r="L128" t="s">
        <v>1372</v>
      </c>
      <c r="M128" t="s">
        <v>689</v>
      </c>
      <c r="N128" t="s">
        <v>1118</v>
      </c>
      <c r="O128" t="s">
        <v>1119</v>
      </c>
      <c r="P128" t="s">
        <v>1002</v>
      </c>
      <c r="Q128" t="s">
        <v>1453</v>
      </c>
      <c r="R128">
        <v>1997</v>
      </c>
      <c r="S128" t="s">
        <v>1143</v>
      </c>
      <c r="T128" t="s">
        <v>1144</v>
      </c>
      <c r="U128">
        <v>5.7</v>
      </c>
      <c r="V128" t="s">
        <v>1126</v>
      </c>
      <c r="W128" t="s">
        <v>1127</v>
      </c>
      <c r="X128" t="s">
        <v>1452</v>
      </c>
      <c r="Y128">
        <v>1</v>
      </c>
      <c r="AA128">
        <v>0</v>
      </c>
      <c r="AB128">
        <v>0</v>
      </c>
      <c r="AD128">
        <v>0</v>
      </c>
      <c r="AE128">
        <v>0</v>
      </c>
      <c r="AF128">
        <v>101254</v>
      </c>
      <c r="AG128">
        <v>101254</v>
      </c>
    </row>
    <row r="129" spans="1:33" hidden="1" x14ac:dyDescent="0.25">
      <c r="A129" t="s">
        <v>1194</v>
      </c>
      <c r="B129" t="s">
        <v>1371</v>
      </c>
      <c r="C129" t="s">
        <v>163</v>
      </c>
      <c r="D129" t="s">
        <v>1117</v>
      </c>
      <c r="E129">
        <v>1996</v>
      </c>
      <c r="F129" t="s">
        <v>689</v>
      </c>
      <c r="G129" t="s">
        <v>743</v>
      </c>
      <c r="H129" t="s">
        <v>1118</v>
      </c>
      <c r="I129" t="s">
        <v>1119</v>
      </c>
      <c r="J129" t="s">
        <v>1120</v>
      </c>
      <c r="K129" t="s">
        <v>1121</v>
      </c>
      <c r="L129" t="s">
        <v>1454</v>
      </c>
      <c r="M129" t="s">
        <v>821</v>
      </c>
      <c r="P129" t="s">
        <v>1083</v>
      </c>
      <c r="Q129" t="s">
        <v>1455</v>
      </c>
      <c r="R129">
        <v>1997</v>
      </c>
      <c r="S129" t="s">
        <v>1152</v>
      </c>
      <c r="T129" t="s">
        <v>1152</v>
      </c>
      <c r="U129">
        <v>20</v>
      </c>
      <c r="V129" t="s">
        <v>1138</v>
      </c>
      <c r="W129" t="s">
        <v>1153</v>
      </c>
      <c r="X129" t="s">
        <v>1456</v>
      </c>
      <c r="Y129">
        <v>1</v>
      </c>
      <c r="AA129">
        <v>0</v>
      </c>
      <c r="AB129">
        <v>0</v>
      </c>
      <c r="AD129">
        <v>0</v>
      </c>
      <c r="AE129">
        <v>0</v>
      </c>
      <c r="AF129">
        <v>32857</v>
      </c>
      <c r="AG129">
        <v>32857</v>
      </c>
    </row>
    <row r="130" spans="1:33" hidden="1" x14ac:dyDescent="0.25">
      <c r="A130" t="s">
        <v>1194</v>
      </c>
      <c r="B130" t="s">
        <v>1371</v>
      </c>
      <c r="C130" t="s">
        <v>163</v>
      </c>
      <c r="D130" t="s">
        <v>1117</v>
      </c>
      <c r="E130">
        <v>1997</v>
      </c>
      <c r="F130" t="s">
        <v>689</v>
      </c>
      <c r="G130" t="s">
        <v>743</v>
      </c>
      <c r="H130" t="s">
        <v>1118</v>
      </c>
      <c r="I130" t="s">
        <v>1119</v>
      </c>
      <c r="J130" t="s">
        <v>1120</v>
      </c>
      <c r="K130" t="s">
        <v>1121</v>
      </c>
      <c r="L130" t="s">
        <v>1454</v>
      </c>
      <c r="M130" t="s">
        <v>821</v>
      </c>
      <c r="P130" t="s">
        <v>1083</v>
      </c>
      <c r="Q130" t="s">
        <v>1457</v>
      </c>
      <c r="R130">
        <v>1998</v>
      </c>
      <c r="S130" t="s">
        <v>1157</v>
      </c>
      <c r="T130" t="s">
        <v>1157</v>
      </c>
      <c r="U130">
        <v>9.1999999999999993</v>
      </c>
      <c r="V130" t="s">
        <v>1138</v>
      </c>
      <c r="W130" t="s">
        <v>1153</v>
      </c>
      <c r="X130" t="s">
        <v>1458</v>
      </c>
      <c r="Y130">
        <v>1</v>
      </c>
      <c r="AA130">
        <v>0</v>
      </c>
      <c r="AB130">
        <v>0</v>
      </c>
      <c r="AD130">
        <v>0</v>
      </c>
      <c r="AE130">
        <v>0</v>
      </c>
      <c r="AF130">
        <v>66660</v>
      </c>
      <c r="AG130">
        <v>66660</v>
      </c>
    </row>
    <row r="131" spans="1:33" hidden="1" x14ac:dyDescent="0.25">
      <c r="A131" t="s">
        <v>1194</v>
      </c>
      <c r="B131" t="s">
        <v>1371</v>
      </c>
      <c r="C131" t="s">
        <v>163</v>
      </c>
      <c r="D131" t="s">
        <v>1117</v>
      </c>
      <c r="E131">
        <v>1998</v>
      </c>
      <c r="F131" t="s">
        <v>689</v>
      </c>
      <c r="G131" t="s">
        <v>743</v>
      </c>
      <c r="H131" t="s">
        <v>1118</v>
      </c>
      <c r="I131" t="s">
        <v>1119</v>
      </c>
      <c r="J131" t="s">
        <v>1121</v>
      </c>
      <c r="K131" t="s">
        <v>1121</v>
      </c>
      <c r="L131" t="s">
        <v>1372</v>
      </c>
      <c r="M131" t="s">
        <v>752</v>
      </c>
      <c r="P131" t="s">
        <v>996</v>
      </c>
      <c r="Q131" t="s">
        <v>1459</v>
      </c>
      <c r="R131">
        <v>1999</v>
      </c>
      <c r="S131" t="s">
        <v>1460</v>
      </c>
      <c r="T131" t="s">
        <v>1460</v>
      </c>
      <c r="U131">
        <v>1</v>
      </c>
      <c r="V131" t="s">
        <v>1138</v>
      </c>
      <c r="W131" t="s">
        <v>1127</v>
      </c>
      <c r="Y131">
        <v>1</v>
      </c>
      <c r="AA131">
        <v>0</v>
      </c>
      <c r="AB131">
        <v>0</v>
      </c>
      <c r="AD131">
        <v>0</v>
      </c>
      <c r="AE131">
        <v>0</v>
      </c>
      <c r="AF131">
        <v>86342</v>
      </c>
      <c r="AG131">
        <v>86342</v>
      </c>
    </row>
    <row r="132" spans="1:33" hidden="1" x14ac:dyDescent="0.25">
      <c r="A132" t="s">
        <v>1194</v>
      </c>
      <c r="B132" t="s">
        <v>1371</v>
      </c>
      <c r="C132" t="s">
        <v>163</v>
      </c>
      <c r="D132" t="s">
        <v>1117</v>
      </c>
      <c r="E132">
        <v>1998</v>
      </c>
      <c r="F132" t="s">
        <v>689</v>
      </c>
      <c r="G132" t="s">
        <v>743</v>
      </c>
      <c r="H132" t="s">
        <v>1118</v>
      </c>
      <c r="I132" t="s">
        <v>1119</v>
      </c>
      <c r="J132" t="s">
        <v>1121</v>
      </c>
      <c r="K132" t="s">
        <v>1121</v>
      </c>
      <c r="L132" t="s">
        <v>1372</v>
      </c>
      <c r="M132" t="s">
        <v>795</v>
      </c>
      <c r="P132" t="s">
        <v>996</v>
      </c>
      <c r="Q132" t="s">
        <v>1461</v>
      </c>
      <c r="R132">
        <v>1999</v>
      </c>
      <c r="S132" t="s">
        <v>1460</v>
      </c>
      <c r="T132" t="s">
        <v>1460</v>
      </c>
      <c r="U132">
        <v>1</v>
      </c>
      <c r="V132" t="s">
        <v>1138</v>
      </c>
      <c r="W132" t="s">
        <v>1127</v>
      </c>
      <c r="Y132">
        <v>1</v>
      </c>
      <c r="AA132">
        <v>0</v>
      </c>
      <c r="AB132">
        <v>0</v>
      </c>
      <c r="AD132">
        <v>0</v>
      </c>
      <c r="AE132">
        <v>0</v>
      </c>
      <c r="AF132">
        <v>86343</v>
      </c>
      <c r="AG132">
        <v>86343</v>
      </c>
    </row>
    <row r="133" spans="1:33" hidden="1" x14ac:dyDescent="0.25">
      <c r="A133" t="s">
        <v>1194</v>
      </c>
      <c r="B133" t="s">
        <v>1371</v>
      </c>
      <c r="C133" t="s">
        <v>163</v>
      </c>
      <c r="D133" t="s">
        <v>1117</v>
      </c>
      <c r="E133">
        <v>1998</v>
      </c>
      <c r="F133" t="s">
        <v>689</v>
      </c>
      <c r="G133" t="s">
        <v>743</v>
      </c>
      <c r="H133" t="s">
        <v>1118</v>
      </c>
      <c r="I133" t="s">
        <v>1119</v>
      </c>
      <c r="J133" t="s">
        <v>1120</v>
      </c>
      <c r="K133" t="s">
        <v>1121</v>
      </c>
      <c r="L133" t="s">
        <v>1372</v>
      </c>
      <c r="M133" t="s">
        <v>744</v>
      </c>
      <c r="N133" t="s">
        <v>1118</v>
      </c>
      <c r="O133" t="s">
        <v>1119</v>
      </c>
      <c r="P133" t="s">
        <v>996</v>
      </c>
      <c r="Q133" t="s">
        <v>1462</v>
      </c>
      <c r="R133">
        <v>1999</v>
      </c>
      <c r="S133" t="s">
        <v>1463</v>
      </c>
      <c r="T133" t="s">
        <v>1463</v>
      </c>
      <c r="U133">
        <v>2</v>
      </c>
      <c r="V133" t="s">
        <v>1138</v>
      </c>
      <c r="W133" t="s">
        <v>1127</v>
      </c>
      <c r="Y133">
        <v>1</v>
      </c>
      <c r="AA133">
        <v>0</v>
      </c>
      <c r="AB133">
        <v>0</v>
      </c>
      <c r="AD133">
        <v>0</v>
      </c>
      <c r="AE133">
        <v>0</v>
      </c>
      <c r="AF133">
        <v>36455</v>
      </c>
      <c r="AG133">
        <v>36455</v>
      </c>
    </row>
    <row r="134" spans="1:33" hidden="1" x14ac:dyDescent="0.25">
      <c r="A134" t="s">
        <v>1194</v>
      </c>
      <c r="B134" t="s">
        <v>1371</v>
      </c>
      <c r="C134" t="s">
        <v>163</v>
      </c>
      <c r="D134" t="s">
        <v>1117</v>
      </c>
      <c r="E134">
        <v>1998</v>
      </c>
      <c r="F134" t="s">
        <v>689</v>
      </c>
      <c r="G134" t="s">
        <v>743</v>
      </c>
      <c r="H134" t="s">
        <v>1118</v>
      </c>
      <c r="I134" t="s">
        <v>1119</v>
      </c>
      <c r="J134" t="s">
        <v>1120</v>
      </c>
      <c r="K134" t="s">
        <v>1121</v>
      </c>
      <c r="L134" t="s">
        <v>1372</v>
      </c>
      <c r="M134" t="s">
        <v>689</v>
      </c>
      <c r="N134" t="s">
        <v>1118</v>
      </c>
      <c r="O134" t="s">
        <v>1119</v>
      </c>
      <c r="P134" t="s">
        <v>996</v>
      </c>
      <c r="Q134" t="s">
        <v>1464</v>
      </c>
      <c r="R134">
        <v>1999</v>
      </c>
      <c r="S134" t="s">
        <v>1465</v>
      </c>
      <c r="T134" t="s">
        <v>1465</v>
      </c>
      <c r="U134">
        <v>0.8</v>
      </c>
      <c r="V134" t="s">
        <v>1138</v>
      </c>
      <c r="W134" t="s">
        <v>1127</v>
      </c>
      <c r="Y134">
        <v>1</v>
      </c>
      <c r="AA134">
        <v>0</v>
      </c>
      <c r="AB134">
        <v>0</v>
      </c>
      <c r="AD134">
        <v>0</v>
      </c>
      <c r="AE134">
        <v>0</v>
      </c>
      <c r="AF134">
        <v>13616</v>
      </c>
      <c r="AG134">
        <v>13616</v>
      </c>
    </row>
    <row r="135" spans="1:33" hidden="1" x14ac:dyDescent="0.25">
      <c r="A135" t="s">
        <v>1194</v>
      </c>
      <c r="B135" t="s">
        <v>1371</v>
      </c>
      <c r="C135" t="s">
        <v>163</v>
      </c>
      <c r="D135" t="s">
        <v>1117</v>
      </c>
      <c r="E135">
        <v>1998</v>
      </c>
      <c r="F135" t="s">
        <v>689</v>
      </c>
      <c r="G135" t="s">
        <v>743</v>
      </c>
      <c r="H135" t="s">
        <v>1118</v>
      </c>
      <c r="I135" t="s">
        <v>1119</v>
      </c>
      <c r="J135" t="s">
        <v>1120</v>
      </c>
      <c r="K135" t="s">
        <v>1121</v>
      </c>
      <c r="L135" t="s">
        <v>1372</v>
      </c>
      <c r="M135" t="s">
        <v>689</v>
      </c>
      <c r="N135" t="s">
        <v>1118</v>
      </c>
      <c r="O135" t="s">
        <v>1119</v>
      </c>
      <c r="P135" t="s">
        <v>1002</v>
      </c>
      <c r="Q135" t="s">
        <v>1466</v>
      </c>
      <c r="R135">
        <v>1999</v>
      </c>
      <c r="S135" t="s">
        <v>1167</v>
      </c>
      <c r="T135" t="s">
        <v>1167</v>
      </c>
      <c r="U135">
        <v>8.3000000000000007</v>
      </c>
      <c r="V135" t="s">
        <v>1126</v>
      </c>
      <c r="W135" t="s">
        <v>1127</v>
      </c>
      <c r="Y135">
        <v>1</v>
      </c>
      <c r="AA135">
        <v>0</v>
      </c>
      <c r="AB135">
        <v>0</v>
      </c>
      <c r="AD135">
        <v>0</v>
      </c>
      <c r="AE135">
        <v>0</v>
      </c>
      <c r="AF135">
        <v>46620</v>
      </c>
      <c r="AG135">
        <v>46620</v>
      </c>
    </row>
    <row r="136" spans="1:33" hidden="1" x14ac:dyDescent="0.25">
      <c r="A136" t="s">
        <v>1194</v>
      </c>
      <c r="B136" t="s">
        <v>1371</v>
      </c>
      <c r="C136" t="s">
        <v>163</v>
      </c>
      <c r="D136" t="s">
        <v>1117</v>
      </c>
      <c r="E136">
        <v>1999</v>
      </c>
      <c r="F136" t="s">
        <v>689</v>
      </c>
      <c r="G136" t="s">
        <v>743</v>
      </c>
      <c r="H136" t="s">
        <v>1118</v>
      </c>
      <c r="I136" t="s">
        <v>1119</v>
      </c>
      <c r="J136" t="s">
        <v>1467</v>
      </c>
      <c r="K136" t="s">
        <v>1121</v>
      </c>
      <c r="L136" t="s">
        <v>1372</v>
      </c>
      <c r="M136" t="s">
        <v>795</v>
      </c>
      <c r="P136" t="s">
        <v>1002</v>
      </c>
      <c r="Q136" t="s">
        <v>1468</v>
      </c>
      <c r="R136">
        <v>2000</v>
      </c>
      <c r="S136" t="s">
        <v>1175</v>
      </c>
      <c r="T136" t="s">
        <v>1175</v>
      </c>
      <c r="U136">
        <v>2.5</v>
      </c>
      <c r="V136" t="s">
        <v>1138</v>
      </c>
      <c r="W136" t="s">
        <v>1127</v>
      </c>
      <c r="X136" t="s">
        <v>1469</v>
      </c>
      <c r="Y136">
        <v>1</v>
      </c>
      <c r="AA136">
        <v>0</v>
      </c>
      <c r="AB136">
        <v>0</v>
      </c>
      <c r="AD136">
        <v>0</v>
      </c>
      <c r="AE136">
        <v>0</v>
      </c>
      <c r="AF136">
        <v>65320</v>
      </c>
      <c r="AG136">
        <v>65320</v>
      </c>
    </row>
    <row r="137" spans="1:33" hidden="1" x14ac:dyDescent="0.25">
      <c r="A137" t="s">
        <v>1194</v>
      </c>
      <c r="B137" t="s">
        <v>1371</v>
      </c>
      <c r="C137" t="s">
        <v>163</v>
      </c>
      <c r="D137" t="s">
        <v>1117</v>
      </c>
      <c r="E137">
        <v>1999</v>
      </c>
      <c r="F137" t="s">
        <v>689</v>
      </c>
      <c r="G137" t="s">
        <v>743</v>
      </c>
      <c r="H137" t="s">
        <v>1118</v>
      </c>
      <c r="I137" t="s">
        <v>1119</v>
      </c>
      <c r="J137" t="s">
        <v>1467</v>
      </c>
      <c r="K137" t="s">
        <v>1121</v>
      </c>
      <c r="L137" t="s">
        <v>1372</v>
      </c>
      <c r="M137" t="s">
        <v>689</v>
      </c>
      <c r="N137" t="s">
        <v>1118</v>
      </c>
      <c r="O137" t="s">
        <v>1119</v>
      </c>
      <c r="P137" t="s">
        <v>1146</v>
      </c>
      <c r="Q137" t="s">
        <v>1470</v>
      </c>
      <c r="R137">
        <v>2000</v>
      </c>
      <c r="S137" t="s">
        <v>1471</v>
      </c>
      <c r="T137" t="s">
        <v>1471</v>
      </c>
      <c r="U137">
        <v>0.5</v>
      </c>
      <c r="V137" t="s">
        <v>1138</v>
      </c>
      <c r="W137" t="s">
        <v>1127</v>
      </c>
      <c r="X137" t="s">
        <v>1472</v>
      </c>
      <c r="Y137">
        <v>1</v>
      </c>
      <c r="AA137">
        <v>0</v>
      </c>
      <c r="AB137">
        <v>0</v>
      </c>
      <c r="AD137">
        <v>0</v>
      </c>
      <c r="AE137">
        <v>0</v>
      </c>
      <c r="AF137">
        <v>3504</v>
      </c>
      <c r="AG137">
        <v>3504</v>
      </c>
    </row>
    <row r="138" spans="1:33" hidden="1" x14ac:dyDescent="0.25">
      <c r="A138" t="s">
        <v>1194</v>
      </c>
      <c r="B138" t="s">
        <v>1371</v>
      </c>
      <c r="C138" t="s">
        <v>163</v>
      </c>
      <c r="D138" t="s">
        <v>1117</v>
      </c>
      <c r="E138">
        <v>2000</v>
      </c>
      <c r="F138" t="s">
        <v>689</v>
      </c>
      <c r="G138" t="s">
        <v>743</v>
      </c>
      <c r="H138" t="s">
        <v>1118</v>
      </c>
      <c r="I138" t="s">
        <v>1119</v>
      </c>
      <c r="J138" t="s">
        <v>1121</v>
      </c>
      <c r="K138" t="s">
        <v>1121</v>
      </c>
      <c r="L138" t="s">
        <v>1372</v>
      </c>
      <c r="M138" t="s">
        <v>752</v>
      </c>
      <c r="P138" t="s">
        <v>1146</v>
      </c>
      <c r="Q138" t="s">
        <v>1473</v>
      </c>
      <c r="R138">
        <v>2001</v>
      </c>
      <c r="S138" t="s">
        <v>1474</v>
      </c>
      <c r="T138" t="s">
        <v>1474</v>
      </c>
      <c r="U138">
        <v>0.5</v>
      </c>
      <c r="V138" t="s">
        <v>1138</v>
      </c>
      <c r="W138" t="s">
        <v>1127</v>
      </c>
      <c r="Y138">
        <v>1</v>
      </c>
      <c r="AA138">
        <v>0</v>
      </c>
      <c r="AB138">
        <v>0</v>
      </c>
      <c r="AD138">
        <v>0</v>
      </c>
      <c r="AE138">
        <v>0</v>
      </c>
      <c r="AF138">
        <v>19823</v>
      </c>
      <c r="AG138">
        <v>19823</v>
      </c>
    </row>
    <row r="139" spans="1:33" hidden="1" x14ac:dyDescent="0.25">
      <c r="A139" t="s">
        <v>1194</v>
      </c>
      <c r="B139" t="s">
        <v>1371</v>
      </c>
      <c r="C139" t="s">
        <v>163</v>
      </c>
      <c r="D139" t="s">
        <v>1117</v>
      </c>
      <c r="E139">
        <v>2000</v>
      </c>
      <c r="F139" t="s">
        <v>689</v>
      </c>
      <c r="G139" t="s">
        <v>743</v>
      </c>
      <c r="H139" t="s">
        <v>1118</v>
      </c>
      <c r="I139" t="s">
        <v>1119</v>
      </c>
      <c r="J139" t="s">
        <v>1121</v>
      </c>
      <c r="K139" t="s">
        <v>1121</v>
      </c>
      <c r="L139" t="s">
        <v>1372</v>
      </c>
      <c r="M139" t="s">
        <v>795</v>
      </c>
      <c r="P139" t="s">
        <v>1146</v>
      </c>
      <c r="Q139" t="s">
        <v>1475</v>
      </c>
      <c r="R139">
        <v>2001</v>
      </c>
      <c r="S139" t="s">
        <v>1476</v>
      </c>
      <c r="T139" t="s">
        <v>1183</v>
      </c>
      <c r="U139">
        <v>0.5</v>
      </c>
      <c r="V139" t="s">
        <v>1138</v>
      </c>
      <c r="W139" t="s">
        <v>1127</v>
      </c>
      <c r="Y139">
        <v>1</v>
      </c>
      <c r="AA139">
        <v>0</v>
      </c>
      <c r="AB139">
        <v>0</v>
      </c>
      <c r="AD139">
        <v>0</v>
      </c>
      <c r="AE139">
        <v>0</v>
      </c>
      <c r="AF139">
        <v>36413</v>
      </c>
      <c r="AG139">
        <v>36413</v>
      </c>
    </row>
    <row r="140" spans="1:33" hidden="1" x14ac:dyDescent="0.25">
      <c r="A140" t="s">
        <v>1194</v>
      </c>
      <c r="B140" t="s">
        <v>1371</v>
      </c>
      <c r="C140" t="s">
        <v>163</v>
      </c>
      <c r="D140" t="s">
        <v>1117</v>
      </c>
      <c r="E140">
        <v>2000</v>
      </c>
      <c r="F140" t="s">
        <v>689</v>
      </c>
      <c r="G140" t="s">
        <v>743</v>
      </c>
      <c r="H140" t="s">
        <v>1118</v>
      </c>
      <c r="I140" t="s">
        <v>1119</v>
      </c>
      <c r="J140" t="s">
        <v>1121</v>
      </c>
      <c r="K140" t="s">
        <v>1121</v>
      </c>
      <c r="L140" t="s">
        <v>1372</v>
      </c>
      <c r="M140" t="s">
        <v>795</v>
      </c>
      <c r="P140" t="s">
        <v>996</v>
      </c>
      <c r="Q140" t="s">
        <v>1477</v>
      </c>
      <c r="R140">
        <v>2001</v>
      </c>
      <c r="S140" t="s">
        <v>1179</v>
      </c>
      <c r="T140" t="s">
        <v>1179</v>
      </c>
      <c r="U140">
        <v>1.2</v>
      </c>
      <c r="V140" t="s">
        <v>1138</v>
      </c>
      <c r="W140" t="s">
        <v>1127</v>
      </c>
      <c r="Y140">
        <v>1</v>
      </c>
      <c r="AA140">
        <v>0</v>
      </c>
      <c r="AB140">
        <v>0</v>
      </c>
      <c r="AD140">
        <v>0</v>
      </c>
      <c r="AE140">
        <v>0</v>
      </c>
      <c r="AF140">
        <v>40149</v>
      </c>
      <c r="AG140">
        <v>40149</v>
      </c>
    </row>
    <row r="141" spans="1:33" hidden="1" x14ac:dyDescent="0.25">
      <c r="A141" t="s">
        <v>1194</v>
      </c>
      <c r="B141" t="s">
        <v>1371</v>
      </c>
      <c r="C141" t="s">
        <v>163</v>
      </c>
      <c r="D141" t="s">
        <v>1117</v>
      </c>
      <c r="E141">
        <v>2000</v>
      </c>
      <c r="F141" t="s">
        <v>689</v>
      </c>
      <c r="G141" t="s">
        <v>743</v>
      </c>
      <c r="H141" t="s">
        <v>1118</v>
      </c>
      <c r="I141" t="s">
        <v>1119</v>
      </c>
      <c r="J141" t="s">
        <v>1121</v>
      </c>
      <c r="K141" t="s">
        <v>1121</v>
      </c>
      <c r="L141" t="s">
        <v>1372</v>
      </c>
      <c r="M141" t="s">
        <v>689</v>
      </c>
      <c r="N141" t="s">
        <v>1118</v>
      </c>
      <c r="O141" t="s">
        <v>1119</v>
      </c>
      <c r="P141" t="s">
        <v>1146</v>
      </c>
      <c r="Q141" t="s">
        <v>1478</v>
      </c>
      <c r="R141">
        <v>2001</v>
      </c>
      <c r="S141" t="s">
        <v>1479</v>
      </c>
      <c r="T141" t="s">
        <v>1479</v>
      </c>
      <c r="U141">
        <v>0.5</v>
      </c>
      <c r="V141" t="s">
        <v>1138</v>
      </c>
      <c r="W141" t="s">
        <v>1127</v>
      </c>
      <c r="Y141">
        <v>1</v>
      </c>
      <c r="AA141">
        <v>0</v>
      </c>
      <c r="AB141">
        <v>0</v>
      </c>
      <c r="AD141">
        <v>0</v>
      </c>
      <c r="AE141">
        <v>0</v>
      </c>
      <c r="AF141">
        <v>42635</v>
      </c>
      <c r="AG141">
        <v>42635</v>
      </c>
    </row>
    <row r="142" spans="1:33" hidden="1" x14ac:dyDescent="0.25">
      <c r="A142" t="s">
        <v>1194</v>
      </c>
      <c r="B142" t="s">
        <v>1371</v>
      </c>
      <c r="C142" t="s">
        <v>163</v>
      </c>
      <c r="D142" t="s">
        <v>1117</v>
      </c>
      <c r="E142">
        <v>2000</v>
      </c>
      <c r="F142" t="s">
        <v>689</v>
      </c>
      <c r="G142" t="s">
        <v>743</v>
      </c>
      <c r="H142" t="s">
        <v>1118</v>
      </c>
      <c r="I142" t="s">
        <v>1119</v>
      </c>
      <c r="J142" t="s">
        <v>1121</v>
      </c>
      <c r="K142" t="s">
        <v>1121</v>
      </c>
      <c r="L142" t="s">
        <v>1372</v>
      </c>
      <c r="M142" t="s">
        <v>816</v>
      </c>
      <c r="P142" t="s">
        <v>1146</v>
      </c>
      <c r="Q142" t="s">
        <v>1480</v>
      </c>
      <c r="R142">
        <v>2001</v>
      </c>
      <c r="S142" t="s">
        <v>1476</v>
      </c>
      <c r="T142" t="s">
        <v>1476</v>
      </c>
      <c r="U142">
        <v>0.5</v>
      </c>
      <c r="V142" t="s">
        <v>1138</v>
      </c>
      <c r="W142" t="s">
        <v>1127</v>
      </c>
      <c r="Y142">
        <v>1</v>
      </c>
      <c r="AA142">
        <v>0</v>
      </c>
      <c r="AB142">
        <v>0</v>
      </c>
      <c r="AD142">
        <v>0</v>
      </c>
      <c r="AE142">
        <v>0</v>
      </c>
      <c r="AF142">
        <v>35560</v>
      </c>
      <c r="AG142">
        <v>35560</v>
      </c>
    </row>
    <row r="143" spans="1:33" hidden="1" x14ac:dyDescent="0.25">
      <c r="A143" t="s">
        <v>1194</v>
      </c>
      <c r="B143" t="s">
        <v>1371</v>
      </c>
      <c r="C143" t="s">
        <v>163</v>
      </c>
      <c r="D143" t="s">
        <v>1117</v>
      </c>
      <c r="E143">
        <v>2000</v>
      </c>
      <c r="F143" t="s">
        <v>689</v>
      </c>
      <c r="G143" t="s">
        <v>743</v>
      </c>
      <c r="H143" t="s">
        <v>1118</v>
      </c>
      <c r="I143" t="s">
        <v>1119</v>
      </c>
      <c r="J143" t="s">
        <v>1121</v>
      </c>
      <c r="K143" t="s">
        <v>1121</v>
      </c>
      <c r="L143" t="s">
        <v>1372</v>
      </c>
      <c r="M143" t="s">
        <v>823</v>
      </c>
      <c r="P143" t="s">
        <v>1146</v>
      </c>
      <c r="Q143" t="s">
        <v>1481</v>
      </c>
      <c r="R143">
        <v>2001</v>
      </c>
      <c r="S143" t="s">
        <v>1190</v>
      </c>
      <c r="T143" t="s">
        <v>1193</v>
      </c>
      <c r="U143">
        <v>0.5</v>
      </c>
      <c r="V143" t="s">
        <v>1138</v>
      </c>
      <c r="W143" t="s">
        <v>1127</v>
      </c>
      <c r="Y143">
        <v>1</v>
      </c>
      <c r="AA143">
        <v>0</v>
      </c>
      <c r="AB143">
        <v>0</v>
      </c>
      <c r="AD143">
        <v>0</v>
      </c>
      <c r="AE143">
        <v>0</v>
      </c>
      <c r="AF143">
        <v>45586</v>
      </c>
      <c r="AG143">
        <v>45586</v>
      </c>
    </row>
    <row r="144" spans="1:33" hidden="1" x14ac:dyDescent="0.25">
      <c r="A144" t="s">
        <v>1194</v>
      </c>
      <c r="B144" t="s">
        <v>1371</v>
      </c>
      <c r="C144" t="s">
        <v>163</v>
      </c>
      <c r="D144" t="s">
        <v>1117</v>
      </c>
      <c r="E144">
        <v>2000</v>
      </c>
      <c r="F144" t="s">
        <v>689</v>
      </c>
      <c r="G144" t="s">
        <v>743</v>
      </c>
      <c r="H144" t="s">
        <v>1118</v>
      </c>
      <c r="I144" t="s">
        <v>1119</v>
      </c>
      <c r="J144" t="s">
        <v>1121</v>
      </c>
      <c r="K144" t="s">
        <v>1121</v>
      </c>
      <c r="L144" t="s">
        <v>1372</v>
      </c>
      <c r="M144" t="s">
        <v>842</v>
      </c>
      <c r="P144" t="s">
        <v>1146</v>
      </c>
      <c r="Q144" t="s">
        <v>1482</v>
      </c>
      <c r="R144">
        <v>2001</v>
      </c>
      <c r="S144" t="s">
        <v>1183</v>
      </c>
      <c r="T144" t="s">
        <v>1183</v>
      </c>
      <c r="U144">
        <v>0.5</v>
      </c>
      <c r="V144" t="s">
        <v>1138</v>
      </c>
      <c r="W144" t="s">
        <v>1127</v>
      </c>
      <c r="Y144">
        <v>1</v>
      </c>
      <c r="AA144">
        <v>0</v>
      </c>
      <c r="AB144">
        <v>0</v>
      </c>
      <c r="AD144">
        <v>0</v>
      </c>
      <c r="AE144">
        <v>0</v>
      </c>
      <c r="AF144">
        <v>17322</v>
      </c>
      <c r="AG144">
        <v>17322</v>
      </c>
    </row>
    <row r="145" spans="1:33" hidden="1" x14ac:dyDescent="0.25">
      <c r="A145" t="s">
        <v>1194</v>
      </c>
      <c r="B145" t="s">
        <v>1371</v>
      </c>
      <c r="C145" t="s">
        <v>163</v>
      </c>
      <c r="D145" t="s">
        <v>1117</v>
      </c>
      <c r="E145">
        <v>2001</v>
      </c>
      <c r="F145" t="s">
        <v>689</v>
      </c>
      <c r="G145" t="s">
        <v>743</v>
      </c>
      <c r="H145" t="s">
        <v>1118</v>
      </c>
      <c r="I145" t="s">
        <v>1119</v>
      </c>
      <c r="J145" t="s">
        <v>1121</v>
      </c>
      <c r="K145" t="s">
        <v>1121</v>
      </c>
      <c r="L145" t="s">
        <v>1372</v>
      </c>
      <c r="M145" t="s">
        <v>752</v>
      </c>
      <c r="P145" t="s">
        <v>1146</v>
      </c>
      <c r="Q145" t="s">
        <v>1483</v>
      </c>
      <c r="R145">
        <v>2002</v>
      </c>
      <c r="S145" t="s">
        <v>1484</v>
      </c>
      <c r="T145" t="s">
        <v>1485</v>
      </c>
      <c r="U145">
        <v>0.5</v>
      </c>
      <c r="V145" t="s">
        <v>1138</v>
      </c>
      <c r="W145" t="s">
        <v>1127</v>
      </c>
      <c r="X145" t="s">
        <v>1486</v>
      </c>
      <c r="Y145">
        <v>1</v>
      </c>
      <c r="AA145">
        <v>0</v>
      </c>
      <c r="AB145">
        <v>0</v>
      </c>
      <c r="AD145">
        <v>0</v>
      </c>
      <c r="AE145">
        <v>0</v>
      </c>
      <c r="AF145">
        <v>103537</v>
      </c>
      <c r="AG145">
        <v>103537</v>
      </c>
    </row>
    <row r="146" spans="1:33" hidden="1" x14ac:dyDescent="0.25">
      <c r="A146" t="s">
        <v>1194</v>
      </c>
      <c r="B146" t="s">
        <v>1371</v>
      </c>
      <c r="C146" t="s">
        <v>163</v>
      </c>
      <c r="D146" t="s">
        <v>1117</v>
      </c>
      <c r="E146">
        <v>2001</v>
      </c>
      <c r="F146" t="s">
        <v>689</v>
      </c>
      <c r="G146" t="s">
        <v>743</v>
      </c>
      <c r="H146" t="s">
        <v>1118</v>
      </c>
      <c r="I146" t="s">
        <v>1119</v>
      </c>
      <c r="J146" t="s">
        <v>1121</v>
      </c>
      <c r="K146" t="s">
        <v>1121</v>
      </c>
      <c r="L146" t="s">
        <v>1372</v>
      </c>
      <c r="M146" t="s">
        <v>789</v>
      </c>
      <c r="P146" t="s">
        <v>1146</v>
      </c>
      <c r="Q146" t="s">
        <v>1487</v>
      </c>
      <c r="R146">
        <v>2002</v>
      </c>
      <c r="S146" t="s">
        <v>1484</v>
      </c>
      <c r="T146" t="s">
        <v>1484</v>
      </c>
      <c r="U146">
        <v>0.5</v>
      </c>
      <c r="V146" t="s">
        <v>1138</v>
      </c>
      <c r="W146" t="s">
        <v>1127</v>
      </c>
      <c r="X146" t="s">
        <v>1469</v>
      </c>
      <c r="Y146">
        <v>1</v>
      </c>
      <c r="AA146">
        <v>0</v>
      </c>
      <c r="AB146">
        <v>0</v>
      </c>
      <c r="AD146">
        <v>0</v>
      </c>
      <c r="AE146">
        <v>0</v>
      </c>
      <c r="AF146">
        <v>40553</v>
      </c>
      <c r="AG146">
        <v>40553</v>
      </c>
    </row>
    <row r="147" spans="1:33" hidden="1" x14ac:dyDescent="0.25">
      <c r="A147" t="s">
        <v>1194</v>
      </c>
      <c r="B147" t="s">
        <v>1371</v>
      </c>
      <c r="C147" t="s">
        <v>163</v>
      </c>
      <c r="D147" t="s">
        <v>1117</v>
      </c>
      <c r="E147">
        <v>2001</v>
      </c>
      <c r="F147" t="s">
        <v>689</v>
      </c>
      <c r="G147" t="s">
        <v>743</v>
      </c>
      <c r="H147" t="s">
        <v>1118</v>
      </c>
      <c r="I147" t="s">
        <v>1119</v>
      </c>
      <c r="J147" t="s">
        <v>1121</v>
      </c>
      <c r="K147" t="s">
        <v>1121</v>
      </c>
      <c r="L147" t="s">
        <v>1372</v>
      </c>
      <c r="M147" t="s">
        <v>689</v>
      </c>
      <c r="N147" t="s">
        <v>1118</v>
      </c>
      <c r="O147" t="s">
        <v>1119</v>
      </c>
      <c r="P147" t="s">
        <v>1146</v>
      </c>
      <c r="Q147" t="s">
        <v>1488</v>
      </c>
      <c r="R147">
        <v>2002</v>
      </c>
      <c r="S147" t="s">
        <v>1489</v>
      </c>
      <c r="T147" t="s">
        <v>1490</v>
      </c>
      <c r="U147">
        <v>0.5</v>
      </c>
      <c r="V147" t="s">
        <v>1138</v>
      </c>
      <c r="W147" t="s">
        <v>1127</v>
      </c>
      <c r="X147" t="s">
        <v>1486</v>
      </c>
      <c r="Y147">
        <v>1</v>
      </c>
      <c r="AA147">
        <v>0</v>
      </c>
      <c r="AB147">
        <v>0</v>
      </c>
      <c r="AD147">
        <v>0</v>
      </c>
      <c r="AE147">
        <v>0</v>
      </c>
      <c r="AF147">
        <v>272602</v>
      </c>
      <c r="AG147">
        <v>272602</v>
      </c>
    </row>
    <row r="148" spans="1:33" hidden="1" x14ac:dyDescent="0.25">
      <c r="A148" t="s">
        <v>1194</v>
      </c>
      <c r="B148" t="s">
        <v>1371</v>
      </c>
      <c r="C148" t="s">
        <v>163</v>
      </c>
      <c r="D148" t="s">
        <v>1117</v>
      </c>
      <c r="E148">
        <v>2001</v>
      </c>
      <c r="F148" t="s">
        <v>689</v>
      </c>
      <c r="G148" t="s">
        <v>743</v>
      </c>
      <c r="H148" t="s">
        <v>1118</v>
      </c>
      <c r="I148" t="s">
        <v>1119</v>
      </c>
      <c r="J148" t="s">
        <v>1121</v>
      </c>
      <c r="K148" t="s">
        <v>1121</v>
      </c>
      <c r="L148" t="s">
        <v>1372</v>
      </c>
      <c r="M148" t="s">
        <v>689</v>
      </c>
      <c r="N148" t="s">
        <v>1118</v>
      </c>
      <c r="O148" t="s">
        <v>1119</v>
      </c>
      <c r="P148" t="s">
        <v>1002</v>
      </c>
      <c r="Q148" t="s">
        <v>1491</v>
      </c>
      <c r="R148">
        <v>2002</v>
      </c>
      <c r="S148" t="s">
        <v>1492</v>
      </c>
      <c r="T148" t="s">
        <v>1493</v>
      </c>
      <c r="U148">
        <v>4.4000000000000004</v>
      </c>
      <c r="V148" t="s">
        <v>1138</v>
      </c>
      <c r="W148" t="s">
        <v>1127</v>
      </c>
      <c r="X148" t="s">
        <v>1494</v>
      </c>
      <c r="Y148">
        <v>1</v>
      </c>
      <c r="AA148">
        <v>0</v>
      </c>
      <c r="AB148">
        <v>0</v>
      </c>
      <c r="AD148">
        <v>0</v>
      </c>
      <c r="AE148">
        <v>0</v>
      </c>
      <c r="AF148">
        <v>996072</v>
      </c>
      <c r="AG148">
        <v>996072</v>
      </c>
    </row>
    <row r="149" spans="1:33" hidden="1" x14ac:dyDescent="0.25">
      <c r="A149" t="s">
        <v>1194</v>
      </c>
      <c r="B149" t="s">
        <v>1371</v>
      </c>
      <c r="C149" t="s">
        <v>163</v>
      </c>
      <c r="D149" t="s">
        <v>1117</v>
      </c>
      <c r="E149">
        <v>2001</v>
      </c>
      <c r="F149" t="s">
        <v>689</v>
      </c>
      <c r="G149" t="s">
        <v>743</v>
      </c>
      <c r="H149" t="s">
        <v>1118</v>
      </c>
      <c r="I149" t="s">
        <v>1119</v>
      </c>
      <c r="J149" t="s">
        <v>1120</v>
      </c>
      <c r="K149" t="s">
        <v>1121</v>
      </c>
      <c r="L149" t="s">
        <v>1372</v>
      </c>
      <c r="M149" t="s">
        <v>752</v>
      </c>
      <c r="P149" t="s">
        <v>1146</v>
      </c>
      <c r="Q149" t="s">
        <v>1495</v>
      </c>
      <c r="R149">
        <v>2002</v>
      </c>
      <c r="S149" t="s">
        <v>1496</v>
      </c>
      <c r="T149" t="s">
        <v>1496</v>
      </c>
      <c r="U149">
        <v>0.4</v>
      </c>
      <c r="V149" t="s">
        <v>1138</v>
      </c>
      <c r="W149" t="s">
        <v>1127</v>
      </c>
      <c r="X149" t="s">
        <v>1497</v>
      </c>
      <c r="Y149">
        <v>1</v>
      </c>
      <c r="AA149">
        <v>0</v>
      </c>
      <c r="AB149">
        <v>0</v>
      </c>
      <c r="AD149">
        <v>0</v>
      </c>
      <c r="AE149">
        <v>0</v>
      </c>
      <c r="AF149">
        <v>4168</v>
      </c>
      <c r="AG149">
        <v>4168</v>
      </c>
    </row>
    <row r="150" spans="1:33" hidden="1" x14ac:dyDescent="0.25">
      <c r="A150" t="s">
        <v>1194</v>
      </c>
      <c r="B150" t="s">
        <v>1371</v>
      </c>
      <c r="C150" t="s">
        <v>163</v>
      </c>
      <c r="D150" t="s">
        <v>1117</v>
      </c>
      <c r="E150">
        <v>2002</v>
      </c>
      <c r="F150" t="s">
        <v>689</v>
      </c>
      <c r="G150" t="s">
        <v>743</v>
      </c>
      <c r="H150" t="s">
        <v>1118</v>
      </c>
      <c r="I150" t="s">
        <v>1119</v>
      </c>
      <c r="J150" t="s">
        <v>1120</v>
      </c>
      <c r="K150" t="s">
        <v>1121</v>
      </c>
      <c r="L150" t="s">
        <v>1372</v>
      </c>
      <c r="M150" t="s">
        <v>744</v>
      </c>
      <c r="N150" t="s">
        <v>1118</v>
      </c>
      <c r="O150" t="s">
        <v>1119</v>
      </c>
      <c r="P150" t="s">
        <v>1002</v>
      </c>
      <c r="Q150" t="s">
        <v>1498</v>
      </c>
      <c r="R150">
        <v>2003</v>
      </c>
      <c r="S150" t="s">
        <v>1499</v>
      </c>
      <c r="T150" t="s">
        <v>1499</v>
      </c>
      <c r="U150">
        <v>5.6</v>
      </c>
      <c r="V150" t="s">
        <v>1126</v>
      </c>
      <c r="W150" t="s">
        <v>1127</v>
      </c>
      <c r="X150" t="s">
        <v>1500</v>
      </c>
      <c r="Y150">
        <v>1</v>
      </c>
      <c r="Z150" t="s">
        <v>1132</v>
      </c>
      <c r="AA150">
        <v>27769</v>
      </c>
      <c r="AB150">
        <v>0</v>
      </c>
      <c r="AD150">
        <v>0</v>
      </c>
      <c r="AE150">
        <v>0</v>
      </c>
      <c r="AF150">
        <v>55811</v>
      </c>
      <c r="AG150">
        <v>83580</v>
      </c>
    </row>
    <row r="151" spans="1:33" hidden="1" x14ac:dyDescent="0.25">
      <c r="A151" t="s">
        <v>1194</v>
      </c>
      <c r="B151" t="s">
        <v>1371</v>
      </c>
      <c r="C151" t="s">
        <v>163</v>
      </c>
      <c r="D151" t="s">
        <v>1117</v>
      </c>
      <c r="E151">
        <v>2002</v>
      </c>
      <c r="F151" t="s">
        <v>689</v>
      </c>
      <c r="G151" t="s">
        <v>743</v>
      </c>
      <c r="H151" t="s">
        <v>1118</v>
      </c>
      <c r="I151" t="s">
        <v>1119</v>
      </c>
      <c r="J151" t="s">
        <v>1120</v>
      </c>
      <c r="K151" t="s">
        <v>1121</v>
      </c>
      <c r="L151" t="s">
        <v>1372</v>
      </c>
      <c r="M151" t="s">
        <v>744</v>
      </c>
      <c r="N151" t="s">
        <v>1118</v>
      </c>
      <c r="O151" t="s">
        <v>1119</v>
      </c>
      <c r="P151" t="s">
        <v>1146</v>
      </c>
      <c r="Q151" t="s">
        <v>1501</v>
      </c>
      <c r="R151">
        <v>2003</v>
      </c>
      <c r="S151" t="s">
        <v>1502</v>
      </c>
      <c r="T151" t="s">
        <v>1502</v>
      </c>
      <c r="U151">
        <v>0.6</v>
      </c>
      <c r="V151" t="s">
        <v>1138</v>
      </c>
      <c r="W151" t="s">
        <v>1127</v>
      </c>
      <c r="Y151">
        <v>1</v>
      </c>
      <c r="AA151">
        <v>0</v>
      </c>
      <c r="AB151">
        <v>0</v>
      </c>
      <c r="AD151">
        <v>0</v>
      </c>
      <c r="AE151">
        <v>0</v>
      </c>
      <c r="AF151">
        <v>39446</v>
      </c>
      <c r="AG151">
        <v>39446</v>
      </c>
    </row>
    <row r="152" spans="1:33" hidden="1" x14ac:dyDescent="0.25">
      <c r="A152" t="s">
        <v>1194</v>
      </c>
      <c r="B152" t="s">
        <v>1371</v>
      </c>
      <c r="C152" t="s">
        <v>163</v>
      </c>
      <c r="D152" t="s">
        <v>1117</v>
      </c>
      <c r="E152">
        <v>2002</v>
      </c>
      <c r="F152" t="s">
        <v>689</v>
      </c>
      <c r="G152" t="s">
        <v>743</v>
      </c>
      <c r="H152" t="s">
        <v>1118</v>
      </c>
      <c r="I152" t="s">
        <v>1119</v>
      </c>
      <c r="J152" t="s">
        <v>1120</v>
      </c>
      <c r="K152" t="s">
        <v>1121</v>
      </c>
      <c r="L152" t="s">
        <v>1372</v>
      </c>
      <c r="M152" t="s">
        <v>749</v>
      </c>
      <c r="P152" t="s">
        <v>1002</v>
      </c>
      <c r="Q152" t="s">
        <v>1503</v>
      </c>
      <c r="R152">
        <v>2003</v>
      </c>
      <c r="S152" t="s">
        <v>1504</v>
      </c>
      <c r="T152" t="s">
        <v>1499</v>
      </c>
      <c r="U152">
        <v>5.6</v>
      </c>
      <c r="V152" t="s">
        <v>1126</v>
      </c>
      <c r="W152" t="s">
        <v>1127</v>
      </c>
      <c r="X152" t="s">
        <v>1505</v>
      </c>
      <c r="Y152">
        <v>1</v>
      </c>
      <c r="AA152">
        <v>0</v>
      </c>
      <c r="AB152">
        <v>0</v>
      </c>
      <c r="AD152">
        <v>0</v>
      </c>
      <c r="AE152">
        <v>0</v>
      </c>
      <c r="AF152">
        <v>62134</v>
      </c>
      <c r="AG152">
        <v>62134</v>
      </c>
    </row>
    <row r="153" spans="1:33" hidden="1" x14ac:dyDescent="0.25">
      <c r="A153" t="s">
        <v>1194</v>
      </c>
      <c r="B153" t="s">
        <v>1371</v>
      </c>
      <c r="C153" t="s">
        <v>163</v>
      </c>
      <c r="D153" t="s">
        <v>1117</v>
      </c>
      <c r="E153">
        <v>2002</v>
      </c>
      <c r="F153" t="s">
        <v>689</v>
      </c>
      <c r="G153" t="s">
        <v>743</v>
      </c>
      <c r="H153" t="s">
        <v>1118</v>
      </c>
      <c r="I153" t="s">
        <v>1119</v>
      </c>
      <c r="J153" t="s">
        <v>1120</v>
      </c>
      <c r="K153" t="s">
        <v>1121</v>
      </c>
      <c r="L153" t="s">
        <v>1372</v>
      </c>
      <c r="M153" t="s">
        <v>752</v>
      </c>
      <c r="P153" t="s">
        <v>1002</v>
      </c>
      <c r="Q153" t="s">
        <v>1506</v>
      </c>
      <c r="R153">
        <v>2003</v>
      </c>
      <c r="S153" t="s">
        <v>1504</v>
      </c>
      <c r="T153" t="s">
        <v>1499</v>
      </c>
      <c r="U153">
        <v>5.6</v>
      </c>
      <c r="V153" t="s">
        <v>1126</v>
      </c>
      <c r="W153" t="s">
        <v>1127</v>
      </c>
      <c r="Y153">
        <v>1</v>
      </c>
      <c r="AA153">
        <v>0</v>
      </c>
      <c r="AB153">
        <v>0</v>
      </c>
      <c r="AD153">
        <v>0</v>
      </c>
      <c r="AE153">
        <v>0</v>
      </c>
      <c r="AF153">
        <v>112832</v>
      </c>
      <c r="AG153">
        <v>112832</v>
      </c>
    </row>
    <row r="154" spans="1:33" hidden="1" x14ac:dyDescent="0.25">
      <c r="A154" t="s">
        <v>1194</v>
      </c>
      <c r="B154" t="s">
        <v>1371</v>
      </c>
      <c r="C154" t="s">
        <v>163</v>
      </c>
      <c r="D154" t="s">
        <v>1117</v>
      </c>
      <c r="E154">
        <v>2002</v>
      </c>
      <c r="F154" t="s">
        <v>689</v>
      </c>
      <c r="G154" t="s">
        <v>743</v>
      </c>
      <c r="H154" t="s">
        <v>1118</v>
      </c>
      <c r="I154" t="s">
        <v>1119</v>
      </c>
      <c r="J154" t="s">
        <v>1120</v>
      </c>
      <c r="K154" t="s">
        <v>1121</v>
      </c>
      <c r="L154" t="s">
        <v>1372</v>
      </c>
      <c r="M154" t="s">
        <v>789</v>
      </c>
      <c r="P154" t="s">
        <v>1002</v>
      </c>
      <c r="Q154" t="s">
        <v>1507</v>
      </c>
      <c r="R154">
        <v>2003</v>
      </c>
      <c r="S154" t="s">
        <v>1504</v>
      </c>
      <c r="T154" t="s">
        <v>1508</v>
      </c>
      <c r="U154">
        <v>5.45</v>
      </c>
      <c r="V154" t="s">
        <v>1126</v>
      </c>
      <c r="W154" t="s">
        <v>1127</v>
      </c>
      <c r="X154" t="s">
        <v>1509</v>
      </c>
      <c r="Y154">
        <v>1</v>
      </c>
      <c r="Z154" t="s">
        <v>1132</v>
      </c>
      <c r="AA154">
        <v>26953</v>
      </c>
      <c r="AB154">
        <v>0</v>
      </c>
      <c r="AD154">
        <v>0</v>
      </c>
      <c r="AE154">
        <v>0</v>
      </c>
      <c r="AF154">
        <v>42255</v>
      </c>
      <c r="AG154">
        <v>69208</v>
      </c>
    </row>
    <row r="155" spans="1:33" hidden="1" x14ac:dyDescent="0.25">
      <c r="A155" t="s">
        <v>1194</v>
      </c>
      <c r="B155" t="s">
        <v>1371</v>
      </c>
      <c r="C155" t="s">
        <v>163</v>
      </c>
      <c r="D155" t="s">
        <v>1117</v>
      </c>
      <c r="E155">
        <v>2002</v>
      </c>
      <c r="F155" t="s">
        <v>689</v>
      </c>
      <c r="G155" t="s">
        <v>743</v>
      </c>
      <c r="H155" t="s">
        <v>1118</v>
      </c>
      <c r="I155" t="s">
        <v>1119</v>
      </c>
      <c r="J155" t="s">
        <v>1120</v>
      </c>
      <c r="K155" t="s">
        <v>1121</v>
      </c>
      <c r="L155" t="s">
        <v>1372</v>
      </c>
      <c r="M155" t="s">
        <v>795</v>
      </c>
      <c r="P155" t="s">
        <v>1002</v>
      </c>
      <c r="Q155" t="s">
        <v>1510</v>
      </c>
      <c r="R155">
        <v>2003</v>
      </c>
      <c r="S155" t="s">
        <v>1504</v>
      </c>
      <c r="T155" t="s">
        <v>1499</v>
      </c>
      <c r="U155">
        <v>5.6</v>
      </c>
      <c r="V155" t="s">
        <v>1126</v>
      </c>
      <c r="W155" t="s">
        <v>1127</v>
      </c>
      <c r="X155" t="s">
        <v>1511</v>
      </c>
      <c r="Y155">
        <v>1</v>
      </c>
      <c r="Z155" t="s">
        <v>1132</v>
      </c>
      <c r="AA155">
        <v>28797</v>
      </c>
      <c r="AB155">
        <v>0</v>
      </c>
      <c r="AD155">
        <v>0</v>
      </c>
      <c r="AE155">
        <v>0</v>
      </c>
      <c r="AF155">
        <v>182442</v>
      </c>
      <c r="AG155">
        <v>211239</v>
      </c>
    </row>
    <row r="156" spans="1:33" hidden="1" x14ac:dyDescent="0.25">
      <c r="A156" t="s">
        <v>1194</v>
      </c>
      <c r="B156" t="s">
        <v>1371</v>
      </c>
      <c r="C156" t="s">
        <v>163</v>
      </c>
      <c r="D156" t="s">
        <v>1117</v>
      </c>
      <c r="E156">
        <v>2002</v>
      </c>
      <c r="F156" t="s">
        <v>689</v>
      </c>
      <c r="G156" t="s">
        <v>743</v>
      </c>
      <c r="H156" t="s">
        <v>1118</v>
      </c>
      <c r="I156" t="s">
        <v>1119</v>
      </c>
      <c r="J156" t="s">
        <v>1120</v>
      </c>
      <c r="K156" t="s">
        <v>1121</v>
      </c>
      <c r="L156" t="s">
        <v>1372</v>
      </c>
      <c r="M156" t="s">
        <v>689</v>
      </c>
      <c r="N156" t="s">
        <v>1118</v>
      </c>
      <c r="O156" t="s">
        <v>1119</v>
      </c>
      <c r="P156" t="s">
        <v>1002</v>
      </c>
      <c r="Q156" t="s">
        <v>1512</v>
      </c>
      <c r="R156">
        <v>2003</v>
      </c>
      <c r="S156" t="s">
        <v>1504</v>
      </c>
      <c r="T156" t="s">
        <v>1499</v>
      </c>
      <c r="U156">
        <v>5.6</v>
      </c>
      <c r="V156" t="s">
        <v>1126</v>
      </c>
      <c r="W156" t="s">
        <v>1127</v>
      </c>
      <c r="Y156">
        <v>1</v>
      </c>
      <c r="AA156">
        <v>0</v>
      </c>
      <c r="AB156">
        <v>0</v>
      </c>
      <c r="AD156">
        <v>0</v>
      </c>
      <c r="AE156">
        <v>0</v>
      </c>
      <c r="AF156">
        <v>95248</v>
      </c>
      <c r="AG156">
        <v>95248</v>
      </c>
    </row>
    <row r="157" spans="1:33" hidden="1" x14ac:dyDescent="0.25">
      <c r="A157" t="s">
        <v>1194</v>
      </c>
      <c r="B157" t="s">
        <v>1371</v>
      </c>
      <c r="C157" t="s">
        <v>163</v>
      </c>
      <c r="D157" t="s">
        <v>1117</v>
      </c>
      <c r="E157">
        <v>2003</v>
      </c>
      <c r="F157" t="s">
        <v>689</v>
      </c>
      <c r="G157" t="s">
        <v>743</v>
      </c>
      <c r="H157" t="s">
        <v>1118</v>
      </c>
      <c r="I157" t="s">
        <v>1119</v>
      </c>
      <c r="J157" t="s">
        <v>1120</v>
      </c>
      <c r="K157" t="s">
        <v>1121</v>
      </c>
      <c r="L157" t="s">
        <v>1372</v>
      </c>
      <c r="M157" t="s">
        <v>752</v>
      </c>
      <c r="P157" t="s">
        <v>1002</v>
      </c>
      <c r="Q157" t="s">
        <v>1513</v>
      </c>
      <c r="R157">
        <v>2004</v>
      </c>
      <c r="S157" t="s">
        <v>1514</v>
      </c>
      <c r="T157" t="s">
        <v>1514</v>
      </c>
      <c r="U157">
        <v>3</v>
      </c>
      <c r="V157" t="s">
        <v>1126</v>
      </c>
      <c r="W157" t="s">
        <v>1127</v>
      </c>
      <c r="X157" t="s">
        <v>1515</v>
      </c>
      <c r="Y157">
        <v>1</v>
      </c>
      <c r="Z157" t="s">
        <v>1132</v>
      </c>
      <c r="AA157">
        <v>26636</v>
      </c>
      <c r="AB157">
        <v>0</v>
      </c>
      <c r="AD157">
        <v>0</v>
      </c>
      <c r="AE157">
        <v>0</v>
      </c>
      <c r="AF157">
        <v>61583</v>
      </c>
      <c r="AG157">
        <v>88219</v>
      </c>
    </row>
    <row r="158" spans="1:33" hidden="1" x14ac:dyDescent="0.25">
      <c r="A158" t="s">
        <v>1194</v>
      </c>
      <c r="B158" t="s">
        <v>1371</v>
      </c>
      <c r="C158" t="s">
        <v>163</v>
      </c>
      <c r="D158" t="s">
        <v>1117</v>
      </c>
      <c r="E158">
        <v>2003</v>
      </c>
      <c r="F158" t="s">
        <v>689</v>
      </c>
      <c r="G158" t="s">
        <v>743</v>
      </c>
      <c r="H158" t="s">
        <v>1118</v>
      </c>
      <c r="I158" t="s">
        <v>1119</v>
      </c>
      <c r="J158" t="s">
        <v>1120</v>
      </c>
      <c r="K158" t="s">
        <v>1121</v>
      </c>
      <c r="L158" t="s">
        <v>1372</v>
      </c>
      <c r="M158" t="s">
        <v>795</v>
      </c>
      <c r="P158" t="s">
        <v>1002</v>
      </c>
      <c r="Q158" t="s">
        <v>1516</v>
      </c>
      <c r="R158">
        <v>2004</v>
      </c>
      <c r="S158" t="s">
        <v>1517</v>
      </c>
      <c r="T158" t="s">
        <v>1517</v>
      </c>
      <c r="U158">
        <v>3.8</v>
      </c>
      <c r="V158" t="s">
        <v>1126</v>
      </c>
      <c r="W158" t="s">
        <v>1127</v>
      </c>
      <c r="X158" t="s">
        <v>1518</v>
      </c>
      <c r="Y158">
        <v>1</v>
      </c>
      <c r="Z158" t="s">
        <v>1132</v>
      </c>
      <c r="AA158">
        <v>26882</v>
      </c>
      <c r="AB158">
        <v>0</v>
      </c>
      <c r="AD158">
        <v>0</v>
      </c>
      <c r="AE158">
        <v>0</v>
      </c>
      <c r="AG158">
        <v>26882</v>
      </c>
    </row>
    <row r="159" spans="1:33" hidden="1" x14ac:dyDescent="0.25">
      <c r="A159" t="s">
        <v>1194</v>
      </c>
      <c r="B159" t="s">
        <v>1371</v>
      </c>
      <c r="C159" t="s">
        <v>163</v>
      </c>
      <c r="D159" t="s">
        <v>1117</v>
      </c>
      <c r="E159">
        <v>2003</v>
      </c>
      <c r="F159" t="s">
        <v>689</v>
      </c>
      <c r="G159" t="s">
        <v>743</v>
      </c>
      <c r="H159" t="s">
        <v>1118</v>
      </c>
      <c r="I159" t="s">
        <v>1119</v>
      </c>
      <c r="J159" t="s">
        <v>1120</v>
      </c>
      <c r="K159" t="s">
        <v>1121</v>
      </c>
      <c r="L159" t="s">
        <v>1372</v>
      </c>
      <c r="M159" t="s">
        <v>689</v>
      </c>
      <c r="N159" t="s">
        <v>1118</v>
      </c>
      <c r="O159" t="s">
        <v>1119</v>
      </c>
      <c r="P159" t="s">
        <v>1002</v>
      </c>
      <c r="Q159" t="s">
        <v>1519</v>
      </c>
      <c r="R159">
        <v>2004</v>
      </c>
      <c r="S159" t="s">
        <v>1520</v>
      </c>
      <c r="T159" t="s">
        <v>1520</v>
      </c>
      <c r="U159">
        <v>3.1</v>
      </c>
      <c r="V159" t="s">
        <v>1126</v>
      </c>
      <c r="W159" t="s">
        <v>1127</v>
      </c>
      <c r="X159" t="s">
        <v>1521</v>
      </c>
      <c r="Y159">
        <v>1</v>
      </c>
      <c r="Z159" t="s">
        <v>1132</v>
      </c>
      <c r="AA159">
        <v>26298</v>
      </c>
      <c r="AB159">
        <v>0</v>
      </c>
      <c r="AD159">
        <v>0</v>
      </c>
      <c r="AE159">
        <v>0</v>
      </c>
      <c r="AF159">
        <v>71126</v>
      </c>
      <c r="AG159">
        <v>97424</v>
      </c>
    </row>
    <row r="160" spans="1:33" hidden="1" x14ac:dyDescent="0.25">
      <c r="A160" t="s">
        <v>1194</v>
      </c>
      <c r="B160" t="s">
        <v>1371</v>
      </c>
      <c r="C160" t="s">
        <v>163</v>
      </c>
      <c r="D160" t="s">
        <v>1117</v>
      </c>
      <c r="E160">
        <v>2005</v>
      </c>
      <c r="F160" t="s">
        <v>689</v>
      </c>
      <c r="G160" t="s">
        <v>743</v>
      </c>
      <c r="H160" t="s">
        <v>1118</v>
      </c>
      <c r="I160" t="s">
        <v>1119</v>
      </c>
      <c r="J160" t="s">
        <v>1120</v>
      </c>
      <c r="K160" t="s">
        <v>1121</v>
      </c>
      <c r="L160" t="s">
        <v>1372</v>
      </c>
      <c r="M160" t="s">
        <v>689</v>
      </c>
      <c r="N160" t="s">
        <v>1118</v>
      </c>
      <c r="O160" t="s">
        <v>1119</v>
      </c>
      <c r="P160" t="s">
        <v>1002</v>
      </c>
      <c r="Q160" t="s">
        <v>1522</v>
      </c>
      <c r="R160">
        <v>2006</v>
      </c>
      <c r="S160" t="s">
        <v>1523</v>
      </c>
      <c r="T160" t="s">
        <v>1523</v>
      </c>
      <c r="U160">
        <v>24.5</v>
      </c>
      <c r="V160" t="s">
        <v>1126</v>
      </c>
      <c r="W160" t="s">
        <v>1127</v>
      </c>
      <c r="X160" t="s">
        <v>1524</v>
      </c>
      <c r="Y160">
        <v>1</v>
      </c>
      <c r="Z160" t="s">
        <v>1132</v>
      </c>
      <c r="AA160">
        <v>7961</v>
      </c>
      <c r="AB160">
        <v>24</v>
      </c>
      <c r="AD160">
        <v>0</v>
      </c>
      <c r="AE160">
        <v>0</v>
      </c>
      <c r="AF160">
        <v>2755</v>
      </c>
      <c r="AG160">
        <v>10740</v>
      </c>
    </row>
    <row r="161" spans="1:33" hidden="1" x14ac:dyDescent="0.25">
      <c r="A161" t="s">
        <v>1194</v>
      </c>
      <c r="B161" t="s">
        <v>1371</v>
      </c>
      <c r="C161" t="s">
        <v>163</v>
      </c>
      <c r="D161" t="s">
        <v>1117</v>
      </c>
      <c r="E161">
        <v>2005</v>
      </c>
      <c r="F161" t="s">
        <v>689</v>
      </c>
      <c r="G161" t="s">
        <v>743</v>
      </c>
      <c r="H161" t="s">
        <v>1118</v>
      </c>
      <c r="I161" t="s">
        <v>1119</v>
      </c>
      <c r="J161" t="s">
        <v>1120</v>
      </c>
      <c r="K161" t="s">
        <v>1121</v>
      </c>
      <c r="L161" t="s">
        <v>1454</v>
      </c>
      <c r="M161" t="s">
        <v>821</v>
      </c>
      <c r="P161" t="s">
        <v>1083</v>
      </c>
      <c r="Q161" t="s">
        <v>1525</v>
      </c>
      <c r="R161">
        <v>2006</v>
      </c>
      <c r="S161" t="s">
        <v>1526</v>
      </c>
      <c r="T161" t="s">
        <v>1526</v>
      </c>
      <c r="U161">
        <v>24.5</v>
      </c>
      <c r="V161" t="s">
        <v>1138</v>
      </c>
      <c r="W161" t="s">
        <v>1153</v>
      </c>
      <c r="X161" t="s">
        <v>1527</v>
      </c>
      <c r="Y161">
        <v>1</v>
      </c>
      <c r="Z161" t="s">
        <v>1132</v>
      </c>
      <c r="AA161">
        <v>11437</v>
      </c>
      <c r="AB161">
        <v>23</v>
      </c>
      <c r="AD161">
        <v>0</v>
      </c>
      <c r="AE161">
        <v>0</v>
      </c>
      <c r="AG161">
        <v>11460</v>
      </c>
    </row>
    <row r="162" spans="1:33" hidden="1" x14ac:dyDescent="0.25">
      <c r="A162" t="s">
        <v>1194</v>
      </c>
      <c r="B162" t="s">
        <v>1371</v>
      </c>
      <c r="C162" t="s">
        <v>163</v>
      </c>
      <c r="D162" t="s">
        <v>1117</v>
      </c>
      <c r="E162">
        <v>2005</v>
      </c>
      <c r="F162" t="s">
        <v>689</v>
      </c>
      <c r="G162" t="s">
        <v>743</v>
      </c>
      <c r="H162" t="s">
        <v>1118</v>
      </c>
      <c r="I162" t="s">
        <v>1119</v>
      </c>
      <c r="J162" t="s">
        <v>1120</v>
      </c>
      <c r="K162" t="s">
        <v>1121</v>
      </c>
      <c r="L162" t="s">
        <v>1454</v>
      </c>
      <c r="M162" t="s">
        <v>821</v>
      </c>
      <c r="P162" t="s">
        <v>1083</v>
      </c>
      <c r="Q162" t="s">
        <v>1528</v>
      </c>
      <c r="R162">
        <v>2006</v>
      </c>
      <c r="S162" t="s">
        <v>1526</v>
      </c>
      <c r="T162" t="s">
        <v>1526</v>
      </c>
      <c r="U162">
        <v>24.5</v>
      </c>
      <c r="V162" t="s">
        <v>1138</v>
      </c>
      <c r="W162" t="s">
        <v>1153</v>
      </c>
      <c r="X162" t="s">
        <v>1529</v>
      </c>
      <c r="Y162">
        <v>1</v>
      </c>
      <c r="Z162" t="s">
        <v>1132</v>
      </c>
      <c r="AA162">
        <v>8314</v>
      </c>
      <c r="AB162">
        <v>33</v>
      </c>
      <c r="AD162">
        <v>0</v>
      </c>
      <c r="AE162">
        <v>0</v>
      </c>
      <c r="AG162">
        <v>8347</v>
      </c>
    </row>
    <row r="163" spans="1:33" hidden="1" x14ac:dyDescent="0.25">
      <c r="A163" t="s">
        <v>1194</v>
      </c>
      <c r="B163" t="s">
        <v>1371</v>
      </c>
      <c r="C163" t="s">
        <v>163</v>
      </c>
      <c r="D163" t="s">
        <v>1117</v>
      </c>
      <c r="E163">
        <v>2006</v>
      </c>
      <c r="F163" t="s">
        <v>689</v>
      </c>
      <c r="G163" t="s">
        <v>743</v>
      </c>
      <c r="H163" t="s">
        <v>1118</v>
      </c>
      <c r="I163" t="s">
        <v>1119</v>
      </c>
      <c r="J163" t="s">
        <v>1120</v>
      </c>
      <c r="K163" t="s">
        <v>1121</v>
      </c>
      <c r="L163" t="s">
        <v>1372</v>
      </c>
      <c r="M163" t="s">
        <v>752</v>
      </c>
      <c r="P163" t="s">
        <v>1002</v>
      </c>
      <c r="Q163" t="s">
        <v>1530</v>
      </c>
      <c r="R163">
        <v>2007</v>
      </c>
      <c r="S163" t="s">
        <v>1531</v>
      </c>
      <c r="T163" t="s">
        <v>1532</v>
      </c>
      <c r="U163">
        <v>4</v>
      </c>
      <c r="V163" t="s">
        <v>1126</v>
      </c>
      <c r="W163" t="s">
        <v>1127</v>
      </c>
      <c r="X163" t="s">
        <v>1533</v>
      </c>
      <c r="Y163">
        <v>1</v>
      </c>
      <c r="Z163" t="s">
        <v>1132</v>
      </c>
      <c r="AA163">
        <v>25961</v>
      </c>
      <c r="AB163">
        <v>7</v>
      </c>
      <c r="AD163">
        <v>0</v>
      </c>
      <c r="AE163">
        <v>0</v>
      </c>
      <c r="AF163">
        <v>116886</v>
      </c>
      <c r="AG163">
        <v>142854</v>
      </c>
    </row>
    <row r="164" spans="1:33" hidden="1" x14ac:dyDescent="0.25">
      <c r="A164" t="s">
        <v>1194</v>
      </c>
      <c r="B164" t="s">
        <v>1371</v>
      </c>
      <c r="C164" t="s">
        <v>163</v>
      </c>
      <c r="D164" t="s">
        <v>1117</v>
      </c>
      <c r="E164">
        <v>2006</v>
      </c>
      <c r="F164" t="s">
        <v>689</v>
      </c>
      <c r="G164" t="s">
        <v>743</v>
      </c>
      <c r="H164" t="s">
        <v>1118</v>
      </c>
      <c r="I164" t="s">
        <v>1119</v>
      </c>
      <c r="J164" t="s">
        <v>1120</v>
      </c>
      <c r="K164" t="s">
        <v>1121</v>
      </c>
      <c r="L164" t="s">
        <v>1372</v>
      </c>
      <c r="M164" t="s">
        <v>689</v>
      </c>
      <c r="N164" t="s">
        <v>1118</v>
      </c>
      <c r="O164" t="s">
        <v>1119</v>
      </c>
      <c r="P164" t="s">
        <v>1002</v>
      </c>
      <c r="Q164" t="s">
        <v>1534</v>
      </c>
      <c r="R164">
        <v>2007</v>
      </c>
      <c r="S164" t="s">
        <v>1531</v>
      </c>
      <c r="T164" t="s">
        <v>1532</v>
      </c>
      <c r="U164">
        <v>4</v>
      </c>
      <c r="V164" t="s">
        <v>1126</v>
      </c>
      <c r="W164" t="s">
        <v>1127</v>
      </c>
      <c r="X164" t="s">
        <v>1535</v>
      </c>
      <c r="Y164">
        <v>1</v>
      </c>
      <c r="Z164" t="s">
        <v>1132</v>
      </c>
      <c r="AA164">
        <v>25362</v>
      </c>
      <c r="AB164">
        <v>5</v>
      </c>
      <c r="AD164">
        <v>0</v>
      </c>
      <c r="AE164">
        <v>0</v>
      </c>
      <c r="AF164">
        <v>185145</v>
      </c>
      <c r="AG164">
        <v>210512</v>
      </c>
    </row>
    <row r="165" spans="1:33" hidden="1" x14ac:dyDescent="0.25">
      <c r="A165" t="s">
        <v>1194</v>
      </c>
      <c r="B165" t="s">
        <v>1371</v>
      </c>
      <c r="C165" t="s">
        <v>163</v>
      </c>
      <c r="D165" t="s">
        <v>1117</v>
      </c>
      <c r="E165">
        <v>2006</v>
      </c>
      <c r="F165" t="s">
        <v>689</v>
      </c>
      <c r="G165" t="s">
        <v>743</v>
      </c>
      <c r="H165" t="s">
        <v>1118</v>
      </c>
      <c r="I165" t="s">
        <v>1119</v>
      </c>
      <c r="J165" t="s">
        <v>1120</v>
      </c>
      <c r="K165" t="s">
        <v>1121</v>
      </c>
      <c r="L165" t="s">
        <v>1372</v>
      </c>
      <c r="M165" t="s">
        <v>689</v>
      </c>
      <c r="N165" t="s">
        <v>1118</v>
      </c>
      <c r="O165" t="s">
        <v>1119</v>
      </c>
      <c r="P165" t="s">
        <v>1146</v>
      </c>
      <c r="Q165" t="s">
        <v>1536</v>
      </c>
      <c r="R165">
        <v>2007</v>
      </c>
      <c r="S165" t="s">
        <v>1537</v>
      </c>
      <c r="T165" t="s">
        <v>1538</v>
      </c>
      <c r="U165">
        <v>0.4</v>
      </c>
      <c r="V165" t="s">
        <v>1138</v>
      </c>
      <c r="W165" t="s">
        <v>1127</v>
      </c>
      <c r="X165" t="s">
        <v>1539</v>
      </c>
      <c r="Y165">
        <v>1</v>
      </c>
      <c r="AA165">
        <v>0</v>
      </c>
      <c r="AB165">
        <v>0</v>
      </c>
      <c r="AD165">
        <v>0</v>
      </c>
      <c r="AE165">
        <v>0</v>
      </c>
      <c r="AF165">
        <v>31388</v>
      </c>
      <c r="AG165">
        <v>31388</v>
      </c>
    </row>
    <row r="166" spans="1:33" hidden="1" x14ac:dyDescent="0.25">
      <c r="A166" t="s">
        <v>1194</v>
      </c>
      <c r="B166" t="s">
        <v>1371</v>
      </c>
      <c r="C166" t="s">
        <v>163</v>
      </c>
      <c r="D166" t="s">
        <v>1117</v>
      </c>
      <c r="E166">
        <v>2006</v>
      </c>
      <c r="F166" t="s">
        <v>689</v>
      </c>
      <c r="G166" t="s">
        <v>743</v>
      </c>
      <c r="H166" t="s">
        <v>1118</v>
      </c>
      <c r="I166" t="s">
        <v>1119</v>
      </c>
      <c r="J166" t="s">
        <v>1120</v>
      </c>
      <c r="K166" t="s">
        <v>1121</v>
      </c>
      <c r="L166" t="s">
        <v>1454</v>
      </c>
      <c r="M166" t="s">
        <v>821</v>
      </c>
      <c r="P166" t="s">
        <v>1083</v>
      </c>
      <c r="Q166" t="s">
        <v>1540</v>
      </c>
      <c r="R166">
        <v>2007</v>
      </c>
      <c r="S166" t="s">
        <v>1541</v>
      </c>
      <c r="T166" t="s">
        <v>1541</v>
      </c>
      <c r="U166">
        <v>15</v>
      </c>
      <c r="V166" t="s">
        <v>1138</v>
      </c>
      <c r="W166" t="s">
        <v>1153</v>
      </c>
      <c r="X166" t="s">
        <v>1542</v>
      </c>
      <c r="Y166">
        <v>1</v>
      </c>
      <c r="Z166" t="s">
        <v>1132</v>
      </c>
      <c r="AA166">
        <v>27424</v>
      </c>
      <c r="AB166">
        <v>11</v>
      </c>
      <c r="AD166">
        <v>0</v>
      </c>
      <c r="AE166">
        <v>0</v>
      </c>
      <c r="AF166">
        <v>72714</v>
      </c>
      <c r="AG166">
        <v>100149</v>
      </c>
    </row>
    <row r="167" spans="1:33" hidden="1" x14ac:dyDescent="0.25">
      <c r="A167" t="s">
        <v>1194</v>
      </c>
      <c r="B167" t="s">
        <v>1371</v>
      </c>
      <c r="C167" t="s">
        <v>163</v>
      </c>
      <c r="D167" t="s">
        <v>1117</v>
      </c>
      <c r="E167">
        <v>2008</v>
      </c>
      <c r="F167" t="s">
        <v>689</v>
      </c>
      <c r="G167" t="s">
        <v>743</v>
      </c>
      <c r="H167" t="s">
        <v>1118</v>
      </c>
      <c r="I167" t="s">
        <v>1119</v>
      </c>
      <c r="J167" t="s">
        <v>1120</v>
      </c>
      <c r="K167" t="s">
        <v>1121</v>
      </c>
      <c r="L167" t="s">
        <v>1372</v>
      </c>
      <c r="M167" t="s">
        <v>752</v>
      </c>
      <c r="P167" t="s">
        <v>1002</v>
      </c>
      <c r="Q167" t="s">
        <v>1543</v>
      </c>
      <c r="R167">
        <v>2009</v>
      </c>
      <c r="S167" t="s">
        <v>1544</v>
      </c>
      <c r="T167" t="s">
        <v>1545</v>
      </c>
      <c r="U167">
        <v>3</v>
      </c>
      <c r="V167" t="s">
        <v>1126</v>
      </c>
      <c r="W167" t="s">
        <v>1127</v>
      </c>
      <c r="X167" t="s">
        <v>1546</v>
      </c>
      <c r="Y167">
        <v>1</v>
      </c>
      <c r="Z167" t="s">
        <v>1132</v>
      </c>
      <c r="AA167">
        <v>22955</v>
      </c>
      <c r="AB167">
        <v>642</v>
      </c>
      <c r="AD167">
        <v>0</v>
      </c>
      <c r="AE167">
        <v>0</v>
      </c>
      <c r="AF167">
        <v>119250</v>
      </c>
      <c r="AG167">
        <v>142847</v>
      </c>
    </row>
    <row r="168" spans="1:33" hidden="1" x14ac:dyDescent="0.25">
      <c r="A168" t="s">
        <v>1194</v>
      </c>
      <c r="B168" t="s">
        <v>1371</v>
      </c>
      <c r="C168" t="s">
        <v>163</v>
      </c>
      <c r="D168" t="s">
        <v>1117</v>
      </c>
      <c r="E168">
        <v>2008</v>
      </c>
      <c r="F168" t="s">
        <v>689</v>
      </c>
      <c r="G168" t="s">
        <v>743</v>
      </c>
      <c r="H168" t="s">
        <v>1118</v>
      </c>
      <c r="I168" t="s">
        <v>1119</v>
      </c>
      <c r="J168" t="s">
        <v>1120</v>
      </c>
      <c r="K168" t="s">
        <v>1121</v>
      </c>
      <c r="L168" t="s">
        <v>1372</v>
      </c>
      <c r="M168" t="s">
        <v>689</v>
      </c>
      <c r="N168" t="s">
        <v>1118</v>
      </c>
      <c r="O168" t="s">
        <v>1119</v>
      </c>
      <c r="P168" t="s">
        <v>1002</v>
      </c>
      <c r="Q168" t="s">
        <v>1547</v>
      </c>
      <c r="R168">
        <v>2009</v>
      </c>
      <c r="S168" t="s">
        <v>1544</v>
      </c>
      <c r="T168" t="s">
        <v>1545</v>
      </c>
      <c r="U168">
        <v>3</v>
      </c>
      <c r="V168" t="s">
        <v>1126</v>
      </c>
      <c r="W168" t="s">
        <v>1127</v>
      </c>
      <c r="Y168">
        <v>1</v>
      </c>
      <c r="Z168" t="s">
        <v>1132</v>
      </c>
      <c r="AA168">
        <v>32394</v>
      </c>
      <c r="AB168">
        <v>607</v>
      </c>
      <c r="AD168">
        <v>0</v>
      </c>
      <c r="AE168">
        <v>0</v>
      </c>
      <c r="AF168">
        <v>185916</v>
      </c>
      <c r="AG168">
        <v>218917</v>
      </c>
    </row>
    <row r="169" spans="1:33" hidden="1" x14ac:dyDescent="0.25">
      <c r="A169" t="s">
        <v>1194</v>
      </c>
      <c r="B169" t="s">
        <v>1371</v>
      </c>
      <c r="C169" t="s">
        <v>163</v>
      </c>
      <c r="D169" t="s">
        <v>1117</v>
      </c>
      <c r="E169">
        <v>2008</v>
      </c>
      <c r="F169" t="s">
        <v>689</v>
      </c>
      <c r="G169" t="s">
        <v>743</v>
      </c>
      <c r="H169" t="s">
        <v>1118</v>
      </c>
      <c r="I169" t="s">
        <v>1119</v>
      </c>
      <c r="J169" t="s">
        <v>1120</v>
      </c>
      <c r="K169" t="s">
        <v>1121</v>
      </c>
      <c r="L169" t="s">
        <v>1454</v>
      </c>
      <c r="M169" t="s">
        <v>821</v>
      </c>
      <c r="P169" t="s">
        <v>1083</v>
      </c>
      <c r="Q169" t="s">
        <v>1548</v>
      </c>
      <c r="R169">
        <v>2009</v>
      </c>
      <c r="S169" t="s">
        <v>1549</v>
      </c>
      <c r="T169" t="s">
        <v>1549</v>
      </c>
      <c r="U169">
        <v>5</v>
      </c>
      <c r="V169" t="s">
        <v>1138</v>
      </c>
      <c r="W169" t="s">
        <v>1153</v>
      </c>
      <c r="X169" t="s">
        <v>1550</v>
      </c>
      <c r="Y169">
        <v>1</v>
      </c>
      <c r="Z169" t="s">
        <v>1132</v>
      </c>
      <c r="AA169">
        <v>27267</v>
      </c>
      <c r="AB169">
        <v>591</v>
      </c>
      <c r="AD169">
        <v>0</v>
      </c>
      <c r="AE169">
        <v>0</v>
      </c>
      <c r="AF169">
        <v>72280</v>
      </c>
      <c r="AG169">
        <v>100138</v>
      </c>
    </row>
    <row r="170" spans="1:33" hidden="1" x14ac:dyDescent="0.25">
      <c r="A170" t="s">
        <v>1194</v>
      </c>
      <c r="B170" t="s">
        <v>1371</v>
      </c>
      <c r="C170" t="s">
        <v>163</v>
      </c>
      <c r="D170" t="s">
        <v>1117</v>
      </c>
      <c r="E170">
        <v>2009</v>
      </c>
      <c r="F170" t="s">
        <v>689</v>
      </c>
      <c r="G170" t="s">
        <v>743</v>
      </c>
      <c r="H170" t="s">
        <v>1118</v>
      </c>
      <c r="I170" t="s">
        <v>1119</v>
      </c>
      <c r="J170" t="s">
        <v>1120</v>
      </c>
      <c r="K170" t="s">
        <v>1121</v>
      </c>
      <c r="L170" t="s">
        <v>1372</v>
      </c>
      <c r="M170" t="s">
        <v>689</v>
      </c>
      <c r="N170" t="s">
        <v>1118</v>
      </c>
      <c r="O170" t="s">
        <v>1119</v>
      </c>
      <c r="P170" t="s">
        <v>1002</v>
      </c>
      <c r="Q170" t="s">
        <v>1551</v>
      </c>
      <c r="R170">
        <v>2010</v>
      </c>
      <c r="S170" t="s">
        <v>1552</v>
      </c>
      <c r="T170" t="s">
        <v>1552</v>
      </c>
      <c r="U170">
        <v>3.8</v>
      </c>
      <c r="V170" t="s">
        <v>1126</v>
      </c>
      <c r="W170" t="s">
        <v>1127</v>
      </c>
      <c r="Y170">
        <v>1</v>
      </c>
      <c r="AA170">
        <v>0</v>
      </c>
      <c r="AB170">
        <v>0</v>
      </c>
      <c r="AD170">
        <v>0</v>
      </c>
      <c r="AE170">
        <v>0</v>
      </c>
      <c r="AF170">
        <v>548793</v>
      </c>
      <c r="AG170">
        <v>548793</v>
      </c>
    </row>
    <row r="171" spans="1:33" hidden="1" x14ac:dyDescent="0.25">
      <c r="A171" t="s">
        <v>1194</v>
      </c>
      <c r="B171" t="s">
        <v>1371</v>
      </c>
      <c r="C171" t="s">
        <v>163</v>
      </c>
      <c r="D171" t="s">
        <v>1117</v>
      </c>
      <c r="E171">
        <v>2009</v>
      </c>
      <c r="F171" t="s">
        <v>689</v>
      </c>
      <c r="G171" t="s">
        <v>743</v>
      </c>
      <c r="H171" t="s">
        <v>1118</v>
      </c>
      <c r="I171" t="s">
        <v>1119</v>
      </c>
      <c r="J171" t="s">
        <v>1120</v>
      </c>
      <c r="K171" t="s">
        <v>1121</v>
      </c>
      <c r="L171" t="s">
        <v>1372</v>
      </c>
      <c r="M171" t="s">
        <v>689</v>
      </c>
      <c r="N171" t="s">
        <v>1118</v>
      </c>
      <c r="O171" t="s">
        <v>1119</v>
      </c>
      <c r="P171" t="s">
        <v>1146</v>
      </c>
      <c r="Q171" t="s">
        <v>1553</v>
      </c>
      <c r="R171">
        <v>2010</v>
      </c>
      <c r="S171" t="s">
        <v>1554</v>
      </c>
      <c r="T171" t="s">
        <v>1554</v>
      </c>
      <c r="V171" t="s">
        <v>1138</v>
      </c>
      <c r="W171" t="s">
        <v>1127</v>
      </c>
      <c r="Y171">
        <v>1</v>
      </c>
      <c r="AA171">
        <v>0</v>
      </c>
      <c r="AB171">
        <v>0</v>
      </c>
      <c r="AD171">
        <v>0</v>
      </c>
      <c r="AE171">
        <v>0</v>
      </c>
      <c r="AF171">
        <v>97258</v>
      </c>
      <c r="AG171">
        <v>97258</v>
      </c>
    </row>
    <row r="172" spans="1:33" hidden="1" x14ac:dyDescent="0.25">
      <c r="A172" t="s">
        <v>1194</v>
      </c>
      <c r="B172" t="s">
        <v>1371</v>
      </c>
      <c r="C172" t="s">
        <v>163</v>
      </c>
      <c r="D172" t="s">
        <v>1117</v>
      </c>
      <c r="E172">
        <v>2009</v>
      </c>
      <c r="F172" t="s">
        <v>689</v>
      </c>
      <c r="G172" t="s">
        <v>743</v>
      </c>
      <c r="H172" t="s">
        <v>1118</v>
      </c>
      <c r="I172" t="s">
        <v>1119</v>
      </c>
      <c r="J172" t="s">
        <v>1120</v>
      </c>
      <c r="K172" t="s">
        <v>1121</v>
      </c>
      <c r="L172" t="s">
        <v>1454</v>
      </c>
      <c r="M172" t="s">
        <v>821</v>
      </c>
      <c r="P172" t="s">
        <v>1083</v>
      </c>
      <c r="Q172" t="s">
        <v>1555</v>
      </c>
      <c r="R172">
        <v>2010</v>
      </c>
      <c r="S172" t="s">
        <v>1556</v>
      </c>
      <c r="T172" t="s">
        <v>1556</v>
      </c>
      <c r="V172" t="s">
        <v>1138</v>
      </c>
      <c r="W172" t="s">
        <v>1153</v>
      </c>
      <c r="Y172">
        <v>1</v>
      </c>
      <c r="AA172">
        <v>0</v>
      </c>
      <c r="AB172">
        <v>0</v>
      </c>
      <c r="AD172">
        <v>0</v>
      </c>
      <c r="AE172">
        <v>0</v>
      </c>
      <c r="AF172">
        <v>84409</v>
      </c>
      <c r="AG172">
        <v>84409</v>
      </c>
    </row>
    <row r="173" spans="1:33" hidden="1" x14ac:dyDescent="0.25">
      <c r="A173" t="s">
        <v>1194</v>
      </c>
      <c r="B173" t="s">
        <v>1371</v>
      </c>
      <c r="C173" t="s">
        <v>163</v>
      </c>
      <c r="D173" t="s">
        <v>1117</v>
      </c>
      <c r="E173">
        <v>2012</v>
      </c>
      <c r="F173" t="s">
        <v>689</v>
      </c>
      <c r="G173" t="s">
        <v>743</v>
      </c>
      <c r="H173" t="s">
        <v>1118</v>
      </c>
      <c r="I173" t="s">
        <v>1119</v>
      </c>
      <c r="J173" t="s">
        <v>1120</v>
      </c>
      <c r="K173" t="s">
        <v>1121</v>
      </c>
      <c r="L173" t="s">
        <v>1372</v>
      </c>
      <c r="M173" t="s">
        <v>689</v>
      </c>
      <c r="N173" t="s">
        <v>1118</v>
      </c>
      <c r="O173" t="s">
        <v>1119</v>
      </c>
      <c r="P173" t="s">
        <v>1002</v>
      </c>
      <c r="Q173" t="s">
        <v>1557</v>
      </c>
      <c r="R173">
        <v>2013</v>
      </c>
      <c r="S173" t="s">
        <v>1558</v>
      </c>
      <c r="T173" t="s">
        <v>1558</v>
      </c>
      <c r="V173" t="s">
        <v>1126</v>
      </c>
      <c r="W173" t="s">
        <v>1127</v>
      </c>
      <c r="Y173">
        <v>1</v>
      </c>
      <c r="AA173">
        <v>0</v>
      </c>
      <c r="AB173">
        <v>0</v>
      </c>
      <c r="AD173">
        <v>0</v>
      </c>
      <c r="AE173">
        <v>0</v>
      </c>
      <c r="AF173">
        <v>513650</v>
      </c>
      <c r="AG173">
        <v>513650</v>
      </c>
    </row>
    <row r="174" spans="1:33" hidden="1" x14ac:dyDescent="0.25">
      <c r="A174" t="s">
        <v>1194</v>
      </c>
      <c r="B174" t="s">
        <v>1371</v>
      </c>
      <c r="C174" t="s">
        <v>163</v>
      </c>
      <c r="D174" t="s">
        <v>1117</v>
      </c>
      <c r="E174">
        <v>2012</v>
      </c>
      <c r="F174" t="s">
        <v>689</v>
      </c>
      <c r="G174" t="s">
        <v>743</v>
      </c>
      <c r="H174" t="s">
        <v>1118</v>
      </c>
      <c r="I174" t="s">
        <v>1119</v>
      </c>
      <c r="J174" t="s">
        <v>1120</v>
      </c>
      <c r="K174" t="s">
        <v>1121</v>
      </c>
      <c r="L174" t="s">
        <v>1435</v>
      </c>
      <c r="M174" t="s">
        <v>821</v>
      </c>
      <c r="P174" t="s">
        <v>1083</v>
      </c>
      <c r="Q174" t="s">
        <v>1559</v>
      </c>
      <c r="R174">
        <v>2013</v>
      </c>
      <c r="S174" t="s">
        <v>1560</v>
      </c>
      <c r="T174" t="s">
        <v>1560</v>
      </c>
      <c r="V174" t="s">
        <v>1126</v>
      </c>
      <c r="W174" t="s">
        <v>1127</v>
      </c>
      <c r="Y174">
        <v>1</v>
      </c>
      <c r="AA174">
        <v>0</v>
      </c>
      <c r="AB174">
        <v>0</v>
      </c>
      <c r="AD174">
        <v>0</v>
      </c>
      <c r="AE174">
        <v>0</v>
      </c>
      <c r="AF174">
        <v>88001</v>
      </c>
      <c r="AG174">
        <v>88001</v>
      </c>
    </row>
    <row r="175" spans="1:33" hidden="1" x14ac:dyDescent="0.25">
      <c r="A175" t="s">
        <v>1194</v>
      </c>
      <c r="B175" t="s">
        <v>1371</v>
      </c>
      <c r="C175" t="s">
        <v>163</v>
      </c>
      <c r="D175" t="s">
        <v>1117</v>
      </c>
      <c r="E175">
        <v>2016</v>
      </c>
      <c r="F175" t="s">
        <v>689</v>
      </c>
      <c r="G175" t="s">
        <v>743</v>
      </c>
      <c r="H175" t="s">
        <v>1118</v>
      </c>
      <c r="I175" t="s">
        <v>1119</v>
      </c>
      <c r="J175" t="s">
        <v>1120</v>
      </c>
      <c r="K175" t="s">
        <v>1121</v>
      </c>
      <c r="L175" t="s">
        <v>1372</v>
      </c>
      <c r="M175" t="s">
        <v>689</v>
      </c>
      <c r="N175" t="s">
        <v>1118</v>
      </c>
      <c r="O175" t="s">
        <v>1119</v>
      </c>
      <c r="P175" t="s">
        <v>996</v>
      </c>
      <c r="Q175" t="s">
        <v>1561</v>
      </c>
      <c r="R175">
        <v>2017</v>
      </c>
      <c r="S175" t="s">
        <v>1562</v>
      </c>
      <c r="T175" t="s">
        <v>1563</v>
      </c>
      <c r="U175">
        <v>3</v>
      </c>
      <c r="V175" t="s">
        <v>1138</v>
      </c>
      <c r="W175" t="s">
        <v>1127</v>
      </c>
      <c r="X175" t="s">
        <v>1564</v>
      </c>
      <c r="Y175">
        <v>1</v>
      </c>
      <c r="AA175">
        <v>0</v>
      </c>
      <c r="AB175">
        <v>0</v>
      </c>
      <c r="AD175">
        <v>0</v>
      </c>
      <c r="AE175">
        <v>0</v>
      </c>
      <c r="AF175">
        <v>598327</v>
      </c>
      <c r="AG175">
        <v>598327</v>
      </c>
    </row>
    <row r="176" spans="1:33" hidden="1" x14ac:dyDescent="0.25">
      <c r="A176" t="s">
        <v>1194</v>
      </c>
      <c r="B176" t="s">
        <v>1371</v>
      </c>
      <c r="C176" t="s">
        <v>163</v>
      </c>
      <c r="D176" t="s">
        <v>1117</v>
      </c>
      <c r="E176">
        <v>2016</v>
      </c>
      <c r="F176" t="s">
        <v>689</v>
      </c>
      <c r="G176" t="s">
        <v>743</v>
      </c>
      <c r="H176" t="s">
        <v>1118</v>
      </c>
      <c r="I176" t="s">
        <v>1119</v>
      </c>
      <c r="J176" t="s">
        <v>1120</v>
      </c>
      <c r="K176" t="s">
        <v>1121</v>
      </c>
      <c r="L176" t="s">
        <v>1372</v>
      </c>
      <c r="M176" t="s">
        <v>689</v>
      </c>
      <c r="N176" t="s">
        <v>1118</v>
      </c>
      <c r="O176" t="s">
        <v>1119</v>
      </c>
      <c r="P176" t="s">
        <v>996</v>
      </c>
      <c r="Q176" t="s">
        <v>1565</v>
      </c>
      <c r="R176">
        <v>2017</v>
      </c>
      <c r="S176" t="s">
        <v>1562</v>
      </c>
      <c r="T176" t="s">
        <v>1566</v>
      </c>
      <c r="U176">
        <v>2.5</v>
      </c>
      <c r="V176" t="s">
        <v>1138</v>
      </c>
      <c r="W176" t="s">
        <v>1127</v>
      </c>
      <c r="X176" t="s">
        <v>1567</v>
      </c>
      <c r="Y176">
        <v>1</v>
      </c>
      <c r="AA176">
        <v>0</v>
      </c>
      <c r="AB176">
        <v>0</v>
      </c>
      <c r="AD176">
        <v>0</v>
      </c>
      <c r="AE176">
        <v>0</v>
      </c>
      <c r="AF176">
        <v>70895</v>
      </c>
      <c r="AG176">
        <v>70895</v>
      </c>
    </row>
    <row r="177" spans="1:33" hidden="1" x14ac:dyDescent="0.25">
      <c r="A177" t="s">
        <v>1194</v>
      </c>
      <c r="B177" t="s">
        <v>1371</v>
      </c>
      <c r="C177" t="s">
        <v>163</v>
      </c>
      <c r="D177" t="s">
        <v>1117</v>
      </c>
      <c r="E177">
        <v>2017</v>
      </c>
      <c r="F177" t="s">
        <v>689</v>
      </c>
      <c r="G177" t="s">
        <v>743</v>
      </c>
      <c r="H177" t="s">
        <v>1118</v>
      </c>
      <c r="I177" t="s">
        <v>1119</v>
      </c>
      <c r="J177" t="s">
        <v>1120</v>
      </c>
      <c r="K177" t="s">
        <v>1121</v>
      </c>
      <c r="L177" t="s">
        <v>1372</v>
      </c>
      <c r="M177" t="s">
        <v>689</v>
      </c>
      <c r="N177" t="s">
        <v>1118</v>
      </c>
      <c r="O177" t="s">
        <v>1119</v>
      </c>
      <c r="P177" t="s">
        <v>996</v>
      </c>
      <c r="Q177" t="s">
        <v>1568</v>
      </c>
      <c r="R177">
        <v>2018</v>
      </c>
      <c r="S177" t="s">
        <v>1569</v>
      </c>
      <c r="T177" t="s">
        <v>1570</v>
      </c>
      <c r="U177">
        <v>3</v>
      </c>
      <c r="V177" t="s">
        <v>1138</v>
      </c>
      <c r="W177" t="s">
        <v>1127</v>
      </c>
      <c r="Y177">
        <v>1</v>
      </c>
      <c r="AA177">
        <v>0</v>
      </c>
      <c r="AB177">
        <v>0</v>
      </c>
      <c r="AD177">
        <v>0</v>
      </c>
      <c r="AE177">
        <v>0</v>
      </c>
      <c r="AF177">
        <v>733824</v>
      </c>
      <c r="AG177">
        <v>733824</v>
      </c>
    </row>
    <row r="178" spans="1:33" hidden="1" x14ac:dyDescent="0.25">
      <c r="A178" t="s">
        <v>1194</v>
      </c>
      <c r="B178" t="s">
        <v>1371</v>
      </c>
      <c r="C178" t="s">
        <v>163</v>
      </c>
      <c r="D178" t="s">
        <v>1117</v>
      </c>
      <c r="E178">
        <v>2017</v>
      </c>
      <c r="F178" t="s">
        <v>689</v>
      </c>
      <c r="G178" t="s">
        <v>743</v>
      </c>
      <c r="H178" t="s">
        <v>1118</v>
      </c>
      <c r="I178" t="s">
        <v>1119</v>
      </c>
      <c r="J178" t="s">
        <v>1120</v>
      </c>
      <c r="K178" t="s">
        <v>1121</v>
      </c>
      <c r="L178" t="s">
        <v>1454</v>
      </c>
      <c r="M178" t="s">
        <v>821</v>
      </c>
      <c r="P178" t="s">
        <v>1083</v>
      </c>
      <c r="Q178" t="s">
        <v>1571</v>
      </c>
      <c r="R178">
        <v>2018</v>
      </c>
      <c r="S178" t="s">
        <v>1572</v>
      </c>
      <c r="T178" t="s">
        <v>1572</v>
      </c>
      <c r="U178">
        <v>5.5</v>
      </c>
      <c r="V178" t="s">
        <v>1138</v>
      </c>
      <c r="W178" t="s">
        <v>1127</v>
      </c>
      <c r="Y178">
        <v>1</v>
      </c>
      <c r="AA178">
        <v>0</v>
      </c>
      <c r="AB178">
        <v>0</v>
      </c>
      <c r="AD178">
        <v>0</v>
      </c>
      <c r="AE178">
        <v>0</v>
      </c>
      <c r="AF178">
        <v>79774</v>
      </c>
      <c r="AG178">
        <v>79774</v>
      </c>
    </row>
    <row r="179" spans="1:33" hidden="1" x14ac:dyDescent="0.25">
      <c r="A179" t="s">
        <v>1194</v>
      </c>
      <c r="B179" t="s">
        <v>1371</v>
      </c>
      <c r="C179" t="s">
        <v>163</v>
      </c>
      <c r="D179" t="s">
        <v>1117</v>
      </c>
      <c r="E179">
        <v>2019</v>
      </c>
      <c r="F179" t="s">
        <v>689</v>
      </c>
      <c r="G179" t="s">
        <v>743</v>
      </c>
      <c r="H179" t="s">
        <v>1118</v>
      </c>
      <c r="I179" t="s">
        <v>1119</v>
      </c>
      <c r="J179" t="s">
        <v>1120</v>
      </c>
      <c r="K179" t="s">
        <v>1121</v>
      </c>
      <c r="L179" t="s">
        <v>1372</v>
      </c>
      <c r="M179" t="s">
        <v>752</v>
      </c>
      <c r="P179" t="s">
        <v>996</v>
      </c>
      <c r="Q179" t="s">
        <v>1573</v>
      </c>
      <c r="R179">
        <v>2020</v>
      </c>
      <c r="S179" t="s">
        <v>1574</v>
      </c>
      <c r="T179" t="s">
        <v>1574</v>
      </c>
      <c r="U179">
        <v>3</v>
      </c>
      <c r="V179" t="s">
        <v>1138</v>
      </c>
      <c r="W179" t="s">
        <v>1127</v>
      </c>
      <c r="Y179">
        <v>1</v>
      </c>
      <c r="AA179">
        <v>0</v>
      </c>
      <c r="AB179">
        <v>0</v>
      </c>
      <c r="AD179">
        <v>0</v>
      </c>
      <c r="AE179">
        <v>0</v>
      </c>
      <c r="AF179">
        <v>35044</v>
      </c>
      <c r="AG179">
        <v>35044</v>
      </c>
    </row>
    <row r="180" spans="1:33" hidden="1" x14ac:dyDescent="0.25">
      <c r="A180" t="s">
        <v>1194</v>
      </c>
      <c r="B180" t="s">
        <v>1371</v>
      </c>
      <c r="C180" t="s">
        <v>163</v>
      </c>
      <c r="D180" t="s">
        <v>1117</v>
      </c>
      <c r="E180">
        <v>2019</v>
      </c>
      <c r="F180" t="s">
        <v>689</v>
      </c>
      <c r="G180" t="s">
        <v>743</v>
      </c>
      <c r="H180" t="s">
        <v>1118</v>
      </c>
      <c r="I180" t="s">
        <v>1119</v>
      </c>
      <c r="J180" t="s">
        <v>1120</v>
      </c>
      <c r="K180" t="s">
        <v>1121</v>
      </c>
      <c r="L180" t="s">
        <v>1372</v>
      </c>
      <c r="M180" t="s">
        <v>752</v>
      </c>
      <c r="P180" t="s">
        <v>996</v>
      </c>
      <c r="Q180" t="s">
        <v>1575</v>
      </c>
      <c r="R180">
        <v>2020</v>
      </c>
      <c r="S180" t="s">
        <v>1576</v>
      </c>
      <c r="T180" t="s">
        <v>1576</v>
      </c>
      <c r="U180">
        <v>3</v>
      </c>
      <c r="V180" t="s">
        <v>1138</v>
      </c>
      <c r="W180" t="s">
        <v>1127</v>
      </c>
      <c r="Y180">
        <v>1</v>
      </c>
      <c r="AA180">
        <v>0</v>
      </c>
      <c r="AB180">
        <v>0</v>
      </c>
      <c r="AD180">
        <v>0</v>
      </c>
      <c r="AE180">
        <v>0</v>
      </c>
      <c r="AF180">
        <v>5470</v>
      </c>
      <c r="AG180">
        <v>5470</v>
      </c>
    </row>
    <row r="181" spans="1:33" hidden="1" x14ac:dyDescent="0.25">
      <c r="A181" t="s">
        <v>1194</v>
      </c>
      <c r="B181" t="s">
        <v>1371</v>
      </c>
      <c r="C181" t="s">
        <v>163</v>
      </c>
      <c r="D181" t="s">
        <v>1117</v>
      </c>
      <c r="E181">
        <v>2019</v>
      </c>
      <c r="F181" t="s">
        <v>689</v>
      </c>
      <c r="G181" t="s">
        <v>743</v>
      </c>
      <c r="H181" t="s">
        <v>1118</v>
      </c>
      <c r="I181" t="s">
        <v>1119</v>
      </c>
      <c r="J181" t="s">
        <v>1120</v>
      </c>
      <c r="K181" t="s">
        <v>1121</v>
      </c>
      <c r="L181" t="s">
        <v>1372</v>
      </c>
      <c r="M181" t="s">
        <v>689</v>
      </c>
      <c r="N181" t="s">
        <v>1118</v>
      </c>
      <c r="O181" t="s">
        <v>1119</v>
      </c>
      <c r="P181" t="s">
        <v>1146</v>
      </c>
      <c r="Q181" t="s">
        <v>1577</v>
      </c>
      <c r="R181">
        <v>2020</v>
      </c>
      <c r="S181" t="s">
        <v>1578</v>
      </c>
      <c r="T181" t="s">
        <v>1578</v>
      </c>
      <c r="U181">
        <v>1.59</v>
      </c>
      <c r="V181" t="s">
        <v>1138</v>
      </c>
      <c r="W181" t="s">
        <v>1127</v>
      </c>
      <c r="Y181">
        <v>1</v>
      </c>
      <c r="AA181">
        <v>0</v>
      </c>
      <c r="AB181">
        <v>0</v>
      </c>
      <c r="AD181">
        <v>0</v>
      </c>
      <c r="AE181">
        <v>0</v>
      </c>
      <c r="AF181">
        <v>10000</v>
      </c>
      <c r="AG181">
        <v>10000</v>
      </c>
    </row>
    <row r="182" spans="1:33" hidden="1" x14ac:dyDescent="0.25">
      <c r="A182" t="s">
        <v>1194</v>
      </c>
      <c r="B182" t="s">
        <v>1371</v>
      </c>
      <c r="C182" t="s">
        <v>163</v>
      </c>
      <c r="D182" t="s">
        <v>1117</v>
      </c>
      <c r="E182">
        <v>2019</v>
      </c>
      <c r="F182" t="s">
        <v>689</v>
      </c>
      <c r="G182" t="s">
        <v>743</v>
      </c>
      <c r="H182" t="s">
        <v>1118</v>
      </c>
      <c r="I182" t="s">
        <v>1119</v>
      </c>
      <c r="J182" t="s">
        <v>1120</v>
      </c>
      <c r="K182" t="s">
        <v>1121</v>
      </c>
      <c r="L182" t="s">
        <v>1372</v>
      </c>
      <c r="M182" t="s">
        <v>689</v>
      </c>
      <c r="N182" t="s">
        <v>1118</v>
      </c>
      <c r="O182" t="s">
        <v>1119</v>
      </c>
      <c r="P182" t="s">
        <v>996</v>
      </c>
      <c r="Q182" t="s">
        <v>1579</v>
      </c>
      <c r="R182">
        <v>2020</v>
      </c>
      <c r="S182" t="s">
        <v>1576</v>
      </c>
      <c r="T182" t="s">
        <v>1576</v>
      </c>
      <c r="U182">
        <v>3</v>
      </c>
      <c r="V182" t="s">
        <v>1138</v>
      </c>
      <c r="W182" t="s">
        <v>1127</v>
      </c>
      <c r="Y182">
        <v>1</v>
      </c>
      <c r="AA182">
        <v>0</v>
      </c>
      <c r="AB182">
        <v>0</v>
      </c>
      <c r="AD182">
        <v>0</v>
      </c>
      <c r="AE182">
        <v>0</v>
      </c>
      <c r="AF182">
        <v>144110</v>
      </c>
      <c r="AG182">
        <v>144110</v>
      </c>
    </row>
    <row r="183" spans="1:33" hidden="1" x14ac:dyDescent="0.25">
      <c r="A183" t="s">
        <v>1194</v>
      </c>
      <c r="B183" t="s">
        <v>1371</v>
      </c>
      <c r="C183" t="s">
        <v>163</v>
      </c>
      <c r="D183" t="s">
        <v>1117</v>
      </c>
      <c r="E183">
        <v>2019</v>
      </c>
      <c r="F183" t="s">
        <v>689</v>
      </c>
      <c r="G183" t="s">
        <v>743</v>
      </c>
      <c r="H183" t="s">
        <v>1118</v>
      </c>
      <c r="I183" t="s">
        <v>1119</v>
      </c>
      <c r="J183" t="s">
        <v>1120</v>
      </c>
      <c r="K183" t="s">
        <v>1121</v>
      </c>
      <c r="L183" t="s">
        <v>1372</v>
      </c>
      <c r="M183" t="s">
        <v>689</v>
      </c>
      <c r="N183" t="s">
        <v>1118</v>
      </c>
      <c r="O183" t="s">
        <v>1119</v>
      </c>
      <c r="P183" t="s">
        <v>1002</v>
      </c>
      <c r="Q183" t="s">
        <v>1580</v>
      </c>
      <c r="R183">
        <v>2020</v>
      </c>
      <c r="S183" t="s">
        <v>1581</v>
      </c>
      <c r="T183" t="s">
        <v>1582</v>
      </c>
      <c r="U183">
        <v>4.5</v>
      </c>
      <c r="V183" t="s">
        <v>1126</v>
      </c>
      <c r="W183" t="s">
        <v>1127</v>
      </c>
      <c r="Y183">
        <v>1</v>
      </c>
      <c r="AA183">
        <v>0</v>
      </c>
      <c r="AB183">
        <v>0</v>
      </c>
      <c r="AD183">
        <v>0</v>
      </c>
      <c r="AE183">
        <v>0</v>
      </c>
      <c r="AF183">
        <v>250276</v>
      </c>
      <c r="AG183">
        <v>250276</v>
      </c>
    </row>
    <row r="184" spans="1:33" hidden="1" x14ac:dyDescent="0.25">
      <c r="A184" t="s">
        <v>1194</v>
      </c>
      <c r="B184" t="s">
        <v>1371</v>
      </c>
      <c r="C184" t="s">
        <v>163</v>
      </c>
      <c r="D184" t="s">
        <v>1117</v>
      </c>
      <c r="E184">
        <v>2019</v>
      </c>
      <c r="F184" t="s">
        <v>689</v>
      </c>
      <c r="G184" t="s">
        <v>743</v>
      </c>
      <c r="H184" t="s">
        <v>1118</v>
      </c>
      <c r="I184" t="s">
        <v>1119</v>
      </c>
      <c r="J184" t="s">
        <v>1120</v>
      </c>
      <c r="K184" t="s">
        <v>1121</v>
      </c>
      <c r="L184" t="s">
        <v>1454</v>
      </c>
      <c r="M184" t="s">
        <v>821</v>
      </c>
      <c r="P184" t="s">
        <v>1083</v>
      </c>
      <c r="Q184" t="s">
        <v>1583</v>
      </c>
      <c r="R184">
        <v>2020</v>
      </c>
      <c r="S184" t="s">
        <v>1584</v>
      </c>
      <c r="T184" t="s">
        <v>1584</v>
      </c>
      <c r="U184">
        <v>5</v>
      </c>
      <c r="V184" t="s">
        <v>1138</v>
      </c>
      <c r="W184" t="s">
        <v>1127</v>
      </c>
      <c r="X184" t="s">
        <v>1585</v>
      </c>
      <c r="Y184">
        <v>1</v>
      </c>
      <c r="AA184">
        <v>0</v>
      </c>
      <c r="AB184">
        <v>0</v>
      </c>
      <c r="AD184">
        <v>0</v>
      </c>
      <c r="AE184">
        <v>0</v>
      </c>
      <c r="AF184">
        <v>52488</v>
      </c>
      <c r="AG184">
        <v>52488</v>
      </c>
    </row>
    <row r="185" spans="1:33" hidden="1" x14ac:dyDescent="0.25">
      <c r="A185" t="s">
        <v>1194</v>
      </c>
      <c r="B185" t="s">
        <v>706</v>
      </c>
      <c r="C185" t="s">
        <v>163</v>
      </c>
      <c r="D185" t="s">
        <v>1117</v>
      </c>
      <c r="E185">
        <v>1984</v>
      </c>
      <c r="F185" t="s">
        <v>687</v>
      </c>
      <c r="G185" t="s">
        <v>743</v>
      </c>
      <c r="H185" t="s">
        <v>1195</v>
      </c>
      <c r="I185" t="s">
        <v>1196</v>
      </c>
      <c r="J185" t="s">
        <v>1197</v>
      </c>
      <c r="K185" t="s">
        <v>1121</v>
      </c>
      <c r="L185" t="s">
        <v>1586</v>
      </c>
      <c r="M185" t="s">
        <v>687</v>
      </c>
      <c r="N185" t="s">
        <v>1195</v>
      </c>
      <c r="O185" t="s">
        <v>1196</v>
      </c>
      <c r="P185" t="s">
        <v>1002</v>
      </c>
      <c r="Q185" t="s">
        <v>1587</v>
      </c>
      <c r="R185">
        <v>1985</v>
      </c>
      <c r="S185" t="s">
        <v>1207</v>
      </c>
      <c r="T185" t="s">
        <v>1588</v>
      </c>
      <c r="U185">
        <v>5.5</v>
      </c>
      <c r="V185" t="s">
        <v>1126</v>
      </c>
      <c r="W185" t="s">
        <v>1127</v>
      </c>
      <c r="Y185">
        <v>1</v>
      </c>
      <c r="AA185">
        <v>0</v>
      </c>
      <c r="AB185">
        <v>0</v>
      </c>
      <c r="AD185">
        <v>0</v>
      </c>
      <c r="AE185">
        <v>0</v>
      </c>
      <c r="AF185">
        <v>6000</v>
      </c>
      <c r="AG185">
        <v>6000</v>
      </c>
    </row>
    <row r="186" spans="1:33" hidden="1" x14ac:dyDescent="0.25">
      <c r="A186" t="s">
        <v>1194</v>
      </c>
      <c r="B186" t="s">
        <v>706</v>
      </c>
      <c r="C186" t="s">
        <v>163</v>
      </c>
      <c r="D186" t="s">
        <v>1117</v>
      </c>
      <c r="E186">
        <v>1984</v>
      </c>
      <c r="F186" t="s">
        <v>687</v>
      </c>
      <c r="G186" t="s">
        <v>743</v>
      </c>
      <c r="H186" t="s">
        <v>1195</v>
      </c>
      <c r="I186" t="s">
        <v>1196</v>
      </c>
      <c r="J186" t="s">
        <v>1197</v>
      </c>
      <c r="K186" t="s">
        <v>1121</v>
      </c>
      <c r="L186" t="s">
        <v>1586</v>
      </c>
      <c r="M186" t="s">
        <v>706</v>
      </c>
      <c r="N186" t="s">
        <v>1195</v>
      </c>
      <c r="O186" t="s">
        <v>1196</v>
      </c>
      <c r="P186" t="s">
        <v>1002</v>
      </c>
      <c r="Q186" t="s">
        <v>1589</v>
      </c>
      <c r="R186">
        <v>1985</v>
      </c>
      <c r="S186" t="s">
        <v>1207</v>
      </c>
      <c r="T186" t="s">
        <v>1590</v>
      </c>
      <c r="U186">
        <v>5</v>
      </c>
      <c r="V186" t="s">
        <v>1126</v>
      </c>
      <c r="W186" t="s">
        <v>1153</v>
      </c>
      <c r="Y186">
        <v>1</v>
      </c>
      <c r="AA186">
        <v>0</v>
      </c>
      <c r="AB186">
        <v>0</v>
      </c>
      <c r="AD186">
        <v>0</v>
      </c>
      <c r="AE186">
        <v>0</v>
      </c>
      <c r="AF186">
        <v>28000</v>
      </c>
      <c r="AG186">
        <v>28000</v>
      </c>
    </row>
    <row r="187" spans="1:33" hidden="1" x14ac:dyDescent="0.25">
      <c r="A187" t="s">
        <v>1194</v>
      </c>
      <c r="B187" t="s">
        <v>706</v>
      </c>
      <c r="C187" t="s">
        <v>163</v>
      </c>
      <c r="D187" t="s">
        <v>1117</v>
      </c>
      <c r="E187">
        <v>1985</v>
      </c>
      <c r="F187" t="s">
        <v>1591</v>
      </c>
      <c r="G187" t="s">
        <v>743</v>
      </c>
      <c r="H187" t="s">
        <v>1195</v>
      </c>
      <c r="I187" t="s">
        <v>1196</v>
      </c>
      <c r="J187" t="s">
        <v>1197</v>
      </c>
      <c r="K187" t="s">
        <v>1121</v>
      </c>
      <c r="L187" t="s">
        <v>1586</v>
      </c>
      <c r="M187" t="s">
        <v>687</v>
      </c>
      <c r="N187" t="s">
        <v>1195</v>
      </c>
      <c r="O187" t="s">
        <v>1196</v>
      </c>
      <c r="P187" t="s">
        <v>1002</v>
      </c>
      <c r="Q187" t="s">
        <v>1592</v>
      </c>
      <c r="R187">
        <v>1986</v>
      </c>
      <c r="S187" t="s">
        <v>1215</v>
      </c>
      <c r="T187" t="s">
        <v>1218</v>
      </c>
      <c r="U187">
        <v>3.6</v>
      </c>
      <c r="V187" t="s">
        <v>1126</v>
      </c>
      <c r="W187" t="s">
        <v>1593</v>
      </c>
      <c r="Y187">
        <v>1</v>
      </c>
      <c r="Z187" t="s">
        <v>1132</v>
      </c>
      <c r="AA187">
        <v>29329</v>
      </c>
      <c r="AB187">
        <v>1159</v>
      </c>
      <c r="AD187">
        <v>0</v>
      </c>
      <c r="AE187">
        <v>0</v>
      </c>
      <c r="AF187">
        <v>10000</v>
      </c>
      <c r="AG187">
        <v>40488</v>
      </c>
    </row>
    <row r="188" spans="1:33" hidden="1" x14ac:dyDescent="0.25">
      <c r="A188" t="s">
        <v>1194</v>
      </c>
      <c r="B188" t="s">
        <v>706</v>
      </c>
      <c r="C188" t="s">
        <v>163</v>
      </c>
      <c r="D188" t="s">
        <v>1117</v>
      </c>
      <c r="E188">
        <v>1985</v>
      </c>
      <c r="F188" t="s">
        <v>1591</v>
      </c>
      <c r="G188" t="s">
        <v>743</v>
      </c>
      <c r="H188" t="s">
        <v>1195</v>
      </c>
      <c r="I188" t="s">
        <v>1196</v>
      </c>
      <c r="J188" t="s">
        <v>1197</v>
      </c>
      <c r="K188" t="s">
        <v>1121</v>
      </c>
      <c r="L188" t="s">
        <v>1586</v>
      </c>
      <c r="M188" t="s">
        <v>706</v>
      </c>
      <c r="N188" t="s">
        <v>1195</v>
      </c>
      <c r="O188" t="s">
        <v>1196</v>
      </c>
      <c r="P188" t="s">
        <v>996</v>
      </c>
      <c r="Q188" t="s">
        <v>1594</v>
      </c>
      <c r="R188">
        <v>1986</v>
      </c>
      <c r="S188" t="s">
        <v>1215</v>
      </c>
      <c r="T188" t="s">
        <v>1595</v>
      </c>
      <c r="U188">
        <v>2.5</v>
      </c>
      <c r="V188" t="s">
        <v>1138</v>
      </c>
      <c r="W188" t="s">
        <v>1593</v>
      </c>
      <c r="Y188">
        <v>1</v>
      </c>
      <c r="AA188">
        <v>0</v>
      </c>
      <c r="AB188">
        <v>0</v>
      </c>
      <c r="AD188">
        <v>0</v>
      </c>
      <c r="AE188">
        <v>0</v>
      </c>
      <c r="AF188">
        <v>27949</v>
      </c>
      <c r="AG188">
        <v>27949</v>
      </c>
    </row>
    <row r="189" spans="1:33" hidden="1" x14ac:dyDescent="0.25">
      <c r="A189" t="s">
        <v>1194</v>
      </c>
      <c r="B189" t="s">
        <v>706</v>
      </c>
      <c r="C189" t="s">
        <v>163</v>
      </c>
      <c r="D189" t="s">
        <v>1117</v>
      </c>
      <c r="E189">
        <v>1986</v>
      </c>
      <c r="F189" t="s">
        <v>687</v>
      </c>
      <c r="G189" t="s">
        <v>743</v>
      </c>
      <c r="H189" t="s">
        <v>1195</v>
      </c>
      <c r="I189" t="s">
        <v>1196</v>
      </c>
      <c r="J189" t="s">
        <v>1120</v>
      </c>
      <c r="K189" t="s">
        <v>1121</v>
      </c>
      <c r="L189" t="s">
        <v>1586</v>
      </c>
      <c r="M189" t="s">
        <v>687</v>
      </c>
      <c r="N189" t="s">
        <v>1195</v>
      </c>
      <c r="O189" t="s">
        <v>1196</v>
      </c>
      <c r="P189" t="s">
        <v>1002</v>
      </c>
      <c r="Q189" t="s">
        <v>1596</v>
      </c>
      <c r="R189">
        <v>1987</v>
      </c>
      <c r="S189" t="s">
        <v>1226</v>
      </c>
      <c r="T189" t="s">
        <v>1227</v>
      </c>
      <c r="U189">
        <v>5.5</v>
      </c>
      <c r="V189" t="s">
        <v>1126</v>
      </c>
      <c r="W189" t="s">
        <v>1127</v>
      </c>
      <c r="Y189">
        <v>1</v>
      </c>
      <c r="AA189">
        <v>0</v>
      </c>
      <c r="AB189">
        <v>0</v>
      </c>
      <c r="AD189">
        <v>0</v>
      </c>
      <c r="AE189">
        <v>0</v>
      </c>
      <c r="AF189">
        <v>90000</v>
      </c>
      <c r="AG189">
        <v>90000</v>
      </c>
    </row>
    <row r="190" spans="1:33" hidden="1" x14ac:dyDescent="0.25">
      <c r="A190" t="s">
        <v>1194</v>
      </c>
      <c r="B190" t="s">
        <v>706</v>
      </c>
      <c r="C190" t="s">
        <v>163</v>
      </c>
      <c r="D190" t="s">
        <v>1117</v>
      </c>
      <c r="E190">
        <v>1986</v>
      </c>
      <c r="F190" t="s">
        <v>687</v>
      </c>
      <c r="G190" t="s">
        <v>743</v>
      </c>
      <c r="H190" t="s">
        <v>1195</v>
      </c>
      <c r="I190" t="s">
        <v>1196</v>
      </c>
      <c r="J190" t="s">
        <v>1120</v>
      </c>
      <c r="K190" t="s">
        <v>1121</v>
      </c>
      <c r="L190" t="s">
        <v>1586</v>
      </c>
      <c r="M190" t="s">
        <v>706</v>
      </c>
      <c r="N190" t="s">
        <v>1195</v>
      </c>
      <c r="O190" t="s">
        <v>1196</v>
      </c>
      <c r="P190" t="s">
        <v>1002</v>
      </c>
      <c r="Q190" t="s">
        <v>1597</v>
      </c>
      <c r="R190">
        <v>1987</v>
      </c>
      <c r="S190" t="s">
        <v>1226</v>
      </c>
      <c r="T190" t="s">
        <v>1227</v>
      </c>
      <c r="U190">
        <v>5.5</v>
      </c>
      <c r="V190" t="s">
        <v>1126</v>
      </c>
      <c r="W190" t="s">
        <v>1153</v>
      </c>
      <c r="Y190">
        <v>1</v>
      </c>
      <c r="AA190">
        <v>0</v>
      </c>
      <c r="AB190">
        <v>0</v>
      </c>
      <c r="AD190">
        <v>0</v>
      </c>
      <c r="AE190">
        <v>0</v>
      </c>
      <c r="AF190">
        <v>90000</v>
      </c>
      <c r="AG190">
        <v>90000</v>
      </c>
    </row>
    <row r="191" spans="1:33" hidden="1" x14ac:dyDescent="0.25">
      <c r="A191" t="s">
        <v>1194</v>
      </c>
      <c r="B191" t="s">
        <v>706</v>
      </c>
      <c r="C191" t="s">
        <v>163</v>
      </c>
      <c r="D191" t="s">
        <v>1117</v>
      </c>
      <c r="E191">
        <v>1987</v>
      </c>
      <c r="F191" t="s">
        <v>687</v>
      </c>
      <c r="G191" t="s">
        <v>743</v>
      </c>
      <c r="H191" t="s">
        <v>1195</v>
      </c>
      <c r="I191" t="s">
        <v>1196</v>
      </c>
      <c r="J191" t="s">
        <v>1120</v>
      </c>
      <c r="K191" t="s">
        <v>1121</v>
      </c>
      <c r="L191" t="s">
        <v>1586</v>
      </c>
      <c r="M191" t="s">
        <v>687</v>
      </c>
      <c r="N191" t="s">
        <v>1195</v>
      </c>
      <c r="O191" t="s">
        <v>1196</v>
      </c>
      <c r="P191" t="s">
        <v>1002</v>
      </c>
      <c r="Q191" t="s">
        <v>1598</v>
      </c>
      <c r="R191">
        <v>1988</v>
      </c>
      <c r="S191" t="s">
        <v>1599</v>
      </c>
      <c r="T191" t="s">
        <v>1600</v>
      </c>
      <c r="U191">
        <v>5</v>
      </c>
      <c r="V191" t="s">
        <v>1126</v>
      </c>
      <c r="W191" t="s">
        <v>1127</v>
      </c>
      <c r="Y191">
        <v>1</v>
      </c>
      <c r="AA191">
        <v>0</v>
      </c>
      <c r="AB191">
        <v>0</v>
      </c>
      <c r="AD191">
        <v>0</v>
      </c>
      <c r="AE191">
        <v>0</v>
      </c>
      <c r="AF191">
        <v>70000</v>
      </c>
      <c r="AG191">
        <v>70000</v>
      </c>
    </row>
    <row r="192" spans="1:33" hidden="1" x14ac:dyDescent="0.25">
      <c r="A192" t="s">
        <v>1194</v>
      </c>
      <c r="B192" t="s">
        <v>706</v>
      </c>
      <c r="C192" t="s">
        <v>163</v>
      </c>
      <c r="D192" t="s">
        <v>1117</v>
      </c>
      <c r="E192">
        <v>1988</v>
      </c>
      <c r="F192" t="s">
        <v>687</v>
      </c>
      <c r="G192" t="s">
        <v>743</v>
      </c>
      <c r="H192" t="s">
        <v>1195</v>
      </c>
      <c r="I192" t="s">
        <v>1196</v>
      </c>
      <c r="J192" t="s">
        <v>1120</v>
      </c>
      <c r="K192" t="s">
        <v>1121</v>
      </c>
      <c r="L192" t="s">
        <v>1586</v>
      </c>
      <c r="M192" t="s">
        <v>687</v>
      </c>
      <c r="N192" t="s">
        <v>1195</v>
      </c>
      <c r="O192" t="s">
        <v>1196</v>
      </c>
      <c r="P192" t="s">
        <v>1002</v>
      </c>
      <c r="Q192" t="s">
        <v>1601</v>
      </c>
      <c r="R192">
        <v>1989</v>
      </c>
      <c r="S192" t="s">
        <v>1602</v>
      </c>
      <c r="T192" t="s">
        <v>1603</v>
      </c>
      <c r="U192">
        <v>0</v>
      </c>
      <c r="V192" t="s">
        <v>1126</v>
      </c>
      <c r="W192" t="s">
        <v>1127</v>
      </c>
      <c r="Y192">
        <v>1</v>
      </c>
      <c r="AA192">
        <v>0</v>
      </c>
      <c r="AB192">
        <v>0</v>
      </c>
      <c r="AD192">
        <v>0</v>
      </c>
      <c r="AE192">
        <v>0</v>
      </c>
      <c r="AF192">
        <v>45000</v>
      </c>
      <c r="AG192">
        <v>45000</v>
      </c>
    </row>
    <row r="193" spans="1:33" hidden="1" x14ac:dyDescent="0.25">
      <c r="A193" t="s">
        <v>1194</v>
      </c>
      <c r="B193" t="s">
        <v>706</v>
      </c>
      <c r="C193" t="s">
        <v>163</v>
      </c>
      <c r="D193" t="s">
        <v>1117</v>
      </c>
      <c r="E193">
        <v>1988</v>
      </c>
      <c r="F193" t="s">
        <v>687</v>
      </c>
      <c r="G193" t="s">
        <v>743</v>
      </c>
      <c r="H193" t="s">
        <v>1195</v>
      </c>
      <c r="I193" t="s">
        <v>1196</v>
      </c>
      <c r="J193" t="s">
        <v>1120</v>
      </c>
      <c r="K193" t="s">
        <v>1121</v>
      </c>
      <c r="L193" t="s">
        <v>1586</v>
      </c>
      <c r="M193" t="s">
        <v>706</v>
      </c>
      <c r="N193" t="s">
        <v>1195</v>
      </c>
      <c r="O193" t="s">
        <v>1196</v>
      </c>
      <c r="P193" t="s">
        <v>1002</v>
      </c>
      <c r="Q193" t="s">
        <v>1604</v>
      </c>
      <c r="R193">
        <v>1989</v>
      </c>
      <c r="S193" t="s">
        <v>1602</v>
      </c>
      <c r="T193" t="s">
        <v>1603</v>
      </c>
      <c r="U193">
        <v>0</v>
      </c>
      <c r="V193" t="s">
        <v>1126</v>
      </c>
      <c r="W193" t="s">
        <v>1153</v>
      </c>
      <c r="Y193">
        <v>1</v>
      </c>
      <c r="AA193">
        <v>0</v>
      </c>
      <c r="AB193">
        <v>0</v>
      </c>
      <c r="AD193">
        <v>0</v>
      </c>
      <c r="AE193">
        <v>0</v>
      </c>
      <c r="AF193">
        <v>45000</v>
      </c>
      <c r="AG193">
        <v>45000</v>
      </c>
    </row>
    <row r="194" spans="1:33" hidden="1" x14ac:dyDescent="0.25">
      <c r="A194" t="s">
        <v>1194</v>
      </c>
      <c r="B194" t="s">
        <v>706</v>
      </c>
      <c r="C194" t="s">
        <v>163</v>
      </c>
      <c r="D194" t="s">
        <v>1117</v>
      </c>
      <c r="E194">
        <v>1989</v>
      </c>
      <c r="F194" t="s">
        <v>687</v>
      </c>
      <c r="G194" t="s">
        <v>743</v>
      </c>
      <c r="H194" t="s">
        <v>1195</v>
      </c>
      <c r="I194" t="s">
        <v>1196</v>
      </c>
      <c r="J194" t="s">
        <v>1120</v>
      </c>
      <c r="K194" t="s">
        <v>1121</v>
      </c>
      <c r="L194" t="s">
        <v>1586</v>
      </c>
      <c r="M194" t="s">
        <v>687</v>
      </c>
      <c r="N194" t="s">
        <v>1195</v>
      </c>
      <c r="O194" t="s">
        <v>1196</v>
      </c>
      <c r="P194" t="s">
        <v>1002</v>
      </c>
      <c r="Q194" t="s">
        <v>1605</v>
      </c>
      <c r="R194">
        <v>1990</v>
      </c>
      <c r="S194" t="s">
        <v>1606</v>
      </c>
      <c r="T194" t="s">
        <v>1607</v>
      </c>
      <c r="U194">
        <v>0</v>
      </c>
      <c r="V194" t="s">
        <v>1126</v>
      </c>
      <c r="W194" t="s">
        <v>1127</v>
      </c>
      <c r="Y194">
        <v>1</v>
      </c>
      <c r="AA194">
        <v>0</v>
      </c>
      <c r="AB194">
        <v>0</v>
      </c>
      <c r="AD194">
        <v>0</v>
      </c>
      <c r="AE194">
        <v>0</v>
      </c>
      <c r="AF194">
        <v>62000</v>
      </c>
      <c r="AG194">
        <v>62000</v>
      </c>
    </row>
    <row r="195" spans="1:33" hidden="1" x14ac:dyDescent="0.25">
      <c r="A195" t="s">
        <v>1194</v>
      </c>
      <c r="B195" t="s">
        <v>706</v>
      </c>
      <c r="C195" t="s">
        <v>163</v>
      </c>
      <c r="D195" t="s">
        <v>1117</v>
      </c>
      <c r="E195">
        <v>1989</v>
      </c>
      <c r="F195" t="s">
        <v>706</v>
      </c>
      <c r="G195" t="s">
        <v>743</v>
      </c>
      <c r="H195" t="s">
        <v>1195</v>
      </c>
      <c r="I195" t="s">
        <v>1196</v>
      </c>
      <c r="J195" t="s">
        <v>1120</v>
      </c>
      <c r="K195" t="s">
        <v>1121</v>
      </c>
      <c r="L195" t="s">
        <v>1586</v>
      </c>
      <c r="M195" t="s">
        <v>706</v>
      </c>
      <c r="N195" t="s">
        <v>1195</v>
      </c>
      <c r="O195" t="s">
        <v>1196</v>
      </c>
      <c r="P195" t="s">
        <v>1002</v>
      </c>
      <c r="Q195" t="s">
        <v>1608</v>
      </c>
      <c r="R195">
        <v>1990</v>
      </c>
      <c r="S195" t="s">
        <v>1606</v>
      </c>
      <c r="T195" t="s">
        <v>1607</v>
      </c>
      <c r="U195">
        <v>0</v>
      </c>
      <c r="V195" t="s">
        <v>1126</v>
      </c>
      <c r="W195" t="s">
        <v>1127</v>
      </c>
      <c r="Y195">
        <v>1</v>
      </c>
      <c r="AA195">
        <v>0</v>
      </c>
      <c r="AB195">
        <v>0</v>
      </c>
      <c r="AD195">
        <v>0</v>
      </c>
      <c r="AE195">
        <v>0</v>
      </c>
      <c r="AF195">
        <v>58000</v>
      </c>
      <c r="AG195">
        <v>58000</v>
      </c>
    </row>
    <row r="196" spans="1:33" hidden="1" x14ac:dyDescent="0.25">
      <c r="A196" t="s">
        <v>1194</v>
      </c>
      <c r="B196" t="s">
        <v>706</v>
      </c>
      <c r="C196" t="s">
        <v>163</v>
      </c>
      <c r="D196" t="s">
        <v>1117</v>
      </c>
      <c r="E196">
        <v>1990</v>
      </c>
      <c r="F196" t="s">
        <v>706</v>
      </c>
      <c r="G196" t="s">
        <v>743</v>
      </c>
      <c r="H196" t="s">
        <v>1195</v>
      </c>
      <c r="I196" t="s">
        <v>1196</v>
      </c>
      <c r="J196" t="s">
        <v>1120</v>
      </c>
      <c r="K196" t="s">
        <v>1121</v>
      </c>
      <c r="L196" t="s">
        <v>1586</v>
      </c>
      <c r="M196" t="s">
        <v>706</v>
      </c>
      <c r="N196" t="s">
        <v>1195</v>
      </c>
      <c r="O196" t="s">
        <v>1196</v>
      </c>
      <c r="P196" t="s">
        <v>1002</v>
      </c>
      <c r="Q196" t="s">
        <v>1609</v>
      </c>
      <c r="R196">
        <v>1991</v>
      </c>
      <c r="S196" t="s">
        <v>1610</v>
      </c>
      <c r="T196" t="s">
        <v>1610</v>
      </c>
      <c r="U196">
        <v>0</v>
      </c>
      <c r="V196" t="s">
        <v>1126</v>
      </c>
      <c r="W196" t="s">
        <v>1127</v>
      </c>
      <c r="Y196">
        <v>1</v>
      </c>
      <c r="AA196">
        <v>0</v>
      </c>
      <c r="AB196">
        <v>0</v>
      </c>
      <c r="AD196">
        <v>0</v>
      </c>
      <c r="AE196">
        <v>0</v>
      </c>
      <c r="AF196">
        <v>140000</v>
      </c>
      <c r="AG196">
        <v>140000</v>
      </c>
    </row>
    <row r="197" spans="1:33" hidden="1" x14ac:dyDescent="0.25">
      <c r="A197" t="s">
        <v>1194</v>
      </c>
      <c r="B197" t="s">
        <v>706</v>
      </c>
      <c r="C197" t="s">
        <v>163</v>
      </c>
      <c r="D197" t="s">
        <v>1117</v>
      </c>
      <c r="E197">
        <v>1991</v>
      </c>
      <c r="F197" t="s">
        <v>706</v>
      </c>
      <c r="G197" t="s">
        <v>743</v>
      </c>
      <c r="H197" t="s">
        <v>1195</v>
      </c>
      <c r="I197" t="s">
        <v>1196</v>
      </c>
      <c r="J197" t="s">
        <v>1120</v>
      </c>
      <c r="K197" t="s">
        <v>1121</v>
      </c>
      <c r="L197" t="s">
        <v>1586</v>
      </c>
      <c r="M197" t="s">
        <v>706</v>
      </c>
      <c r="N197" t="s">
        <v>1195</v>
      </c>
      <c r="O197" t="s">
        <v>1196</v>
      </c>
      <c r="P197" t="s">
        <v>1002</v>
      </c>
      <c r="Q197" t="s">
        <v>1611</v>
      </c>
      <c r="R197">
        <v>1992</v>
      </c>
      <c r="S197" t="s">
        <v>1424</v>
      </c>
      <c r="T197" t="s">
        <v>1424</v>
      </c>
      <c r="U197">
        <v>3.5</v>
      </c>
      <c r="V197" t="s">
        <v>1126</v>
      </c>
      <c r="W197" t="s">
        <v>1127</v>
      </c>
      <c r="Y197">
        <v>1</v>
      </c>
      <c r="AA197">
        <v>0</v>
      </c>
      <c r="AB197">
        <v>0</v>
      </c>
      <c r="AD197">
        <v>0</v>
      </c>
      <c r="AE197">
        <v>0</v>
      </c>
      <c r="AF197">
        <v>365000</v>
      </c>
      <c r="AG197">
        <v>365000</v>
      </c>
    </row>
    <row r="198" spans="1:33" hidden="1" x14ac:dyDescent="0.25">
      <c r="A198" t="s">
        <v>1194</v>
      </c>
      <c r="B198" t="s">
        <v>706</v>
      </c>
      <c r="C198" t="s">
        <v>163</v>
      </c>
      <c r="D198" t="s">
        <v>1117</v>
      </c>
      <c r="E198">
        <v>1992</v>
      </c>
      <c r="F198" t="s">
        <v>687</v>
      </c>
      <c r="G198" t="s">
        <v>743</v>
      </c>
      <c r="H198" t="s">
        <v>1195</v>
      </c>
      <c r="I198" t="s">
        <v>1196</v>
      </c>
      <c r="J198" t="s">
        <v>1120</v>
      </c>
      <c r="K198" t="s">
        <v>1121</v>
      </c>
      <c r="L198" t="s">
        <v>1586</v>
      </c>
      <c r="M198" t="s">
        <v>687</v>
      </c>
      <c r="N198" t="s">
        <v>1195</v>
      </c>
      <c r="O198" t="s">
        <v>1196</v>
      </c>
      <c r="P198" t="s">
        <v>1002</v>
      </c>
      <c r="Q198" t="s">
        <v>1612</v>
      </c>
      <c r="R198">
        <v>1993</v>
      </c>
      <c r="S198" t="s">
        <v>1613</v>
      </c>
      <c r="T198" t="s">
        <v>1613</v>
      </c>
      <c r="U198">
        <v>4</v>
      </c>
      <c r="V198" t="s">
        <v>1138</v>
      </c>
      <c r="W198" t="s">
        <v>1127</v>
      </c>
      <c r="X198" t="s">
        <v>1614</v>
      </c>
      <c r="Y198">
        <v>1</v>
      </c>
      <c r="Z198" t="s">
        <v>1132</v>
      </c>
      <c r="AA198">
        <v>25076</v>
      </c>
      <c r="AB198">
        <v>0</v>
      </c>
      <c r="AD198">
        <v>0</v>
      </c>
      <c r="AE198">
        <v>0</v>
      </c>
      <c r="AF198">
        <v>57376</v>
      </c>
      <c r="AG198">
        <v>82452</v>
      </c>
    </row>
    <row r="199" spans="1:33" hidden="1" x14ac:dyDescent="0.25">
      <c r="A199" t="s">
        <v>1194</v>
      </c>
      <c r="B199" t="s">
        <v>706</v>
      </c>
      <c r="C199" t="s">
        <v>163</v>
      </c>
      <c r="D199" t="s">
        <v>1117</v>
      </c>
      <c r="E199">
        <v>1992</v>
      </c>
      <c r="F199" t="s">
        <v>687</v>
      </c>
      <c r="G199" t="s">
        <v>743</v>
      </c>
      <c r="H199" t="s">
        <v>1195</v>
      </c>
      <c r="I199" t="s">
        <v>1196</v>
      </c>
      <c r="J199" t="s">
        <v>1120</v>
      </c>
      <c r="K199" t="s">
        <v>1121</v>
      </c>
      <c r="L199" t="s">
        <v>1586</v>
      </c>
      <c r="M199" t="s">
        <v>687</v>
      </c>
      <c r="N199" t="s">
        <v>1195</v>
      </c>
      <c r="O199" t="s">
        <v>1196</v>
      </c>
      <c r="P199" t="s">
        <v>1002</v>
      </c>
      <c r="Q199" t="s">
        <v>1615</v>
      </c>
      <c r="R199">
        <v>1993</v>
      </c>
      <c r="S199" t="s">
        <v>1613</v>
      </c>
      <c r="T199" t="s">
        <v>1613</v>
      </c>
      <c r="U199">
        <v>4</v>
      </c>
      <c r="V199" t="s">
        <v>1138</v>
      </c>
      <c r="W199" t="s">
        <v>1127</v>
      </c>
      <c r="X199" t="s">
        <v>1616</v>
      </c>
      <c r="Y199">
        <v>1</v>
      </c>
      <c r="Z199" t="s">
        <v>1132</v>
      </c>
      <c r="AA199">
        <v>25184</v>
      </c>
      <c r="AB199">
        <v>0</v>
      </c>
      <c r="AD199">
        <v>0</v>
      </c>
      <c r="AE199">
        <v>0</v>
      </c>
      <c r="AF199">
        <v>57624</v>
      </c>
      <c r="AG199">
        <v>82808</v>
      </c>
    </row>
    <row r="200" spans="1:33" hidden="1" x14ac:dyDescent="0.25">
      <c r="A200" t="s">
        <v>1194</v>
      </c>
      <c r="B200" t="s">
        <v>706</v>
      </c>
      <c r="C200" t="s">
        <v>163</v>
      </c>
      <c r="D200" t="s">
        <v>1117</v>
      </c>
      <c r="E200">
        <v>1992</v>
      </c>
      <c r="F200" t="s">
        <v>706</v>
      </c>
      <c r="G200" t="s">
        <v>743</v>
      </c>
      <c r="H200" t="s">
        <v>1195</v>
      </c>
      <c r="I200" t="s">
        <v>1196</v>
      </c>
      <c r="J200" t="s">
        <v>1120</v>
      </c>
      <c r="K200" t="s">
        <v>1121</v>
      </c>
      <c r="L200" t="s">
        <v>1586</v>
      </c>
      <c r="M200" t="s">
        <v>706</v>
      </c>
      <c r="N200" t="s">
        <v>1195</v>
      </c>
      <c r="O200" t="s">
        <v>1196</v>
      </c>
      <c r="P200" t="s">
        <v>1002</v>
      </c>
      <c r="Q200" t="s">
        <v>1617</v>
      </c>
      <c r="R200">
        <v>1993</v>
      </c>
      <c r="S200" t="s">
        <v>1613</v>
      </c>
      <c r="T200" t="s">
        <v>1613</v>
      </c>
      <c r="U200">
        <v>4</v>
      </c>
      <c r="V200" t="s">
        <v>1126</v>
      </c>
      <c r="W200" t="s">
        <v>1127</v>
      </c>
      <c r="Y200">
        <v>1</v>
      </c>
      <c r="AA200">
        <v>0</v>
      </c>
      <c r="AB200">
        <v>0</v>
      </c>
      <c r="AD200">
        <v>0</v>
      </c>
      <c r="AE200">
        <v>0</v>
      </c>
      <c r="AF200">
        <v>165000</v>
      </c>
      <c r="AG200">
        <v>165000</v>
      </c>
    </row>
    <row r="201" spans="1:33" hidden="1" x14ac:dyDescent="0.25">
      <c r="A201" t="s">
        <v>1194</v>
      </c>
      <c r="B201" t="s">
        <v>706</v>
      </c>
      <c r="C201" t="s">
        <v>163</v>
      </c>
      <c r="D201" t="s">
        <v>1117</v>
      </c>
      <c r="E201">
        <v>1993</v>
      </c>
      <c r="F201" t="s">
        <v>687</v>
      </c>
      <c r="G201" t="s">
        <v>743</v>
      </c>
      <c r="H201" t="s">
        <v>1195</v>
      </c>
      <c r="I201" t="s">
        <v>1196</v>
      </c>
      <c r="J201" t="s">
        <v>1120</v>
      </c>
      <c r="K201" t="s">
        <v>1121</v>
      </c>
      <c r="L201" t="s">
        <v>1586</v>
      </c>
      <c r="M201" t="s">
        <v>687</v>
      </c>
      <c r="N201" t="s">
        <v>1195</v>
      </c>
      <c r="O201" t="s">
        <v>1196</v>
      </c>
      <c r="P201" t="s">
        <v>1002</v>
      </c>
      <c r="Q201" t="s">
        <v>1618</v>
      </c>
      <c r="R201">
        <v>1994</v>
      </c>
      <c r="S201" t="s">
        <v>1619</v>
      </c>
      <c r="T201" t="s">
        <v>1619</v>
      </c>
      <c r="U201">
        <v>6.5</v>
      </c>
      <c r="V201" t="s">
        <v>1126</v>
      </c>
      <c r="W201" t="s">
        <v>1127</v>
      </c>
      <c r="Y201">
        <v>1</v>
      </c>
      <c r="AA201">
        <v>0</v>
      </c>
      <c r="AB201">
        <v>0</v>
      </c>
      <c r="AD201">
        <v>0</v>
      </c>
      <c r="AE201">
        <v>0</v>
      </c>
      <c r="AF201">
        <v>140000</v>
      </c>
      <c r="AG201">
        <v>140000</v>
      </c>
    </row>
    <row r="202" spans="1:33" hidden="1" x14ac:dyDescent="0.25">
      <c r="A202" t="s">
        <v>1194</v>
      </c>
      <c r="B202" t="s">
        <v>706</v>
      </c>
      <c r="C202" t="s">
        <v>163</v>
      </c>
      <c r="D202" t="s">
        <v>1117</v>
      </c>
      <c r="E202">
        <v>1993</v>
      </c>
      <c r="F202" t="s">
        <v>706</v>
      </c>
      <c r="G202" t="s">
        <v>743</v>
      </c>
      <c r="H202" t="s">
        <v>1195</v>
      </c>
      <c r="I202" t="s">
        <v>1196</v>
      </c>
      <c r="J202" t="s">
        <v>1120</v>
      </c>
      <c r="K202" t="s">
        <v>1121</v>
      </c>
      <c r="L202" t="s">
        <v>1586</v>
      </c>
      <c r="M202" t="s">
        <v>706</v>
      </c>
      <c r="N202" t="s">
        <v>1195</v>
      </c>
      <c r="O202" t="s">
        <v>1196</v>
      </c>
      <c r="P202" t="s">
        <v>1002</v>
      </c>
      <c r="Q202" t="s">
        <v>1620</v>
      </c>
      <c r="R202">
        <v>1994</v>
      </c>
      <c r="S202" t="s">
        <v>1621</v>
      </c>
      <c r="T202" t="s">
        <v>1621</v>
      </c>
      <c r="U202">
        <v>6.5</v>
      </c>
      <c r="V202" t="s">
        <v>1138</v>
      </c>
      <c r="W202" t="s">
        <v>1127</v>
      </c>
      <c r="X202" t="s">
        <v>1622</v>
      </c>
      <c r="Y202">
        <v>1</v>
      </c>
      <c r="Z202" t="s">
        <v>1132</v>
      </c>
      <c r="AA202">
        <v>50330</v>
      </c>
      <c r="AB202">
        <v>0</v>
      </c>
      <c r="AD202">
        <v>0</v>
      </c>
      <c r="AE202">
        <v>0</v>
      </c>
      <c r="AF202">
        <v>100000</v>
      </c>
      <c r="AG202">
        <v>150330</v>
      </c>
    </row>
    <row r="203" spans="1:33" hidden="1" x14ac:dyDescent="0.25">
      <c r="A203" t="s">
        <v>1194</v>
      </c>
      <c r="B203" t="s">
        <v>706</v>
      </c>
      <c r="C203" t="s">
        <v>163</v>
      </c>
      <c r="D203" t="s">
        <v>1117</v>
      </c>
      <c r="E203">
        <v>1994</v>
      </c>
      <c r="F203" t="s">
        <v>687</v>
      </c>
      <c r="G203" t="s">
        <v>743</v>
      </c>
      <c r="H203" t="s">
        <v>1195</v>
      </c>
      <c r="I203" t="s">
        <v>1196</v>
      </c>
      <c r="J203" t="s">
        <v>1120</v>
      </c>
      <c r="K203" t="s">
        <v>1121</v>
      </c>
      <c r="L203" t="s">
        <v>1586</v>
      </c>
      <c r="M203" t="s">
        <v>687</v>
      </c>
      <c r="N203" t="s">
        <v>1195</v>
      </c>
      <c r="O203" t="s">
        <v>1196</v>
      </c>
      <c r="P203" t="s">
        <v>1002</v>
      </c>
      <c r="Q203" t="s">
        <v>1623</v>
      </c>
      <c r="R203">
        <v>1995</v>
      </c>
      <c r="S203" t="s">
        <v>1624</v>
      </c>
      <c r="T203" t="s">
        <v>1624</v>
      </c>
      <c r="U203">
        <v>5</v>
      </c>
      <c r="V203" t="s">
        <v>1126</v>
      </c>
      <c r="W203" t="s">
        <v>1127</v>
      </c>
      <c r="Y203">
        <v>1</v>
      </c>
      <c r="AA203">
        <v>0</v>
      </c>
      <c r="AB203">
        <v>0</v>
      </c>
      <c r="AD203">
        <v>0</v>
      </c>
      <c r="AE203">
        <v>0</v>
      </c>
      <c r="AF203">
        <v>100000</v>
      </c>
      <c r="AG203">
        <v>100000</v>
      </c>
    </row>
    <row r="204" spans="1:33" hidden="1" x14ac:dyDescent="0.25">
      <c r="A204" t="s">
        <v>1194</v>
      </c>
      <c r="B204" t="s">
        <v>706</v>
      </c>
      <c r="C204" t="s">
        <v>163</v>
      </c>
      <c r="D204" t="s">
        <v>1117</v>
      </c>
      <c r="E204">
        <v>1994</v>
      </c>
      <c r="F204" t="s">
        <v>706</v>
      </c>
      <c r="G204" t="s">
        <v>743</v>
      </c>
      <c r="H204" t="s">
        <v>1195</v>
      </c>
      <c r="I204" t="s">
        <v>1196</v>
      </c>
      <c r="J204" t="s">
        <v>1120</v>
      </c>
      <c r="K204" t="s">
        <v>1121</v>
      </c>
      <c r="L204" t="s">
        <v>1625</v>
      </c>
      <c r="M204" t="s">
        <v>830</v>
      </c>
      <c r="N204" t="s">
        <v>1195</v>
      </c>
      <c r="O204" t="s">
        <v>1196</v>
      </c>
      <c r="P204" t="s">
        <v>1083</v>
      </c>
      <c r="Q204" t="s">
        <v>1626</v>
      </c>
      <c r="R204">
        <v>1995</v>
      </c>
      <c r="S204" t="s">
        <v>1627</v>
      </c>
      <c r="T204" t="s">
        <v>1627</v>
      </c>
      <c r="U204">
        <v>7.5</v>
      </c>
      <c r="V204" t="s">
        <v>1138</v>
      </c>
      <c r="W204" t="s">
        <v>1127</v>
      </c>
      <c r="Y204">
        <v>1</v>
      </c>
      <c r="AA204">
        <v>0</v>
      </c>
      <c r="AB204">
        <v>0</v>
      </c>
      <c r="AD204">
        <v>0</v>
      </c>
      <c r="AE204">
        <v>0</v>
      </c>
      <c r="AF204">
        <v>25000</v>
      </c>
      <c r="AG204">
        <v>25000</v>
      </c>
    </row>
    <row r="205" spans="1:33" hidden="1" x14ac:dyDescent="0.25">
      <c r="A205" t="s">
        <v>1194</v>
      </c>
      <c r="B205" t="s">
        <v>706</v>
      </c>
      <c r="C205" t="s">
        <v>163</v>
      </c>
      <c r="D205" t="s">
        <v>1117</v>
      </c>
      <c r="E205">
        <v>1994</v>
      </c>
      <c r="F205" t="s">
        <v>706</v>
      </c>
      <c r="G205" t="s">
        <v>743</v>
      </c>
      <c r="H205" t="s">
        <v>1195</v>
      </c>
      <c r="I205" t="s">
        <v>1196</v>
      </c>
      <c r="J205" t="s">
        <v>1120</v>
      </c>
      <c r="K205" t="s">
        <v>1121</v>
      </c>
      <c r="L205" t="s">
        <v>1586</v>
      </c>
      <c r="M205" t="s">
        <v>706</v>
      </c>
      <c r="N205" t="s">
        <v>1195</v>
      </c>
      <c r="O205" t="s">
        <v>1196</v>
      </c>
      <c r="P205" t="s">
        <v>1002</v>
      </c>
      <c r="Q205" t="s">
        <v>1628</v>
      </c>
      <c r="R205">
        <v>1995</v>
      </c>
      <c r="S205" t="s">
        <v>1629</v>
      </c>
      <c r="T205" t="s">
        <v>1630</v>
      </c>
      <c r="U205">
        <v>5</v>
      </c>
      <c r="V205" t="s">
        <v>1126</v>
      </c>
      <c r="W205" t="s">
        <v>1127</v>
      </c>
      <c r="X205" t="s">
        <v>1631</v>
      </c>
      <c r="Y205">
        <v>1</v>
      </c>
      <c r="Z205" t="s">
        <v>1132</v>
      </c>
      <c r="AA205">
        <v>25235</v>
      </c>
      <c r="AB205">
        <v>0</v>
      </c>
      <c r="AD205">
        <v>0</v>
      </c>
      <c r="AE205">
        <v>0</v>
      </c>
      <c r="AF205">
        <v>62643</v>
      </c>
      <c r="AG205">
        <v>87878</v>
      </c>
    </row>
    <row r="206" spans="1:33" hidden="1" x14ac:dyDescent="0.25">
      <c r="A206" t="s">
        <v>1194</v>
      </c>
      <c r="B206" t="s">
        <v>706</v>
      </c>
      <c r="C206" t="s">
        <v>163</v>
      </c>
      <c r="D206" t="s">
        <v>1117</v>
      </c>
      <c r="E206">
        <v>1994</v>
      </c>
      <c r="F206" t="s">
        <v>706</v>
      </c>
      <c r="G206" t="s">
        <v>743</v>
      </c>
      <c r="H206" t="s">
        <v>1195</v>
      </c>
      <c r="I206" t="s">
        <v>1196</v>
      </c>
      <c r="J206" t="s">
        <v>1120</v>
      </c>
      <c r="K206" t="s">
        <v>1121</v>
      </c>
      <c r="L206" t="s">
        <v>1586</v>
      </c>
      <c r="M206" t="s">
        <v>706</v>
      </c>
      <c r="N206" t="s">
        <v>1195</v>
      </c>
      <c r="O206" t="s">
        <v>1196</v>
      </c>
      <c r="P206" t="s">
        <v>1002</v>
      </c>
      <c r="Q206" t="s">
        <v>1632</v>
      </c>
      <c r="R206">
        <v>1995</v>
      </c>
      <c r="S206" t="s">
        <v>1629</v>
      </c>
      <c r="T206" t="s">
        <v>1630</v>
      </c>
      <c r="U206">
        <v>5</v>
      </c>
      <c r="V206" t="s">
        <v>1126</v>
      </c>
      <c r="W206" t="s">
        <v>1127</v>
      </c>
      <c r="X206" t="s">
        <v>1633</v>
      </c>
      <c r="Y206">
        <v>1</v>
      </c>
      <c r="Z206" t="s">
        <v>1132</v>
      </c>
      <c r="AA206">
        <v>25120</v>
      </c>
      <c r="AB206">
        <v>0</v>
      </c>
      <c r="AD206">
        <v>0</v>
      </c>
      <c r="AE206">
        <v>0</v>
      </c>
      <c r="AF206">
        <v>62357</v>
      </c>
      <c r="AG206">
        <v>87477</v>
      </c>
    </row>
    <row r="207" spans="1:33" hidden="1" x14ac:dyDescent="0.25">
      <c r="A207" t="s">
        <v>1194</v>
      </c>
      <c r="B207" t="s">
        <v>706</v>
      </c>
      <c r="C207" t="s">
        <v>163</v>
      </c>
      <c r="D207" t="s">
        <v>1117</v>
      </c>
      <c r="E207">
        <v>1995</v>
      </c>
      <c r="F207" t="s">
        <v>687</v>
      </c>
      <c r="G207" t="s">
        <v>743</v>
      </c>
      <c r="H207" t="s">
        <v>1195</v>
      </c>
      <c r="I207" t="s">
        <v>1196</v>
      </c>
      <c r="J207" t="s">
        <v>1120</v>
      </c>
      <c r="K207" t="s">
        <v>1121</v>
      </c>
      <c r="L207" t="s">
        <v>1586</v>
      </c>
      <c r="M207" t="s">
        <v>687</v>
      </c>
      <c r="N207" t="s">
        <v>1195</v>
      </c>
      <c r="O207" t="s">
        <v>1196</v>
      </c>
      <c r="P207" t="s">
        <v>1002</v>
      </c>
      <c r="Q207" t="s">
        <v>1634</v>
      </c>
      <c r="R207">
        <v>1996</v>
      </c>
      <c r="S207" t="s">
        <v>1635</v>
      </c>
      <c r="T207" t="s">
        <v>1635</v>
      </c>
      <c r="U207">
        <v>5</v>
      </c>
      <c r="V207" t="s">
        <v>1126</v>
      </c>
      <c r="W207" t="s">
        <v>1127</v>
      </c>
      <c r="Y207">
        <v>1</v>
      </c>
      <c r="AA207">
        <v>0</v>
      </c>
      <c r="AB207">
        <v>0</v>
      </c>
      <c r="AD207">
        <v>0</v>
      </c>
      <c r="AE207">
        <v>0</v>
      </c>
      <c r="AF207">
        <v>47000</v>
      </c>
      <c r="AG207">
        <v>47000</v>
      </c>
    </row>
    <row r="208" spans="1:33" hidden="1" x14ac:dyDescent="0.25">
      <c r="A208" t="s">
        <v>1194</v>
      </c>
      <c r="B208" t="s">
        <v>706</v>
      </c>
      <c r="C208" t="s">
        <v>163</v>
      </c>
      <c r="D208" t="s">
        <v>1117</v>
      </c>
      <c r="E208">
        <v>1995</v>
      </c>
      <c r="F208" t="s">
        <v>706</v>
      </c>
      <c r="G208" t="s">
        <v>743</v>
      </c>
      <c r="H208" t="s">
        <v>1195</v>
      </c>
      <c r="I208" t="s">
        <v>1196</v>
      </c>
      <c r="J208" t="s">
        <v>1120</v>
      </c>
      <c r="K208" t="s">
        <v>1121</v>
      </c>
      <c r="L208" t="s">
        <v>1625</v>
      </c>
      <c r="M208" t="s">
        <v>830</v>
      </c>
      <c r="N208" t="s">
        <v>1195</v>
      </c>
      <c r="O208" t="s">
        <v>1196</v>
      </c>
      <c r="P208" t="s">
        <v>1083</v>
      </c>
      <c r="Q208" t="s">
        <v>1636</v>
      </c>
      <c r="R208">
        <v>1996</v>
      </c>
      <c r="S208" t="s">
        <v>1635</v>
      </c>
      <c r="T208" t="s">
        <v>1635</v>
      </c>
      <c r="U208">
        <v>7</v>
      </c>
      <c r="V208" t="s">
        <v>1138</v>
      </c>
      <c r="W208" t="s">
        <v>1127</v>
      </c>
      <c r="Y208">
        <v>1</v>
      </c>
      <c r="AA208">
        <v>0</v>
      </c>
      <c r="AB208">
        <v>0</v>
      </c>
      <c r="AD208">
        <v>0</v>
      </c>
      <c r="AE208">
        <v>0</v>
      </c>
      <c r="AF208">
        <v>100000</v>
      </c>
      <c r="AG208">
        <v>100000</v>
      </c>
    </row>
    <row r="209" spans="1:33" hidden="1" x14ac:dyDescent="0.25">
      <c r="A209" t="s">
        <v>1194</v>
      </c>
      <c r="B209" t="s">
        <v>706</v>
      </c>
      <c r="C209" t="s">
        <v>163</v>
      </c>
      <c r="D209" t="s">
        <v>1117</v>
      </c>
      <c r="E209">
        <v>1995</v>
      </c>
      <c r="F209" t="s">
        <v>706</v>
      </c>
      <c r="G209" t="s">
        <v>743</v>
      </c>
      <c r="H209" t="s">
        <v>1195</v>
      </c>
      <c r="I209" t="s">
        <v>1196</v>
      </c>
      <c r="J209" t="s">
        <v>1120</v>
      </c>
      <c r="K209" t="s">
        <v>1121</v>
      </c>
      <c r="L209" t="s">
        <v>1586</v>
      </c>
      <c r="M209" t="s">
        <v>706</v>
      </c>
      <c r="N209" t="s">
        <v>1195</v>
      </c>
      <c r="O209" t="s">
        <v>1196</v>
      </c>
      <c r="P209" t="s">
        <v>1002</v>
      </c>
      <c r="Q209" t="s">
        <v>1637</v>
      </c>
      <c r="R209">
        <v>1996</v>
      </c>
      <c r="S209" t="s">
        <v>1635</v>
      </c>
      <c r="T209" t="s">
        <v>1635</v>
      </c>
      <c r="U209">
        <v>5</v>
      </c>
      <c r="V209" t="s">
        <v>1126</v>
      </c>
      <c r="W209" t="s">
        <v>1127</v>
      </c>
      <c r="Y209">
        <v>1</v>
      </c>
      <c r="AA209">
        <v>0</v>
      </c>
      <c r="AB209">
        <v>0</v>
      </c>
      <c r="AD209">
        <v>0</v>
      </c>
      <c r="AE209">
        <v>0</v>
      </c>
      <c r="AF209">
        <v>200000</v>
      </c>
      <c r="AG209">
        <v>200000</v>
      </c>
    </row>
    <row r="210" spans="1:33" hidden="1" x14ac:dyDescent="0.25">
      <c r="A210" t="s">
        <v>1194</v>
      </c>
      <c r="B210" t="s">
        <v>706</v>
      </c>
      <c r="C210" t="s">
        <v>163</v>
      </c>
      <c r="D210" t="s">
        <v>1117</v>
      </c>
      <c r="E210">
        <v>1996</v>
      </c>
      <c r="F210" t="s">
        <v>687</v>
      </c>
      <c r="G210" t="s">
        <v>743</v>
      </c>
      <c r="H210" t="s">
        <v>1195</v>
      </c>
      <c r="I210" t="s">
        <v>1196</v>
      </c>
      <c r="J210" t="s">
        <v>1120</v>
      </c>
      <c r="K210" t="s">
        <v>1121</v>
      </c>
      <c r="L210" t="s">
        <v>1586</v>
      </c>
      <c r="M210" t="s">
        <v>687</v>
      </c>
      <c r="N210" t="s">
        <v>1195</v>
      </c>
      <c r="O210" t="s">
        <v>1196</v>
      </c>
      <c r="P210" t="s">
        <v>1002</v>
      </c>
      <c r="Q210" t="s">
        <v>1638</v>
      </c>
      <c r="R210">
        <v>1997</v>
      </c>
      <c r="S210" t="s">
        <v>1639</v>
      </c>
      <c r="T210" t="s">
        <v>1639</v>
      </c>
      <c r="U210">
        <v>6</v>
      </c>
      <c r="V210" t="s">
        <v>1126</v>
      </c>
      <c r="W210" t="s">
        <v>1127</v>
      </c>
      <c r="Y210">
        <v>1</v>
      </c>
      <c r="AA210">
        <v>0</v>
      </c>
      <c r="AB210">
        <v>0</v>
      </c>
      <c r="AD210">
        <v>0</v>
      </c>
      <c r="AE210">
        <v>0</v>
      </c>
      <c r="AF210">
        <v>50000</v>
      </c>
      <c r="AG210">
        <v>50000</v>
      </c>
    </row>
    <row r="211" spans="1:33" hidden="1" x14ac:dyDescent="0.25">
      <c r="A211" t="s">
        <v>1194</v>
      </c>
      <c r="B211" t="s">
        <v>706</v>
      </c>
      <c r="C211" t="s">
        <v>163</v>
      </c>
      <c r="D211" t="s">
        <v>1117</v>
      </c>
      <c r="E211">
        <v>1996</v>
      </c>
      <c r="F211" t="s">
        <v>706</v>
      </c>
      <c r="G211" t="s">
        <v>743</v>
      </c>
      <c r="H211" t="s">
        <v>1195</v>
      </c>
      <c r="I211" t="s">
        <v>1196</v>
      </c>
      <c r="J211" t="s">
        <v>1120</v>
      </c>
      <c r="K211" t="s">
        <v>1121</v>
      </c>
      <c r="L211" t="s">
        <v>1586</v>
      </c>
      <c r="M211" t="s">
        <v>706</v>
      </c>
      <c r="N211" t="s">
        <v>1195</v>
      </c>
      <c r="O211" t="s">
        <v>1196</v>
      </c>
      <c r="P211" t="s">
        <v>1002</v>
      </c>
      <c r="Q211" t="s">
        <v>1640</v>
      </c>
      <c r="R211">
        <v>1997</v>
      </c>
      <c r="S211" t="s">
        <v>1641</v>
      </c>
      <c r="T211" t="s">
        <v>1641</v>
      </c>
      <c r="U211">
        <v>6</v>
      </c>
      <c r="V211" t="s">
        <v>1126</v>
      </c>
      <c r="W211" t="s">
        <v>1127</v>
      </c>
      <c r="Y211">
        <v>1</v>
      </c>
      <c r="AA211">
        <v>0</v>
      </c>
      <c r="AB211">
        <v>0</v>
      </c>
      <c r="AD211">
        <v>0</v>
      </c>
      <c r="AE211">
        <v>0</v>
      </c>
      <c r="AF211">
        <v>240000</v>
      </c>
      <c r="AG211">
        <v>240000</v>
      </c>
    </row>
    <row r="212" spans="1:33" hidden="1" x14ac:dyDescent="0.25">
      <c r="A212" t="s">
        <v>1194</v>
      </c>
      <c r="B212" t="s">
        <v>706</v>
      </c>
      <c r="C212" t="s">
        <v>163</v>
      </c>
      <c r="D212" t="s">
        <v>1117</v>
      </c>
      <c r="E212">
        <v>1997</v>
      </c>
      <c r="F212" t="s">
        <v>706</v>
      </c>
      <c r="G212" t="s">
        <v>743</v>
      </c>
      <c r="H212" t="s">
        <v>1195</v>
      </c>
      <c r="I212" t="s">
        <v>1196</v>
      </c>
      <c r="J212" t="s">
        <v>1120</v>
      </c>
      <c r="K212" t="s">
        <v>1121</v>
      </c>
      <c r="L212" t="s">
        <v>1586</v>
      </c>
      <c r="M212" t="s">
        <v>687</v>
      </c>
      <c r="N212" t="s">
        <v>1195</v>
      </c>
      <c r="O212" t="s">
        <v>1196</v>
      </c>
      <c r="P212" t="s">
        <v>1002</v>
      </c>
      <c r="Q212" t="s">
        <v>1642</v>
      </c>
      <c r="R212">
        <v>1998</v>
      </c>
      <c r="S212" t="s">
        <v>1643</v>
      </c>
      <c r="T212" t="s">
        <v>1644</v>
      </c>
      <c r="U212">
        <v>7</v>
      </c>
      <c r="V212" t="s">
        <v>1138</v>
      </c>
      <c r="W212" t="s">
        <v>1153</v>
      </c>
      <c r="Y212">
        <v>1</v>
      </c>
      <c r="AA212">
        <v>0</v>
      </c>
      <c r="AB212">
        <v>0</v>
      </c>
      <c r="AD212">
        <v>0</v>
      </c>
      <c r="AE212">
        <v>0</v>
      </c>
      <c r="AF212">
        <v>121000</v>
      </c>
      <c r="AG212">
        <v>121000</v>
      </c>
    </row>
    <row r="213" spans="1:33" hidden="1" x14ac:dyDescent="0.25">
      <c r="A213" t="s">
        <v>1194</v>
      </c>
      <c r="B213" t="s">
        <v>706</v>
      </c>
      <c r="C213" t="s">
        <v>163</v>
      </c>
      <c r="D213" t="s">
        <v>1117</v>
      </c>
      <c r="E213">
        <v>1997</v>
      </c>
      <c r="F213" t="s">
        <v>706</v>
      </c>
      <c r="G213" t="s">
        <v>743</v>
      </c>
      <c r="H213" t="s">
        <v>1195</v>
      </c>
      <c r="I213" t="s">
        <v>1196</v>
      </c>
      <c r="J213" t="s">
        <v>1120</v>
      </c>
      <c r="K213" t="s">
        <v>1121</v>
      </c>
      <c r="L213" t="s">
        <v>1625</v>
      </c>
      <c r="M213" t="s">
        <v>830</v>
      </c>
      <c r="N213" t="s">
        <v>1195</v>
      </c>
      <c r="O213" t="s">
        <v>1196</v>
      </c>
      <c r="P213" t="s">
        <v>1083</v>
      </c>
      <c r="Q213" t="s">
        <v>1645</v>
      </c>
      <c r="R213">
        <v>1998</v>
      </c>
      <c r="S213" t="s">
        <v>1646</v>
      </c>
      <c r="T213" t="s">
        <v>1646</v>
      </c>
      <c r="U213">
        <v>20</v>
      </c>
      <c r="V213" t="s">
        <v>1138</v>
      </c>
      <c r="W213" t="s">
        <v>1127</v>
      </c>
      <c r="Y213">
        <v>1</v>
      </c>
      <c r="AA213">
        <v>0</v>
      </c>
      <c r="AB213">
        <v>0</v>
      </c>
      <c r="AD213">
        <v>0</v>
      </c>
      <c r="AE213">
        <v>0</v>
      </c>
      <c r="AF213">
        <v>124700</v>
      </c>
      <c r="AG213">
        <v>124700</v>
      </c>
    </row>
    <row r="214" spans="1:33" hidden="1" x14ac:dyDescent="0.25">
      <c r="A214" t="s">
        <v>1194</v>
      </c>
      <c r="B214" t="s">
        <v>706</v>
      </c>
      <c r="C214" t="s">
        <v>163</v>
      </c>
      <c r="D214" t="s">
        <v>1117</v>
      </c>
      <c r="E214">
        <v>1998</v>
      </c>
      <c r="F214" t="s">
        <v>687</v>
      </c>
      <c r="G214" t="s">
        <v>743</v>
      </c>
      <c r="H214" t="s">
        <v>1195</v>
      </c>
      <c r="I214" t="s">
        <v>1196</v>
      </c>
      <c r="J214" t="s">
        <v>1120</v>
      </c>
      <c r="K214" t="s">
        <v>1121</v>
      </c>
      <c r="L214" t="s">
        <v>1586</v>
      </c>
      <c r="M214" t="s">
        <v>687</v>
      </c>
      <c r="N214" t="s">
        <v>1195</v>
      </c>
      <c r="O214" t="s">
        <v>1196</v>
      </c>
      <c r="P214" t="s">
        <v>1002</v>
      </c>
      <c r="Q214" t="s">
        <v>1647</v>
      </c>
      <c r="R214">
        <v>1999</v>
      </c>
      <c r="S214" t="s">
        <v>1321</v>
      </c>
      <c r="T214" t="s">
        <v>1648</v>
      </c>
      <c r="U214">
        <v>3.5</v>
      </c>
      <c r="V214" t="s">
        <v>1126</v>
      </c>
      <c r="W214" t="s">
        <v>1127</v>
      </c>
      <c r="Y214">
        <v>1</v>
      </c>
      <c r="AA214">
        <v>0</v>
      </c>
      <c r="AB214">
        <v>0</v>
      </c>
      <c r="AD214">
        <v>0</v>
      </c>
      <c r="AE214">
        <v>0</v>
      </c>
      <c r="AF214">
        <v>187500</v>
      </c>
      <c r="AG214">
        <v>187500</v>
      </c>
    </row>
    <row r="215" spans="1:33" hidden="1" x14ac:dyDescent="0.25">
      <c r="A215" t="s">
        <v>1194</v>
      </c>
      <c r="B215" t="s">
        <v>706</v>
      </c>
      <c r="C215" t="s">
        <v>163</v>
      </c>
      <c r="D215" t="s">
        <v>1117</v>
      </c>
      <c r="E215">
        <v>1998</v>
      </c>
      <c r="F215" t="s">
        <v>706</v>
      </c>
      <c r="G215" t="s">
        <v>743</v>
      </c>
      <c r="H215" t="s">
        <v>1195</v>
      </c>
      <c r="I215" t="s">
        <v>1196</v>
      </c>
      <c r="J215" t="s">
        <v>1120</v>
      </c>
      <c r="K215" t="s">
        <v>1121</v>
      </c>
      <c r="L215" t="s">
        <v>1586</v>
      </c>
      <c r="M215" t="s">
        <v>706</v>
      </c>
      <c r="N215" t="s">
        <v>1195</v>
      </c>
      <c r="O215" t="s">
        <v>1196</v>
      </c>
      <c r="P215" t="s">
        <v>1002</v>
      </c>
      <c r="Q215" t="s">
        <v>1649</v>
      </c>
      <c r="R215">
        <v>1999</v>
      </c>
      <c r="S215" t="s">
        <v>1650</v>
      </c>
      <c r="T215" t="s">
        <v>1648</v>
      </c>
      <c r="U215">
        <v>3.1</v>
      </c>
      <c r="V215" t="s">
        <v>1126</v>
      </c>
      <c r="W215" t="s">
        <v>1127</v>
      </c>
      <c r="Y215">
        <v>1</v>
      </c>
      <c r="AA215">
        <v>0</v>
      </c>
      <c r="AB215">
        <v>0</v>
      </c>
      <c r="AD215">
        <v>0</v>
      </c>
      <c r="AE215">
        <v>0</v>
      </c>
      <c r="AF215">
        <v>215000</v>
      </c>
      <c r="AG215">
        <v>215000</v>
      </c>
    </row>
    <row r="216" spans="1:33" hidden="1" x14ac:dyDescent="0.25">
      <c r="A216" t="s">
        <v>1194</v>
      </c>
      <c r="B216" t="s">
        <v>706</v>
      </c>
      <c r="C216" t="s">
        <v>163</v>
      </c>
      <c r="D216" t="s">
        <v>1117</v>
      </c>
      <c r="E216">
        <v>2000</v>
      </c>
      <c r="F216" t="s">
        <v>706</v>
      </c>
      <c r="G216" t="s">
        <v>743</v>
      </c>
      <c r="H216" t="s">
        <v>1195</v>
      </c>
      <c r="I216" t="s">
        <v>1196</v>
      </c>
      <c r="J216" t="s">
        <v>1120</v>
      </c>
      <c r="K216" t="s">
        <v>1121</v>
      </c>
      <c r="L216" t="s">
        <v>1586</v>
      </c>
      <c r="M216" t="s">
        <v>706</v>
      </c>
      <c r="N216" t="s">
        <v>1195</v>
      </c>
      <c r="O216" t="s">
        <v>1196</v>
      </c>
      <c r="P216" t="s">
        <v>1002</v>
      </c>
      <c r="Q216" t="s">
        <v>1651</v>
      </c>
      <c r="R216">
        <v>2001</v>
      </c>
      <c r="S216" t="s">
        <v>1652</v>
      </c>
      <c r="T216" t="s">
        <v>1652</v>
      </c>
      <c r="U216">
        <v>3</v>
      </c>
      <c r="V216" t="s">
        <v>1126</v>
      </c>
      <c r="W216" t="s">
        <v>1127</v>
      </c>
      <c r="Y216">
        <v>1</v>
      </c>
      <c r="AA216">
        <v>0</v>
      </c>
      <c r="AB216">
        <v>0</v>
      </c>
      <c r="AD216">
        <v>0</v>
      </c>
      <c r="AE216">
        <v>0</v>
      </c>
      <c r="AF216">
        <v>400000</v>
      </c>
      <c r="AG216">
        <v>400000</v>
      </c>
    </row>
    <row r="217" spans="1:33" hidden="1" x14ac:dyDescent="0.25">
      <c r="A217" t="s">
        <v>1194</v>
      </c>
      <c r="B217" t="s">
        <v>706</v>
      </c>
      <c r="C217" t="s">
        <v>163</v>
      </c>
      <c r="D217" t="s">
        <v>1117</v>
      </c>
      <c r="E217">
        <v>2001</v>
      </c>
      <c r="F217" t="s">
        <v>706</v>
      </c>
      <c r="G217" t="s">
        <v>743</v>
      </c>
      <c r="H217" t="s">
        <v>1195</v>
      </c>
      <c r="I217" t="s">
        <v>1196</v>
      </c>
      <c r="J217" t="s">
        <v>1120</v>
      </c>
      <c r="K217" t="s">
        <v>1121</v>
      </c>
      <c r="L217" t="s">
        <v>1586</v>
      </c>
      <c r="M217" t="s">
        <v>706</v>
      </c>
      <c r="N217" t="s">
        <v>1195</v>
      </c>
      <c r="O217" t="s">
        <v>1196</v>
      </c>
      <c r="P217" t="s">
        <v>1002</v>
      </c>
      <c r="Q217" t="s">
        <v>1653</v>
      </c>
      <c r="R217">
        <v>2002</v>
      </c>
      <c r="S217" t="s">
        <v>1654</v>
      </c>
      <c r="T217" t="s">
        <v>1654</v>
      </c>
      <c r="U217">
        <v>3</v>
      </c>
      <c r="V217" t="s">
        <v>1126</v>
      </c>
      <c r="W217" t="s">
        <v>1127</v>
      </c>
      <c r="Y217">
        <v>1</v>
      </c>
      <c r="AA217">
        <v>0</v>
      </c>
      <c r="AB217">
        <v>0</v>
      </c>
      <c r="AD217">
        <v>0</v>
      </c>
      <c r="AE217">
        <v>0</v>
      </c>
      <c r="AF217">
        <v>5000</v>
      </c>
      <c r="AG217">
        <v>5000</v>
      </c>
    </row>
    <row r="218" spans="1:33" hidden="1" x14ac:dyDescent="0.25">
      <c r="A218" t="s">
        <v>1194</v>
      </c>
      <c r="B218" t="s">
        <v>706</v>
      </c>
      <c r="C218" t="s">
        <v>163</v>
      </c>
      <c r="D218" t="s">
        <v>1117</v>
      </c>
      <c r="E218">
        <v>2002</v>
      </c>
      <c r="F218" t="s">
        <v>706</v>
      </c>
      <c r="G218" t="s">
        <v>743</v>
      </c>
      <c r="H218" t="s">
        <v>1195</v>
      </c>
      <c r="I218" t="s">
        <v>1196</v>
      </c>
      <c r="J218" t="s">
        <v>1120</v>
      </c>
      <c r="K218" t="s">
        <v>1121</v>
      </c>
      <c r="L218" t="s">
        <v>1586</v>
      </c>
      <c r="M218" t="s">
        <v>706</v>
      </c>
      <c r="N218" t="s">
        <v>1195</v>
      </c>
      <c r="O218" t="s">
        <v>1196</v>
      </c>
      <c r="P218" t="s">
        <v>1002</v>
      </c>
      <c r="Q218" t="s">
        <v>1655</v>
      </c>
      <c r="R218">
        <v>2003</v>
      </c>
      <c r="S218" t="s">
        <v>1656</v>
      </c>
      <c r="T218" t="s">
        <v>1656</v>
      </c>
      <c r="U218">
        <v>4</v>
      </c>
      <c r="V218" t="s">
        <v>1126</v>
      </c>
      <c r="W218" t="s">
        <v>1127</v>
      </c>
      <c r="X218" t="s">
        <v>1657</v>
      </c>
      <c r="Y218">
        <v>1</v>
      </c>
      <c r="AA218">
        <v>0</v>
      </c>
      <c r="AB218">
        <v>0</v>
      </c>
      <c r="AD218">
        <v>0</v>
      </c>
      <c r="AE218">
        <v>0</v>
      </c>
      <c r="AF218">
        <v>175000</v>
      </c>
      <c r="AG218">
        <v>175000</v>
      </c>
    </row>
    <row r="219" spans="1:33" hidden="1" x14ac:dyDescent="0.25">
      <c r="A219" t="s">
        <v>1194</v>
      </c>
      <c r="B219" t="s">
        <v>706</v>
      </c>
      <c r="C219" t="s">
        <v>163</v>
      </c>
      <c r="D219" t="s">
        <v>1117</v>
      </c>
      <c r="E219">
        <v>2003</v>
      </c>
      <c r="F219" t="s">
        <v>706</v>
      </c>
      <c r="G219" t="s">
        <v>743</v>
      </c>
      <c r="H219" t="s">
        <v>1195</v>
      </c>
      <c r="I219" t="s">
        <v>1196</v>
      </c>
      <c r="J219" t="s">
        <v>1120</v>
      </c>
      <c r="K219" t="s">
        <v>1121</v>
      </c>
      <c r="L219" t="s">
        <v>1586</v>
      </c>
      <c r="M219" t="s">
        <v>706</v>
      </c>
      <c r="N219" t="s">
        <v>1195</v>
      </c>
      <c r="O219" t="s">
        <v>1196</v>
      </c>
      <c r="P219" t="s">
        <v>1002</v>
      </c>
      <c r="Q219" t="s">
        <v>1658</v>
      </c>
      <c r="R219">
        <v>2004</v>
      </c>
      <c r="S219" t="s">
        <v>1659</v>
      </c>
      <c r="T219" t="s">
        <v>1659</v>
      </c>
      <c r="U219">
        <v>4</v>
      </c>
      <c r="V219" t="s">
        <v>1126</v>
      </c>
      <c r="W219" t="s">
        <v>1127</v>
      </c>
      <c r="X219" t="s">
        <v>1660</v>
      </c>
      <c r="Y219">
        <v>1</v>
      </c>
      <c r="AA219">
        <v>0</v>
      </c>
      <c r="AB219">
        <v>0</v>
      </c>
      <c r="AD219">
        <v>0</v>
      </c>
      <c r="AE219">
        <v>0</v>
      </c>
      <c r="AF219">
        <v>240000</v>
      </c>
      <c r="AG219">
        <v>240000</v>
      </c>
    </row>
    <row r="220" spans="1:33" hidden="1" x14ac:dyDescent="0.25">
      <c r="A220" t="s">
        <v>1194</v>
      </c>
      <c r="B220" t="s">
        <v>706</v>
      </c>
      <c r="C220" t="s">
        <v>163</v>
      </c>
      <c r="D220" t="s">
        <v>1117</v>
      </c>
      <c r="E220">
        <v>2004</v>
      </c>
      <c r="F220" t="s">
        <v>706</v>
      </c>
      <c r="G220" t="s">
        <v>743</v>
      </c>
      <c r="H220" t="s">
        <v>1195</v>
      </c>
      <c r="I220" t="s">
        <v>1196</v>
      </c>
      <c r="J220" t="s">
        <v>1120</v>
      </c>
      <c r="K220" t="s">
        <v>1121</v>
      </c>
      <c r="L220" t="s">
        <v>1586</v>
      </c>
      <c r="M220" t="s">
        <v>706</v>
      </c>
      <c r="N220" t="s">
        <v>1195</v>
      </c>
      <c r="O220" t="s">
        <v>1196</v>
      </c>
      <c r="P220" t="s">
        <v>1002</v>
      </c>
      <c r="Q220" t="s">
        <v>1661</v>
      </c>
      <c r="R220">
        <v>2005</v>
      </c>
      <c r="S220" t="s">
        <v>1662</v>
      </c>
      <c r="T220" t="s">
        <v>1662</v>
      </c>
      <c r="U220">
        <v>5</v>
      </c>
      <c r="V220" t="s">
        <v>1126</v>
      </c>
      <c r="W220" t="s">
        <v>1127</v>
      </c>
      <c r="X220" t="s">
        <v>1663</v>
      </c>
      <c r="Y220">
        <v>1</v>
      </c>
      <c r="AA220">
        <v>0</v>
      </c>
      <c r="AB220">
        <v>0</v>
      </c>
      <c r="AD220">
        <v>0</v>
      </c>
      <c r="AE220">
        <v>0</v>
      </c>
      <c r="AF220">
        <v>160964</v>
      </c>
      <c r="AG220">
        <v>160964</v>
      </c>
    </row>
    <row r="221" spans="1:33" hidden="1" x14ac:dyDescent="0.25">
      <c r="A221" t="s">
        <v>1194</v>
      </c>
      <c r="B221" t="s">
        <v>706</v>
      </c>
      <c r="C221" t="s">
        <v>163</v>
      </c>
      <c r="D221" t="s">
        <v>1117</v>
      </c>
      <c r="E221">
        <v>2005</v>
      </c>
      <c r="F221" t="s">
        <v>706</v>
      </c>
      <c r="G221" t="s">
        <v>743</v>
      </c>
      <c r="H221" t="s">
        <v>1195</v>
      </c>
      <c r="I221" t="s">
        <v>1196</v>
      </c>
      <c r="J221" t="s">
        <v>1120</v>
      </c>
      <c r="K221" t="s">
        <v>1121</v>
      </c>
      <c r="L221" t="s">
        <v>1586</v>
      </c>
      <c r="M221" t="s">
        <v>706</v>
      </c>
      <c r="N221" t="s">
        <v>1195</v>
      </c>
      <c r="O221" t="s">
        <v>1196</v>
      </c>
      <c r="P221" t="s">
        <v>1002</v>
      </c>
      <c r="Q221" t="s">
        <v>1664</v>
      </c>
      <c r="R221">
        <v>2006</v>
      </c>
      <c r="S221" t="s">
        <v>1665</v>
      </c>
      <c r="T221" t="s">
        <v>1665</v>
      </c>
      <c r="U221">
        <v>5</v>
      </c>
      <c r="V221" t="s">
        <v>1126</v>
      </c>
      <c r="W221" t="s">
        <v>1127</v>
      </c>
      <c r="Y221">
        <v>1</v>
      </c>
      <c r="AA221">
        <v>0</v>
      </c>
      <c r="AB221">
        <v>0</v>
      </c>
      <c r="AD221">
        <v>0</v>
      </c>
      <c r="AE221">
        <v>0</v>
      </c>
      <c r="AF221">
        <v>9000</v>
      </c>
      <c r="AG221">
        <v>9000</v>
      </c>
    </row>
    <row r="222" spans="1:33" hidden="1" x14ac:dyDescent="0.25">
      <c r="A222" t="s">
        <v>1194</v>
      </c>
      <c r="B222" t="s">
        <v>706</v>
      </c>
      <c r="C222" t="s">
        <v>163</v>
      </c>
      <c r="D222" t="s">
        <v>1117</v>
      </c>
      <c r="E222">
        <v>2006</v>
      </c>
      <c r="F222" t="s">
        <v>687</v>
      </c>
      <c r="G222" t="s">
        <v>743</v>
      </c>
      <c r="H222" t="s">
        <v>1195</v>
      </c>
      <c r="I222" t="s">
        <v>1196</v>
      </c>
      <c r="J222" t="s">
        <v>1120</v>
      </c>
      <c r="K222" t="s">
        <v>1121</v>
      </c>
      <c r="L222" t="s">
        <v>1586</v>
      </c>
      <c r="M222" t="s">
        <v>687</v>
      </c>
      <c r="N222" t="s">
        <v>1195</v>
      </c>
      <c r="O222" t="s">
        <v>1196</v>
      </c>
      <c r="P222" t="s">
        <v>1002</v>
      </c>
      <c r="Q222" t="s">
        <v>1666</v>
      </c>
      <c r="R222">
        <v>2007</v>
      </c>
      <c r="S222" t="s">
        <v>1667</v>
      </c>
      <c r="T222" t="s">
        <v>1667</v>
      </c>
      <c r="U222">
        <v>5</v>
      </c>
      <c r="V222" t="s">
        <v>1126</v>
      </c>
      <c r="W222" t="s">
        <v>1127</v>
      </c>
      <c r="X222" t="s">
        <v>1668</v>
      </c>
      <c r="Y222">
        <v>1</v>
      </c>
      <c r="AA222">
        <v>0</v>
      </c>
      <c r="AB222">
        <v>0</v>
      </c>
      <c r="AD222">
        <v>0</v>
      </c>
      <c r="AE222">
        <v>0</v>
      </c>
      <c r="AF222">
        <v>63106</v>
      </c>
      <c r="AG222">
        <v>63106</v>
      </c>
    </row>
    <row r="223" spans="1:33" hidden="1" x14ac:dyDescent="0.25">
      <c r="A223" t="s">
        <v>1194</v>
      </c>
      <c r="B223" t="s">
        <v>706</v>
      </c>
      <c r="C223" t="s">
        <v>163</v>
      </c>
      <c r="D223" t="s">
        <v>1117</v>
      </c>
      <c r="E223">
        <v>2007</v>
      </c>
      <c r="F223" t="s">
        <v>687</v>
      </c>
      <c r="G223" t="s">
        <v>743</v>
      </c>
      <c r="H223" t="s">
        <v>1195</v>
      </c>
      <c r="I223" t="s">
        <v>1196</v>
      </c>
      <c r="J223" t="s">
        <v>1120</v>
      </c>
      <c r="K223" t="s">
        <v>1121</v>
      </c>
      <c r="L223" t="s">
        <v>1586</v>
      </c>
      <c r="M223" t="s">
        <v>687</v>
      </c>
      <c r="N223" t="s">
        <v>1195</v>
      </c>
      <c r="O223" t="s">
        <v>1196</v>
      </c>
      <c r="P223" t="s">
        <v>1002</v>
      </c>
      <c r="Q223" t="s">
        <v>1669</v>
      </c>
      <c r="R223">
        <v>2008</v>
      </c>
      <c r="S223" t="s">
        <v>1670</v>
      </c>
      <c r="T223" t="s">
        <v>1670</v>
      </c>
      <c r="U223">
        <v>8.59</v>
      </c>
      <c r="V223" t="s">
        <v>1126</v>
      </c>
      <c r="W223" t="s">
        <v>1127</v>
      </c>
      <c r="X223" t="s">
        <v>1671</v>
      </c>
      <c r="Y223">
        <v>1</v>
      </c>
      <c r="AA223">
        <v>0</v>
      </c>
      <c r="AB223">
        <v>0</v>
      </c>
      <c r="AD223">
        <v>0</v>
      </c>
      <c r="AE223">
        <v>0</v>
      </c>
      <c r="AF223">
        <v>60000</v>
      </c>
      <c r="AG223">
        <v>60000</v>
      </c>
    </row>
    <row r="224" spans="1:33" hidden="1" x14ac:dyDescent="0.25">
      <c r="A224" t="s">
        <v>1194</v>
      </c>
      <c r="B224" t="s">
        <v>706</v>
      </c>
      <c r="C224" t="s">
        <v>163</v>
      </c>
      <c r="D224" t="s">
        <v>1117</v>
      </c>
      <c r="E224">
        <v>2008</v>
      </c>
      <c r="F224" t="s">
        <v>687</v>
      </c>
      <c r="G224" t="s">
        <v>743</v>
      </c>
      <c r="H224" t="s">
        <v>1195</v>
      </c>
      <c r="I224" t="s">
        <v>1196</v>
      </c>
      <c r="J224" t="s">
        <v>1120</v>
      </c>
      <c r="K224" t="s">
        <v>1121</v>
      </c>
      <c r="L224" t="s">
        <v>1586</v>
      </c>
      <c r="M224" t="s">
        <v>687</v>
      </c>
      <c r="N224" t="s">
        <v>1195</v>
      </c>
      <c r="O224" t="s">
        <v>1196</v>
      </c>
      <c r="P224" t="s">
        <v>1002</v>
      </c>
      <c r="Q224" t="s">
        <v>1672</v>
      </c>
      <c r="R224">
        <v>2009</v>
      </c>
      <c r="S224" t="s">
        <v>1545</v>
      </c>
      <c r="T224" t="s">
        <v>1545</v>
      </c>
      <c r="U224">
        <v>5</v>
      </c>
      <c r="V224" t="s">
        <v>1126</v>
      </c>
      <c r="W224" t="s">
        <v>1127</v>
      </c>
      <c r="Y224">
        <v>1</v>
      </c>
      <c r="AA224">
        <v>0</v>
      </c>
      <c r="AB224">
        <v>0</v>
      </c>
      <c r="AD224">
        <v>0</v>
      </c>
      <c r="AE224">
        <v>0</v>
      </c>
      <c r="AF224">
        <v>97291</v>
      </c>
      <c r="AG224">
        <v>97291</v>
      </c>
    </row>
    <row r="225" spans="1:33" hidden="1" x14ac:dyDescent="0.25">
      <c r="A225" t="s">
        <v>1194</v>
      </c>
      <c r="B225" t="s">
        <v>706</v>
      </c>
      <c r="C225" t="s">
        <v>163</v>
      </c>
      <c r="D225" t="s">
        <v>1117</v>
      </c>
      <c r="E225">
        <v>2008</v>
      </c>
      <c r="F225" t="s">
        <v>706</v>
      </c>
      <c r="G225" t="s">
        <v>743</v>
      </c>
      <c r="H225" t="s">
        <v>1195</v>
      </c>
      <c r="I225" t="s">
        <v>1196</v>
      </c>
      <c r="J225" t="s">
        <v>1120</v>
      </c>
      <c r="K225" t="s">
        <v>1121</v>
      </c>
      <c r="L225" t="s">
        <v>1586</v>
      </c>
      <c r="M225" t="s">
        <v>706</v>
      </c>
      <c r="N225" t="s">
        <v>1195</v>
      </c>
      <c r="O225" t="s">
        <v>1196</v>
      </c>
      <c r="P225" t="s">
        <v>1002</v>
      </c>
      <c r="Q225" t="s">
        <v>1673</v>
      </c>
      <c r="R225">
        <v>2009</v>
      </c>
      <c r="S225" t="s">
        <v>1545</v>
      </c>
      <c r="T225" t="s">
        <v>1545</v>
      </c>
      <c r="U225">
        <v>5</v>
      </c>
      <c r="V225" t="s">
        <v>1126</v>
      </c>
      <c r="W225" t="s">
        <v>1127</v>
      </c>
      <c r="Y225">
        <v>1</v>
      </c>
      <c r="AA225">
        <v>0</v>
      </c>
      <c r="AB225">
        <v>0</v>
      </c>
      <c r="AD225">
        <v>0</v>
      </c>
      <c r="AE225">
        <v>0</v>
      </c>
      <c r="AF225">
        <v>162350</v>
      </c>
      <c r="AG225">
        <v>162350</v>
      </c>
    </row>
    <row r="226" spans="1:33" hidden="1" x14ac:dyDescent="0.25">
      <c r="A226" t="s">
        <v>1194</v>
      </c>
      <c r="B226" t="s">
        <v>706</v>
      </c>
      <c r="C226" t="s">
        <v>163</v>
      </c>
      <c r="D226" t="s">
        <v>1117</v>
      </c>
      <c r="E226">
        <v>2009</v>
      </c>
      <c r="F226" t="s">
        <v>687</v>
      </c>
      <c r="G226" t="s">
        <v>743</v>
      </c>
      <c r="H226" t="s">
        <v>1195</v>
      </c>
      <c r="I226" t="s">
        <v>1196</v>
      </c>
      <c r="J226" t="s">
        <v>1120</v>
      </c>
      <c r="K226" t="s">
        <v>1121</v>
      </c>
      <c r="L226" t="s">
        <v>1625</v>
      </c>
      <c r="M226" t="s">
        <v>830</v>
      </c>
      <c r="N226" t="s">
        <v>1195</v>
      </c>
      <c r="O226" t="s">
        <v>1196</v>
      </c>
      <c r="P226" t="s">
        <v>1083</v>
      </c>
      <c r="Q226" t="s">
        <v>1674</v>
      </c>
      <c r="R226">
        <v>2010</v>
      </c>
      <c r="S226" t="s">
        <v>1675</v>
      </c>
      <c r="T226" t="s">
        <v>1675</v>
      </c>
      <c r="U226">
        <v>8.1999999999999993</v>
      </c>
      <c r="V226" t="s">
        <v>1138</v>
      </c>
      <c r="W226" t="s">
        <v>1127</v>
      </c>
      <c r="Y226">
        <v>1</v>
      </c>
      <c r="AA226">
        <v>0</v>
      </c>
      <c r="AB226">
        <v>0</v>
      </c>
      <c r="AD226">
        <v>0</v>
      </c>
      <c r="AE226">
        <v>0</v>
      </c>
      <c r="AF226">
        <v>103000</v>
      </c>
      <c r="AG226">
        <v>103000</v>
      </c>
    </row>
    <row r="227" spans="1:33" hidden="1" x14ac:dyDescent="0.25">
      <c r="A227" t="s">
        <v>1194</v>
      </c>
      <c r="B227" t="s">
        <v>706</v>
      </c>
      <c r="C227" t="s">
        <v>163</v>
      </c>
      <c r="D227" t="s">
        <v>1117</v>
      </c>
      <c r="E227">
        <v>2009</v>
      </c>
      <c r="F227" t="s">
        <v>706</v>
      </c>
      <c r="G227" t="s">
        <v>743</v>
      </c>
      <c r="H227" t="s">
        <v>1195</v>
      </c>
      <c r="I227" t="s">
        <v>1196</v>
      </c>
      <c r="J227" t="s">
        <v>1120</v>
      </c>
      <c r="K227" t="s">
        <v>1121</v>
      </c>
      <c r="L227" t="s">
        <v>1625</v>
      </c>
      <c r="M227" t="s">
        <v>830</v>
      </c>
      <c r="N227" t="s">
        <v>1195</v>
      </c>
      <c r="O227" t="s">
        <v>1196</v>
      </c>
      <c r="P227" t="s">
        <v>1083</v>
      </c>
      <c r="Q227" t="s">
        <v>1676</v>
      </c>
      <c r="R227">
        <v>2010</v>
      </c>
      <c r="S227" t="s">
        <v>1677</v>
      </c>
      <c r="T227" t="s">
        <v>1677</v>
      </c>
      <c r="U227">
        <v>7.8</v>
      </c>
      <c r="V227" t="s">
        <v>1138</v>
      </c>
      <c r="W227" t="s">
        <v>1127</v>
      </c>
      <c r="Y227">
        <v>1</v>
      </c>
      <c r="AA227">
        <v>0</v>
      </c>
      <c r="AB227">
        <v>0</v>
      </c>
      <c r="AD227">
        <v>0</v>
      </c>
      <c r="AE227">
        <v>0</v>
      </c>
      <c r="AF227">
        <v>63000</v>
      </c>
      <c r="AG227">
        <v>63000</v>
      </c>
    </row>
    <row r="228" spans="1:33" hidden="1" x14ac:dyDescent="0.25">
      <c r="A228" t="s">
        <v>1194</v>
      </c>
      <c r="B228" t="s">
        <v>706</v>
      </c>
      <c r="C228" t="s">
        <v>163</v>
      </c>
      <c r="D228" t="s">
        <v>1117</v>
      </c>
      <c r="E228">
        <v>2010</v>
      </c>
      <c r="F228" t="s">
        <v>687</v>
      </c>
      <c r="G228" t="s">
        <v>743</v>
      </c>
      <c r="H228" t="s">
        <v>1195</v>
      </c>
      <c r="I228" t="s">
        <v>1196</v>
      </c>
      <c r="J228" t="s">
        <v>1120</v>
      </c>
      <c r="K228" t="s">
        <v>1121</v>
      </c>
      <c r="L228" t="s">
        <v>1625</v>
      </c>
      <c r="M228" t="s">
        <v>830</v>
      </c>
      <c r="N228" t="s">
        <v>1195</v>
      </c>
      <c r="O228" t="s">
        <v>1196</v>
      </c>
      <c r="P228" t="s">
        <v>1083</v>
      </c>
      <c r="Q228" t="s">
        <v>1678</v>
      </c>
      <c r="R228">
        <v>2011</v>
      </c>
      <c r="S228" t="s">
        <v>1679</v>
      </c>
      <c r="T228" t="s">
        <v>1679</v>
      </c>
      <c r="U228">
        <v>7</v>
      </c>
      <c r="V228" t="s">
        <v>1138</v>
      </c>
      <c r="W228" t="s">
        <v>1127</v>
      </c>
      <c r="Y228">
        <v>1</v>
      </c>
      <c r="AA228">
        <v>0</v>
      </c>
      <c r="AB228">
        <v>0</v>
      </c>
      <c r="AD228">
        <v>0</v>
      </c>
      <c r="AE228">
        <v>0</v>
      </c>
      <c r="AF228">
        <v>15000</v>
      </c>
      <c r="AG228">
        <v>15000</v>
      </c>
    </row>
    <row r="229" spans="1:33" hidden="1" x14ac:dyDescent="0.25">
      <c r="A229" t="s">
        <v>1194</v>
      </c>
      <c r="B229" t="s">
        <v>706</v>
      </c>
      <c r="C229" t="s">
        <v>163</v>
      </c>
      <c r="D229" t="s">
        <v>1117</v>
      </c>
      <c r="E229">
        <v>2010</v>
      </c>
      <c r="F229" t="s">
        <v>706</v>
      </c>
      <c r="G229" t="s">
        <v>743</v>
      </c>
      <c r="H229" t="s">
        <v>1195</v>
      </c>
      <c r="I229" t="s">
        <v>1196</v>
      </c>
      <c r="J229" t="s">
        <v>1120</v>
      </c>
      <c r="K229" t="s">
        <v>1121</v>
      </c>
      <c r="L229" t="s">
        <v>1625</v>
      </c>
      <c r="M229" t="s">
        <v>830</v>
      </c>
      <c r="N229" t="s">
        <v>1195</v>
      </c>
      <c r="O229" t="s">
        <v>1196</v>
      </c>
      <c r="P229" t="s">
        <v>1083</v>
      </c>
      <c r="Q229" t="s">
        <v>1680</v>
      </c>
      <c r="R229">
        <v>2011</v>
      </c>
      <c r="S229" t="s">
        <v>1681</v>
      </c>
      <c r="T229" t="s">
        <v>1681</v>
      </c>
      <c r="U229">
        <v>8</v>
      </c>
      <c r="V229" t="s">
        <v>1138</v>
      </c>
      <c r="W229" t="s">
        <v>1127</v>
      </c>
      <c r="Y229">
        <v>1</v>
      </c>
      <c r="AA229">
        <v>0</v>
      </c>
      <c r="AB229">
        <v>0</v>
      </c>
      <c r="AD229">
        <v>0</v>
      </c>
      <c r="AE229">
        <v>0</v>
      </c>
      <c r="AF229">
        <v>19000</v>
      </c>
      <c r="AG229">
        <v>19000</v>
      </c>
    </row>
    <row r="230" spans="1:33" hidden="1" x14ac:dyDescent="0.25">
      <c r="A230" t="s">
        <v>1194</v>
      </c>
      <c r="B230" t="s">
        <v>706</v>
      </c>
      <c r="C230" t="s">
        <v>163</v>
      </c>
      <c r="D230" t="s">
        <v>1117</v>
      </c>
      <c r="E230">
        <v>2011</v>
      </c>
      <c r="F230" t="s">
        <v>687</v>
      </c>
      <c r="G230" t="s">
        <v>743</v>
      </c>
      <c r="H230" t="s">
        <v>1195</v>
      </c>
      <c r="I230" t="s">
        <v>1196</v>
      </c>
      <c r="J230" t="s">
        <v>1120</v>
      </c>
      <c r="K230" t="s">
        <v>1121</v>
      </c>
      <c r="L230" t="s">
        <v>1625</v>
      </c>
      <c r="M230" t="s">
        <v>830</v>
      </c>
      <c r="N230" t="s">
        <v>1195</v>
      </c>
      <c r="O230" t="s">
        <v>1196</v>
      </c>
      <c r="P230" t="s">
        <v>1083</v>
      </c>
      <c r="Q230" t="s">
        <v>1682</v>
      </c>
      <c r="R230">
        <v>2012</v>
      </c>
      <c r="S230" t="s">
        <v>1683</v>
      </c>
      <c r="T230" t="s">
        <v>1683</v>
      </c>
      <c r="U230">
        <v>7</v>
      </c>
      <c r="V230" t="s">
        <v>1138</v>
      </c>
      <c r="W230" t="s">
        <v>1127</v>
      </c>
      <c r="X230" t="s">
        <v>1684</v>
      </c>
      <c r="Y230">
        <v>1</v>
      </c>
      <c r="AA230">
        <v>0</v>
      </c>
      <c r="AB230">
        <v>0</v>
      </c>
      <c r="AD230">
        <v>0</v>
      </c>
      <c r="AE230">
        <v>0</v>
      </c>
      <c r="AF230">
        <v>62000</v>
      </c>
      <c r="AG230">
        <v>62000</v>
      </c>
    </row>
    <row r="231" spans="1:33" hidden="1" x14ac:dyDescent="0.25">
      <c r="A231" t="s">
        <v>1194</v>
      </c>
      <c r="B231" t="s">
        <v>706</v>
      </c>
      <c r="C231" t="s">
        <v>163</v>
      </c>
      <c r="D231" t="s">
        <v>1117</v>
      </c>
      <c r="E231">
        <v>2012</v>
      </c>
      <c r="F231" t="s">
        <v>687</v>
      </c>
      <c r="G231" t="s">
        <v>743</v>
      </c>
      <c r="H231" t="s">
        <v>1195</v>
      </c>
      <c r="I231" t="s">
        <v>1196</v>
      </c>
      <c r="J231" t="s">
        <v>1120</v>
      </c>
      <c r="K231" t="s">
        <v>1121</v>
      </c>
      <c r="L231" t="s">
        <v>1625</v>
      </c>
      <c r="M231" t="s">
        <v>830</v>
      </c>
      <c r="N231" t="s">
        <v>1195</v>
      </c>
      <c r="O231" t="s">
        <v>1196</v>
      </c>
      <c r="P231" t="s">
        <v>1083</v>
      </c>
      <c r="Q231" t="s">
        <v>1685</v>
      </c>
      <c r="R231">
        <v>2013</v>
      </c>
      <c r="S231" t="s">
        <v>1686</v>
      </c>
      <c r="T231" t="s">
        <v>1686</v>
      </c>
      <c r="U231">
        <v>11</v>
      </c>
      <c r="V231" t="s">
        <v>1138</v>
      </c>
      <c r="W231" t="s">
        <v>1127</v>
      </c>
      <c r="Y231">
        <v>1</v>
      </c>
      <c r="AA231">
        <v>0</v>
      </c>
      <c r="AB231">
        <v>0</v>
      </c>
      <c r="AD231">
        <v>0</v>
      </c>
      <c r="AE231">
        <v>0</v>
      </c>
      <c r="AF231">
        <v>60000</v>
      </c>
      <c r="AG231">
        <v>60000</v>
      </c>
    </row>
    <row r="232" spans="1:33" hidden="1" x14ac:dyDescent="0.25">
      <c r="A232" t="s">
        <v>1194</v>
      </c>
      <c r="B232" t="s">
        <v>706</v>
      </c>
      <c r="C232" t="s">
        <v>163</v>
      </c>
      <c r="D232" t="s">
        <v>1117</v>
      </c>
      <c r="E232">
        <v>2013</v>
      </c>
      <c r="F232" t="s">
        <v>687</v>
      </c>
      <c r="G232" t="s">
        <v>743</v>
      </c>
      <c r="H232" t="s">
        <v>1195</v>
      </c>
      <c r="I232" t="s">
        <v>1196</v>
      </c>
      <c r="J232" t="s">
        <v>1120</v>
      </c>
      <c r="K232" t="s">
        <v>1121</v>
      </c>
      <c r="L232" t="s">
        <v>1625</v>
      </c>
      <c r="M232" t="s">
        <v>830</v>
      </c>
      <c r="N232" t="s">
        <v>1195</v>
      </c>
      <c r="O232" t="s">
        <v>1196</v>
      </c>
      <c r="P232" t="s">
        <v>1083</v>
      </c>
      <c r="Q232" t="s">
        <v>1687</v>
      </c>
      <c r="R232">
        <v>2014</v>
      </c>
      <c r="S232" t="s">
        <v>1688</v>
      </c>
      <c r="T232" t="s">
        <v>1688</v>
      </c>
      <c r="U232">
        <v>5.3</v>
      </c>
      <c r="V232" t="s">
        <v>1138</v>
      </c>
      <c r="W232" t="s">
        <v>1127</v>
      </c>
      <c r="X232" t="s">
        <v>1689</v>
      </c>
      <c r="Y232">
        <v>1</v>
      </c>
      <c r="AA232">
        <v>0</v>
      </c>
      <c r="AB232">
        <v>0</v>
      </c>
      <c r="AD232">
        <v>0</v>
      </c>
      <c r="AE232">
        <v>0</v>
      </c>
      <c r="AF232">
        <v>140000</v>
      </c>
      <c r="AG232">
        <v>140000</v>
      </c>
    </row>
    <row r="233" spans="1:33" hidden="1" x14ac:dyDescent="0.25">
      <c r="A233" t="s">
        <v>1194</v>
      </c>
      <c r="B233" t="s">
        <v>706</v>
      </c>
      <c r="C233" t="s">
        <v>163</v>
      </c>
      <c r="D233" t="s">
        <v>1117</v>
      </c>
      <c r="E233">
        <v>2013</v>
      </c>
      <c r="F233" t="s">
        <v>706</v>
      </c>
      <c r="G233" t="s">
        <v>743</v>
      </c>
      <c r="H233" t="s">
        <v>1195</v>
      </c>
      <c r="I233" t="s">
        <v>1196</v>
      </c>
      <c r="J233" t="s">
        <v>1120</v>
      </c>
      <c r="K233" t="s">
        <v>1121</v>
      </c>
      <c r="L233" t="s">
        <v>1625</v>
      </c>
      <c r="M233" t="s">
        <v>830</v>
      </c>
      <c r="N233" t="s">
        <v>1195</v>
      </c>
      <c r="O233" t="s">
        <v>1196</v>
      </c>
      <c r="P233" t="s">
        <v>1083</v>
      </c>
      <c r="Q233" t="s">
        <v>1690</v>
      </c>
      <c r="R233">
        <v>2014</v>
      </c>
      <c r="S233" t="s">
        <v>1065</v>
      </c>
      <c r="T233" t="s">
        <v>1065</v>
      </c>
      <c r="U233">
        <v>3.1</v>
      </c>
      <c r="V233" t="s">
        <v>1126</v>
      </c>
      <c r="W233" t="s">
        <v>1127</v>
      </c>
      <c r="Y233">
        <v>1</v>
      </c>
      <c r="AA233">
        <v>0</v>
      </c>
      <c r="AB233">
        <v>0</v>
      </c>
      <c r="AD233">
        <v>0</v>
      </c>
      <c r="AE233">
        <v>0</v>
      </c>
      <c r="AF233">
        <v>19000</v>
      </c>
      <c r="AG233">
        <v>19000</v>
      </c>
    </row>
    <row r="234" spans="1:33" hidden="1" x14ac:dyDescent="0.25">
      <c r="A234" t="s">
        <v>1194</v>
      </c>
      <c r="B234" t="s">
        <v>706</v>
      </c>
      <c r="C234" t="s">
        <v>163</v>
      </c>
      <c r="D234" t="s">
        <v>1117</v>
      </c>
      <c r="E234">
        <v>2014</v>
      </c>
      <c r="F234" t="s">
        <v>687</v>
      </c>
      <c r="G234" t="s">
        <v>743</v>
      </c>
      <c r="H234" t="s">
        <v>1195</v>
      </c>
      <c r="I234" t="s">
        <v>1196</v>
      </c>
      <c r="J234" t="s">
        <v>1120</v>
      </c>
      <c r="K234" t="s">
        <v>1121</v>
      </c>
      <c r="L234" t="s">
        <v>1625</v>
      </c>
      <c r="M234" t="s">
        <v>830</v>
      </c>
      <c r="N234" t="s">
        <v>1195</v>
      </c>
      <c r="O234" t="s">
        <v>1196</v>
      </c>
      <c r="P234" t="s">
        <v>1083</v>
      </c>
      <c r="Q234" t="s">
        <v>1691</v>
      </c>
      <c r="R234">
        <v>2015</v>
      </c>
      <c r="S234" t="s">
        <v>1692</v>
      </c>
      <c r="T234" t="s">
        <v>1692</v>
      </c>
      <c r="U234">
        <v>5.5</v>
      </c>
      <c r="V234" t="s">
        <v>1138</v>
      </c>
      <c r="W234" t="s">
        <v>1127</v>
      </c>
      <c r="Y234">
        <v>1</v>
      </c>
      <c r="AA234">
        <v>0</v>
      </c>
      <c r="AB234">
        <v>0</v>
      </c>
      <c r="AD234">
        <v>0</v>
      </c>
      <c r="AE234">
        <v>0</v>
      </c>
      <c r="AF234">
        <v>67500</v>
      </c>
      <c r="AG234">
        <v>67500</v>
      </c>
    </row>
    <row r="235" spans="1:33" hidden="1" x14ac:dyDescent="0.25">
      <c r="A235" t="s">
        <v>1194</v>
      </c>
      <c r="B235" t="s">
        <v>706</v>
      </c>
      <c r="C235" t="s">
        <v>163</v>
      </c>
      <c r="D235" t="s">
        <v>1117</v>
      </c>
      <c r="E235">
        <v>2014</v>
      </c>
      <c r="F235" t="s">
        <v>706</v>
      </c>
      <c r="G235" t="s">
        <v>743</v>
      </c>
      <c r="H235" t="s">
        <v>1195</v>
      </c>
      <c r="I235" t="s">
        <v>1196</v>
      </c>
      <c r="J235" t="s">
        <v>1120</v>
      </c>
      <c r="K235" t="s">
        <v>1121</v>
      </c>
      <c r="L235" t="s">
        <v>1586</v>
      </c>
      <c r="M235" t="s">
        <v>706</v>
      </c>
      <c r="N235" t="s">
        <v>1195</v>
      </c>
      <c r="O235" t="s">
        <v>1196</v>
      </c>
      <c r="P235" t="s">
        <v>1002</v>
      </c>
      <c r="Q235" t="s">
        <v>1693</v>
      </c>
      <c r="R235">
        <v>2015</v>
      </c>
      <c r="S235" t="s">
        <v>1694</v>
      </c>
      <c r="T235" t="s">
        <v>1694</v>
      </c>
      <c r="U235">
        <v>3</v>
      </c>
      <c r="V235" t="s">
        <v>1126</v>
      </c>
      <c r="W235" t="s">
        <v>1127</v>
      </c>
      <c r="X235" t="s">
        <v>1695</v>
      </c>
      <c r="Y235">
        <v>1</v>
      </c>
      <c r="AA235">
        <v>0</v>
      </c>
      <c r="AB235">
        <v>0</v>
      </c>
      <c r="AD235">
        <v>0</v>
      </c>
      <c r="AE235">
        <v>0</v>
      </c>
      <c r="AF235">
        <v>7950</v>
      </c>
      <c r="AG235">
        <v>7950</v>
      </c>
    </row>
    <row r="236" spans="1:33" hidden="1" x14ac:dyDescent="0.25">
      <c r="A236" t="s">
        <v>1194</v>
      </c>
      <c r="B236" t="s">
        <v>706</v>
      </c>
      <c r="C236" t="s">
        <v>163</v>
      </c>
      <c r="D236" t="s">
        <v>1117</v>
      </c>
      <c r="E236">
        <v>2015</v>
      </c>
      <c r="F236" t="s">
        <v>687</v>
      </c>
      <c r="G236" t="s">
        <v>743</v>
      </c>
      <c r="H236" t="s">
        <v>1195</v>
      </c>
      <c r="I236" t="s">
        <v>1196</v>
      </c>
      <c r="J236" t="s">
        <v>1120</v>
      </c>
      <c r="K236" t="s">
        <v>1121</v>
      </c>
      <c r="L236" t="s">
        <v>1625</v>
      </c>
      <c r="M236" t="s">
        <v>830</v>
      </c>
      <c r="N236" t="s">
        <v>1195</v>
      </c>
      <c r="O236" t="s">
        <v>1196</v>
      </c>
      <c r="P236" t="s">
        <v>1083</v>
      </c>
      <c r="Q236" t="s">
        <v>1696</v>
      </c>
      <c r="R236">
        <v>2016</v>
      </c>
      <c r="S236" t="s">
        <v>1697</v>
      </c>
      <c r="T236" t="s">
        <v>1697</v>
      </c>
      <c r="U236">
        <v>6</v>
      </c>
      <c r="V236" t="s">
        <v>1138</v>
      </c>
      <c r="W236" t="s">
        <v>1127</v>
      </c>
      <c r="Y236">
        <v>1</v>
      </c>
      <c r="AA236">
        <v>0</v>
      </c>
      <c r="AB236">
        <v>0</v>
      </c>
      <c r="AD236">
        <v>0</v>
      </c>
      <c r="AE236">
        <v>0</v>
      </c>
      <c r="AF236">
        <v>154125</v>
      </c>
      <c r="AG236">
        <v>154125</v>
      </c>
    </row>
    <row r="237" spans="1:33" hidden="1" x14ac:dyDescent="0.25">
      <c r="A237" t="s">
        <v>1194</v>
      </c>
      <c r="B237" t="s">
        <v>706</v>
      </c>
      <c r="C237" t="s">
        <v>163</v>
      </c>
      <c r="D237" t="s">
        <v>1117</v>
      </c>
      <c r="E237">
        <v>2015</v>
      </c>
      <c r="F237" t="s">
        <v>706</v>
      </c>
      <c r="G237" t="s">
        <v>743</v>
      </c>
      <c r="H237" t="s">
        <v>1195</v>
      </c>
      <c r="I237" t="s">
        <v>1196</v>
      </c>
      <c r="J237" t="s">
        <v>1120</v>
      </c>
      <c r="K237" t="s">
        <v>1121</v>
      </c>
      <c r="L237" t="s">
        <v>1625</v>
      </c>
      <c r="M237" t="s">
        <v>830</v>
      </c>
      <c r="N237" t="s">
        <v>1195</v>
      </c>
      <c r="O237" t="s">
        <v>1196</v>
      </c>
      <c r="P237" t="s">
        <v>1083</v>
      </c>
      <c r="Q237" t="s">
        <v>1698</v>
      </c>
      <c r="R237">
        <v>2016</v>
      </c>
      <c r="S237" t="s">
        <v>1699</v>
      </c>
      <c r="T237" t="s">
        <v>1699</v>
      </c>
      <c r="U237">
        <v>7.5</v>
      </c>
      <c r="V237" t="s">
        <v>1138</v>
      </c>
      <c r="W237" t="s">
        <v>1127</v>
      </c>
      <c r="Y237">
        <v>1</v>
      </c>
      <c r="AA237">
        <v>0</v>
      </c>
      <c r="AB237">
        <v>0</v>
      </c>
      <c r="AD237">
        <v>0</v>
      </c>
      <c r="AE237">
        <v>0</v>
      </c>
      <c r="AF237">
        <v>51417</v>
      </c>
      <c r="AG237">
        <v>51417</v>
      </c>
    </row>
    <row r="238" spans="1:33" hidden="1" x14ac:dyDescent="0.25">
      <c r="A238" t="s">
        <v>1194</v>
      </c>
      <c r="B238" t="s">
        <v>706</v>
      </c>
      <c r="C238" t="s">
        <v>163</v>
      </c>
      <c r="D238" t="s">
        <v>1117</v>
      </c>
      <c r="E238">
        <v>2016</v>
      </c>
      <c r="F238" t="s">
        <v>687</v>
      </c>
      <c r="G238" t="s">
        <v>743</v>
      </c>
      <c r="H238" t="s">
        <v>1195</v>
      </c>
      <c r="I238" t="s">
        <v>1196</v>
      </c>
      <c r="J238" t="s">
        <v>1120</v>
      </c>
      <c r="K238" t="s">
        <v>1121</v>
      </c>
      <c r="L238" t="s">
        <v>1625</v>
      </c>
      <c r="M238" t="s">
        <v>830</v>
      </c>
      <c r="N238" t="s">
        <v>1195</v>
      </c>
      <c r="O238" t="s">
        <v>1196</v>
      </c>
      <c r="P238" t="s">
        <v>1083</v>
      </c>
      <c r="Q238" t="s">
        <v>1700</v>
      </c>
      <c r="R238">
        <v>2017</v>
      </c>
      <c r="S238" t="s">
        <v>1701</v>
      </c>
      <c r="T238" t="s">
        <v>1701</v>
      </c>
      <c r="U238">
        <v>4.2</v>
      </c>
      <c r="V238" t="s">
        <v>1138</v>
      </c>
      <c r="W238" t="s">
        <v>1127</v>
      </c>
      <c r="Y238">
        <v>1</v>
      </c>
      <c r="AA238">
        <v>0</v>
      </c>
      <c r="AB238">
        <v>0</v>
      </c>
      <c r="AD238">
        <v>0</v>
      </c>
      <c r="AE238">
        <v>0</v>
      </c>
      <c r="AF238">
        <v>159748</v>
      </c>
      <c r="AG238">
        <v>159748</v>
      </c>
    </row>
    <row r="239" spans="1:33" hidden="1" x14ac:dyDescent="0.25">
      <c r="A239" t="s">
        <v>1194</v>
      </c>
      <c r="B239" t="s">
        <v>706</v>
      </c>
      <c r="C239" t="s">
        <v>163</v>
      </c>
      <c r="D239" t="s">
        <v>1117</v>
      </c>
      <c r="E239">
        <v>2016</v>
      </c>
      <c r="F239" t="s">
        <v>706</v>
      </c>
      <c r="G239" t="s">
        <v>743</v>
      </c>
      <c r="H239" t="s">
        <v>1195</v>
      </c>
      <c r="I239" t="s">
        <v>1196</v>
      </c>
      <c r="J239" t="s">
        <v>1120</v>
      </c>
      <c r="K239" t="s">
        <v>1121</v>
      </c>
      <c r="L239" t="s">
        <v>1625</v>
      </c>
      <c r="M239" t="s">
        <v>830</v>
      </c>
      <c r="N239" t="s">
        <v>1195</v>
      </c>
      <c r="O239" t="s">
        <v>1196</v>
      </c>
      <c r="P239" t="s">
        <v>1083</v>
      </c>
      <c r="Q239" t="s">
        <v>1702</v>
      </c>
      <c r="R239">
        <v>2017</v>
      </c>
      <c r="S239" t="s">
        <v>1701</v>
      </c>
      <c r="T239" t="s">
        <v>1701</v>
      </c>
      <c r="U239">
        <v>3.1</v>
      </c>
      <c r="V239" t="s">
        <v>1138</v>
      </c>
      <c r="W239" t="s">
        <v>1127</v>
      </c>
      <c r="Y239">
        <v>1</v>
      </c>
      <c r="AA239">
        <v>0</v>
      </c>
      <c r="AB239">
        <v>0</v>
      </c>
      <c r="AD239">
        <v>0</v>
      </c>
      <c r="AE239">
        <v>0</v>
      </c>
      <c r="AF239">
        <v>87501</v>
      </c>
      <c r="AG239">
        <v>87501</v>
      </c>
    </row>
    <row r="240" spans="1:33" hidden="1" x14ac:dyDescent="0.25">
      <c r="A240" t="s">
        <v>1194</v>
      </c>
      <c r="B240" t="s">
        <v>706</v>
      </c>
      <c r="C240" t="s">
        <v>163</v>
      </c>
      <c r="D240" t="s">
        <v>1117</v>
      </c>
      <c r="E240">
        <v>2016</v>
      </c>
      <c r="F240" t="s">
        <v>706</v>
      </c>
      <c r="G240" t="s">
        <v>743</v>
      </c>
      <c r="H240" t="s">
        <v>1195</v>
      </c>
      <c r="I240" t="s">
        <v>1196</v>
      </c>
      <c r="J240" t="s">
        <v>1120</v>
      </c>
      <c r="K240" t="s">
        <v>1121</v>
      </c>
      <c r="L240" t="s">
        <v>1586</v>
      </c>
      <c r="M240" t="s">
        <v>706</v>
      </c>
      <c r="N240" t="s">
        <v>1195</v>
      </c>
      <c r="O240" t="s">
        <v>1196</v>
      </c>
      <c r="P240" t="s">
        <v>996</v>
      </c>
      <c r="Q240" t="s">
        <v>1703</v>
      </c>
      <c r="R240">
        <v>2017</v>
      </c>
      <c r="S240" t="s">
        <v>1704</v>
      </c>
      <c r="T240" t="s">
        <v>1704</v>
      </c>
      <c r="U240">
        <v>2.5</v>
      </c>
      <c r="V240" t="s">
        <v>1138</v>
      </c>
      <c r="W240" t="s">
        <v>1127</v>
      </c>
      <c r="Y240">
        <v>1</v>
      </c>
      <c r="AA240">
        <v>0</v>
      </c>
      <c r="AB240">
        <v>0</v>
      </c>
      <c r="AD240">
        <v>0</v>
      </c>
      <c r="AE240">
        <v>0</v>
      </c>
      <c r="AF240">
        <v>7000</v>
      </c>
      <c r="AG240">
        <v>7000</v>
      </c>
    </row>
    <row r="241" spans="1:33" hidden="1" x14ac:dyDescent="0.25">
      <c r="A241" t="s">
        <v>1194</v>
      </c>
      <c r="B241" t="s">
        <v>706</v>
      </c>
      <c r="C241" t="s">
        <v>163</v>
      </c>
      <c r="D241" t="s">
        <v>1117</v>
      </c>
      <c r="E241">
        <v>2017</v>
      </c>
      <c r="F241" t="s">
        <v>687</v>
      </c>
      <c r="G241" t="s">
        <v>743</v>
      </c>
      <c r="H241" t="s">
        <v>1195</v>
      </c>
      <c r="I241" t="s">
        <v>1196</v>
      </c>
      <c r="J241" t="s">
        <v>1120</v>
      </c>
      <c r="K241" t="s">
        <v>1121</v>
      </c>
      <c r="L241" t="s">
        <v>1625</v>
      </c>
      <c r="M241" t="s">
        <v>830</v>
      </c>
      <c r="N241" t="s">
        <v>1195</v>
      </c>
      <c r="O241" t="s">
        <v>1196</v>
      </c>
      <c r="P241" t="s">
        <v>1083</v>
      </c>
      <c r="Q241" t="s">
        <v>1705</v>
      </c>
      <c r="R241">
        <v>2018</v>
      </c>
      <c r="S241" t="s">
        <v>1706</v>
      </c>
      <c r="T241" t="s">
        <v>1706</v>
      </c>
      <c r="U241">
        <v>8</v>
      </c>
      <c r="V241" t="s">
        <v>1138</v>
      </c>
      <c r="W241" t="s">
        <v>1127</v>
      </c>
      <c r="Y241">
        <v>1</v>
      </c>
      <c r="AA241">
        <v>0</v>
      </c>
      <c r="AB241">
        <v>0</v>
      </c>
      <c r="AD241">
        <v>0</v>
      </c>
      <c r="AE241">
        <v>0</v>
      </c>
      <c r="AF241">
        <v>174599</v>
      </c>
      <c r="AG241">
        <v>174599</v>
      </c>
    </row>
    <row r="242" spans="1:33" hidden="1" x14ac:dyDescent="0.25">
      <c r="A242" t="s">
        <v>1194</v>
      </c>
      <c r="B242" t="s">
        <v>706</v>
      </c>
      <c r="C242" t="s">
        <v>163</v>
      </c>
      <c r="D242" t="s">
        <v>1117</v>
      </c>
      <c r="E242">
        <v>2017</v>
      </c>
      <c r="F242" t="s">
        <v>706</v>
      </c>
      <c r="G242" t="s">
        <v>743</v>
      </c>
      <c r="H242" t="s">
        <v>1195</v>
      </c>
      <c r="I242" t="s">
        <v>1196</v>
      </c>
      <c r="J242" t="s">
        <v>1120</v>
      </c>
      <c r="K242" t="s">
        <v>1121</v>
      </c>
      <c r="L242" t="s">
        <v>1625</v>
      </c>
      <c r="M242" t="s">
        <v>830</v>
      </c>
      <c r="N242" t="s">
        <v>1195</v>
      </c>
      <c r="O242" t="s">
        <v>1196</v>
      </c>
      <c r="P242" t="s">
        <v>1083</v>
      </c>
      <c r="Q242" t="s">
        <v>1707</v>
      </c>
      <c r="R242">
        <v>2018</v>
      </c>
      <c r="S242" t="s">
        <v>1706</v>
      </c>
      <c r="T242" t="s">
        <v>1706</v>
      </c>
      <c r="U242">
        <v>12</v>
      </c>
      <c r="V242" t="s">
        <v>1138</v>
      </c>
      <c r="W242" t="s">
        <v>1127</v>
      </c>
      <c r="Y242">
        <v>1</v>
      </c>
      <c r="AA242">
        <v>0</v>
      </c>
      <c r="AB242">
        <v>0</v>
      </c>
      <c r="AD242">
        <v>0</v>
      </c>
      <c r="AE242">
        <v>0</v>
      </c>
      <c r="AF242">
        <v>112403</v>
      </c>
      <c r="AG242">
        <v>112403</v>
      </c>
    </row>
    <row r="243" spans="1:33" hidden="1" x14ac:dyDescent="0.25">
      <c r="A243" t="s">
        <v>1194</v>
      </c>
      <c r="B243" t="s">
        <v>706</v>
      </c>
      <c r="C243" t="s">
        <v>163</v>
      </c>
      <c r="D243" t="s">
        <v>1117</v>
      </c>
      <c r="E243">
        <v>2018</v>
      </c>
      <c r="F243" t="s">
        <v>687</v>
      </c>
      <c r="G243" t="s">
        <v>743</v>
      </c>
      <c r="H243" t="s">
        <v>1195</v>
      </c>
      <c r="I243" t="s">
        <v>1196</v>
      </c>
      <c r="J243" t="s">
        <v>1120</v>
      </c>
      <c r="K243" t="s">
        <v>1121</v>
      </c>
      <c r="L243" t="s">
        <v>1625</v>
      </c>
      <c r="M243" t="s">
        <v>830</v>
      </c>
      <c r="N243" t="s">
        <v>1195</v>
      </c>
      <c r="O243" t="s">
        <v>1196</v>
      </c>
      <c r="P243" t="s">
        <v>1083</v>
      </c>
      <c r="Q243" t="s">
        <v>1708</v>
      </c>
      <c r="R243">
        <v>2019</v>
      </c>
      <c r="S243" t="s">
        <v>1709</v>
      </c>
      <c r="T243" t="s">
        <v>1709</v>
      </c>
      <c r="U243">
        <v>9.8000000000000007</v>
      </c>
      <c r="V243" t="s">
        <v>1138</v>
      </c>
      <c r="W243" t="s">
        <v>1127</v>
      </c>
      <c r="Y243">
        <v>1</v>
      </c>
      <c r="AA243">
        <v>0</v>
      </c>
      <c r="AB243">
        <v>0</v>
      </c>
      <c r="AD243">
        <v>0</v>
      </c>
      <c r="AE243">
        <v>0</v>
      </c>
      <c r="AF243">
        <v>156446</v>
      </c>
      <c r="AG243">
        <v>156446</v>
      </c>
    </row>
    <row r="244" spans="1:33" hidden="1" x14ac:dyDescent="0.25">
      <c r="A244" t="s">
        <v>1194</v>
      </c>
      <c r="B244" t="s">
        <v>706</v>
      </c>
      <c r="C244" t="s">
        <v>163</v>
      </c>
      <c r="D244" t="s">
        <v>1117</v>
      </c>
      <c r="E244">
        <v>2018</v>
      </c>
      <c r="F244" t="s">
        <v>706</v>
      </c>
      <c r="G244" t="s">
        <v>743</v>
      </c>
      <c r="H244" t="s">
        <v>1195</v>
      </c>
      <c r="I244" t="s">
        <v>1196</v>
      </c>
      <c r="J244" t="s">
        <v>1120</v>
      </c>
      <c r="K244" t="s">
        <v>1121</v>
      </c>
      <c r="L244" t="s">
        <v>1625</v>
      </c>
      <c r="M244" t="s">
        <v>830</v>
      </c>
      <c r="N244" t="s">
        <v>1195</v>
      </c>
      <c r="O244" t="s">
        <v>1196</v>
      </c>
      <c r="P244" t="s">
        <v>1083</v>
      </c>
      <c r="Q244" t="s">
        <v>1710</v>
      </c>
      <c r="R244">
        <v>2019</v>
      </c>
      <c r="S244" t="s">
        <v>1709</v>
      </c>
      <c r="T244" t="s">
        <v>1709</v>
      </c>
      <c r="U244">
        <v>8.8000000000000007</v>
      </c>
      <c r="V244" t="s">
        <v>1138</v>
      </c>
      <c r="W244" t="s">
        <v>1127</v>
      </c>
      <c r="Y244">
        <v>1</v>
      </c>
      <c r="AA244">
        <v>0</v>
      </c>
      <c r="AB244">
        <v>0</v>
      </c>
      <c r="AD244">
        <v>0</v>
      </c>
      <c r="AE244">
        <v>0</v>
      </c>
      <c r="AF244">
        <v>162626</v>
      </c>
      <c r="AG244">
        <v>162626</v>
      </c>
    </row>
    <row r="245" spans="1:33" hidden="1" x14ac:dyDescent="0.25">
      <c r="A245" t="s">
        <v>1194</v>
      </c>
      <c r="B245" t="s">
        <v>706</v>
      </c>
      <c r="C245" t="s">
        <v>163</v>
      </c>
      <c r="D245" t="s">
        <v>1117</v>
      </c>
      <c r="E245">
        <v>2019</v>
      </c>
      <c r="F245" t="s">
        <v>687</v>
      </c>
      <c r="G245" t="s">
        <v>743</v>
      </c>
      <c r="H245" t="s">
        <v>1195</v>
      </c>
      <c r="I245" t="s">
        <v>1196</v>
      </c>
      <c r="J245" t="s">
        <v>1120</v>
      </c>
      <c r="K245" t="s">
        <v>1121</v>
      </c>
      <c r="L245" t="s">
        <v>1625</v>
      </c>
      <c r="M245" t="s">
        <v>830</v>
      </c>
      <c r="N245" t="s">
        <v>1195</v>
      </c>
      <c r="O245" t="s">
        <v>1196</v>
      </c>
      <c r="P245" t="s">
        <v>1083</v>
      </c>
      <c r="Q245" t="s">
        <v>1711</v>
      </c>
      <c r="R245">
        <v>2020</v>
      </c>
      <c r="S245" t="s">
        <v>1712</v>
      </c>
      <c r="T245" t="s">
        <v>1712</v>
      </c>
      <c r="V245" t="s">
        <v>1138</v>
      </c>
      <c r="W245" t="s">
        <v>1127</v>
      </c>
      <c r="Y245">
        <v>1</v>
      </c>
      <c r="AA245">
        <v>0</v>
      </c>
      <c r="AB245">
        <v>0</v>
      </c>
      <c r="AD245">
        <v>0</v>
      </c>
      <c r="AE245">
        <v>0</v>
      </c>
      <c r="AF245">
        <v>195000</v>
      </c>
      <c r="AG245">
        <v>195000</v>
      </c>
    </row>
    <row r="246" spans="1:33" hidden="1" x14ac:dyDescent="0.25">
      <c r="A246" t="s">
        <v>1194</v>
      </c>
      <c r="B246" t="s">
        <v>706</v>
      </c>
      <c r="C246" t="s">
        <v>163</v>
      </c>
      <c r="D246" t="s">
        <v>1117</v>
      </c>
      <c r="E246">
        <v>2019</v>
      </c>
      <c r="F246" t="s">
        <v>706</v>
      </c>
      <c r="G246" t="s">
        <v>743</v>
      </c>
      <c r="H246" t="s">
        <v>1195</v>
      </c>
      <c r="I246" t="s">
        <v>1196</v>
      </c>
      <c r="J246" t="s">
        <v>1120</v>
      </c>
      <c r="K246" t="s">
        <v>1121</v>
      </c>
      <c r="L246" t="s">
        <v>1625</v>
      </c>
      <c r="M246" t="s">
        <v>830</v>
      </c>
      <c r="N246" t="s">
        <v>1195</v>
      </c>
      <c r="O246" t="s">
        <v>1196</v>
      </c>
      <c r="P246" t="s">
        <v>1083</v>
      </c>
      <c r="Q246" t="s">
        <v>1713</v>
      </c>
      <c r="R246">
        <v>2020</v>
      </c>
      <c r="S246" t="s">
        <v>1712</v>
      </c>
      <c r="T246" t="s">
        <v>1712</v>
      </c>
      <c r="V246" t="s">
        <v>1138</v>
      </c>
      <c r="W246" t="s">
        <v>1127</v>
      </c>
      <c r="Y246">
        <v>1</v>
      </c>
      <c r="AA246">
        <v>0</v>
      </c>
      <c r="AB246">
        <v>0</v>
      </c>
      <c r="AD246">
        <v>0</v>
      </c>
      <c r="AE246">
        <v>0</v>
      </c>
      <c r="AF246">
        <v>130000</v>
      </c>
      <c r="AG246">
        <v>130000</v>
      </c>
    </row>
    <row r="247" spans="1:33" hidden="1" x14ac:dyDescent="0.25">
      <c r="A247" t="s">
        <v>1194</v>
      </c>
      <c r="B247" t="s">
        <v>706</v>
      </c>
      <c r="C247" t="s">
        <v>163</v>
      </c>
      <c r="D247" t="s">
        <v>1117</v>
      </c>
      <c r="E247">
        <v>2020</v>
      </c>
      <c r="F247" t="s">
        <v>687</v>
      </c>
      <c r="G247" t="s">
        <v>743</v>
      </c>
      <c r="H247" t="s">
        <v>1195</v>
      </c>
      <c r="I247" t="s">
        <v>1196</v>
      </c>
      <c r="J247" t="s">
        <v>1120</v>
      </c>
      <c r="K247" t="s">
        <v>1121</v>
      </c>
      <c r="L247" t="s">
        <v>1625</v>
      </c>
      <c r="M247" t="s">
        <v>830</v>
      </c>
      <c r="N247" t="s">
        <v>1195</v>
      </c>
      <c r="O247" t="s">
        <v>1196</v>
      </c>
      <c r="P247" t="s">
        <v>1083</v>
      </c>
      <c r="Q247" t="s">
        <v>1714</v>
      </c>
      <c r="R247">
        <v>2021</v>
      </c>
      <c r="S247" t="s">
        <v>1715</v>
      </c>
      <c r="T247" t="s">
        <v>1715</v>
      </c>
      <c r="V247" t="s">
        <v>1126</v>
      </c>
      <c r="W247" t="s">
        <v>1127</v>
      </c>
      <c r="Y247">
        <v>1</v>
      </c>
      <c r="AA247">
        <v>0</v>
      </c>
      <c r="AB247">
        <v>0</v>
      </c>
      <c r="AD247">
        <v>0</v>
      </c>
      <c r="AE247">
        <v>0</v>
      </c>
      <c r="AF247">
        <v>158000</v>
      </c>
      <c r="AG247">
        <v>158000</v>
      </c>
    </row>
    <row r="248" spans="1:33" hidden="1" x14ac:dyDescent="0.25">
      <c r="A248" t="s">
        <v>1194</v>
      </c>
      <c r="B248" t="s">
        <v>706</v>
      </c>
      <c r="C248" t="s">
        <v>163</v>
      </c>
      <c r="D248" t="s">
        <v>1117</v>
      </c>
      <c r="E248">
        <v>2020</v>
      </c>
      <c r="F248" t="s">
        <v>706</v>
      </c>
      <c r="G248" t="s">
        <v>743</v>
      </c>
      <c r="H248" t="s">
        <v>1195</v>
      </c>
      <c r="I248" t="s">
        <v>1196</v>
      </c>
      <c r="J248" t="s">
        <v>1120</v>
      </c>
      <c r="K248" t="s">
        <v>1121</v>
      </c>
      <c r="L248" t="s">
        <v>1625</v>
      </c>
      <c r="M248" t="s">
        <v>830</v>
      </c>
      <c r="N248" t="s">
        <v>1195</v>
      </c>
      <c r="O248" t="s">
        <v>1196</v>
      </c>
      <c r="P248" t="s">
        <v>1083</v>
      </c>
      <c r="Q248" t="s">
        <v>1716</v>
      </c>
      <c r="R248">
        <v>2021</v>
      </c>
      <c r="S248" t="s">
        <v>1715</v>
      </c>
      <c r="T248" t="s">
        <v>1715</v>
      </c>
      <c r="V248" t="s">
        <v>1126</v>
      </c>
      <c r="W248" t="s">
        <v>1127</v>
      </c>
      <c r="Y248">
        <v>1</v>
      </c>
      <c r="AA248">
        <v>0</v>
      </c>
      <c r="AB248">
        <v>0</v>
      </c>
      <c r="AD248">
        <v>0</v>
      </c>
      <c r="AE248">
        <v>0</v>
      </c>
      <c r="AF248">
        <v>109300</v>
      </c>
      <c r="AG248">
        <v>109300</v>
      </c>
    </row>
    <row r="249" spans="1:33" hidden="1" x14ac:dyDescent="0.25">
      <c r="A249" t="s">
        <v>1194</v>
      </c>
      <c r="B249" t="s">
        <v>706</v>
      </c>
      <c r="C249" t="s">
        <v>163</v>
      </c>
      <c r="D249" t="s">
        <v>1117</v>
      </c>
      <c r="E249">
        <v>2021</v>
      </c>
      <c r="F249" t="s">
        <v>687</v>
      </c>
      <c r="G249" t="s">
        <v>743</v>
      </c>
      <c r="H249" t="s">
        <v>1195</v>
      </c>
      <c r="I249" t="s">
        <v>1196</v>
      </c>
      <c r="J249" t="s">
        <v>1120</v>
      </c>
      <c r="K249" t="s">
        <v>1121</v>
      </c>
      <c r="L249" t="s">
        <v>1625</v>
      </c>
      <c r="M249" t="s">
        <v>830</v>
      </c>
      <c r="N249" t="s">
        <v>1195</v>
      </c>
      <c r="O249" t="s">
        <v>1196</v>
      </c>
      <c r="P249" t="s">
        <v>1083</v>
      </c>
      <c r="Q249" t="s">
        <v>1717</v>
      </c>
      <c r="R249">
        <v>2022</v>
      </c>
      <c r="S249" t="s">
        <v>1718</v>
      </c>
      <c r="T249" t="s">
        <v>1718</v>
      </c>
      <c r="U249">
        <v>10</v>
      </c>
      <c r="V249" t="s">
        <v>1126</v>
      </c>
      <c r="W249" t="s">
        <v>1127</v>
      </c>
      <c r="Y249">
        <v>1</v>
      </c>
      <c r="AA249">
        <v>0</v>
      </c>
      <c r="AB249">
        <v>0</v>
      </c>
      <c r="AD249">
        <v>0</v>
      </c>
      <c r="AE249">
        <v>0</v>
      </c>
      <c r="AF249">
        <v>72000</v>
      </c>
      <c r="AG249">
        <v>72000</v>
      </c>
    </row>
    <row r="250" spans="1:33" hidden="1" x14ac:dyDescent="0.25">
      <c r="A250" t="s">
        <v>1194</v>
      </c>
      <c r="B250" t="s">
        <v>706</v>
      </c>
      <c r="C250" t="s">
        <v>163</v>
      </c>
      <c r="D250" t="s">
        <v>1117</v>
      </c>
      <c r="E250">
        <v>2021</v>
      </c>
      <c r="F250" t="s">
        <v>706</v>
      </c>
      <c r="G250" t="s">
        <v>743</v>
      </c>
      <c r="H250" t="s">
        <v>1195</v>
      </c>
      <c r="I250" t="s">
        <v>1196</v>
      </c>
      <c r="J250" t="s">
        <v>1120</v>
      </c>
      <c r="K250" t="s">
        <v>1121</v>
      </c>
      <c r="L250" t="s">
        <v>1625</v>
      </c>
      <c r="M250" t="s">
        <v>830</v>
      </c>
      <c r="N250" t="s">
        <v>1195</v>
      </c>
      <c r="O250" t="s">
        <v>1196</v>
      </c>
      <c r="P250" t="s">
        <v>1083</v>
      </c>
      <c r="Q250" t="s">
        <v>1719</v>
      </c>
      <c r="R250">
        <v>2022</v>
      </c>
      <c r="S250" t="s">
        <v>1718</v>
      </c>
      <c r="T250" t="s">
        <v>1718</v>
      </c>
      <c r="U250">
        <v>8</v>
      </c>
      <c r="V250" t="s">
        <v>1126</v>
      </c>
      <c r="W250" t="s">
        <v>1127</v>
      </c>
      <c r="Y250">
        <v>1</v>
      </c>
      <c r="AA250">
        <v>0</v>
      </c>
      <c r="AB250">
        <v>0</v>
      </c>
      <c r="AD250">
        <v>0</v>
      </c>
      <c r="AE250">
        <v>0</v>
      </c>
      <c r="AF250">
        <v>208000</v>
      </c>
      <c r="AG250">
        <v>208000</v>
      </c>
    </row>
    <row r="251" spans="1:33" hidden="1" x14ac:dyDescent="0.25">
      <c r="A251" t="s">
        <v>1194</v>
      </c>
      <c r="B251" t="s">
        <v>706</v>
      </c>
      <c r="C251" t="s">
        <v>163</v>
      </c>
      <c r="D251" t="s">
        <v>1117</v>
      </c>
      <c r="E251">
        <v>2022</v>
      </c>
      <c r="F251" t="s">
        <v>687</v>
      </c>
      <c r="G251" t="s">
        <v>743</v>
      </c>
      <c r="H251" t="s">
        <v>1195</v>
      </c>
      <c r="I251" t="s">
        <v>1196</v>
      </c>
      <c r="J251" t="s">
        <v>1120</v>
      </c>
      <c r="K251" t="s">
        <v>1121</v>
      </c>
      <c r="L251" t="s">
        <v>1625</v>
      </c>
      <c r="M251" t="s">
        <v>830</v>
      </c>
      <c r="N251" t="s">
        <v>1195</v>
      </c>
      <c r="O251" t="s">
        <v>1196</v>
      </c>
      <c r="P251" t="s">
        <v>1083</v>
      </c>
      <c r="Q251" t="s">
        <v>1720</v>
      </c>
      <c r="R251">
        <v>2023</v>
      </c>
      <c r="S251" t="s">
        <v>1721</v>
      </c>
      <c r="T251" t="s">
        <v>1721</v>
      </c>
      <c r="U251">
        <v>9</v>
      </c>
      <c r="V251" t="s">
        <v>1126</v>
      </c>
      <c r="W251" t="s">
        <v>1127</v>
      </c>
      <c r="Y251">
        <v>1</v>
      </c>
      <c r="AA251">
        <v>0</v>
      </c>
      <c r="AB251">
        <v>0</v>
      </c>
      <c r="AD251">
        <v>0</v>
      </c>
      <c r="AE251">
        <v>0</v>
      </c>
      <c r="AF251">
        <v>142000</v>
      </c>
      <c r="AG251">
        <v>142000</v>
      </c>
    </row>
    <row r="252" spans="1:33" hidden="1" x14ac:dyDescent="0.25">
      <c r="A252" t="s">
        <v>1194</v>
      </c>
      <c r="B252" t="s">
        <v>706</v>
      </c>
      <c r="C252" t="s">
        <v>163</v>
      </c>
      <c r="D252" t="s">
        <v>1117</v>
      </c>
      <c r="E252">
        <v>2022</v>
      </c>
      <c r="F252" t="s">
        <v>706</v>
      </c>
      <c r="G252" t="s">
        <v>743</v>
      </c>
      <c r="H252" t="s">
        <v>1195</v>
      </c>
      <c r="I252" t="s">
        <v>1196</v>
      </c>
      <c r="J252" t="s">
        <v>1120</v>
      </c>
      <c r="K252" t="s">
        <v>1121</v>
      </c>
      <c r="L252" t="s">
        <v>1625</v>
      </c>
      <c r="M252" t="s">
        <v>830</v>
      </c>
      <c r="N252" t="s">
        <v>1195</v>
      </c>
      <c r="O252" t="s">
        <v>1196</v>
      </c>
      <c r="P252" t="s">
        <v>1083</v>
      </c>
      <c r="Q252" t="s">
        <v>1722</v>
      </c>
      <c r="R252">
        <v>2023</v>
      </c>
      <c r="S252" t="s">
        <v>1721</v>
      </c>
      <c r="T252" t="s">
        <v>1721</v>
      </c>
      <c r="U252">
        <v>9</v>
      </c>
      <c r="V252" t="s">
        <v>1126</v>
      </c>
      <c r="W252" t="s">
        <v>1127</v>
      </c>
      <c r="Y252">
        <v>1</v>
      </c>
      <c r="AA252">
        <v>0</v>
      </c>
      <c r="AB252">
        <v>0</v>
      </c>
      <c r="AD252">
        <v>0</v>
      </c>
      <c r="AE252">
        <v>0</v>
      </c>
      <c r="AF252">
        <v>161000</v>
      </c>
      <c r="AG252">
        <v>161000</v>
      </c>
    </row>
    <row r="253" spans="1:33" hidden="1" x14ac:dyDescent="0.25">
      <c r="A253" t="s">
        <v>1723</v>
      </c>
      <c r="B253" t="s">
        <v>680</v>
      </c>
      <c r="C253" t="s">
        <v>163</v>
      </c>
      <c r="D253" t="s">
        <v>1117</v>
      </c>
      <c r="E253">
        <v>1979</v>
      </c>
      <c r="F253" t="s">
        <v>680</v>
      </c>
      <c r="G253" t="s">
        <v>743</v>
      </c>
      <c r="H253" t="s">
        <v>1195</v>
      </c>
      <c r="I253" t="s">
        <v>1196</v>
      </c>
      <c r="J253" t="s">
        <v>1120</v>
      </c>
      <c r="K253" t="s">
        <v>1121</v>
      </c>
      <c r="L253" t="s">
        <v>1724</v>
      </c>
      <c r="M253" t="s">
        <v>680</v>
      </c>
      <c r="N253" t="s">
        <v>1195</v>
      </c>
      <c r="O253" t="s">
        <v>1196</v>
      </c>
      <c r="P253" t="s">
        <v>996</v>
      </c>
      <c r="Q253" t="s">
        <v>1725</v>
      </c>
      <c r="R253">
        <v>1980</v>
      </c>
      <c r="S253" t="s">
        <v>1726</v>
      </c>
      <c r="T253" t="s">
        <v>1727</v>
      </c>
      <c r="U253">
        <v>2.9</v>
      </c>
      <c r="V253" t="s">
        <v>1126</v>
      </c>
      <c r="W253" t="s">
        <v>1127</v>
      </c>
      <c r="Y253">
        <v>1</v>
      </c>
      <c r="Z253" t="s">
        <v>1132</v>
      </c>
      <c r="AA253">
        <v>76460</v>
      </c>
      <c r="AB253">
        <v>3193</v>
      </c>
      <c r="AD253">
        <v>0</v>
      </c>
      <c r="AE253">
        <v>0</v>
      </c>
      <c r="AF253">
        <v>38347</v>
      </c>
      <c r="AG253">
        <v>118000</v>
      </c>
    </row>
    <row r="254" spans="1:33" hidden="1" x14ac:dyDescent="0.25">
      <c r="A254" t="s">
        <v>1723</v>
      </c>
      <c r="B254" t="s">
        <v>680</v>
      </c>
      <c r="C254" t="s">
        <v>163</v>
      </c>
      <c r="D254" t="s">
        <v>1117</v>
      </c>
      <c r="E254">
        <v>1980</v>
      </c>
      <c r="F254" t="s">
        <v>680</v>
      </c>
      <c r="G254" t="s">
        <v>743</v>
      </c>
      <c r="H254" t="s">
        <v>1195</v>
      </c>
      <c r="I254" t="s">
        <v>1196</v>
      </c>
      <c r="J254" t="s">
        <v>1120</v>
      </c>
      <c r="K254" t="s">
        <v>1121</v>
      </c>
      <c r="L254" t="s">
        <v>1724</v>
      </c>
      <c r="M254" t="s">
        <v>680</v>
      </c>
      <c r="N254" t="s">
        <v>1195</v>
      </c>
      <c r="O254" t="s">
        <v>1196</v>
      </c>
      <c r="P254" t="s">
        <v>996</v>
      </c>
      <c r="Q254" t="s">
        <v>1728</v>
      </c>
      <c r="R254">
        <v>1981</v>
      </c>
      <c r="S254" t="s">
        <v>1729</v>
      </c>
      <c r="T254" t="s">
        <v>1730</v>
      </c>
      <c r="U254">
        <v>3</v>
      </c>
      <c r="V254" t="s">
        <v>1126</v>
      </c>
      <c r="W254" t="s">
        <v>1127</v>
      </c>
      <c r="Y254">
        <v>1</v>
      </c>
      <c r="Z254" t="s">
        <v>1132</v>
      </c>
      <c r="AA254">
        <v>99653</v>
      </c>
      <c r="AB254">
        <v>5466</v>
      </c>
      <c r="AD254">
        <v>0</v>
      </c>
      <c r="AE254">
        <v>0</v>
      </c>
      <c r="AF254">
        <v>93148</v>
      </c>
      <c r="AG254">
        <v>198267</v>
      </c>
    </row>
    <row r="255" spans="1:33" hidden="1" x14ac:dyDescent="0.25">
      <c r="A255" t="s">
        <v>1723</v>
      </c>
      <c r="B255" t="s">
        <v>680</v>
      </c>
      <c r="C255" t="s">
        <v>163</v>
      </c>
      <c r="D255" t="s">
        <v>1117</v>
      </c>
      <c r="E255">
        <v>1981</v>
      </c>
      <c r="F255" t="s">
        <v>680</v>
      </c>
      <c r="G255" t="s">
        <v>743</v>
      </c>
      <c r="H255" t="s">
        <v>1195</v>
      </c>
      <c r="I255" t="s">
        <v>1196</v>
      </c>
      <c r="J255" t="s">
        <v>1120</v>
      </c>
      <c r="K255" t="s">
        <v>1121</v>
      </c>
      <c r="L255" t="s">
        <v>1724</v>
      </c>
      <c r="M255" t="s">
        <v>680</v>
      </c>
      <c r="N255" t="s">
        <v>1195</v>
      </c>
      <c r="O255" t="s">
        <v>1196</v>
      </c>
      <c r="P255" t="s">
        <v>996</v>
      </c>
      <c r="Q255" t="s">
        <v>1731</v>
      </c>
      <c r="R255">
        <v>1982</v>
      </c>
      <c r="S255" t="s">
        <v>1732</v>
      </c>
      <c r="T255" t="s">
        <v>1733</v>
      </c>
      <c r="U255">
        <v>2.5</v>
      </c>
      <c r="V255" t="s">
        <v>1126</v>
      </c>
      <c r="W255" t="s">
        <v>1127</v>
      </c>
      <c r="Y255">
        <v>1</v>
      </c>
      <c r="Z255" t="s">
        <v>1132</v>
      </c>
      <c r="AA255">
        <v>64484</v>
      </c>
      <c r="AB255">
        <v>9721</v>
      </c>
      <c r="AD255">
        <v>0</v>
      </c>
      <c r="AE255">
        <v>0</v>
      </c>
      <c r="AF255">
        <v>77795</v>
      </c>
      <c r="AG255">
        <v>152000</v>
      </c>
    </row>
    <row r="256" spans="1:33" hidden="1" x14ac:dyDescent="0.25">
      <c r="A256" t="s">
        <v>1723</v>
      </c>
      <c r="B256" t="s">
        <v>680</v>
      </c>
      <c r="C256" t="s">
        <v>163</v>
      </c>
      <c r="D256" t="s">
        <v>1117</v>
      </c>
      <c r="E256">
        <v>1982</v>
      </c>
      <c r="F256" t="s">
        <v>680</v>
      </c>
      <c r="G256" t="s">
        <v>743</v>
      </c>
      <c r="H256" t="s">
        <v>1195</v>
      </c>
      <c r="I256" t="s">
        <v>1196</v>
      </c>
      <c r="J256" t="s">
        <v>1120</v>
      </c>
      <c r="K256" t="s">
        <v>1121</v>
      </c>
      <c r="L256" t="s">
        <v>1724</v>
      </c>
      <c r="M256" t="s">
        <v>680</v>
      </c>
      <c r="N256" t="s">
        <v>1195</v>
      </c>
      <c r="O256" t="s">
        <v>1196</v>
      </c>
      <c r="P256" t="s">
        <v>1002</v>
      </c>
      <c r="Q256" t="s">
        <v>1734</v>
      </c>
      <c r="R256">
        <v>1983</v>
      </c>
      <c r="S256" t="s">
        <v>1735</v>
      </c>
      <c r="T256" t="s">
        <v>1736</v>
      </c>
      <c r="U256">
        <v>5.3</v>
      </c>
      <c r="V256" t="s">
        <v>1126</v>
      </c>
      <c r="W256" t="s">
        <v>1127</v>
      </c>
      <c r="X256" t="s">
        <v>1737</v>
      </c>
      <c r="Y256">
        <v>1</v>
      </c>
      <c r="Z256" t="s">
        <v>1132</v>
      </c>
      <c r="AA256">
        <v>76438</v>
      </c>
      <c r="AB256">
        <v>772</v>
      </c>
      <c r="AD256">
        <v>0</v>
      </c>
      <c r="AE256">
        <v>0</v>
      </c>
      <c r="AF256">
        <v>408690</v>
      </c>
      <c r="AG256">
        <v>485900</v>
      </c>
    </row>
    <row r="257" spans="1:33" hidden="1" x14ac:dyDescent="0.25">
      <c r="A257" t="s">
        <v>1723</v>
      </c>
      <c r="B257" t="s">
        <v>680</v>
      </c>
      <c r="C257" t="s">
        <v>163</v>
      </c>
      <c r="D257" t="s">
        <v>1117</v>
      </c>
      <c r="E257">
        <v>1983</v>
      </c>
      <c r="F257" t="s">
        <v>680</v>
      </c>
      <c r="G257" t="s">
        <v>743</v>
      </c>
      <c r="H257" t="s">
        <v>1195</v>
      </c>
      <c r="I257" t="s">
        <v>1196</v>
      </c>
      <c r="J257" t="s">
        <v>1120</v>
      </c>
      <c r="K257" t="s">
        <v>1121</v>
      </c>
      <c r="L257" t="s">
        <v>1724</v>
      </c>
      <c r="M257" t="s">
        <v>680</v>
      </c>
      <c r="N257" t="s">
        <v>1195</v>
      </c>
      <c r="O257" t="s">
        <v>1196</v>
      </c>
      <c r="P257" t="s">
        <v>1002</v>
      </c>
      <c r="Q257" t="s">
        <v>1738</v>
      </c>
      <c r="R257">
        <v>1984</v>
      </c>
      <c r="S257" t="s">
        <v>1739</v>
      </c>
      <c r="T257" t="s">
        <v>1740</v>
      </c>
      <c r="U257">
        <v>4.9000000000000004</v>
      </c>
      <c r="V257" t="s">
        <v>1138</v>
      </c>
      <c r="W257" t="s">
        <v>1127</v>
      </c>
      <c r="X257" t="s">
        <v>1741</v>
      </c>
      <c r="Y257">
        <v>1</v>
      </c>
      <c r="Z257" t="s">
        <v>1132</v>
      </c>
      <c r="AA257">
        <v>47221</v>
      </c>
      <c r="AB257">
        <v>5719</v>
      </c>
      <c r="AD257">
        <v>0</v>
      </c>
      <c r="AE257">
        <v>0</v>
      </c>
      <c r="AF257">
        <v>131060</v>
      </c>
      <c r="AG257">
        <v>184000</v>
      </c>
    </row>
    <row r="258" spans="1:33" hidden="1" x14ac:dyDescent="0.25">
      <c r="A258" t="s">
        <v>1723</v>
      </c>
      <c r="B258" t="s">
        <v>680</v>
      </c>
      <c r="C258" t="s">
        <v>163</v>
      </c>
      <c r="D258" t="s">
        <v>1117</v>
      </c>
      <c r="E258">
        <v>1983</v>
      </c>
      <c r="F258" t="s">
        <v>680</v>
      </c>
      <c r="G258" t="s">
        <v>743</v>
      </c>
      <c r="H258" t="s">
        <v>1195</v>
      </c>
      <c r="I258" t="s">
        <v>1196</v>
      </c>
      <c r="J258" t="s">
        <v>1120</v>
      </c>
      <c r="K258" t="s">
        <v>1121</v>
      </c>
      <c r="L258" t="s">
        <v>1724</v>
      </c>
      <c r="M258" t="s">
        <v>680</v>
      </c>
      <c r="N258" t="s">
        <v>1195</v>
      </c>
      <c r="O258" t="s">
        <v>1196</v>
      </c>
      <c r="P258" t="s">
        <v>1002</v>
      </c>
      <c r="Q258" t="s">
        <v>1742</v>
      </c>
      <c r="R258">
        <v>1984</v>
      </c>
      <c r="S258" t="s">
        <v>1200</v>
      </c>
      <c r="T258" t="s">
        <v>1743</v>
      </c>
      <c r="U258">
        <v>5.6</v>
      </c>
      <c r="V258" t="s">
        <v>1138</v>
      </c>
      <c r="W258" t="s">
        <v>1127</v>
      </c>
      <c r="X258" t="s">
        <v>1744</v>
      </c>
      <c r="Y258">
        <v>1</v>
      </c>
      <c r="Z258" t="s">
        <v>1132</v>
      </c>
      <c r="AA258">
        <v>52336</v>
      </c>
      <c r="AB258">
        <v>1004</v>
      </c>
      <c r="AD258">
        <v>0</v>
      </c>
      <c r="AE258">
        <v>0</v>
      </c>
      <c r="AF258">
        <v>211660</v>
      </c>
      <c r="AG258">
        <v>265000</v>
      </c>
    </row>
    <row r="259" spans="1:33" hidden="1" x14ac:dyDescent="0.25">
      <c r="A259" t="s">
        <v>1723</v>
      </c>
      <c r="B259" t="s">
        <v>680</v>
      </c>
      <c r="C259" t="s">
        <v>163</v>
      </c>
      <c r="D259" t="s">
        <v>1117</v>
      </c>
      <c r="E259">
        <v>1983</v>
      </c>
      <c r="F259" t="s">
        <v>680</v>
      </c>
      <c r="G259" t="s">
        <v>743</v>
      </c>
      <c r="H259" t="s">
        <v>1195</v>
      </c>
      <c r="I259" t="s">
        <v>1196</v>
      </c>
      <c r="J259" t="s">
        <v>1120</v>
      </c>
      <c r="K259" t="s">
        <v>1121</v>
      </c>
      <c r="L259" t="s">
        <v>1724</v>
      </c>
      <c r="M259" t="s">
        <v>680</v>
      </c>
      <c r="N259" t="s">
        <v>1195</v>
      </c>
      <c r="O259" t="s">
        <v>1196</v>
      </c>
      <c r="P259" t="s">
        <v>1002</v>
      </c>
      <c r="Q259" t="s">
        <v>1745</v>
      </c>
      <c r="R259">
        <v>1984</v>
      </c>
      <c r="S259" t="s">
        <v>1746</v>
      </c>
      <c r="T259" t="s">
        <v>1747</v>
      </c>
      <c r="U259">
        <v>5</v>
      </c>
      <c r="V259" t="s">
        <v>1138</v>
      </c>
      <c r="W259" t="s">
        <v>1127</v>
      </c>
      <c r="X259" t="s">
        <v>1748</v>
      </c>
      <c r="Y259">
        <v>1</v>
      </c>
      <c r="AA259">
        <v>0</v>
      </c>
      <c r="AB259">
        <v>0</v>
      </c>
      <c r="AD259">
        <v>0</v>
      </c>
      <c r="AE259">
        <v>0</v>
      </c>
      <c r="AF259">
        <v>8500</v>
      </c>
      <c r="AG259">
        <v>8500</v>
      </c>
    </row>
    <row r="260" spans="1:33" hidden="1" x14ac:dyDescent="0.25">
      <c r="A260" t="s">
        <v>1723</v>
      </c>
      <c r="B260" t="s">
        <v>680</v>
      </c>
      <c r="C260" t="s">
        <v>163</v>
      </c>
      <c r="D260" t="s">
        <v>1117</v>
      </c>
      <c r="E260">
        <v>1984</v>
      </c>
      <c r="F260" t="s">
        <v>680</v>
      </c>
      <c r="G260" t="s">
        <v>743</v>
      </c>
      <c r="H260" t="s">
        <v>1195</v>
      </c>
      <c r="I260" t="s">
        <v>1196</v>
      </c>
      <c r="J260" t="s">
        <v>1120</v>
      </c>
      <c r="K260" t="s">
        <v>1121</v>
      </c>
      <c r="L260" t="s">
        <v>1749</v>
      </c>
      <c r="M260" t="s">
        <v>768</v>
      </c>
      <c r="N260" t="s">
        <v>1195</v>
      </c>
      <c r="O260" t="s">
        <v>1196</v>
      </c>
      <c r="P260" t="s">
        <v>1083</v>
      </c>
      <c r="Q260" t="s">
        <v>1750</v>
      </c>
      <c r="R260">
        <v>1985</v>
      </c>
      <c r="S260" t="s">
        <v>1383</v>
      </c>
      <c r="T260" t="s">
        <v>1751</v>
      </c>
      <c r="U260">
        <v>5</v>
      </c>
      <c r="V260" t="s">
        <v>1138</v>
      </c>
      <c r="W260" t="s">
        <v>1127</v>
      </c>
      <c r="X260" t="s">
        <v>1752</v>
      </c>
      <c r="Y260">
        <v>1</v>
      </c>
      <c r="Z260" t="s">
        <v>1132</v>
      </c>
      <c r="AA260">
        <v>29145</v>
      </c>
      <c r="AB260">
        <v>2749</v>
      </c>
      <c r="AD260">
        <v>0</v>
      </c>
      <c r="AE260">
        <v>0</v>
      </c>
      <c r="AF260">
        <v>18106</v>
      </c>
      <c r="AG260">
        <v>50000</v>
      </c>
    </row>
    <row r="261" spans="1:33" hidden="1" x14ac:dyDescent="0.25">
      <c r="A261" t="s">
        <v>1723</v>
      </c>
      <c r="B261" t="s">
        <v>680</v>
      </c>
      <c r="C261" t="s">
        <v>163</v>
      </c>
      <c r="D261" t="s">
        <v>1117</v>
      </c>
      <c r="E261">
        <v>1984</v>
      </c>
      <c r="F261" t="s">
        <v>680</v>
      </c>
      <c r="G261" t="s">
        <v>743</v>
      </c>
      <c r="H261" t="s">
        <v>1195</v>
      </c>
      <c r="I261" t="s">
        <v>1196</v>
      </c>
      <c r="J261" t="s">
        <v>1120</v>
      </c>
      <c r="K261" t="s">
        <v>1121</v>
      </c>
      <c r="L261" t="s">
        <v>1724</v>
      </c>
      <c r="M261" t="s">
        <v>680</v>
      </c>
      <c r="N261" t="s">
        <v>1195</v>
      </c>
      <c r="O261" t="s">
        <v>1196</v>
      </c>
      <c r="P261" t="s">
        <v>1002</v>
      </c>
      <c r="Q261" t="s">
        <v>1753</v>
      </c>
      <c r="R261">
        <v>1985</v>
      </c>
      <c r="S261" t="s">
        <v>1754</v>
      </c>
      <c r="T261" t="s">
        <v>1755</v>
      </c>
      <c r="U261">
        <v>4.4000000000000004</v>
      </c>
      <c r="V261" t="s">
        <v>1138</v>
      </c>
      <c r="W261" t="s">
        <v>1127</v>
      </c>
      <c r="X261" t="s">
        <v>1741</v>
      </c>
      <c r="Y261">
        <v>1</v>
      </c>
      <c r="Z261" t="s">
        <v>1132</v>
      </c>
      <c r="AA261">
        <v>24729</v>
      </c>
      <c r="AB261">
        <v>1329</v>
      </c>
      <c r="AD261">
        <v>0</v>
      </c>
      <c r="AE261">
        <v>0</v>
      </c>
      <c r="AF261">
        <v>496942</v>
      </c>
      <c r="AG261">
        <v>523000</v>
      </c>
    </row>
    <row r="262" spans="1:33" hidden="1" x14ac:dyDescent="0.25">
      <c r="A262" t="s">
        <v>1723</v>
      </c>
      <c r="B262" t="s">
        <v>680</v>
      </c>
      <c r="C262" t="s">
        <v>163</v>
      </c>
      <c r="D262" t="s">
        <v>1117</v>
      </c>
      <c r="E262">
        <v>1984</v>
      </c>
      <c r="F262" t="s">
        <v>680</v>
      </c>
      <c r="G262" t="s">
        <v>743</v>
      </c>
      <c r="H262" t="s">
        <v>1195</v>
      </c>
      <c r="I262" t="s">
        <v>1196</v>
      </c>
      <c r="J262" t="s">
        <v>1120</v>
      </c>
      <c r="K262" t="s">
        <v>1121</v>
      </c>
      <c r="L262" t="s">
        <v>1724</v>
      </c>
      <c r="M262" t="s">
        <v>680</v>
      </c>
      <c r="N262" t="s">
        <v>1195</v>
      </c>
      <c r="O262" t="s">
        <v>1196</v>
      </c>
      <c r="P262" t="s">
        <v>1002</v>
      </c>
      <c r="Q262" t="s">
        <v>1756</v>
      </c>
      <c r="R262">
        <v>1985</v>
      </c>
      <c r="S262" t="s">
        <v>1757</v>
      </c>
      <c r="T262" t="s">
        <v>1758</v>
      </c>
      <c r="U262">
        <v>6.7</v>
      </c>
      <c r="V262" t="s">
        <v>1138</v>
      </c>
      <c r="W262" t="s">
        <v>1127</v>
      </c>
      <c r="X262" t="s">
        <v>1744</v>
      </c>
      <c r="Y262">
        <v>1</v>
      </c>
      <c r="Z262" t="s">
        <v>1132</v>
      </c>
      <c r="AA262">
        <v>24045</v>
      </c>
      <c r="AB262">
        <v>898</v>
      </c>
      <c r="AD262">
        <v>0</v>
      </c>
      <c r="AE262">
        <v>0</v>
      </c>
      <c r="AF262">
        <v>782557</v>
      </c>
      <c r="AG262">
        <v>807500</v>
      </c>
    </row>
    <row r="263" spans="1:33" hidden="1" x14ac:dyDescent="0.25">
      <c r="A263" t="s">
        <v>1723</v>
      </c>
      <c r="B263" t="s">
        <v>680</v>
      </c>
      <c r="C263" t="s">
        <v>163</v>
      </c>
      <c r="D263" t="s">
        <v>1117</v>
      </c>
      <c r="E263">
        <v>1984</v>
      </c>
      <c r="F263" t="s">
        <v>704</v>
      </c>
      <c r="G263" t="s">
        <v>743</v>
      </c>
      <c r="H263" t="s">
        <v>1195</v>
      </c>
      <c r="I263" t="s">
        <v>1196</v>
      </c>
      <c r="J263" t="s">
        <v>1120</v>
      </c>
      <c r="K263" t="s">
        <v>1121</v>
      </c>
      <c r="L263" t="s">
        <v>1724</v>
      </c>
      <c r="M263" t="s">
        <v>704</v>
      </c>
      <c r="N263" t="s">
        <v>1195</v>
      </c>
      <c r="O263" t="s">
        <v>1196</v>
      </c>
      <c r="P263" t="s">
        <v>1002</v>
      </c>
      <c r="Q263" t="s">
        <v>1759</v>
      </c>
      <c r="R263">
        <v>1985</v>
      </c>
      <c r="S263" t="s">
        <v>1760</v>
      </c>
      <c r="T263" t="s">
        <v>1761</v>
      </c>
      <c r="U263">
        <v>4.4000000000000004</v>
      </c>
      <c r="V263" t="s">
        <v>1126</v>
      </c>
      <c r="W263" t="s">
        <v>1127</v>
      </c>
      <c r="X263" t="s">
        <v>1762</v>
      </c>
      <c r="Y263">
        <v>1</v>
      </c>
      <c r="Z263" t="s">
        <v>1132</v>
      </c>
      <c r="AA263">
        <v>23540</v>
      </c>
      <c r="AB263">
        <v>3212</v>
      </c>
      <c r="AD263">
        <v>0</v>
      </c>
      <c r="AE263">
        <v>0</v>
      </c>
      <c r="AF263">
        <v>146884</v>
      </c>
      <c r="AG263">
        <v>173636</v>
      </c>
    </row>
    <row r="264" spans="1:33" hidden="1" x14ac:dyDescent="0.25">
      <c r="A264" t="s">
        <v>1723</v>
      </c>
      <c r="B264" t="s">
        <v>680</v>
      </c>
      <c r="C264" t="s">
        <v>163</v>
      </c>
      <c r="D264" t="s">
        <v>1117</v>
      </c>
      <c r="E264">
        <v>1984</v>
      </c>
      <c r="F264" t="s">
        <v>704</v>
      </c>
      <c r="G264" t="s">
        <v>743</v>
      </c>
      <c r="H264" t="s">
        <v>1195</v>
      </c>
      <c r="I264" t="s">
        <v>1196</v>
      </c>
      <c r="J264" t="s">
        <v>1120</v>
      </c>
      <c r="K264" t="s">
        <v>1121</v>
      </c>
      <c r="L264" t="s">
        <v>1724</v>
      </c>
      <c r="M264" t="s">
        <v>704</v>
      </c>
      <c r="N264" t="s">
        <v>1195</v>
      </c>
      <c r="O264" t="s">
        <v>1196</v>
      </c>
      <c r="P264" t="s">
        <v>1002</v>
      </c>
      <c r="Q264" t="s">
        <v>1763</v>
      </c>
      <c r="R264">
        <v>1985</v>
      </c>
      <c r="S264" t="s">
        <v>1760</v>
      </c>
      <c r="T264" t="s">
        <v>1761</v>
      </c>
      <c r="U264">
        <v>4.4000000000000004</v>
      </c>
      <c r="V264" t="s">
        <v>1126</v>
      </c>
      <c r="W264" t="s">
        <v>1127</v>
      </c>
      <c r="Y264">
        <v>1</v>
      </c>
      <c r="Z264" t="s">
        <v>1132</v>
      </c>
      <c r="AA264">
        <v>25132</v>
      </c>
      <c r="AB264">
        <v>1347</v>
      </c>
      <c r="AD264">
        <v>0</v>
      </c>
      <c r="AE264">
        <v>0</v>
      </c>
      <c r="AF264">
        <v>145385</v>
      </c>
      <c r="AG264">
        <v>171864</v>
      </c>
    </row>
    <row r="265" spans="1:33" hidden="1" x14ac:dyDescent="0.25">
      <c r="A265" t="s">
        <v>1723</v>
      </c>
      <c r="B265" t="s">
        <v>680</v>
      </c>
      <c r="C265" t="s">
        <v>163</v>
      </c>
      <c r="D265" t="s">
        <v>1117</v>
      </c>
      <c r="E265">
        <v>1984</v>
      </c>
      <c r="F265" t="s">
        <v>709</v>
      </c>
      <c r="G265" t="s">
        <v>743</v>
      </c>
      <c r="H265" t="s">
        <v>1195</v>
      </c>
      <c r="I265" t="s">
        <v>1196</v>
      </c>
      <c r="J265" t="s">
        <v>1120</v>
      </c>
      <c r="K265" t="s">
        <v>1121</v>
      </c>
      <c r="L265" t="s">
        <v>1724</v>
      </c>
      <c r="M265" t="s">
        <v>709</v>
      </c>
      <c r="N265" t="s">
        <v>1195</v>
      </c>
      <c r="O265" t="s">
        <v>1196</v>
      </c>
      <c r="P265" t="s">
        <v>1002</v>
      </c>
      <c r="Q265" t="s">
        <v>1764</v>
      </c>
      <c r="R265">
        <v>1985</v>
      </c>
      <c r="S265" t="s">
        <v>1383</v>
      </c>
      <c r="T265" t="s">
        <v>1765</v>
      </c>
      <c r="U265">
        <v>6</v>
      </c>
      <c r="V265" t="s">
        <v>1126</v>
      </c>
      <c r="W265" t="s">
        <v>1127</v>
      </c>
      <c r="X265" t="s">
        <v>1766</v>
      </c>
      <c r="Y265">
        <v>1</v>
      </c>
      <c r="Z265" t="s">
        <v>1132</v>
      </c>
      <c r="AA265">
        <v>22400</v>
      </c>
      <c r="AB265">
        <v>2242</v>
      </c>
      <c r="AD265">
        <v>0</v>
      </c>
      <c r="AE265">
        <v>0</v>
      </c>
      <c r="AF265">
        <v>45099</v>
      </c>
      <c r="AG265">
        <v>69741</v>
      </c>
    </row>
    <row r="266" spans="1:33" hidden="1" x14ac:dyDescent="0.25">
      <c r="A266" t="s">
        <v>1723</v>
      </c>
      <c r="B266" t="s">
        <v>680</v>
      </c>
      <c r="C266" t="s">
        <v>163</v>
      </c>
      <c r="D266" t="s">
        <v>1117</v>
      </c>
      <c r="E266">
        <v>1984</v>
      </c>
      <c r="F266" t="s">
        <v>709</v>
      </c>
      <c r="G266" t="s">
        <v>743</v>
      </c>
      <c r="H266" t="s">
        <v>1195</v>
      </c>
      <c r="I266" t="s">
        <v>1196</v>
      </c>
      <c r="J266" t="s">
        <v>1120</v>
      </c>
      <c r="K266" t="s">
        <v>1121</v>
      </c>
      <c r="L266" t="s">
        <v>1724</v>
      </c>
      <c r="M266" t="s">
        <v>709</v>
      </c>
      <c r="N266" t="s">
        <v>1195</v>
      </c>
      <c r="O266" t="s">
        <v>1196</v>
      </c>
      <c r="P266" t="s">
        <v>1002</v>
      </c>
      <c r="Q266" t="s">
        <v>1767</v>
      </c>
      <c r="R266">
        <v>1985</v>
      </c>
      <c r="S266" t="s">
        <v>1383</v>
      </c>
      <c r="T266" t="s">
        <v>1765</v>
      </c>
      <c r="U266">
        <v>6</v>
      </c>
      <c r="V266" t="s">
        <v>1126</v>
      </c>
      <c r="W266" t="s">
        <v>1127</v>
      </c>
      <c r="Y266">
        <v>1</v>
      </c>
      <c r="Z266" t="s">
        <v>1132</v>
      </c>
      <c r="AA266">
        <v>22346</v>
      </c>
      <c r="AB266">
        <v>2196</v>
      </c>
      <c r="AD266">
        <v>0</v>
      </c>
      <c r="AE266">
        <v>0</v>
      </c>
      <c r="AF266">
        <v>44917</v>
      </c>
      <c r="AG266">
        <v>69459</v>
      </c>
    </row>
    <row r="267" spans="1:33" hidden="1" x14ac:dyDescent="0.25">
      <c r="A267" t="s">
        <v>1723</v>
      </c>
      <c r="B267" t="s">
        <v>680</v>
      </c>
      <c r="C267" t="s">
        <v>163</v>
      </c>
      <c r="D267" t="s">
        <v>1117</v>
      </c>
      <c r="E267">
        <v>1985</v>
      </c>
      <c r="F267" t="s">
        <v>678</v>
      </c>
      <c r="G267" t="s">
        <v>743</v>
      </c>
      <c r="H267" t="s">
        <v>1195</v>
      </c>
      <c r="I267" t="s">
        <v>1196</v>
      </c>
      <c r="J267" t="s">
        <v>1120</v>
      </c>
      <c r="K267" t="s">
        <v>1121</v>
      </c>
      <c r="L267" t="s">
        <v>1724</v>
      </c>
      <c r="M267" t="s">
        <v>678</v>
      </c>
      <c r="N267" t="s">
        <v>1195</v>
      </c>
      <c r="O267" t="s">
        <v>1196</v>
      </c>
      <c r="P267" t="s">
        <v>1002</v>
      </c>
      <c r="Q267" t="s">
        <v>1768</v>
      </c>
      <c r="R267">
        <v>1986</v>
      </c>
      <c r="S267" t="s">
        <v>1215</v>
      </c>
      <c r="T267" t="s">
        <v>1769</v>
      </c>
      <c r="U267">
        <v>4.8</v>
      </c>
      <c r="V267" t="s">
        <v>1126</v>
      </c>
      <c r="W267" t="s">
        <v>1127</v>
      </c>
      <c r="Y267">
        <v>1</v>
      </c>
      <c r="Z267" t="s">
        <v>1132</v>
      </c>
      <c r="AA267">
        <v>52297</v>
      </c>
      <c r="AB267">
        <v>1785</v>
      </c>
      <c r="AD267">
        <v>0</v>
      </c>
      <c r="AE267">
        <v>0</v>
      </c>
      <c r="AF267">
        <v>39962</v>
      </c>
      <c r="AG267">
        <v>94044</v>
      </c>
    </row>
    <row r="268" spans="1:33" hidden="1" x14ac:dyDescent="0.25">
      <c r="A268" t="s">
        <v>1723</v>
      </c>
      <c r="B268" t="s">
        <v>680</v>
      </c>
      <c r="C268" t="s">
        <v>163</v>
      </c>
      <c r="D268" t="s">
        <v>1117</v>
      </c>
      <c r="E268">
        <v>1985</v>
      </c>
      <c r="F268" t="s">
        <v>680</v>
      </c>
      <c r="G268" t="s">
        <v>743</v>
      </c>
      <c r="H268" t="s">
        <v>1195</v>
      </c>
      <c r="I268" t="s">
        <v>1196</v>
      </c>
      <c r="J268" t="s">
        <v>1120</v>
      </c>
      <c r="K268" t="s">
        <v>1121</v>
      </c>
      <c r="L268" t="s">
        <v>1724</v>
      </c>
      <c r="M268" t="s">
        <v>680</v>
      </c>
      <c r="N268" t="s">
        <v>1195</v>
      </c>
      <c r="O268" t="s">
        <v>1196</v>
      </c>
      <c r="P268" t="s">
        <v>1002</v>
      </c>
      <c r="Q268" t="s">
        <v>1770</v>
      </c>
      <c r="R268">
        <v>1986</v>
      </c>
      <c r="S268" t="s">
        <v>1771</v>
      </c>
      <c r="T268" t="s">
        <v>1772</v>
      </c>
      <c r="U268">
        <v>6.3</v>
      </c>
      <c r="V268" t="s">
        <v>1138</v>
      </c>
      <c r="W268" t="s">
        <v>1127</v>
      </c>
      <c r="X268" t="s">
        <v>1773</v>
      </c>
      <c r="Y268">
        <v>1</v>
      </c>
      <c r="Z268" t="s">
        <v>1132</v>
      </c>
      <c r="AA268">
        <v>52620</v>
      </c>
      <c r="AB268">
        <v>1643</v>
      </c>
      <c r="AD268">
        <v>0</v>
      </c>
      <c r="AE268">
        <v>0</v>
      </c>
      <c r="AF268">
        <v>295568</v>
      </c>
      <c r="AG268">
        <v>349831</v>
      </c>
    </row>
    <row r="269" spans="1:33" hidden="1" x14ac:dyDescent="0.25">
      <c r="A269" t="s">
        <v>1723</v>
      </c>
      <c r="B269" t="s">
        <v>680</v>
      </c>
      <c r="C269" t="s">
        <v>163</v>
      </c>
      <c r="D269" t="s">
        <v>1117</v>
      </c>
      <c r="E269">
        <v>1985</v>
      </c>
      <c r="F269" t="s">
        <v>680</v>
      </c>
      <c r="G269" t="s">
        <v>743</v>
      </c>
      <c r="H269" t="s">
        <v>1195</v>
      </c>
      <c r="I269" t="s">
        <v>1196</v>
      </c>
      <c r="J269" t="s">
        <v>1120</v>
      </c>
      <c r="K269" t="s">
        <v>1121</v>
      </c>
      <c r="L269" t="s">
        <v>1724</v>
      </c>
      <c r="M269" t="s">
        <v>680</v>
      </c>
      <c r="N269" t="s">
        <v>1195</v>
      </c>
      <c r="O269" t="s">
        <v>1196</v>
      </c>
      <c r="P269" t="s">
        <v>1002</v>
      </c>
      <c r="Q269" t="s">
        <v>1774</v>
      </c>
      <c r="R269">
        <v>1986</v>
      </c>
      <c r="S269" t="s">
        <v>1775</v>
      </c>
      <c r="T269" t="s">
        <v>1776</v>
      </c>
      <c r="U269">
        <v>6.9</v>
      </c>
      <c r="V269" t="s">
        <v>1138</v>
      </c>
      <c r="W269" t="s">
        <v>1127</v>
      </c>
      <c r="X269" t="s">
        <v>1777</v>
      </c>
      <c r="Y269">
        <v>1</v>
      </c>
      <c r="Z269" t="s">
        <v>1132</v>
      </c>
      <c r="AA269">
        <v>51023</v>
      </c>
      <c r="AB269">
        <v>1860</v>
      </c>
      <c r="AD269">
        <v>0</v>
      </c>
      <c r="AE269">
        <v>0</v>
      </c>
      <c r="AF269">
        <v>470397</v>
      </c>
      <c r="AG269">
        <v>523280</v>
      </c>
    </row>
    <row r="270" spans="1:33" hidden="1" x14ac:dyDescent="0.25">
      <c r="A270" t="s">
        <v>1723</v>
      </c>
      <c r="B270" t="s">
        <v>680</v>
      </c>
      <c r="C270" t="s">
        <v>163</v>
      </c>
      <c r="D270" t="s">
        <v>1117</v>
      </c>
      <c r="E270">
        <v>1985</v>
      </c>
      <c r="F270" t="s">
        <v>709</v>
      </c>
      <c r="G270" t="s">
        <v>743</v>
      </c>
      <c r="H270" t="s">
        <v>1195</v>
      </c>
      <c r="I270" t="s">
        <v>1196</v>
      </c>
      <c r="J270" t="s">
        <v>1120</v>
      </c>
      <c r="K270" t="s">
        <v>1121</v>
      </c>
      <c r="L270" t="s">
        <v>1724</v>
      </c>
      <c r="M270" t="s">
        <v>709</v>
      </c>
      <c r="N270" t="s">
        <v>1195</v>
      </c>
      <c r="O270" t="s">
        <v>1196</v>
      </c>
      <c r="P270" t="s">
        <v>1002</v>
      </c>
      <c r="Q270" t="s">
        <v>1778</v>
      </c>
      <c r="R270">
        <v>1986</v>
      </c>
      <c r="S270" t="s">
        <v>1215</v>
      </c>
      <c r="T270" t="s">
        <v>1769</v>
      </c>
      <c r="U270">
        <v>4.5</v>
      </c>
      <c r="V270" t="s">
        <v>1126</v>
      </c>
      <c r="W270" t="s">
        <v>1127</v>
      </c>
      <c r="X270" t="s">
        <v>1779</v>
      </c>
      <c r="Y270">
        <v>1</v>
      </c>
      <c r="AA270">
        <v>0</v>
      </c>
      <c r="AB270">
        <v>0</v>
      </c>
      <c r="AD270">
        <v>0</v>
      </c>
      <c r="AE270">
        <v>0</v>
      </c>
      <c r="AF270">
        <v>29600</v>
      </c>
      <c r="AG270">
        <v>29600</v>
      </c>
    </row>
    <row r="271" spans="1:33" hidden="1" x14ac:dyDescent="0.25">
      <c r="A271" t="s">
        <v>1723</v>
      </c>
      <c r="B271" t="s">
        <v>680</v>
      </c>
      <c r="C271" t="s">
        <v>163</v>
      </c>
      <c r="D271" t="s">
        <v>1117</v>
      </c>
      <c r="E271">
        <v>1986</v>
      </c>
      <c r="F271" t="s">
        <v>680</v>
      </c>
      <c r="G271" t="s">
        <v>743</v>
      </c>
      <c r="H271" t="s">
        <v>1195</v>
      </c>
      <c r="I271" t="s">
        <v>1196</v>
      </c>
      <c r="J271" t="s">
        <v>1120</v>
      </c>
      <c r="K271" t="s">
        <v>1121</v>
      </c>
      <c r="L271" t="s">
        <v>1724</v>
      </c>
      <c r="M271" t="s">
        <v>680</v>
      </c>
      <c r="N271" t="s">
        <v>1195</v>
      </c>
      <c r="O271" t="s">
        <v>1196</v>
      </c>
      <c r="P271" t="s">
        <v>1002</v>
      </c>
      <c r="Q271" t="s">
        <v>1780</v>
      </c>
      <c r="R271">
        <v>1987</v>
      </c>
      <c r="S271" t="s">
        <v>1781</v>
      </c>
      <c r="T271" t="s">
        <v>1224</v>
      </c>
      <c r="U271">
        <v>4.9000000000000004</v>
      </c>
      <c r="V271" t="s">
        <v>1138</v>
      </c>
      <c r="W271" t="s">
        <v>1127</v>
      </c>
      <c r="X271" t="s">
        <v>1782</v>
      </c>
      <c r="Y271">
        <v>1</v>
      </c>
      <c r="Z271" t="s">
        <v>1132</v>
      </c>
      <c r="AA271">
        <v>50855</v>
      </c>
      <c r="AB271">
        <v>488</v>
      </c>
      <c r="AD271">
        <v>0</v>
      </c>
      <c r="AE271">
        <v>0</v>
      </c>
      <c r="AF271">
        <v>270549</v>
      </c>
      <c r="AG271">
        <v>321892</v>
      </c>
    </row>
    <row r="272" spans="1:33" hidden="1" x14ac:dyDescent="0.25">
      <c r="A272" t="s">
        <v>1723</v>
      </c>
      <c r="B272" t="s">
        <v>680</v>
      </c>
      <c r="C272" t="s">
        <v>163</v>
      </c>
      <c r="D272" t="s">
        <v>1117</v>
      </c>
      <c r="E272">
        <v>1986</v>
      </c>
      <c r="F272" t="s">
        <v>680</v>
      </c>
      <c r="G272" t="s">
        <v>743</v>
      </c>
      <c r="H272" t="s">
        <v>1195</v>
      </c>
      <c r="I272" t="s">
        <v>1196</v>
      </c>
      <c r="J272" t="s">
        <v>1120</v>
      </c>
      <c r="K272" t="s">
        <v>1121</v>
      </c>
      <c r="L272" t="s">
        <v>1724</v>
      </c>
      <c r="M272" t="s">
        <v>680</v>
      </c>
      <c r="N272" t="s">
        <v>1195</v>
      </c>
      <c r="O272" t="s">
        <v>1196</v>
      </c>
      <c r="P272" t="s">
        <v>1002</v>
      </c>
      <c r="Q272" t="s">
        <v>1783</v>
      </c>
      <c r="R272">
        <v>1987</v>
      </c>
      <c r="S272" t="s">
        <v>1784</v>
      </c>
      <c r="T272" t="s">
        <v>1785</v>
      </c>
      <c r="U272">
        <v>5.4</v>
      </c>
      <c r="V272" t="s">
        <v>1138</v>
      </c>
      <c r="W272" t="s">
        <v>1127</v>
      </c>
      <c r="X272" t="s">
        <v>1786</v>
      </c>
      <c r="Y272">
        <v>1</v>
      </c>
      <c r="Z272" t="s">
        <v>1132</v>
      </c>
      <c r="AA272">
        <v>50894</v>
      </c>
      <c r="AB272">
        <v>0</v>
      </c>
      <c r="AD272">
        <v>0</v>
      </c>
      <c r="AE272">
        <v>0</v>
      </c>
      <c r="AF272">
        <v>1785127</v>
      </c>
      <c r="AG272">
        <v>1836021</v>
      </c>
    </row>
    <row r="273" spans="1:33" hidden="1" x14ac:dyDescent="0.25">
      <c r="A273" t="s">
        <v>1723</v>
      </c>
      <c r="B273" t="s">
        <v>680</v>
      </c>
      <c r="C273" t="s">
        <v>163</v>
      </c>
      <c r="D273" t="s">
        <v>1117</v>
      </c>
      <c r="E273">
        <v>1986</v>
      </c>
      <c r="F273" t="s">
        <v>704</v>
      </c>
      <c r="G273" t="s">
        <v>743</v>
      </c>
      <c r="H273" t="s">
        <v>1195</v>
      </c>
      <c r="I273" t="s">
        <v>1196</v>
      </c>
      <c r="J273" t="s">
        <v>1120</v>
      </c>
      <c r="K273" t="s">
        <v>1121</v>
      </c>
      <c r="L273" t="s">
        <v>1724</v>
      </c>
      <c r="M273" t="s">
        <v>704</v>
      </c>
      <c r="N273" t="s">
        <v>1195</v>
      </c>
      <c r="O273" t="s">
        <v>1196</v>
      </c>
      <c r="P273" t="s">
        <v>1002</v>
      </c>
      <c r="Q273" t="s">
        <v>1787</v>
      </c>
      <c r="R273">
        <v>1987</v>
      </c>
      <c r="S273" t="s">
        <v>1226</v>
      </c>
      <c r="T273" t="s">
        <v>1785</v>
      </c>
      <c r="U273">
        <v>3.8</v>
      </c>
      <c r="V273" t="s">
        <v>1126</v>
      </c>
      <c r="W273" t="s">
        <v>1127</v>
      </c>
      <c r="Y273">
        <v>1</v>
      </c>
      <c r="AA273">
        <v>0</v>
      </c>
      <c r="AB273">
        <v>0</v>
      </c>
      <c r="AD273">
        <v>0</v>
      </c>
      <c r="AE273">
        <v>0</v>
      </c>
      <c r="AF273">
        <v>12853</v>
      </c>
      <c r="AG273">
        <v>12853</v>
      </c>
    </row>
    <row r="274" spans="1:33" hidden="1" x14ac:dyDescent="0.25">
      <c r="A274" t="s">
        <v>1723</v>
      </c>
      <c r="B274" t="s">
        <v>680</v>
      </c>
      <c r="C274" t="s">
        <v>163</v>
      </c>
      <c r="D274" t="s">
        <v>1117</v>
      </c>
      <c r="E274">
        <v>1986</v>
      </c>
      <c r="F274" t="s">
        <v>709</v>
      </c>
      <c r="G274" t="s">
        <v>743</v>
      </c>
      <c r="H274" t="s">
        <v>1195</v>
      </c>
      <c r="I274" t="s">
        <v>1196</v>
      </c>
      <c r="J274" t="s">
        <v>1120</v>
      </c>
      <c r="K274" t="s">
        <v>1121</v>
      </c>
      <c r="L274" t="s">
        <v>1724</v>
      </c>
      <c r="M274" t="s">
        <v>814</v>
      </c>
      <c r="P274" t="s">
        <v>1002</v>
      </c>
      <c r="Q274" t="s">
        <v>1788</v>
      </c>
      <c r="R274">
        <v>1987</v>
      </c>
      <c r="S274" t="s">
        <v>1223</v>
      </c>
      <c r="T274" t="s">
        <v>1789</v>
      </c>
      <c r="U274">
        <v>4.7</v>
      </c>
      <c r="V274" t="s">
        <v>1126</v>
      </c>
      <c r="W274" t="s">
        <v>1127</v>
      </c>
      <c r="X274" t="s">
        <v>1790</v>
      </c>
      <c r="Y274">
        <v>1</v>
      </c>
      <c r="AA274">
        <v>0</v>
      </c>
      <c r="AB274">
        <v>0</v>
      </c>
      <c r="AD274">
        <v>0</v>
      </c>
      <c r="AE274">
        <v>0</v>
      </c>
      <c r="AF274">
        <v>13406</v>
      </c>
      <c r="AG274">
        <v>13406</v>
      </c>
    </row>
    <row r="275" spans="1:33" hidden="1" x14ac:dyDescent="0.25">
      <c r="A275" t="s">
        <v>1723</v>
      </c>
      <c r="B275" t="s">
        <v>680</v>
      </c>
      <c r="C275" t="s">
        <v>163</v>
      </c>
      <c r="D275" t="s">
        <v>1117</v>
      </c>
      <c r="E275">
        <v>1987</v>
      </c>
      <c r="F275" t="s">
        <v>680</v>
      </c>
      <c r="G275" t="s">
        <v>743</v>
      </c>
      <c r="H275" t="s">
        <v>1195</v>
      </c>
      <c r="I275" t="s">
        <v>1196</v>
      </c>
      <c r="J275" t="s">
        <v>1120</v>
      </c>
      <c r="K275" t="s">
        <v>1121</v>
      </c>
      <c r="L275" t="s">
        <v>1749</v>
      </c>
      <c r="M275" t="s">
        <v>768</v>
      </c>
      <c r="N275" t="s">
        <v>1195</v>
      </c>
      <c r="O275" t="s">
        <v>1196</v>
      </c>
      <c r="P275" t="s">
        <v>1083</v>
      </c>
      <c r="Q275" t="s">
        <v>1791</v>
      </c>
      <c r="R275">
        <v>1988</v>
      </c>
      <c r="S275" t="s">
        <v>1792</v>
      </c>
      <c r="T275" t="s">
        <v>1792</v>
      </c>
      <c r="U275">
        <v>5.9</v>
      </c>
      <c r="V275" t="s">
        <v>1138</v>
      </c>
      <c r="W275" t="s">
        <v>1127</v>
      </c>
      <c r="X275" t="s">
        <v>1793</v>
      </c>
      <c r="Y275">
        <v>1</v>
      </c>
      <c r="Z275" t="s">
        <v>1132</v>
      </c>
      <c r="AA275">
        <v>31410</v>
      </c>
      <c r="AB275">
        <v>488</v>
      </c>
      <c r="AD275">
        <v>0</v>
      </c>
      <c r="AE275">
        <v>0</v>
      </c>
      <c r="AF275">
        <v>69712</v>
      </c>
      <c r="AG275">
        <v>101610</v>
      </c>
    </row>
    <row r="276" spans="1:33" hidden="1" x14ac:dyDescent="0.25">
      <c r="A276" t="s">
        <v>1723</v>
      </c>
      <c r="B276" t="s">
        <v>680</v>
      </c>
      <c r="C276" t="s">
        <v>163</v>
      </c>
      <c r="D276" t="s">
        <v>1117</v>
      </c>
      <c r="E276">
        <v>1987</v>
      </c>
      <c r="F276" t="s">
        <v>680</v>
      </c>
      <c r="G276" t="s">
        <v>743</v>
      </c>
      <c r="H276" t="s">
        <v>1195</v>
      </c>
      <c r="I276" t="s">
        <v>1196</v>
      </c>
      <c r="J276" t="s">
        <v>1120</v>
      </c>
      <c r="K276" t="s">
        <v>1121</v>
      </c>
      <c r="L276" t="s">
        <v>1724</v>
      </c>
      <c r="M276" t="s">
        <v>680</v>
      </c>
      <c r="N276" t="s">
        <v>1195</v>
      </c>
      <c r="O276" t="s">
        <v>1196</v>
      </c>
      <c r="P276" t="s">
        <v>1002</v>
      </c>
      <c r="Q276" t="s">
        <v>1794</v>
      </c>
      <c r="R276">
        <v>1988</v>
      </c>
      <c r="S276" t="s">
        <v>1795</v>
      </c>
      <c r="T276" t="s">
        <v>1796</v>
      </c>
      <c r="U276">
        <v>5.7</v>
      </c>
      <c r="V276" t="s">
        <v>1138</v>
      </c>
      <c r="W276" t="s">
        <v>1127</v>
      </c>
      <c r="X276" t="s">
        <v>1797</v>
      </c>
      <c r="Y276">
        <v>1</v>
      </c>
      <c r="Z276" t="s">
        <v>1132</v>
      </c>
      <c r="AA276">
        <v>51528</v>
      </c>
      <c r="AB276">
        <v>521</v>
      </c>
      <c r="AD276">
        <v>0</v>
      </c>
      <c r="AE276">
        <v>0</v>
      </c>
      <c r="AF276">
        <v>1711485</v>
      </c>
      <c r="AG276">
        <v>1763534</v>
      </c>
    </row>
    <row r="277" spans="1:33" hidden="1" x14ac:dyDescent="0.25">
      <c r="A277" t="s">
        <v>1723</v>
      </c>
      <c r="B277" t="s">
        <v>680</v>
      </c>
      <c r="C277" t="s">
        <v>163</v>
      </c>
      <c r="D277" t="s">
        <v>1117</v>
      </c>
      <c r="E277">
        <v>1987</v>
      </c>
      <c r="F277" t="s">
        <v>680</v>
      </c>
      <c r="G277" t="s">
        <v>743</v>
      </c>
      <c r="H277" t="s">
        <v>1195</v>
      </c>
      <c r="I277" t="s">
        <v>1196</v>
      </c>
      <c r="J277" t="s">
        <v>1120</v>
      </c>
      <c r="K277" t="s">
        <v>1121</v>
      </c>
      <c r="L277" t="s">
        <v>1724</v>
      </c>
      <c r="M277" t="s">
        <v>680</v>
      </c>
      <c r="N277" t="s">
        <v>1195</v>
      </c>
      <c r="O277" t="s">
        <v>1196</v>
      </c>
      <c r="P277" t="s">
        <v>1002</v>
      </c>
      <c r="Q277" t="s">
        <v>1798</v>
      </c>
      <c r="R277">
        <v>1988</v>
      </c>
      <c r="S277" t="s">
        <v>1229</v>
      </c>
      <c r="T277" t="s">
        <v>1799</v>
      </c>
      <c r="U277">
        <v>4.8</v>
      </c>
      <c r="V277" t="s">
        <v>1138</v>
      </c>
      <c r="W277" t="s">
        <v>1127</v>
      </c>
      <c r="X277" t="s">
        <v>1800</v>
      </c>
      <c r="Y277">
        <v>1</v>
      </c>
      <c r="Z277" t="s">
        <v>1132</v>
      </c>
      <c r="AA277">
        <v>31103</v>
      </c>
      <c r="AB277">
        <v>714</v>
      </c>
      <c r="AD277">
        <v>0</v>
      </c>
      <c r="AE277">
        <v>0</v>
      </c>
      <c r="AF277">
        <v>299641</v>
      </c>
      <c r="AG277">
        <v>331458</v>
      </c>
    </row>
    <row r="278" spans="1:33" hidden="1" x14ac:dyDescent="0.25">
      <c r="A278" t="s">
        <v>1723</v>
      </c>
      <c r="B278" t="s">
        <v>680</v>
      </c>
      <c r="C278" t="s">
        <v>163</v>
      </c>
      <c r="D278" t="s">
        <v>1117</v>
      </c>
      <c r="E278">
        <v>1987</v>
      </c>
      <c r="F278" t="s">
        <v>709</v>
      </c>
      <c r="G278" t="s">
        <v>743</v>
      </c>
      <c r="H278" t="s">
        <v>1195</v>
      </c>
      <c r="I278" t="s">
        <v>1196</v>
      </c>
      <c r="J278" t="s">
        <v>1120</v>
      </c>
      <c r="K278" t="s">
        <v>1121</v>
      </c>
      <c r="L278" t="s">
        <v>1724</v>
      </c>
      <c r="M278" t="s">
        <v>709</v>
      </c>
      <c r="N278" t="s">
        <v>1195</v>
      </c>
      <c r="O278" t="s">
        <v>1196</v>
      </c>
      <c r="P278" t="s">
        <v>996</v>
      </c>
      <c r="Q278" t="s">
        <v>1801</v>
      </c>
      <c r="R278">
        <v>1988</v>
      </c>
      <c r="S278" t="s">
        <v>1802</v>
      </c>
      <c r="T278" t="s">
        <v>1803</v>
      </c>
      <c r="U278">
        <v>3.7</v>
      </c>
      <c r="V278" t="s">
        <v>1126</v>
      </c>
      <c r="W278" t="s">
        <v>1127</v>
      </c>
      <c r="Y278">
        <v>1</v>
      </c>
      <c r="AA278">
        <v>0</v>
      </c>
      <c r="AB278">
        <v>0</v>
      </c>
      <c r="AD278">
        <v>0</v>
      </c>
      <c r="AE278">
        <v>0</v>
      </c>
      <c r="AF278">
        <v>23252</v>
      </c>
      <c r="AG278">
        <v>23252</v>
      </c>
    </row>
    <row r="279" spans="1:33" hidden="1" x14ac:dyDescent="0.25">
      <c r="A279" t="s">
        <v>1723</v>
      </c>
      <c r="B279" t="s">
        <v>680</v>
      </c>
      <c r="C279" t="s">
        <v>163</v>
      </c>
      <c r="D279" t="s">
        <v>1117</v>
      </c>
      <c r="E279">
        <v>1988</v>
      </c>
      <c r="F279" t="s">
        <v>680</v>
      </c>
      <c r="G279" t="s">
        <v>743</v>
      </c>
      <c r="H279" t="s">
        <v>1195</v>
      </c>
      <c r="I279" t="s">
        <v>1196</v>
      </c>
      <c r="J279" t="s">
        <v>1120</v>
      </c>
      <c r="K279" t="s">
        <v>1121</v>
      </c>
      <c r="L279" t="s">
        <v>1749</v>
      </c>
      <c r="M279" t="s">
        <v>768</v>
      </c>
      <c r="N279" t="s">
        <v>1195</v>
      </c>
      <c r="O279" t="s">
        <v>1196</v>
      </c>
      <c r="P279" t="s">
        <v>1083</v>
      </c>
      <c r="Q279" t="s">
        <v>1804</v>
      </c>
      <c r="R279">
        <v>1989</v>
      </c>
      <c r="S279" t="s">
        <v>1805</v>
      </c>
      <c r="T279" t="s">
        <v>1805</v>
      </c>
      <c r="U279">
        <v>7.9</v>
      </c>
      <c r="V279" t="s">
        <v>1138</v>
      </c>
      <c r="W279" t="s">
        <v>1127</v>
      </c>
      <c r="X279" t="s">
        <v>1806</v>
      </c>
      <c r="Y279">
        <v>1</v>
      </c>
      <c r="Z279" t="s">
        <v>1132</v>
      </c>
      <c r="AA279">
        <v>54092</v>
      </c>
      <c r="AB279">
        <v>1675</v>
      </c>
      <c r="AD279">
        <v>0</v>
      </c>
      <c r="AE279">
        <v>0</v>
      </c>
      <c r="AF279">
        <v>240767</v>
      </c>
      <c r="AG279">
        <v>296534</v>
      </c>
    </row>
    <row r="280" spans="1:33" hidden="1" x14ac:dyDescent="0.25">
      <c r="A280" t="s">
        <v>1723</v>
      </c>
      <c r="B280" t="s">
        <v>680</v>
      </c>
      <c r="C280" t="s">
        <v>163</v>
      </c>
      <c r="D280" t="s">
        <v>1117</v>
      </c>
      <c r="E280">
        <v>1988</v>
      </c>
      <c r="F280" t="s">
        <v>680</v>
      </c>
      <c r="G280" t="s">
        <v>743</v>
      </c>
      <c r="H280" t="s">
        <v>1195</v>
      </c>
      <c r="I280" t="s">
        <v>1196</v>
      </c>
      <c r="J280" t="s">
        <v>1120</v>
      </c>
      <c r="K280" t="s">
        <v>1121</v>
      </c>
      <c r="L280" t="s">
        <v>1724</v>
      </c>
      <c r="M280" t="s">
        <v>680</v>
      </c>
      <c r="N280" t="s">
        <v>1195</v>
      </c>
      <c r="O280" t="s">
        <v>1196</v>
      </c>
      <c r="P280" t="s">
        <v>1002</v>
      </c>
      <c r="Q280" t="s">
        <v>1807</v>
      </c>
      <c r="R280">
        <v>1989</v>
      </c>
      <c r="S280" t="s">
        <v>1235</v>
      </c>
      <c r="T280" t="s">
        <v>1808</v>
      </c>
      <c r="U280">
        <v>4.4000000000000004</v>
      </c>
      <c r="V280" t="s">
        <v>1138</v>
      </c>
      <c r="W280" t="s">
        <v>1127</v>
      </c>
      <c r="X280" t="s">
        <v>1809</v>
      </c>
      <c r="Y280">
        <v>1</v>
      </c>
      <c r="Z280" t="s">
        <v>1132</v>
      </c>
      <c r="AA280">
        <v>25937</v>
      </c>
      <c r="AB280">
        <v>871</v>
      </c>
      <c r="AD280">
        <v>0</v>
      </c>
      <c r="AE280">
        <v>0</v>
      </c>
      <c r="AG280">
        <v>26808</v>
      </c>
    </row>
    <row r="281" spans="1:33" hidden="1" x14ac:dyDescent="0.25">
      <c r="A281" t="s">
        <v>1723</v>
      </c>
      <c r="B281" t="s">
        <v>680</v>
      </c>
      <c r="C281" t="s">
        <v>163</v>
      </c>
      <c r="D281" t="s">
        <v>1117</v>
      </c>
      <c r="E281">
        <v>1988</v>
      </c>
      <c r="F281" t="s">
        <v>680</v>
      </c>
      <c r="G281" t="s">
        <v>743</v>
      </c>
      <c r="H281" t="s">
        <v>1195</v>
      </c>
      <c r="I281" t="s">
        <v>1196</v>
      </c>
      <c r="J281" t="s">
        <v>1120</v>
      </c>
      <c r="K281" t="s">
        <v>1121</v>
      </c>
      <c r="L281" t="s">
        <v>1724</v>
      </c>
      <c r="M281" t="s">
        <v>680</v>
      </c>
      <c r="N281" t="s">
        <v>1195</v>
      </c>
      <c r="O281" t="s">
        <v>1196</v>
      </c>
      <c r="P281" t="s">
        <v>1002</v>
      </c>
      <c r="Q281" t="s">
        <v>1810</v>
      </c>
      <c r="R281">
        <v>1989</v>
      </c>
      <c r="S281" t="s">
        <v>1235</v>
      </c>
      <c r="T281" t="s">
        <v>1808</v>
      </c>
      <c r="U281">
        <v>4.4000000000000004</v>
      </c>
      <c r="V281" t="s">
        <v>1138</v>
      </c>
      <c r="W281" t="s">
        <v>1127</v>
      </c>
      <c r="X281" t="s">
        <v>1811</v>
      </c>
      <c r="Y281">
        <v>1</v>
      </c>
      <c r="Z281" t="s">
        <v>1132</v>
      </c>
      <c r="AA281">
        <v>24650</v>
      </c>
      <c r="AB281">
        <v>426</v>
      </c>
      <c r="AD281">
        <v>0</v>
      </c>
      <c r="AE281">
        <v>0</v>
      </c>
      <c r="AF281">
        <v>649326</v>
      </c>
      <c r="AG281">
        <v>674402</v>
      </c>
    </row>
    <row r="282" spans="1:33" hidden="1" x14ac:dyDescent="0.25">
      <c r="A282" t="s">
        <v>1723</v>
      </c>
      <c r="B282" t="s">
        <v>680</v>
      </c>
      <c r="C282" t="s">
        <v>163</v>
      </c>
      <c r="D282" t="s">
        <v>1117</v>
      </c>
      <c r="E282">
        <v>1988</v>
      </c>
      <c r="F282" t="s">
        <v>680</v>
      </c>
      <c r="G282" t="s">
        <v>743</v>
      </c>
      <c r="H282" t="s">
        <v>1195</v>
      </c>
      <c r="I282" t="s">
        <v>1196</v>
      </c>
      <c r="J282" t="s">
        <v>1120</v>
      </c>
      <c r="K282" t="s">
        <v>1121</v>
      </c>
      <c r="L282" t="s">
        <v>1724</v>
      </c>
      <c r="M282" t="s">
        <v>680</v>
      </c>
      <c r="N282" t="s">
        <v>1195</v>
      </c>
      <c r="O282" t="s">
        <v>1196</v>
      </c>
      <c r="P282" t="s">
        <v>1002</v>
      </c>
      <c r="Q282" t="s">
        <v>1812</v>
      </c>
      <c r="R282">
        <v>1989</v>
      </c>
      <c r="S282" t="s">
        <v>1129</v>
      </c>
      <c r="T282" t="s">
        <v>1813</v>
      </c>
      <c r="U282">
        <v>5.8</v>
      </c>
      <c r="V282" t="s">
        <v>1138</v>
      </c>
      <c r="W282" t="s">
        <v>1127</v>
      </c>
      <c r="X282" t="s">
        <v>1814</v>
      </c>
      <c r="Y282">
        <v>1</v>
      </c>
      <c r="Z282" t="s">
        <v>1132</v>
      </c>
      <c r="AA282">
        <v>24978</v>
      </c>
      <c r="AB282">
        <v>178</v>
      </c>
      <c r="AD282">
        <v>0</v>
      </c>
      <c r="AE282">
        <v>0</v>
      </c>
      <c r="AG282">
        <v>25156</v>
      </c>
    </row>
    <row r="283" spans="1:33" hidden="1" x14ac:dyDescent="0.25">
      <c r="A283" t="s">
        <v>1723</v>
      </c>
      <c r="B283" t="s">
        <v>680</v>
      </c>
      <c r="C283" t="s">
        <v>163</v>
      </c>
      <c r="D283" t="s">
        <v>1117</v>
      </c>
      <c r="E283">
        <v>1988</v>
      </c>
      <c r="F283" t="s">
        <v>680</v>
      </c>
      <c r="G283" t="s">
        <v>743</v>
      </c>
      <c r="H283" t="s">
        <v>1195</v>
      </c>
      <c r="I283" t="s">
        <v>1196</v>
      </c>
      <c r="J283" t="s">
        <v>1120</v>
      </c>
      <c r="K283" t="s">
        <v>1121</v>
      </c>
      <c r="L283" t="s">
        <v>1724</v>
      </c>
      <c r="M283" t="s">
        <v>680</v>
      </c>
      <c r="N283" t="s">
        <v>1195</v>
      </c>
      <c r="O283" t="s">
        <v>1196</v>
      </c>
      <c r="P283" t="s">
        <v>1002</v>
      </c>
      <c r="Q283" t="s">
        <v>1815</v>
      </c>
      <c r="R283">
        <v>1989</v>
      </c>
      <c r="S283" t="s">
        <v>1129</v>
      </c>
      <c r="T283" t="s">
        <v>1813</v>
      </c>
      <c r="U283">
        <v>5.8</v>
      </c>
      <c r="V283" t="s">
        <v>1138</v>
      </c>
      <c r="W283" t="s">
        <v>1127</v>
      </c>
      <c r="X283" t="s">
        <v>1816</v>
      </c>
      <c r="Y283">
        <v>1</v>
      </c>
      <c r="Z283" t="s">
        <v>1132</v>
      </c>
      <c r="AA283">
        <v>27020</v>
      </c>
      <c r="AB283">
        <v>83</v>
      </c>
      <c r="AD283">
        <v>0</v>
      </c>
      <c r="AE283">
        <v>0</v>
      </c>
      <c r="AF283">
        <v>154761</v>
      </c>
      <c r="AG283">
        <v>181864</v>
      </c>
    </row>
    <row r="284" spans="1:33" hidden="1" x14ac:dyDescent="0.25">
      <c r="A284" t="s">
        <v>1723</v>
      </c>
      <c r="B284" t="s">
        <v>680</v>
      </c>
      <c r="C284" t="s">
        <v>163</v>
      </c>
      <c r="D284" t="s">
        <v>1117</v>
      </c>
      <c r="E284">
        <v>1988</v>
      </c>
      <c r="F284" t="s">
        <v>680</v>
      </c>
      <c r="G284" t="s">
        <v>743</v>
      </c>
      <c r="H284" t="s">
        <v>1195</v>
      </c>
      <c r="I284" t="s">
        <v>1196</v>
      </c>
      <c r="J284" t="s">
        <v>1120</v>
      </c>
      <c r="K284" t="s">
        <v>1121</v>
      </c>
      <c r="L284" t="s">
        <v>1724</v>
      </c>
      <c r="M284" t="s">
        <v>680</v>
      </c>
      <c r="N284" t="s">
        <v>1195</v>
      </c>
      <c r="O284" t="s">
        <v>1196</v>
      </c>
      <c r="P284" t="s">
        <v>996</v>
      </c>
      <c r="Q284" t="s">
        <v>1817</v>
      </c>
      <c r="R284">
        <v>1989</v>
      </c>
      <c r="S284" t="s">
        <v>1235</v>
      </c>
      <c r="T284" t="s">
        <v>1805</v>
      </c>
      <c r="U284">
        <v>1.9</v>
      </c>
      <c r="V284" t="s">
        <v>1126</v>
      </c>
      <c r="W284" t="s">
        <v>1127</v>
      </c>
      <c r="Y284">
        <v>1</v>
      </c>
      <c r="AA284">
        <v>0</v>
      </c>
      <c r="AB284">
        <v>0</v>
      </c>
      <c r="AD284">
        <v>0</v>
      </c>
      <c r="AE284">
        <v>0</v>
      </c>
      <c r="AF284">
        <v>57061</v>
      </c>
      <c r="AG284">
        <v>57061</v>
      </c>
    </row>
    <row r="285" spans="1:33" hidden="1" x14ac:dyDescent="0.25">
      <c r="A285" t="s">
        <v>1723</v>
      </c>
      <c r="B285" t="s">
        <v>680</v>
      </c>
      <c r="C285" t="s">
        <v>163</v>
      </c>
      <c r="D285" t="s">
        <v>1117</v>
      </c>
      <c r="E285">
        <v>1988</v>
      </c>
      <c r="F285" t="s">
        <v>704</v>
      </c>
      <c r="G285" t="s">
        <v>743</v>
      </c>
      <c r="H285" t="s">
        <v>1195</v>
      </c>
      <c r="I285" t="s">
        <v>1196</v>
      </c>
      <c r="J285" t="s">
        <v>1120</v>
      </c>
      <c r="K285" t="s">
        <v>1121</v>
      </c>
      <c r="L285" t="s">
        <v>1724</v>
      </c>
      <c r="M285" t="s">
        <v>704</v>
      </c>
      <c r="N285" t="s">
        <v>1195</v>
      </c>
      <c r="O285" t="s">
        <v>1196</v>
      </c>
      <c r="P285" t="s">
        <v>1002</v>
      </c>
      <c r="Q285" t="s">
        <v>1818</v>
      </c>
      <c r="R285">
        <v>1989</v>
      </c>
      <c r="S285" t="s">
        <v>1129</v>
      </c>
      <c r="T285" t="s">
        <v>1819</v>
      </c>
      <c r="U285">
        <v>4.7</v>
      </c>
      <c r="V285" t="s">
        <v>1126</v>
      </c>
      <c r="W285" t="s">
        <v>1127</v>
      </c>
      <c r="Y285">
        <v>1</v>
      </c>
      <c r="AA285">
        <v>0</v>
      </c>
      <c r="AB285">
        <v>0</v>
      </c>
      <c r="AD285">
        <v>0</v>
      </c>
      <c r="AE285">
        <v>0</v>
      </c>
      <c r="AF285">
        <v>4948</v>
      </c>
      <c r="AG285">
        <v>4948</v>
      </c>
    </row>
    <row r="286" spans="1:33" hidden="1" x14ac:dyDescent="0.25">
      <c r="A286" t="s">
        <v>1723</v>
      </c>
      <c r="B286" t="s">
        <v>680</v>
      </c>
      <c r="C286" t="s">
        <v>163</v>
      </c>
      <c r="D286" t="s">
        <v>1117</v>
      </c>
      <c r="E286">
        <v>1988</v>
      </c>
      <c r="F286" t="s">
        <v>709</v>
      </c>
      <c r="G286" t="s">
        <v>743</v>
      </c>
      <c r="H286" t="s">
        <v>1195</v>
      </c>
      <c r="I286" t="s">
        <v>1196</v>
      </c>
      <c r="J286" t="s">
        <v>1120</v>
      </c>
      <c r="K286" t="s">
        <v>1121</v>
      </c>
      <c r="L286" t="s">
        <v>1724</v>
      </c>
      <c r="M286" t="s">
        <v>709</v>
      </c>
      <c r="N286" t="s">
        <v>1195</v>
      </c>
      <c r="O286" t="s">
        <v>1196</v>
      </c>
      <c r="P286" t="s">
        <v>1002</v>
      </c>
      <c r="Q286" t="s">
        <v>1820</v>
      </c>
      <c r="R286">
        <v>1989</v>
      </c>
      <c r="S286" t="s">
        <v>1235</v>
      </c>
      <c r="T286" t="s">
        <v>1821</v>
      </c>
      <c r="U286">
        <v>5.2</v>
      </c>
      <c r="V286" t="s">
        <v>1126</v>
      </c>
      <c r="W286" t="s">
        <v>1127</v>
      </c>
      <c r="Y286">
        <v>1</v>
      </c>
      <c r="AA286">
        <v>0</v>
      </c>
      <c r="AB286">
        <v>0</v>
      </c>
      <c r="AD286">
        <v>0</v>
      </c>
      <c r="AE286">
        <v>0</v>
      </c>
      <c r="AF286">
        <v>72219</v>
      </c>
      <c r="AG286">
        <v>72219</v>
      </c>
    </row>
    <row r="287" spans="1:33" hidden="1" x14ac:dyDescent="0.25">
      <c r="A287" t="s">
        <v>1723</v>
      </c>
      <c r="B287" t="s">
        <v>680</v>
      </c>
      <c r="C287" t="s">
        <v>163</v>
      </c>
      <c r="D287" t="s">
        <v>1117</v>
      </c>
      <c r="E287">
        <v>1989</v>
      </c>
      <c r="F287" t="s">
        <v>680</v>
      </c>
      <c r="G287" t="s">
        <v>743</v>
      </c>
      <c r="H287" t="s">
        <v>1195</v>
      </c>
      <c r="I287" t="s">
        <v>1196</v>
      </c>
      <c r="J287" t="s">
        <v>1120</v>
      </c>
      <c r="K287" t="s">
        <v>1121</v>
      </c>
      <c r="L287" t="s">
        <v>1749</v>
      </c>
      <c r="M287" t="s">
        <v>768</v>
      </c>
      <c r="N287" t="s">
        <v>1195</v>
      </c>
      <c r="O287" t="s">
        <v>1196</v>
      </c>
      <c r="P287" t="s">
        <v>1083</v>
      </c>
      <c r="Q287" t="s">
        <v>1822</v>
      </c>
      <c r="R287">
        <v>1990</v>
      </c>
      <c r="S287" t="s">
        <v>1140</v>
      </c>
      <c r="T287" t="s">
        <v>1140</v>
      </c>
      <c r="U287">
        <v>8.3000000000000007</v>
      </c>
      <c r="V287" t="s">
        <v>1138</v>
      </c>
      <c r="W287" t="s">
        <v>1127</v>
      </c>
      <c r="X287" t="s">
        <v>1823</v>
      </c>
      <c r="Y287">
        <v>1</v>
      </c>
      <c r="Z287" t="s">
        <v>1132</v>
      </c>
      <c r="AA287">
        <v>27057</v>
      </c>
      <c r="AB287">
        <v>200</v>
      </c>
      <c r="AD287">
        <v>0</v>
      </c>
      <c r="AE287">
        <v>0</v>
      </c>
      <c r="AF287">
        <v>136613</v>
      </c>
      <c r="AG287">
        <v>163870</v>
      </c>
    </row>
    <row r="288" spans="1:33" hidden="1" x14ac:dyDescent="0.25">
      <c r="A288" t="s">
        <v>1723</v>
      </c>
      <c r="B288" t="s">
        <v>680</v>
      </c>
      <c r="C288" t="s">
        <v>163</v>
      </c>
      <c r="D288" t="s">
        <v>1117</v>
      </c>
      <c r="E288">
        <v>1989</v>
      </c>
      <c r="F288" t="s">
        <v>680</v>
      </c>
      <c r="G288" t="s">
        <v>743</v>
      </c>
      <c r="H288" t="s">
        <v>1195</v>
      </c>
      <c r="I288" t="s">
        <v>1196</v>
      </c>
      <c r="J288" t="s">
        <v>1120</v>
      </c>
      <c r="K288" t="s">
        <v>1121</v>
      </c>
      <c r="L288" t="s">
        <v>1749</v>
      </c>
      <c r="M288" t="s">
        <v>768</v>
      </c>
      <c r="N288" t="s">
        <v>1195</v>
      </c>
      <c r="O288" t="s">
        <v>1196</v>
      </c>
      <c r="P288" t="s">
        <v>1083</v>
      </c>
      <c r="Q288" t="s">
        <v>1824</v>
      </c>
      <c r="R288">
        <v>1990</v>
      </c>
      <c r="S288" t="s">
        <v>1140</v>
      </c>
      <c r="T288" t="s">
        <v>1140</v>
      </c>
      <c r="U288">
        <v>8.3000000000000007</v>
      </c>
      <c r="V288" t="s">
        <v>1138</v>
      </c>
      <c r="W288" t="s">
        <v>1127</v>
      </c>
      <c r="X288" t="s">
        <v>1825</v>
      </c>
      <c r="Y288">
        <v>1</v>
      </c>
      <c r="Z288" t="s">
        <v>1132</v>
      </c>
      <c r="AA288">
        <v>26517</v>
      </c>
      <c r="AB288">
        <v>198</v>
      </c>
      <c r="AD288">
        <v>0</v>
      </c>
      <c r="AE288">
        <v>0</v>
      </c>
      <c r="AF288">
        <v>133887</v>
      </c>
      <c r="AG288">
        <v>160602</v>
      </c>
    </row>
    <row r="289" spans="1:33" hidden="1" x14ac:dyDescent="0.25">
      <c r="A289" t="s">
        <v>1723</v>
      </c>
      <c r="B289" t="s">
        <v>680</v>
      </c>
      <c r="C289" t="s">
        <v>163</v>
      </c>
      <c r="D289" t="s">
        <v>1117</v>
      </c>
      <c r="E289">
        <v>1989</v>
      </c>
      <c r="F289" t="s">
        <v>680</v>
      </c>
      <c r="G289" t="s">
        <v>743</v>
      </c>
      <c r="H289" t="s">
        <v>1195</v>
      </c>
      <c r="I289" t="s">
        <v>1196</v>
      </c>
      <c r="J289" t="s">
        <v>1120</v>
      </c>
      <c r="K289" t="s">
        <v>1121</v>
      </c>
      <c r="L289" t="s">
        <v>1724</v>
      </c>
      <c r="M289" t="s">
        <v>680</v>
      </c>
      <c r="N289" t="s">
        <v>1195</v>
      </c>
      <c r="O289" t="s">
        <v>1196</v>
      </c>
      <c r="P289" t="s">
        <v>1002</v>
      </c>
      <c r="Q289" t="s">
        <v>1826</v>
      </c>
      <c r="R289">
        <v>1990</v>
      </c>
      <c r="S289" t="s">
        <v>1827</v>
      </c>
      <c r="T289" t="s">
        <v>1249</v>
      </c>
      <c r="U289">
        <v>4.5999999999999996</v>
      </c>
      <c r="V289" t="s">
        <v>1138</v>
      </c>
      <c r="W289" t="s">
        <v>1127</v>
      </c>
      <c r="X289" t="s">
        <v>1828</v>
      </c>
      <c r="Y289">
        <v>1</v>
      </c>
      <c r="Z289" t="s">
        <v>1132</v>
      </c>
      <c r="AA289">
        <v>26908</v>
      </c>
      <c r="AB289">
        <v>109</v>
      </c>
      <c r="AD289">
        <v>0</v>
      </c>
      <c r="AE289">
        <v>0</v>
      </c>
      <c r="AG289">
        <v>27017</v>
      </c>
    </row>
    <row r="290" spans="1:33" hidden="1" x14ac:dyDescent="0.25">
      <c r="A290" t="s">
        <v>1723</v>
      </c>
      <c r="B290" t="s">
        <v>680</v>
      </c>
      <c r="C290" t="s">
        <v>163</v>
      </c>
      <c r="D290" t="s">
        <v>1117</v>
      </c>
      <c r="E290">
        <v>1989</v>
      </c>
      <c r="F290" t="s">
        <v>680</v>
      </c>
      <c r="G290" t="s">
        <v>743</v>
      </c>
      <c r="H290" t="s">
        <v>1195</v>
      </c>
      <c r="I290" t="s">
        <v>1196</v>
      </c>
      <c r="J290" t="s">
        <v>1120</v>
      </c>
      <c r="K290" t="s">
        <v>1121</v>
      </c>
      <c r="L290" t="s">
        <v>1724</v>
      </c>
      <c r="M290" t="s">
        <v>680</v>
      </c>
      <c r="N290" t="s">
        <v>1195</v>
      </c>
      <c r="O290" t="s">
        <v>1196</v>
      </c>
      <c r="P290" t="s">
        <v>1002</v>
      </c>
      <c r="Q290" t="s">
        <v>1829</v>
      </c>
      <c r="R290">
        <v>1990</v>
      </c>
      <c r="S290" t="s">
        <v>1827</v>
      </c>
      <c r="T290" t="s">
        <v>1249</v>
      </c>
      <c r="U290">
        <v>4.5999999999999996</v>
      </c>
      <c r="V290" t="s">
        <v>1138</v>
      </c>
      <c r="W290" t="s">
        <v>1127</v>
      </c>
      <c r="X290" t="s">
        <v>1830</v>
      </c>
      <c r="Y290">
        <v>1</v>
      </c>
      <c r="Z290" t="s">
        <v>1132</v>
      </c>
      <c r="AA290">
        <v>26497</v>
      </c>
      <c r="AB290">
        <v>107</v>
      </c>
      <c r="AD290">
        <v>0</v>
      </c>
      <c r="AE290">
        <v>0</v>
      </c>
      <c r="AF290">
        <v>656289</v>
      </c>
      <c r="AG290">
        <v>682893</v>
      </c>
    </row>
    <row r="291" spans="1:33" hidden="1" x14ac:dyDescent="0.25">
      <c r="A291" t="s">
        <v>1723</v>
      </c>
      <c r="B291" t="s">
        <v>680</v>
      </c>
      <c r="C291" t="s">
        <v>163</v>
      </c>
      <c r="D291" t="s">
        <v>1117</v>
      </c>
      <c r="E291">
        <v>1989</v>
      </c>
      <c r="F291" t="s">
        <v>680</v>
      </c>
      <c r="G291" t="s">
        <v>743</v>
      </c>
      <c r="H291" t="s">
        <v>1195</v>
      </c>
      <c r="I291" t="s">
        <v>1196</v>
      </c>
      <c r="J291" t="s">
        <v>1120</v>
      </c>
      <c r="K291" t="s">
        <v>1121</v>
      </c>
      <c r="L291" t="s">
        <v>1724</v>
      </c>
      <c r="M291" t="s">
        <v>680</v>
      </c>
      <c r="N291" t="s">
        <v>1195</v>
      </c>
      <c r="O291" t="s">
        <v>1196</v>
      </c>
      <c r="P291" t="s">
        <v>1002</v>
      </c>
      <c r="Q291" t="s">
        <v>1831</v>
      </c>
      <c r="R291">
        <v>1990</v>
      </c>
      <c r="S291" t="s">
        <v>1140</v>
      </c>
      <c r="T291" t="s">
        <v>1140</v>
      </c>
      <c r="U291">
        <v>4.7</v>
      </c>
      <c r="V291" t="s">
        <v>1138</v>
      </c>
      <c r="W291" t="s">
        <v>1127</v>
      </c>
      <c r="X291" t="s">
        <v>1832</v>
      </c>
      <c r="Y291">
        <v>1</v>
      </c>
      <c r="Z291" t="s">
        <v>1132</v>
      </c>
      <c r="AA291">
        <v>25888</v>
      </c>
      <c r="AB291">
        <v>0</v>
      </c>
      <c r="AD291">
        <v>0</v>
      </c>
      <c r="AE291">
        <v>0</v>
      </c>
      <c r="AG291">
        <v>25888</v>
      </c>
    </row>
    <row r="292" spans="1:33" hidden="1" x14ac:dyDescent="0.25">
      <c r="A292" t="s">
        <v>1723</v>
      </c>
      <c r="B292" t="s">
        <v>680</v>
      </c>
      <c r="C292" t="s">
        <v>163</v>
      </c>
      <c r="D292" t="s">
        <v>1117</v>
      </c>
      <c r="E292">
        <v>1989</v>
      </c>
      <c r="F292" t="s">
        <v>680</v>
      </c>
      <c r="G292" t="s">
        <v>743</v>
      </c>
      <c r="H292" t="s">
        <v>1195</v>
      </c>
      <c r="I292" t="s">
        <v>1196</v>
      </c>
      <c r="J292" t="s">
        <v>1120</v>
      </c>
      <c r="K292" t="s">
        <v>1121</v>
      </c>
      <c r="L292" t="s">
        <v>1724</v>
      </c>
      <c r="M292" t="s">
        <v>680</v>
      </c>
      <c r="N292" t="s">
        <v>1195</v>
      </c>
      <c r="O292" t="s">
        <v>1196</v>
      </c>
      <c r="P292" t="s">
        <v>1002</v>
      </c>
      <c r="Q292" t="s">
        <v>1833</v>
      </c>
      <c r="R292">
        <v>1990</v>
      </c>
      <c r="S292" t="s">
        <v>1140</v>
      </c>
      <c r="T292" t="s">
        <v>1140</v>
      </c>
      <c r="U292">
        <v>4.7</v>
      </c>
      <c r="V292" t="s">
        <v>1138</v>
      </c>
      <c r="W292" t="s">
        <v>1127</v>
      </c>
      <c r="X292" t="s">
        <v>1834</v>
      </c>
      <c r="Y292">
        <v>1</v>
      </c>
      <c r="Z292" t="s">
        <v>1132</v>
      </c>
      <c r="AA292">
        <v>26285</v>
      </c>
      <c r="AB292">
        <v>111</v>
      </c>
      <c r="AD292">
        <v>0</v>
      </c>
      <c r="AE292">
        <v>0</v>
      </c>
      <c r="AF292">
        <v>226312</v>
      </c>
      <c r="AG292">
        <v>252708</v>
      </c>
    </row>
    <row r="293" spans="1:33" hidden="1" x14ac:dyDescent="0.25">
      <c r="A293" t="s">
        <v>1723</v>
      </c>
      <c r="B293" t="s">
        <v>680</v>
      </c>
      <c r="C293" t="s">
        <v>163</v>
      </c>
      <c r="D293" t="s">
        <v>1117</v>
      </c>
      <c r="E293">
        <v>1989</v>
      </c>
      <c r="F293" t="s">
        <v>709</v>
      </c>
      <c r="G293" t="s">
        <v>743</v>
      </c>
      <c r="H293" t="s">
        <v>1195</v>
      </c>
      <c r="I293" t="s">
        <v>1196</v>
      </c>
      <c r="J293" t="s">
        <v>1120</v>
      </c>
      <c r="K293" t="s">
        <v>1121</v>
      </c>
      <c r="L293" t="s">
        <v>1724</v>
      </c>
      <c r="M293" t="s">
        <v>709</v>
      </c>
      <c r="N293" t="s">
        <v>1195</v>
      </c>
      <c r="O293" t="s">
        <v>1196</v>
      </c>
      <c r="P293" t="s">
        <v>996</v>
      </c>
      <c r="Q293" t="s">
        <v>1835</v>
      </c>
      <c r="R293">
        <v>1990</v>
      </c>
      <c r="S293" t="s">
        <v>1836</v>
      </c>
      <c r="T293" t="s">
        <v>1836</v>
      </c>
      <c r="U293">
        <v>3.5</v>
      </c>
      <c r="V293" t="s">
        <v>1126</v>
      </c>
      <c r="W293" t="s">
        <v>1127</v>
      </c>
      <c r="Y293">
        <v>1</v>
      </c>
      <c r="AA293">
        <v>0</v>
      </c>
      <c r="AB293">
        <v>0</v>
      </c>
      <c r="AD293">
        <v>0</v>
      </c>
      <c r="AE293">
        <v>0</v>
      </c>
      <c r="AF293">
        <v>22152</v>
      </c>
      <c r="AG293">
        <v>22152</v>
      </c>
    </row>
    <row r="294" spans="1:33" hidden="1" x14ac:dyDescent="0.25">
      <c r="A294" t="s">
        <v>1723</v>
      </c>
      <c r="B294" t="s">
        <v>680</v>
      </c>
      <c r="C294" t="s">
        <v>163</v>
      </c>
      <c r="D294" t="s">
        <v>1117</v>
      </c>
      <c r="E294">
        <v>1990</v>
      </c>
      <c r="F294" t="s">
        <v>680</v>
      </c>
      <c r="G294" t="s">
        <v>743</v>
      </c>
      <c r="H294" t="s">
        <v>1195</v>
      </c>
      <c r="I294" t="s">
        <v>1196</v>
      </c>
      <c r="J294" t="s">
        <v>1120</v>
      </c>
      <c r="K294" t="s">
        <v>1121</v>
      </c>
      <c r="L294" t="s">
        <v>1749</v>
      </c>
      <c r="M294" t="s">
        <v>768</v>
      </c>
      <c r="N294" t="s">
        <v>1195</v>
      </c>
      <c r="O294" t="s">
        <v>1196</v>
      </c>
      <c r="P294" t="s">
        <v>1083</v>
      </c>
      <c r="Q294" t="s">
        <v>1837</v>
      </c>
      <c r="R294">
        <v>1991</v>
      </c>
      <c r="S294" t="s">
        <v>1838</v>
      </c>
      <c r="T294" t="s">
        <v>1838</v>
      </c>
      <c r="U294">
        <v>5.5</v>
      </c>
      <c r="V294" t="s">
        <v>1138</v>
      </c>
      <c r="W294" t="s">
        <v>1127</v>
      </c>
      <c r="X294" t="s">
        <v>1839</v>
      </c>
      <c r="Y294">
        <v>1</v>
      </c>
      <c r="Z294" t="s">
        <v>1132</v>
      </c>
      <c r="AA294">
        <v>51234</v>
      </c>
      <c r="AB294">
        <v>623</v>
      </c>
      <c r="AD294">
        <v>0</v>
      </c>
      <c r="AE294">
        <v>0</v>
      </c>
      <c r="AF294">
        <v>417335</v>
      </c>
      <c r="AG294">
        <v>469192</v>
      </c>
    </row>
    <row r="295" spans="1:33" hidden="1" x14ac:dyDescent="0.25">
      <c r="A295" t="s">
        <v>1723</v>
      </c>
      <c r="B295" t="s">
        <v>680</v>
      </c>
      <c r="C295" t="s">
        <v>163</v>
      </c>
      <c r="D295" t="s">
        <v>1117</v>
      </c>
      <c r="E295">
        <v>1990</v>
      </c>
      <c r="F295" t="s">
        <v>680</v>
      </c>
      <c r="G295" t="s">
        <v>743</v>
      </c>
      <c r="H295" t="s">
        <v>1195</v>
      </c>
      <c r="I295" t="s">
        <v>1196</v>
      </c>
      <c r="J295" t="s">
        <v>1120</v>
      </c>
      <c r="K295" t="s">
        <v>1121</v>
      </c>
      <c r="L295" t="s">
        <v>1749</v>
      </c>
      <c r="M295" t="s">
        <v>768</v>
      </c>
      <c r="N295" t="s">
        <v>1195</v>
      </c>
      <c r="O295" t="s">
        <v>1196</v>
      </c>
      <c r="P295" t="s">
        <v>1083</v>
      </c>
      <c r="Q295" t="s">
        <v>1840</v>
      </c>
      <c r="R295">
        <v>1991</v>
      </c>
      <c r="S295" t="s">
        <v>1841</v>
      </c>
      <c r="T295" t="s">
        <v>1841</v>
      </c>
      <c r="U295">
        <v>7.3</v>
      </c>
      <c r="V295" t="s">
        <v>1138</v>
      </c>
      <c r="W295" t="s">
        <v>1127</v>
      </c>
      <c r="X295" t="s">
        <v>1842</v>
      </c>
      <c r="Y295">
        <v>1</v>
      </c>
      <c r="Z295" t="s">
        <v>1132</v>
      </c>
      <c r="AA295">
        <v>52098</v>
      </c>
      <c r="AB295">
        <v>528</v>
      </c>
      <c r="AD295">
        <v>0</v>
      </c>
      <c r="AE295">
        <v>0</v>
      </c>
      <c r="AF295">
        <v>532772</v>
      </c>
      <c r="AG295">
        <v>585398</v>
      </c>
    </row>
    <row r="296" spans="1:33" hidden="1" x14ac:dyDescent="0.25">
      <c r="A296" t="s">
        <v>1723</v>
      </c>
      <c r="B296" t="s">
        <v>680</v>
      </c>
      <c r="C296" t="s">
        <v>163</v>
      </c>
      <c r="D296" t="s">
        <v>1117</v>
      </c>
      <c r="E296">
        <v>1990</v>
      </c>
      <c r="F296" t="s">
        <v>680</v>
      </c>
      <c r="G296" t="s">
        <v>743</v>
      </c>
      <c r="H296" t="s">
        <v>1195</v>
      </c>
      <c r="I296" t="s">
        <v>1196</v>
      </c>
      <c r="J296" t="s">
        <v>1120</v>
      </c>
      <c r="K296" t="s">
        <v>1121</v>
      </c>
      <c r="L296" t="s">
        <v>1724</v>
      </c>
      <c r="M296" t="s">
        <v>680</v>
      </c>
      <c r="N296" t="s">
        <v>1195</v>
      </c>
      <c r="O296" t="s">
        <v>1196</v>
      </c>
      <c r="P296" t="s">
        <v>1002</v>
      </c>
      <c r="Q296" t="s">
        <v>1843</v>
      </c>
      <c r="R296">
        <v>1991</v>
      </c>
      <c r="S296" t="s">
        <v>1844</v>
      </c>
      <c r="T296" t="s">
        <v>1845</v>
      </c>
      <c r="U296">
        <v>4.8</v>
      </c>
      <c r="V296" t="s">
        <v>1138</v>
      </c>
      <c r="W296" t="s">
        <v>1127</v>
      </c>
      <c r="X296" t="s">
        <v>1846</v>
      </c>
      <c r="Y296">
        <v>1</v>
      </c>
      <c r="Z296" t="s">
        <v>1132</v>
      </c>
      <c r="AA296">
        <v>26555</v>
      </c>
      <c r="AB296">
        <v>543</v>
      </c>
      <c r="AD296">
        <v>0</v>
      </c>
      <c r="AE296">
        <v>0</v>
      </c>
      <c r="AG296">
        <v>27098</v>
      </c>
    </row>
    <row r="297" spans="1:33" hidden="1" x14ac:dyDescent="0.25">
      <c r="A297" t="s">
        <v>1723</v>
      </c>
      <c r="B297" t="s">
        <v>680</v>
      </c>
      <c r="C297" t="s">
        <v>163</v>
      </c>
      <c r="D297" t="s">
        <v>1117</v>
      </c>
      <c r="E297">
        <v>1990</v>
      </c>
      <c r="F297" t="s">
        <v>680</v>
      </c>
      <c r="G297" t="s">
        <v>743</v>
      </c>
      <c r="H297" t="s">
        <v>1195</v>
      </c>
      <c r="I297" t="s">
        <v>1196</v>
      </c>
      <c r="J297" t="s">
        <v>1120</v>
      </c>
      <c r="K297" t="s">
        <v>1121</v>
      </c>
      <c r="L297" t="s">
        <v>1724</v>
      </c>
      <c r="M297" t="s">
        <v>680</v>
      </c>
      <c r="N297" t="s">
        <v>1195</v>
      </c>
      <c r="O297" t="s">
        <v>1196</v>
      </c>
      <c r="P297" t="s">
        <v>1002</v>
      </c>
      <c r="Q297" t="s">
        <v>1847</v>
      </c>
      <c r="R297">
        <v>1991</v>
      </c>
      <c r="S297" t="s">
        <v>1844</v>
      </c>
      <c r="T297" t="s">
        <v>1845</v>
      </c>
      <c r="U297">
        <v>4.8</v>
      </c>
      <c r="V297" t="s">
        <v>1138</v>
      </c>
      <c r="W297" t="s">
        <v>1127</v>
      </c>
      <c r="X297" t="s">
        <v>1848</v>
      </c>
      <c r="Y297">
        <v>1</v>
      </c>
      <c r="Z297" t="s">
        <v>1132</v>
      </c>
      <c r="AA297">
        <v>28611</v>
      </c>
      <c r="AB297">
        <v>585</v>
      </c>
      <c r="AD297">
        <v>0</v>
      </c>
      <c r="AE297">
        <v>0</v>
      </c>
      <c r="AG297">
        <v>29196</v>
      </c>
    </row>
    <row r="298" spans="1:33" hidden="1" x14ac:dyDescent="0.25">
      <c r="A298" t="s">
        <v>1723</v>
      </c>
      <c r="B298" t="s">
        <v>680</v>
      </c>
      <c r="C298" t="s">
        <v>163</v>
      </c>
      <c r="D298" t="s">
        <v>1117</v>
      </c>
      <c r="E298">
        <v>1990</v>
      </c>
      <c r="F298" t="s">
        <v>680</v>
      </c>
      <c r="G298" t="s">
        <v>743</v>
      </c>
      <c r="H298" t="s">
        <v>1195</v>
      </c>
      <c r="I298" t="s">
        <v>1196</v>
      </c>
      <c r="J298" t="s">
        <v>1120</v>
      </c>
      <c r="K298" t="s">
        <v>1121</v>
      </c>
      <c r="L298" t="s">
        <v>1724</v>
      </c>
      <c r="M298" t="s">
        <v>680</v>
      </c>
      <c r="N298" t="s">
        <v>1195</v>
      </c>
      <c r="O298" t="s">
        <v>1196</v>
      </c>
      <c r="P298" t="s">
        <v>1002</v>
      </c>
      <c r="Q298" t="s">
        <v>1849</v>
      </c>
      <c r="R298">
        <v>1991</v>
      </c>
      <c r="S298" t="s">
        <v>1844</v>
      </c>
      <c r="T298" t="s">
        <v>1845</v>
      </c>
      <c r="U298">
        <v>4.8</v>
      </c>
      <c r="V298" t="s">
        <v>1138</v>
      </c>
      <c r="W298" t="s">
        <v>1127</v>
      </c>
      <c r="X298" t="s">
        <v>1850</v>
      </c>
      <c r="Y298">
        <v>1</v>
      </c>
      <c r="Z298" t="s">
        <v>1132</v>
      </c>
      <c r="AA298">
        <v>27562</v>
      </c>
      <c r="AB298">
        <v>563</v>
      </c>
      <c r="AD298">
        <v>0</v>
      </c>
      <c r="AE298">
        <v>0</v>
      </c>
      <c r="AF298">
        <v>700240</v>
      </c>
      <c r="AG298">
        <v>728365</v>
      </c>
    </row>
    <row r="299" spans="1:33" hidden="1" x14ac:dyDescent="0.25">
      <c r="A299" t="s">
        <v>1723</v>
      </c>
      <c r="B299" t="s">
        <v>680</v>
      </c>
      <c r="C299" t="s">
        <v>163</v>
      </c>
      <c r="D299" t="s">
        <v>1117</v>
      </c>
      <c r="E299">
        <v>1990</v>
      </c>
      <c r="F299" t="s">
        <v>680</v>
      </c>
      <c r="G299" t="s">
        <v>743</v>
      </c>
      <c r="H299" t="s">
        <v>1195</v>
      </c>
      <c r="I299" t="s">
        <v>1196</v>
      </c>
      <c r="J299" t="s">
        <v>1120</v>
      </c>
      <c r="K299" t="s">
        <v>1121</v>
      </c>
      <c r="L299" t="s">
        <v>1724</v>
      </c>
      <c r="M299" t="s">
        <v>680</v>
      </c>
      <c r="N299" t="s">
        <v>1195</v>
      </c>
      <c r="O299" t="s">
        <v>1196</v>
      </c>
      <c r="P299" t="s">
        <v>1002</v>
      </c>
      <c r="Q299" t="s">
        <v>1851</v>
      </c>
      <c r="R299">
        <v>1991</v>
      </c>
      <c r="S299" t="s">
        <v>1844</v>
      </c>
      <c r="T299" t="s">
        <v>1845</v>
      </c>
      <c r="U299">
        <v>4.8</v>
      </c>
      <c r="V299" t="s">
        <v>1138</v>
      </c>
      <c r="W299" t="s">
        <v>1127</v>
      </c>
      <c r="X299" t="s">
        <v>1852</v>
      </c>
      <c r="Y299">
        <v>1</v>
      </c>
      <c r="Z299" t="s">
        <v>1132</v>
      </c>
      <c r="AA299">
        <v>25551</v>
      </c>
      <c r="AB299">
        <v>522</v>
      </c>
      <c r="AD299">
        <v>0</v>
      </c>
      <c r="AE299">
        <v>0</v>
      </c>
      <c r="AF299">
        <v>649148</v>
      </c>
      <c r="AG299">
        <v>675221</v>
      </c>
    </row>
    <row r="300" spans="1:33" hidden="1" x14ac:dyDescent="0.25">
      <c r="A300" t="s">
        <v>1723</v>
      </c>
      <c r="B300" t="s">
        <v>680</v>
      </c>
      <c r="C300" t="s">
        <v>163</v>
      </c>
      <c r="D300" t="s">
        <v>1117</v>
      </c>
      <c r="E300">
        <v>1990</v>
      </c>
      <c r="F300" t="s">
        <v>709</v>
      </c>
      <c r="G300" t="s">
        <v>743</v>
      </c>
      <c r="H300" t="s">
        <v>1195</v>
      </c>
      <c r="I300" t="s">
        <v>1196</v>
      </c>
      <c r="J300" t="s">
        <v>1120</v>
      </c>
      <c r="K300" t="s">
        <v>1121</v>
      </c>
      <c r="L300" t="s">
        <v>1724</v>
      </c>
      <c r="M300" t="s">
        <v>709</v>
      </c>
      <c r="N300" t="s">
        <v>1195</v>
      </c>
      <c r="O300" t="s">
        <v>1196</v>
      </c>
      <c r="P300" t="s">
        <v>1002</v>
      </c>
      <c r="Q300" t="s">
        <v>1853</v>
      </c>
      <c r="R300">
        <v>1991</v>
      </c>
      <c r="S300" t="s">
        <v>1854</v>
      </c>
      <c r="T300" t="s">
        <v>1855</v>
      </c>
      <c r="U300">
        <v>4.8</v>
      </c>
      <c r="V300" t="s">
        <v>1126</v>
      </c>
      <c r="W300" t="s">
        <v>1127</v>
      </c>
      <c r="Y300">
        <v>1</v>
      </c>
      <c r="AA300">
        <v>0</v>
      </c>
      <c r="AB300">
        <v>0</v>
      </c>
      <c r="AD300">
        <v>0</v>
      </c>
      <c r="AE300">
        <v>0</v>
      </c>
      <c r="AF300">
        <v>71553</v>
      </c>
      <c r="AG300">
        <v>71553</v>
      </c>
    </row>
    <row r="301" spans="1:33" hidden="1" x14ac:dyDescent="0.25">
      <c r="A301" t="s">
        <v>1723</v>
      </c>
      <c r="B301" t="s">
        <v>680</v>
      </c>
      <c r="C301" t="s">
        <v>163</v>
      </c>
      <c r="D301" t="s">
        <v>1117</v>
      </c>
      <c r="E301">
        <v>1991</v>
      </c>
      <c r="F301" t="s">
        <v>680</v>
      </c>
      <c r="G301" t="s">
        <v>743</v>
      </c>
      <c r="H301" t="s">
        <v>1195</v>
      </c>
      <c r="I301" t="s">
        <v>1196</v>
      </c>
      <c r="J301" t="s">
        <v>1120</v>
      </c>
      <c r="K301" t="s">
        <v>1121</v>
      </c>
      <c r="L301" t="s">
        <v>1749</v>
      </c>
      <c r="M301" t="s">
        <v>768</v>
      </c>
      <c r="N301" t="s">
        <v>1195</v>
      </c>
      <c r="O301" t="s">
        <v>1196</v>
      </c>
      <c r="P301" t="s">
        <v>1083</v>
      </c>
      <c r="Q301" t="s">
        <v>1856</v>
      </c>
      <c r="R301">
        <v>1992</v>
      </c>
      <c r="S301" t="s">
        <v>1857</v>
      </c>
      <c r="T301" t="s">
        <v>1857</v>
      </c>
      <c r="U301">
        <v>6.24</v>
      </c>
      <c r="V301" t="s">
        <v>1138</v>
      </c>
      <c r="W301" t="s">
        <v>1127</v>
      </c>
      <c r="X301" t="s">
        <v>1858</v>
      </c>
      <c r="Y301">
        <v>1</v>
      </c>
      <c r="Z301" t="s">
        <v>1132</v>
      </c>
      <c r="AA301">
        <v>25309</v>
      </c>
      <c r="AB301">
        <v>0</v>
      </c>
      <c r="AD301">
        <v>0</v>
      </c>
      <c r="AE301">
        <v>0</v>
      </c>
      <c r="AF301">
        <v>331966</v>
      </c>
      <c r="AG301">
        <v>357275</v>
      </c>
    </row>
    <row r="302" spans="1:33" hidden="1" x14ac:dyDescent="0.25">
      <c r="A302" t="s">
        <v>1723</v>
      </c>
      <c r="B302" t="s">
        <v>680</v>
      </c>
      <c r="C302" t="s">
        <v>163</v>
      </c>
      <c r="D302" t="s">
        <v>1117</v>
      </c>
      <c r="E302">
        <v>1991</v>
      </c>
      <c r="F302" t="s">
        <v>680</v>
      </c>
      <c r="G302" t="s">
        <v>743</v>
      </c>
      <c r="H302" t="s">
        <v>1195</v>
      </c>
      <c r="I302" t="s">
        <v>1196</v>
      </c>
      <c r="J302" t="s">
        <v>1120</v>
      </c>
      <c r="K302" t="s">
        <v>1121</v>
      </c>
      <c r="L302" t="s">
        <v>1749</v>
      </c>
      <c r="M302" t="s">
        <v>768</v>
      </c>
      <c r="N302" t="s">
        <v>1195</v>
      </c>
      <c r="O302" t="s">
        <v>1196</v>
      </c>
      <c r="P302" t="s">
        <v>1083</v>
      </c>
      <c r="Q302" t="s">
        <v>1859</v>
      </c>
      <c r="R302">
        <v>1992</v>
      </c>
      <c r="S302" t="s">
        <v>1857</v>
      </c>
      <c r="T302" t="s">
        <v>1857</v>
      </c>
      <c r="U302">
        <v>6.24</v>
      </c>
      <c r="V302" t="s">
        <v>1138</v>
      </c>
      <c r="W302" t="s">
        <v>1127</v>
      </c>
      <c r="X302" t="s">
        <v>1860</v>
      </c>
      <c r="Y302">
        <v>1</v>
      </c>
      <c r="Z302" t="s">
        <v>1132</v>
      </c>
      <c r="AA302">
        <v>27073</v>
      </c>
      <c r="AB302">
        <v>0</v>
      </c>
      <c r="AD302">
        <v>0</v>
      </c>
      <c r="AE302">
        <v>0</v>
      </c>
      <c r="AF302">
        <v>355103</v>
      </c>
      <c r="AG302">
        <v>382176</v>
      </c>
    </row>
    <row r="303" spans="1:33" hidden="1" x14ac:dyDescent="0.25">
      <c r="A303" t="s">
        <v>1723</v>
      </c>
      <c r="B303" t="s">
        <v>680</v>
      </c>
      <c r="C303" t="s">
        <v>163</v>
      </c>
      <c r="D303" t="s">
        <v>1117</v>
      </c>
      <c r="E303">
        <v>1991</v>
      </c>
      <c r="F303" t="s">
        <v>680</v>
      </c>
      <c r="G303" t="s">
        <v>743</v>
      </c>
      <c r="H303" t="s">
        <v>1195</v>
      </c>
      <c r="I303" t="s">
        <v>1196</v>
      </c>
      <c r="J303" t="s">
        <v>1120</v>
      </c>
      <c r="K303" t="s">
        <v>1121</v>
      </c>
      <c r="L303" t="s">
        <v>1749</v>
      </c>
      <c r="M303" t="s">
        <v>768</v>
      </c>
      <c r="N303" t="s">
        <v>1195</v>
      </c>
      <c r="O303" t="s">
        <v>1196</v>
      </c>
      <c r="P303" t="s">
        <v>1083</v>
      </c>
      <c r="Q303" t="s">
        <v>1861</v>
      </c>
      <c r="R303">
        <v>1992</v>
      </c>
      <c r="S303" t="s">
        <v>1269</v>
      </c>
      <c r="T303" t="s">
        <v>1269</v>
      </c>
      <c r="U303">
        <v>7.3</v>
      </c>
      <c r="V303" t="s">
        <v>1138</v>
      </c>
      <c r="W303" t="s">
        <v>1127</v>
      </c>
      <c r="X303" t="s">
        <v>1862</v>
      </c>
      <c r="Y303">
        <v>1</v>
      </c>
      <c r="Z303" t="s">
        <v>1132</v>
      </c>
      <c r="AA303">
        <v>26989</v>
      </c>
      <c r="AB303">
        <v>0</v>
      </c>
      <c r="AD303">
        <v>0</v>
      </c>
      <c r="AE303">
        <v>0</v>
      </c>
      <c r="AF303">
        <v>218458</v>
      </c>
      <c r="AG303">
        <v>245447</v>
      </c>
    </row>
    <row r="304" spans="1:33" hidden="1" x14ac:dyDescent="0.25">
      <c r="A304" t="s">
        <v>1723</v>
      </c>
      <c r="B304" t="s">
        <v>680</v>
      </c>
      <c r="C304" t="s">
        <v>163</v>
      </c>
      <c r="D304" t="s">
        <v>1117</v>
      </c>
      <c r="E304">
        <v>1991</v>
      </c>
      <c r="F304" t="s">
        <v>680</v>
      </c>
      <c r="G304" t="s">
        <v>743</v>
      </c>
      <c r="H304" t="s">
        <v>1195</v>
      </c>
      <c r="I304" t="s">
        <v>1196</v>
      </c>
      <c r="J304" t="s">
        <v>1120</v>
      </c>
      <c r="K304" t="s">
        <v>1121</v>
      </c>
      <c r="L304" t="s">
        <v>1749</v>
      </c>
      <c r="M304" t="s">
        <v>768</v>
      </c>
      <c r="N304" t="s">
        <v>1195</v>
      </c>
      <c r="O304" t="s">
        <v>1196</v>
      </c>
      <c r="P304" t="s">
        <v>1083</v>
      </c>
      <c r="Q304" t="s">
        <v>1863</v>
      </c>
      <c r="R304">
        <v>1992</v>
      </c>
      <c r="S304" t="s">
        <v>1269</v>
      </c>
      <c r="T304" t="s">
        <v>1269</v>
      </c>
      <c r="U304">
        <v>7.3</v>
      </c>
      <c r="V304" t="s">
        <v>1138</v>
      </c>
      <c r="W304" t="s">
        <v>1127</v>
      </c>
      <c r="X304" t="s">
        <v>1864</v>
      </c>
      <c r="Y304">
        <v>1</v>
      </c>
      <c r="Z304" t="s">
        <v>1132</v>
      </c>
      <c r="AA304">
        <v>27481</v>
      </c>
      <c r="AB304">
        <v>0</v>
      </c>
      <c r="AD304">
        <v>0</v>
      </c>
      <c r="AE304">
        <v>0</v>
      </c>
      <c r="AF304">
        <v>222440</v>
      </c>
      <c r="AG304">
        <v>249921</v>
      </c>
    </row>
    <row r="305" spans="1:33" hidden="1" x14ac:dyDescent="0.25">
      <c r="A305" t="s">
        <v>1723</v>
      </c>
      <c r="B305" t="s">
        <v>680</v>
      </c>
      <c r="C305" t="s">
        <v>163</v>
      </c>
      <c r="D305" t="s">
        <v>1117</v>
      </c>
      <c r="E305">
        <v>1991</v>
      </c>
      <c r="F305" t="s">
        <v>680</v>
      </c>
      <c r="G305" t="s">
        <v>743</v>
      </c>
      <c r="H305" t="s">
        <v>1195</v>
      </c>
      <c r="I305" t="s">
        <v>1196</v>
      </c>
      <c r="J305" t="s">
        <v>1120</v>
      </c>
      <c r="K305" t="s">
        <v>1121</v>
      </c>
      <c r="L305" t="s">
        <v>1724</v>
      </c>
      <c r="M305" t="s">
        <v>680</v>
      </c>
      <c r="N305" t="s">
        <v>1195</v>
      </c>
      <c r="O305" t="s">
        <v>1196</v>
      </c>
      <c r="P305" t="s">
        <v>1002</v>
      </c>
      <c r="Q305" t="s">
        <v>1865</v>
      </c>
      <c r="R305">
        <v>1992</v>
      </c>
      <c r="S305" t="s">
        <v>1866</v>
      </c>
      <c r="T305" t="s">
        <v>1867</v>
      </c>
      <c r="U305">
        <v>6.4</v>
      </c>
      <c r="V305" t="s">
        <v>1126</v>
      </c>
      <c r="W305" t="s">
        <v>1127</v>
      </c>
      <c r="X305" t="s">
        <v>1868</v>
      </c>
      <c r="Y305">
        <v>1</v>
      </c>
      <c r="Z305" t="s">
        <v>1132</v>
      </c>
      <c r="AA305">
        <v>50878</v>
      </c>
      <c r="AB305">
        <v>366</v>
      </c>
      <c r="AD305">
        <v>0</v>
      </c>
      <c r="AE305">
        <v>0</v>
      </c>
      <c r="AF305">
        <v>523679</v>
      </c>
      <c r="AG305">
        <v>574923</v>
      </c>
    </row>
    <row r="306" spans="1:33" hidden="1" x14ac:dyDescent="0.25">
      <c r="A306" t="s">
        <v>1723</v>
      </c>
      <c r="B306" t="s">
        <v>680</v>
      </c>
      <c r="C306" t="s">
        <v>163</v>
      </c>
      <c r="D306" t="s">
        <v>1117</v>
      </c>
      <c r="E306">
        <v>1992</v>
      </c>
      <c r="F306" t="s">
        <v>680</v>
      </c>
      <c r="G306" t="s">
        <v>743</v>
      </c>
      <c r="H306" t="s">
        <v>1195</v>
      </c>
      <c r="I306" t="s">
        <v>1196</v>
      </c>
      <c r="J306" t="s">
        <v>1120</v>
      </c>
      <c r="K306" t="s">
        <v>1121</v>
      </c>
      <c r="L306" t="s">
        <v>1749</v>
      </c>
      <c r="M306" t="s">
        <v>768</v>
      </c>
      <c r="N306" t="s">
        <v>1195</v>
      </c>
      <c r="O306" t="s">
        <v>1196</v>
      </c>
      <c r="P306" t="s">
        <v>1083</v>
      </c>
      <c r="Q306" t="s">
        <v>1869</v>
      </c>
      <c r="R306">
        <v>1993</v>
      </c>
      <c r="S306" t="s">
        <v>1870</v>
      </c>
      <c r="T306" t="s">
        <v>1870</v>
      </c>
      <c r="U306">
        <v>4.4000000000000004</v>
      </c>
      <c r="V306" t="s">
        <v>1138</v>
      </c>
      <c r="W306" t="s">
        <v>1127</v>
      </c>
      <c r="X306" t="s">
        <v>1871</v>
      </c>
      <c r="Y306">
        <v>1</v>
      </c>
      <c r="Z306" t="s">
        <v>1132</v>
      </c>
      <c r="AA306">
        <v>30641</v>
      </c>
      <c r="AB306">
        <v>217</v>
      </c>
      <c r="AD306">
        <v>0</v>
      </c>
      <c r="AE306">
        <v>0</v>
      </c>
      <c r="AF306">
        <v>860977</v>
      </c>
      <c r="AG306">
        <v>891835</v>
      </c>
    </row>
    <row r="307" spans="1:33" hidden="1" x14ac:dyDescent="0.25">
      <c r="A307" t="s">
        <v>1723</v>
      </c>
      <c r="B307" t="s">
        <v>680</v>
      </c>
      <c r="C307" t="s">
        <v>163</v>
      </c>
      <c r="D307" t="s">
        <v>1117</v>
      </c>
      <c r="E307">
        <v>1992</v>
      </c>
      <c r="F307" t="s">
        <v>680</v>
      </c>
      <c r="G307" t="s">
        <v>743</v>
      </c>
      <c r="H307" t="s">
        <v>1195</v>
      </c>
      <c r="I307" t="s">
        <v>1196</v>
      </c>
      <c r="J307" t="s">
        <v>1120</v>
      </c>
      <c r="K307" t="s">
        <v>1121</v>
      </c>
      <c r="L307" t="s">
        <v>1749</v>
      </c>
      <c r="M307" t="s">
        <v>768</v>
      </c>
      <c r="N307" t="s">
        <v>1195</v>
      </c>
      <c r="O307" t="s">
        <v>1196</v>
      </c>
      <c r="P307" t="s">
        <v>1083</v>
      </c>
      <c r="Q307" t="s">
        <v>1872</v>
      </c>
      <c r="R307">
        <v>1993</v>
      </c>
      <c r="S307" t="s">
        <v>1873</v>
      </c>
      <c r="T307" t="s">
        <v>1874</v>
      </c>
      <c r="U307">
        <v>5</v>
      </c>
      <c r="V307" t="s">
        <v>1138</v>
      </c>
      <c r="W307" t="s">
        <v>1127</v>
      </c>
      <c r="X307" t="s">
        <v>1875</v>
      </c>
      <c r="Y307">
        <v>1</v>
      </c>
      <c r="Z307" t="s">
        <v>1132</v>
      </c>
      <c r="AA307">
        <v>32672</v>
      </c>
      <c r="AB307">
        <v>242</v>
      </c>
      <c r="AD307">
        <v>0</v>
      </c>
      <c r="AE307">
        <v>0</v>
      </c>
      <c r="AF307">
        <v>576732</v>
      </c>
      <c r="AG307">
        <v>609646</v>
      </c>
    </row>
    <row r="308" spans="1:33" hidden="1" x14ac:dyDescent="0.25">
      <c r="A308" t="s">
        <v>1723</v>
      </c>
      <c r="B308" t="s">
        <v>680</v>
      </c>
      <c r="C308" t="s">
        <v>163</v>
      </c>
      <c r="D308" t="s">
        <v>1117</v>
      </c>
      <c r="E308">
        <v>1992</v>
      </c>
      <c r="F308" t="s">
        <v>680</v>
      </c>
      <c r="G308" t="s">
        <v>743</v>
      </c>
      <c r="H308" t="s">
        <v>1195</v>
      </c>
      <c r="I308" t="s">
        <v>1196</v>
      </c>
      <c r="J308" t="s">
        <v>1120</v>
      </c>
      <c r="K308" t="s">
        <v>1121</v>
      </c>
      <c r="L308" t="s">
        <v>1749</v>
      </c>
      <c r="M308" t="s">
        <v>768</v>
      </c>
      <c r="N308" t="s">
        <v>1195</v>
      </c>
      <c r="O308" t="s">
        <v>1196</v>
      </c>
      <c r="P308" t="s">
        <v>1083</v>
      </c>
      <c r="Q308" t="s">
        <v>1876</v>
      </c>
      <c r="R308">
        <v>1993</v>
      </c>
      <c r="S308" t="s">
        <v>1877</v>
      </c>
      <c r="T308" t="s">
        <v>1877</v>
      </c>
      <c r="U308">
        <v>8.3000000000000007</v>
      </c>
      <c r="V308" t="s">
        <v>1138</v>
      </c>
      <c r="W308" t="s">
        <v>1127</v>
      </c>
      <c r="X308" t="s">
        <v>1878</v>
      </c>
      <c r="Y308">
        <v>1</v>
      </c>
      <c r="Z308" t="s">
        <v>1132</v>
      </c>
      <c r="AA308">
        <v>30930</v>
      </c>
      <c r="AB308">
        <v>0</v>
      </c>
      <c r="AD308">
        <v>0</v>
      </c>
      <c r="AE308">
        <v>0</v>
      </c>
      <c r="AF308">
        <v>468033</v>
      </c>
      <c r="AG308">
        <v>498963</v>
      </c>
    </row>
    <row r="309" spans="1:33" hidden="1" x14ac:dyDescent="0.25">
      <c r="A309" t="s">
        <v>1723</v>
      </c>
      <c r="B309" t="s">
        <v>680</v>
      </c>
      <c r="C309" t="s">
        <v>163</v>
      </c>
      <c r="D309" t="s">
        <v>1117</v>
      </c>
      <c r="E309">
        <v>1992</v>
      </c>
      <c r="F309" t="s">
        <v>680</v>
      </c>
      <c r="G309" t="s">
        <v>743</v>
      </c>
      <c r="H309" t="s">
        <v>1195</v>
      </c>
      <c r="I309" t="s">
        <v>1196</v>
      </c>
      <c r="J309" t="s">
        <v>1120</v>
      </c>
      <c r="K309" t="s">
        <v>1121</v>
      </c>
      <c r="L309" t="s">
        <v>1724</v>
      </c>
      <c r="M309" t="s">
        <v>680</v>
      </c>
      <c r="N309" t="s">
        <v>1195</v>
      </c>
      <c r="O309" t="s">
        <v>1196</v>
      </c>
      <c r="P309" t="s">
        <v>1002</v>
      </c>
      <c r="Q309" t="s">
        <v>1879</v>
      </c>
      <c r="R309">
        <v>1993</v>
      </c>
      <c r="S309" t="s">
        <v>1880</v>
      </c>
      <c r="T309" t="s">
        <v>1881</v>
      </c>
      <c r="U309">
        <v>5.5</v>
      </c>
      <c r="V309" t="s">
        <v>1138</v>
      </c>
      <c r="W309" t="s">
        <v>1127</v>
      </c>
      <c r="X309" t="s">
        <v>1882</v>
      </c>
      <c r="Y309">
        <v>1</v>
      </c>
      <c r="Z309" t="s">
        <v>1132</v>
      </c>
      <c r="AA309">
        <v>31735</v>
      </c>
      <c r="AB309">
        <v>0</v>
      </c>
      <c r="AD309">
        <v>0</v>
      </c>
      <c r="AE309">
        <v>0</v>
      </c>
      <c r="AG309">
        <v>31735</v>
      </c>
    </row>
    <row r="310" spans="1:33" hidden="1" x14ac:dyDescent="0.25">
      <c r="A310" t="s">
        <v>1723</v>
      </c>
      <c r="B310" t="s">
        <v>680</v>
      </c>
      <c r="C310" t="s">
        <v>163</v>
      </c>
      <c r="D310" t="s">
        <v>1117</v>
      </c>
      <c r="E310">
        <v>1992</v>
      </c>
      <c r="F310" t="s">
        <v>680</v>
      </c>
      <c r="G310" t="s">
        <v>743</v>
      </c>
      <c r="H310" t="s">
        <v>1195</v>
      </c>
      <c r="I310" t="s">
        <v>1196</v>
      </c>
      <c r="J310" t="s">
        <v>1120</v>
      </c>
      <c r="K310" t="s">
        <v>1121</v>
      </c>
      <c r="L310" t="s">
        <v>1724</v>
      </c>
      <c r="M310" t="s">
        <v>680</v>
      </c>
      <c r="N310" t="s">
        <v>1195</v>
      </c>
      <c r="O310" t="s">
        <v>1196</v>
      </c>
      <c r="P310" t="s">
        <v>1002</v>
      </c>
      <c r="Q310" t="s">
        <v>1883</v>
      </c>
      <c r="R310">
        <v>1993</v>
      </c>
      <c r="S310" t="s">
        <v>1880</v>
      </c>
      <c r="T310" t="s">
        <v>1881</v>
      </c>
      <c r="U310">
        <v>5.5</v>
      </c>
      <c r="V310" t="s">
        <v>1138</v>
      </c>
      <c r="W310" t="s">
        <v>1127</v>
      </c>
      <c r="X310" t="s">
        <v>1884</v>
      </c>
      <c r="Y310">
        <v>1</v>
      </c>
      <c r="Z310" t="s">
        <v>1132</v>
      </c>
      <c r="AA310">
        <v>31227</v>
      </c>
      <c r="AB310">
        <v>315</v>
      </c>
      <c r="AD310">
        <v>0</v>
      </c>
      <c r="AE310">
        <v>0</v>
      </c>
      <c r="AF310">
        <v>542788</v>
      </c>
      <c r="AG310">
        <v>574330</v>
      </c>
    </row>
    <row r="311" spans="1:33" hidden="1" x14ac:dyDescent="0.25">
      <c r="A311" t="s">
        <v>1723</v>
      </c>
      <c r="B311" t="s">
        <v>680</v>
      </c>
      <c r="C311" t="s">
        <v>163</v>
      </c>
      <c r="D311" t="s">
        <v>1117</v>
      </c>
      <c r="E311">
        <v>1993</v>
      </c>
      <c r="F311" t="s">
        <v>680</v>
      </c>
      <c r="G311" t="s">
        <v>743</v>
      </c>
      <c r="H311" t="s">
        <v>1195</v>
      </c>
      <c r="I311" t="s">
        <v>1196</v>
      </c>
      <c r="J311" t="s">
        <v>1120</v>
      </c>
      <c r="K311" t="s">
        <v>1121</v>
      </c>
      <c r="L311" t="s">
        <v>1749</v>
      </c>
      <c r="M311" t="s">
        <v>768</v>
      </c>
      <c r="N311" t="s">
        <v>1195</v>
      </c>
      <c r="O311" t="s">
        <v>1196</v>
      </c>
      <c r="P311" t="s">
        <v>1083</v>
      </c>
      <c r="Q311" t="s">
        <v>1885</v>
      </c>
      <c r="R311">
        <v>1994</v>
      </c>
      <c r="S311" t="s">
        <v>1886</v>
      </c>
      <c r="T311" t="s">
        <v>1886</v>
      </c>
      <c r="U311">
        <v>7.6</v>
      </c>
      <c r="V311" t="s">
        <v>1138</v>
      </c>
      <c r="W311" t="s">
        <v>1127</v>
      </c>
      <c r="X311" t="s">
        <v>1887</v>
      </c>
      <c r="Y311">
        <v>1</v>
      </c>
      <c r="Z311" t="s">
        <v>1132</v>
      </c>
      <c r="AA311">
        <v>26988</v>
      </c>
      <c r="AB311">
        <v>323</v>
      </c>
      <c r="AD311">
        <v>0</v>
      </c>
      <c r="AE311">
        <v>0</v>
      </c>
      <c r="AF311">
        <v>322427</v>
      </c>
      <c r="AG311">
        <v>349738</v>
      </c>
    </row>
    <row r="312" spans="1:33" hidden="1" x14ac:dyDescent="0.25">
      <c r="A312" t="s">
        <v>1723</v>
      </c>
      <c r="B312" t="s">
        <v>680</v>
      </c>
      <c r="C312" t="s">
        <v>163</v>
      </c>
      <c r="D312" t="s">
        <v>1117</v>
      </c>
      <c r="E312">
        <v>1993</v>
      </c>
      <c r="F312" t="s">
        <v>680</v>
      </c>
      <c r="G312" t="s">
        <v>743</v>
      </c>
      <c r="H312" t="s">
        <v>1195</v>
      </c>
      <c r="I312" t="s">
        <v>1196</v>
      </c>
      <c r="J312" t="s">
        <v>1120</v>
      </c>
      <c r="K312" t="s">
        <v>1121</v>
      </c>
      <c r="L312" t="s">
        <v>1749</v>
      </c>
      <c r="M312" t="s">
        <v>768</v>
      </c>
      <c r="N312" t="s">
        <v>1195</v>
      </c>
      <c r="O312" t="s">
        <v>1196</v>
      </c>
      <c r="P312" t="s">
        <v>1083</v>
      </c>
      <c r="Q312" t="s">
        <v>1888</v>
      </c>
      <c r="R312">
        <v>1994</v>
      </c>
      <c r="S312" t="s">
        <v>1889</v>
      </c>
      <c r="T312" t="s">
        <v>1889</v>
      </c>
      <c r="U312">
        <v>7.6</v>
      </c>
      <c r="V312" t="s">
        <v>1138</v>
      </c>
      <c r="W312" t="s">
        <v>1127</v>
      </c>
      <c r="X312" t="s">
        <v>1890</v>
      </c>
      <c r="Y312">
        <v>1</v>
      </c>
      <c r="Z312" t="s">
        <v>1132</v>
      </c>
      <c r="AA312">
        <v>29026</v>
      </c>
      <c r="AB312">
        <v>62</v>
      </c>
      <c r="AD312">
        <v>0</v>
      </c>
      <c r="AE312">
        <v>0</v>
      </c>
      <c r="AF312">
        <v>220482</v>
      </c>
      <c r="AG312">
        <v>249570</v>
      </c>
    </row>
    <row r="313" spans="1:33" hidden="1" x14ac:dyDescent="0.25">
      <c r="A313" t="s">
        <v>1723</v>
      </c>
      <c r="B313" t="s">
        <v>680</v>
      </c>
      <c r="C313" t="s">
        <v>163</v>
      </c>
      <c r="D313" t="s">
        <v>1117</v>
      </c>
      <c r="E313">
        <v>1993</v>
      </c>
      <c r="F313" t="s">
        <v>680</v>
      </c>
      <c r="G313" t="s">
        <v>743</v>
      </c>
      <c r="H313" t="s">
        <v>1195</v>
      </c>
      <c r="I313" t="s">
        <v>1196</v>
      </c>
      <c r="J313" t="s">
        <v>1120</v>
      </c>
      <c r="K313" t="s">
        <v>1121</v>
      </c>
      <c r="L313" t="s">
        <v>1749</v>
      </c>
      <c r="M313" t="s">
        <v>768</v>
      </c>
      <c r="N313" t="s">
        <v>1195</v>
      </c>
      <c r="O313" t="s">
        <v>1196</v>
      </c>
      <c r="P313" t="s">
        <v>1083</v>
      </c>
      <c r="Q313" t="s">
        <v>1891</v>
      </c>
      <c r="R313">
        <v>1994</v>
      </c>
      <c r="S313" t="s">
        <v>1892</v>
      </c>
      <c r="T313" t="s">
        <v>1892</v>
      </c>
      <c r="U313">
        <v>5.6</v>
      </c>
      <c r="V313" t="s">
        <v>1138</v>
      </c>
      <c r="W313" t="s">
        <v>1127</v>
      </c>
      <c r="X313" t="s">
        <v>1893</v>
      </c>
      <c r="Y313">
        <v>1</v>
      </c>
      <c r="Z313" t="s">
        <v>1132</v>
      </c>
      <c r="AA313">
        <v>25529</v>
      </c>
      <c r="AB313">
        <v>338</v>
      </c>
      <c r="AD313">
        <v>0</v>
      </c>
      <c r="AE313">
        <v>0</v>
      </c>
      <c r="AF313">
        <v>747082</v>
      </c>
      <c r="AG313">
        <v>772949</v>
      </c>
    </row>
    <row r="314" spans="1:33" hidden="1" x14ac:dyDescent="0.25">
      <c r="A314" t="s">
        <v>1723</v>
      </c>
      <c r="B314" t="s">
        <v>680</v>
      </c>
      <c r="C314" t="s">
        <v>163</v>
      </c>
      <c r="D314" t="s">
        <v>1117</v>
      </c>
      <c r="E314">
        <v>1993</v>
      </c>
      <c r="F314" t="s">
        <v>680</v>
      </c>
      <c r="G314" t="s">
        <v>743</v>
      </c>
      <c r="H314" t="s">
        <v>1195</v>
      </c>
      <c r="I314" t="s">
        <v>1196</v>
      </c>
      <c r="J314" t="s">
        <v>1120</v>
      </c>
      <c r="K314" t="s">
        <v>1121</v>
      </c>
      <c r="L314" t="s">
        <v>1724</v>
      </c>
      <c r="M314" t="s">
        <v>680</v>
      </c>
      <c r="N314" t="s">
        <v>1195</v>
      </c>
      <c r="O314" t="s">
        <v>1196</v>
      </c>
      <c r="P314" t="s">
        <v>1002</v>
      </c>
      <c r="Q314" t="s">
        <v>1894</v>
      </c>
      <c r="R314">
        <v>1994</v>
      </c>
      <c r="S314" t="s">
        <v>1439</v>
      </c>
      <c r="T314" t="s">
        <v>1895</v>
      </c>
      <c r="U314">
        <v>5.0999999999999996</v>
      </c>
      <c r="V314" t="s">
        <v>1126</v>
      </c>
      <c r="W314" t="s">
        <v>1127</v>
      </c>
      <c r="X314" t="s">
        <v>1896</v>
      </c>
      <c r="Y314">
        <v>1</v>
      </c>
      <c r="Z314" t="s">
        <v>1132</v>
      </c>
      <c r="AA314">
        <v>36037</v>
      </c>
      <c r="AB314">
        <v>613</v>
      </c>
      <c r="AD314">
        <v>0</v>
      </c>
      <c r="AE314">
        <v>0</v>
      </c>
      <c r="AF314">
        <v>493384</v>
      </c>
      <c r="AG314">
        <v>530034</v>
      </c>
    </row>
    <row r="315" spans="1:33" hidden="1" x14ac:dyDescent="0.25">
      <c r="A315" t="s">
        <v>1723</v>
      </c>
      <c r="B315" t="s">
        <v>680</v>
      </c>
      <c r="C315" t="s">
        <v>163</v>
      </c>
      <c r="D315" t="s">
        <v>1117</v>
      </c>
      <c r="E315">
        <v>1994</v>
      </c>
      <c r="F315" t="s">
        <v>680</v>
      </c>
      <c r="G315" t="s">
        <v>743</v>
      </c>
      <c r="H315" t="s">
        <v>1195</v>
      </c>
      <c r="I315" t="s">
        <v>1196</v>
      </c>
      <c r="J315" t="s">
        <v>1120</v>
      </c>
      <c r="K315" t="s">
        <v>1121</v>
      </c>
      <c r="L315" t="s">
        <v>1749</v>
      </c>
      <c r="M315" t="s">
        <v>768</v>
      </c>
      <c r="N315" t="s">
        <v>1195</v>
      </c>
      <c r="O315" t="s">
        <v>1196</v>
      </c>
      <c r="P315" t="s">
        <v>1083</v>
      </c>
      <c r="Q315" t="s">
        <v>1897</v>
      </c>
      <c r="R315">
        <v>1995</v>
      </c>
      <c r="S315" t="s">
        <v>1898</v>
      </c>
      <c r="T315" t="s">
        <v>1898</v>
      </c>
      <c r="U315">
        <v>4.3</v>
      </c>
      <c r="V315" t="s">
        <v>1138</v>
      </c>
      <c r="W315" t="s">
        <v>1127</v>
      </c>
      <c r="X315" t="s">
        <v>1899</v>
      </c>
      <c r="Y315">
        <v>1</v>
      </c>
      <c r="Z315" t="s">
        <v>1132</v>
      </c>
      <c r="AA315">
        <v>27587</v>
      </c>
      <c r="AB315">
        <v>548</v>
      </c>
      <c r="AD315">
        <v>0</v>
      </c>
      <c r="AE315">
        <v>0</v>
      </c>
      <c r="AF315">
        <v>838594</v>
      </c>
      <c r="AG315">
        <v>866729</v>
      </c>
    </row>
    <row r="316" spans="1:33" hidden="1" x14ac:dyDescent="0.25">
      <c r="A316" t="s">
        <v>1723</v>
      </c>
      <c r="B316" t="s">
        <v>680</v>
      </c>
      <c r="C316" t="s">
        <v>163</v>
      </c>
      <c r="D316" t="s">
        <v>1117</v>
      </c>
      <c r="E316">
        <v>1994</v>
      </c>
      <c r="F316" t="s">
        <v>680</v>
      </c>
      <c r="G316" t="s">
        <v>743</v>
      </c>
      <c r="H316" t="s">
        <v>1195</v>
      </c>
      <c r="I316" t="s">
        <v>1196</v>
      </c>
      <c r="J316" t="s">
        <v>1120</v>
      </c>
      <c r="K316" t="s">
        <v>1121</v>
      </c>
      <c r="L316" t="s">
        <v>1749</v>
      </c>
      <c r="M316" t="s">
        <v>768</v>
      </c>
      <c r="N316" t="s">
        <v>1195</v>
      </c>
      <c r="O316" t="s">
        <v>1196</v>
      </c>
      <c r="P316" t="s">
        <v>1083</v>
      </c>
      <c r="Q316" t="s">
        <v>1900</v>
      </c>
      <c r="R316">
        <v>1995</v>
      </c>
      <c r="S316" t="s">
        <v>1901</v>
      </c>
      <c r="T316" t="s">
        <v>1902</v>
      </c>
      <c r="U316">
        <v>4.7</v>
      </c>
      <c r="V316" t="s">
        <v>1138</v>
      </c>
      <c r="W316" t="s">
        <v>1127</v>
      </c>
      <c r="X316" t="s">
        <v>1903</v>
      </c>
      <c r="Y316">
        <v>1</v>
      </c>
      <c r="Z316" t="s">
        <v>1132</v>
      </c>
      <c r="AA316">
        <v>27657</v>
      </c>
      <c r="AB316">
        <v>294</v>
      </c>
      <c r="AD316">
        <v>0</v>
      </c>
      <c r="AE316">
        <v>0</v>
      </c>
      <c r="AF316">
        <v>671164</v>
      </c>
      <c r="AG316">
        <v>699115</v>
      </c>
    </row>
    <row r="317" spans="1:33" hidden="1" x14ac:dyDescent="0.25">
      <c r="A317" t="s">
        <v>1723</v>
      </c>
      <c r="B317" t="s">
        <v>680</v>
      </c>
      <c r="C317" t="s">
        <v>163</v>
      </c>
      <c r="D317" t="s">
        <v>1117</v>
      </c>
      <c r="E317">
        <v>1994</v>
      </c>
      <c r="F317" t="s">
        <v>680</v>
      </c>
      <c r="G317" t="s">
        <v>743</v>
      </c>
      <c r="H317" t="s">
        <v>1195</v>
      </c>
      <c r="I317" t="s">
        <v>1196</v>
      </c>
      <c r="J317" t="s">
        <v>1120</v>
      </c>
      <c r="K317" t="s">
        <v>1121</v>
      </c>
      <c r="L317" t="s">
        <v>1749</v>
      </c>
      <c r="M317" t="s">
        <v>768</v>
      </c>
      <c r="N317" t="s">
        <v>1195</v>
      </c>
      <c r="O317" t="s">
        <v>1196</v>
      </c>
      <c r="P317" t="s">
        <v>1083</v>
      </c>
      <c r="Q317" t="s">
        <v>1904</v>
      </c>
      <c r="R317">
        <v>1995</v>
      </c>
      <c r="S317" t="s">
        <v>1905</v>
      </c>
      <c r="T317" t="s">
        <v>1905</v>
      </c>
      <c r="U317">
        <v>5.8</v>
      </c>
      <c r="V317" t="s">
        <v>1138</v>
      </c>
      <c r="W317" t="s">
        <v>1127</v>
      </c>
      <c r="X317" t="s">
        <v>1906</v>
      </c>
      <c r="Y317">
        <v>1</v>
      </c>
      <c r="Z317" t="s">
        <v>1132</v>
      </c>
      <c r="AA317">
        <v>25921</v>
      </c>
      <c r="AB317">
        <v>279</v>
      </c>
      <c r="AD317">
        <v>0</v>
      </c>
      <c r="AE317">
        <v>0</v>
      </c>
      <c r="AF317">
        <v>567016</v>
      </c>
      <c r="AG317">
        <v>593216</v>
      </c>
    </row>
    <row r="318" spans="1:33" hidden="1" x14ac:dyDescent="0.25">
      <c r="A318" t="s">
        <v>1723</v>
      </c>
      <c r="B318" t="s">
        <v>680</v>
      </c>
      <c r="C318" t="s">
        <v>163</v>
      </c>
      <c r="D318" t="s">
        <v>1117</v>
      </c>
      <c r="E318">
        <v>1994</v>
      </c>
      <c r="F318" t="s">
        <v>680</v>
      </c>
      <c r="G318" t="s">
        <v>743</v>
      </c>
      <c r="H318" t="s">
        <v>1195</v>
      </c>
      <c r="I318" t="s">
        <v>1196</v>
      </c>
      <c r="J318" t="s">
        <v>1120</v>
      </c>
      <c r="K318" t="s">
        <v>1121</v>
      </c>
      <c r="L318" t="s">
        <v>1724</v>
      </c>
      <c r="M318" t="s">
        <v>680</v>
      </c>
      <c r="N318" t="s">
        <v>1195</v>
      </c>
      <c r="O318" t="s">
        <v>1196</v>
      </c>
      <c r="P318" t="s">
        <v>1002</v>
      </c>
      <c r="Q318" t="s">
        <v>1907</v>
      </c>
      <c r="R318">
        <v>1995</v>
      </c>
      <c r="S318" t="s">
        <v>1908</v>
      </c>
      <c r="T318" t="s">
        <v>1909</v>
      </c>
      <c r="U318">
        <v>5.3</v>
      </c>
      <c r="V318" t="s">
        <v>1126</v>
      </c>
      <c r="W318" t="s">
        <v>1127</v>
      </c>
      <c r="Y318">
        <v>1</v>
      </c>
      <c r="Z318" t="s">
        <v>1132</v>
      </c>
      <c r="AA318">
        <v>39203</v>
      </c>
      <c r="AB318">
        <v>197</v>
      </c>
      <c r="AD318">
        <v>0</v>
      </c>
      <c r="AE318">
        <v>0</v>
      </c>
      <c r="AF318">
        <v>624291</v>
      </c>
      <c r="AG318">
        <v>663691</v>
      </c>
    </row>
    <row r="319" spans="1:33" hidden="1" x14ac:dyDescent="0.25">
      <c r="A319" t="s">
        <v>1723</v>
      </c>
      <c r="B319" t="s">
        <v>680</v>
      </c>
      <c r="C319" t="s">
        <v>163</v>
      </c>
      <c r="D319" t="s">
        <v>1117</v>
      </c>
      <c r="E319">
        <v>1995</v>
      </c>
      <c r="F319" t="s">
        <v>675</v>
      </c>
      <c r="G319" t="s">
        <v>743</v>
      </c>
      <c r="H319" t="s">
        <v>1195</v>
      </c>
      <c r="I319" t="s">
        <v>1196</v>
      </c>
      <c r="J319" t="s">
        <v>1120</v>
      </c>
      <c r="K319" t="s">
        <v>1121</v>
      </c>
      <c r="L319" t="s">
        <v>1724</v>
      </c>
      <c r="M319" t="s">
        <v>675</v>
      </c>
      <c r="N319" t="s">
        <v>1195</v>
      </c>
      <c r="O319" t="s">
        <v>1196</v>
      </c>
      <c r="P319" t="s">
        <v>1002</v>
      </c>
      <c r="Q319" t="s">
        <v>1910</v>
      </c>
      <c r="R319">
        <v>1996</v>
      </c>
      <c r="S319" t="s">
        <v>1911</v>
      </c>
      <c r="T319" t="s">
        <v>1912</v>
      </c>
      <c r="U319">
        <v>3.6</v>
      </c>
      <c r="V319" t="s">
        <v>1126</v>
      </c>
      <c r="W319" t="s">
        <v>1127</v>
      </c>
      <c r="Y319">
        <v>1</v>
      </c>
      <c r="AA319">
        <v>0</v>
      </c>
      <c r="AB319">
        <v>0</v>
      </c>
      <c r="AD319">
        <v>0</v>
      </c>
      <c r="AE319">
        <v>0</v>
      </c>
      <c r="AF319">
        <v>976</v>
      </c>
      <c r="AG319">
        <v>976</v>
      </c>
    </row>
    <row r="320" spans="1:33" hidden="1" x14ac:dyDescent="0.25">
      <c r="A320" t="s">
        <v>1723</v>
      </c>
      <c r="B320" t="s">
        <v>680</v>
      </c>
      <c r="C320" t="s">
        <v>163</v>
      </c>
      <c r="D320" t="s">
        <v>1117</v>
      </c>
      <c r="E320">
        <v>1995</v>
      </c>
      <c r="F320" t="s">
        <v>680</v>
      </c>
      <c r="G320" t="s">
        <v>743</v>
      </c>
      <c r="H320" t="s">
        <v>1195</v>
      </c>
      <c r="I320" t="s">
        <v>1196</v>
      </c>
      <c r="J320" t="s">
        <v>1120</v>
      </c>
      <c r="K320" t="s">
        <v>1121</v>
      </c>
      <c r="L320" t="s">
        <v>1749</v>
      </c>
      <c r="M320" t="s">
        <v>768</v>
      </c>
      <c r="N320" t="s">
        <v>1195</v>
      </c>
      <c r="O320" t="s">
        <v>1196</v>
      </c>
      <c r="P320" t="s">
        <v>1083</v>
      </c>
      <c r="Q320" t="s">
        <v>1913</v>
      </c>
      <c r="R320">
        <v>1996</v>
      </c>
      <c r="S320" t="s">
        <v>1914</v>
      </c>
      <c r="T320" t="s">
        <v>1914</v>
      </c>
      <c r="U320">
        <v>5.3</v>
      </c>
      <c r="V320" t="s">
        <v>1138</v>
      </c>
      <c r="W320" t="s">
        <v>1127</v>
      </c>
      <c r="X320" t="s">
        <v>1915</v>
      </c>
      <c r="Y320">
        <v>1</v>
      </c>
      <c r="Z320" t="s">
        <v>1132</v>
      </c>
      <c r="AA320">
        <v>25514</v>
      </c>
      <c r="AB320">
        <v>362</v>
      </c>
      <c r="AD320">
        <v>0</v>
      </c>
      <c r="AE320">
        <v>0</v>
      </c>
      <c r="AF320">
        <v>755984</v>
      </c>
      <c r="AG320">
        <v>781860</v>
      </c>
    </row>
    <row r="321" spans="1:33" hidden="1" x14ac:dyDescent="0.25">
      <c r="A321" t="s">
        <v>1723</v>
      </c>
      <c r="B321" t="s">
        <v>680</v>
      </c>
      <c r="C321" t="s">
        <v>163</v>
      </c>
      <c r="D321" t="s">
        <v>1117</v>
      </c>
      <c r="E321">
        <v>1995</v>
      </c>
      <c r="F321" t="s">
        <v>680</v>
      </c>
      <c r="G321" t="s">
        <v>743</v>
      </c>
      <c r="H321" t="s">
        <v>1195</v>
      </c>
      <c r="I321" t="s">
        <v>1196</v>
      </c>
      <c r="J321" t="s">
        <v>1120</v>
      </c>
      <c r="K321" t="s">
        <v>1121</v>
      </c>
      <c r="L321" t="s">
        <v>1749</v>
      </c>
      <c r="M321" t="s">
        <v>768</v>
      </c>
      <c r="N321" t="s">
        <v>1195</v>
      </c>
      <c r="O321" t="s">
        <v>1196</v>
      </c>
      <c r="P321" t="s">
        <v>1083</v>
      </c>
      <c r="Q321" t="s">
        <v>1916</v>
      </c>
      <c r="R321">
        <v>1996</v>
      </c>
      <c r="S321" t="s">
        <v>1917</v>
      </c>
      <c r="T321" t="s">
        <v>1917</v>
      </c>
      <c r="U321">
        <v>7.2</v>
      </c>
      <c r="V321" t="s">
        <v>1138</v>
      </c>
      <c r="W321" t="s">
        <v>1127</v>
      </c>
      <c r="X321" t="s">
        <v>1918</v>
      </c>
      <c r="Y321">
        <v>1</v>
      </c>
      <c r="Z321" t="s">
        <v>1132</v>
      </c>
      <c r="AA321">
        <v>7767</v>
      </c>
      <c r="AB321">
        <v>51</v>
      </c>
      <c r="AD321">
        <v>0</v>
      </c>
      <c r="AE321">
        <v>0</v>
      </c>
      <c r="AF321">
        <v>399093</v>
      </c>
      <c r="AG321">
        <v>406911</v>
      </c>
    </row>
    <row r="322" spans="1:33" hidden="1" x14ac:dyDescent="0.25">
      <c r="A322" t="s">
        <v>1723</v>
      </c>
      <c r="B322" t="s">
        <v>680</v>
      </c>
      <c r="C322" t="s">
        <v>163</v>
      </c>
      <c r="D322" t="s">
        <v>1117</v>
      </c>
      <c r="E322">
        <v>1995</v>
      </c>
      <c r="F322" t="s">
        <v>680</v>
      </c>
      <c r="G322" t="s">
        <v>743</v>
      </c>
      <c r="H322" t="s">
        <v>1195</v>
      </c>
      <c r="I322" t="s">
        <v>1196</v>
      </c>
      <c r="J322" t="s">
        <v>1120</v>
      </c>
      <c r="K322" t="s">
        <v>1121</v>
      </c>
      <c r="L322" t="s">
        <v>1724</v>
      </c>
      <c r="M322" t="s">
        <v>680</v>
      </c>
      <c r="N322" t="s">
        <v>1195</v>
      </c>
      <c r="O322" t="s">
        <v>1196</v>
      </c>
      <c r="P322" t="s">
        <v>1002</v>
      </c>
      <c r="Q322" t="s">
        <v>1919</v>
      </c>
      <c r="R322">
        <v>1996</v>
      </c>
      <c r="S322" t="s">
        <v>1920</v>
      </c>
      <c r="T322" t="s">
        <v>1921</v>
      </c>
      <c r="U322">
        <v>5.5</v>
      </c>
      <c r="V322" t="s">
        <v>1126</v>
      </c>
      <c r="W322" t="s">
        <v>1127</v>
      </c>
      <c r="Y322">
        <v>1</v>
      </c>
      <c r="Z322" t="s">
        <v>1132</v>
      </c>
      <c r="AA322">
        <v>38412</v>
      </c>
      <c r="AB322">
        <v>77</v>
      </c>
      <c r="AD322">
        <v>0</v>
      </c>
      <c r="AE322">
        <v>0</v>
      </c>
      <c r="AF322">
        <v>351551</v>
      </c>
      <c r="AG322">
        <v>390040</v>
      </c>
    </row>
    <row r="323" spans="1:33" hidden="1" x14ac:dyDescent="0.25">
      <c r="A323" t="s">
        <v>1723</v>
      </c>
      <c r="B323" t="s">
        <v>680</v>
      </c>
      <c r="C323" t="s">
        <v>163</v>
      </c>
      <c r="D323" t="s">
        <v>1117</v>
      </c>
      <c r="E323">
        <v>1995</v>
      </c>
      <c r="F323" t="s">
        <v>680</v>
      </c>
      <c r="G323" t="s">
        <v>743</v>
      </c>
      <c r="H323" t="s">
        <v>1195</v>
      </c>
      <c r="I323" t="s">
        <v>1196</v>
      </c>
      <c r="J323" t="s">
        <v>1120</v>
      </c>
      <c r="K323" t="s">
        <v>1121</v>
      </c>
      <c r="L323" t="s">
        <v>1922</v>
      </c>
      <c r="M323" t="s">
        <v>773</v>
      </c>
      <c r="P323" t="s">
        <v>1083</v>
      </c>
      <c r="Q323" t="s">
        <v>1923</v>
      </c>
      <c r="R323">
        <v>1996</v>
      </c>
      <c r="S323" t="s">
        <v>1924</v>
      </c>
      <c r="T323" t="s">
        <v>1924</v>
      </c>
      <c r="U323">
        <v>6.9</v>
      </c>
      <c r="V323" t="s">
        <v>1138</v>
      </c>
      <c r="W323" t="s">
        <v>1153</v>
      </c>
      <c r="X323" t="s">
        <v>1925</v>
      </c>
      <c r="Y323">
        <v>1</v>
      </c>
      <c r="Z323" t="s">
        <v>1132</v>
      </c>
      <c r="AA323">
        <v>23466</v>
      </c>
      <c r="AB323">
        <v>268</v>
      </c>
      <c r="AD323">
        <v>0</v>
      </c>
      <c r="AE323">
        <v>0</v>
      </c>
      <c r="AF323">
        <v>629029</v>
      </c>
      <c r="AG323">
        <v>652763</v>
      </c>
    </row>
    <row r="324" spans="1:33" hidden="1" x14ac:dyDescent="0.25">
      <c r="A324" t="s">
        <v>1723</v>
      </c>
      <c r="B324" t="s">
        <v>680</v>
      </c>
      <c r="C324" t="s">
        <v>163</v>
      </c>
      <c r="D324" t="s">
        <v>1117</v>
      </c>
      <c r="E324">
        <v>1995</v>
      </c>
      <c r="F324" t="s">
        <v>709</v>
      </c>
      <c r="G324" t="s">
        <v>743</v>
      </c>
      <c r="H324" t="s">
        <v>1195</v>
      </c>
      <c r="I324" t="s">
        <v>1196</v>
      </c>
      <c r="J324" t="s">
        <v>1120</v>
      </c>
      <c r="K324" t="s">
        <v>1121</v>
      </c>
      <c r="L324" t="s">
        <v>1724</v>
      </c>
      <c r="M324" t="s">
        <v>709</v>
      </c>
      <c r="N324" t="s">
        <v>1195</v>
      </c>
      <c r="O324" t="s">
        <v>1196</v>
      </c>
      <c r="P324" t="s">
        <v>1002</v>
      </c>
      <c r="Q324" t="s">
        <v>1926</v>
      </c>
      <c r="R324">
        <v>1996</v>
      </c>
      <c r="S324" t="s">
        <v>1911</v>
      </c>
      <c r="T324" t="s">
        <v>1927</v>
      </c>
      <c r="U324">
        <v>4.4000000000000004</v>
      </c>
      <c r="V324" t="s">
        <v>1126</v>
      </c>
      <c r="W324" t="s">
        <v>1127</v>
      </c>
      <c r="Y324">
        <v>1</v>
      </c>
      <c r="AA324">
        <v>0</v>
      </c>
      <c r="AB324">
        <v>0</v>
      </c>
      <c r="AD324">
        <v>0</v>
      </c>
      <c r="AE324">
        <v>0</v>
      </c>
      <c r="AF324">
        <v>24961</v>
      </c>
      <c r="AG324">
        <v>24961</v>
      </c>
    </row>
    <row r="325" spans="1:33" hidden="1" x14ac:dyDescent="0.25">
      <c r="A325" t="s">
        <v>1723</v>
      </c>
      <c r="B325" t="s">
        <v>680</v>
      </c>
      <c r="C325" t="s">
        <v>163</v>
      </c>
      <c r="D325" t="s">
        <v>1117</v>
      </c>
      <c r="E325">
        <v>1996</v>
      </c>
      <c r="F325" t="s">
        <v>680</v>
      </c>
      <c r="G325" t="s">
        <v>743</v>
      </c>
      <c r="H325" t="s">
        <v>1195</v>
      </c>
      <c r="I325" t="s">
        <v>1196</v>
      </c>
      <c r="J325" t="s">
        <v>1120</v>
      </c>
      <c r="K325" t="s">
        <v>1121</v>
      </c>
      <c r="L325" t="s">
        <v>1749</v>
      </c>
      <c r="M325" t="s">
        <v>768</v>
      </c>
      <c r="N325" t="s">
        <v>1195</v>
      </c>
      <c r="O325" t="s">
        <v>1196</v>
      </c>
      <c r="P325" t="s">
        <v>1083</v>
      </c>
      <c r="Q325" t="s">
        <v>1928</v>
      </c>
      <c r="R325">
        <v>1997</v>
      </c>
      <c r="S325" t="s">
        <v>1929</v>
      </c>
      <c r="T325" t="s">
        <v>1929</v>
      </c>
      <c r="U325">
        <v>5.0999999999999996</v>
      </c>
      <c r="V325" t="s">
        <v>1138</v>
      </c>
      <c r="W325" t="s">
        <v>1127</v>
      </c>
      <c r="X325" t="s">
        <v>1930</v>
      </c>
      <c r="Y325">
        <v>1</v>
      </c>
      <c r="Z325" t="s">
        <v>1132</v>
      </c>
      <c r="AA325">
        <v>24320</v>
      </c>
      <c r="AB325">
        <v>489</v>
      </c>
      <c r="AD325">
        <v>0</v>
      </c>
      <c r="AE325">
        <v>0</v>
      </c>
      <c r="AF325">
        <v>796932</v>
      </c>
      <c r="AG325">
        <v>821741</v>
      </c>
    </row>
    <row r="326" spans="1:33" hidden="1" x14ac:dyDescent="0.25">
      <c r="A326" t="s">
        <v>1723</v>
      </c>
      <c r="B326" t="s">
        <v>680</v>
      </c>
      <c r="C326" t="s">
        <v>163</v>
      </c>
      <c r="D326" t="s">
        <v>1117</v>
      </c>
      <c r="E326">
        <v>1996</v>
      </c>
      <c r="F326" t="s">
        <v>680</v>
      </c>
      <c r="G326" t="s">
        <v>743</v>
      </c>
      <c r="H326" t="s">
        <v>1195</v>
      </c>
      <c r="I326" t="s">
        <v>1196</v>
      </c>
      <c r="J326" t="s">
        <v>1120</v>
      </c>
      <c r="K326" t="s">
        <v>1121</v>
      </c>
      <c r="L326" t="s">
        <v>1749</v>
      </c>
      <c r="M326" t="s">
        <v>768</v>
      </c>
      <c r="N326" t="s">
        <v>1195</v>
      </c>
      <c r="O326" t="s">
        <v>1196</v>
      </c>
      <c r="P326" t="s">
        <v>1083</v>
      </c>
      <c r="Q326" t="s">
        <v>1931</v>
      </c>
      <c r="R326">
        <v>1997</v>
      </c>
      <c r="S326" t="s">
        <v>1932</v>
      </c>
      <c r="T326" t="s">
        <v>1932</v>
      </c>
      <c r="U326">
        <v>8.3000000000000007</v>
      </c>
      <c r="V326" t="s">
        <v>1138</v>
      </c>
      <c r="W326" t="s">
        <v>1127</v>
      </c>
      <c r="X326" t="s">
        <v>1933</v>
      </c>
      <c r="Y326">
        <v>1</v>
      </c>
      <c r="Z326" t="s">
        <v>1132</v>
      </c>
      <c r="AA326">
        <v>25965</v>
      </c>
      <c r="AB326">
        <v>638</v>
      </c>
      <c r="AD326">
        <v>0</v>
      </c>
      <c r="AE326">
        <v>0</v>
      </c>
      <c r="AF326">
        <v>581407</v>
      </c>
      <c r="AG326">
        <v>608010</v>
      </c>
    </row>
    <row r="327" spans="1:33" hidden="1" x14ac:dyDescent="0.25">
      <c r="A327" t="s">
        <v>1723</v>
      </c>
      <c r="B327" t="s">
        <v>680</v>
      </c>
      <c r="C327" t="s">
        <v>163</v>
      </c>
      <c r="D327" t="s">
        <v>1117</v>
      </c>
      <c r="E327">
        <v>1996</v>
      </c>
      <c r="F327" t="s">
        <v>680</v>
      </c>
      <c r="G327" t="s">
        <v>743</v>
      </c>
      <c r="H327" t="s">
        <v>1195</v>
      </c>
      <c r="I327" t="s">
        <v>1196</v>
      </c>
      <c r="J327" t="s">
        <v>1120</v>
      </c>
      <c r="K327" t="s">
        <v>1121</v>
      </c>
      <c r="L327" t="s">
        <v>1749</v>
      </c>
      <c r="M327" t="s">
        <v>768</v>
      </c>
      <c r="N327" t="s">
        <v>1195</v>
      </c>
      <c r="O327" t="s">
        <v>1196</v>
      </c>
      <c r="P327" t="s">
        <v>1083</v>
      </c>
      <c r="Q327" t="s">
        <v>1934</v>
      </c>
      <c r="R327">
        <v>1997</v>
      </c>
      <c r="S327" t="s">
        <v>1935</v>
      </c>
      <c r="T327" t="s">
        <v>1936</v>
      </c>
      <c r="U327">
        <v>8.1</v>
      </c>
      <c r="V327" t="s">
        <v>1138</v>
      </c>
      <c r="W327" t="s">
        <v>1127</v>
      </c>
      <c r="X327" t="s">
        <v>1937</v>
      </c>
      <c r="Y327">
        <v>1</v>
      </c>
      <c r="Z327" t="s">
        <v>1132</v>
      </c>
      <c r="AA327">
        <v>25713</v>
      </c>
      <c r="AB327">
        <v>581</v>
      </c>
      <c r="AD327">
        <v>0</v>
      </c>
      <c r="AE327">
        <v>0</v>
      </c>
      <c r="AF327">
        <v>890739</v>
      </c>
      <c r="AG327">
        <v>917033</v>
      </c>
    </row>
    <row r="328" spans="1:33" hidden="1" x14ac:dyDescent="0.25">
      <c r="A328" t="s">
        <v>1723</v>
      </c>
      <c r="B328" t="s">
        <v>680</v>
      </c>
      <c r="C328" t="s">
        <v>163</v>
      </c>
      <c r="D328" t="s">
        <v>1117</v>
      </c>
      <c r="E328">
        <v>1996</v>
      </c>
      <c r="F328" t="s">
        <v>680</v>
      </c>
      <c r="G328" t="s">
        <v>743</v>
      </c>
      <c r="H328" t="s">
        <v>1195</v>
      </c>
      <c r="I328" t="s">
        <v>1196</v>
      </c>
      <c r="J328" t="s">
        <v>1120</v>
      </c>
      <c r="K328" t="s">
        <v>1121</v>
      </c>
      <c r="L328" t="s">
        <v>1724</v>
      </c>
      <c r="M328" t="s">
        <v>680</v>
      </c>
      <c r="N328" t="s">
        <v>1195</v>
      </c>
      <c r="O328" t="s">
        <v>1196</v>
      </c>
      <c r="P328" t="s">
        <v>1002</v>
      </c>
      <c r="Q328" t="s">
        <v>1938</v>
      </c>
      <c r="R328">
        <v>1997</v>
      </c>
      <c r="S328" t="s">
        <v>1939</v>
      </c>
      <c r="T328" t="s">
        <v>1940</v>
      </c>
      <c r="U328">
        <v>5</v>
      </c>
      <c r="V328" t="s">
        <v>1126</v>
      </c>
      <c r="W328" t="s">
        <v>1127</v>
      </c>
      <c r="Y328">
        <v>1</v>
      </c>
      <c r="Z328" t="s">
        <v>1132</v>
      </c>
      <c r="AA328">
        <v>34926</v>
      </c>
      <c r="AB328">
        <v>1566</v>
      </c>
      <c r="AD328">
        <v>0</v>
      </c>
      <c r="AE328">
        <v>0</v>
      </c>
      <c r="AF328">
        <v>470555</v>
      </c>
      <c r="AG328">
        <v>507047</v>
      </c>
    </row>
    <row r="329" spans="1:33" hidden="1" x14ac:dyDescent="0.25">
      <c r="A329" t="s">
        <v>1723</v>
      </c>
      <c r="B329" t="s">
        <v>680</v>
      </c>
      <c r="C329" t="s">
        <v>163</v>
      </c>
      <c r="D329" t="s">
        <v>1117</v>
      </c>
      <c r="E329">
        <v>1996</v>
      </c>
      <c r="F329" t="s">
        <v>704</v>
      </c>
      <c r="G329" t="s">
        <v>743</v>
      </c>
      <c r="H329" t="s">
        <v>1195</v>
      </c>
      <c r="I329" t="s">
        <v>1196</v>
      </c>
      <c r="J329" t="s">
        <v>1120</v>
      </c>
      <c r="K329" t="s">
        <v>1121</v>
      </c>
      <c r="L329" t="s">
        <v>1724</v>
      </c>
      <c r="M329" t="s">
        <v>704</v>
      </c>
      <c r="N329" t="s">
        <v>1195</v>
      </c>
      <c r="O329" t="s">
        <v>1196</v>
      </c>
      <c r="P329" t="s">
        <v>1002</v>
      </c>
      <c r="Q329" t="s">
        <v>1941</v>
      </c>
      <c r="R329">
        <v>1997</v>
      </c>
      <c r="S329" t="s">
        <v>1942</v>
      </c>
      <c r="T329" t="s">
        <v>1943</v>
      </c>
      <c r="U329">
        <v>5.3</v>
      </c>
      <c r="V329" t="s">
        <v>1126</v>
      </c>
      <c r="W329" t="s">
        <v>1127</v>
      </c>
      <c r="Y329">
        <v>1</v>
      </c>
      <c r="AA329">
        <v>0</v>
      </c>
      <c r="AB329">
        <v>0</v>
      </c>
      <c r="AD329">
        <v>0</v>
      </c>
      <c r="AE329">
        <v>0</v>
      </c>
      <c r="AF329">
        <v>13959</v>
      </c>
      <c r="AG329">
        <v>13959</v>
      </c>
    </row>
    <row r="330" spans="1:33" hidden="1" x14ac:dyDescent="0.25">
      <c r="A330" t="s">
        <v>1723</v>
      </c>
      <c r="B330" t="s">
        <v>680</v>
      </c>
      <c r="C330" t="s">
        <v>163</v>
      </c>
      <c r="D330" t="s">
        <v>1117</v>
      </c>
      <c r="E330">
        <v>1996</v>
      </c>
      <c r="F330" t="s">
        <v>709</v>
      </c>
      <c r="G330" t="s">
        <v>743</v>
      </c>
      <c r="H330" t="s">
        <v>1195</v>
      </c>
      <c r="I330" t="s">
        <v>1196</v>
      </c>
      <c r="J330" t="s">
        <v>1120</v>
      </c>
      <c r="K330" t="s">
        <v>1121</v>
      </c>
      <c r="L330" t="s">
        <v>1724</v>
      </c>
      <c r="M330" t="s">
        <v>709</v>
      </c>
      <c r="N330" t="s">
        <v>1195</v>
      </c>
      <c r="O330" t="s">
        <v>1196</v>
      </c>
      <c r="P330" t="s">
        <v>1002</v>
      </c>
      <c r="Q330" t="s">
        <v>1944</v>
      </c>
      <c r="R330">
        <v>1997</v>
      </c>
      <c r="S330" t="s">
        <v>1942</v>
      </c>
      <c r="T330" t="s">
        <v>1945</v>
      </c>
      <c r="U330">
        <v>6.2</v>
      </c>
      <c r="V330" t="s">
        <v>1126</v>
      </c>
      <c r="W330" t="s">
        <v>1127</v>
      </c>
      <c r="Y330">
        <v>1</v>
      </c>
      <c r="AA330">
        <v>0</v>
      </c>
      <c r="AB330">
        <v>0</v>
      </c>
      <c r="AD330">
        <v>0</v>
      </c>
      <c r="AE330">
        <v>0</v>
      </c>
      <c r="AF330">
        <v>22635</v>
      </c>
      <c r="AG330">
        <v>22635</v>
      </c>
    </row>
    <row r="331" spans="1:33" hidden="1" x14ac:dyDescent="0.25">
      <c r="A331" t="s">
        <v>1723</v>
      </c>
      <c r="B331" t="s">
        <v>680</v>
      </c>
      <c r="C331" t="s">
        <v>163</v>
      </c>
      <c r="D331" t="s">
        <v>1117</v>
      </c>
      <c r="E331">
        <v>1997</v>
      </c>
      <c r="F331" t="s">
        <v>680</v>
      </c>
      <c r="G331" t="s">
        <v>743</v>
      </c>
      <c r="H331" t="s">
        <v>1195</v>
      </c>
      <c r="I331" t="s">
        <v>1196</v>
      </c>
      <c r="J331" t="s">
        <v>1120</v>
      </c>
      <c r="K331" t="s">
        <v>1121</v>
      </c>
      <c r="L331" t="s">
        <v>1749</v>
      </c>
      <c r="M331" t="s">
        <v>768</v>
      </c>
      <c r="N331" t="s">
        <v>1195</v>
      </c>
      <c r="O331" t="s">
        <v>1196</v>
      </c>
      <c r="P331" t="s">
        <v>1083</v>
      </c>
      <c r="Q331" t="s">
        <v>1946</v>
      </c>
      <c r="R331">
        <v>1998</v>
      </c>
      <c r="S331" t="s">
        <v>1947</v>
      </c>
      <c r="T331" t="s">
        <v>1947</v>
      </c>
      <c r="U331">
        <v>5.9</v>
      </c>
      <c r="V331" t="s">
        <v>1138</v>
      </c>
      <c r="W331" t="s">
        <v>1127</v>
      </c>
      <c r="X331" t="s">
        <v>1948</v>
      </c>
      <c r="Y331">
        <v>1</v>
      </c>
      <c r="Z331" t="s">
        <v>1132</v>
      </c>
      <c r="AA331">
        <v>19352</v>
      </c>
      <c r="AB331">
        <v>239</v>
      </c>
      <c r="AD331">
        <v>0</v>
      </c>
      <c r="AE331">
        <v>0</v>
      </c>
      <c r="AF331">
        <v>560222</v>
      </c>
      <c r="AG331">
        <v>579813</v>
      </c>
    </row>
    <row r="332" spans="1:33" hidden="1" x14ac:dyDescent="0.25">
      <c r="A332" t="s">
        <v>1723</v>
      </c>
      <c r="B332" t="s">
        <v>680</v>
      </c>
      <c r="C332" t="s">
        <v>163</v>
      </c>
      <c r="D332" t="s">
        <v>1117</v>
      </c>
      <c r="E332">
        <v>1997</v>
      </c>
      <c r="F332" t="s">
        <v>680</v>
      </c>
      <c r="G332" t="s">
        <v>743</v>
      </c>
      <c r="H332" t="s">
        <v>1195</v>
      </c>
      <c r="I332" t="s">
        <v>1196</v>
      </c>
      <c r="J332" t="s">
        <v>1120</v>
      </c>
      <c r="K332" t="s">
        <v>1121</v>
      </c>
      <c r="L332" t="s">
        <v>1749</v>
      </c>
      <c r="M332" t="s">
        <v>768</v>
      </c>
      <c r="N332" t="s">
        <v>1195</v>
      </c>
      <c r="O332" t="s">
        <v>1196</v>
      </c>
      <c r="P332" t="s">
        <v>1083</v>
      </c>
      <c r="Q332" t="s">
        <v>1949</v>
      </c>
      <c r="R332">
        <v>1998</v>
      </c>
      <c r="S332" t="s">
        <v>1950</v>
      </c>
      <c r="T332" t="s">
        <v>1950</v>
      </c>
      <c r="U332">
        <v>6.5</v>
      </c>
      <c r="V332" t="s">
        <v>1138</v>
      </c>
      <c r="W332" t="s">
        <v>1127</v>
      </c>
      <c r="X332" t="s">
        <v>1951</v>
      </c>
      <c r="Y332">
        <v>1</v>
      </c>
      <c r="Z332" t="s">
        <v>1132</v>
      </c>
      <c r="AA332">
        <v>26980</v>
      </c>
      <c r="AB332">
        <v>186</v>
      </c>
      <c r="AD332">
        <v>0</v>
      </c>
      <c r="AE332">
        <v>0</v>
      </c>
      <c r="AF332">
        <v>540689</v>
      </c>
      <c r="AG332">
        <v>567855</v>
      </c>
    </row>
    <row r="333" spans="1:33" hidden="1" x14ac:dyDescent="0.25">
      <c r="A333" t="s">
        <v>1723</v>
      </c>
      <c r="B333" t="s">
        <v>680</v>
      </c>
      <c r="C333" t="s">
        <v>163</v>
      </c>
      <c r="D333" t="s">
        <v>1117</v>
      </c>
      <c r="E333">
        <v>1997</v>
      </c>
      <c r="F333" t="s">
        <v>680</v>
      </c>
      <c r="G333" t="s">
        <v>743</v>
      </c>
      <c r="H333" t="s">
        <v>1195</v>
      </c>
      <c r="I333" t="s">
        <v>1196</v>
      </c>
      <c r="J333" t="s">
        <v>1120</v>
      </c>
      <c r="K333" t="s">
        <v>1121</v>
      </c>
      <c r="L333" t="s">
        <v>1724</v>
      </c>
      <c r="M333" t="s">
        <v>680</v>
      </c>
      <c r="N333" t="s">
        <v>1195</v>
      </c>
      <c r="O333" t="s">
        <v>1196</v>
      </c>
      <c r="P333" t="s">
        <v>1952</v>
      </c>
      <c r="Q333" t="s">
        <v>1953</v>
      </c>
      <c r="R333">
        <v>1999</v>
      </c>
      <c r="S333" t="s">
        <v>1954</v>
      </c>
      <c r="T333" t="s">
        <v>1955</v>
      </c>
      <c r="U333">
        <v>75</v>
      </c>
      <c r="V333" t="s">
        <v>1138</v>
      </c>
      <c r="W333" t="s">
        <v>1127</v>
      </c>
      <c r="X333" t="s">
        <v>1956</v>
      </c>
      <c r="Y333">
        <v>1</v>
      </c>
      <c r="Z333" t="s">
        <v>1132</v>
      </c>
      <c r="AA333">
        <v>27274</v>
      </c>
      <c r="AB333">
        <v>224</v>
      </c>
      <c r="AD333">
        <v>0</v>
      </c>
      <c r="AE333">
        <v>0</v>
      </c>
      <c r="AF333">
        <v>1580</v>
      </c>
      <c r="AG333">
        <v>29078</v>
      </c>
    </row>
    <row r="334" spans="1:33" hidden="1" x14ac:dyDescent="0.25">
      <c r="A334" t="s">
        <v>1723</v>
      </c>
      <c r="B334" t="s">
        <v>680</v>
      </c>
      <c r="C334" t="s">
        <v>163</v>
      </c>
      <c r="D334" t="s">
        <v>1117</v>
      </c>
      <c r="E334">
        <v>1997</v>
      </c>
      <c r="F334" t="s">
        <v>680</v>
      </c>
      <c r="G334" t="s">
        <v>743</v>
      </c>
      <c r="H334" t="s">
        <v>1195</v>
      </c>
      <c r="I334" t="s">
        <v>1196</v>
      </c>
      <c r="J334" t="s">
        <v>1120</v>
      </c>
      <c r="K334" t="s">
        <v>1121</v>
      </c>
      <c r="L334" t="s">
        <v>1724</v>
      </c>
      <c r="M334" t="s">
        <v>680</v>
      </c>
      <c r="N334" t="s">
        <v>1195</v>
      </c>
      <c r="O334" t="s">
        <v>1196</v>
      </c>
      <c r="P334" t="s">
        <v>1002</v>
      </c>
      <c r="Q334" t="s">
        <v>1957</v>
      </c>
      <c r="R334">
        <v>1998</v>
      </c>
      <c r="S334" t="s">
        <v>1958</v>
      </c>
      <c r="T334" t="s">
        <v>1959</v>
      </c>
      <c r="U334">
        <v>5.2</v>
      </c>
      <c r="V334" t="s">
        <v>1126</v>
      </c>
      <c r="W334" t="s">
        <v>1127</v>
      </c>
      <c r="Y334">
        <v>1</v>
      </c>
      <c r="Z334" t="s">
        <v>1132</v>
      </c>
      <c r="AA334">
        <v>40749</v>
      </c>
      <c r="AB334">
        <v>265</v>
      </c>
      <c r="AD334">
        <v>0</v>
      </c>
      <c r="AE334">
        <v>0</v>
      </c>
      <c r="AF334">
        <v>135482</v>
      </c>
      <c r="AG334">
        <v>176496</v>
      </c>
    </row>
    <row r="335" spans="1:33" hidden="1" x14ac:dyDescent="0.25">
      <c r="A335" t="s">
        <v>1723</v>
      </c>
      <c r="B335" t="s">
        <v>680</v>
      </c>
      <c r="C335" t="s">
        <v>163</v>
      </c>
      <c r="D335" t="s">
        <v>1117</v>
      </c>
      <c r="E335">
        <v>1997</v>
      </c>
      <c r="F335" t="s">
        <v>680</v>
      </c>
      <c r="G335" t="s">
        <v>743</v>
      </c>
      <c r="H335" t="s">
        <v>1195</v>
      </c>
      <c r="I335" t="s">
        <v>1196</v>
      </c>
      <c r="J335" t="s">
        <v>1120</v>
      </c>
      <c r="K335" t="s">
        <v>1121</v>
      </c>
      <c r="L335" t="s">
        <v>1960</v>
      </c>
      <c r="M335" t="s">
        <v>803</v>
      </c>
      <c r="N335" t="s">
        <v>1195</v>
      </c>
      <c r="O335" t="s">
        <v>1196</v>
      </c>
      <c r="P335" t="s">
        <v>1083</v>
      </c>
      <c r="Q335" t="s">
        <v>1961</v>
      </c>
      <c r="R335">
        <v>1998</v>
      </c>
      <c r="S335" t="s">
        <v>1962</v>
      </c>
      <c r="T335" t="s">
        <v>1962</v>
      </c>
      <c r="U335">
        <v>5.3</v>
      </c>
      <c r="V335" t="s">
        <v>1138</v>
      </c>
      <c r="W335" t="s">
        <v>1127</v>
      </c>
      <c r="X335" t="s">
        <v>1963</v>
      </c>
      <c r="Y335">
        <v>1</v>
      </c>
      <c r="Z335" t="s">
        <v>1132</v>
      </c>
      <c r="AA335">
        <v>26147</v>
      </c>
      <c r="AB335">
        <v>418</v>
      </c>
      <c r="AD335">
        <v>0</v>
      </c>
      <c r="AE335">
        <v>0</v>
      </c>
      <c r="AF335">
        <v>875889</v>
      </c>
      <c r="AG335">
        <v>902454</v>
      </c>
    </row>
    <row r="336" spans="1:33" hidden="1" x14ac:dyDescent="0.25">
      <c r="A336" t="s">
        <v>1723</v>
      </c>
      <c r="B336" t="s">
        <v>680</v>
      </c>
      <c r="C336" t="s">
        <v>163</v>
      </c>
      <c r="D336" t="s">
        <v>1117</v>
      </c>
      <c r="E336">
        <v>1998</v>
      </c>
      <c r="F336" t="s">
        <v>680</v>
      </c>
      <c r="G336" t="s">
        <v>743</v>
      </c>
      <c r="H336" t="s">
        <v>1195</v>
      </c>
      <c r="I336" t="s">
        <v>1196</v>
      </c>
      <c r="J336" t="s">
        <v>1120</v>
      </c>
      <c r="K336" t="s">
        <v>1121</v>
      </c>
      <c r="L336" t="s">
        <v>1724</v>
      </c>
      <c r="M336" t="s">
        <v>680</v>
      </c>
      <c r="N336" t="s">
        <v>1195</v>
      </c>
      <c r="O336" t="s">
        <v>1196</v>
      </c>
      <c r="P336" t="s">
        <v>1002</v>
      </c>
      <c r="Q336" t="s">
        <v>1964</v>
      </c>
      <c r="R336">
        <v>1999</v>
      </c>
      <c r="S336" t="s">
        <v>1954</v>
      </c>
      <c r="T336" t="s">
        <v>1965</v>
      </c>
      <c r="U336">
        <v>5.4</v>
      </c>
      <c r="V336" t="s">
        <v>1138</v>
      </c>
      <c r="W336" t="s">
        <v>1127</v>
      </c>
      <c r="X336" t="s">
        <v>1966</v>
      </c>
      <c r="Y336">
        <v>1</v>
      </c>
      <c r="Z336" t="s">
        <v>1132</v>
      </c>
      <c r="AA336">
        <v>34438</v>
      </c>
      <c r="AB336">
        <v>0</v>
      </c>
      <c r="AD336">
        <v>0</v>
      </c>
      <c r="AE336">
        <v>0</v>
      </c>
      <c r="AF336">
        <v>300563</v>
      </c>
      <c r="AG336">
        <v>335001</v>
      </c>
    </row>
    <row r="337" spans="1:33" hidden="1" x14ac:dyDescent="0.25">
      <c r="A337" t="s">
        <v>1723</v>
      </c>
      <c r="B337" t="s">
        <v>680</v>
      </c>
      <c r="C337" t="s">
        <v>163</v>
      </c>
      <c r="D337" t="s">
        <v>1117</v>
      </c>
      <c r="E337">
        <v>1998</v>
      </c>
      <c r="F337" t="s">
        <v>680</v>
      </c>
      <c r="G337" t="s">
        <v>743</v>
      </c>
      <c r="H337" t="s">
        <v>1195</v>
      </c>
      <c r="I337" t="s">
        <v>1196</v>
      </c>
      <c r="J337" t="s">
        <v>1120</v>
      </c>
      <c r="K337" t="s">
        <v>1121</v>
      </c>
      <c r="L337" t="s">
        <v>1967</v>
      </c>
      <c r="M337" t="s">
        <v>776</v>
      </c>
      <c r="P337" t="s">
        <v>1083</v>
      </c>
      <c r="Q337" t="s">
        <v>1968</v>
      </c>
      <c r="R337">
        <v>1999</v>
      </c>
      <c r="S337" t="s">
        <v>1969</v>
      </c>
      <c r="T337" t="s">
        <v>1969</v>
      </c>
      <c r="U337">
        <v>7.7</v>
      </c>
      <c r="V337" t="s">
        <v>1138</v>
      </c>
      <c r="W337" t="s">
        <v>1153</v>
      </c>
      <c r="X337" t="s">
        <v>1970</v>
      </c>
      <c r="Y337">
        <v>1</v>
      </c>
      <c r="Z337" t="s">
        <v>1132</v>
      </c>
      <c r="AA337">
        <v>24703</v>
      </c>
      <c r="AB337">
        <v>0</v>
      </c>
      <c r="AD337">
        <v>0</v>
      </c>
      <c r="AE337">
        <v>0</v>
      </c>
      <c r="AF337">
        <v>732505</v>
      </c>
      <c r="AG337">
        <v>757208</v>
      </c>
    </row>
    <row r="338" spans="1:33" hidden="1" x14ac:dyDescent="0.25">
      <c r="A338" t="s">
        <v>1723</v>
      </c>
      <c r="B338" t="s">
        <v>680</v>
      </c>
      <c r="C338" t="s">
        <v>163</v>
      </c>
      <c r="D338" t="s">
        <v>1117</v>
      </c>
      <c r="E338">
        <v>1998</v>
      </c>
      <c r="F338" t="s">
        <v>680</v>
      </c>
      <c r="G338" t="s">
        <v>743</v>
      </c>
      <c r="H338" t="s">
        <v>1195</v>
      </c>
      <c r="I338" t="s">
        <v>1196</v>
      </c>
      <c r="J338" t="s">
        <v>1120</v>
      </c>
      <c r="K338" t="s">
        <v>1121</v>
      </c>
      <c r="L338" t="s">
        <v>1960</v>
      </c>
      <c r="M338" t="s">
        <v>803</v>
      </c>
      <c r="N338" t="s">
        <v>1195</v>
      </c>
      <c r="O338" t="s">
        <v>1196</v>
      </c>
      <c r="P338" t="s">
        <v>1083</v>
      </c>
      <c r="Q338" t="s">
        <v>1971</v>
      </c>
      <c r="R338">
        <v>1999</v>
      </c>
      <c r="S338" t="s">
        <v>1972</v>
      </c>
      <c r="T338" t="s">
        <v>1972</v>
      </c>
      <c r="U338">
        <v>5.6</v>
      </c>
      <c r="V338" t="s">
        <v>1138</v>
      </c>
      <c r="W338" t="s">
        <v>1127</v>
      </c>
      <c r="X338" t="s">
        <v>1973</v>
      </c>
      <c r="Y338">
        <v>1</v>
      </c>
      <c r="Z338" t="s">
        <v>1132</v>
      </c>
      <c r="AA338">
        <v>25448</v>
      </c>
      <c r="AB338">
        <v>0</v>
      </c>
      <c r="AD338">
        <v>0</v>
      </c>
      <c r="AE338">
        <v>0</v>
      </c>
      <c r="AF338">
        <v>776241</v>
      </c>
      <c r="AG338">
        <v>801689</v>
      </c>
    </row>
    <row r="339" spans="1:33" hidden="1" x14ac:dyDescent="0.25">
      <c r="A339" t="s">
        <v>1723</v>
      </c>
      <c r="B339" t="s">
        <v>680</v>
      </c>
      <c r="C339" t="s">
        <v>163</v>
      </c>
      <c r="D339" t="s">
        <v>1117</v>
      </c>
      <c r="E339">
        <v>1998</v>
      </c>
      <c r="F339" t="s">
        <v>680</v>
      </c>
      <c r="G339" t="s">
        <v>743</v>
      </c>
      <c r="H339" t="s">
        <v>1195</v>
      </c>
      <c r="I339" t="s">
        <v>1196</v>
      </c>
      <c r="J339" t="s">
        <v>1120</v>
      </c>
      <c r="K339" t="s">
        <v>1121</v>
      </c>
      <c r="L339" t="s">
        <v>1960</v>
      </c>
      <c r="M339" t="s">
        <v>803</v>
      </c>
      <c r="N339" t="s">
        <v>1195</v>
      </c>
      <c r="O339" t="s">
        <v>1196</v>
      </c>
      <c r="P339" t="s">
        <v>1083</v>
      </c>
      <c r="Q339" t="s">
        <v>1974</v>
      </c>
      <c r="R339">
        <v>1999</v>
      </c>
      <c r="S339" t="s">
        <v>1160</v>
      </c>
      <c r="T339" t="s">
        <v>1160</v>
      </c>
      <c r="U339">
        <v>9.9</v>
      </c>
      <c r="V339" t="s">
        <v>1138</v>
      </c>
      <c r="W339" t="s">
        <v>1127</v>
      </c>
      <c r="X339" t="s">
        <v>1975</v>
      </c>
      <c r="Y339">
        <v>1</v>
      </c>
      <c r="Z339" t="s">
        <v>1132</v>
      </c>
      <c r="AA339">
        <v>24969</v>
      </c>
      <c r="AB339">
        <v>176</v>
      </c>
      <c r="AD339">
        <v>0</v>
      </c>
      <c r="AE339">
        <v>0</v>
      </c>
      <c r="AF339">
        <v>520204</v>
      </c>
      <c r="AG339">
        <v>545349</v>
      </c>
    </row>
    <row r="340" spans="1:33" hidden="1" x14ac:dyDescent="0.25">
      <c r="A340" t="s">
        <v>1723</v>
      </c>
      <c r="B340" t="s">
        <v>680</v>
      </c>
      <c r="C340" t="s">
        <v>163</v>
      </c>
      <c r="D340" t="s">
        <v>1117</v>
      </c>
      <c r="E340">
        <v>1998</v>
      </c>
      <c r="F340" t="s">
        <v>709</v>
      </c>
      <c r="G340" t="s">
        <v>743</v>
      </c>
      <c r="H340" t="s">
        <v>1195</v>
      </c>
      <c r="I340" t="s">
        <v>1196</v>
      </c>
      <c r="J340" t="s">
        <v>1120</v>
      </c>
      <c r="K340" t="s">
        <v>1121</v>
      </c>
      <c r="L340" t="s">
        <v>1724</v>
      </c>
      <c r="M340" t="s">
        <v>709</v>
      </c>
      <c r="N340" t="s">
        <v>1195</v>
      </c>
      <c r="O340" t="s">
        <v>1196</v>
      </c>
      <c r="P340" t="s">
        <v>1002</v>
      </c>
      <c r="Q340" t="s">
        <v>1976</v>
      </c>
      <c r="R340">
        <v>1999</v>
      </c>
      <c r="S340" t="s">
        <v>1954</v>
      </c>
      <c r="T340" t="s">
        <v>1463</v>
      </c>
      <c r="U340">
        <v>5.3</v>
      </c>
      <c r="V340" t="s">
        <v>1126</v>
      </c>
      <c r="W340" t="s">
        <v>1127</v>
      </c>
      <c r="Y340">
        <v>1</v>
      </c>
      <c r="AA340">
        <v>0</v>
      </c>
      <c r="AB340">
        <v>0</v>
      </c>
      <c r="AD340">
        <v>0</v>
      </c>
      <c r="AE340">
        <v>0</v>
      </c>
      <c r="AF340">
        <v>55945</v>
      </c>
      <c r="AG340">
        <v>55945</v>
      </c>
    </row>
    <row r="341" spans="1:33" hidden="1" x14ac:dyDescent="0.25">
      <c r="A341" t="s">
        <v>1723</v>
      </c>
      <c r="B341" t="s">
        <v>680</v>
      </c>
      <c r="C341" t="s">
        <v>163</v>
      </c>
      <c r="D341" t="s">
        <v>1117</v>
      </c>
      <c r="E341">
        <v>1999</v>
      </c>
      <c r="F341" t="s">
        <v>680</v>
      </c>
      <c r="G341" t="s">
        <v>743</v>
      </c>
      <c r="H341" t="s">
        <v>1195</v>
      </c>
      <c r="I341" t="s">
        <v>1196</v>
      </c>
      <c r="J341" t="s">
        <v>1120</v>
      </c>
      <c r="K341" t="s">
        <v>1121</v>
      </c>
      <c r="L341" t="s">
        <v>1724</v>
      </c>
      <c r="M341" t="s">
        <v>680</v>
      </c>
      <c r="N341" t="s">
        <v>1195</v>
      </c>
      <c r="O341" t="s">
        <v>1196</v>
      </c>
      <c r="P341" t="s">
        <v>1002</v>
      </c>
      <c r="Q341" t="s">
        <v>1977</v>
      </c>
      <c r="R341">
        <v>2000</v>
      </c>
      <c r="S341" t="s">
        <v>1978</v>
      </c>
      <c r="T341" t="s">
        <v>1978</v>
      </c>
      <c r="U341">
        <v>5.98</v>
      </c>
      <c r="V341" t="s">
        <v>1126</v>
      </c>
      <c r="W341" t="s">
        <v>1127</v>
      </c>
      <c r="X341" t="s">
        <v>1979</v>
      </c>
      <c r="Y341">
        <v>1</v>
      </c>
      <c r="Z341" t="s">
        <v>1132</v>
      </c>
      <c r="AA341">
        <v>39007</v>
      </c>
      <c r="AB341">
        <v>582</v>
      </c>
      <c r="AD341">
        <v>0</v>
      </c>
      <c r="AE341">
        <v>0</v>
      </c>
      <c r="AF341">
        <v>617461</v>
      </c>
      <c r="AG341">
        <v>657050</v>
      </c>
    </row>
    <row r="342" spans="1:33" hidden="1" x14ac:dyDescent="0.25">
      <c r="A342" t="s">
        <v>1723</v>
      </c>
      <c r="B342" t="s">
        <v>680</v>
      </c>
      <c r="C342" t="s">
        <v>163</v>
      </c>
      <c r="D342" t="s">
        <v>1117</v>
      </c>
      <c r="E342">
        <v>1999</v>
      </c>
      <c r="F342" t="s">
        <v>680</v>
      </c>
      <c r="G342" t="s">
        <v>743</v>
      </c>
      <c r="H342" t="s">
        <v>1195</v>
      </c>
      <c r="I342" t="s">
        <v>1196</v>
      </c>
      <c r="J342" t="s">
        <v>1120</v>
      </c>
      <c r="K342" t="s">
        <v>1121</v>
      </c>
      <c r="L342" t="s">
        <v>1980</v>
      </c>
      <c r="M342" t="s">
        <v>771</v>
      </c>
      <c r="N342" t="s">
        <v>1195</v>
      </c>
      <c r="O342" t="s">
        <v>1196</v>
      </c>
      <c r="P342" t="s">
        <v>1083</v>
      </c>
      <c r="Q342" t="s">
        <v>1981</v>
      </c>
      <c r="R342">
        <v>2000</v>
      </c>
      <c r="S342" t="s">
        <v>1982</v>
      </c>
      <c r="T342" t="s">
        <v>1982</v>
      </c>
      <c r="U342">
        <v>30.32</v>
      </c>
      <c r="V342" t="s">
        <v>1138</v>
      </c>
      <c r="W342" t="s">
        <v>1153</v>
      </c>
      <c r="Y342">
        <v>1</v>
      </c>
      <c r="AA342">
        <v>0</v>
      </c>
      <c r="AB342">
        <v>0</v>
      </c>
      <c r="AD342">
        <v>0</v>
      </c>
      <c r="AE342">
        <v>0</v>
      </c>
      <c r="AF342">
        <v>7963</v>
      </c>
      <c r="AG342">
        <v>7963</v>
      </c>
    </row>
    <row r="343" spans="1:33" hidden="1" x14ac:dyDescent="0.25">
      <c r="A343" t="s">
        <v>1723</v>
      </c>
      <c r="B343" t="s">
        <v>680</v>
      </c>
      <c r="C343" t="s">
        <v>163</v>
      </c>
      <c r="D343" t="s">
        <v>1117</v>
      </c>
      <c r="E343">
        <v>1999</v>
      </c>
      <c r="F343" t="s">
        <v>680</v>
      </c>
      <c r="G343" t="s">
        <v>743</v>
      </c>
      <c r="H343" t="s">
        <v>1195</v>
      </c>
      <c r="I343" t="s">
        <v>1196</v>
      </c>
      <c r="J343" t="s">
        <v>1120</v>
      </c>
      <c r="K343" t="s">
        <v>1121</v>
      </c>
      <c r="L343" t="s">
        <v>1960</v>
      </c>
      <c r="M343" t="s">
        <v>803</v>
      </c>
      <c r="N343" t="s">
        <v>1195</v>
      </c>
      <c r="O343" t="s">
        <v>1196</v>
      </c>
      <c r="P343" t="s">
        <v>1083</v>
      </c>
      <c r="Q343" t="s">
        <v>1983</v>
      </c>
      <c r="R343">
        <v>2000</v>
      </c>
      <c r="S343" t="s">
        <v>1984</v>
      </c>
      <c r="T343" t="s">
        <v>1984</v>
      </c>
      <c r="U343">
        <v>5.81</v>
      </c>
      <c r="V343" t="s">
        <v>1138</v>
      </c>
      <c r="W343" t="s">
        <v>1127</v>
      </c>
      <c r="X343" t="s">
        <v>1985</v>
      </c>
      <c r="Y343">
        <v>1</v>
      </c>
      <c r="Z343" t="s">
        <v>1132</v>
      </c>
      <c r="AA343">
        <v>24121</v>
      </c>
      <c r="AB343">
        <v>243</v>
      </c>
      <c r="AD343">
        <v>0</v>
      </c>
      <c r="AE343">
        <v>0</v>
      </c>
      <c r="AF343">
        <v>850577</v>
      </c>
      <c r="AG343">
        <v>874941</v>
      </c>
    </row>
    <row r="344" spans="1:33" hidden="1" x14ac:dyDescent="0.25">
      <c r="A344" t="s">
        <v>1723</v>
      </c>
      <c r="B344" t="s">
        <v>680</v>
      </c>
      <c r="C344" t="s">
        <v>163</v>
      </c>
      <c r="D344" t="s">
        <v>1117</v>
      </c>
      <c r="E344">
        <v>1999</v>
      </c>
      <c r="F344" t="s">
        <v>680</v>
      </c>
      <c r="G344" t="s">
        <v>743</v>
      </c>
      <c r="H344" t="s">
        <v>1195</v>
      </c>
      <c r="I344" t="s">
        <v>1196</v>
      </c>
      <c r="J344" t="s">
        <v>1120</v>
      </c>
      <c r="K344" t="s">
        <v>1121</v>
      </c>
      <c r="L344" t="s">
        <v>1960</v>
      </c>
      <c r="M344" t="s">
        <v>803</v>
      </c>
      <c r="N344" t="s">
        <v>1195</v>
      </c>
      <c r="O344" t="s">
        <v>1196</v>
      </c>
      <c r="P344" t="s">
        <v>1083</v>
      </c>
      <c r="Q344" t="s">
        <v>1986</v>
      </c>
      <c r="R344">
        <v>2000</v>
      </c>
      <c r="S344" t="s">
        <v>1987</v>
      </c>
      <c r="T344" t="s">
        <v>1987</v>
      </c>
      <c r="U344">
        <v>6.62</v>
      </c>
      <c r="V344" t="s">
        <v>1138</v>
      </c>
      <c r="W344" t="s">
        <v>1127</v>
      </c>
      <c r="X344" t="s">
        <v>1988</v>
      </c>
      <c r="Y344">
        <v>1</v>
      </c>
      <c r="Z344" t="s">
        <v>1132</v>
      </c>
      <c r="AA344">
        <v>24779</v>
      </c>
      <c r="AB344">
        <v>755</v>
      </c>
      <c r="AD344">
        <v>0</v>
      </c>
      <c r="AE344">
        <v>0</v>
      </c>
      <c r="AF344">
        <v>710114</v>
      </c>
      <c r="AG344">
        <v>735648</v>
      </c>
    </row>
    <row r="345" spans="1:33" hidden="1" x14ac:dyDescent="0.25">
      <c r="A345" t="s">
        <v>1723</v>
      </c>
      <c r="B345" t="s">
        <v>680</v>
      </c>
      <c r="C345" t="s">
        <v>163</v>
      </c>
      <c r="D345" t="s">
        <v>1117</v>
      </c>
      <c r="E345">
        <v>1999</v>
      </c>
      <c r="F345" t="s">
        <v>680</v>
      </c>
      <c r="G345" t="s">
        <v>743</v>
      </c>
      <c r="H345" t="s">
        <v>1195</v>
      </c>
      <c r="I345" t="s">
        <v>1196</v>
      </c>
      <c r="J345" t="s">
        <v>1120</v>
      </c>
      <c r="K345" t="s">
        <v>1121</v>
      </c>
      <c r="L345" t="s">
        <v>1960</v>
      </c>
      <c r="M345" t="s">
        <v>803</v>
      </c>
      <c r="N345" t="s">
        <v>1195</v>
      </c>
      <c r="O345" t="s">
        <v>1196</v>
      </c>
      <c r="P345" t="s">
        <v>1083</v>
      </c>
      <c r="Q345" t="s">
        <v>1989</v>
      </c>
      <c r="R345">
        <v>2000</v>
      </c>
      <c r="S345" t="s">
        <v>1990</v>
      </c>
      <c r="T345" t="s">
        <v>1990</v>
      </c>
      <c r="U345">
        <v>9.61</v>
      </c>
      <c r="V345" t="s">
        <v>1138</v>
      </c>
      <c r="W345" t="s">
        <v>1127</v>
      </c>
      <c r="X345" t="s">
        <v>1991</v>
      </c>
      <c r="Y345">
        <v>1</v>
      </c>
      <c r="Z345" t="s">
        <v>1132</v>
      </c>
      <c r="AA345">
        <v>25776</v>
      </c>
      <c r="AB345">
        <v>259</v>
      </c>
      <c r="AD345">
        <v>0</v>
      </c>
      <c r="AE345">
        <v>0</v>
      </c>
      <c r="AF345">
        <v>530663</v>
      </c>
      <c r="AG345">
        <v>556698</v>
      </c>
    </row>
    <row r="346" spans="1:33" hidden="1" x14ac:dyDescent="0.25">
      <c r="A346" t="s">
        <v>1723</v>
      </c>
      <c r="B346" t="s">
        <v>680</v>
      </c>
      <c r="C346" t="s">
        <v>163</v>
      </c>
      <c r="D346" t="s">
        <v>1117</v>
      </c>
      <c r="E346">
        <v>2000</v>
      </c>
      <c r="F346" t="s">
        <v>680</v>
      </c>
      <c r="G346" t="s">
        <v>743</v>
      </c>
      <c r="H346" t="s">
        <v>1195</v>
      </c>
      <c r="I346" t="s">
        <v>1196</v>
      </c>
      <c r="J346" t="s">
        <v>1120</v>
      </c>
      <c r="K346" t="s">
        <v>1121</v>
      </c>
      <c r="L346" t="s">
        <v>1724</v>
      </c>
      <c r="M346" t="s">
        <v>680</v>
      </c>
      <c r="N346" t="s">
        <v>1195</v>
      </c>
      <c r="O346" t="s">
        <v>1196</v>
      </c>
      <c r="P346" t="s">
        <v>1002</v>
      </c>
      <c r="Q346" t="s">
        <v>1992</v>
      </c>
      <c r="R346">
        <v>2001</v>
      </c>
      <c r="S346" t="s">
        <v>1993</v>
      </c>
      <c r="T346" t="s">
        <v>1993</v>
      </c>
      <c r="U346">
        <v>5.51</v>
      </c>
      <c r="V346" t="s">
        <v>1126</v>
      </c>
      <c r="W346" t="s">
        <v>1127</v>
      </c>
      <c r="X346" t="s">
        <v>1994</v>
      </c>
      <c r="Y346">
        <v>1</v>
      </c>
      <c r="Z346" t="s">
        <v>1132</v>
      </c>
      <c r="AA346">
        <v>41891</v>
      </c>
      <c r="AB346">
        <v>123</v>
      </c>
      <c r="AD346">
        <v>0</v>
      </c>
      <c r="AE346">
        <v>0</v>
      </c>
      <c r="AF346">
        <v>294652</v>
      </c>
      <c r="AG346">
        <v>336666</v>
      </c>
    </row>
    <row r="347" spans="1:33" hidden="1" x14ac:dyDescent="0.25">
      <c r="A347" t="s">
        <v>1723</v>
      </c>
      <c r="B347" t="s">
        <v>680</v>
      </c>
      <c r="C347" t="s">
        <v>163</v>
      </c>
      <c r="D347" t="s">
        <v>1117</v>
      </c>
      <c r="E347">
        <v>2000</v>
      </c>
      <c r="F347" t="s">
        <v>680</v>
      </c>
      <c r="G347" t="s">
        <v>743</v>
      </c>
      <c r="H347" t="s">
        <v>1195</v>
      </c>
      <c r="I347" t="s">
        <v>1196</v>
      </c>
      <c r="J347" t="s">
        <v>1120</v>
      </c>
      <c r="K347" t="s">
        <v>1121</v>
      </c>
      <c r="L347" t="s">
        <v>1980</v>
      </c>
      <c r="M347" t="s">
        <v>771</v>
      </c>
      <c r="N347" t="s">
        <v>1195</v>
      </c>
      <c r="O347" t="s">
        <v>1196</v>
      </c>
      <c r="P347" t="s">
        <v>1083</v>
      </c>
      <c r="Q347" t="s">
        <v>1995</v>
      </c>
      <c r="R347">
        <v>2001</v>
      </c>
      <c r="S347" t="s">
        <v>1996</v>
      </c>
      <c r="T347" t="s">
        <v>1996</v>
      </c>
      <c r="U347">
        <v>36.89</v>
      </c>
      <c r="V347" t="s">
        <v>1138</v>
      </c>
      <c r="W347" t="s">
        <v>1153</v>
      </c>
      <c r="X347" t="s">
        <v>1997</v>
      </c>
      <c r="Y347">
        <v>1</v>
      </c>
      <c r="AA347">
        <v>0</v>
      </c>
      <c r="AB347">
        <v>0</v>
      </c>
      <c r="AD347">
        <v>0</v>
      </c>
      <c r="AE347">
        <v>0</v>
      </c>
      <c r="AF347">
        <v>8842</v>
      </c>
      <c r="AG347">
        <v>8842</v>
      </c>
    </row>
    <row r="348" spans="1:33" hidden="1" x14ac:dyDescent="0.25">
      <c r="A348" t="s">
        <v>1723</v>
      </c>
      <c r="B348" t="s">
        <v>680</v>
      </c>
      <c r="C348" t="s">
        <v>163</v>
      </c>
      <c r="D348" t="s">
        <v>1117</v>
      </c>
      <c r="E348">
        <v>2000</v>
      </c>
      <c r="F348" t="s">
        <v>680</v>
      </c>
      <c r="G348" t="s">
        <v>743</v>
      </c>
      <c r="H348" t="s">
        <v>1195</v>
      </c>
      <c r="I348" t="s">
        <v>1196</v>
      </c>
      <c r="J348" t="s">
        <v>1120</v>
      </c>
      <c r="K348" t="s">
        <v>1121</v>
      </c>
      <c r="L348" t="s">
        <v>1960</v>
      </c>
      <c r="M348" t="s">
        <v>803</v>
      </c>
      <c r="N348" t="s">
        <v>1195</v>
      </c>
      <c r="O348" t="s">
        <v>1196</v>
      </c>
      <c r="P348" t="s">
        <v>1083</v>
      </c>
      <c r="Q348" t="s">
        <v>1998</v>
      </c>
      <c r="R348">
        <v>2001</v>
      </c>
      <c r="S348" t="s">
        <v>1999</v>
      </c>
      <c r="T348" t="s">
        <v>1999</v>
      </c>
      <c r="U348">
        <v>5.81</v>
      </c>
      <c r="V348" t="s">
        <v>1138</v>
      </c>
      <c r="W348" t="s">
        <v>1127</v>
      </c>
      <c r="X348" t="s">
        <v>2000</v>
      </c>
      <c r="Y348">
        <v>1</v>
      </c>
      <c r="Z348" t="s">
        <v>1132</v>
      </c>
      <c r="AA348">
        <v>25418</v>
      </c>
      <c r="AB348">
        <v>171</v>
      </c>
      <c r="AD348">
        <v>0</v>
      </c>
      <c r="AE348">
        <v>0</v>
      </c>
      <c r="AF348">
        <v>681084</v>
      </c>
      <c r="AG348">
        <v>706673</v>
      </c>
    </row>
    <row r="349" spans="1:33" hidden="1" x14ac:dyDescent="0.25">
      <c r="A349" t="s">
        <v>1723</v>
      </c>
      <c r="B349" t="s">
        <v>680</v>
      </c>
      <c r="C349" t="s">
        <v>163</v>
      </c>
      <c r="D349" t="s">
        <v>1117</v>
      </c>
      <c r="E349">
        <v>2000</v>
      </c>
      <c r="F349" t="s">
        <v>680</v>
      </c>
      <c r="G349" t="s">
        <v>743</v>
      </c>
      <c r="H349" t="s">
        <v>1195</v>
      </c>
      <c r="I349" t="s">
        <v>1196</v>
      </c>
      <c r="J349" t="s">
        <v>1120</v>
      </c>
      <c r="K349" t="s">
        <v>1121</v>
      </c>
      <c r="L349" t="s">
        <v>1960</v>
      </c>
      <c r="M349" t="s">
        <v>803</v>
      </c>
      <c r="N349" t="s">
        <v>1195</v>
      </c>
      <c r="O349" t="s">
        <v>1196</v>
      </c>
      <c r="P349" t="s">
        <v>1083</v>
      </c>
      <c r="Q349" t="s">
        <v>2001</v>
      </c>
      <c r="R349">
        <v>2001</v>
      </c>
      <c r="S349" t="s">
        <v>1190</v>
      </c>
      <c r="T349" t="s">
        <v>1190</v>
      </c>
      <c r="U349">
        <v>7.91</v>
      </c>
      <c r="V349" t="s">
        <v>1138</v>
      </c>
      <c r="W349" t="s">
        <v>1127</v>
      </c>
      <c r="X349" t="s">
        <v>2002</v>
      </c>
      <c r="Y349">
        <v>1</v>
      </c>
      <c r="Z349" t="s">
        <v>1132</v>
      </c>
      <c r="AA349">
        <v>25795</v>
      </c>
      <c r="AB349">
        <v>0</v>
      </c>
      <c r="AD349">
        <v>0</v>
      </c>
      <c r="AE349">
        <v>0</v>
      </c>
      <c r="AF349">
        <v>770861</v>
      </c>
      <c r="AG349">
        <v>796656</v>
      </c>
    </row>
    <row r="350" spans="1:33" hidden="1" x14ac:dyDescent="0.25">
      <c r="A350" t="s">
        <v>1723</v>
      </c>
      <c r="B350" t="s">
        <v>680</v>
      </c>
      <c r="C350" t="s">
        <v>163</v>
      </c>
      <c r="D350" t="s">
        <v>1117</v>
      </c>
      <c r="E350">
        <v>2000</v>
      </c>
      <c r="F350" t="s">
        <v>680</v>
      </c>
      <c r="G350" t="s">
        <v>743</v>
      </c>
      <c r="H350" t="s">
        <v>1195</v>
      </c>
      <c r="I350" t="s">
        <v>1196</v>
      </c>
      <c r="J350" t="s">
        <v>1120</v>
      </c>
      <c r="K350" t="s">
        <v>1121</v>
      </c>
      <c r="L350" t="s">
        <v>1960</v>
      </c>
      <c r="M350" t="s">
        <v>803</v>
      </c>
      <c r="N350" t="s">
        <v>1195</v>
      </c>
      <c r="O350" t="s">
        <v>1196</v>
      </c>
      <c r="P350" t="s">
        <v>1083</v>
      </c>
      <c r="Q350" t="s">
        <v>2003</v>
      </c>
      <c r="R350">
        <v>2001</v>
      </c>
      <c r="S350" t="s">
        <v>1479</v>
      </c>
      <c r="T350" t="s">
        <v>2004</v>
      </c>
      <c r="U350">
        <v>8.6300000000000008</v>
      </c>
      <c r="V350" t="s">
        <v>1138</v>
      </c>
      <c r="W350" t="s">
        <v>1127</v>
      </c>
      <c r="X350" t="s">
        <v>2005</v>
      </c>
      <c r="Y350">
        <v>1</v>
      </c>
      <c r="Z350" t="s">
        <v>1132</v>
      </c>
      <c r="AA350">
        <v>26970</v>
      </c>
      <c r="AB350">
        <v>81</v>
      </c>
      <c r="AD350">
        <v>0</v>
      </c>
      <c r="AE350">
        <v>0</v>
      </c>
      <c r="AF350">
        <v>523075</v>
      </c>
      <c r="AG350">
        <v>550126</v>
      </c>
    </row>
    <row r="351" spans="1:33" hidden="1" x14ac:dyDescent="0.25">
      <c r="A351" t="s">
        <v>1723</v>
      </c>
      <c r="B351" t="s">
        <v>680</v>
      </c>
      <c r="C351" t="s">
        <v>163</v>
      </c>
      <c r="D351" t="s">
        <v>1117</v>
      </c>
      <c r="E351">
        <v>2000</v>
      </c>
      <c r="F351" t="s">
        <v>704</v>
      </c>
      <c r="G351" t="s">
        <v>743</v>
      </c>
      <c r="H351" t="s">
        <v>1195</v>
      </c>
      <c r="I351" t="s">
        <v>1196</v>
      </c>
      <c r="J351" t="s">
        <v>1120</v>
      </c>
      <c r="K351" t="s">
        <v>1121</v>
      </c>
      <c r="L351" t="s">
        <v>2006</v>
      </c>
      <c r="M351" t="s">
        <v>826</v>
      </c>
      <c r="N351" t="s">
        <v>1195</v>
      </c>
      <c r="O351" t="s">
        <v>1196</v>
      </c>
      <c r="P351" t="s">
        <v>1083</v>
      </c>
      <c r="Q351" t="s">
        <v>2007</v>
      </c>
      <c r="R351">
        <v>2001</v>
      </c>
      <c r="S351" t="s">
        <v>2004</v>
      </c>
      <c r="T351" t="s">
        <v>2004</v>
      </c>
      <c r="U351">
        <v>6.13</v>
      </c>
      <c r="V351" t="s">
        <v>1138</v>
      </c>
      <c r="W351" t="s">
        <v>1127</v>
      </c>
      <c r="X351" t="s">
        <v>2008</v>
      </c>
      <c r="Y351">
        <v>1</v>
      </c>
      <c r="AA351">
        <v>0</v>
      </c>
      <c r="AB351">
        <v>0</v>
      </c>
      <c r="AD351">
        <v>0</v>
      </c>
      <c r="AE351">
        <v>0</v>
      </c>
      <c r="AF351">
        <v>36997</v>
      </c>
      <c r="AG351">
        <v>36997</v>
      </c>
    </row>
    <row r="352" spans="1:33" hidden="1" x14ac:dyDescent="0.25">
      <c r="A352" t="s">
        <v>1723</v>
      </c>
      <c r="B352" t="s">
        <v>680</v>
      </c>
      <c r="C352" t="s">
        <v>163</v>
      </c>
      <c r="D352" t="s">
        <v>1117</v>
      </c>
      <c r="E352">
        <v>2000</v>
      </c>
      <c r="F352" t="s">
        <v>709</v>
      </c>
      <c r="G352" t="s">
        <v>743</v>
      </c>
      <c r="H352" t="s">
        <v>1195</v>
      </c>
      <c r="I352" t="s">
        <v>1196</v>
      </c>
      <c r="J352" t="s">
        <v>1120</v>
      </c>
      <c r="K352" t="s">
        <v>1121</v>
      </c>
      <c r="L352" t="s">
        <v>2009</v>
      </c>
      <c r="M352" t="s">
        <v>834</v>
      </c>
      <c r="N352" t="s">
        <v>1195</v>
      </c>
      <c r="O352" t="s">
        <v>1196</v>
      </c>
      <c r="P352" t="s">
        <v>1083</v>
      </c>
      <c r="Q352" t="s">
        <v>2010</v>
      </c>
      <c r="R352">
        <v>2001</v>
      </c>
      <c r="S352" t="s">
        <v>2004</v>
      </c>
      <c r="T352" t="s">
        <v>2004</v>
      </c>
      <c r="U352">
        <v>5.93</v>
      </c>
      <c r="V352" t="s">
        <v>1138</v>
      </c>
      <c r="W352" t="s">
        <v>1127</v>
      </c>
      <c r="Y352">
        <v>1</v>
      </c>
      <c r="AA352">
        <v>0</v>
      </c>
      <c r="AB352">
        <v>0</v>
      </c>
      <c r="AD352">
        <v>0</v>
      </c>
      <c r="AE352">
        <v>0</v>
      </c>
      <c r="AF352">
        <v>48261</v>
      </c>
      <c r="AG352">
        <v>48261</v>
      </c>
    </row>
    <row r="353" spans="1:33" hidden="1" x14ac:dyDescent="0.25">
      <c r="A353" t="s">
        <v>1723</v>
      </c>
      <c r="B353" t="s">
        <v>680</v>
      </c>
      <c r="C353" t="s">
        <v>163</v>
      </c>
      <c r="D353" t="s">
        <v>1117</v>
      </c>
      <c r="E353">
        <v>2001</v>
      </c>
      <c r="F353" t="s">
        <v>680</v>
      </c>
      <c r="G353" t="s">
        <v>743</v>
      </c>
      <c r="H353" t="s">
        <v>1195</v>
      </c>
      <c r="I353" t="s">
        <v>1196</v>
      </c>
      <c r="J353" t="s">
        <v>1120</v>
      </c>
      <c r="K353" t="s">
        <v>1121</v>
      </c>
      <c r="L353" t="s">
        <v>1724</v>
      </c>
      <c r="M353" t="s">
        <v>680</v>
      </c>
      <c r="N353" t="s">
        <v>1195</v>
      </c>
      <c r="O353" t="s">
        <v>1196</v>
      </c>
      <c r="P353" t="s">
        <v>1002</v>
      </c>
      <c r="Q353" t="s">
        <v>2011</v>
      </c>
      <c r="R353">
        <v>2002</v>
      </c>
      <c r="S353" t="s">
        <v>2012</v>
      </c>
      <c r="T353" t="s">
        <v>2012</v>
      </c>
      <c r="U353">
        <v>5.01</v>
      </c>
      <c r="V353" t="s">
        <v>1126</v>
      </c>
      <c r="W353" t="s">
        <v>1127</v>
      </c>
      <c r="Y353">
        <v>1</v>
      </c>
      <c r="Z353" t="s">
        <v>1132</v>
      </c>
      <c r="AA353">
        <v>43851</v>
      </c>
      <c r="AB353">
        <v>86</v>
      </c>
      <c r="AD353">
        <v>0</v>
      </c>
      <c r="AE353">
        <v>0</v>
      </c>
      <c r="AF353">
        <v>236331</v>
      </c>
      <c r="AG353">
        <v>280268</v>
      </c>
    </row>
    <row r="354" spans="1:33" hidden="1" x14ac:dyDescent="0.25">
      <c r="A354" t="s">
        <v>1723</v>
      </c>
      <c r="B354" t="s">
        <v>680</v>
      </c>
      <c r="C354" t="s">
        <v>163</v>
      </c>
      <c r="D354" t="s">
        <v>1117</v>
      </c>
      <c r="E354">
        <v>2001</v>
      </c>
      <c r="F354" t="s">
        <v>680</v>
      </c>
      <c r="G354" t="s">
        <v>743</v>
      </c>
      <c r="H354" t="s">
        <v>1195</v>
      </c>
      <c r="I354" t="s">
        <v>1196</v>
      </c>
      <c r="J354" t="s">
        <v>1120</v>
      </c>
      <c r="K354" t="s">
        <v>1121</v>
      </c>
      <c r="L354" t="s">
        <v>1980</v>
      </c>
      <c r="M354" t="s">
        <v>771</v>
      </c>
      <c r="N354" t="s">
        <v>1195</v>
      </c>
      <c r="O354" t="s">
        <v>1196</v>
      </c>
      <c r="P354" t="s">
        <v>1083</v>
      </c>
      <c r="Q354" t="s">
        <v>2013</v>
      </c>
      <c r="R354">
        <v>2002</v>
      </c>
      <c r="S354" t="s">
        <v>2014</v>
      </c>
      <c r="T354" t="s">
        <v>2014</v>
      </c>
      <c r="U354">
        <v>21.93</v>
      </c>
      <c r="V354" t="s">
        <v>1138</v>
      </c>
      <c r="W354" t="s">
        <v>1153</v>
      </c>
      <c r="X354" t="s">
        <v>2015</v>
      </c>
      <c r="Y354">
        <v>1</v>
      </c>
      <c r="AA354">
        <v>0</v>
      </c>
      <c r="AB354">
        <v>0</v>
      </c>
      <c r="AD354">
        <v>0</v>
      </c>
      <c r="AE354">
        <v>0</v>
      </c>
      <c r="AF354">
        <v>4210</v>
      </c>
      <c r="AG354">
        <v>4210</v>
      </c>
    </row>
    <row r="355" spans="1:33" hidden="1" x14ac:dyDescent="0.25">
      <c r="A355" t="s">
        <v>1723</v>
      </c>
      <c r="B355" t="s">
        <v>680</v>
      </c>
      <c r="C355" t="s">
        <v>163</v>
      </c>
      <c r="D355" t="s">
        <v>1117</v>
      </c>
      <c r="E355">
        <v>2001</v>
      </c>
      <c r="F355" t="s">
        <v>680</v>
      </c>
      <c r="G355" t="s">
        <v>743</v>
      </c>
      <c r="H355" t="s">
        <v>1195</v>
      </c>
      <c r="I355" t="s">
        <v>1196</v>
      </c>
      <c r="J355" t="s">
        <v>1120</v>
      </c>
      <c r="K355" t="s">
        <v>1121</v>
      </c>
      <c r="L355" t="s">
        <v>1960</v>
      </c>
      <c r="M355" t="s">
        <v>803</v>
      </c>
      <c r="N355" t="s">
        <v>1195</v>
      </c>
      <c r="O355" t="s">
        <v>1196</v>
      </c>
      <c r="P355" t="s">
        <v>1083</v>
      </c>
      <c r="Q355" t="s">
        <v>2016</v>
      </c>
      <c r="R355">
        <v>2002</v>
      </c>
      <c r="S355" t="s">
        <v>2017</v>
      </c>
      <c r="T355" t="s">
        <v>2017</v>
      </c>
      <c r="U355">
        <v>7.12</v>
      </c>
      <c r="V355" t="s">
        <v>1138</v>
      </c>
      <c r="W355" t="s">
        <v>1127</v>
      </c>
      <c r="X355" t="s">
        <v>2018</v>
      </c>
      <c r="Y355">
        <v>1</v>
      </c>
      <c r="Z355" t="s">
        <v>1132</v>
      </c>
      <c r="AA355">
        <v>26576</v>
      </c>
      <c r="AB355">
        <v>241</v>
      </c>
      <c r="AD355">
        <v>0</v>
      </c>
      <c r="AE355">
        <v>0</v>
      </c>
      <c r="AF355">
        <v>694814</v>
      </c>
      <c r="AG355">
        <v>721631</v>
      </c>
    </row>
    <row r="356" spans="1:33" hidden="1" x14ac:dyDescent="0.25">
      <c r="A356" t="s">
        <v>1723</v>
      </c>
      <c r="B356" t="s">
        <v>680</v>
      </c>
      <c r="C356" t="s">
        <v>163</v>
      </c>
      <c r="D356" t="s">
        <v>1117</v>
      </c>
      <c r="E356">
        <v>2001</v>
      </c>
      <c r="F356" t="s">
        <v>680</v>
      </c>
      <c r="G356" t="s">
        <v>743</v>
      </c>
      <c r="H356" t="s">
        <v>1195</v>
      </c>
      <c r="I356" t="s">
        <v>1196</v>
      </c>
      <c r="J356" t="s">
        <v>1120</v>
      </c>
      <c r="K356" t="s">
        <v>1121</v>
      </c>
      <c r="L356" t="s">
        <v>1960</v>
      </c>
      <c r="M356" t="s">
        <v>803</v>
      </c>
      <c r="N356" t="s">
        <v>1195</v>
      </c>
      <c r="O356" t="s">
        <v>1196</v>
      </c>
      <c r="P356" t="s">
        <v>1083</v>
      </c>
      <c r="Q356" t="s">
        <v>2019</v>
      </c>
      <c r="R356">
        <v>2002</v>
      </c>
      <c r="S356" t="s">
        <v>2020</v>
      </c>
      <c r="T356" t="s">
        <v>2020</v>
      </c>
      <c r="U356">
        <v>8.82</v>
      </c>
      <c r="V356" t="s">
        <v>1138</v>
      </c>
      <c r="W356" t="s">
        <v>1127</v>
      </c>
      <c r="X356" t="s">
        <v>2021</v>
      </c>
      <c r="Y356">
        <v>1</v>
      </c>
      <c r="Z356" t="s">
        <v>1132</v>
      </c>
      <c r="AA356">
        <v>25468</v>
      </c>
      <c r="AB356">
        <v>230</v>
      </c>
      <c r="AD356">
        <v>0</v>
      </c>
      <c r="AE356">
        <v>0</v>
      </c>
      <c r="AF356">
        <v>687451</v>
      </c>
      <c r="AG356">
        <v>713149</v>
      </c>
    </row>
    <row r="357" spans="1:33" hidden="1" x14ac:dyDescent="0.25">
      <c r="A357" t="s">
        <v>1723</v>
      </c>
      <c r="B357" t="s">
        <v>680</v>
      </c>
      <c r="C357" t="s">
        <v>163</v>
      </c>
      <c r="D357" t="s">
        <v>1117</v>
      </c>
      <c r="E357">
        <v>2001</v>
      </c>
      <c r="F357" t="s">
        <v>680</v>
      </c>
      <c r="G357" t="s">
        <v>743</v>
      </c>
      <c r="H357" t="s">
        <v>1195</v>
      </c>
      <c r="I357" t="s">
        <v>1196</v>
      </c>
      <c r="J357" t="s">
        <v>1120</v>
      </c>
      <c r="K357" t="s">
        <v>1121</v>
      </c>
      <c r="L357" t="s">
        <v>1960</v>
      </c>
      <c r="M357" t="s">
        <v>803</v>
      </c>
      <c r="N357" t="s">
        <v>1195</v>
      </c>
      <c r="O357" t="s">
        <v>1196</v>
      </c>
      <c r="P357" t="s">
        <v>1083</v>
      </c>
      <c r="Q357" t="s">
        <v>2022</v>
      </c>
      <c r="R357">
        <v>2002</v>
      </c>
      <c r="S357" t="s">
        <v>2023</v>
      </c>
      <c r="T357" t="s">
        <v>2023</v>
      </c>
      <c r="U357">
        <v>8.6199999999999992</v>
      </c>
      <c r="V357" t="s">
        <v>1138</v>
      </c>
      <c r="W357" t="s">
        <v>1127</v>
      </c>
      <c r="X357" t="s">
        <v>2024</v>
      </c>
      <c r="Y357">
        <v>1</v>
      </c>
      <c r="Z357" t="s">
        <v>1132</v>
      </c>
      <c r="AA357">
        <v>26366</v>
      </c>
      <c r="AB357">
        <v>80</v>
      </c>
      <c r="AD357">
        <v>0</v>
      </c>
      <c r="AE357">
        <v>0</v>
      </c>
      <c r="AF357">
        <v>492123</v>
      </c>
      <c r="AG357">
        <v>518569</v>
      </c>
    </row>
    <row r="358" spans="1:33" hidden="1" x14ac:dyDescent="0.25">
      <c r="A358" t="s">
        <v>1723</v>
      </c>
      <c r="B358" t="s">
        <v>680</v>
      </c>
      <c r="C358" t="s">
        <v>163</v>
      </c>
      <c r="D358" t="s">
        <v>1117</v>
      </c>
      <c r="E358">
        <v>2001</v>
      </c>
      <c r="F358" t="s">
        <v>709</v>
      </c>
      <c r="G358" t="s">
        <v>743</v>
      </c>
      <c r="H358" t="s">
        <v>1195</v>
      </c>
      <c r="I358" t="s">
        <v>1196</v>
      </c>
      <c r="J358" t="s">
        <v>1120</v>
      </c>
      <c r="K358" t="s">
        <v>1121</v>
      </c>
      <c r="L358" t="s">
        <v>2009</v>
      </c>
      <c r="M358" t="s">
        <v>834</v>
      </c>
      <c r="N358" t="s">
        <v>1195</v>
      </c>
      <c r="O358" t="s">
        <v>1196</v>
      </c>
      <c r="P358" t="s">
        <v>1083</v>
      </c>
      <c r="Q358" t="s">
        <v>2025</v>
      </c>
      <c r="R358">
        <v>2002</v>
      </c>
      <c r="S358" t="s">
        <v>2026</v>
      </c>
      <c r="T358" t="s">
        <v>2026</v>
      </c>
      <c r="U358">
        <v>10.7</v>
      </c>
      <c r="V358" t="s">
        <v>1138</v>
      </c>
      <c r="W358" t="s">
        <v>1127</v>
      </c>
      <c r="Y358">
        <v>1</v>
      </c>
      <c r="AA358">
        <v>0</v>
      </c>
      <c r="AB358">
        <v>0</v>
      </c>
      <c r="AD358">
        <v>0</v>
      </c>
      <c r="AE358">
        <v>0</v>
      </c>
      <c r="AF358">
        <v>46001</v>
      </c>
      <c r="AG358">
        <v>46001</v>
      </c>
    </row>
    <row r="359" spans="1:33" hidden="1" x14ac:dyDescent="0.25">
      <c r="A359" t="s">
        <v>1723</v>
      </c>
      <c r="B359" t="s">
        <v>680</v>
      </c>
      <c r="C359" t="s">
        <v>163</v>
      </c>
      <c r="D359" t="s">
        <v>1117</v>
      </c>
      <c r="E359">
        <v>2002</v>
      </c>
      <c r="F359" t="s">
        <v>680</v>
      </c>
      <c r="G359" t="s">
        <v>743</v>
      </c>
      <c r="H359" t="s">
        <v>1195</v>
      </c>
      <c r="I359" t="s">
        <v>1196</v>
      </c>
      <c r="J359" t="s">
        <v>1120</v>
      </c>
      <c r="K359" t="s">
        <v>1121</v>
      </c>
      <c r="L359" t="s">
        <v>1749</v>
      </c>
      <c r="M359" t="s">
        <v>768</v>
      </c>
      <c r="N359" t="s">
        <v>1195</v>
      </c>
      <c r="O359" t="s">
        <v>1196</v>
      </c>
      <c r="P359" t="s">
        <v>1083</v>
      </c>
      <c r="Q359" t="s">
        <v>2027</v>
      </c>
      <c r="R359">
        <v>2003</v>
      </c>
      <c r="S359" t="s">
        <v>2028</v>
      </c>
      <c r="T359" t="s">
        <v>2029</v>
      </c>
      <c r="U359">
        <v>3.85</v>
      </c>
      <c r="V359" t="s">
        <v>1138</v>
      </c>
      <c r="W359" t="s">
        <v>1127</v>
      </c>
      <c r="X359" t="s">
        <v>2030</v>
      </c>
      <c r="Y359">
        <v>1</v>
      </c>
      <c r="Z359" t="s">
        <v>1132</v>
      </c>
      <c r="AA359">
        <v>28436</v>
      </c>
      <c r="AB359">
        <v>606</v>
      </c>
      <c r="AD359">
        <v>0</v>
      </c>
      <c r="AE359">
        <v>0</v>
      </c>
      <c r="AF359">
        <v>792640</v>
      </c>
      <c r="AG359">
        <v>821682</v>
      </c>
    </row>
    <row r="360" spans="1:33" hidden="1" x14ac:dyDescent="0.25">
      <c r="A360" t="s">
        <v>1723</v>
      </c>
      <c r="B360" t="s">
        <v>680</v>
      </c>
      <c r="C360" t="s">
        <v>163</v>
      </c>
      <c r="D360" t="s">
        <v>1117</v>
      </c>
      <c r="E360">
        <v>2002</v>
      </c>
      <c r="F360" t="s">
        <v>680</v>
      </c>
      <c r="G360" t="s">
        <v>743</v>
      </c>
      <c r="H360" t="s">
        <v>1195</v>
      </c>
      <c r="I360" t="s">
        <v>1196</v>
      </c>
      <c r="J360" t="s">
        <v>1120</v>
      </c>
      <c r="K360" t="s">
        <v>1121</v>
      </c>
      <c r="L360" t="s">
        <v>1749</v>
      </c>
      <c r="M360" t="s">
        <v>768</v>
      </c>
      <c r="N360" t="s">
        <v>1195</v>
      </c>
      <c r="O360" t="s">
        <v>1196</v>
      </c>
      <c r="P360" t="s">
        <v>1083</v>
      </c>
      <c r="Q360" t="s">
        <v>2031</v>
      </c>
      <c r="R360">
        <v>2003</v>
      </c>
      <c r="S360" t="s">
        <v>2032</v>
      </c>
      <c r="T360" t="s">
        <v>1499</v>
      </c>
      <c r="U360">
        <v>6.89</v>
      </c>
      <c r="V360" t="s">
        <v>1138</v>
      </c>
      <c r="W360" t="s">
        <v>1127</v>
      </c>
      <c r="X360" t="s">
        <v>2033</v>
      </c>
      <c r="Y360">
        <v>1</v>
      </c>
      <c r="Z360" t="s">
        <v>1132</v>
      </c>
      <c r="AA360">
        <v>29355</v>
      </c>
      <c r="AB360">
        <v>98</v>
      </c>
      <c r="AD360">
        <v>0</v>
      </c>
      <c r="AE360">
        <v>0</v>
      </c>
      <c r="AF360">
        <v>609053</v>
      </c>
      <c r="AG360">
        <v>638506</v>
      </c>
    </row>
    <row r="361" spans="1:33" hidden="1" x14ac:dyDescent="0.25">
      <c r="A361" t="s">
        <v>1723</v>
      </c>
      <c r="B361" t="s">
        <v>680</v>
      </c>
      <c r="C361" t="s">
        <v>163</v>
      </c>
      <c r="D361" t="s">
        <v>1117</v>
      </c>
      <c r="E361">
        <v>2002</v>
      </c>
      <c r="F361" t="s">
        <v>680</v>
      </c>
      <c r="G361" t="s">
        <v>743</v>
      </c>
      <c r="H361" t="s">
        <v>1195</v>
      </c>
      <c r="I361" t="s">
        <v>1196</v>
      </c>
      <c r="J361" t="s">
        <v>1120</v>
      </c>
      <c r="K361" t="s">
        <v>1121</v>
      </c>
      <c r="L361" t="s">
        <v>1749</v>
      </c>
      <c r="M361" t="s">
        <v>768</v>
      </c>
      <c r="N361" t="s">
        <v>1195</v>
      </c>
      <c r="O361" t="s">
        <v>1196</v>
      </c>
      <c r="P361" t="s">
        <v>1083</v>
      </c>
      <c r="Q361" t="s">
        <v>2034</v>
      </c>
      <c r="R361">
        <v>2003</v>
      </c>
      <c r="S361" t="s">
        <v>2035</v>
      </c>
      <c r="T361" t="s">
        <v>2036</v>
      </c>
      <c r="U361">
        <v>3.84</v>
      </c>
      <c r="V361" t="s">
        <v>1138</v>
      </c>
      <c r="W361" t="s">
        <v>1127</v>
      </c>
      <c r="X361" t="s">
        <v>2037</v>
      </c>
      <c r="Y361">
        <v>1</v>
      </c>
      <c r="Z361" t="s">
        <v>1132</v>
      </c>
      <c r="AA361">
        <v>28909</v>
      </c>
      <c r="AB361">
        <v>248</v>
      </c>
      <c r="AD361">
        <v>0</v>
      </c>
      <c r="AE361">
        <v>0</v>
      </c>
      <c r="AF361">
        <v>849842</v>
      </c>
      <c r="AG361">
        <v>878999</v>
      </c>
    </row>
    <row r="362" spans="1:33" hidden="1" x14ac:dyDescent="0.25">
      <c r="A362" t="s">
        <v>1723</v>
      </c>
      <c r="B362" t="s">
        <v>680</v>
      </c>
      <c r="C362" t="s">
        <v>163</v>
      </c>
      <c r="D362" t="s">
        <v>1117</v>
      </c>
      <c r="E362">
        <v>2002</v>
      </c>
      <c r="F362" t="s">
        <v>680</v>
      </c>
      <c r="G362" t="s">
        <v>743</v>
      </c>
      <c r="H362" t="s">
        <v>1195</v>
      </c>
      <c r="I362" t="s">
        <v>1196</v>
      </c>
      <c r="J362" t="s">
        <v>1120</v>
      </c>
      <c r="K362" t="s">
        <v>1121</v>
      </c>
      <c r="L362" t="s">
        <v>1724</v>
      </c>
      <c r="M362" t="s">
        <v>680</v>
      </c>
      <c r="N362" t="s">
        <v>1195</v>
      </c>
      <c r="O362" t="s">
        <v>1196</v>
      </c>
      <c r="P362" t="s">
        <v>1002</v>
      </c>
      <c r="Q362" t="s">
        <v>2038</v>
      </c>
      <c r="R362">
        <v>2003</v>
      </c>
      <c r="S362" t="s">
        <v>1342</v>
      </c>
      <c r="T362" t="s">
        <v>2039</v>
      </c>
      <c r="U362">
        <v>5.86</v>
      </c>
      <c r="V362" t="s">
        <v>1126</v>
      </c>
      <c r="W362" t="s">
        <v>1127</v>
      </c>
      <c r="X362" t="s">
        <v>2040</v>
      </c>
      <c r="Y362">
        <v>1</v>
      </c>
      <c r="Z362" t="s">
        <v>1132</v>
      </c>
      <c r="AA362">
        <v>20697</v>
      </c>
      <c r="AB362">
        <v>167</v>
      </c>
      <c r="AD362">
        <v>0</v>
      </c>
      <c r="AE362">
        <v>0</v>
      </c>
      <c r="AF362">
        <v>10419</v>
      </c>
      <c r="AG362">
        <v>31283</v>
      </c>
    </row>
    <row r="363" spans="1:33" hidden="1" x14ac:dyDescent="0.25">
      <c r="A363" t="s">
        <v>1723</v>
      </c>
      <c r="B363" t="s">
        <v>680</v>
      </c>
      <c r="C363" t="s">
        <v>163</v>
      </c>
      <c r="D363" t="s">
        <v>1117</v>
      </c>
      <c r="E363">
        <v>2002</v>
      </c>
      <c r="F363" t="s">
        <v>680</v>
      </c>
      <c r="G363" t="s">
        <v>743</v>
      </c>
      <c r="H363" t="s">
        <v>1195</v>
      </c>
      <c r="I363" t="s">
        <v>1196</v>
      </c>
      <c r="J363" t="s">
        <v>1120</v>
      </c>
      <c r="K363" t="s">
        <v>1121</v>
      </c>
      <c r="L363" t="s">
        <v>1724</v>
      </c>
      <c r="M363" t="s">
        <v>680</v>
      </c>
      <c r="N363" t="s">
        <v>1195</v>
      </c>
      <c r="O363" t="s">
        <v>1196</v>
      </c>
      <c r="P363" t="s">
        <v>1002</v>
      </c>
      <c r="Q363" t="s">
        <v>2041</v>
      </c>
      <c r="R363">
        <v>2003</v>
      </c>
      <c r="S363" t="s">
        <v>1342</v>
      </c>
      <c r="T363" t="s">
        <v>2039</v>
      </c>
      <c r="U363">
        <v>5.86</v>
      </c>
      <c r="V363" t="s">
        <v>1126</v>
      </c>
      <c r="W363" t="s">
        <v>1127</v>
      </c>
      <c r="X363" t="s">
        <v>2042</v>
      </c>
      <c r="Y363">
        <v>1</v>
      </c>
      <c r="Z363" t="s">
        <v>1132</v>
      </c>
      <c r="AA363">
        <v>21338</v>
      </c>
      <c r="AB363">
        <v>194</v>
      </c>
      <c r="AD363">
        <v>0</v>
      </c>
      <c r="AE363">
        <v>0</v>
      </c>
      <c r="AF363">
        <v>10752</v>
      </c>
      <c r="AG363">
        <v>32284</v>
      </c>
    </row>
    <row r="364" spans="1:33" hidden="1" x14ac:dyDescent="0.25">
      <c r="A364" t="s">
        <v>1723</v>
      </c>
      <c r="B364" t="s">
        <v>680</v>
      </c>
      <c r="C364" t="s">
        <v>163</v>
      </c>
      <c r="D364" t="s">
        <v>1117</v>
      </c>
      <c r="E364">
        <v>2002</v>
      </c>
      <c r="F364" t="s">
        <v>704</v>
      </c>
      <c r="G364" t="s">
        <v>743</v>
      </c>
      <c r="H364" t="s">
        <v>1195</v>
      </c>
      <c r="I364" t="s">
        <v>1196</v>
      </c>
      <c r="J364" t="s">
        <v>1120</v>
      </c>
      <c r="K364" t="s">
        <v>1121</v>
      </c>
      <c r="L364" t="s">
        <v>1724</v>
      </c>
      <c r="M364" t="s">
        <v>704</v>
      </c>
      <c r="N364" t="s">
        <v>1195</v>
      </c>
      <c r="O364" t="s">
        <v>1196</v>
      </c>
      <c r="P364" t="s">
        <v>1002</v>
      </c>
      <c r="Q364" t="s">
        <v>2043</v>
      </c>
      <c r="R364">
        <v>2003</v>
      </c>
      <c r="S364" t="s">
        <v>2044</v>
      </c>
      <c r="T364" t="s">
        <v>2044</v>
      </c>
      <c r="U364">
        <v>3.15</v>
      </c>
      <c r="V364" t="s">
        <v>1126</v>
      </c>
      <c r="W364" t="s">
        <v>1127</v>
      </c>
      <c r="Y364">
        <v>1</v>
      </c>
      <c r="AA364">
        <v>0</v>
      </c>
      <c r="AB364">
        <v>0</v>
      </c>
      <c r="AD364">
        <v>0</v>
      </c>
      <c r="AE364">
        <v>0</v>
      </c>
      <c r="AF364">
        <v>1955</v>
      </c>
      <c r="AG364">
        <v>1955</v>
      </c>
    </row>
    <row r="365" spans="1:33" hidden="1" x14ac:dyDescent="0.25">
      <c r="A365" t="s">
        <v>1723</v>
      </c>
      <c r="B365" t="s">
        <v>680</v>
      </c>
      <c r="C365" t="s">
        <v>163</v>
      </c>
      <c r="D365" t="s">
        <v>1117</v>
      </c>
      <c r="E365">
        <v>2002</v>
      </c>
      <c r="F365" t="s">
        <v>709</v>
      </c>
      <c r="G365" t="s">
        <v>743</v>
      </c>
      <c r="H365" t="s">
        <v>1195</v>
      </c>
      <c r="I365" t="s">
        <v>1196</v>
      </c>
      <c r="J365" t="s">
        <v>1120</v>
      </c>
      <c r="K365" t="s">
        <v>1121</v>
      </c>
      <c r="L365" t="s">
        <v>2009</v>
      </c>
      <c r="M365" t="s">
        <v>834</v>
      </c>
      <c r="N365" t="s">
        <v>1195</v>
      </c>
      <c r="O365" t="s">
        <v>1196</v>
      </c>
      <c r="P365" t="s">
        <v>1083</v>
      </c>
      <c r="Q365" t="s">
        <v>2045</v>
      </c>
      <c r="R365">
        <v>2003</v>
      </c>
      <c r="S365" t="s">
        <v>2046</v>
      </c>
      <c r="T365" t="s">
        <v>2032</v>
      </c>
      <c r="U365">
        <v>5.0599999999999996</v>
      </c>
      <c r="V365" t="s">
        <v>1138</v>
      </c>
      <c r="W365" t="s">
        <v>1127</v>
      </c>
      <c r="Y365">
        <v>1</v>
      </c>
      <c r="AA365">
        <v>0</v>
      </c>
      <c r="AB365">
        <v>0</v>
      </c>
      <c r="AD365">
        <v>0</v>
      </c>
      <c r="AE365">
        <v>0</v>
      </c>
      <c r="AF365">
        <v>48504</v>
      </c>
      <c r="AG365">
        <v>48504</v>
      </c>
    </row>
    <row r="366" spans="1:33" hidden="1" x14ac:dyDescent="0.25">
      <c r="A366" t="s">
        <v>1723</v>
      </c>
      <c r="B366" t="s">
        <v>680</v>
      </c>
      <c r="C366" t="s">
        <v>163</v>
      </c>
      <c r="D366" t="s">
        <v>1117</v>
      </c>
      <c r="E366">
        <v>2003</v>
      </c>
      <c r="F366" t="s">
        <v>680</v>
      </c>
      <c r="G366" t="s">
        <v>743</v>
      </c>
      <c r="H366" t="s">
        <v>1195</v>
      </c>
      <c r="I366" t="s">
        <v>1196</v>
      </c>
      <c r="J366" t="s">
        <v>1120</v>
      </c>
      <c r="K366" t="s">
        <v>1121</v>
      </c>
      <c r="L366" t="s">
        <v>1749</v>
      </c>
      <c r="M366" t="s">
        <v>768</v>
      </c>
      <c r="N366" t="s">
        <v>1195</v>
      </c>
      <c r="O366" t="s">
        <v>1196</v>
      </c>
      <c r="P366" t="s">
        <v>1083</v>
      </c>
      <c r="Q366" t="s">
        <v>2047</v>
      </c>
      <c r="R366">
        <v>2004</v>
      </c>
      <c r="S366" t="s">
        <v>2048</v>
      </c>
      <c r="T366" t="s">
        <v>2048</v>
      </c>
      <c r="U366">
        <v>3.02</v>
      </c>
      <c r="V366" t="s">
        <v>1138</v>
      </c>
      <c r="W366" t="s">
        <v>1127</v>
      </c>
      <c r="X366" t="s">
        <v>2049</v>
      </c>
      <c r="Y366">
        <v>1</v>
      </c>
      <c r="AA366">
        <v>0</v>
      </c>
      <c r="AB366">
        <v>0</v>
      </c>
      <c r="AD366">
        <v>0</v>
      </c>
      <c r="AE366">
        <v>0</v>
      </c>
      <c r="AF366">
        <v>900215</v>
      </c>
      <c r="AG366">
        <v>900215</v>
      </c>
    </row>
    <row r="367" spans="1:33" hidden="1" x14ac:dyDescent="0.25">
      <c r="A367" t="s">
        <v>1723</v>
      </c>
      <c r="B367" t="s">
        <v>680</v>
      </c>
      <c r="C367" t="s">
        <v>163</v>
      </c>
      <c r="D367" t="s">
        <v>1117</v>
      </c>
      <c r="E367">
        <v>2003</v>
      </c>
      <c r="F367" t="s">
        <v>680</v>
      </c>
      <c r="G367" t="s">
        <v>743</v>
      </c>
      <c r="H367" t="s">
        <v>1195</v>
      </c>
      <c r="I367" t="s">
        <v>1196</v>
      </c>
      <c r="J367" t="s">
        <v>1120</v>
      </c>
      <c r="K367" t="s">
        <v>1121</v>
      </c>
      <c r="L367" t="s">
        <v>1749</v>
      </c>
      <c r="M367" t="s">
        <v>768</v>
      </c>
      <c r="N367" t="s">
        <v>1195</v>
      </c>
      <c r="O367" t="s">
        <v>1196</v>
      </c>
      <c r="P367" t="s">
        <v>1083</v>
      </c>
      <c r="Q367" t="s">
        <v>2050</v>
      </c>
      <c r="R367">
        <v>2004</v>
      </c>
      <c r="S367" t="s">
        <v>2051</v>
      </c>
      <c r="T367" t="s">
        <v>2051</v>
      </c>
      <c r="U367">
        <v>3.39</v>
      </c>
      <c r="V367" t="s">
        <v>1138</v>
      </c>
      <c r="W367" t="s">
        <v>1127</v>
      </c>
      <c r="X367" t="s">
        <v>2052</v>
      </c>
      <c r="Y367">
        <v>1</v>
      </c>
      <c r="AA367">
        <v>0</v>
      </c>
      <c r="AB367">
        <v>0</v>
      </c>
      <c r="AD367">
        <v>0</v>
      </c>
      <c r="AE367">
        <v>0</v>
      </c>
      <c r="AF367">
        <v>863164</v>
      </c>
      <c r="AG367">
        <v>863164</v>
      </c>
    </row>
    <row r="368" spans="1:33" hidden="1" x14ac:dyDescent="0.25">
      <c r="A368" t="s">
        <v>1723</v>
      </c>
      <c r="B368" t="s">
        <v>680</v>
      </c>
      <c r="C368" t="s">
        <v>163</v>
      </c>
      <c r="D368" t="s">
        <v>1117</v>
      </c>
      <c r="E368">
        <v>2003</v>
      </c>
      <c r="F368" t="s">
        <v>680</v>
      </c>
      <c r="G368" t="s">
        <v>743</v>
      </c>
      <c r="H368" t="s">
        <v>1195</v>
      </c>
      <c r="I368" t="s">
        <v>1196</v>
      </c>
      <c r="J368" t="s">
        <v>1120</v>
      </c>
      <c r="K368" t="s">
        <v>1121</v>
      </c>
      <c r="L368" t="s">
        <v>1749</v>
      </c>
      <c r="M368" t="s">
        <v>768</v>
      </c>
      <c r="N368" t="s">
        <v>1195</v>
      </c>
      <c r="O368" t="s">
        <v>1196</v>
      </c>
      <c r="P368" t="s">
        <v>1083</v>
      </c>
      <c r="Q368" t="s">
        <v>2053</v>
      </c>
      <c r="R368">
        <v>2004</v>
      </c>
      <c r="S368" t="s">
        <v>2054</v>
      </c>
      <c r="T368" t="s">
        <v>2054</v>
      </c>
      <c r="U368">
        <v>4.43</v>
      </c>
      <c r="V368" t="s">
        <v>1138</v>
      </c>
      <c r="W368" t="s">
        <v>1127</v>
      </c>
      <c r="X368" t="s">
        <v>2055</v>
      </c>
      <c r="Y368">
        <v>1</v>
      </c>
      <c r="AA368">
        <v>0</v>
      </c>
      <c r="AB368">
        <v>0</v>
      </c>
      <c r="AD368">
        <v>0</v>
      </c>
      <c r="AE368">
        <v>0</v>
      </c>
      <c r="AF368">
        <v>581280</v>
      </c>
      <c r="AG368">
        <v>581280</v>
      </c>
    </row>
    <row r="369" spans="1:33" hidden="1" x14ac:dyDescent="0.25">
      <c r="A369" t="s">
        <v>1723</v>
      </c>
      <c r="B369" t="s">
        <v>680</v>
      </c>
      <c r="C369" t="s">
        <v>163</v>
      </c>
      <c r="D369" t="s">
        <v>1117</v>
      </c>
      <c r="E369">
        <v>2003</v>
      </c>
      <c r="F369" t="s">
        <v>680</v>
      </c>
      <c r="G369" t="s">
        <v>743</v>
      </c>
      <c r="H369" t="s">
        <v>1195</v>
      </c>
      <c r="I369" t="s">
        <v>1196</v>
      </c>
      <c r="J369" t="s">
        <v>1120</v>
      </c>
      <c r="K369" t="s">
        <v>1121</v>
      </c>
      <c r="L369" t="s">
        <v>1724</v>
      </c>
      <c r="M369" t="s">
        <v>680</v>
      </c>
      <c r="N369" t="s">
        <v>1195</v>
      </c>
      <c r="O369" t="s">
        <v>1196</v>
      </c>
      <c r="P369" t="s">
        <v>1002</v>
      </c>
      <c r="Q369" t="s">
        <v>2056</v>
      </c>
      <c r="R369">
        <v>2004</v>
      </c>
      <c r="S369" t="s">
        <v>2057</v>
      </c>
      <c r="T369" t="s">
        <v>2057</v>
      </c>
      <c r="U369">
        <v>6.02</v>
      </c>
      <c r="V369" t="s">
        <v>1126</v>
      </c>
      <c r="W369" t="s">
        <v>1127</v>
      </c>
      <c r="Y369">
        <v>1</v>
      </c>
      <c r="AA369">
        <v>0</v>
      </c>
      <c r="AB369">
        <v>0</v>
      </c>
      <c r="AD369">
        <v>0</v>
      </c>
      <c r="AE369">
        <v>0</v>
      </c>
      <c r="AF369">
        <v>335986</v>
      </c>
      <c r="AG369">
        <v>335986</v>
      </c>
    </row>
    <row r="370" spans="1:33" hidden="1" x14ac:dyDescent="0.25">
      <c r="A370" t="s">
        <v>1723</v>
      </c>
      <c r="B370" t="s">
        <v>680</v>
      </c>
      <c r="C370" t="s">
        <v>163</v>
      </c>
      <c r="D370" t="s">
        <v>1117</v>
      </c>
      <c r="E370">
        <v>2003</v>
      </c>
      <c r="F370" t="s">
        <v>709</v>
      </c>
      <c r="G370" t="s">
        <v>743</v>
      </c>
      <c r="H370" t="s">
        <v>1195</v>
      </c>
      <c r="I370" t="s">
        <v>1196</v>
      </c>
      <c r="J370" t="s">
        <v>1120</v>
      </c>
      <c r="K370" t="s">
        <v>1121</v>
      </c>
      <c r="L370" t="s">
        <v>2009</v>
      </c>
      <c r="M370" t="s">
        <v>834</v>
      </c>
      <c r="N370" t="s">
        <v>1195</v>
      </c>
      <c r="O370" t="s">
        <v>1196</v>
      </c>
      <c r="P370" t="s">
        <v>1083</v>
      </c>
      <c r="Q370" t="s">
        <v>2058</v>
      </c>
      <c r="R370">
        <v>2004</v>
      </c>
      <c r="S370" t="s">
        <v>2059</v>
      </c>
      <c r="T370" t="s">
        <v>2059</v>
      </c>
      <c r="U370">
        <v>6.99</v>
      </c>
      <c r="V370" t="s">
        <v>1138</v>
      </c>
      <c r="W370" t="s">
        <v>1127</v>
      </c>
      <c r="Y370">
        <v>1</v>
      </c>
      <c r="AA370">
        <v>0</v>
      </c>
      <c r="AB370">
        <v>0</v>
      </c>
      <c r="AD370">
        <v>0</v>
      </c>
      <c r="AE370">
        <v>0</v>
      </c>
      <c r="AF370">
        <v>61242</v>
      </c>
      <c r="AG370">
        <v>61242</v>
      </c>
    </row>
    <row r="371" spans="1:33" hidden="1" x14ac:dyDescent="0.25">
      <c r="A371" t="s">
        <v>1723</v>
      </c>
      <c r="B371" t="s">
        <v>680</v>
      </c>
      <c r="C371" t="s">
        <v>163</v>
      </c>
      <c r="D371" t="s">
        <v>1117</v>
      </c>
      <c r="E371">
        <v>2004</v>
      </c>
      <c r="F371" t="s">
        <v>680</v>
      </c>
      <c r="G371" t="s">
        <v>743</v>
      </c>
      <c r="H371" t="s">
        <v>1195</v>
      </c>
      <c r="I371" t="s">
        <v>1196</v>
      </c>
      <c r="J371" t="s">
        <v>1120</v>
      </c>
      <c r="K371" t="s">
        <v>1121</v>
      </c>
      <c r="L371" t="s">
        <v>1749</v>
      </c>
      <c r="M371" t="s">
        <v>768</v>
      </c>
      <c r="N371" t="s">
        <v>1195</v>
      </c>
      <c r="O371" t="s">
        <v>1196</v>
      </c>
      <c r="P371" t="s">
        <v>1083</v>
      </c>
      <c r="Q371" t="s">
        <v>2060</v>
      </c>
      <c r="R371">
        <v>2005</v>
      </c>
      <c r="S371" t="s">
        <v>2061</v>
      </c>
      <c r="T371" t="s">
        <v>2061</v>
      </c>
      <c r="U371">
        <v>4.9000000000000004</v>
      </c>
      <c r="V371" t="s">
        <v>1138</v>
      </c>
      <c r="W371" t="s">
        <v>1127</v>
      </c>
      <c r="X371" t="s">
        <v>1930</v>
      </c>
      <c r="Y371">
        <v>1</v>
      </c>
      <c r="AA371">
        <v>0</v>
      </c>
      <c r="AB371">
        <v>0</v>
      </c>
      <c r="AD371">
        <v>0</v>
      </c>
      <c r="AE371">
        <v>0</v>
      </c>
      <c r="AF371">
        <v>823796</v>
      </c>
      <c r="AG371">
        <v>823796</v>
      </c>
    </row>
    <row r="372" spans="1:33" hidden="1" x14ac:dyDescent="0.25">
      <c r="A372" t="s">
        <v>1723</v>
      </c>
      <c r="B372" t="s">
        <v>680</v>
      </c>
      <c r="C372" t="s">
        <v>163</v>
      </c>
      <c r="D372" t="s">
        <v>1117</v>
      </c>
      <c r="E372">
        <v>2004</v>
      </c>
      <c r="F372" t="s">
        <v>680</v>
      </c>
      <c r="G372" t="s">
        <v>743</v>
      </c>
      <c r="H372" t="s">
        <v>1195</v>
      </c>
      <c r="I372" t="s">
        <v>1196</v>
      </c>
      <c r="J372" t="s">
        <v>1120</v>
      </c>
      <c r="K372" t="s">
        <v>1121</v>
      </c>
      <c r="L372" t="s">
        <v>1749</v>
      </c>
      <c r="M372" t="s">
        <v>768</v>
      </c>
      <c r="N372" t="s">
        <v>1195</v>
      </c>
      <c r="O372" t="s">
        <v>1196</v>
      </c>
      <c r="P372" t="s">
        <v>1083</v>
      </c>
      <c r="Q372" t="s">
        <v>2062</v>
      </c>
      <c r="R372">
        <v>2005</v>
      </c>
      <c r="S372" t="s">
        <v>2063</v>
      </c>
      <c r="T372" t="s">
        <v>2063</v>
      </c>
      <c r="U372">
        <v>5.95</v>
      </c>
      <c r="V372" t="s">
        <v>1138</v>
      </c>
      <c r="W372" t="s">
        <v>1127</v>
      </c>
      <c r="X372" t="s">
        <v>2064</v>
      </c>
      <c r="Y372">
        <v>1</v>
      </c>
      <c r="AA372">
        <v>0</v>
      </c>
      <c r="AB372">
        <v>0</v>
      </c>
      <c r="AD372">
        <v>0</v>
      </c>
      <c r="AE372">
        <v>0</v>
      </c>
      <c r="AF372">
        <v>556875</v>
      </c>
      <c r="AG372">
        <v>556875</v>
      </c>
    </row>
    <row r="373" spans="1:33" hidden="1" x14ac:dyDescent="0.25">
      <c r="A373" t="s">
        <v>1723</v>
      </c>
      <c r="B373" t="s">
        <v>680</v>
      </c>
      <c r="C373" t="s">
        <v>163</v>
      </c>
      <c r="D373" t="s">
        <v>1117</v>
      </c>
      <c r="E373">
        <v>2004</v>
      </c>
      <c r="F373" t="s">
        <v>680</v>
      </c>
      <c r="G373" t="s">
        <v>743</v>
      </c>
      <c r="H373" t="s">
        <v>1195</v>
      </c>
      <c r="I373" t="s">
        <v>1196</v>
      </c>
      <c r="J373" t="s">
        <v>1120</v>
      </c>
      <c r="K373" t="s">
        <v>1121</v>
      </c>
      <c r="L373" t="s">
        <v>1749</v>
      </c>
      <c r="M373" t="s">
        <v>768</v>
      </c>
      <c r="N373" t="s">
        <v>1195</v>
      </c>
      <c r="O373" t="s">
        <v>1196</v>
      </c>
      <c r="P373" t="s">
        <v>1083</v>
      </c>
      <c r="Q373" t="s">
        <v>2065</v>
      </c>
      <c r="R373">
        <v>2005</v>
      </c>
      <c r="S373" t="s">
        <v>2066</v>
      </c>
      <c r="T373" t="s">
        <v>2067</v>
      </c>
      <c r="U373">
        <v>7.64</v>
      </c>
      <c r="V373" t="s">
        <v>1138</v>
      </c>
      <c r="W373" t="s">
        <v>1127</v>
      </c>
      <c r="X373" t="s">
        <v>1933</v>
      </c>
      <c r="Y373">
        <v>1</v>
      </c>
      <c r="AA373">
        <v>0</v>
      </c>
      <c r="AB373">
        <v>0</v>
      </c>
      <c r="AD373">
        <v>0</v>
      </c>
      <c r="AE373">
        <v>0</v>
      </c>
      <c r="AF373">
        <v>517646</v>
      </c>
      <c r="AG373">
        <v>517646</v>
      </c>
    </row>
    <row r="374" spans="1:33" hidden="1" x14ac:dyDescent="0.25">
      <c r="A374" t="s">
        <v>1723</v>
      </c>
      <c r="B374" t="s">
        <v>680</v>
      </c>
      <c r="C374" t="s">
        <v>163</v>
      </c>
      <c r="D374" t="s">
        <v>1117</v>
      </c>
      <c r="E374">
        <v>2004</v>
      </c>
      <c r="F374" t="s">
        <v>680</v>
      </c>
      <c r="G374" t="s">
        <v>743</v>
      </c>
      <c r="H374" t="s">
        <v>1195</v>
      </c>
      <c r="I374" t="s">
        <v>1196</v>
      </c>
      <c r="J374" t="s">
        <v>1120</v>
      </c>
      <c r="K374" t="s">
        <v>1121</v>
      </c>
      <c r="L374" t="s">
        <v>1724</v>
      </c>
      <c r="M374" t="s">
        <v>680</v>
      </c>
      <c r="N374" t="s">
        <v>1195</v>
      </c>
      <c r="O374" t="s">
        <v>1196</v>
      </c>
      <c r="P374" t="s">
        <v>1002</v>
      </c>
      <c r="Q374" t="s">
        <v>2068</v>
      </c>
      <c r="R374">
        <v>2005</v>
      </c>
      <c r="S374" t="s">
        <v>2069</v>
      </c>
      <c r="T374" t="s">
        <v>2069</v>
      </c>
      <c r="U374">
        <v>6.91</v>
      </c>
      <c r="V374" t="s">
        <v>1126</v>
      </c>
      <c r="W374" t="s">
        <v>1127</v>
      </c>
      <c r="Y374">
        <v>1</v>
      </c>
      <c r="AA374">
        <v>0</v>
      </c>
      <c r="AB374">
        <v>0</v>
      </c>
      <c r="AD374">
        <v>0</v>
      </c>
      <c r="AE374">
        <v>0</v>
      </c>
      <c r="AF374">
        <v>297473</v>
      </c>
      <c r="AG374">
        <v>297473</v>
      </c>
    </row>
    <row r="375" spans="1:33" hidden="1" x14ac:dyDescent="0.25">
      <c r="A375" t="s">
        <v>1723</v>
      </c>
      <c r="B375" t="s">
        <v>680</v>
      </c>
      <c r="C375" t="s">
        <v>163</v>
      </c>
      <c r="D375" t="s">
        <v>1117</v>
      </c>
      <c r="E375">
        <v>2004</v>
      </c>
      <c r="F375" t="s">
        <v>704</v>
      </c>
      <c r="G375" t="s">
        <v>743</v>
      </c>
      <c r="H375" t="s">
        <v>1195</v>
      </c>
      <c r="I375" t="s">
        <v>1196</v>
      </c>
      <c r="J375" t="s">
        <v>1120</v>
      </c>
      <c r="K375" t="s">
        <v>1121</v>
      </c>
      <c r="L375" t="s">
        <v>2006</v>
      </c>
      <c r="M375" t="s">
        <v>826</v>
      </c>
      <c r="N375" t="s">
        <v>1195</v>
      </c>
      <c r="O375" t="s">
        <v>1196</v>
      </c>
      <c r="P375" t="s">
        <v>1083</v>
      </c>
      <c r="Q375" t="s">
        <v>2070</v>
      </c>
      <c r="R375">
        <v>2005</v>
      </c>
      <c r="S375" t="s">
        <v>2071</v>
      </c>
      <c r="T375" t="s">
        <v>2071</v>
      </c>
      <c r="U375">
        <v>5.67</v>
      </c>
      <c r="V375" t="s">
        <v>1138</v>
      </c>
      <c r="W375" t="s">
        <v>1127</v>
      </c>
      <c r="Y375">
        <v>1</v>
      </c>
      <c r="AA375">
        <v>0</v>
      </c>
      <c r="AB375">
        <v>0</v>
      </c>
      <c r="AD375">
        <v>0</v>
      </c>
      <c r="AE375">
        <v>0</v>
      </c>
      <c r="AF375">
        <v>33325</v>
      </c>
      <c r="AG375">
        <v>33325</v>
      </c>
    </row>
    <row r="376" spans="1:33" hidden="1" x14ac:dyDescent="0.25">
      <c r="A376" t="s">
        <v>1723</v>
      </c>
      <c r="B376" t="s">
        <v>680</v>
      </c>
      <c r="C376" t="s">
        <v>163</v>
      </c>
      <c r="D376" t="s">
        <v>1117</v>
      </c>
      <c r="E376">
        <v>2004</v>
      </c>
      <c r="F376" t="s">
        <v>709</v>
      </c>
      <c r="G376" t="s">
        <v>743</v>
      </c>
      <c r="H376" t="s">
        <v>1195</v>
      </c>
      <c r="I376" t="s">
        <v>1196</v>
      </c>
      <c r="J376" t="s">
        <v>1120</v>
      </c>
      <c r="K376" t="s">
        <v>1121</v>
      </c>
      <c r="L376" t="s">
        <v>2009</v>
      </c>
      <c r="M376" t="s">
        <v>834</v>
      </c>
      <c r="N376" t="s">
        <v>1195</v>
      </c>
      <c r="O376" t="s">
        <v>1196</v>
      </c>
      <c r="P376" t="s">
        <v>1083</v>
      </c>
      <c r="Q376" t="s">
        <v>2072</v>
      </c>
      <c r="R376">
        <v>2005</v>
      </c>
      <c r="S376" t="s">
        <v>2073</v>
      </c>
      <c r="T376" t="s">
        <v>2073</v>
      </c>
      <c r="U376">
        <v>7.5</v>
      </c>
      <c r="V376" t="s">
        <v>1138</v>
      </c>
      <c r="W376" t="s">
        <v>1127</v>
      </c>
      <c r="Y376">
        <v>1</v>
      </c>
      <c r="AA376">
        <v>0</v>
      </c>
      <c r="AB376">
        <v>0</v>
      </c>
      <c r="AD376">
        <v>0</v>
      </c>
      <c r="AE376">
        <v>0</v>
      </c>
      <c r="AF376">
        <v>46474</v>
      </c>
      <c r="AG376">
        <v>46474</v>
      </c>
    </row>
    <row r="377" spans="1:33" hidden="1" x14ac:dyDescent="0.25">
      <c r="A377" t="s">
        <v>1723</v>
      </c>
      <c r="B377" t="s">
        <v>680</v>
      </c>
      <c r="C377" t="s">
        <v>163</v>
      </c>
      <c r="D377" t="s">
        <v>1117</v>
      </c>
      <c r="E377">
        <v>2005</v>
      </c>
      <c r="F377" t="s">
        <v>680</v>
      </c>
      <c r="G377" t="s">
        <v>743</v>
      </c>
      <c r="H377" t="s">
        <v>1195</v>
      </c>
      <c r="I377" t="s">
        <v>1196</v>
      </c>
      <c r="J377" t="s">
        <v>1120</v>
      </c>
      <c r="K377" t="s">
        <v>1121</v>
      </c>
      <c r="L377" t="s">
        <v>1749</v>
      </c>
      <c r="M377" t="s">
        <v>768</v>
      </c>
      <c r="N377" t="s">
        <v>1195</v>
      </c>
      <c r="O377" t="s">
        <v>1196</v>
      </c>
      <c r="P377" t="s">
        <v>1083</v>
      </c>
      <c r="Q377" t="s">
        <v>2074</v>
      </c>
      <c r="R377">
        <v>2006</v>
      </c>
      <c r="S377" t="s">
        <v>2075</v>
      </c>
      <c r="T377" t="s">
        <v>2075</v>
      </c>
      <c r="U377">
        <v>6.81</v>
      </c>
      <c r="V377" t="s">
        <v>1138</v>
      </c>
      <c r="W377" t="s">
        <v>1127</v>
      </c>
      <c r="X377" t="s">
        <v>2076</v>
      </c>
      <c r="Y377">
        <v>1</v>
      </c>
      <c r="AA377">
        <v>0</v>
      </c>
      <c r="AB377">
        <v>0</v>
      </c>
      <c r="AD377">
        <v>0</v>
      </c>
      <c r="AE377">
        <v>0</v>
      </c>
      <c r="AF377">
        <v>991588</v>
      </c>
      <c r="AG377">
        <v>991588</v>
      </c>
    </row>
    <row r="378" spans="1:33" hidden="1" x14ac:dyDescent="0.25">
      <c r="A378" t="s">
        <v>1723</v>
      </c>
      <c r="B378" t="s">
        <v>680</v>
      </c>
      <c r="C378" t="s">
        <v>163</v>
      </c>
      <c r="D378" t="s">
        <v>1117</v>
      </c>
      <c r="E378">
        <v>2005</v>
      </c>
      <c r="F378" t="s">
        <v>680</v>
      </c>
      <c r="G378" t="s">
        <v>743</v>
      </c>
      <c r="H378" t="s">
        <v>1195</v>
      </c>
      <c r="I378" t="s">
        <v>1196</v>
      </c>
      <c r="J378" t="s">
        <v>1120</v>
      </c>
      <c r="K378" t="s">
        <v>1121</v>
      </c>
      <c r="L378" t="s">
        <v>1749</v>
      </c>
      <c r="M378" t="s">
        <v>768</v>
      </c>
      <c r="N378" t="s">
        <v>1195</v>
      </c>
      <c r="O378" t="s">
        <v>1196</v>
      </c>
      <c r="P378" t="s">
        <v>1083</v>
      </c>
      <c r="Q378" t="s">
        <v>2077</v>
      </c>
      <c r="R378">
        <v>2006</v>
      </c>
      <c r="S378" t="s">
        <v>2078</v>
      </c>
      <c r="T378" t="s">
        <v>2078</v>
      </c>
      <c r="U378">
        <v>5.63</v>
      </c>
      <c r="V378" t="s">
        <v>1138</v>
      </c>
      <c r="W378" t="s">
        <v>1127</v>
      </c>
      <c r="X378" t="s">
        <v>2079</v>
      </c>
      <c r="Y378">
        <v>1</v>
      </c>
      <c r="AA378">
        <v>0</v>
      </c>
      <c r="AB378">
        <v>0</v>
      </c>
      <c r="AD378">
        <v>0</v>
      </c>
      <c r="AE378">
        <v>0</v>
      </c>
      <c r="AF378">
        <v>824472</v>
      </c>
      <c r="AG378">
        <v>824472</v>
      </c>
    </row>
    <row r="379" spans="1:33" hidden="1" x14ac:dyDescent="0.25">
      <c r="A379" t="s">
        <v>1723</v>
      </c>
      <c r="B379" t="s">
        <v>680</v>
      </c>
      <c r="C379" t="s">
        <v>163</v>
      </c>
      <c r="D379" t="s">
        <v>1117</v>
      </c>
      <c r="E379">
        <v>2005</v>
      </c>
      <c r="F379" t="s">
        <v>704</v>
      </c>
      <c r="G379" t="s">
        <v>743</v>
      </c>
      <c r="H379" t="s">
        <v>1195</v>
      </c>
      <c r="I379" t="s">
        <v>1196</v>
      </c>
      <c r="J379" t="s">
        <v>1120</v>
      </c>
      <c r="K379" t="s">
        <v>1121</v>
      </c>
      <c r="L379" t="s">
        <v>2006</v>
      </c>
      <c r="M379" t="s">
        <v>826</v>
      </c>
      <c r="N379" t="s">
        <v>1195</v>
      </c>
      <c r="O379" t="s">
        <v>1196</v>
      </c>
      <c r="P379" t="s">
        <v>1083</v>
      </c>
      <c r="Q379" t="s">
        <v>2080</v>
      </c>
      <c r="R379">
        <v>2006</v>
      </c>
      <c r="S379" t="s">
        <v>2081</v>
      </c>
      <c r="T379" t="s">
        <v>2081</v>
      </c>
      <c r="U379">
        <v>6.94</v>
      </c>
      <c r="V379" t="s">
        <v>1138</v>
      </c>
      <c r="W379" t="s">
        <v>1127</v>
      </c>
      <c r="Y379">
        <v>1</v>
      </c>
      <c r="AA379">
        <v>0</v>
      </c>
      <c r="AB379">
        <v>0</v>
      </c>
      <c r="AD379">
        <v>0</v>
      </c>
      <c r="AE379">
        <v>0</v>
      </c>
      <c r="AF379">
        <v>5037</v>
      </c>
      <c r="AG379">
        <v>5037</v>
      </c>
    </row>
    <row r="380" spans="1:33" hidden="1" x14ac:dyDescent="0.25">
      <c r="A380" t="s">
        <v>1723</v>
      </c>
      <c r="B380" t="s">
        <v>680</v>
      </c>
      <c r="C380" t="s">
        <v>163</v>
      </c>
      <c r="D380" t="s">
        <v>1117</v>
      </c>
      <c r="E380">
        <v>2005</v>
      </c>
      <c r="F380" t="s">
        <v>709</v>
      </c>
      <c r="G380" t="s">
        <v>743</v>
      </c>
      <c r="H380" t="s">
        <v>1195</v>
      </c>
      <c r="I380" t="s">
        <v>1196</v>
      </c>
      <c r="J380" t="s">
        <v>1120</v>
      </c>
      <c r="K380" t="s">
        <v>1121</v>
      </c>
      <c r="L380" t="s">
        <v>2009</v>
      </c>
      <c r="M380" t="s">
        <v>834</v>
      </c>
      <c r="N380" t="s">
        <v>1195</v>
      </c>
      <c r="O380" t="s">
        <v>1196</v>
      </c>
      <c r="P380" t="s">
        <v>1083</v>
      </c>
      <c r="Q380" t="s">
        <v>2082</v>
      </c>
      <c r="R380">
        <v>2006</v>
      </c>
      <c r="S380" t="s">
        <v>2083</v>
      </c>
      <c r="T380" t="s">
        <v>2083</v>
      </c>
      <c r="U380">
        <v>11.06</v>
      </c>
      <c r="V380" t="s">
        <v>1138</v>
      </c>
      <c r="W380" t="s">
        <v>1127</v>
      </c>
      <c r="Y380">
        <v>1</v>
      </c>
      <c r="AA380">
        <v>0</v>
      </c>
      <c r="AB380">
        <v>0</v>
      </c>
      <c r="AD380">
        <v>0</v>
      </c>
      <c r="AE380">
        <v>0</v>
      </c>
      <c r="AF380">
        <v>42293</v>
      </c>
      <c r="AG380">
        <v>42293</v>
      </c>
    </row>
    <row r="381" spans="1:33" hidden="1" x14ac:dyDescent="0.25">
      <c r="A381" t="s">
        <v>1723</v>
      </c>
      <c r="B381" t="s">
        <v>680</v>
      </c>
      <c r="C381" t="s">
        <v>163</v>
      </c>
      <c r="D381" t="s">
        <v>1117</v>
      </c>
      <c r="E381">
        <v>2006</v>
      </c>
      <c r="F381" t="s">
        <v>678</v>
      </c>
      <c r="G381" t="s">
        <v>743</v>
      </c>
      <c r="H381" t="s">
        <v>1195</v>
      </c>
      <c r="I381" t="s">
        <v>1196</v>
      </c>
      <c r="J381" t="s">
        <v>1120</v>
      </c>
      <c r="K381" t="s">
        <v>1121</v>
      </c>
      <c r="L381" t="s">
        <v>1348</v>
      </c>
      <c r="M381" t="s">
        <v>754</v>
      </c>
      <c r="N381" t="s">
        <v>1195</v>
      </c>
      <c r="O381" t="s">
        <v>1196</v>
      </c>
      <c r="P381" t="s">
        <v>1083</v>
      </c>
      <c r="Q381" t="s">
        <v>2084</v>
      </c>
      <c r="R381">
        <v>2007</v>
      </c>
      <c r="S381" t="s">
        <v>2085</v>
      </c>
      <c r="T381" t="s">
        <v>2085</v>
      </c>
      <c r="U381">
        <v>6.6</v>
      </c>
      <c r="V381" t="s">
        <v>1138</v>
      </c>
      <c r="W381" t="s">
        <v>1127</v>
      </c>
      <c r="Y381">
        <v>1</v>
      </c>
      <c r="AA381">
        <v>0</v>
      </c>
      <c r="AB381">
        <v>0</v>
      </c>
      <c r="AD381">
        <v>0</v>
      </c>
      <c r="AE381">
        <v>0</v>
      </c>
      <c r="AF381">
        <v>198058</v>
      </c>
      <c r="AG381">
        <v>198058</v>
      </c>
    </row>
    <row r="382" spans="1:33" hidden="1" x14ac:dyDescent="0.25">
      <c r="A382" t="s">
        <v>1723</v>
      </c>
      <c r="B382" t="s">
        <v>680</v>
      </c>
      <c r="C382" t="s">
        <v>163</v>
      </c>
      <c r="D382" t="s">
        <v>1117</v>
      </c>
      <c r="E382">
        <v>2006</v>
      </c>
      <c r="F382" t="s">
        <v>680</v>
      </c>
      <c r="G382" t="s">
        <v>743</v>
      </c>
      <c r="H382" t="s">
        <v>1195</v>
      </c>
      <c r="I382" t="s">
        <v>1196</v>
      </c>
      <c r="J382" t="s">
        <v>1120</v>
      </c>
      <c r="K382" t="s">
        <v>1121</v>
      </c>
      <c r="L382" t="s">
        <v>1749</v>
      </c>
      <c r="M382" t="s">
        <v>768</v>
      </c>
      <c r="N382" t="s">
        <v>1195</v>
      </c>
      <c r="O382" t="s">
        <v>1196</v>
      </c>
      <c r="P382" t="s">
        <v>1083</v>
      </c>
      <c r="Q382" t="s">
        <v>2086</v>
      </c>
      <c r="R382">
        <v>2007</v>
      </c>
      <c r="S382" t="s">
        <v>2087</v>
      </c>
      <c r="T382" t="s">
        <v>2087</v>
      </c>
      <c r="U382">
        <v>6.3</v>
      </c>
      <c r="V382" t="s">
        <v>1138</v>
      </c>
      <c r="W382" t="s">
        <v>1127</v>
      </c>
      <c r="Y382">
        <v>1</v>
      </c>
      <c r="AA382">
        <v>0</v>
      </c>
      <c r="AB382">
        <v>0</v>
      </c>
      <c r="AD382">
        <v>0</v>
      </c>
      <c r="AE382">
        <v>0</v>
      </c>
      <c r="AF382">
        <v>943977</v>
      </c>
      <c r="AG382">
        <v>943977</v>
      </c>
    </row>
    <row r="383" spans="1:33" hidden="1" x14ac:dyDescent="0.25">
      <c r="A383" t="s">
        <v>1723</v>
      </c>
      <c r="B383" t="s">
        <v>680</v>
      </c>
      <c r="C383" t="s">
        <v>163</v>
      </c>
      <c r="D383" t="s">
        <v>1117</v>
      </c>
      <c r="E383">
        <v>2006</v>
      </c>
      <c r="F383" t="s">
        <v>680</v>
      </c>
      <c r="G383" t="s">
        <v>743</v>
      </c>
      <c r="H383" t="s">
        <v>1195</v>
      </c>
      <c r="I383" t="s">
        <v>1196</v>
      </c>
      <c r="J383" t="s">
        <v>1120</v>
      </c>
      <c r="K383" t="s">
        <v>1121</v>
      </c>
      <c r="L383" t="s">
        <v>1749</v>
      </c>
      <c r="M383" t="s">
        <v>768</v>
      </c>
      <c r="N383" t="s">
        <v>1195</v>
      </c>
      <c r="O383" t="s">
        <v>1196</v>
      </c>
      <c r="P383" t="s">
        <v>1083</v>
      </c>
      <c r="Q383" t="s">
        <v>2088</v>
      </c>
      <c r="R383">
        <v>2007</v>
      </c>
      <c r="S383" t="s">
        <v>2089</v>
      </c>
      <c r="T383" t="s">
        <v>2089</v>
      </c>
      <c r="U383">
        <v>8.9</v>
      </c>
      <c r="V383" t="s">
        <v>1138</v>
      </c>
      <c r="W383" t="s">
        <v>1127</v>
      </c>
      <c r="Y383">
        <v>1</v>
      </c>
      <c r="AA383">
        <v>0</v>
      </c>
      <c r="AB383">
        <v>0</v>
      </c>
      <c r="AD383">
        <v>0</v>
      </c>
      <c r="AE383">
        <v>0</v>
      </c>
      <c r="AF383">
        <v>996225</v>
      </c>
      <c r="AG383">
        <v>996225</v>
      </c>
    </row>
    <row r="384" spans="1:33" hidden="1" x14ac:dyDescent="0.25">
      <c r="A384" t="s">
        <v>1723</v>
      </c>
      <c r="B384" t="s">
        <v>680</v>
      </c>
      <c r="C384" t="s">
        <v>163</v>
      </c>
      <c r="D384" t="s">
        <v>1117</v>
      </c>
      <c r="E384">
        <v>2006</v>
      </c>
      <c r="F384" t="s">
        <v>699</v>
      </c>
      <c r="G384" t="s">
        <v>743</v>
      </c>
      <c r="H384" t="s">
        <v>1195</v>
      </c>
      <c r="I384" t="s">
        <v>1196</v>
      </c>
      <c r="J384" t="s">
        <v>1120</v>
      </c>
      <c r="K384" t="s">
        <v>1121</v>
      </c>
      <c r="L384" t="s">
        <v>1337</v>
      </c>
      <c r="M384" t="s">
        <v>778</v>
      </c>
      <c r="N384" t="s">
        <v>1195</v>
      </c>
      <c r="O384" t="s">
        <v>1196</v>
      </c>
      <c r="P384" t="s">
        <v>1083</v>
      </c>
      <c r="Q384" t="s">
        <v>2090</v>
      </c>
      <c r="R384">
        <v>2007</v>
      </c>
      <c r="S384" t="s">
        <v>2091</v>
      </c>
      <c r="T384" t="s">
        <v>2091</v>
      </c>
      <c r="U384">
        <v>5</v>
      </c>
      <c r="V384" t="s">
        <v>1138</v>
      </c>
      <c r="W384" t="s">
        <v>1127</v>
      </c>
      <c r="X384" t="s">
        <v>2092</v>
      </c>
      <c r="Y384">
        <v>1</v>
      </c>
      <c r="AA384">
        <v>0</v>
      </c>
      <c r="AB384">
        <v>0</v>
      </c>
      <c r="AD384">
        <v>0</v>
      </c>
      <c r="AE384">
        <v>0</v>
      </c>
      <c r="AF384">
        <v>20578</v>
      </c>
      <c r="AG384">
        <v>20578</v>
      </c>
    </row>
    <row r="385" spans="1:33" hidden="1" x14ac:dyDescent="0.25">
      <c r="A385" t="s">
        <v>1723</v>
      </c>
      <c r="B385" t="s">
        <v>680</v>
      </c>
      <c r="C385" t="s">
        <v>163</v>
      </c>
      <c r="D385" t="s">
        <v>1117</v>
      </c>
      <c r="E385">
        <v>2006</v>
      </c>
      <c r="F385" t="s">
        <v>699</v>
      </c>
      <c r="G385" t="s">
        <v>743</v>
      </c>
      <c r="H385" t="s">
        <v>1195</v>
      </c>
      <c r="I385" t="s">
        <v>1196</v>
      </c>
      <c r="J385" t="s">
        <v>1120</v>
      </c>
      <c r="K385" t="s">
        <v>1121</v>
      </c>
      <c r="L385" t="s">
        <v>1724</v>
      </c>
      <c r="M385" t="s">
        <v>699</v>
      </c>
      <c r="N385" t="s">
        <v>1195</v>
      </c>
      <c r="O385" t="s">
        <v>1196</v>
      </c>
      <c r="P385" t="s">
        <v>1146</v>
      </c>
      <c r="Q385" t="s">
        <v>2093</v>
      </c>
      <c r="R385">
        <v>2007</v>
      </c>
      <c r="S385" t="s">
        <v>2094</v>
      </c>
      <c r="T385" t="s">
        <v>2094</v>
      </c>
      <c r="U385">
        <v>0.65</v>
      </c>
      <c r="V385" t="s">
        <v>1138</v>
      </c>
      <c r="W385" t="s">
        <v>1127</v>
      </c>
      <c r="Y385">
        <v>1</v>
      </c>
      <c r="AA385">
        <v>0</v>
      </c>
      <c r="AB385">
        <v>0</v>
      </c>
      <c r="AD385">
        <v>0</v>
      </c>
      <c r="AE385">
        <v>0</v>
      </c>
      <c r="AF385">
        <v>43992</v>
      </c>
      <c r="AG385">
        <v>43992</v>
      </c>
    </row>
    <row r="386" spans="1:33" hidden="1" x14ac:dyDescent="0.25">
      <c r="A386" t="s">
        <v>1723</v>
      </c>
      <c r="B386" t="s">
        <v>680</v>
      </c>
      <c r="C386" t="s">
        <v>163</v>
      </c>
      <c r="D386" t="s">
        <v>1117</v>
      </c>
      <c r="E386">
        <v>2006</v>
      </c>
      <c r="F386" t="s">
        <v>704</v>
      </c>
      <c r="G386" t="s">
        <v>743</v>
      </c>
      <c r="H386" t="s">
        <v>1195</v>
      </c>
      <c r="I386" t="s">
        <v>1196</v>
      </c>
      <c r="J386" t="s">
        <v>1120</v>
      </c>
      <c r="K386" t="s">
        <v>1121</v>
      </c>
      <c r="L386" t="s">
        <v>1724</v>
      </c>
      <c r="M386" t="s">
        <v>704</v>
      </c>
      <c r="N386" t="s">
        <v>1195</v>
      </c>
      <c r="O386" t="s">
        <v>1196</v>
      </c>
      <c r="P386" t="s">
        <v>1002</v>
      </c>
      <c r="Q386" t="s">
        <v>2095</v>
      </c>
      <c r="R386">
        <v>2007</v>
      </c>
      <c r="S386" t="s">
        <v>2096</v>
      </c>
      <c r="T386" t="s">
        <v>2096</v>
      </c>
      <c r="U386">
        <v>6.5</v>
      </c>
      <c r="V386" t="s">
        <v>1138</v>
      </c>
      <c r="W386" t="s">
        <v>1127</v>
      </c>
      <c r="Y386">
        <v>1</v>
      </c>
      <c r="AA386">
        <v>0</v>
      </c>
      <c r="AB386">
        <v>0</v>
      </c>
      <c r="AD386">
        <v>0</v>
      </c>
      <c r="AE386">
        <v>0</v>
      </c>
      <c r="AF386">
        <v>49660</v>
      </c>
      <c r="AG386">
        <v>49660</v>
      </c>
    </row>
    <row r="387" spans="1:33" hidden="1" x14ac:dyDescent="0.25">
      <c r="A387" t="s">
        <v>1723</v>
      </c>
      <c r="B387" t="s">
        <v>680</v>
      </c>
      <c r="C387" t="s">
        <v>163</v>
      </c>
      <c r="D387" t="s">
        <v>1117</v>
      </c>
      <c r="E387">
        <v>2006</v>
      </c>
      <c r="F387" t="s">
        <v>709</v>
      </c>
      <c r="G387" t="s">
        <v>743</v>
      </c>
      <c r="H387" t="s">
        <v>1195</v>
      </c>
      <c r="I387" t="s">
        <v>1196</v>
      </c>
      <c r="J387" t="s">
        <v>1120</v>
      </c>
      <c r="K387" t="s">
        <v>1121</v>
      </c>
      <c r="L387" t="s">
        <v>2009</v>
      </c>
      <c r="M387" t="s">
        <v>834</v>
      </c>
      <c r="N387" t="s">
        <v>1195</v>
      </c>
      <c r="O387" t="s">
        <v>1196</v>
      </c>
      <c r="P387" t="s">
        <v>1083</v>
      </c>
      <c r="Q387" t="s">
        <v>2097</v>
      </c>
      <c r="R387">
        <v>2007</v>
      </c>
      <c r="S387" t="s">
        <v>2096</v>
      </c>
      <c r="T387" t="s">
        <v>2096</v>
      </c>
      <c r="U387">
        <v>5.3</v>
      </c>
      <c r="V387" t="s">
        <v>1138</v>
      </c>
      <c r="W387" t="s">
        <v>1127</v>
      </c>
      <c r="Y387">
        <v>1</v>
      </c>
      <c r="AA387">
        <v>0</v>
      </c>
      <c r="AB387">
        <v>0</v>
      </c>
      <c r="AD387">
        <v>0</v>
      </c>
      <c r="AE387">
        <v>0</v>
      </c>
      <c r="AF387">
        <v>73256</v>
      </c>
      <c r="AG387">
        <v>73256</v>
      </c>
    </row>
    <row r="388" spans="1:33" hidden="1" x14ac:dyDescent="0.25">
      <c r="A388" t="s">
        <v>1723</v>
      </c>
      <c r="B388" t="s">
        <v>680</v>
      </c>
      <c r="C388" t="s">
        <v>163</v>
      </c>
      <c r="D388" t="s">
        <v>1117</v>
      </c>
      <c r="E388">
        <v>2007</v>
      </c>
      <c r="F388" t="s">
        <v>678</v>
      </c>
      <c r="G388" t="s">
        <v>743</v>
      </c>
      <c r="H388" t="s">
        <v>1195</v>
      </c>
      <c r="I388" t="s">
        <v>1196</v>
      </c>
      <c r="J388" t="s">
        <v>1120</v>
      </c>
      <c r="K388" t="s">
        <v>1121</v>
      </c>
      <c r="L388" t="s">
        <v>1348</v>
      </c>
      <c r="M388" t="s">
        <v>754</v>
      </c>
      <c r="N388" t="s">
        <v>1195</v>
      </c>
      <c r="O388" t="s">
        <v>1196</v>
      </c>
      <c r="P388" t="s">
        <v>1083</v>
      </c>
      <c r="Q388" t="s">
        <v>2098</v>
      </c>
      <c r="R388">
        <v>2008</v>
      </c>
      <c r="S388" t="s">
        <v>2099</v>
      </c>
      <c r="T388" t="s">
        <v>2099</v>
      </c>
      <c r="U388">
        <v>6.19</v>
      </c>
      <c r="V388" t="s">
        <v>1138</v>
      </c>
      <c r="W388" t="s">
        <v>1127</v>
      </c>
      <c r="X388" t="s">
        <v>2100</v>
      </c>
      <c r="Y388">
        <v>1</v>
      </c>
      <c r="AA388">
        <v>0</v>
      </c>
      <c r="AB388">
        <v>0</v>
      </c>
      <c r="AD388">
        <v>0</v>
      </c>
      <c r="AE388">
        <v>0</v>
      </c>
      <c r="AF388">
        <v>400634</v>
      </c>
      <c r="AG388">
        <v>400634</v>
      </c>
    </row>
    <row r="389" spans="1:33" hidden="1" x14ac:dyDescent="0.25">
      <c r="A389" t="s">
        <v>1723</v>
      </c>
      <c r="B389" t="s">
        <v>680</v>
      </c>
      <c r="C389" t="s">
        <v>163</v>
      </c>
      <c r="D389" t="s">
        <v>1117</v>
      </c>
      <c r="E389">
        <v>2007</v>
      </c>
      <c r="F389" t="s">
        <v>680</v>
      </c>
      <c r="G389" t="s">
        <v>743</v>
      </c>
      <c r="H389" t="s">
        <v>1195</v>
      </c>
      <c r="I389" t="s">
        <v>1196</v>
      </c>
      <c r="J389" t="s">
        <v>1120</v>
      </c>
      <c r="K389" t="s">
        <v>1121</v>
      </c>
      <c r="L389" t="s">
        <v>1749</v>
      </c>
      <c r="M389" t="s">
        <v>768</v>
      </c>
      <c r="N389" t="s">
        <v>1195</v>
      </c>
      <c r="O389" t="s">
        <v>1196</v>
      </c>
      <c r="P389" t="s">
        <v>1083</v>
      </c>
      <c r="Q389" t="s">
        <v>2101</v>
      </c>
      <c r="R389">
        <v>2008</v>
      </c>
      <c r="S389" t="s">
        <v>2102</v>
      </c>
      <c r="T389" t="s">
        <v>2102</v>
      </c>
      <c r="U389">
        <v>5.89</v>
      </c>
      <c r="V389" t="s">
        <v>1138</v>
      </c>
      <c r="W389" t="s">
        <v>1127</v>
      </c>
      <c r="X389" t="s">
        <v>2103</v>
      </c>
      <c r="Y389">
        <v>1</v>
      </c>
      <c r="AA389">
        <v>0</v>
      </c>
      <c r="AB389">
        <v>0</v>
      </c>
      <c r="AD389">
        <v>0</v>
      </c>
      <c r="AE389">
        <v>0</v>
      </c>
      <c r="AF389">
        <v>1008374</v>
      </c>
      <c r="AG389">
        <v>1008374</v>
      </c>
    </row>
    <row r="390" spans="1:33" hidden="1" x14ac:dyDescent="0.25">
      <c r="A390" t="s">
        <v>1723</v>
      </c>
      <c r="B390" t="s">
        <v>680</v>
      </c>
      <c r="C390" t="s">
        <v>163</v>
      </c>
      <c r="D390" t="s">
        <v>1117</v>
      </c>
      <c r="E390">
        <v>2007</v>
      </c>
      <c r="F390" t="s">
        <v>680</v>
      </c>
      <c r="G390" t="s">
        <v>743</v>
      </c>
      <c r="H390" t="s">
        <v>1195</v>
      </c>
      <c r="I390" t="s">
        <v>1196</v>
      </c>
      <c r="J390" t="s">
        <v>1120</v>
      </c>
      <c r="K390" t="s">
        <v>1121</v>
      </c>
      <c r="L390" t="s">
        <v>1749</v>
      </c>
      <c r="M390" t="s">
        <v>768</v>
      </c>
      <c r="N390" t="s">
        <v>1195</v>
      </c>
      <c r="O390" t="s">
        <v>1196</v>
      </c>
      <c r="P390" t="s">
        <v>1083</v>
      </c>
      <c r="Q390" t="s">
        <v>2104</v>
      </c>
      <c r="R390">
        <v>2008</v>
      </c>
      <c r="S390" t="s">
        <v>2105</v>
      </c>
      <c r="T390" t="s">
        <v>2105</v>
      </c>
      <c r="U390">
        <v>8.92</v>
      </c>
      <c r="V390" t="s">
        <v>1138</v>
      </c>
      <c r="W390" t="s">
        <v>1127</v>
      </c>
      <c r="X390" t="s">
        <v>2106</v>
      </c>
      <c r="Y390">
        <v>1</v>
      </c>
      <c r="AA390">
        <v>0</v>
      </c>
      <c r="AB390">
        <v>0</v>
      </c>
      <c r="AD390">
        <v>0</v>
      </c>
      <c r="AE390">
        <v>0</v>
      </c>
      <c r="AF390">
        <v>919183</v>
      </c>
      <c r="AG390">
        <v>919183</v>
      </c>
    </row>
    <row r="391" spans="1:33" hidden="1" x14ac:dyDescent="0.25">
      <c r="A391" t="s">
        <v>1723</v>
      </c>
      <c r="B391" t="s">
        <v>680</v>
      </c>
      <c r="C391" t="s">
        <v>163</v>
      </c>
      <c r="D391" t="s">
        <v>1117</v>
      </c>
      <c r="E391">
        <v>2007</v>
      </c>
      <c r="F391" t="s">
        <v>704</v>
      </c>
      <c r="G391" t="s">
        <v>743</v>
      </c>
      <c r="H391" t="s">
        <v>1195</v>
      </c>
      <c r="I391" t="s">
        <v>1196</v>
      </c>
      <c r="J391" t="s">
        <v>1120</v>
      </c>
      <c r="K391" t="s">
        <v>1121</v>
      </c>
      <c r="L391" t="s">
        <v>2006</v>
      </c>
      <c r="M391" t="s">
        <v>826</v>
      </c>
      <c r="N391" t="s">
        <v>1195</v>
      </c>
      <c r="O391" t="s">
        <v>1196</v>
      </c>
      <c r="P391" t="s">
        <v>1083</v>
      </c>
      <c r="Q391" t="s">
        <v>2107</v>
      </c>
      <c r="R391">
        <v>2008</v>
      </c>
      <c r="S391" t="s">
        <v>2108</v>
      </c>
      <c r="T391" t="s">
        <v>2108</v>
      </c>
      <c r="U391">
        <v>6.82</v>
      </c>
      <c r="V391" t="s">
        <v>1138</v>
      </c>
      <c r="W391" t="s">
        <v>1127</v>
      </c>
      <c r="Y391">
        <v>1</v>
      </c>
      <c r="AA391">
        <v>0</v>
      </c>
      <c r="AB391">
        <v>0</v>
      </c>
      <c r="AD391">
        <v>0</v>
      </c>
      <c r="AE391">
        <v>0</v>
      </c>
      <c r="AF391">
        <v>45003</v>
      </c>
      <c r="AG391">
        <v>45003</v>
      </c>
    </row>
    <row r="392" spans="1:33" hidden="1" x14ac:dyDescent="0.25">
      <c r="A392" t="s">
        <v>1723</v>
      </c>
      <c r="B392" t="s">
        <v>680</v>
      </c>
      <c r="C392" t="s">
        <v>163</v>
      </c>
      <c r="D392" t="s">
        <v>1117</v>
      </c>
      <c r="E392">
        <v>2007</v>
      </c>
      <c r="F392" t="s">
        <v>709</v>
      </c>
      <c r="G392" t="s">
        <v>743</v>
      </c>
      <c r="H392" t="s">
        <v>1195</v>
      </c>
      <c r="I392" t="s">
        <v>1196</v>
      </c>
      <c r="J392" t="s">
        <v>1120</v>
      </c>
      <c r="K392" t="s">
        <v>1121</v>
      </c>
      <c r="L392" t="s">
        <v>2009</v>
      </c>
      <c r="M392" t="s">
        <v>834</v>
      </c>
      <c r="N392" t="s">
        <v>1195</v>
      </c>
      <c r="O392" t="s">
        <v>1196</v>
      </c>
      <c r="P392" t="s">
        <v>1083</v>
      </c>
      <c r="Q392" t="s">
        <v>2109</v>
      </c>
      <c r="R392">
        <v>2008</v>
      </c>
      <c r="S392" t="s">
        <v>2110</v>
      </c>
      <c r="T392" t="s">
        <v>2110</v>
      </c>
      <c r="U392">
        <v>8.7799999999999994</v>
      </c>
      <c r="V392" t="s">
        <v>1138</v>
      </c>
      <c r="W392" t="s">
        <v>1127</v>
      </c>
      <c r="Y392">
        <v>1</v>
      </c>
      <c r="AA392">
        <v>0</v>
      </c>
      <c r="AB392">
        <v>0</v>
      </c>
      <c r="AD392">
        <v>0</v>
      </c>
      <c r="AE392">
        <v>0</v>
      </c>
      <c r="AF392">
        <v>38508</v>
      </c>
      <c r="AG392">
        <v>38508</v>
      </c>
    </row>
    <row r="393" spans="1:33" hidden="1" x14ac:dyDescent="0.25">
      <c r="A393" t="s">
        <v>1723</v>
      </c>
      <c r="B393" t="s">
        <v>680</v>
      </c>
      <c r="C393" t="s">
        <v>163</v>
      </c>
      <c r="D393" t="s">
        <v>1117</v>
      </c>
      <c r="E393">
        <v>2008</v>
      </c>
      <c r="F393" t="s">
        <v>678</v>
      </c>
      <c r="G393" t="s">
        <v>743</v>
      </c>
      <c r="H393" t="s">
        <v>1195</v>
      </c>
      <c r="I393" t="s">
        <v>1196</v>
      </c>
      <c r="J393" t="s">
        <v>1120</v>
      </c>
      <c r="K393" t="s">
        <v>1121</v>
      </c>
      <c r="L393" t="s">
        <v>1348</v>
      </c>
      <c r="M393" t="s">
        <v>754</v>
      </c>
      <c r="N393" t="s">
        <v>1195</v>
      </c>
      <c r="O393" t="s">
        <v>1196</v>
      </c>
      <c r="P393" t="s">
        <v>1083</v>
      </c>
      <c r="Q393" t="s">
        <v>2111</v>
      </c>
      <c r="R393">
        <v>2009</v>
      </c>
      <c r="S393" t="s">
        <v>2112</v>
      </c>
      <c r="T393" t="s">
        <v>2112</v>
      </c>
      <c r="U393">
        <v>7.9</v>
      </c>
      <c r="V393" t="s">
        <v>1138</v>
      </c>
      <c r="W393" t="s">
        <v>1127</v>
      </c>
      <c r="Y393">
        <v>1</v>
      </c>
      <c r="AA393">
        <v>0</v>
      </c>
      <c r="AB393">
        <v>0</v>
      </c>
      <c r="AD393">
        <v>0</v>
      </c>
      <c r="AE393">
        <v>0</v>
      </c>
      <c r="AF393">
        <v>393559</v>
      </c>
      <c r="AG393">
        <v>393559</v>
      </c>
    </row>
    <row r="394" spans="1:33" hidden="1" x14ac:dyDescent="0.25">
      <c r="A394" t="s">
        <v>1723</v>
      </c>
      <c r="B394" t="s">
        <v>680</v>
      </c>
      <c r="C394" t="s">
        <v>163</v>
      </c>
      <c r="D394" t="s">
        <v>1117</v>
      </c>
      <c r="E394">
        <v>2008</v>
      </c>
      <c r="F394" t="s">
        <v>680</v>
      </c>
      <c r="G394" t="s">
        <v>743</v>
      </c>
      <c r="H394" t="s">
        <v>1195</v>
      </c>
      <c r="I394" t="s">
        <v>1196</v>
      </c>
      <c r="J394" t="s">
        <v>1120</v>
      </c>
      <c r="K394" t="s">
        <v>1121</v>
      </c>
      <c r="L394" t="s">
        <v>1749</v>
      </c>
      <c r="M394" t="s">
        <v>768</v>
      </c>
      <c r="N394" t="s">
        <v>1195</v>
      </c>
      <c r="O394" t="s">
        <v>1196</v>
      </c>
      <c r="P394" t="s">
        <v>1083</v>
      </c>
      <c r="Q394" t="s">
        <v>2113</v>
      </c>
      <c r="R394">
        <v>2009</v>
      </c>
      <c r="S394" t="s">
        <v>2114</v>
      </c>
      <c r="T394" t="s">
        <v>2114</v>
      </c>
      <c r="U394">
        <v>6.5</v>
      </c>
      <c r="V394" t="s">
        <v>1138</v>
      </c>
      <c r="W394" t="s">
        <v>1127</v>
      </c>
      <c r="Y394">
        <v>1</v>
      </c>
      <c r="AA394">
        <v>0</v>
      </c>
      <c r="AB394">
        <v>0</v>
      </c>
      <c r="AD394">
        <v>0</v>
      </c>
      <c r="AE394">
        <v>0</v>
      </c>
      <c r="AF394">
        <v>1188689</v>
      </c>
      <c r="AG394">
        <v>1188689</v>
      </c>
    </row>
    <row r="395" spans="1:33" hidden="1" x14ac:dyDescent="0.25">
      <c r="A395" t="s">
        <v>1723</v>
      </c>
      <c r="B395" t="s">
        <v>680</v>
      </c>
      <c r="C395" t="s">
        <v>163</v>
      </c>
      <c r="D395" t="s">
        <v>1117</v>
      </c>
      <c r="E395">
        <v>2008</v>
      </c>
      <c r="F395" t="s">
        <v>680</v>
      </c>
      <c r="G395" t="s">
        <v>743</v>
      </c>
      <c r="H395" t="s">
        <v>1195</v>
      </c>
      <c r="I395" t="s">
        <v>1196</v>
      </c>
      <c r="J395" t="s">
        <v>1120</v>
      </c>
      <c r="K395" t="s">
        <v>1121</v>
      </c>
      <c r="L395" t="s">
        <v>1749</v>
      </c>
      <c r="M395" t="s">
        <v>768</v>
      </c>
      <c r="N395" t="s">
        <v>1195</v>
      </c>
      <c r="O395" t="s">
        <v>1196</v>
      </c>
      <c r="P395" t="s">
        <v>1083</v>
      </c>
      <c r="Q395" t="s">
        <v>2115</v>
      </c>
      <c r="R395">
        <v>2009</v>
      </c>
      <c r="S395" t="s">
        <v>2116</v>
      </c>
      <c r="T395" t="s">
        <v>2117</v>
      </c>
      <c r="U395">
        <v>8.8000000000000007</v>
      </c>
      <c r="V395" t="s">
        <v>1138</v>
      </c>
      <c r="W395" t="s">
        <v>1127</v>
      </c>
      <c r="Y395">
        <v>1</v>
      </c>
      <c r="AA395">
        <v>0</v>
      </c>
      <c r="AB395">
        <v>0</v>
      </c>
      <c r="AD395">
        <v>0</v>
      </c>
      <c r="AE395">
        <v>0</v>
      </c>
      <c r="AF395">
        <v>946773</v>
      </c>
      <c r="AG395">
        <v>946773</v>
      </c>
    </row>
    <row r="396" spans="1:33" hidden="1" x14ac:dyDescent="0.25">
      <c r="A396" t="s">
        <v>1723</v>
      </c>
      <c r="B396" t="s">
        <v>680</v>
      </c>
      <c r="C396" t="s">
        <v>163</v>
      </c>
      <c r="D396" t="s">
        <v>1117</v>
      </c>
      <c r="E396">
        <v>2008</v>
      </c>
      <c r="F396" t="s">
        <v>699</v>
      </c>
      <c r="G396" t="s">
        <v>743</v>
      </c>
      <c r="H396" t="s">
        <v>1195</v>
      </c>
      <c r="I396" t="s">
        <v>1196</v>
      </c>
      <c r="J396" t="s">
        <v>1120</v>
      </c>
      <c r="K396" t="s">
        <v>1121</v>
      </c>
      <c r="L396" t="s">
        <v>1724</v>
      </c>
      <c r="M396" t="s">
        <v>699</v>
      </c>
      <c r="N396" t="s">
        <v>1195</v>
      </c>
      <c r="O396" t="s">
        <v>1196</v>
      </c>
      <c r="P396" t="s">
        <v>1002</v>
      </c>
      <c r="Q396" t="s">
        <v>2118</v>
      </c>
      <c r="R396">
        <v>2009</v>
      </c>
      <c r="S396" t="s">
        <v>2119</v>
      </c>
      <c r="T396" t="s">
        <v>2120</v>
      </c>
      <c r="U396">
        <v>1.1100000000000001</v>
      </c>
      <c r="V396" t="s">
        <v>1126</v>
      </c>
      <c r="W396" t="s">
        <v>1127</v>
      </c>
      <c r="Y396">
        <v>1</v>
      </c>
      <c r="AA396">
        <v>0</v>
      </c>
      <c r="AB396">
        <v>0</v>
      </c>
      <c r="AD396">
        <v>0</v>
      </c>
      <c r="AE396">
        <v>0</v>
      </c>
      <c r="AF396">
        <v>178942</v>
      </c>
      <c r="AG396">
        <v>178942</v>
      </c>
    </row>
    <row r="397" spans="1:33" hidden="1" x14ac:dyDescent="0.25">
      <c r="A397" t="s">
        <v>1723</v>
      </c>
      <c r="B397" t="s">
        <v>680</v>
      </c>
      <c r="C397" t="s">
        <v>163</v>
      </c>
      <c r="D397" t="s">
        <v>1117</v>
      </c>
      <c r="E397">
        <v>2008</v>
      </c>
      <c r="F397" t="s">
        <v>704</v>
      </c>
      <c r="G397" t="s">
        <v>743</v>
      </c>
      <c r="H397" t="s">
        <v>1195</v>
      </c>
      <c r="I397" t="s">
        <v>1196</v>
      </c>
      <c r="J397" t="s">
        <v>1120</v>
      </c>
      <c r="K397" t="s">
        <v>1121</v>
      </c>
      <c r="L397" t="s">
        <v>1724</v>
      </c>
      <c r="M397" t="s">
        <v>704</v>
      </c>
      <c r="N397" t="s">
        <v>1195</v>
      </c>
      <c r="O397" t="s">
        <v>1196</v>
      </c>
      <c r="P397" t="s">
        <v>1002</v>
      </c>
      <c r="Q397" t="s">
        <v>2121</v>
      </c>
      <c r="R397">
        <v>2009</v>
      </c>
      <c r="S397" t="s">
        <v>2122</v>
      </c>
      <c r="T397" t="s">
        <v>2122</v>
      </c>
      <c r="U397">
        <v>5.0999999999999996</v>
      </c>
      <c r="V397" t="s">
        <v>1126</v>
      </c>
      <c r="W397" t="s">
        <v>1127</v>
      </c>
      <c r="Y397">
        <v>1</v>
      </c>
      <c r="AA397">
        <v>0</v>
      </c>
      <c r="AB397">
        <v>0</v>
      </c>
      <c r="AD397">
        <v>0</v>
      </c>
      <c r="AE397">
        <v>0</v>
      </c>
      <c r="AF397">
        <v>8948</v>
      </c>
      <c r="AG397">
        <v>8948</v>
      </c>
    </row>
    <row r="398" spans="1:33" hidden="1" x14ac:dyDescent="0.25">
      <c r="A398" t="s">
        <v>1723</v>
      </c>
      <c r="B398" t="s">
        <v>680</v>
      </c>
      <c r="C398" t="s">
        <v>163</v>
      </c>
      <c r="D398" t="s">
        <v>1117</v>
      </c>
      <c r="E398">
        <v>2008</v>
      </c>
      <c r="F398" t="s">
        <v>709</v>
      </c>
      <c r="G398" t="s">
        <v>743</v>
      </c>
      <c r="H398" t="s">
        <v>1195</v>
      </c>
      <c r="I398" t="s">
        <v>1196</v>
      </c>
      <c r="J398" t="s">
        <v>1120</v>
      </c>
      <c r="K398" t="s">
        <v>1121</v>
      </c>
      <c r="L398" t="s">
        <v>2009</v>
      </c>
      <c r="M398" t="s">
        <v>834</v>
      </c>
      <c r="N398" t="s">
        <v>1195</v>
      </c>
      <c r="O398" t="s">
        <v>1196</v>
      </c>
      <c r="P398" t="s">
        <v>1083</v>
      </c>
      <c r="Q398" t="s">
        <v>2123</v>
      </c>
      <c r="R398">
        <v>2009</v>
      </c>
      <c r="S398" t="s">
        <v>2119</v>
      </c>
      <c r="T398" t="s">
        <v>2119</v>
      </c>
      <c r="U398">
        <v>6.7</v>
      </c>
      <c r="V398" t="s">
        <v>1138</v>
      </c>
      <c r="W398" t="s">
        <v>1127</v>
      </c>
      <c r="Y398">
        <v>1</v>
      </c>
      <c r="AA398">
        <v>0</v>
      </c>
      <c r="AB398">
        <v>0</v>
      </c>
      <c r="AD398">
        <v>0</v>
      </c>
      <c r="AE398">
        <v>0</v>
      </c>
      <c r="AF398">
        <v>34270</v>
      </c>
      <c r="AG398">
        <v>34270</v>
      </c>
    </row>
    <row r="399" spans="1:33" hidden="1" x14ac:dyDescent="0.25">
      <c r="A399" t="s">
        <v>1723</v>
      </c>
      <c r="B399" t="s">
        <v>680</v>
      </c>
      <c r="C399" t="s">
        <v>163</v>
      </c>
      <c r="D399" t="s">
        <v>1117</v>
      </c>
      <c r="E399">
        <v>2009</v>
      </c>
      <c r="F399" t="s">
        <v>678</v>
      </c>
      <c r="G399" t="s">
        <v>743</v>
      </c>
      <c r="H399" t="s">
        <v>1195</v>
      </c>
      <c r="I399" t="s">
        <v>1196</v>
      </c>
      <c r="J399" t="s">
        <v>1120</v>
      </c>
      <c r="K399" t="s">
        <v>1121</v>
      </c>
      <c r="L399" t="s">
        <v>1348</v>
      </c>
      <c r="M399" t="s">
        <v>754</v>
      </c>
      <c r="N399" t="s">
        <v>1195</v>
      </c>
      <c r="O399" t="s">
        <v>1196</v>
      </c>
      <c r="P399" t="s">
        <v>1083</v>
      </c>
      <c r="Q399" t="s">
        <v>2124</v>
      </c>
      <c r="R399">
        <v>2010</v>
      </c>
      <c r="S399" t="s">
        <v>2125</v>
      </c>
      <c r="T399" t="s">
        <v>2125</v>
      </c>
      <c r="U399">
        <v>7.3</v>
      </c>
      <c r="V399" t="s">
        <v>1138</v>
      </c>
      <c r="W399" t="s">
        <v>1127</v>
      </c>
      <c r="Y399">
        <v>1</v>
      </c>
      <c r="AA399">
        <v>0</v>
      </c>
      <c r="AB399">
        <v>0</v>
      </c>
      <c r="AD399">
        <v>0</v>
      </c>
      <c r="AE399">
        <v>0</v>
      </c>
      <c r="AF399">
        <v>390662</v>
      </c>
      <c r="AG399">
        <v>390662</v>
      </c>
    </row>
    <row r="400" spans="1:33" hidden="1" x14ac:dyDescent="0.25">
      <c r="A400" t="s">
        <v>1723</v>
      </c>
      <c r="B400" t="s">
        <v>680</v>
      </c>
      <c r="C400" t="s">
        <v>163</v>
      </c>
      <c r="D400" t="s">
        <v>1117</v>
      </c>
      <c r="E400">
        <v>2009</v>
      </c>
      <c r="F400" t="s">
        <v>680</v>
      </c>
      <c r="G400" t="s">
        <v>743</v>
      </c>
      <c r="H400" t="s">
        <v>1195</v>
      </c>
      <c r="I400" t="s">
        <v>1196</v>
      </c>
      <c r="J400" t="s">
        <v>1120</v>
      </c>
      <c r="K400" t="s">
        <v>1121</v>
      </c>
      <c r="L400" t="s">
        <v>1724</v>
      </c>
      <c r="M400" t="s">
        <v>680</v>
      </c>
      <c r="N400" t="s">
        <v>1195</v>
      </c>
      <c r="O400" t="s">
        <v>1196</v>
      </c>
      <c r="P400" t="s">
        <v>1002</v>
      </c>
      <c r="Q400" t="s">
        <v>2126</v>
      </c>
      <c r="R400">
        <v>2010</v>
      </c>
      <c r="S400" t="s">
        <v>2127</v>
      </c>
      <c r="T400" t="s">
        <v>2127</v>
      </c>
      <c r="U400">
        <v>5.3</v>
      </c>
      <c r="V400" t="s">
        <v>1126</v>
      </c>
      <c r="W400" t="s">
        <v>1127</v>
      </c>
      <c r="Y400">
        <v>1</v>
      </c>
      <c r="AA400">
        <v>0</v>
      </c>
      <c r="AB400">
        <v>0</v>
      </c>
      <c r="AD400">
        <v>0</v>
      </c>
      <c r="AE400">
        <v>0</v>
      </c>
      <c r="AF400">
        <v>270265</v>
      </c>
      <c r="AG400">
        <v>270265</v>
      </c>
    </row>
    <row r="401" spans="1:33" hidden="1" x14ac:dyDescent="0.25">
      <c r="A401" t="s">
        <v>1723</v>
      </c>
      <c r="B401" t="s">
        <v>680</v>
      </c>
      <c r="C401" t="s">
        <v>163</v>
      </c>
      <c r="D401" t="s">
        <v>1117</v>
      </c>
      <c r="E401">
        <v>2009</v>
      </c>
      <c r="F401" t="s">
        <v>680</v>
      </c>
      <c r="G401" t="s">
        <v>743</v>
      </c>
      <c r="H401" t="s">
        <v>1195</v>
      </c>
      <c r="I401" t="s">
        <v>1196</v>
      </c>
      <c r="J401" t="s">
        <v>1120</v>
      </c>
      <c r="K401" t="s">
        <v>1121</v>
      </c>
      <c r="L401" t="s">
        <v>1960</v>
      </c>
      <c r="M401" t="s">
        <v>803</v>
      </c>
      <c r="N401" t="s">
        <v>1195</v>
      </c>
      <c r="O401" t="s">
        <v>1196</v>
      </c>
      <c r="P401" t="s">
        <v>1083</v>
      </c>
      <c r="Q401" t="s">
        <v>2128</v>
      </c>
      <c r="R401">
        <v>2010</v>
      </c>
      <c r="S401" t="s">
        <v>2129</v>
      </c>
      <c r="T401" t="s">
        <v>2130</v>
      </c>
      <c r="U401">
        <v>6.2</v>
      </c>
      <c r="V401" t="s">
        <v>1138</v>
      </c>
      <c r="W401" t="s">
        <v>1127</v>
      </c>
      <c r="Y401">
        <v>1</v>
      </c>
      <c r="AA401">
        <v>0</v>
      </c>
      <c r="AB401">
        <v>0</v>
      </c>
      <c r="AD401">
        <v>0</v>
      </c>
      <c r="AE401">
        <v>0</v>
      </c>
      <c r="AF401">
        <v>1470781</v>
      </c>
      <c r="AG401">
        <v>1470781</v>
      </c>
    </row>
    <row r="402" spans="1:33" hidden="1" x14ac:dyDescent="0.25">
      <c r="A402" t="s">
        <v>1723</v>
      </c>
      <c r="B402" t="s">
        <v>680</v>
      </c>
      <c r="C402" t="s">
        <v>163</v>
      </c>
      <c r="D402" t="s">
        <v>1117</v>
      </c>
      <c r="E402">
        <v>2009</v>
      </c>
      <c r="F402" t="s">
        <v>680</v>
      </c>
      <c r="G402" t="s">
        <v>743</v>
      </c>
      <c r="H402" t="s">
        <v>1195</v>
      </c>
      <c r="I402" t="s">
        <v>1196</v>
      </c>
      <c r="J402" t="s">
        <v>1120</v>
      </c>
      <c r="K402" t="s">
        <v>1121</v>
      </c>
      <c r="L402" t="s">
        <v>1960</v>
      </c>
      <c r="M402" t="s">
        <v>803</v>
      </c>
      <c r="N402" t="s">
        <v>1195</v>
      </c>
      <c r="O402" t="s">
        <v>1196</v>
      </c>
      <c r="P402" t="s">
        <v>1083</v>
      </c>
      <c r="Q402" t="s">
        <v>2131</v>
      </c>
      <c r="R402">
        <v>2010</v>
      </c>
      <c r="S402" t="s">
        <v>2132</v>
      </c>
      <c r="T402" t="s">
        <v>2132</v>
      </c>
      <c r="U402">
        <v>8.2100000000000009</v>
      </c>
      <c r="V402" t="s">
        <v>1138</v>
      </c>
      <c r="W402" t="s">
        <v>1127</v>
      </c>
      <c r="Y402">
        <v>1</v>
      </c>
      <c r="AA402">
        <v>0</v>
      </c>
      <c r="AB402">
        <v>0</v>
      </c>
      <c r="AD402">
        <v>0</v>
      </c>
      <c r="AE402">
        <v>0</v>
      </c>
      <c r="AF402">
        <v>1225592</v>
      </c>
      <c r="AG402">
        <v>1225592</v>
      </c>
    </row>
    <row r="403" spans="1:33" hidden="1" x14ac:dyDescent="0.25">
      <c r="A403" t="s">
        <v>1723</v>
      </c>
      <c r="B403" t="s">
        <v>680</v>
      </c>
      <c r="C403" t="s">
        <v>163</v>
      </c>
      <c r="D403" t="s">
        <v>1117</v>
      </c>
      <c r="E403">
        <v>2009</v>
      </c>
      <c r="F403" t="s">
        <v>699</v>
      </c>
      <c r="G403" t="s">
        <v>743</v>
      </c>
      <c r="H403" t="s">
        <v>1195</v>
      </c>
      <c r="I403" t="s">
        <v>1196</v>
      </c>
      <c r="J403" t="s">
        <v>1120</v>
      </c>
      <c r="K403" t="s">
        <v>1121</v>
      </c>
      <c r="L403" t="s">
        <v>1724</v>
      </c>
      <c r="M403" t="s">
        <v>807</v>
      </c>
      <c r="N403" t="s">
        <v>1195</v>
      </c>
      <c r="O403" t="s">
        <v>1196</v>
      </c>
      <c r="P403" t="s">
        <v>1002</v>
      </c>
      <c r="Q403" t="s">
        <v>2133</v>
      </c>
      <c r="R403">
        <v>2010</v>
      </c>
      <c r="S403" t="s">
        <v>2134</v>
      </c>
      <c r="T403" t="s">
        <v>2134</v>
      </c>
      <c r="U403">
        <v>5.5</v>
      </c>
      <c r="V403" t="s">
        <v>1126</v>
      </c>
      <c r="W403" t="s">
        <v>1127</v>
      </c>
      <c r="Y403">
        <v>1</v>
      </c>
      <c r="AA403">
        <v>0</v>
      </c>
      <c r="AB403">
        <v>0</v>
      </c>
      <c r="AD403">
        <v>0</v>
      </c>
      <c r="AE403">
        <v>0</v>
      </c>
      <c r="AF403">
        <v>38376</v>
      </c>
      <c r="AG403">
        <v>38376</v>
      </c>
    </row>
    <row r="404" spans="1:33" hidden="1" x14ac:dyDescent="0.25">
      <c r="A404" t="s">
        <v>1723</v>
      </c>
      <c r="B404" t="s">
        <v>680</v>
      </c>
      <c r="C404" t="s">
        <v>163</v>
      </c>
      <c r="D404" t="s">
        <v>1117</v>
      </c>
      <c r="E404">
        <v>2009</v>
      </c>
      <c r="F404" t="s">
        <v>704</v>
      </c>
      <c r="G404" t="s">
        <v>743</v>
      </c>
      <c r="H404" t="s">
        <v>1195</v>
      </c>
      <c r="I404" t="s">
        <v>1196</v>
      </c>
      <c r="J404" t="s">
        <v>1120</v>
      </c>
      <c r="K404" t="s">
        <v>1121</v>
      </c>
      <c r="L404" t="s">
        <v>2006</v>
      </c>
      <c r="M404" t="s">
        <v>826</v>
      </c>
      <c r="N404" t="s">
        <v>1195</v>
      </c>
      <c r="O404" t="s">
        <v>1196</v>
      </c>
      <c r="P404" t="s">
        <v>1083</v>
      </c>
      <c r="Q404" t="s">
        <v>2135</v>
      </c>
      <c r="R404">
        <v>2010</v>
      </c>
      <c r="S404" t="s">
        <v>2136</v>
      </c>
      <c r="T404" t="s">
        <v>2136</v>
      </c>
      <c r="U404">
        <v>5.3</v>
      </c>
      <c r="V404" t="s">
        <v>1138</v>
      </c>
      <c r="W404" t="s">
        <v>1127</v>
      </c>
      <c r="Y404">
        <v>1</v>
      </c>
      <c r="AA404">
        <v>0</v>
      </c>
      <c r="AB404">
        <v>0</v>
      </c>
      <c r="AD404">
        <v>0</v>
      </c>
      <c r="AE404">
        <v>0</v>
      </c>
      <c r="AF404">
        <v>14912</v>
      </c>
      <c r="AG404">
        <v>14912</v>
      </c>
    </row>
    <row r="405" spans="1:33" hidden="1" x14ac:dyDescent="0.25">
      <c r="A405" t="s">
        <v>1723</v>
      </c>
      <c r="B405" t="s">
        <v>680</v>
      </c>
      <c r="C405" t="s">
        <v>163</v>
      </c>
      <c r="D405" t="s">
        <v>1117</v>
      </c>
      <c r="E405">
        <v>2009</v>
      </c>
      <c r="F405" t="s">
        <v>709</v>
      </c>
      <c r="G405" t="s">
        <v>743</v>
      </c>
      <c r="H405" t="s">
        <v>1195</v>
      </c>
      <c r="I405" t="s">
        <v>1196</v>
      </c>
      <c r="J405" t="s">
        <v>1120</v>
      </c>
      <c r="K405" t="s">
        <v>1121</v>
      </c>
      <c r="L405" t="s">
        <v>2009</v>
      </c>
      <c r="M405" t="s">
        <v>834</v>
      </c>
      <c r="N405" t="s">
        <v>1195</v>
      </c>
      <c r="O405" t="s">
        <v>1196</v>
      </c>
      <c r="P405" t="s">
        <v>1083</v>
      </c>
      <c r="Q405" t="s">
        <v>2137</v>
      </c>
      <c r="R405">
        <v>2010</v>
      </c>
      <c r="S405" t="s">
        <v>2138</v>
      </c>
      <c r="T405" t="s">
        <v>2138</v>
      </c>
      <c r="U405">
        <v>9.1</v>
      </c>
      <c r="V405" t="s">
        <v>1138</v>
      </c>
      <c r="W405" t="s">
        <v>1127</v>
      </c>
      <c r="Y405">
        <v>1</v>
      </c>
      <c r="AA405">
        <v>0</v>
      </c>
      <c r="AB405">
        <v>0</v>
      </c>
      <c r="AD405">
        <v>0</v>
      </c>
      <c r="AE405">
        <v>0</v>
      </c>
      <c r="AF405">
        <v>38797</v>
      </c>
      <c r="AG405">
        <v>38797</v>
      </c>
    </row>
    <row r="406" spans="1:33" hidden="1" x14ac:dyDescent="0.25">
      <c r="A406" t="s">
        <v>1723</v>
      </c>
      <c r="B406" t="s">
        <v>680</v>
      </c>
      <c r="C406" t="s">
        <v>163</v>
      </c>
      <c r="D406" t="s">
        <v>1117</v>
      </c>
      <c r="E406">
        <v>2010</v>
      </c>
      <c r="F406" t="s">
        <v>678</v>
      </c>
      <c r="G406" t="s">
        <v>743</v>
      </c>
      <c r="H406" t="s">
        <v>1195</v>
      </c>
      <c r="I406" t="s">
        <v>1196</v>
      </c>
      <c r="J406" t="s">
        <v>1120</v>
      </c>
      <c r="K406" t="s">
        <v>1121</v>
      </c>
      <c r="L406" t="s">
        <v>1348</v>
      </c>
      <c r="M406" t="s">
        <v>754</v>
      </c>
      <c r="N406" t="s">
        <v>1195</v>
      </c>
      <c r="O406" t="s">
        <v>1196</v>
      </c>
      <c r="P406" t="s">
        <v>1083</v>
      </c>
      <c r="Q406" t="s">
        <v>2139</v>
      </c>
      <c r="R406">
        <v>2011</v>
      </c>
      <c r="S406" t="s">
        <v>2140</v>
      </c>
      <c r="T406" t="s">
        <v>2140</v>
      </c>
      <c r="U406">
        <v>7.8</v>
      </c>
      <c r="V406" t="s">
        <v>1138</v>
      </c>
      <c r="W406" t="s">
        <v>1127</v>
      </c>
      <c r="Y406">
        <v>1</v>
      </c>
      <c r="AA406">
        <v>0</v>
      </c>
      <c r="AB406">
        <v>0</v>
      </c>
      <c r="AD406">
        <v>0</v>
      </c>
      <c r="AE406">
        <v>0</v>
      </c>
      <c r="AF406">
        <v>347148</v>
      </c>
      <c r="AG406">
        <v>347148</v>
      </c>
    </row>
    <row r="407" spans="1:33" hidden="1" x14ac:dyDescent="0.25">
      <c r="A407" t="s">
        <v>1723</v>
      </c>
      <c r="B407" t="s">
        <v>680</v>
      </c>
      <c r="C407" t="s">
        <v>163</v>
      </c>
      <c r="D407" t="s">
        <v>1117</v>
      </c>
      <c r="E407">
        <v>2010</v>
      </c>
      <c r="F407" t="s">
        <v>680</v>
      </c>
      <c r="G407" t="s">
        <v>743</v>
      </c>
      <c r="H407" t="s">
        <v>1195</v>
      </c>
      <c r="I407" t="s">
        <v>1196</v>
      </c>
      <c r="J407" t="s">
        <v>1120</v>
      </c>
      <c r="K407" t="s">
        <v>1121</v>
      </c>
      <c r="L407" t="s">
        <v>1749</v>
      </c>
      <c r="M407" t="s">
        <v>768</v>
      </c>
      <c r="N407" t="s">
        <v>1195</v>
      </c>
      <c r="O407" t="s">
        <v>1196</v>
      </c>
      <c r="P407" t="s">
        <v>1083</v>
      </c>
      <c r="Q407" t="s">
        <v>2141</v>
      </c>
      <c r="R407">
        <v>2011</v>
      </c>
      <c r="S407" t="s">
        <v>2142</v>
      </c>
      <c r="T407" t="s">
        <v>2142</v>
      </c>
      <c r="U407">
        <v>7.5</v>
      </c>
      <c r="V407" t="s">
        <v>1138</v>
      </c>
      <c r="W407" t="s">
        <v>1127</v>
      </c>
      <c r="Y407">
        <v>1</v>
      </c>
      <c r="AA407">
        <v>0</v>
      </c>
      <c r="AB407">
        <v>0</v>
      </c>
      <c r="AD407">
        <v>0</v>
      </c>
      <c r="AE407">
        <v>0</v>
      </c>
      <c r="AF407">
        <v>1553507</v>
      </c>
      <c r="AG407">
        <v>1553507</v>
      </c>
    </row>
    <row r="408" spans="1:33" hidden="1" x14ac:dyDescent="0.25">
      <c r="A408" t="s">
        <v>1723</v>
      </c>
      <c r="B408" t="s">
        <v>680</v>
      </c>
      <c r="C408" t="s">
        <v>163</v>
      </c>
      <c r="D408" t="s">
        <v>1117</v>
      </c>
      <c r="E408">
        <v>2010</v>
      </c>
      <c r="F408" t="s">
        <v>680</v>
      </c>
      <c r="G408" t="s">
        <v>743</v>
      </c>
      <c r="H408" t="s">
        <v>1195</v>
      </c>
      <c r="I408" t="s">
        <v>1196</v>
      </c>
      <c r="J408" t="s">
        <v>1120</v>
      </c>
      <c r="K408" t="s">
        <v>1121</v>
      </c>
      <c r="L408" t="s">
        <v>1749</v>
      </c>
      <c r="M408" t="s">
        <v>768</v>
      </c>
      <c r="N408" t="s">
        <v>1195</v>
      </c>
      <c r="O408" t="s">
        <v>1196</v>
      </c>
      <c r="P408" t="s">
        <v>1083</v>
      </c>
      <c r="Q408" t="s">
        <v>2143</v>
      </c>
      <c r="R408">
        <v>2011</v>
      </c>
      <c r="S408" t="s">
        <v>1087</v>
      </c>
      <c r="T408" t="s">
        <v>1087</v>
      </c>
      <c r="U408">
        <v>7.7</v>
      </c>
      <c r="V408" t="s">
        <v>1138</v>
      </c>
      <c r="W408" t="s">
        <v>1127</v>
      </c>
      <c r="X408" t="s">
        <v>2144</v>
      </c>
      <c r="Y408">
        <v>1</v>
      </c>
      <c r="AA408">
        <v>0</v>
      </c>
      <c r="AB408">
        <v>0</v>
      </c>
      <c r="AD408">
        <v>0</v>
      </c>
      <c r="AE408">
        <v>0</v>
      </c>
      <c r="AF408">
        <v>1507046</v>
      </c>
      <c r="AG408">
        <v>1507046</v>
      </c>
    </row>
    <row r="409" spans="1:33" hidden="1" x14ac:dyDescent="0.25">
      <c r="A409" t="s">
        <v>1723</v>
      </c>
      <c r="B409" t="s">
        <v>680</v>
      </c>
      <c r="C409" t="s">
        <v>163</v>
      </c>
      <c r="D409" t="s">
        <v>1117</v>
      </c>
      <c r="E409">
        <v>2010</v>
      </c>
      <c r="F409" t="s">
        <v>704</v>
      </c>
      <c r="G409" t="s">
        <v>743</v>
      </c>
      <c r="H409" t="s">
        <v>1195</v>
      </c>
      <c r="I409" t="s">
        <v>1196</v>
      </c>
      <c r="J409" t="s">
        <v>1120</v>
      </c>
      <c r="K409" t="s">
        <v>1121</v>
      </c>
      <c r="L409" t="s">
        <v>2006</v>
      </c>
      <c r="M409" t="s">
        <v>826</v>
      </c>
      <c r="N409" t="s">
        <v>1195</v>
      </c>
      <c r="O409" t="s">
        <v>1196</v>
      </c>
      <c r="P409" t="s">
        <v>1083</v>
      </c>
      <c r="Q409" t="s">
        <v>2145</v>
      </c>
      <c r="R409">
        <v>2011</v>
      </c>
      <c r="S409" t="s">
        <v>1090</v>
      </c>
      <c r="T409" t="s">
        <v>1090</v>
      </c>
      <c r="U409">
        <v>4.9000000000000004</v>
      </c>
      <c r="V409" t="s">
        <v>1138</v>
      </c>
      <c r="W409" t="s">
        <v>1127</v>
      </c>
      <c r="Y409">
        <v>1</v>
      </c>
      <c r="AA409">
        <v>0</v>
      </c>
      <c r="AB409">
        <v>0</v>
      </c>
      <c r="AD409">
        <v>0</v>
      </c>
      <c r="AE409">
        <v>0</v>
      </c>
      <c r="AF409">
        <v>26587</v>
      </c>
      <c r="AG409">
        <v>26587</v>
      </c>
    </row>
    <row r="410" spans="1:33" hidden="1" x14ac:dyDescent="0.25">
      <c r="A410" t="s">
        <v>1723</v>
      </c>
      <c r="B410" t="s">
        <v>680</v>
      </c>
      <c r="C410" t="s">
        <v>163</v>
      </c>
      <c r="D410" t="s">
        <v>1117</v>
      </c>
      <c r="E410">
        <v>2010</v>
      </c>
      <c r="F410" t="s">
        <v>709</v>
      </c>
      <c r="G410" t="s">
        <v>743</v>
      </c>
      <c r="H410" t="s">
        <v>1195</v>
      </c>
      <c r="I410" t="s">
        <v>1196</v>
      </c>
      <c r="J410" t="s">
        <v>1120</v>
      </c>
      <c r="K410" t="s">
        <v>1121</v>
      </c>
      <c r="L410" t="s">
        <v>2009</v>
      </c>
      <c r="M410" t="s">
        <v>834</v>
      </c>
      <c r="N410" t="s">
        <v>1195</v>
      </c>
      <c r="O410" t="s">
        <v>1196</v>
      </c>
      <c r="P410" t="s">
        <v>1083</v>
      </c>
      <c r="Q410" t="s">
        <v>2146</v>
      </c>
      <c r="R410">
        <v>2011</v>
      </c>
      <c r="S410" t="s">
        <v>1090</v>
      </c>
      <c r="T410" t="s">
        <v>1090</v>
      </c>
      <c r="U410">
        <v>8</v>
      </c>
      <c r="V410" t="s">
        <v>1138</v>
      </c>
      <c r="W410" t="s">
        <v>1127</v>
      </c>
      <c r="Y410">
        <v>1</v>
      </c>
      <c r="AA410">
        <v>0</v>
      </c>
      <c r="AB410">
        <v>0</v>
      </c>
      <c r="AD410">
        <v>0</v>
      </c>
      <c r="AE410">
        <v>0</v>
      </c>
      <c r="AF410">
        <v>40502</v>
      </c>
      <c r="AG410">
        <v>40502</v>
      </c>
    </row>
    <row r="411" spans="1:33" hidden="1" x14ac:dyDescent="0.25">
      <c r="A411" t="s">
        <v>1723</v>
      </c>
      <c r="B411" t="s">
        <v>680</v>
      </c>
      <c r="C411" t="s">
        <v>163</v>
      </c>
      <c r="D411" t="s">
        <v>1117</v>
      </c>
      <c r="E411">
        <v>2011</v>
      </c>
      <c r="F411" t="s">
        <v>680</v>
      </c>
      <c r="G411" t="s">
        <v>743</v>
      </c>
      <c r="H411" t="s">
        <v>1195</v>
      </c>
      <c r="I411" t="s">
        <v>1196</v>
      </c>
      <c r="J411" t="s">
        <v>1120</v>
      </c>
      <c r="K411" t="s">
        <v>1121</v>
      </c>
      <c r="L411" t="s">
        <v>1749</v>
      </c>
      <c r="M411" t="s">
        <v>768</v>
      </c>
      <c r="N411" t="s">
        <v>1195</v>
      </c>
      <c r="O411" t="s">
        <v>1196</v>
      </c>
      <c r="P411" t="s">
        <v>1083</v>
      </c>
      <c r="Q411" t="s">
        <v>2147</v>
      </c>
      <c r="R411">
        <v>2012</v>
      </c>
      <c r="S411" t="s">
        <v>2148</v>
      </c>
      <c r="T411" t="s">
        <v>2148</v>
      </c>
      <c r="V411" t="s">
        <v>1138</v>
      </c>
      <c r="W411" t="s">
        <v>1127</v>
      </c>
      <c r="Y411">
        <v>1</v>
      </c>
      <c r="AA411">
        <v>0</v>
      </c>
      <c r="AB411">
        <v>0</v>
      </c>
      <c r="AD411">
        <v>0</v>
      </c>
      <c r="AE411">
        <v>0</v>
      </c>
      <c r="AF411">
        <v>1378970</v>
      </c>
      <c r="AG411">
        <v>1378970</v>
      </c>
    </row>
    <row r="412" spans="1:33" hidden="1" x14ac:dyDescent="0.25">
      <c r="A412" t="s">
        <v>1723</v>
      </c>
      <c r="B412" t="s">
        <v>680</v>
      </c>
      <c r="C412" t="s">
        <v>163</v>
      </c>
      <c r="D412" t="s">
        <v>1117</v>
      </c>
      <c r="E412">
        <v>2011</v>
      </c>
      <c r="F412" t="s">
        <v>680</v>
      </c>
      <c r="G412" t="s">
        <v>743</v>
      </c>
      <c r="H412" t="s">
        <v>1195</v>
      </c>
      <c r="I412" t="s">
        <v>1196</v>
      </c>
      <c r="J412" t="s">
        <v>1120</v>
      </c>
      <c r="K412" t="s">
        <v>1121</v>
      </c>
      <c r="L412" t="s">
        <v>1749</v>
      </c>
      <c r="M412" t="s">
        <v>768</v>
      </c>
      <c r="N412" t="s">
        <v>1195</v>
      </c>
      <c r="O412" t="s">
        <v>1196</v>
      </c>
      <c r="P412" t="s">
        <v>1083</v>
      </c>
      <c r="Q412" t="s">
        <v>2149</v>
      </c>
      <c r="R412">
        <v>2012</v>
      </c>
      <c r="S412" t="s">
        <v>2150</v>
      </c>
      <c r="T412" t="s">
        <v>2150</v>
      </c>
      <c r="V412" t="s">
        <v>1138</v>
      </c>
      <c r="W412" t="s">
        <v>1127</v>
      </c>
      <c r="Y412">
        <v>1</v>
      </c>
      <c r="AA412">
        <v>0</v>
      </c>
      <c r="AB412">
        <v>0</v>
      </c>
      <c r="AD412">
        <v>0</v>
      </c>
      <c r="AE412">
        <v>0</v>
      </c>
      <c r="AF412">
        <v>1319970</v>
      </c>
      <c r="AG412">
        <v>1319970</v>
      </c>
    </row>
    <row r="413" spans="1:33" hidden="1" x14ac:dyDescent="0.25">
      <c r="A413" t="s">
        <v>1723</v>
      </c>
      <c r="B413" t="s">
        <v>680</v>
      </c>
      <c r="C413" t="s">
        <v>163</v>
      </c>
      <c r="D413" t="s">
        <v>1117</v>
      </c>
      <c r="E413">
        <v>2011</v>
      </c>
      <c r="F413" t="s">
        <v>699</v>
      </c>
      <c r="G413" t="s">
        <v>743</v>
      </c>
      <c r="H413" t="s">
        <v>1195</v>
      </c>
      <c r="I413" t="s">
        <v>1196</v>
      </c>
      <c r="J413" t="s">
        <v>1120</v>
      </c>
      <c r="K413" t="s">
        <v>1121</v>
      </c>
      <c r="L413" t="s">
        <v>2151</v>
      </c>
      <c r="M413" t="s">
        <v>807</v>
      </c>
      <c r="N413" t="s">
        <v>1195</v>
      </c>
      <c r="O413" t="s">
        <v>1196</v>
      </c>
      <c r="P413" t="s">
        <v>1002</v>
      </c>
      <c r="Q413" t="s">
        <v>2152</v>
      </c>
      <c r="R413">
        <v>2012</v>
      </c>
      <c r="S413" t="s">
        <v>2153</v>
      </c>
      <c r="T413" t="s">
        <v>2153</v>
      </c>
      <c r="U413">
        <v>5</v>
      </c>
      <c r="V413" t="s">
        <v>1126</v>
      </c>
      <c r="W413" t="s">
        <v>1127</v>
      </c>
      <c r="Y413">
        <v>1</v>
      </c>
      <c r="AA413">
        <v>0</v>
      </c>
      <c r="AB413">
        <v>0</v>
      </c>
      <c r="AD413">
        <v>0</v>
      </c>
      <c r="AE413">
        <v>0</v>
      </c>
      <c r="AF413">
        <v>135689</v>
      </c>
      <c r="AG413">
        <v>135689</v>
      </c>
    </row>
    <row r="414" spans="1:33" hidden="1" x14ac:dyDescent="0.25">
      <c r="A414" t="s">
        <v>1723</v>
      </c>
      <c r="B414" t="s">
        <v>680</v>
      </c>
      <c r="C414" t="s">
        <v>163</v>
      </c>
      <c r="D414" t="s">
        <v>1117</v>
      </c>
      <c r="E414">
        <v>2011</v>
      </c>
      <c r="F414" t="s">
        <v>709</v>
      </c>
      <c r="G414" t="s">
        <v>743</v>
      </c>
      <c r="H414" t="s">
        <v>1195</v>
      </c>
      <c r="I414" t="s">
        <v>1196</v>
      </c>
      <c r="J414" t="s">
        <v>1120</v>
      </c>
      <c r="K414" t="s">
        <v>1121</v>
      </c>
      <c r="L414" t="s">
        <v>1724</v>
      </c>
      <c r="M414" t="s">
        <v>709</v>
      </c>
      <c r="N414" t="s">
        <v>1195</v>
      </c>
      <c r="O414" t="s">
        <v>1196</v>
      </c>
      <c r="P414" t="s">
        <v>1002</v>
      </c>
      <c r="Q414" t="s">
        <v>2154</v>
      </c>
      <c r="R414">
        <v>2012</v>
      </c>
      <c r="S414" t="s">
        <v>2155</v>
      </c>
      <c r="T414" t="s">
        <v>2155</v>
      </c>
      <c r="U414">
        <v>4.62</v>
      </c>
      <c r="V414" t="s">
        <v>1126</v>
      </c>
      <c r="W414" t="s">
        <v>1127</v>
      </c>
      <c r="Y414">
        <v>1</v>
      </c>
      <c r="AA414">
        <v>0</v>
      </c>
      <c r="AB414">
        <v>0</v>
      </c>
      <c r="AD414">
        <v>0</v>
      </c>
      <c r="AE414">
        <v>0</v>
      </c>
      <c r="AF414">
        <v>9809</v>
      </c>
      <c r="AG414">
        <v>9809</v>
      </c>
    </row>
    <row r="415" spans="1:33" hidden="1" x14ac:dyDescent="0.25">
      <c r="A415" t="s">
        <v>1723</v>
      </c>
      <c r="B415" t="s">
        <v>680</v>
      </c>
      <c r="C415" t="s">
        <v>163</v>
      </c>
      <c r="D415" t="s">
        <v>1117</v>
      </c>
      <c r="E415">
        <v>2012</v>
      </c>
      <c r="F415" t="s">
        <v>680</v>
      </c>
      <c r="G415" t="s">
        <v>743</v>
      </c>
      <c r="H415" t="s">
        <v>1195</v>
      </c>
      <c r="I415" t="s">
        <v>1196</v>
      </c>
      <c r="J415" t="s">
        <v>1120</v>
      </c>
      <c r="K415" t="s">
        <v>1121</v>
      </c>
      <c r="L415" t="s">
        <v>1749</v>
      </c>
      <c r="M415" t="s">
        <v>768</v>
      </c>
      <c r="N415" t="s">
        <v>1195</v>
      </c>
      <c r="O415" t="s">
        <v>1196</v>
      </c>
      <c r="P415" t="s">
        <v>1083</v>
      </c>
      <c r="Q415" t="s">
        <v>2156</v>
      </c>
      <c r="R415">
        <v>2013</v>
      </c>
      <c r="S415" t="s">
        <v>2157</v>
      </c>
      <c r="T415" t="s">
        <v>2157</v>
      </c>
      <c r="U415">
        <v>6.25</v>
      </c>
      <c r="V415" t="s">
        <v>1138</v>
      </c>
      <c r="W415" t="s">
        <v>1127</v>
      </c>
      <c r="Y415">
        <v>1</v>
      </c>
      <c r="AA415">
        <v>0</v>
      </c>
      <c r="AB415">
        <v>0</v>
      </c>
      <c r="AD415">
        <v>0</v>
      </c>
      <c r="AE415">
        <v>0</v>
      </c>
      <c r="AF415">
        <v>1485845</v>
      </c>
      <c r="AG415">
        <v>1485845</v>
      </c>
    </row>
    <row r="416" spans="1:33" hidden="1" x14ac:dyDescent="0.25">
      <c r="A416" t="s">
        <v>1723</v>
      </c>
      <c r="B416" t="s">
        <v>680</v>
      </c>
      <c r="C416" t="s">
        <v>163</v>
      </c>
      <c r="D416" t="s">
        <v>1117</v>
      </c>
      <c r="E416">
        <v>2012</v>
      </c>
      <c r="F416" t="s">
        <v>680</v>
      </c>
      <c r="G416" t="s">
        <v>743</v>
      </c>
      <c r="H416" t="s">
        <v>1195</v>
      </c>
      <c r="I416" t="s">
        <v>1196</v>
      </c>
      <c r="J416" t="s">
        <v>1120</v>
      </c>
      <c r="K416" t="s">
        <v>1121</v>
      </c>
      <c r="L416" t="s">
        <v>1749</v>
      </c>
      <c r="M416" t="s">
        <v>768</v>
      </c>
      <c r="N416" t="s">
        <v>1195</v>
      </c>
      <c r="O416" t="s">
        <v>1196</v>
      </c>
      <c r="P416" t="s">
        <v>1083</v>
      </c>
      <c r="Q416" t="s">
        <v>2158</v>
      </c>
      <c r="R416">
        <v>2013</v>
      </c>
      <c r="S416" t="s">
        <v>2159</v>
      </c>
      <c r="T416" t="s">
        <v>2159</v>
      </c>
      <c r="U416">
        <v>7.6</v>
      </c>
      <c r="V416" t="s">
        <v>1138</v>
      </c>
      <c r="W416" t="s">
        <v>1127</v>
      </c>
      <c r="Y416">
        <v>1</v>
      </c>
      <c r="AA416">
        <v>0</v>
      </c>
      <c r="AB416">
        <v>0</v>
      </c>
      <c r="AD416">
        <v>0</v>
      </c>
      <c r="AE416">
        <v>0</v>
      </c>
      <c r="AF416">
        <v>1259161</v>
      </c>
      <c r="AG416">
        <v>1259161</v>
      </c>
    </row>
    <row r="417" spans="1:33" hidden="1" x14ac:dyDescent="0.25">
      <c r="A417" t="s">
        <v>1723</v>
      </c>
      <c r="B417" t="s">
        <v>680</v>
      </c>
      <c r="C417" t="s">
        <v>163</v>
      </c>
      <c r="D417" t="s">
        <v>1117</v>
      </c>
      <c r="E417">
        <v>2012</v>
      </c>
      <c r="F417" t="s">
        <v>699</v>
      </c>
      <c r="G417" t="s">
        <v>743</v>
      </c>
      <c r="H417" t="s">
        <v>1195</v>
      </c>
      <c r="I417" t="s">
        <v>1196</v>
      </c>
      <c r="J417" t="s">
        <v>1120</v>
      </c>
      <c r="K417" t="s">
        <v>1121</v>
      </c>
      <c r="L417" t="s">
        <v>1724</v>
      </c>
      <c r="M417" t="s">
        <v>807</v>
      </c>
      <c r="N417" t="s">
        <v>1195</v>
      </c>
      <c r="O417" t="s">
        <v>1196</v>
      </c>
      <c r="P417" t="s">
        <v>1002</v>
      </c>
      <c r="Q417" t="s">
        <v>2160</v>
      </c>
      <c r="R417">
        <v>2013</v>
      </c>
      <c r="S417" t="s">
        <v>2161</v>
      </c>
      <c r="T417" t="s">
        <v>2161</v>
      </c>
      <c r="U417">
        <v>7.45</v>
      </c>
      <c r="V417" t="s">
        <v>1126</v>
      </c>
      <c r="W417" t="s">
        <v>1127</v>
      </c>
      <c r="Y417">
        <v>1</v>
      </c>
      <c r="AA417">
        <v>0</v>
      </c>
      <c r="AB417">
        <v>0</v>
      </c>
      <c r="AD417">
        <v>0</v>
      </c>
      <c r="AE417">
        <v>0</v>
      </c>
      <c r="AF417">
        <v>127593</v>
      </c>
      <c r="AG417">
        <v>127593</v>
      </c>
    </row>
    <row r="418" spans="1:33" hidden="1" x14ac:dyDescent="0.25">
      <c r="A418" t="s">
        <v>1723</v>
      </c>
      <c r="B418" t="s">
        <v>680</v>
      </c>
      <c r="C418" t="s">
        <v>163</v>
      </c>
      <c r="D418" t="s">
        <v>1117</v>
      </c>
      <c r="E418">
        <v>2012</v>
      </c>
      <c r="F418" t="s">
        <v>704</v>
      </c>
      <c r="G418" t="s">
        <v>743</v>
      </c>
      <c r="H418" t="s">
        <v>1195</v>
      </c>
      <c r="I418" t="s">
        <v>1196</v>
      </c>
      <c r="J418" t="s">
        <v>1120</v>
      </c>
      <c r="K418" t="s">
        <v>1121</v>
      </c>
      <c r="L418" t="s">
        <v>1724</v>
      </c>
      <c r="M418" t="s">
        <v>704</v>
      </c>
      <c r="N418" t="s">
        <v>1195</v>
      </c>
      <c r="O418" t="s">
        <v>1196</v>
      </c>
      <c r="P418" t="s">
        <v>1002</v>
      </c>
      <c r="Q418" t="s">
        <v>2162</v>
      </c>
      <c r="R418">
        <v>2013</v>
      </c>
      <c r="S418" t="s">
        <v>1369</v>
      </c>
      <c r="T418" t="s">
        <v>1369</v>
      </c>
      <c r="U418">
        <v>4.51</v>
      </c>
      <c r="V418" t="s">
        <v>1126</v>
      </c>
      <c r="W418" t="s">
        <v>1127</v>
      </c>
      <c r="Y418">
        <v>1</v>
      </c>
      <c r="AA418">
        <v>0</v>
      </c>
      <c r="AB418">
        <v>0</v>
      </c>
      <c r="AD418">
        <v>0</v>
      </c>
      <c r="AE418">
        <v>0</v>
      </c>
      <c r="AF418">
        <v>2720</v>
      </c>
      <c r="AG418">
        <v>2720</v>
      </c>
    </row>
    <row r="419" spans="1:33" hidden="1" x14ac:dyDescent="0.25">
      <c r="A419" t="s">
        <v>1723</v>
      </c>
      <c r="B419" t="s">
        <v>680</v>
      </c>
      <c r="C419" t="s">
        <v>163</v>
      </c>
      <c r="D419" t="s">
        <v>1117</v>
      </c>
      <c r="E419">
        <v>2012</v>
      </c>
      <c r="F419" t="s">
        <v>709</v>
      </c>
      <c r="G419" t="s">
        <v>743</v>
      </c>
      <c r="H419" t="s">
        <v>1195</v>
      </c>
      <c r="I419" t="s">
        <v>1196</v>
      </c>
      <c r="J419" t="s">
        <v>1120</v>
      </c>
      <c r="K419" t="s">
        <v>1121</v>
      </c>
      <c r="L419" t="s">
        <v>2009</v>
      </c>
      <c r="M419" t="s">
        <v>834</v>
      </c>
      <c r="N419" t="s">
        <v>1195</v>
      </c>
      <c r="O419" t="s">
        <v>1196</v>
      </c>
      <c r="P419" t="s">
        <v>1083</v>
      </c>
      <c r="Q419" t="s">
        <v>2163</v>
      </c>
      <c r="R419">
        <v>2013</v>
      </c>
      <c r="S419" t="s">
        <v>2164</v>
      </c>
      <c r="T419" t="s">
        <v>2164</v>
      </c>
      <c r="U419">
        <v>9</v>
      </c>
      <c r="V419" t="s">
        <v>1138</v>
      </c>
      <c r="W419" t="s">
        <v>1127</v>
      </c>
      <c r="Y419">
        <v>1</v>
      </c>
      <c r="AA419">
        <v>0</v>
      </c>
      <c r="AB419">
        <v>0</v>
      </c>
      <c r="AD419">
        <v>0</v>
      </c>
      <c r="AE419">
        <v>0</v>
      </c>
      <c r="AF419">
        <v>39795</v>
      </c>
      <c r="AG419">
        <v>39795</v>
      </c>
    </row>
    <row r="420" spans="1:33" hidden="1" x14ac:dyDescent="0.25">
      <c r="A420" t="s">
        <v>1723</v>
      </c>
      <c r="B420" t="s">
        <v>680</v>
      </c>
      <c r="C420" t="s">
        <v>163</v>
      </c>
      <c r="D420" t="s">
        <v>1117</v>
      </c>
      <c r="E420">
        <v>2013</v>
      </c>
      <c r="F420" t="s">
        <v>678</v>
      </c>
      <c r="G420" t="s">
        <v>743</v>
      </c>
      <c r="H420" t="s">
        <v>1195</v>
      </c>
      <c r="I420" t="s">
        <v>1196</v>
      </c>
      <c r="J420" t="s">
        <v>1120</v>
      </c>
      <c r="K420" t="s">
        <v>1121</v>
      </c>
      <c r="L420" t="s">
        <v>1348</v>
      </c>
      <c r="M420" t="s">
        <v>754</v>
      </c>
      <c r="N420" t="s">
        <v>1195</v>
      </c>
      <c r="O420" t="s">
        <v>1196</v>
      </c>
      <c r="P420" t="s">
        <v>1083</v>
      </c>
      <c r="Q420" t="s">
        <v>2165</v>
      </c>
      <c r="R420">
        <v>2014</v>
      </c>
      <c r="S420" t="s">
        <v>1688</v>
      </c>
      <c r="T420" t="s">
        <v>1688</v>
      </c>
      <c r="U420">
        <v>6.76</v>
      </c>
      <c r="V420" t="s">
        <v>1138</v>
      </c>
      <c r="W420" t="s">
        <v>1127</v>
      </c>
      <c r="Y420">
        <v>1</v>
      </c>
      <c r="AA420">
        <v>0</v>
      </c>
      <c r="AB420">
        <v>0</v>
      </c>
      <c r="AD420">
        <v>0</v>
      </c>
      <c r="AE420">
        <v>0</v>
      </c>
      <c r="AF420">
        <v>385975</v>
      </c>
      <c r="AG420">
        <v>385975</v>
      </c>
    </row>
    <row r="421" spans="1:33" hidden="1" x14ac:dyDescent="0.25">
      <c r="A421" t="s">
        <v>1723</v>
      </c>
      <c r="B421" t="s">
        <v>680</v>
      </c>
      <c r="C421" t="s">
        <v>163</v>
      </c>
      <c r="D421" t="s">
        <v>1117</v>
      </c>
      <c r="E421">
        <v>2013</v>
      </c>
      <c r="F421" t="s">
        <v>680</v>
      </c>
      <c r="G421" t="s">
        <v>743</v>
      </c>
      <c r="H421" t="s">
        <v>1195</v>
      </c>
      <c r="I421" t="s">
        <v>1196</v>
      </c>
      <c r="J421" t="s">
        <v>1120</v>
      </c>
      <c r="K421" t="s">
        <v>1121</v>
      </c>
      <c r="L421" t="s">
        <v>1749</v>
      </c>
      <c r="M421" t="s">
        <v>768</v>
      </c>
      <c r="N421" t="s">
        <v>1195</v>
      </c>
      <c r="O421" t="s">
        <v>1196</v>
      </c>
      <c r="P421" t="s">
        <v>1083</v>
      </c>
      <c r="Q421" t="s">
        <v>2166</v>
      </c>
      <c r="R421">
        <v>2014</v>
      </c>
      <c r="S421" t="s">
        <v>2167</v>
      </c>
      <c r="T421" t="s">
        <v>2167</v>
      </c>
      <c r="U421">
        <v>6.66</v>
      </c>
      <c r="V421" t="s">
        <v>1138</v>
      </c>
      <c r="W421" t="s">
        <v>1127</v>
      </c>
      <c r="X421" t="s">
        <v>2168</v>
      </c>
      <c r="Y421">
        <v>1</v>
      </c>
      <c r="AA421">
        <v>0</v>
      </c>
      <c r="AB421">
        <v>0</v>
      </c>
      <c r="AD421">
        <v>0</v>
      </c>
      <c r="AE421">
        <v>0</v>
      </c>
      <c r="AF421">
        <v>1549792</v>
      </c>
      <c r="AG421">
        <v>1549792</v>
      </c>
    </row>
    <row r="422" spans="1:33" hidden="1" x14ac:dyDescent="0.25">
      <c r="A422" t="s">
        <v>1723</v>
      </c>
      <c r="B422" t="s">
        <v>680</v>
      </c>
      <c r="C422" t="s">
        <v>163</v>
      </c>
      <c r="D422" t="s">
        <v>1117</v>
      </c>
      <c r="E422">
        <v>2013</v>
      </c>
      <c r="F422" t="s">
        <v>680</v>
      </c>
      <c r="G422" t="s">
        <v>743</v>
      </c>
      <c r="H422" t="s">
        <v>1195</v>
      </c>
      <c r="I422" t="s">
        <v>1196</v>
      </c>
      <c r="J422" t="s">
        <v>1120</v>
      </c>
      <c r="K422" t="s">
        <v>1121</v>
      </c>
      <c r="L422" t="s">
        <v>1749</v>
      </c>
      <c r="M422" t="s">
        <v>768</v>
      </c>
      <c r="N422" t="s">
        <v>1195</v>
      </c>
      <c r="O422" t="s">
        <v>1196</v>
      </c>
      <c r="P422" t="s">
        <v>1083</v>
      </c>
      <c r="Q422" t="s">
        <v>2169</v>
      </c>
      <c r="R422">
        <v>2014</v>
      </c>
      <c r="S422" t="s">
        <v>2170</v>
      </c>
      <c r="T422" t="s">
        <v>2171</v>
      </c>
      <c r="U422">
        <v>7.58</v>
      </c>
      <c r="V422" t="s">
        <v>1138</v>
      </c>
      <c r="W422" t="s">
        <v>1127</v>
      </c>
      <c r="Y422">
        <v>1</v>
      </c>
      <c r="AA422">
        <v>0</v>
      </c>
      <c r="AB422">
        <v>0</v>
      </c>
      <c r="AD422">
        <v>0</v>
      </c>
      <c r="AE422">
        <v>0</v>
      </c>
      <c r="AF422">
        <v>1220328</v>
      </c>
      <c r="AG422">
        <v>1220328</v>
      </c>
    </row>
    <row r="423" spans="1:33" hidden="1" x14ac:dyDescent="0.25">
      <c r="A423" t="s">
        <v>1723</v>
      </c>
      <c r="B423" t="s">
        <v>680</v>
      </c>
      <c r="C423" t="s">
        <v>163</v>
      </c>
      <c r="D423" t="s">
        <v>1117</v>
      </c>
      <c r="E423">
        <v>2013</v>
      </c>
      <c r="F423" t="s">
        <v>699</v>
      </c>
      <c r="G423" t="s">
        <v>743</v>
      </c>
      <c r="H423" t="s">
        <v>1195</v>
      </c>
      <c r="I423" t="s">
        <v>1196</v>
      </c>
      <c r="J423" t="s">
        <v>1120</v>
      </c>
      <c r="K423" t="s">
        <v>1121</v>
      </c>
      <c r="L423" t="s">
        <v>1337</v>
      </c>
      <c r="M423" t="s">
        <v>778</v>
      </c>
      <c r="N423" t="s">
        <v>1195</v>
      </c>
      <c r="O423" t="s">
        <v>1196</v>
      </c>
      <c r="P423" t="s">
        <v>1083</v>
      </c>
      <c r="Q423" t="s">
        <v>2172</v>
      </c>
      <c r="R423">
        <v>2014</v>
      </c>
      <c r="S423" t="s">
        <v>1688</v>
      </c>
      <c r="T423" t="s">
        <v>1688</v>
      </c>
      <c r="U423">
        <v>5.19</v>
      </c>
      <c r="V423" t="s">
        <v>1138</v>
      </c>
      <c r="W423" t="s">
        <v>1127</v>
      </c>
      <c r="Y423">
        <v>1</v>
      </c>
      <c r="AA423">
        <v>0</v>
      </c>
      <c r="AB423">
        <v>0</v>
      </c>
      <c r="AD423">
        <v>0</v>
      </c>
      <c r="AE423">
        <v>0</v>
      </c>
      <c r="AF423">
        <v>162620</v>
      </c>
      <c r="AG423">
        <v>162620</v>
      </c>
    </row>
    <row r="424" spans="1:33" hidden="1" x14ac:dyDescent="0.25">
      <c r="A424" t="s">
        <v>1723</v>
      </c>
      <c r="B424" t="s">
        <v>680</v>
      </c>
      <c r="C424" t="s">
        <v>163</v>
      </c>
      <c r="D424" t="s">
        <v>1117</v>
      </c>
      <c r="E424">
        <v>2013</v>
      </c>
      <c r="F424" t="s">
        <v>699</v>
      </c>
      <c r="G424" t="s">
        <v>743</v>
      </c>
      <c r="H424" t="s">
        <v>1195</v>
      </c>
      <c r="I424" t="s">
        <v>1196</v>
      </c>
      <c r="J424" t="s">
        <v>1120</v>
      </c>
      <c r="K424" t="s">
        <v>1121</v>
      </c>
      <c r="L424" t="s">
        <v>1724</v>
      </c>
      <c r="M424" t="s">
        <v>807</v>
      </c>
      <c r="N424" t="s">
        <v>1195</v>
      </c>
      <c r="O424" t="s">
        <v>1196</v>
      </c>
      <c r="P424" t="s">
        <v>1002</v>
      </c>
      <c r="Q424" t="s">
        <v>2173</v>
      </c>
      <c r="R424">
        <v>2014</v>
      </c>
      <c r="S424" t="s">
        <v>2174</v>
      </c>
      <c r="T424" t="s">
        <v>2175</v>
      </c>
      <c r="U424">
        <v>5.42</v>
      </c>
      <c r="V424" t="s">
        <v>1126</v>
      </c>
      <c r="W424" t="s">
        <v>1127</v>
      </c>
      <c r="Y424">
        <v>1</v>
      </c>
      <c r="AA424">
        <v>0</v>
      </c>
      <c r="AB424">
        <v>0</v>
      </c>
      <c r="AD424">
        <v>0</v>
      </c>
      <c r="AE424">
        <v>0</v>
      </c>
      <c r="AF424">
        <v>159635</v>
      </c>
      <c r="AG424">
        <v>159635</v>
      </c>
    </row>
    <row r="425" spans="1:33" hidden="1" x14ac:dyDescent="0.25">
      <c r="A425" t="s">
        <v>1723</v>
      </c>
      <c r="B425" t="s">
        <v>680</v>
      </c>
      <c r="C425" t="s">
        <v>163</v>
      </c>
      <c r="D425" t="s">
        <v>1117</v>
      </c>
      <c r="E425">
        <v>2013</v>
      </c>
      <c r="F425" t="s">
        <v>709</v>
      </c>
      <c r="G425" t="s">
        <v>743</v>
      </c>
      <c r="H425" t="s">
        <v>1195</v>
      </c>
      <c r="I425" t="s">
        <v>1196</v>
      </c>
      <c r="J425" t="s">
        <v>1120</v>
      </c>
      <c r="K425" t="s">
        <v>1121</v>
      </c>
      <c r="L425" t="s">
        <v>2009</v>
      </c>
      <c r="M425" t="s">
        <v>834</v>
      </c>
      <c r="N425" t="s">
        <v>1195</v>
      </c>
      <c r="O425" t="s">
        <v>1196</v>
      </c>
      <c r="P425" t="s">
        <v>1083</v>
      </c>
      <c r="Q425" t="s">
        <v>2176</v>
      </c>
      <c r="R425">
        <v>2014</v>
      </c>
      <c r="S425" t="s">
        <v>2177</v>
      </c>
      <c r="T425" t="s">
        <v>2177</v>
      </c>
      <c r="U425">
        <v>4.0999999999999996</v>
      </c>
      <c r="V425" t="s">
        <v>1138</v>
      </c>
      <c r="W425" t="s">
        <v>1127</v>
      </c>
      <c r="Y425">
        <v>1</v>
      </c>
      <c r="AA425">
        <v>0</v>
      </c>
      <c r="AB425">
        <v>0</v>
      </c>
      <c r="AD425">
        <v>0</v>
      </c>
      <c r="AE425">
        <v>0</v>
      </c>
      <c r="AF425">
        <v>48162</v>
      </c>
      <c r="AG425">
        <v>48162</v>
      </c>
    </row>
    <row r="426" spans="1:33" hidden="1" x14ac:dyDescent="0.25">
      <c r="A426" t="s">
        <v>1723</v>
      </c>
      <c r="B426" t="s">
        <v>680</v>
      </c>
      <c r="C426" t="s">
        <v>163</v>
      </c>
      <c r="D426" t="s">
        <v>1117</v>
      </c>
      <c r="E426">
        <v>2014</v>
      </c>
      <c r="F426" t="s">
        <v>678</v>
      </c>
      <c r="G426" t="s">
        <v>743</v>
      </c>
      <c r="H426" t="s">
        <v>1195</v>
      </c>
      <c r="I426" t="s">
        <v>1196</v>
      </c>
      <c r="J426" t="s">
        <v>1120</v>
      </c>
      <c r="K426" t="s">
        <v>1121</v>
      </c>
      <c r="L426" t="s">
        <v>1348</v>
      </c>
      <c r="M426" t="s">
        <v>754</v>
      </c>
      <c r="N426" t="s">
        <v>1195</v>
      </c>
      <c r="O426" t="s">
        <v>1196</v>
      </c>
      <c r="P426" t="s">
        <v>1083</v>
      </c>
      <c r="Q426" t="s">
        <v>2178</v>
      </c>
      <c r="R426">
        <v>2015</v>
      </c>
      <c r="S426" t="s">
        <v>2179</v>
      </c>
      <c r="T426" t="s">
        <v>2179</v>
      </c>
      <c r="V426" t="s">
        <v>1138</v>
      </c>
      <c r="W426" t="s">
        <v>1127</v>
      </c>
      <c r="Y426">
        <v>1</v>
      </c>
      <c r="AA426">
        <v>0</v>
      </c>
      <c r="AB426">
        <v>0</v>
      </c>
      <c r="AD426">
        <v>0</v>
      </c>
      <c r="AE426">
        <v>0</v>
      </c>
      <c r="AF426">
        <v>337095</v>
      </c>
      <c r="AG426">
        <v>337095</v>
      </c>
    </row>
    <row r="427" spans="1:33" hidden="1" x14ac:dyDescent="0.25">
      <c r="A427" t="s">
        <v>1723</v>
      </c>
      <c r="B427" t="s">
        <v>680</v>
      </c>
      <c r="C427" t="s">
        <v>163</v>
      </c>
      <c r="D427" t="s">
        <v>1117</v>
      </c>
      <c r="E427">
        <v>2014</v>
      </c>
      <c r="F427" t="s">
        <v>680</v>
      </c>
      <c r="G427" t="s">
        <v>743</v>
      </c>
      <c r="H427" t="s">
        <v>1195</v>
      </c>
      <c r="I427" t="s">
        <v>1196</v>
      </c>
      <c r="J427" t="s">
        <v>1120</v>
      </c>
      <c r="K427" t="s">
        <v>1121</v>
      </c>
      <c r="L427" t="s">
        <v>1749</v>
      </c>
      <c r="M427" t="s">
        <v>768</v>
      </c>
      <c r="N427" t="s">
        <v>1195</v>
      </c>
      <c r="O427" t="s">
        <v>1196</v>
      </c>
      <c r="P427" t="s">
        <v>1083</v>
      </c>
      <c r="Q427" t="s">
        <v>2180</v>
      </c>
      <c r="R427">
        <v>2015</v>
      </c>
      <c r="S427" t="s">
        <v>2179</v>
      </c>
      <c r="T427" t="s">
        <v>2179</v>
      </c>
      <c r="V427" t="s">
        <v>1138</v>
      </c>
      <c r="W427" t="s">
        <v>1127</v>
      </c>
      <c r="Y427">
        <v>1</v>
      </c>
      <c r="AA427">
        <v>0</v>
      </c>
      <c r="AB427">
        <v>0</v>
      </c>
      <c r="AD427">
        <v>0</v>
      </c>
      <c r="AE427">
        <v>0</v>
      </c>
      <c r="AF427">
        <v>1249814</v>
      </c>
      <c r="AG427">
        <v>1249814</v>
      </c>
    </row>
    <row r="428" spans="1:33" hidden="1" x14ac:dyDescent="0.25">
      <c r="A428" t="s">
        <v>1723</v>
      </c>
      <c r="B428" t="s">
        <v>680</v>
      </c>
      <c r="C428" t="s">
        <v>163</v>
      </c>
      <c r="D428" t="s">
        <v>1117</v>
      </c>
      <c r="E428">
        <v>2014</v>
      </c>
      <c r="F428" t="s">
        <v>680</v>
      </c>
      <c r="G428" t="s">
        <v>743</v>
      </c>
      <c r="H428" t="s">
        <v>1195</v>
      </c>
      <c r="I428" t="s">
        <v>1196</v>
      </c>
      <c r="J428" t="s">
        <v>1120</v>
      </c>
      <c r="K428" t="s">
        <v>1121</v>
      </c>
      <c r="L428" t="s">
        <v>1749</v>
      </c>
      <c r="M428" t="s">
        <v>768</v>
      </c>
      <c r="N428" t="s">
        <v>1195</v>
      </c>
      <c r="O428" t="s">
        <v>1196</v>
      </c>
      <c r="P428" t="s">
        <v>1083</v>
      </c>
      <c r="Q428" t="s">
        <v>2181</v>
      </c>
      <c r="R428">
        <v>2015</v>
      </c>
      <c r="S428" t="s">
        <v>2182</v>
      </c>
      <c r="T428" t="s">
        <v>2182</v>
      </c>
      <c r="V428" t="s">
        <v>1138</v>
      </c>
      <c r="W428" t="s">
        <v>1127</v>
      </c>
      <c r="Y428">
        <v>1</v>
      </c>
      <c r="AA428">
        <v>0</v>
      </c>
      <c r="AB428">
        <v>0</v>
      </c>
      <c r="AD428">
        <v>0</v>
      </c>
      <c r="AE428">
        <v>0</v>
      </c>
      <c r="AF428">
        <v>1144661</v>
      </c>
      <c r="AG428">
        <v>1144661</v>
      </c>
    </row>
    <row r="429" spans="1:33" hidden="1" x14ac:dyDescent="0.25">
      <c r="A429" t="s">
        <v>1723</v>
      </c>
      <c r="B429" t="s">
        <v>680</v>
      </c>
      <c r="C429" t="s">
        <v>163</v>
      </c>
      <c r="D429" t="s">
        <v>1117</v>
      </c>
      <c r="E429">
        <v>2014</v>
      </c>
      <c r="F429" t="s">
        <v>699</v>
      </c>
      <c r="G429" t="s">
        <v>743</v>
      </c>
      <c r="H429" t="s">
        <v>1195</v>
      </c>
      <c r="I429" t="s">
        <v>1196</v>
      </c>
      <c r="J429" t="s">
        <v>1120</v>
      </c>
      <c r="K429" t="s">
        <v>1121</v>
      </c>
      <c r="L429" t="s">
        <v>1337</v>
      </c>
      <c r="M429" t="s">
        <v>778</v>
      </c>
      <c r="N429" t="s">
        <v>1195</v>
      </c>
      <c r="O429" t="s">
        <v>1196</v>
      </c>
      <c r="P429" t="s">
        <v>1083</v>
      </c>
      <c r="Q429" t="s">
        <v>2183</v>
      </c>
      <c r="R429">
        <v>2015</v>
      </c>
      <c r="S429" t="s">
        <v>2182</v>
      </c>
      <c r="T429" t="s">
        <v>2182</v>
      </c>
      <c r="V429" t="s">
        <v>1138</v>
      </c>
      <c r="W429" t="s">
        <v>1127</v>
      </c>
      <c r="Y429">
        <v>1</v>
      </c>
      <c r="AA429">
        <v>0</v>
      </c>
      <c r="AB429">
        <v>0</v>
      </c>
      <c r="AD429">
        <v>0</v>
      </c>
      <c r="AE429">
        <v>0</v>
      </c>
      <c r="AF429">
        <v>164614</v>
      </c>
      <c r="AG429">
        <v>164614</v>
      </c>
    </row>
    <row r="430" spans="1:33" hidden="1" x14ac:dyDescent="0.25">
      <c r="A430" t="s">
        <v>1723</v>
      </c>
      <c r="B430" t="s">
        <v>680</v>
      </c>
      <c r="C430" t="s">
        <v>163</v>
      </c>
      <c r="D430" t="s">
        <v>1117</v>
      </c>
      <c r="E430">
        <v>2014</v>
      </c>
      <c r="F430" t="s">
        <v>699</v>
      </c>
      <c r="G430" t="s">
        <v>743</v>
      </c>
      <c r="H430" t="s">
        <v>1195</v>
      </c>
      <c r="I430" t="s">
        <v>1196</v>
      </c>
      <c r="J430" t="s">
        <v>1120</v>
      </c>
      <c r="K430" t="s">
        <v>1121</v>
      </c>
      <c r="L430" t="s">
        <v>1724</v>
      </c>
      <c r="M430" t="s">
        <v>807</v>
      </c>
      <c r="N430" t="s">
        <v>1195</v>
      </c>
      <c r="O430" t="s">
        <v>1196</v>
      </c>
      <c r="P430" t="s">
        <v>1002</v>
      </c>
      <c r="Q430" t="s">
        <v>2184</v>
      </c>
      <c r="R430">
        <v>2015</v>
      </c>
      <c r="S430" t="s">
        <v>2182</v>
      </c>
      <c r="T430" t="s">
        <v>2182</v>
      </c>
      <c r="V430" t="s">
        <v>1138</v>
      </c>
      <c r="W430" t="s">
        <v>1127</v>
      </c>
      <c r="Y430">
        <v>1</v>
      </c>
      <c r="AA430">
        <v>0</v>
      </c>
      <c r="AB430">
        <v>0</v>
      </c>
      <c r="AD430">
        <v>0</v>
      </c>
      <c r="AE430">
        <v>0</v>
      </c>
      <c r="AF430">
        <v>163968</v>
      </c>
      <c r="AG430">
        <v>163968</v>
      </c>
    </row>
    <row r="431" spans="1:33" hidden="1" x14ac:dyDescent="0.25">
      <c r="A431" t="s">
        <v>1723</v>
      </c>
      <c r="B431" t="s">
        <v>680</v>
      </c>
      <c r="C431" t="s">
        <v>163</v>
      </c>
      <c r="D431" t="s">
        <v>1117</v>
      </c>
      <c r="E431">
        <v>2014</v>
      </c>
      <c r="F431" t="s">
        <v>709</v>
      </c>
      <c r="G431" t="s">
        <v>743</v>
      </c>
      <c r="H431" t="s">
        <v>1195</v>
      </c>
      <c r="I431" t="s">
        <v>1196</v>
      </c>
      <c r="J431" t="s">
        <v>1120</v>
      </c>
      <c r="K431" t="s">
        <v>1121</v>
      </c>
      <c r="L431" t="s">
        <v>1724</v>
      </c>
      <c r="M431" t="s">
        <v>709</v>
      </c>
      <c r="N431" t="s">
        <v>1195</v>
      </c>
      <c r="O431" t="s">
        <v>1196</v>
      </c>
      <c r="P431" t="s">
        <v>1002</v>
      </c>
      <c r="Q431" t="s">
        <v>2185</v>
      </c>
      <c r="R431">
        <v>2015</v>
      </c>
      <c r="S431" t="s">
        <v>2186</v>
      </c>
      <c r="T431" t="s">
        <v>2186</v>
      </c>
      <c r="U431">
        <v>5.31</v>
      </c>
      <c r="V431" t="s">
        <v>1126</v>
      </c>
      <c r="W431" t="s">
        <v>1127</v>
      </c>
      <c r="Y431">
        <v>1</v>
      </c>
      <c r="AA431">
        <v>0</v>
      </c>
      <c r="AB431">
        <v>0</v>
      </c>
      <c r="AD431">
        <v>0</v>
      </c>
      <c r="AE431">
        <v>0</v>
      </c>
      <c r="AF431">
        <v>47800</v>
      </c>
      <c r="AG431">
        <v>47800</v>
      </c>
    </row>
    <row r="432" spans="1:33" hidden="1" x14ac:dyDescent="0.25">
      <c r="A432" t="s">
        <v>1723</v>
      </c>
      <c r="B432" t="s">
        <v>680</v>
      </c>
      <c r="C432" t="s">
        <v>163</v>
      </c>
      <c r="D432" t="s">
        <v>1117</v>
      </c>
      <c r="E432">
        <v>2015</v>
      </c>
      <c r="F432" t="s">
        <v>678</v>
      </c>
      <c r="G432" t="s">
        <v>743</v>
      </c>
      <c r="H432" t="s">
        <v>1195</v>
      </c>
      <c r="I432" t="s">
        <v>1196</v>
      </c>
      <c r="J432" t="s">
        <v>1120</v>
      </c>
      <c r="K432" t="s">
        <v>1121</v>
      </c>
      <c r="L432" t="s">
        <v>1348</v>
      </c>
      <c r="M432" t="s">
        <v>754</v>
      </c>
      <c r="N432" t="s">
        <v>1195</v>
      </c>
      <c r="O432" t="s">
        <v>1196</v>
      </c>
      <c r="P432" t="s">
        <v>1083</v>
      </c>
      <c r="Q432" t="s">
        <v>2187</v>
      </c>
      <c r="R432">
        <v>2016</v>
      </c>
      <c r="S432" t="s">
        <v>2188</v>
      </c>
      <c r="T432" t="s">
        <v>2188</v>
      </c>
      <c r="U432">
        <v>6.85</v>
      </c>
      <c r="V432" t="s">
        <v>1138</v>
      </c>
      <c r="W432" t="s">
        <v>1127</v>
      </c>
      <c r="Y432">
        <v>1</v>
      </c>
      <c r="AA432">
        <v>0</v>
      </c>
      <c r="AB432">
        <v>0</v>
      </c>
      <c r="AD432">
        <v>0</v>
      </c>
      <c r="AE432">
        <v>0</v>
      </c>
      <c r="AF432">
        <v>374772</v>
      </c>
      <c r="AG432">
        <v>374772</v>
      </c>
    </row>
    <row r="433" spans="1:33" hidden="1" x14ac:dyDescent="0.25">
      <c r="A433" t="s">
        <v>1723</v>
      </c>
      <c r="B433" t="s">
        <v>680</v>
      </c>
      <c r="C433" t="s">
        <v>163</v>
      </c>
      <c r="D433" t="s">
        <v>1117</v>
      </c>
      <c r="E433">
        <v>2015</v>
      </c>
      <c r="F433" t="s">
        <v>680</v>
      </c>
      <c r="G433" t="s">
        <v>743</v>
      </c>
      <c r="H433" t="s">
        <v>1195</v>
      </c>
      <c r="I433" t="s">
        <v>1196</v>
      </c>
      <c r="J433" t="s">
        <v>1120</v>
      </c>
      <c r="K433" t="s">
        <v>1121</v>
      </c>
      <c r="L433" t="s">
        <v>1749</v>
      </c>
      <c r="M433" t="s">
        <v>768</v>
      </c>
      <c r="N433" t="s">
        <v>1195</v>
      </c>
      <c r="O433" t="s">
        <v>1196</v>
      </c>
      <c r="P433" t="s">
        <v>1083</v>
      </c>
      <c r="Q433" t="s">
        <v>2189</v>
      </c>
      <c r="R433">
        <v>2016</v>
      </c>
      <c r="S433" t="s">
        <v>2190</v>
      </c>
      <c r="T433" t="s">
        <v>2190</v>
      </c>
      <c r="U433">
        <v>6.05</v>
      </c>
      <c r="V433" t="s">
        <v>1138</v>
      </c>
      <c r="W433" t="s">
        <v>1127</v>
      </c>
      <c r="Y433">
        <v>1</v>
      </c>
      <c r="AA433">
        <v>0</v>
      </c>
      <c r="AB433">
        <v>0</v>
      </c>
      <c r="AD433">
        <v>0</v>
      </c>
      <c r="AE433">
        <v>0</v>
      </c>
      <c r="AF433">
        <v>1410441</v>
      </c>
      <c r="AG433">
        <v>1410441</v>
      </c>
    </row>
    <row r="434" spans="1:33" hidden="1" x14ac:dyDescent="0.25">
      <c r="A434" t="s">
        <v>1723</v>
      </c>
      <c r="B434" t="s">
        <v>680</v>
      </c>
      <c r="C434" t="s">
        <v>163</v>
      </c>
      <c r="D434" t="s">
        <v>1117</v>
      </c>
      <c r="E434">
        <v>2015</v>
      </c>
      <c r="F434" t="s">
        <v>680</v>
      </c>
      <c r="G434" t="s">
        <v>743</v>
      </c>
      <c r="H434" t="s">
        <v>1195</v>
      </c>
      <c r="I434" t="s">
        <v>1196</v>
      </c>
      <c r="J434" t="s">
        <v>1120</v>
      </c>
      <c r="K434" t="s">
        <v>1121</v>
      </c>
      <c r="L434" t="s">
        <v>1749</v>
      </c>
      <c r="M434" t="s">
        <v>768</v>
      </c>
      <c r="N434" t="s">
        <v>1195</v>
      </c>
      <c r="O434" t="s">
        <v>1196</v>
      </c>
      <c r="P434" t="s">
        <v>1083</v>
      </c>
      <c r="Q434" t="s">
        <v>2191</v>
      </c>
      <c r="R434">
        <v>2016</v>
      </c>
      <c r="S434" t="s">
        <v>2192</v>
      </c>
      <c r="T434" t="s">
        <v>2192</v>
      </c>
      <c r="U434">
        <v>8.09</v>
      </c>
      <c r="V434" t="s">
        <v>1138</v>
      </c>
      <c r="W434" t="s">
        <v>1127</v>
      </c>
      <c r="Y434">
        <v>1</v>
      </c>
      <c r="AA434">
        <v>0</v>
      </c>
      <c r="AB434">
        <v>0</v>
      </c>
      <c r="AD434">
        <v>0</v>
      </c>
      <c r="AE434">
        <v>0</v>
      </c>
      <c r="AF434">
        <v>1248293</v>
      </c>
      <c r="AG434">
        <v>1248293</v>
      </c>
    </row>
    <row r="435" spans="1:33" hidden="1" x14ac:dyDescent="0.25">
      <c r="A435" t="s">
        <v>1723</v>
      </c>
      <c r="B435" t="s">
        <v>680</v>
      </c>
      <c r="C435" t="s">
        <v>163</v>
      </c>
      <c r="D435" t="s">
        <v>1117</v>
      </c>
      <c r="E435">
        <v>2015</v>
      </c>
      <c r="F435" t="s">
        <v>699</v>
      </c>
      <c r="G435" t="s">
        <v>743</v>
      </c>
      <c r="H435" t="s">
        <v>1195</v>
      </c>
      <c r="I435" t="s">
        <v>1196</v>
      </c>
      <c r="J435" t="s">
        <v>1120</v>
      </c>
      <c r="K435" t="s">
        <v>1121</v>
      </c>
      <c r="L435" t="s">
        <v>2151</v>
      </c>
      <c r="M435" t="s">
        <v>807</v>
      </c>
      <c r="N435" t="s">
        <v>1195</v>
      </c>
      <c r="O435" t="s">
        <v>1196</v>
      </c>
      <c r="P435" t="s">
        <v>1002</v>
      </c>
      <c r="Q435" t="s">
        <v>2193</v>
      </c>
      <c r="R435">
        <v>2016</v>
      </c>
      <c r="S435" t="s">
        <v>2194</v>
      </c>
      <c r="T435" t="s">
        <v>2194</v>
      </c>
      <c r="U435">
        <v>5.44</v>
      </c>
      <c r="V435" t="s">
        <v>1126</v>
      </c>
      <c r="W435" t="s">
        <v>1127</v>
      </c>
      <c r="Y435">
        <v>1</v>
      </c>
      <c r="AA435">
        <v>0</v>
      </c>
      <c r="AB435">
        <v>0</v>
      </c>
      <c r="AD435">
        <v>0</v>
      </c>
      <c r="AE435">
        <v>0</v>
      </c>
      <c r="AF435">
        <v>53705</v>
      </c>
      <c r="AG435">
        <v>53705</v>
      </c>
    </row>
    <row r="436" spans="1:33" hidden="1" x14ac:dyDescent="0.25">
      <c r="A436" t="s">
        <v>1723</v>
      </c>
      <c r="B436" t="s">
        <v>680</v>
      </c>
      <c r="C436" t="s">
        <v>163</v>
      </c>
      <c r="D436" t="s">
        <v>1117</v>
      </c>
      <c r="E436">
        <v>2016</v>
      </c>
      <c r="F436" t="s">
        <v>678</v>
      </c>
      <c r="G436" t="s">
        <v>743</v>
      </c>
      <c r="H436" t="s">
        <v>1195</v>
      </c>
      <c r="I436" t="s">
        <v>1196</v>
      </c>
      <c r="J436" t="s">
        <v>1120</v>
      </c>
      <c r="K436" t="s">
        <v>1121</v>
      </c>
      <c r="L436" t="s">
        <v>1348</v>
      </c>
      <c r="M436" t="s">
        <v>754</v>
      </c>
      <c r="N436" t="s">
        <v>1195</v>
      </c>
      <c r="O436" t="s">
        <v>1196</v>
      </c>
      <c r="P436" t="s">
        <v>1083</v>
      </c>
      <c r="Q436" t="s">
        <v>2195</v>
      </c>
      <c r="R436">
        <v>2017</v>
      </c>
      <c r="S436" t="s">
        <v>2196</v>
      </c>
      <c r="T436" t="s">
        <v>2196</v>
      </c>
      <c r="U436">
        <v>5.72</v>
      </c>
      <c r="V436" t="s">
        <v>1138</v>
      </c>
      <c r="W436" t="s">
        <v>1127</v>
      </c>
      <c r="Y436">
        <v>1</v>
      </c>
      <c r="AA436">
        <v>0</v>
      </c>
      <c r="AB436">
        <v>0</v>
      </c>
      <c r="AD436">
        <v>0</v>
      </c>
      <c r="AE436">
        <v>0</v>
      </c>
      <c r="AF436">
        <v>306031</v>
      </c>
      <c r="AG436">
        <v>306031</v>
      </c>
    </row>
    <row r="437" spans="1:33" hidden="1" x14ac:dyDescent="0.25">
      <c r="A437" t="s">
        <v>1723</v>
      </c>
      <c r="B437" t="s">
        <v>680</v>
      </c>
      <c r="C437" t="s">
        <v>163</v>
      </c>
      <c r="D437" t="s">
        <v>1117</v>
      </c>
      <c r="E437">
        <v>2016</v>
      </c>
      <c r="F437" t="s">
        <v>680</v>
      </c>
      <c r="G437" t="s">
        <v>743</v>
      </c>
      <c r="H437" t="s">
        <v>1195</v>
      </c>
      <c r="I437" t="s">
        <v>1196</v>
      </c>
      <c r="J437" t="s">
        <v>1120</v>
      </c>
      <c r="K437" t="s">
        <v>1121</v>
      </c>
      <c r="L437" t="s">
        <v>1749</v>
      </c>
      <c r="M437" t="s">
        <v>768</v>
      </c>
      <c r="N437" t="s">
        <v>1195</v>
      </c>
      <c r="O437" t="s">
        <v>1196</v>
      </c>
      <c r="P437" t="s">
        <v>1083</v>
      </c>
      <c r="Q437" t="s">
        <v>2197</v>
      </c>
      <c r="R437">
        <v>2017</v>
      </c>
      <c r="S437" t="s">
        <v>2198</v>
      </c>
      <c r="T437" t="s">
        <v>2198</v>
      </c>
      <c r="U437">
        <v>5.5</v>
      </c>
      <c r="V437" t="s">
        <v>1138</v>
      </c>
      <c r="W437" t="s">
        <v>1127</v>
      </c>
      <c r="Y437">
        <v>1</v>
      </c>
      <c r="AA437">
        <v>0</v>
      </c>
      <c r="AB437">
        <v>0</v>
      </c>
      <c r="AD437">
        <v>0</v>
      </c>
      <c r="AE437">
        <v>0</v>
      </c>
      <c r="AF437">
        <v>1307818</v>
      </c>
      <c r="AG437">
        <v>1307818</v>
      </c>
    </row>
    <row r="438" spans="1:33" hidden="1" x14ac:dyDescent="0.25">
      <c r="A438" t="s">
        <v>1723</v>
      </c>
      <c r="B438" t="s">
        <v>680</v>
      </c>
      <c r="C438" t="s">
        <v>163</v>
      </c>
      <c r="D438" t="s">
        <v>1117</v>
      </c>
      <c r="E438">
        <v>2016</v>
      </c>
      <c r="F438" t="s">
        <v>680</v>
      </c>
      <c r="G438" t="s">
        <v>743</v>
      </c>
      <c r="H438" t="s">
        <v>1195</v>
      </c>
      <c r="I438" t="s">
        <v>1196</v>
      </c>
      <c r="J438" t="s">
        <v>1120</v>
      </c>
      <c r="K438" t="s">
        <v>1121</v>
      </c>
      <c r="L438" t="s">
        <v>1749</v>
      </c>
      <c r="M438" t="s">
        <v>768</v>
      </c>
      <c r="N438" t="s">
        <v>1195</v>
      </c>
      <c r="O438" t="s">
        <v>1196</v>
      </c>
      <c r="P438" t="s">
        <v>1083</v>
      </c>
      <c r="Q438" t="s">
        <v>2199</v>
      </c>
      <c r="R438">
        <v>2017</v>
      </c>
      <c r="S438" t="s">
        <v>2200</v>
      </c>
      <c r="T438" t="s">
        <v>2200</v>
      </c>
      <c r="U438">
        <v>4.5</v>
      </c>
      <c r="V438" t="s">
        <v>1138</v>
      </c>
      <c r="W438" t="s">
        <v>1127</v>
      </c>
      <c r="Y438">
        <v>1</v>
      </c>
      <c r="AA438">
        <v>0</v>
      </c>
      <c r="AB438">
        <v>0</v>
      </c>
      <c r="AD438">
        <v>0</v>
      </c>
      <c r="AE438">
        <v>0</v>
      </c>
      <c r="AF438">
        <v>1237086</v>
      </c>
      <c r="AG438">
        <v>1237086</v>
      </c>
    </row>
    <row r="439" spans="1:33" hidden="1" x14ac:dyDescent="0.25">
      <c r="A439" t="s">
        <v>1723</v>
      </c>
      <c r="B439" t="s">
        <v>680</v>
      </c>
      <c r="C439" t="s">
        <v>163</v>
      </c>
      <c r="D439" t="s">
        <v>1117</v>
      </c>
      <c r="E439">
        <v>2016</v>
      </c>
      <c r="F439" t="s">
        <v>680</v>
      </c>
      <c r="G439" t="s">
        <v>743</v>
      </c>
      <c r="H439" t="s">
        <v>1195</v>
      </c>
      <c r="I439" t="s">
        <v>1196</v>
      </c>
      <c r="J439" t="s">
        <v>1120</v>
      </c>
      <c r="K439" t="s">
        <v>1121</v>
      </c>
      <c r="L439" t="s">
        <v>1724</v>
      </c>
      <c r="M439" t="s">
        <v>680</v>
      </c>
      <c r="N439" t="s">
        <v>1195</v>
      </c>
      <c r="O439" t="s">
        <v>1196</v>
      </c>
      <c r="P439" t="s">
        <v>996</v>
      </c>
      <c r="Q439" t="s">
        <v>2201</v>
      </c>
      <c r="R439">
        <v>2017</v>
      </c>
      <c r="S439" t="s">
        <v>2202</v>
      </c>
      <c r="T439" t="s">
        <v>2202</v>
      </c>
      <c r="U439">
        <v>1.86</v>
      </c>
      <c r="V439" t="s">
        <v>1138</v>
      </c>
      <c r="W439" t="s">
        <v>1127</v>
      </c>
      <c r="Y439">
        <v>1</v>
      </c>
      <c r="AA439">
        <v>0</v>
      </c>
      <c r="AB439">
        <v>0</v>
      </c>
      <c r="AD439">
        <v>0</v>
      </c>
      <c r="AE439">
        <v>0</v>
      </c>
      <c r="AF439">
        <v>518563</v>
      </c>
      <c r="AG439">
        <v>518563</v>
      </c>
    </row>
    <row r="440" spans="1:33" hidden="1" x14ac:dyDescent="0.25">
      <c r="A440" t="s">
        <v>1723</v>
      </c>
      <c r="B440" t="s">
        <v>680</v>
      </c>
      <c r="C440" t="s">
        <v>163</v>
      </c>
      <c r="D440" t="s">
        <v>1117</v>
      </c>
      <c r="E440">
        <v>2016</v>
      </c>
      <c r="F440" t="s">
        <v>699</v>
      </c>
      <c r="G440" t="s">
        <v>743</v>
      </c>
      <c r="H440" t="s">
        <v>1195</v>
      </c>
      <c r="I440" t="s">
        <v>1196</v>
      </c>
      <c r="J440" t="s">
        <v>1120</v>
      </c>
      <c r="K440" t="s">
        <v>1121</v>
      </c>
      <c r="L440" t="s">
        <v>1337</v>
      </c>
      <c r="M440" t="s">
        <v>778</v>
      </c>
      <c r="N440" t="s">
        <v>1195</v>
      </c>
      <c r="O440" t="s">
        <v>1196</v>
      </c>
      <c r="P440" t="s">
        <v>1083</v>
      </c>
      <c r="Q440" t="s">
        <v>2203</v>
      </c>
      <c r="R440">
        <v>2017</v>
      </c>
      <c r="S440" t="s">
        <v>2204</v>
      </c>
      <c r="T440" t="s">
        <v>2204</v>
      </c>
      <c r="U440">
        <v>6.16</v>
      </c>
      <c r="V440" t="s">
        <v>1138</v>
      </c>
      <c r="W440" t="s">
        <v>1127</v>
      </c>
      <c r="Y440">
        <v>1</v>
      </c>
      <c r="AA440">
        <v>0</v>
      </c>
      <c r="AB440">
        <v>0</v>
      </c>
      <c r="AD440">
        <v>0</v>
      </c>
      <c r="AE440">
        <v>0</v>
      </c>
      <c r="AF440">
        <v>186513</v>
      </c>
      <c r="AG440">
        <v>186513</v>
      </c>
    </row>
    <row r="441" spans="1:33" hidden="1" x14ac:dyDescent="0.25">
      <c r="A441" t="s">
        <v>1723</v>
      </c>
      <c r="B441" t="s">
        <v>680</v>
      </c>
      <c r="C441" t="s">
        <v>163</v>
      </c>
      <c r="D441" t="s">
        <v>1117</v>
      </c>
      <c r="E441">
        <v>2016</v>
      </c>
      <c r="F441" t="s">
        <v>699</v>
      </c>
      <c r="G441" t="s">
        <v>743</v>
      </c>
      <c r="H441" t="s">
        <v>1195</v>
      </c>
      <c r="I441" t="s">
        <v>1196</v>
      </c>
      <c r="J441" t="s">
        <v>1120</v>
      </c>
      <c r="K441" t="s">
        <v>1121</v>
      </c>
      <c r="L441" t="s">
        <v>2151</v>
      </c>
      <c r="M441" t="s">
        <v>807</v>
      </c>
      <c r="N441" t="s">
        <v>1195</v>
      </c>
      <c r="O441" t="s">
        <v>1196</v>
      </c>
      <c r="P441" t="s">
        <v>1002</v>
      </c>
      <c r="Q441" t="s">
        <v>2205</v>
      </c>
      <c r="R441">
        <v>2017</v>
      </c>
      <c r="S441" t="s">
        <v>2206</v>
      </c>
      <c r="T441" t="s">
        <v>2206</v>
      </c>
      <c r="U441">
        <v>5.33</v>
      </c>
      <c r="V441" t="s">
        <v>1126</v>
      </c>
      <c r="W441" t="s">
        <v>1127</v>
      </c>
      <c r="Y441">
        <v>1</v>
      </c>
      <c r="AA441">
        <v>0</v>
      </c>
      <c r="AB441">
        <v>0</v>
      </c>
      <c r="AD441">
        <v>0</v>
      </c>
      <c r="AE441">
        <v>0</v>
      </c>
      <c r="AF441">
        <v>297431</v>
      </c>
      <c r="AG441">
        <v>297431</v>
      </c>
    </row>
    <row r="442" spans="1:33" hidden="1" x14ac:dyDescent="0.25">
      <c r="A442" t="s">
        <v>1723</v>
      </c>
      <c r="B442" t="s">
        <v>680</v>
      </c>
      <c r="C442" t="s">
        <v>163</v>
      </c>
      <c r="D442" t="s">
        <v>1117</v>
      </c>
      <c r="E442">
        <v>2017</v>
      </c>
      <c r="F442" t="s">
        <v>678</v>
      </c>
      <c r="G442" t="s">
        <v>743</v>
      </c>
      <c r="H442" t="s">
        <v>1195</v>
      </c>
      <c r="I442" t="s">
        <v>1196</v>
      </c>
      <c r="J442" t="s">
        <v>1120</v>
      </c>
      <c r="K442" t="s">
        <v>1121</v>
      </c>
      <c r="L442" t="s">
        <v>1348</v>
      </c>
      <c r="M442" t="s">
        <v>754</v>
      </c>
      <c r="N442" t="s">
        <v>1195</v>
      </c>
      <c r="O442" t="s">
        <v>1196</v>
      </c>
      <c r="P442" t="s">
        <v>1083</v>
      </c>
      <c r="Q442" t="s">
        <v>2207</v>
      </c>
      <c r="R442">
        <v>2018</v>
      </c>
      <c r="S442" t="s">
        <v>1037</v>
      </c>
      <c r="T442" t="s">
        <v>1037</v>
      </c>
      <c r="U442">
        <v>8.86</v>
      </c>
      <c r="V442" t="s">
        <v>1138</v>
      </c>
      <c r="W442" t="s">
        <v>1127</v>
      </c>
      <c r="Y442">
        <v>1</v>
      </c>
      <c r="AA442">
        <v>0</v>
      </c>
      <c r="AB442">
        <v>0</v>
      </c>
      <c r="AD442">
        <v>0</v>
      </c>
      <c r="AE442">
        <v>0</v>
      </c>
      <c r="AF442">
        <v>310769</v>
      </c>
      <c r="AG442">
        <v>310769</v>
      </c>
    </row>
    <row r="443" spans="1:33" hidden="1" x14ac:dyDescent="0.25">
      <c r="A443" t="s">
        <v>1723</v>
      </c>
      <c r="B443" t="s">
        <v>680</v>
      </c>
      <c r="C443" t="s">
        <v>163</v>
      </c>
      <c r="D443" t="s">
        <v>1117</v>
      </c>
      <c r="E443">
        <v>2017</v>
      </c>
      <c r="F443" t="s">
        <v>680</v>
      </c>
      <c r="G443" t="s">
        <v>743</v>
      </c>
      <c r="H443" t="s">
        <v>1195</v>
      </c>
      <c r="I443" t="s">
        <v>1196</v>
      </c>
      <c r="J443" t="s">
        <v>1120</v>
      </c>
      <c r="K443" t="s">
        <v>1121</v>
      </c>
      <c r="L443" t="s">
        <v>1749</v>
      </c>
      <c r="M443" t="s">
        <v>768</v>
      </c>
      <c r="N443" t="s">
        <v>1195</v>
      </c>
      <c r="O443" t="s">
        <v>1196</v>
      </c>
      <c r="P443" t="s">
        <v>1083</v>
      </c>
      <c r="Q443" t="s">
        <v>2208</v>
      </c>
      <c r="R443">
        <v>2018</v>
      </c>
      <c r="S443" t="s">
        <v>2209</v>
      </c>
      <c r="T443" t="s">
        <v>2209</v>
      </c>
      <c r="U443">
        <v>5.31</v>
      </c>
      <c r="V443" t="s">
        <v>1138</v>
      </c>
      <c r="W443" t="s">
        <v>1127</v>
      </c>
      <c r="Y443">
        <v>1</v>
      </c>
      <c r="AA443">
        <v>0</v>
      </c>
      <c r="AB443">
        <v>0</v>
      </c>
      <c r="AD443">
        <v>0</v>
      </c>
      <c r="AE443">
        <v>0</v>
      </c>
      <c r="AF443">
        <v>1183707</v>
      </c>
      <c r="AG443">
        <v>1183707</v>
      </c>
    </row>
    <row r="444" spans="1:33" hidden="1" x14ac:dyDescent="0.25">
      <c r="A444" t="s">
        <v>1723</v>
      </c>
      <c r="B444" t="s">
        <v>680</v>
      </c>
      <c r="C444" t="s">
        <v>163</v>
      </c>
      <c r="D444" t="s">
        <v>1117</v>
      </c>
      <c r="E444">
        <v>2017</v>
      </c>
      <c r="F444" t="s">
        <v>680</v>
      </c>
      <c r="G444" t="s">
        <v>743</v>
      </c>
      <c r="H444" t="s">
        <v>1195</v>
      </c>
      <c r="I444" t="s">
        <v>1196</v>
      </c>
      <c r="J444" t="s">
        <v>1120</v>
      </c>
      <c r="K444" t="s">
        <v>1121</v>
      </c>
      <c r="L444" t="s">
        <v>1749</v>
      </c>
      <c r="M444" t="s">
        <v>768</v>
      </c>
      <c r="N444" t="s">
        <v>1195</v>
      </c>
      <c r="O444" t="s">
        <v>1196</v>
      </c>
      <c r="P444" t="s">
        <v>1083</v>
      </c>
      <c r="Q444" t="s">
        <v>2210</v>
      </c>
      <c r="R444">
        <v>2018</v>
      </c>
      <c r="S444" t="s">
        <v>2211</v>
      </c>
      <c r="T444" t="s">
        <v>2211</v>
      </c>
      <c r="U444">
        <v>5.96</v>
      </c>
      <c r="V444" t="s">
        <v>1138</v>
      </c>
      <c r="W444" t="s">
        <v>1127</v>
      </c>
      <c r="Y444">
        <v>1</v>
      </c>
      <c r="AA444">
        <v>0</v>
      </c>
      <c r="AB444">
        <v>0</v>
      </c>
      <c r="AD444">
        <v>0</v>
      </c>
      <c r="AE444">
        <v>0</v>
      </c>
      <c r="AF444">
        <v>1178864</v>
      </c>
      <c r="AG444">
        <v>1178864</v>
      </c>
    </row>
    <row r="445" spans="1:33" hidden="1" x14ac:dyDescent="0.25">
      <c r="A445" t="s">
        <v>1723</v>
      </c>
      <c r="B445" t="s">
        <v>680</v>
      </c>
      <c r="C445" t="s">
        <v>163</v>
      </c>
      <c r="D445" t="s">
        <v>1117</v>
      </c>
      <c r="E445">
        <v>2017</v>
      </c>
      <c r="F445" t="s">
        <v>680</v>
      </c>
      <c r="G445" t="s">
        <v>743</v>
      </c>
      <c r="H445" t="s">
        <v>1195</v>
      </c>
      <c r="I445" t="s">
        <v>1196</v>
      </c>
      <c r="J445" t="s">
        <v>1120</v>
      </c>
      <c r="K445" t="s">
        <v>1121</v>
      </c>
      <c r="L445" t="s">
        <v>1724</v>
      </c>
      <c r="M445" t="s">
        <v>680</v>
      </c>
      <c r="N445" t="s">
        <v>1195</v>
      </c>
      <c r="O445" t="s">
        <v>1196</v>
      </c>
      <c r="P445" t="s">
        <v>996</v>
      </c>
      <c r="Q445" t="s">
        <v>2212</v>
      </c>
      <c r="R445">
        <v>2018</v>
      </c>
      <c r="S445" t="s">
        <v>2213</v>
      </c>
      <c r="T445" t="s">
        <v>2214</v>
      </c>
      <c r="U445">
        <v>2.42</v>
      </c>
      <c r="V445" t="s">
        <v>1138</v>
      </c>
      <c r="W445" t="s">
        <v>1127</v>
      </c>
      <c r="Y445">
        <v>1</v>
      </c>
      <c r="AA445">
        <v>0</v>
      </c>
      <c r="AB445">
        <v>0</v>
      </c>
      <c r="AD445">
        <v>0</v>
      </c>
      <c r="AE445">
        <v>0</v>
      </c>
      <c r="AF445">
        <v>462856</v>
      </c>
      <c r="AG445">
        <v>462856</v>
      </c>
    </row>
    <row r="446" spans="1:33" hidden="1" x14ac:dyDescent="0.25">
      <c r="A446" t="s">
        <v>1723</v>
      </c>
      <c r="B446" t="s">
        <v>680</v>
      </c>
      <c r="C446" t="s">
        <v>163</v>
      </c>
      <c r="D446" t="s">
        <v>1117</v>
      </c>
      <c r="E446">
        <v>2017</v>
      </c>
      <c r="F446" t="s">
        <v>699</v>
      </c>
      <c r="G446" t="s">
        <v>743</v>
      </c>
      <c r="H446" t="s">
        <v>1195</v>
      </c>
      <c r="I446" t="s">
        <v>1196</v>
      </c>
      <c r="J446" t="s">
        <v>1120</v>
      </c>
      <c r="K446" t="s">
        <v>1121</v>
      </c>
      <c r="L446" t="s">
        <v>2151</v>
      </c>
      <c r="M446" t="s">
        <v>807</v>
      </c>
      <c r="N446" t="s">
        <v>1195</v>
      </c>
      <c r="O446" t="s">
        <v>1196</v>
      </c>
      <c r="P446" t="s">
        <v>1002</v>
      </c>
      <c r="Q446" t="s">
        <v>2215</v>
      </c>
      <c r="R446">
        <v>2018</v>
      </c>
      <c r="S446" t="s">
        <v>2214</v>
      </c>
      <c r="T446" t="s">
        <v>2214</v>
      </c>
      <c r="U446">
        <v>7.4</v>
      </c>
      <c r="V446" t="s">
        <v>1126</v>
      </c>
      <c r="W446" t="s">
        <v>1127</v>
      </c>
      <c r="Y446">
        <v>1</v>
      </c>
      <c r="AA446">
        <v>0</v>
      </c>
      <c r="AB446">
        <v>0</v>
      </c>
      <c r="AD446">
        <v>0</v>
      </c>
      <c r="AE446">
        <v>0</v>
      </c>
      <c r="AF446">
        <v>218279</v>
      </c>
      <c r="AG446">
        <v>218279</v>
      </c>
    </row>
    <row r="447" spans="1:33" hidden="1" x14ac:dyDescent="0.25">
      <c r="A447" t="s">
        <v>1723</v>
      </c>
      <c r="B447" t="s">
        <v>680</v>
      </c>
      <c r="C447" t="s">
        <v>163</v>
      </c>
      <c r="D447" t="s">
        <v>1117</v>
      </c>
      <c r="E447">
        <v>2018</v>
      </c>
      <c r="F447" t="s">
        <v>678</v>
      </c>
      <c r="G447" t="s">
        <v>743</v>
      </c>
      <c r="H447" t="s">
        <v>1195</v>
      </c>
      <c r="I447" t="s">
        <v>1196</v>
      </c>
      <c r="J447" t="s">
        <v>1120</v>
      </c>
      <c r="K447" t="s">
        <v>1121</v>
      </c>
      <c r="L447" t="s">
        <v>1348</v>
      </c>
      <c r="M447" t="s">
        <v>754</v>
      </c>
      <c r="N447" t="s">
        <v>1195</v>
      </c>
      <c r="O447" t="s">
        <v>1196</v>
      </c>
      <c r="P447" t="s">
        <v>1083</v>
      </c>
      <c r="Q447" t="s">
        <v>2216</v>
      </c>
      <c r="R447">
        <v>2019</v>
      </c>
      <c r="S447" t="s">
        <v>2217</v>
      </c>
      <c r="T447" t="s">
        <v>2217</v>
      </c>
      <c r="U447">
        <v>5.54</v>
      </c>
      <c r="V447" t="s">
        <v>1138</v>
      </c>
      <c r="W447" t="s">
        <v>1127</v>
      </c>
      <c r="Y447">
        <v>1</v>
      </c>
      <c r="AA447">
        <v>0</v>
      </c>
      <c r="AB447">
        <v>0</v>
      </c>
      <c r="AC447" t="s">
        <v>1132</v>
      </c>
      <c r="AD447">
        <v>78396</v>
      </c>
      <c r="AE447">
        <v>0</v>
      </c>
      <c r="AG447">
        <v>78396</v>
      </c>
    </row>
    <row r="448" spans="1:33" hidden="1" x14ac:dyDescent="0.25">
      <c r="A448" t="s">
        <v>1723</v>
      </c>
      <c r="B448" t="s">
        <v>680</v>
      </c>
      <c r="C448" t="s">
        <v>163</v>
      </c>
      <c r="D448" t="s">
        <v>1117</v>
      </c>
      <c r="E448">
        <v>2019</v>
      </c>
      <c r="F448" t="s">
        <v>678</v>
      </c>
      <c r="G448" t="s">
        <v>743</v>
      </c>
      <c r="H448" t="s">
        <v>1195</v>
      </c>
      <c r="I448" t="s">
        <v>1196</v>
      </c>
      <c r="J448" t="s">
        <v>1120</v>
      </c>
      <c r="K448" t="s">
        <v>1121</v>
      </c>
      <c r="L448" t="s">
        <v>1348</v>
      </c>
      <c r="M448" t="s">
        <v>754</v>
      </c>
      <c r="N448" t="s">
        <v>1195</v>
      </c>
      <c r="O448" t="s">
        <v>1196</v>
      </c>
      <c r="P448" t="s">
        <v>1083</v>
      </c>
      <c r="Q448" t="s">
        <v>2218</v>
      </c>
      <c r="R448">
        <v>2020</v>
      </c>
      <c r="S448" t="s">
        <v>2219</v>
      </c>
      <c r="T448" t="s">
        <v>2220</v>
      </c>
      <c r="U448">
        <v>1.7</v>
      </c>
      <c r="V448" t="s">
        <v>1138</v>
      </c>
      <c r="W448" t="s">
        <v>1127</v>
      </c>
      <c r="Y448">
        <v>1</v>
      </c>
      <c r="AA448">
        <v>0</v>
      </c>
      <c r="AB448">
        <v>0</v>
      </c>
      <c r="AC448" t="s">
        <v>1132</v>
      </c>
      <c r="AD448">
        <v>65003</v>
      </c>
      <c r="AE448">
        <v>0</v>
      </c>
      <c r="AG448">
        <v>65003</v>
      </c>
    </row>
    <row r="449" spans="1:33" hidden="1" x14ac:dyDescent="0.25">
      <c r="A449" t="s">
        <v>1723</v>
      </c>
      <c r="B449" t="s">
        <v>680</v>
      </c>
      <c r="C449" t="s">
        <v>163</v>
      </c>
      <c r="D449" t="s">
        <v>1117</v>
      </c>
      <c r="E449">
        <v>2020</v>
      </c>
      <c r="F449" t="s">
        <v>678</v>
      </c>
      <c r="G449" t="s">
        <v>743</v>
      </c>
      <c r="H449" t="s">
        <v>1195</v>
      </c>
      <c r="I449" t="s">
        <v>1196</v>
      </c>
      <c r="J449" t="s">
        <v>1120</v>
      </c>
      <c r="K449" t="s">
        <v>1121</v>
      </c>
      <c r="L449" t="s">
        <v>1348</v>
      </c>
      <c r="M449" t="s">
        <v>754</v>
      </c>
      <c r="N449" t="s">
        <v>1195</v>
      </c>
      <c r="O449" t="s">
        <v>1196</v>
      </c>
      <c r="P449" t="s">
        <v>1083</v>
      </c>
      <c r="Q449" t="s">
        <v>2221</v>
      </c>
      <c r="R449">
        <v>2021</v>
      </c>
      <c r="S449" t="s">
        <v>2222</v>
      </c>
      <c r="T449" t="s">
        <v>2222</v>
      </c>
      <c r="U449">
        <v>7.24</v>
      </c>
      <c r="V449" t="s">
        <v>1138</v>
      </c>
      <c r="W449" t="s">
        <v>1127</v>
      </c>
      <c r="Y449">
        <v>1</v>
      </c>
      <c r="AA449">
        <v>0</v>
      </c>
      <c r="AB449">
        <v>0</v>
      </c>
      <c r="AC449" t="s">
        <v>1132</v>
      </c>
      <c r="AD449">
        <v>167404</v>
      </c>
      <c r="AE449">
        <v>0</v>
      </c>
      <c r="AG449">
        <v>167404</v>
      </c>
    </row>
    <row r="450" spans="1:33" hidden="1" x14ac:dyDescent="0.25">
      <c r="A450" t="s">
        <v>1723</v>
      </c>
      <c r="B450" t="s">
        <v>680</v>
      </c>
      <c r="C450" t="s">
        <v>163</v>
      </c>
      <c r="D450" t="s">
        <v>1117</v>
      </c>
      <c r="E450">
        <v>2021</v>
      </c>
      <c r="F450" t="s">
        <v>678</v>
      </c>
      <c r="G450" t="s">
        <v>743</v>
      </c>
      <c r="H450" t="s">
        <v>1195</v>
      </c>
      <c r="I450" t="s">
        <v>1196</v>
      </c>
      <c r="J450" t="s">
        <v>1120</v>
      </c>
      <c r="K450" t="s">
        <v>1121</v>
      </c>
      <c r="L450" t="s">
        <v>1348</v>
      </c>
      <c r="M450" t="s">
        <v>754</v>
      </c>
      <c r="N450" t="s">
        <v>1195</v>
      </c>
      <c r="O450" t="s">
        <v>1196</v>
      </c>
      <c r="P450" t="s">
        <v>1083</v>
      </c>
      <c r="Q450" t="s">
        <v>2223</v>
      </c>
      <c r="R450">
        <v>2022</v>
      </c>
      <c r="S450" t="s">
        <v>2224</v>
      </c>
      <c r="T450" t="s">
        <v>2224</v>
      </c>
      <c r="U450">
        <v>6.29</v>
      </c>
      <c r="V450" t="s">
        <v>1126</v>
      </c>
      <c r="W450" t="s">
        <v>1127</v>
      </c>
      <c r="Y450">
        <v>1</v>
      </c>
      <c r="AA450">
        <v>0</v>
      </c>
      <c r="AB450">
        <v>0</v>
      </c>
      <c r="AC450" t="s">
        <v>1132</v>
      </c>
      <c r="AD450">
        <v>285481</v>
      </c>
      <c r="AE450">
        <v>0</v>
      </c>
      <c r="AG450">
        <v>285481</v>
      </c>
    </row>
    <row r="451" spans="1:33" hidden="1" x14ac:dyDescent="0.25">
      <c r="A451" t="s">
        <v>1723</v>
      </c>
      <c r="B451" t="s">
        <v>680</v>
      </c>
      <c r="C451" t="s">
        <v>163</v>
      </c>
      <c r="D451" t="s">
        <v>1117</v>
      </c>
      <c r="E451">
        <v>2022</v>
      </c>
      <c r="F451" t="s">
        <v>678</v>
      </c>
      <c r="G451" t="s">
        <v>743</v>
      </c>
      <c r="H451" t="s">
        <v>1195</v>
      </c>
      <c r="I451" t="s">
        <v>1196</v>
      </c>
      <c r="J451" t="s">
        <v>1120</v>
      </c>
      <c r="K451" t="s">
        <v>1121</v>
      </c>
      <c r="L451" t="s">
        <v>1348</v>
      </c>
      <c r="M451" t="s">
        <v>754</v>
      </c>
      <c r="N451" t="s">
        <v>1195</v>
      </c>
      <c r="O451" t="s">
        <v>1196</v>
      </c>
      <c r="P451" t="s">
        <v>1083</v>
      </c>
      <c r="Q451" t="s">
        <v>2225</v>
      </c>
      <c r="R451">
        <v>2023</v>
      </c>
      <c r="S451" t="s">
        <v>2226</v>
      </c>
      <c r="T451" t="s">
        <v>2226</v>
      </c>
      <c r="U451">
        <v>5.53</v>
      </c>
      <c r="V451" t="s">
        <v>1138</v>
      </c>
      <c r="W451" t="s">
        <v>2227</v>
      </c>
      <c r="Y451">
        <v>1</v>
      </c>
      <c r="AA451">
        <v>0</v>
      </c>
      <c r="AB451">
        <v>0</v>
      </c>
      <c r="AC451" t="s">
        <v>1132</v>
      </c>
      <c r="AD451">
        <v>269934</v>
      </c>
      <c r="AE451">
        <v>0</v>
      </c>
      <c r="AG451">
        <v>269934</v>
      </c>
    </row>
    <row r="452" spans="1:33" hidden="1" x14ac:dyDescent="0.25">
      <c r="A452" t="s">
        <v>1723</v>
      </c>
      <c r="B452" t="s">
        <v>680</v>
      </c>
      <c r="C452" t="s">
        <v>163</v>
      </c>
      <c r="D452" t="s">
        <v>1117</v>
      </c>
      <c r="E452">
        <v>2018</v>
      </c>
      <c r="F452" t="s">
        <v>680</v>
      </c>
      <c r="G452" t="s">
        <v>743</v>
      </c>
      <c r="H452" t="s">
        <v>1195</v>
      </c>
      <c r="I452" t="s">
        <v>1196</v>
      </c>
      <c r="J452" t="s">
        <v>1120</v>
      </c>
      <c r="K452" t="s">
        <v>1121</v>
      </c>
      <c r="L452" t="s">
        <v>1749</v>
      </c>
      <c r="M452" t="s">
        <v>768</v>
      </c>
      <c r="N452" t="s">
        <v>1195</v>
      </c>
      <c r="O452" t="s">
        <v>1196</v>
      </c>
      <c r="P452" t="s">
        <v>1083</v>
      </c>
      <c r="Q452" t="s">
        <v>2228</v>
      </c>
      <c r="R452">
        <v>2019</v>
      </c>
      <c r="S452" t="s">
        <v>2229</v>
      </c>
      <c r="T452" t="s">
        <v>2229</v>
      </c>
      <c r="U452">
        <v>6.11</v>
      </c>
      <c r="V452" t="s">
        <v>1138</v>
      </c>
      <c r="W452" t="s">
        <v>1127</v>
      </c>
      <c r="Y452">
        <v>1</v>
      </c>
      <c r="AA452">
        <v>0</v>
      </c>
      <c r="AB452">
        <v>0</v>
      </c>
      <c r="AD452">
        <v>0</v>
      </c>
      <c r="AE452">
        <v>0</v>
      </c>
      <c r="AF452">
        <v>1383965</v>
      </c>
      <c r="AG452">
        <v>1383965</v>
      </c>
    </row>
    <row r="453" spans="1:33" hidden="1" x14ac:dyDescent="0.25">
      <c r="A453" t="s">
        <v>1723</v>
      </c>
      <c r="B453" t="s">
        <v>680</v>
      </c>
      <c r="C453" t="s">
        <v>163</v>
      </c>
      <c r="D453" t="s">
        <v>1117</v>
      </c>
      <c r="E453">
        <v>2018</v>
      </c>
      <c r="F453" t="s">
        <v>680</v>
      </c>
      <c r="G453" t="s">
        <v>743</v>
      </c>
      <c r="H453" t="s">
        <v>1195</v>
      </c>
      <c r="I453" t="s">
        <v>1196</v>
      </c>
      <c r="J453" t="s">
        <v>1120</v>
      </c>
      <c r="K453" t="s">
        <v>1121</v>
      </c>
      <c r="L453" t="s">
        <v>1749</v>
      </c>
      <c r="M453" t="s">
        <v>768</v>
      </c>
      <c r="N453" t="s">
        <v>1195</v>
      </c>
      <c r="O453" t="s">
        <v>1196</v>
      </c>
      <c r="P453" t="s">
        <v>1083</v>
      </c>
      <c r="Q453" t="s">
        <v>2230</v>
      </c>
      <c r="R453">
        <v>2019</v>
      </c>
      <c r="S453" t="s">
        <v>2231</v>
      </c>
      <c r="T453" t="s">
        <v>2231</v>
      </c>
      <c r="U453">
        <v>7.14</v>
      </c>
      <c r="V453" t="s">
        <v>1138</v>
      </c>
      <c r="W453" t="s">
        <v>1127</v>
      </c>
      <c r="Y453">
        <v>1</v>
      </c>
      <c r="AA453">
        <v>0</v>
      </c>
      <c r="AB453">
        <v>0</v>
      </c>
      <c r="AD453">
        <v>0</v>
      </c>
      <c r="AE453">
        <v>0</v>
      </c>
      <c r="AF453">
        <v>1281041</v>
      </c>
      <c r="AG453">
        <v>1281041</v>
      </c>
    </row>
    <row r="454" spans="1:33" hidden="1" x14ac:dyDescent="0.25">
      <c r="A454" t="s">
        <v>1723</v>
      </c>
      <c r="B454" t="s">
        <v>680</v>
      </c>
      <c r="C454" t="s">
        <v>163</v>
      </c>
      <c r="D454" t="s">
        <v>1117</v>
      </c>
      <c r="E454">
        <v>2018</v>
      </c>
      <c r="F454" t="s">
        <v>680</v>
      </c>
      <c r="G454" t="s">
        <v>743</v>
      </c>
      <c r="H454" t="s">
        <v>1195</v>
      </c>
      <c r="I454" t="s">
        <v>1196</v>
      </c>
      <c r="J454" t="s">
        <v>1120</v>
      </c>
      <c r="K454" t="s">
        <v>1121</v>
      </c>
      <c r="L454" t="s">
        <v>1724</v>
      </c>
      <c r="M454" t="s">
        <v>680</v>
      </c>
      <c r="N454" t="s">
        <v>1195</v>
      </c>
      <c r="O454" t="s">
        <v>1196</v>
      </c>
      <c r="P454" t="s">
        <v>996</v>
      </c>
      <c r="Q454" t="s">
        <v>2232</v>
      </c>
      <c r="R454">
        <v>2019</v>
      </c>
      <c r="S454" t="s">
        <v>2233</v>
      </c>
      <c r="T454" t="s">
        <v>2233</v>
      </c>
      <c r="U454">
        <v>1.89</v>
      </c>
      <c r="V454" t="s">
        <v>1138</v>
      </c>
      <c r="W454" t="s">
        <v>1127</v>
      </c>
      <c r="Y454">
        <v>1</v>
      </c>
      <c r="AA454">
        <v>0</v>
      </c>
      <c r="AB454">
        <v>0</v>
      </c>
      <c r="AD454">
        <v>0</v>
      </c>
      <c r="AE454">
        <v>0</v>
      </c>
      <c r="AF454">
        <v>438611</v>
      </c>
      <c r="AG454">
        <v>438611</v>
      </c>
    </row>
    <row r="455" spans="1:33" hidden="1" x14ac:dyDescent="0.25">
      <c r="A455" t="s">
        <v>1723</v>
      </c>
      <c r="B455" t="s">
        <v>680</v>
      </c>
      <c r="C455" t="s">
        <v>163</v>
      </c>
      <c r="D455" t="s">
        <v>1117</v>
      </c>
      <c r="E455">
        <v>2019</v>
      </c>
      <c r="F455" t="s">
        <v>680</v>
      </c>
      <c r="G455" t="s">
        <v>743</v>
      </c>
      <c r="H455" t="s">
        <v>1195</v>
      </c>
      <c r="I455" t="s">
        <v>1196</v>
      </c>
      <c r="J455" t="s">
        <v>1120</v>
      </c>
      <c r="K455" t="s">
        <v>1121</v>
      </c>
      <c r="L455" t="s">
        <v>1749</v>
      </c>
      <c r="M455" t="s">
        <v>768</v>
      </c>
      <c r="N455" t="s">
        <v>1195</v>
      </c>
      <c r="O455" t="s">
        <v>1196</v>
      </c>
      <c r="P455" t="s">
        <v>1083</v>
      </c>
      <c r="Q455" t="s">
        <v>2234</v>
      </c>
      <c r="R455">
        <v>2020</v>
      </c>
      <c r="S455" t="s">
        <v>2235</v>
      </c>
      <c r="T455" t="s">
        <v>2235</v>
      </c>
      <c r="U455">
        <v>5.57</v>
      </c>
      <c r="V455" t="s">
        <v>1138</v>
      </c>
      <c r="W455" t="s">
        <v>1127</v>
      </c>
      <c r="Y455">
        <v>1</v>
      </c>
      <c r="AA455">
        <v>0</v>
      </c>
      <c r="AB455">
        <v>0</v>
      </c>
      <c r="AC455" t="s">
        <v>1132</v>
      </c>
      <c r="AD455">
        <v>763203</v>
      </c>
      <c r="AE455">
        <v>0</v>
      </c>
      <c r="AF455">
        <v>629137</v>
      </c>
      <c r="AG455">
        <v>1392340</v>
      </c>
    </row>
    <row r="456" spans="1:33" hidden="1" x14ac:dyDescent="0.25">
      <c r="A456" t="s">
        <v>1723</v>
      </c>
      <c r="B456" t="s">
        <v>680</v>
      </c>
      <c r="C456" t="s">
        <v>163</v>
      </c>
      <c r="D456" t="s">
        <v>1117</v>
      </c>
      <c r="E456">
        <v>2019</v>
      </c>
      <c r="F456" t="s">
        <v>680</v>
      </c>
      <c r="G456" t="s">
        <v>743</v>
      </c>
      <c r="H456" t="s">
        <v>1195</v>
      </c>
      <c r="I456" t="s">
        <v>1196</v>
      </c>
      <c r="J456" t="s">
        <v>1120</v>
      </c>
      <c r="K456" t="s">
        <v>1121</v>
      </c>
      <c r="L456" t="s">
        <v>1749</v>
      </c>
      <c r="M456" t="s">
        <v>768</v>
      </c>
      <c r="N456" t="s">
        <v>1195</v>
      </c>
      <c r="O456" t="s">
        <v>1196</v>
      </c>
      <c r="P456" t="s">
        <v>1083</v>
      </c>
      <c r="Q456" t="s">
        <v>2236</v>
      </c>
      <c r="R456">
        <v>2020</v>
      </c>
      <c r="S456" t="s">
        <v>2235</v>
      </c>
      <c r="T456" t="s">
        <v>2237</v>
      </c>
      <c r="U456">
        <v>6.46</v>
      </c>
      <c r="V456" t="s">
        <v>1138</v>
      </c>
      <c r="W456" t="s">
        <v>1127</v>
      </c>
      <c r="Y456">
        <v>1</v>
      </c>
      <c r="AA456">
        <v>0</v>
      </c>
      <c r="AB456">
        <v>0</v>
      </c>
      <c r="AD456">
        <v>0</v>
      </c>
      <c r="AE456">
        <v>0</v>
      </c>
      <c r="AF456">
        <v>285045</v>
      </c>
      <c r="AG456">
        <v>285045</v>
      </c>
    </row>
    <row r="457" spans="1:33" hidden="1" x14ac:dyDescent="0.25">
      <c r="A457" t="s">
        <v>1723</v>
      </c>
      <c r="B457" t="s">
        <v>680</v>
      </c>
      <c r="C457" t="s">
        <v>163</v>
      </c>
      <c r="D457" t="s">
        <v>1117</v>
      </c>
      <c r="E457">
        <v>2019</v>
      </c>
      <c r="F457" t="s">
        <v>680</v>
      </c>
      <c r="G457" t="s">
        <v>743</v>
      </c>
      <c r="H457" t="s">
        <v>1195</v>
      </c>
      <c r="I457" t="s">
        <v>1196</v>
      </c>
      <c r="J457" t="s">
        <v>1120</v>
      </c>
      <c r="K457" t="s">
        <v>1121</v>
      </c>
      <c r="L457" t="s">
        <v>1749</v>
      </c>
      <c r="M457" t="s">
        <v>768</v>
      </c>
      <c r="N457" t="s">
        <v>1195</v>
      </c>
      <c r="O457" t="s">
        <v>1196</v>
      </c>
      <c r="P457" t="s">
        <v>1083</v>
      </c>
      <c r="Q457" t="s">
        <v>2238</v>
      </c>
      <c r="R457">
        <v>2020</v>
      </c>
      <c r="S457" t="s">
        <v>2239</v>
      </c>
      <c r="T457" t="s">
        <v>2239</v>
      </c>
      <c r="U457">
        <v>7.75</v>
      </c>
      <c r="V457" t="s">
        <v>1138</v>
      </c>
      <c r="W457" t="s">
        <v>1127</v>
      </c>
      <c r="Y457">
        <v>1</v>
      </c>
      <c r="AA457">
        <v>0</v>
      </c>
      <c r="AB457">
        <v>0</v>
      </c>
      <c r="AD457">
        <v>0</v>
      </c>
      <c r="AE457">
        <v>0</v>
      </c>
      <c r="AF457">
        <v>1117529</v>
      </c>
      <c r="AG457">
        <v>1117529</v>
      </c>
    </row>
    <row r="458" spans="1:33" hidden="1" x14ac:dyDescent="0.25">
      <c r="A458" t="s">
        <v>1723</v>
      </c>
      <c r="B458" t="s">
        <v>680</v>
      </c>
      <c r="C458" t="s">
        <v>163</v>
      </c>
      <c r="D458" t="s">
        <v>1117</v>
      </c>
      <c r="E458">
        <v>2019</v>
      </c>
      <c r="F458" t="s">
        <v>680</v>
      </c>
      <c r="G458" t="s">
        <v>743</v>
      </c>
      <c r="H458" t="s">
        <v>1195</v>
      </c>
      <c r="I458" t="s">
        <v>1196</v>
      </c>
      <c r="J458" t="s">
        <v>1120</v>
      </c>
      <c r="K458" t="s">
        <v>1121</v>
      </c>
      <c r="L458" t="s">
        <v>1724</v>
      </c>
      <c r="M458" t="s">
        <v>680</v>
      </c>
      <c r="N458" t="s">
        <v>1195</v>
      </c>
      <c r="O458" t="s">
        <v>1196</v>
      </c>
      <c r="P458" t="s">
        <v>996</v>
      </c>
      <c r="Q458" t="s">
        <v>2240</v>
      </c>
      <c r="R458">
        <v>2020</v>
      </c>
      <c r="S458" t="s">
        <v>2241</v>
      </c>
      <c r="T458" t="s">
        <v>2241</v>
      </c>
      <c r="U458">
        <v>1.62</v>
      </c>
      <c r="V458" t="s">
        <v>1138</v>
      </c>
      <c r="W458" t="s">
        <v>1127</v>
      </c>
      <c r="Y458">
        <v>1</v>
      </c>
      <c r="AA458">
        <v>0</v>
      </c>
      <c r="AB458">
        <v>0</v>
      </c>
      <c r="AD458">
        <v>0</v>
      </c>
      <c r="AE458">
        <v>0</v>
      </c>
      <c r="AF458">
        <v>455893</v>
      </c>
      <c r="AG458">
        <v>455893</v>
      </c>
    </row>
    <row r="459" spans="1:33" hidden="1" x14ac:dyDescent="0.25">
      <c r="A459" t="s">
        <v>1723</v>
      </c>
      <c r="B459" t="s">
        <v>680</v>
      </c>
      <c r="C459" t="s">
        <v>163</v>
      </c>
      <c r="D459" t="s">
        <v>1117</v>
      </c>
      <c r="E459">
        <v>2020</v>
      </c>
      <c r="F459" t="s">
        <v>680</v>
      </c>
      <c r="G459" t="s">
        <v>743</v>
      </c>
      <c r="H459" t="s">
        <v>1195</v>
      </c>
      <c r="I459" t="s">
        <v>1196</v>
      </c>
      <c r="J459" t="s">
        <v>1120</v>
      </c>
      <c r="K459" t="s">
        <v>1121</v>
      </c>
      <c r="L459" t="s">
        <v>1749</v>
      </c>
      <c r="M459" t="s">
        <v>768</v>
      </c>
      <c r="N459" t="s">
        <v>1195</v>
      </c>
      <c r="O459" t="s">
        <v>1196</v>
      </c>
      <c r="P459" t="s">
        <v>1083</v>
      </c>
      <c r="Q459" t="s">
        <v>2242</v>
      </c>
      <c r="R459">
        <v>2021</v>
      </c>
      <c r="S459" t="s">
        <v>2243</v>
      </c>
      <c r="T459" t="s">
        <v>2243</v>
      </c>
      <c r="U459">
        <v>6.81</v>
      </c>
      <c r="V459" t="s">
        <v>1138</v>
      </c>
      <c r="W459" t="s">
        <v>1127</v>
      </c>
      <c r="Y459">
        <v>1</v>
      </c>
      <c r="AA459">
        <v>0</v>
      </c>
      <c r="AB459">
        <v>0</v>
      </c>
      <c r="AC459" t="s">
        <v>1132</v>
      </c>
      <c r="AD459">
        <v>1281693</v>
      </c>
      <c r="AE459">
        <v>0</v>
      </c>
      <c r="AG459">
        <v>1281693</v>
      </c>
    </row>
    <row r="460" spans="1:33" hidden="1" x14ac:dyDescent="0.25">
      <c r="A460" t="s">
        <v>1723</v>
      </c>
      <c r="B460" t="s">
        <v>680</v>
      </c>
      <c r="C460" t="s">
        <v>163</v>
      </c>
      <c r="D460" t="s">
        <v>1117</v>
      </c>
      <c r="E460">
        <v>2020</v>
      </c>
      <c r="F460" t="s">
        <v>680</v>
      </c>
      <c r="G460" t="s">
        <v>743</v>
      </c>
      <c r="H460" t="s">
        <v>1195</v>
      </c>
      <c r="I460" t="s">
        <v>1196</v>
      </c>
      <c r="J460" t="s">
        <v>1120</v>
      </c>
      <c r="K460" t="s">
        <v>1121</v>
      </c>
      <c r="L460" t="s">
        <v>1749</v>
      </c>
      <c r="M460" t="s">
        <v>768</v>
      </c>
      <c r="N460" t="s">
        <v>1195</v>
      </c>
      <c r="O460" t="s">
        <v>1196</v>
      </c>
      <c r="P460" t="s">
        <v>1083</v>
      </c>
      <c r="Q460" t="s">
        <v>2244</v>
      </c>
      <c r="R460">
        <v>2021</v>
      </c>
      <c r="S460" t="s">
        <v>2245</v>
      </c>
      <c r="T460" t="s">
        <v>2245</v>
      </c>
      <c r="U460">
        <v>6.23</v>
      </c>
      <c r="V460" t="s">
        <v>1138</v>
      </c>
      <c r="W460" t="s">
        <v>1127</v>
      </c>
      <c r="Y460">
        <v>1</v>
      </c>
      <c r="AA460">
        <v>0</v>
      </c>
      <c r="AB460">
        <v>0</v>
      </c>
      <c r="AC460" t="s">
        <v>1132</v>
      </c>
      <c r="AD460">
        <v>1092873</v>
      </c>
      <c r="AE460">
        <v>0</v>
      </c>
      <c r="AG460">
        <v>1092873</v>
      </c>
    </row>
    <row r="461" spans="1:33" hidden="1" x14ac:dyDescent="0.25">
      <c r="A461" t="s">
        <v>1723</v>
      </c>
      <c r="B461" t="s">
        <v>680</v>
      </c>
      <c r="C461" t="s">
        <v>163</v>
      </c>
      <c r="D461" t="s">
        <v>1117</v>
      </c>
      <c r="E461">
        <v>2020</v>
      </c>
      <c r="F461" t="s">
        <v>680</v>
      </c>
      <c r="G461" t="s">
        <v>743</v>
      </c>
      <c r="H461" t="s">
        <v>1195</v>
      </c>
      <c r="I461" t="s">
        <v>1196</v>
      </c>
      <c r="J461" t="s">
        <v>1120</v>
      </c>
      <c r="K461" t="s">
        <v>1121</v>
      </c>
      <c r="L461" t="s">
        <v>1724</v>
      </c>
      <c r="M461" t="s">
        <v>680</v>
      </c>
      <c r="N461" t="s">
        <v>1195</v>
      </c>
      <c r="O461" t="s">
        <v>1196</v>
      </c>
      <c r="P461" t="s">
        <v>996</v>
      </c>
      <c r="Q461" t="s">
        <v>2246</v>
      </c>
      <c r="R461">
        <v>2021</v>
      </c>
      <c r="S461" t="s">
        <v>2222</v>
      </c>
      <c r="T461" t="s">
        <v>2222</v>
      </c>
      <c r="U461">
        <v>1.9</v>
      </c>
      <c r="V461" t="s">
        <v>1138</v>
      </c>
      <c r="W461" t="s">
        <v>1127</v>
      </c>
      <c r="Y461">
        <v>1</v>
      </c>
      <c r="AA461">
        <v>0</v>
      </c>
      <c r="AB461">
        <v>0</v>
      </c>
      <c r="AC461" t="s">
        <v>1132</v>
      </c>
      <c r="AD461">
        <v>491902</v>
      </c>
      <c r="AE461">
        <v>0</v>
      </c>
      <c r="AG461">
        <v>491902</v>
      </c>
    </row>
    <row r="462" spans="1:33" hidden="1" x14ac:dyDescent="0.25">
      <c r="A462" t="s">
        <v>1723</v>
      </c>
      <c r="B462" t="s">
        <v>680</v>
      </c>
      <c r="C462" t="s">
        <v>163</v>
      </c>
      <c r="D462" t="s">
        <v>1117</v>
      </c>
      <c r="E462">
        <v>2021</v>
      </c>
      <c r="F462" t="s">
        <v>680</v>
      </c>
      <c r="G462" t="s">
        <v>743</v>
      </c>
      <c r="H462" t="s">
        <v>1195</v>
      </c>
      <c r="I462" t="s">
        <v>1196</v>
      </c>
      <c r="J462" t="s">
        <v>1120</v>
      </c>
      <c r="K462" t="s">
        <v>1121</v>
      </c>
      <c r="L462" t="s">
        <v>1749</v>
      </c>
      <c r="M462" t="s">
        <v>768</v>
      </c>
      <c r="N462" t="s">
        <v>1195</v>
      </c>
      <c r="O462" t="s">
        <v>1196</v>
      </c>
      <c r="P462" t="s">
        <v>1083</v>
      </c>
      <c r="Q462" t="s">
        <v>2247</v>
      </c>
      <c r="R462">
        <v>2022</v>
      </c>
      <c r="S462" t="s">
        <v>2248</v>
      </c>
      <c r="T462" t="s">
        <v>2248</v>
      </c>
      <c r="U462">
        <v>5.18</v>
      </c>
      <c r="V462" t="s">
        <v>1138</v>
      </c>
      <c r="W462" t="s">
        <v>1127</v>
      </c>
      <c r="Y462">
        <v>1</v>
      </c>
      <c r="AA462">
        <v>0</v>
      </c>
      <c r="AB462">
        <v>0</v>
      </c>
      <c r="AC462" t="s">
        <v>1132</v>
      </c>
      <c r="AD462">
        <v>1346799</v>
      </c>
      <c r="AE462">
        <v>0</v>
      </c>
      <c r="AG462">
        <v>1346799</v>
      </c>
    </row>
    <row r="463" spans="1:33" hidden="1" x14ac:dyDescent="0.25">
      <c r="A463" t="s">
        <v>1723</v>
      </c>
      <c r="B463" t="s">
        <v>680</v>
      </c>
      <c r="C463" t="s">
        <v>163</v>
      </c>
      <c r="D463" t="s">
        <v>1117</v>
      </c>
      <c r="E463">
        <v>2021</v>
      </c>
      <c r="F463" t="s">
        <v>680</v>
      </c>
      <c r="G463" t="s">
        <v>743</v>
      </c>
      <c r="H463" t="s">
        <v>1195</v>
      </c>
      <c r="I463" t="s">
        <v>1196</v>
      </c>
      <c r="J463" t="s">
        <v>1120</v>
      </c>
      <c r="K463" t="s">
        <v>1121</v>
      </c>
      <c r="L463" t="s">
        <v>1749</v>
      </c>
      <c r="M463" t="s">
        <v>768</v>
      </c>
      <c r="N463" t="s">
        <v>1195</v>
      </c>
      <c r="O463" t="s">
        <v>1196</v>
      </c>
      <c r="P463" t="s">
        <v>1083</v>
      </c>
      <c r="Q463" t="s">
        <v>2249</v>
      </c>
      <c r="R463">
        <v>2022</v>
      </c>
      <c r="S463" t="s">
        <v>2250</v>
      </c>
      <c r="T463" t="s">
        <v>2250</v>
      </c>
      <c r="U463">
        <v>6.45</v>
      </c>
      <c r="V463" t="s">
        <v>1138</v>
      </c>
      <c r="W463" t="s">
        <v>1127</v>
      </c>
      <c r="Y463">
        <v>1</v>
      </c>
      <c r="AA463">
        <v>0</v>
      </c>
      <c r="AB463">
        <v>0</v>
      </c>
      <c r="AC463" t="s">
        <v>1132</v>
      </c>
      <c r="AD463">
        <v>980446</v>
      </c>
      <c r="AE463">
        <v>0</v>
      </c>
      <c r="AG463">
        <v>980446</v>
      </c>
    </row>
    <row r="464" spans="1:33" hidden="1" x14ac:dyDescent="0.25">
      <c r="A464" t="s">
        <v>1723</v>
      </c>
      <c r="B464" t="s">
        <v>680</v>
      </c>
      <c r="C464" t="s">
        <v>163</v>
      </c>
      <c r="D464" t="s">
        <v>1117</v>
      </c>
      <c r="E464">
        <v>2021</v>
      </c>
      <c r="F464" t="s">
        <v>680</v>
      </c>
      <c r="G464" t="s">
        <v>743</v>
      </c>
      <c r="H464" t="s">
        <v>1195</v>
      </c>
      <c r="I464" t="s">
        <v>1196</v>
      </c>
      <c r="J464" t="s">
        <v>1120</v>
      </c>
      <c r="K464" t="s">
        <v>1121</v>
      </c>
      <c r="L464" t="s">
        <v>1724</v>
      </c>
      <c r="M464" t="s">
        <v>680</v>
      </c>
      <c r="N464" t="s">
        <v>1195</v>
      </c>
      <c r="O464" t="s">
        <v>1196</v>
      </c>
      <c r="P464" t="s">
        <v>996</v>
      </c>
      <c r="Q464" t="s">
        <v>2251</v>
      </c>
      <c r="R464">
        <v>2022</v>
      </c>
      <c r="S464" t="s">
        <v>2252</v>
      </c>
      <c r="T464" t="s">
        <v>2252</v>
      </c>
      <c r="U464">
        <v>1.78</v>
      </c>
      <c r="V464" t="s">
        <v>1138</v>
      </c>
      <c r="W464" t="s">
        <v>1127</v>
      </c>
      <c r="Y464">
        <v>1</v>
      </c>
      <c r="AA464">
        <v>0</v>
      </c>
      <c r="AB464">
        <v>0</v>
      </c>
      <c r="AC464" t="s">
        <v>1132</v>
      </c>
      <c r="AD464">
        <v>448181</v>
      </c>
      <c r="AE464">
        <v>0</v>
      </c>
      <c r="AG464">
        <v>448181</v>
      </c>
    </row>
    <row r="465" spans="1:33" hidden="1" x14ac:dyDescent="0.25">
      <c r="A465" t="s">
        <v>1723</v>
      </c>
      <c r="B465" t="s">
        <v>680</v>
      </c>
      <c r="C465" t="s">
        <v>163</v>
      </c>
      <c r="D465" t="s">
        <v>1117</v>
      </c>
      <c r="E465">
        <v>2022</v>
      </c>
      <c r="F465" t="s">
        <v>680</v>
      </c>
      <c r="G465" t="s">
        <v>743</v>
      </c>
      <c r="H465" t="s">
        <v>1195</v>
      </c>
      <c r="I465" t="s">
        <v>1196</v>
      </c>
      <c r="J465" t="s">
        <v>1120</v>
      </c>
      <c r="K465" t="s">
        <v>1121</v>
      </c>
      <c r="L465" t="s">
        <v>1749</v>
      </c>
      <c r="M465" t="s">
        <v>768</v>
      </c>
      <c r="N465" t="s">
        <v>1195</v>
      </c>
      <c r="O465" t="s">
        <v>1196</v>
      </c>
      <c r="P465" t="s">
        <v>1083</v>
      </c>
      <c r="Q465" t="s">
        <v>2253</v>
      </c>
      <c r="R465">
        <v>2023</v>
      </c>
      <c r="S465" t="s">
        <v>2254</v>
      </c>
      <c r="T465" t="s">
        <v>2254</v>
      </c>
      <c r="U465">
        <v>6.69</v>
      </c>
      <c r="V465" t="s">
        <v>1138</v>
      </c>
      <c r="W465" t="s">
        <v>2227</v>
      </c>
      <c r="Y465">
        <v>1</v>
      </c>
      <c r="AA465">
        <v>0</v>
      </c>
      <c r="AB465">
        <v>0</v>
      </c>
      <c r="AC465" t="s">
        <v>1132</v>
      </c>
      <c r="AD465">
        <v>1188679</v>
      </c>
      <c r="AE465">
        <v>0</v>
      </c>
      <c r="AG465">
        <v>1188679</v>
      </c>
    </row>
    <row r="466" spans="1:33" hidden="1" x14ac:dyDescent="0.25">
      <c r="A466" t="s">
        <v>1723</v>
      </c>
      <c r="B466" t="s">
        <v>680</v>
      </c>
      <c r="C466" t="s">
        <v>163</v>
      </c>
      <c r="D466" t="s">
        <v>1117</v>
      </c>
      <c r="E466">
        <v>2022</v>
      </c>
      <c r="F466" t="s">
        <v>680</v>
      </c>
      <c r="G466" t="s">
        <v>743</v>
      </c>
      <c r="H466" t="s">
        <v>1195</v>
      </c>
      <c r="I466" t="s">
        <v>1196</v>
      </c>
      <c r="J466" t="s">
        <v>1120</v>
      </c>
      <c r="K466" t="s">
        <v>1121</v>
      </c>
      <c r="L466" t="s">
        <v>1749</v>
      </c>
      <c r="M466" t="s">
        <v>768</v>
      </c>
      <c r="N466" t="s">
        <v>1195</v>
      </c>
      <c r="O466" t="s">
        <v>1196</v>
      </c>
      <c r="P466" t="s">
        <v>1083</v>
      </c>
      <c r="Q466" t="s">
        <v>2255</v>
      </c>
      <c r="R466">
        <v>2023</v>
      </c>
      <c r="S466" t="s">
        <v>2256</v>
      </c>
      <c r="T466" t="s">
        <v>2256</v>
      </c>
      <c r="U466">
        <v>6.41</v>
      </c>
      <c r="V466" t="s">
        <v>1138</v>
      </c>
      <c r="W466" t="s">
        <v>2227</v>
      </c>
      <c r="Y466">
        <v>1</v>
      </c>
      <c r="AA466">
        <v>0</v>
      </c>
      <c r="AB466">
        <v>0</v>
      </c>
      <c r="AC466" t="s">
        <v>1132</v>
      </c>
      <c r="AD466">
        <v>1276442</v>
      </c>
      <c r="AE466">
        <v>0</v>
      </c>
      <c r="AG466">
        <v>1276442</v>
      </c>
    </row>
    <row r="467" spans="1:33" hidden="1" x14ac:dyDescent="0.25">
      <c r="A467" t="s">
        <v>1723</v>
      </c>
      <c r="B467" t="s">
        <v>680</v>
      </c>
      <c r="C467" t="s">
        <v>163</v>
      </c>
      <c r="D467" t="s">
        <v>1117</v>
      </c>
      <c r="E467">
        <v>2022</v>
      </c>
      <c r="F467" t="s">
        <v>680</v>
      </c>
      <c r="G467" t="s">
        <v>743</v>
      </c>
      <c r="H467" t="s">
        <v>1195</v>
      </c>
      <c r="I467" t="s">
        <v>1196</v>
      </c>
      <c r="J467" t="s">
        <v>1120</v>
      </c>
      <c r="K467" t="s">
        <v>1121</v>
      </c>
      <c r="L467" t="s">
        <v>1724</v>
      </c>
      <c r="M467" t="s">
        <v>680</v>
      </c>
      <c r="N467" t="s">
        <v>1195</v>
      </c>
      <c r="O467" t="s">
        <v>1196</v>
      </c>
      <c r="P467" t="s">
        <v>996</v>
      </c>
      <c r="Q467" t="s">
        <v>2257</v>
      </c>
      <c r="R467">
        <v>2023</v>
      </c>
      <c r="S467" t="s">
        <v>2258</v>
      </c>
      <c r="T467" t="s">
        <v>2258</v>
      </c>
      <c r="U467">
        <v>2.31</v>
      </c>
      <c r="V467" t="s">
        <v>1138</v>
      </c>
      <c r="W467" t="s">
        <v>1127</v>
      </c>
      <c r="Y467">
        <v>1</v>
      </c>
      <c r="AA467">
        <v>0</v>
      </c>
      <c r="AB467">
        <v>0</v>
      </c>
      <c r="AC467" t="s">
        <v>1132</v>
      </c>
      <c r="AD467">
        <v>529294</v>
      </c>
      <c r="AE467">
        <v>0</v>
      </c>
      <c r="AG467">
        <v>529294</v>
      </c>
    </row>
    <row r="468" spans="1:33" hidden="1" x14ac:dyDescent="0.25">
      <c r="A468" t="s">
        <v>1723</v>
      </c>
      <c r="B468" t="s">
        <v>680</v>
      </c>
      <c r="C468" t="s">
        <v>163</v>
      </c>
      <c r="D468" t="s">
        <v>1117</v>
      </c>
      <c r="E468">
        <v>2019</v>
      </c>
      <c r="F468" t="s">
        <v>699</v>
      </c>
      <c r="G468" t="s">
        <v>743</v>
      </c>
      <c r="H468" t="s">
        <v>1195</v>
      </c>
      <c r="I468" t="s">
        <v>1196</v>
      </c>
      <c r="J468" t="s">
        <v>1120</v>
      </c>
      <c r="K468" t="s">
        <v>1121</v>
      </c>
      <c r="L468" t="s">
        <v>2151</v>
      </c>
      <c r="M468" t="s">
        <v>807</v>
      </c>
      <c r="N468" t="s">
        <v>1195</v>
      </c>
      <c r="O468" t="s">
        <v>1196</v>
      </c>
      <c r="P468" t="s">
        <v>1002</v>
      </c>
      <c r="Q468" t="s">
        <v>2259</v>
      </c>
      <c r="R468">
        <v>2020</v>
      </c>
      <c r="S468" t="s">
        <v>2260</v>
      </c>
      <c r="T468" t="s">
        <v>1027</v>
      </c>
      <c r="U468">
        <v>4.2300000000000004</v>
      </c>
      <c r="V468" t="s">
        <v>1126</v>
      </c>
      <c r="W468" t="s">
        <v>1127</v>
      </c>
      <c r="Y468">
        <v>1</v>
      </c>
      <c r="AA468">
        <v>0</v>
      </c>
      <c r="AB468">
        <v>0</v>
      </c>
      <c r="AD468">
        <v>0</v>
      </c>
      <c r="AE468">
        <v>0</v>
      </c>
      <c r="AF468">
        <v>476490</v>
      </c>
      <c r="AG468">
        <v>476490</v>
      </c>
    </row>
    <row r="469" spans="1:33" hidden="1" x14ac:dyDescent="0.25">
      <c r="A469" t="s">
        <v>1723</v>
      </c>
      <c r="B469" t="s">
        <v>680</v>
      </c>
      <c r="C469" t="s">
        <v>163</v>
      </c>
      <c r="D469" t="s">
        <v>1117</v>
      </c>
      <c r="E469">
        <v>2020</v>
      </c>
      <c r="F469" t="s">
        <v>699</v>
      </c>
      <c r="G469" t="s">
        <v>743</v>
      </c>
      <c r="H469" t="s">
        <v>1195</v>
      </c>
      <c r="I469" t="s">
        <v>1196</v>
      </c>
      <c r="J469" t="s">
        <v>1120</v>
      </c>
      <c r="K469" t="s">
        <v>1121</v>
      </c>
      <c r="L469" t="s">
        <v>2151</v>
      </c>
      <c r="M469" t="s">
        <v>807</v>
      </c>
      <c r="N469" t="s">
        <v>1195</v>
      </c>
      <c r="O469" t="s">
        <v>1196</v>
      </c>
      <c r="P469" t="s">
        <v>1002</v>
      </c>
      <c r="Q469" t="s">
        <v>2261</v>
      </c>
      <c r="R469">
        <v>2021</v>
      </c>
      <c r="S469" t="s">
        <v>2222</v>
      </c>
      <c r="T469" t="s">
        <v>2262</v>
      </c>
      <c r="U469">
        <v>5.31</v>
      </c>
      <c r="V469" t="s">
        <v>1138</v>
      </c>
      <c r="W469" t="s">
        <v>1127</v>
      </c>
      <c r="X469" t="s">
        <v>2263</v>
      </c>
      <c r="Y469">
        <v>1</v>
      </c>
      <c r="AA469">
        <v>0</v>
      </c>
      <c r="AB469">
        <v>0</v>
      </c>
      <c r="AD469">
        <v>0</v>
      </c>
      <c r="AE469">
        <v>0</v>
      </c>
      <c r="AF469">
        <v>382042</v>
      </c>
      <c r="AG469">
        <v>382042</v>
      </c>
    </row>
    <row r="470" spans="1:33" hidden="1" x14ac:dyDescent="0.25">
      <c r="A470" t="s">
        <v>1723</v>
      </c>
      <c r="B470" t="s">
        <v>680</v>
      </c>
      <c r="C470" t="s">
        <v>163</v>
      </c>
      <c r="D470" t="s">
        <v>1117</v>
      </c>
      <c r="E470">
        <v>2022</v>
      </c>
      <c r="F470" t="s">
        <v>699</v>
      </c>
      <c r="G470" t="s">
        <v>743</v>
      </c>
      <c r="H470" t="s">
        <v>1195</v>
      </c>
      <c r="I470" t="s">
        <v>1196</v>
      </c>
      <c r="J470" t="s">
        <v>1120</v>
      </c>
      <c r="K470" t="s">
        <v>1121</v>
      </c>
      <c r="L470" t="s">
        <v>1724</v>
      </c>
      <c r="M470" t="s">
        <v>807</v>
      </c>
      <c r="N470" t="s">
        <v>1195</v>
      </c>
      <c r="O470" t="s">
        <v>1196</v>
      </c>
      <c r="P470" t="s">
        <v>1002</v>
      </c>
      <c r="Q470" t="s">
        <v>2264</v>
      </c>
      <c r="R470">
        <v>2023</v>
      </c>
      <c r="S470" t="s">
        <v>1001</v>
      </c>
      <c r="T470" t="s">
        <v>1001</v>
      </c>
      <c r="U470">
        <v>5.47</v>
      </c>
      <c r="V470" t="s">
        <v>1138</v>
      </c>
      <c r="W470" t="s">
        <v>1127</v>
      </c>
      <c r="Y470">
        <v>1</v>
      </c>
      <c r="AA470">
        <v>0</v>
      </c>
      <c r="AB470">
        <v>0</v>
      </c>
      <c r="AD470">
        <v>0</v>
      </c>
      <c r="AE470">
        <v>0</v>
      </c>
      <c r="AF470">
        <v>338163</v>
      </c>
      <c r="AG470">
        <v>338163</v>
      </c>
    </row>
    <row r="471" spans="1:33" hidden="1" x14ac:dyDescent="0.25">
      <c r="A471" t="s">
        <v>1723</v>
      </c>
      <c r="B471" t="s">
        <v>680</v>
      </c>
      <c r="C471" t="s">
        <v>163</v>
      </c>
      <c r="D471" t="s">
        <v>1117</v>
      </c>
      <c r="E471">
        <v>2022</v>
      </c>
      <c r="F471" t="s">
        <v>699</v>
      </c>
      <c r="G471" t="s">
        <v>743</v>
      </c>
      <c r="H471" t="s">
        <v>1195</v>
      </c>
      <c r="I471" t="s">
        <v>1196</v>
      </c>
      <c r="J471" t="s">
        <v>1120</v>
      </c>
      <c r="K471" t="s">
        <v>1121</v>
      </c>
      <c r="L471" t="s">
        <v>1724</v>
      </c>
      <c r="M471" t="s">
        <v>811</v>
      </c>
      <c r="N471" t="s">
        <v>1195</v>
      </c>
      <c r="O471" t="s">
        <v>1196</v>
      </c>
      <c r="P471" t="s">
        <v>1002</v>
      </c>
      <c r="Q471" t="s">
        <v>2265</v>
      </c>
      <c r="R471">
        <v>2023</v>
      </c>
      <c r="S471" t="s">
        <v>1001</v>
      </c>
      <c r="T471" t="s">
        <v>1001</v>
      </c>
      <c r="U471">
        <v>4.8099999999999996</v>
      </c>
      <c r="V471" t="s">
        <v>1126</v>
      </c>
      <c r="W471" t="s">
        <v>1127</v>
      </c>
      <c r="Y471">
        <v>1</v>
      </c>
      <c r="AA471">
        <v>0</v>
      </c>
      <c r="AB471">
        <v>0</v>
      </c>
      <c r="AD471">
        <v>0</v>
      </c>
      <c r="AE471">
        <v>0</v>
      </c>
      <c r="AF471">
        <v>84804</v>
      </c>
      <c r="AG471">
        <v>84804</v>
      </c>
    </row>
    <row r="472" spans="1:33" hidden="1" x14ac:dyDescent="0.25">
      <c r="A472" t="s">
        <v>2266</v>
      </c>
      <c r="B472" t="s">
        <v>2267</v>
      </c>
      <c r="C472" t="s">
        <v>163</v>
      </c>
      <c r="D472" t="s">
        <v>1117</v>
      </c>
      <c r="E472">
        <v>1987</v>
      </c>
      <c r="F472" t="s">
        <v>689</v>
      </c>
      <c r="G472" t="s">
        <v>743</v>
      </c>
      <c r="H472" t="s">
        <v>1118</v>
      </c>
      <c r="I472" t="s">
        <v>1119</v>
      </c>
      <c r="J472" t="s">
        <v>1120</v>
      </c>
      <c r="K472" t="s">
        <v>1121</v>
      </c>
      <c r="L472" t="s">
        <v>2268</v>
      </c>
      <c r="M472" t="s">
        <v>764</v>
      </c>
      <c r="N472" t="s">
        <v>1118</v>
      </c>
      <c r="O472" t="s">
        <v>1119</v>
      </c>
      <c r="P472" t="s">
        <v>1002</v>
      </c>
      <c r="Q472" t="s">
        <v>2269</v>
      </c>
      <c r="R472">
        <v>1988</v>
      </c>
      <c r="S472" t="s">
        <v>2270</v>
      </c>
      <c r="T472" t="s">
        <v>2270</v>
      </c>
      <c r="U472">
        <v>5</v>
      </c>
      <c r="V472" t="s">
        <v>1138</v>
      </c>
      <c r="W472" t="s">
        <v>1153</v>
      </c>
      <c r="Y472">
        <v>1</v>
      </c>
      <c r="AA472">
        <v>0</v>
      </c>
      <c r="AB472">
        <v>0</v>
      </c>
      <c r="AD472">
        <v>0</v>
      </c>
      <c r="AE472">
        <v>0</v>
      </c>
      <c r="AF472">
        <v>8000</v>
      </c>
      <c r="AG472">
        <v>8000</v>
      </c>
    </row>
    <row r="473" spans="1:33" hidden="1" x14ac:dyDescent="0.25">
      <c r="A473" t="s">
        <v>2266</v>
      </c>
      <c r="B473" t="s">
        <v>2267</v>
      </c>
      <c r="C473" t="s">
        <v>163</v>
      </c>
      <c r="D473" t="s">
        <v>1117</v>
      </c>
      <c r="E473">
        <v>1988</v>
      </c>
      <c r="F473" t="s">
        <v>689</v>
      </c>
      <c r="G473" t="s">
        <v>743</v>
      </c>
      <c r="H473" t="s">
        <v>1118</v>
      </c>
      <c r="I473" t="s">
        <v>1119</v>
      </c>
      <c r="J473" t="s">
        <v>1120</v>
      </c>
      <c r="K473" t="s">
        <v>1121</v>
      </c>
      <c r="L473" t="s">
        <v>2268</v>
      </c>
      <c r="M473" t="s">
        <v>764</v>
      </c>
      <c r="N473" t="s">
        <v>1118</v>
      </c>
      <c r="O473" t="s">
        <v>1119</v>
      </c>
      <c r="P473" t="s">
        <v>1002</v>
      </c>
      <c r="Q473" t="s">
        <v>2271</v>
      </c>
      <c r="R473">
        <v>1989</v>
      </c>
      <c r="S473" t="s">
        <v>2272</v>
      </c>
      <c r="T473" t="s">
        <v>2272</v>
      </c>
      <c r="U473">
        <v>0</v>
      </c>
      <c r="V473" t="s">
        <v>1138</v>
      </c>
      <c r="W473" t="s">
        <v>1153</v>
      </c>
      <c r="Y473">
        <v>1</v>
      </c>
      <c r="AA473">
        <v>0</v>
      </c>
      <c r="AB473">
        <v>0</v>
      </c>
      <c r="AD473">
        <v>0</v>
      </c>
      <c r="AE473">
        <v>0</v>
      </c>
      <c r="AF473">
        <v>6300</v>
      </c>
      <c r="AG473">
        <v>6300</v>
      </c>
    </row>
    <row r="474" spans="1:33" hidden="1" x14ac:dyDescent="0.25">
      <c r="A474" t="s">
        <v>2266</v>
      </c>
      <c r="B474" t="s">
        <v>2267</v>
      </c>
      <c r="C474" t="s">
        <v>163</v>
      </c>
      <c r="D474" t="s">
        <v>1117</v>
      </c>
      <c r="E474">
        <v>1989</v>
      </c>
      <c r="F474" t="s">
        <v>689</v>
      </c>
      <c r="G474" t="s">
        <v>743</v>
      </c>
      <c r="H474" t="s">
        <v>1118</v>
      </c>
      <c r="I474" t="s">
        <v>1119</v>
      </c>
      <c r="J474" t="s">
        <v>1120</v>
      </c>
      <c r="K474" t="s">
        <v>1121</v>
      </c>
      <c r="L474" t="s">
        <v>2268</v>
      </c>
      <c r="M474" t="s">
        <v>764</v>
      </c>
      <c r="N474" t="s">
        <v>1118</v>
      </c>
      <c r="O474" t="s">
        <v>1119</v>
      </c>
      <c r="P474" t="s">
        <v>1002</v>
      </c>
      <c r="Q474" t="s">
        <v>2273</v>
      </c>
      <c r="R474">
        <v>1990</v>
      </c>
      <c r="S474" t="s">
        <v>1606</v>
      </c>
      <c r="T474" t="s">
        <v>1606</v>
      </c>
      <c r="U474">
        <v>5</v>
      </c>
      <c r="V474" t="s">
        <v>1138</v>
      </c>
      <c r="W474" t="s">
        <v>1153</v>
      </c>
      <c r="Y474">
        <v>1</v>
      </c>
      <c r="AA474">
        <v>0</v>
      </c>
      <c r="AB474">
        <v>0</v>
      </c>
      <c r="AD474">
        <v>0</v>
      </c>
      <c r="AE474">
        <v>0</v>
      </c>
      <c r="AF474">
        <v>26500</v>
      </c>
      <c r="AG474">
        <v>26500</v>
      </c>
    </row>
    <row r="475" spans="1:33" hidden="1" x14ac:dyDescent="0.25">
      <c r="A475" t="s">
        <v>2266</v>
      </c>
      <c r="B475" t="s">
        <v>2267</v>
      </c>
      <c r="C475" t="s">
        <v>163</v>
      </c>
      <c r="D475" t="s">
        <v>1117</v>
      </c>
      <c r="E475">
        <v>1991</v>
      </c>
      <c r="F475" t="s">
        <v>764</v>
      </c>
      <c r="G475" t="s">
        <v>743</v>
      </c>
      <c r="H475" t="s">
        <v>1118</v>
      </c>
      <c r="I475" t="s">
        <v>1119</v>
      </c>
      <c r="J475" t="s">
        <v>1120</v>
      </c>
      <c r="K475" t="s">
        <v>1121</v>
      </c>
      <c r="L475" t="s">
        <v>2268</v>
      </c>
      <c r="M475" t="s">
        <v>764</v>
      </c>
      <c r="N475" t="s">
        <v>1118</v>
      </c>
      <c r="O475" t="s">
        <v>1119</v>
      </c>
      <c r="P475" t="s">
        <v>1002</v>
      </c>
      <c r="Q475" t="s">
        <v>2274</v>
      </c>
      <c r="R475">
        <v>1992</v>
      </c>
      <c r="S475" t="s">
        <v>2275</v>
      </c>
      <c r="T475" t="s">
        <v>2275</v>
      </c>
      <c r="U475">
        <v>5</v>
      </c>
      <c r="V475" t="s">
        <v>1126</v>
      </c>
      <c r="W475" t="s">
        <v>1127</v>
      </c>
      <c r="Y475">
        <v>1</v>
      </c>
      <c r="AA475">
        <v>0</v>
      </c>
      <c r="AB475">
        <v>0</v>
      </c>
      <c r="AD475">
        <v>0</v>
      </c>
      <c r="AE475">
        <v>0</v>
      </c>
      <c r="AF475">
        <v>3000</v>
      </c>
      <c r="AG475">
        <v>3000</v>
      </c>
    </row>
    <row r="476" spans="1:33" hidden="1" x14ac:dyDescent="0.25">
      <c r="A476" t="s">
        <v>2266</v>
      </c>
      <c r="B476" t="s">
        <v>2267</v>
      </c>
      <c r="C476" t="s">
        <v>163</v>
      </c>
      <c r="D476" t="s">
        <v>1117</v>
      </c>
      <c r="E476">
        <v>1991</v>
      </c>
      <c r="F476" t="s">
        <v>689</v>
      </c>
      <c r="G476" t="s">
        <v>743</v>
      </c>
      <c r="H476" t="s">
        <v>1118</v>
      </c>
      <c r="I476" t="s">
        <v>1119</v>
      </c>
      <c r="J476" t="s">
        <v>1120</v>
      </c>
      <c r="K476" t="s">
        <v>1121</v>
      </c>
      <c r="L476" t="s">
        <v>2268</v>
      </c>
      <c r="M476" t="s">
        <v>764</v>
      </c>
      <c r="N476" t="s">
        <v>1118</v>
      </c>
      <c r="O476" t="s">
        <v>1119</v>
      </c>
      <c r="P476" t="s">
        <v>1002</v>
      </c>
      <c r="Q476" t="s">
        <v>2276</v>
      </c>
      <c r="R476">
        <v>1992</v>
      </c>
      <c r="S476" t="s">
        <v>2275</v>
      </c>
      <c r="T476" t="s">
        <v>2275</v>
      </c>
      <c r="U476">
        <v>5</v>
      </c>
      <c r="V476" t="s">
        <v>1138</v>
      </c>
      <c r="W476" t="s">
        <v>1153</v>
      </c>
      <c r="Y476">
        <v>1</v>
      </c>
      <c r="AA476">
        <v>0</v>
      </c>
      <c r="AB476">
        <v>0</v>
      </c>
      <c r="AD476">
        <v>0</v>
      </c>
      <c r="AE476">
        <v>0</v>
      </c>
      <c r="AF476">
        <v>16112</v>
      </c>
      <c r="AG476">
        <v>16112</v>
      </c>
    </row>
    <row r="477" spans="1:33" hidden="1" x14ac:dyDescent="0.25">
      <c r="A477" t="s">
        <v>2266</v>
      </c>
      <c r="B477" t="s">
        <v>2267</v>
      </c>
      <c r="C477" t="s">
        <v>163</v>
      </c>
      <c r="D477" t="s">
        <v>1117</v>
      </c>
      <c r="E477">
        <v>1993</v>
      </c>
      <c r="F477" t="s">
        <v>764</v>
      </c>
      <c r="G477" t="s">
        <v>743</v>
      </c>
      <c r="H477" t="s">
        <v>1118</v>
      </c>
      <c r="I477" t="s">
        <v>1119</v>
      </c>
      <c r="J477" t="s">
        <v>1120</v>
      </c>
      <c r="K477" t="s">
        <v>1121</v>
      </c>
      <c r="L477" t="s">
        <v>2268</v>
      </c>
      <c r="M477" t="s">
        <v>764</v>
      </c>
      <c r="N477" t="s">
        <v>1118</v>
      </c>
      <c r="O477" t="s">
        <v>1119</v>
      </c>
      <c r="P477" t="s">
        <v>1002</v>
      </c>
      <c r="Q477" t="s">
        <v>2277</v>
      </c>
      <c r="R477">
        <v>1994</v>
      </c>
      <c r="S477" t="s">
        <v>1439</v>
      </c>
      <c r="T477" t="s">
        <v>1439</v>
      </c>
      <c r="U477">
        <v>0</v>
      </c>
      <c r="V477" t="s">
        <v>1126</v>
      </c>
      <c r="W477" t="s">
        <v>1127</v>
      </c>
      <c r="Y477">
        <v>1</v>
      </c>
      <c r="AA477">
        <v>0</v>
      </c>
      <c r="AB477">
        <v>0</v>
      </c>
      <c r="AD477">
        <v>0</v>
      </c>
      <c r="AE477">
        <v>0</v>
      </c>
      <c r="AF477">
        <v>15340</v>
      </c>
      <c r="AG477">
        <v>15340</v>
      </c>
    </row>
    <row r="478" spans="1:33" hidden="1" x14ac:dyDescent="0.25">
      <c r="A478" t="s">
        <v>2266</v>
      </c>
      <c r="B478" t="s">
        <v>2267</v>
      </c>
      <c r="C478" t="s">
        <v>163</v>
      </c>
      <c r="D478" t="s">
        <v>1117</v>
      </c>
      <c r="E478">
        <v>1993</v>
      </c>
      <c r="F478" t="s">
        <v>689</v>
      </c>
      <c r="G478" t="s">
        <v>743</v>
      </c>
      <c r="H478" t="s">
        <v>1118</v>
      </c>
      <c r="I478" t="s">
        <v>1119</v>
      </c>
      <c r="J478" t="s">
        <v>1120</v>
      </c>
      <c r="K478" t="s">
        <v>1121</v>
      </c>
      <c r="L478" t="s">
        <v>2268</v>
      </c>
      <c r="M478" t="s">
        <v>764</v>
      </c>
      <c r="N478" t="s">
        <v>1118</v>
      </c>
      <c r="O478" t="s">
        <v>1119</v>
      </c>
      <c r="P478" t="s">
        <v>1002</v>
      </c>
      <c r="Q478" t="s">
        <v>2278</v>
      </c>
      <c r="R478">
        <v>1994</v>
      </c>
      <c r="S478" t="s">
        <v>1439</v>
      </c>
      <c r="T478" t="s">
        <v>1439</v>
      </c>
      <c r="U478">
        <v>0</v>
      </c>
      <c r="V478" t="s">
        <v>1138</v>
      </c>
      <c r="W478" t="s">
        <v>1153</v>
      </c>
      <c r="Y478">
        <v>1</v>
      </c>
      <c r="AA478">
        <v>0</v>
      </c>
      <c r="AB478">
        <v>0</v>
      </c>
      <c r="AD478">
        <v>0</v>
      </c>
      <c r="AE478">
        <v>0</v>
      </c>
      <c r="AF478">
        <v>21425</v>
      </c>
      <c r="AG478">
        <v>21425</v>
      </c>
    </row>
    <row r="479" spans="1:33" hidden="1" x14ac:dyDescent="0.25">
      <c r="A479" t="s">
        <v>2266</v>
      </c>
      <c r="B479" t="s">
        <v>2267</v>
      </c>
      <c r="C479" t="s">
        <v>163</v>
      </c>
      <c r="D479" t="s">
        <v>1117</v>
      </c>
      <c r="E479">
        <v>1994</v>
      </c>
      <c r="F479" t="s">
        <v>766</v>
      </c>
      <c r="G479" t="s">
        <v>743</v>
      </c>
      <c r="H479" t="s">
        <v>1118</v>
      </c>
      <c r="I479" t="s">
        <v>1119</v>
      </c>
      <c r="J479" t="s">
        <v>1120</v>
      </c>
      <c r="K479" t="s">
        <v>1121</v>
      </c>
      <c r="L479" t="s">
        <v>2268</v>
      </c>
      <c r="M479" t="s">
        <v>766</v>
      </c>
      <c r="N479" t="s">
        <v>1118</v>
      </c>
      <c r="O479" t="s">
        <v>1119</v>
      </c>
      <c r="P479" t="s">
        <v>1002</v>
      </c>
      <c r="Q479" t="s">
        <v>2279</v>
      </c>
      <c r="R479">
        <v>1995</v>
      </c>
      <c r="S479" t="s">
        <v>2280</v>
      </c>
      <c r="T479" t="s">
        <v>2280</v>
      </c>
      <c r="U479">
        <v>4</v>
      </c>
      <c r="V479" t="s">
        <v>1126</v>
      </c>
      <c r="W479" t="s">
        <v>1127</v>
      </c>
      <c r="Y479">
        <v>1</v>
      </c>
      <c r="AA479">
        <v>0</v>
      </c>
      <c r="AB479">
        <v>0</v>
      </c>
      <c r="AD479">
        <v>0</v>
      </c>
      <c r="AE479">
        <v>0</v>
      </c>
      <c r="AF479">
        <v>38167</v>
      </c>
      <c r="AG479">
        <v>38167</v>
      </c>
    </row>
    <row r="480" spans="1:33" hidden="1" x14ac:dyDescent="0.25">
      <c r="A480" t="s">
        <v>2266</v>
      </c>
      <c r="B480" t="s">
        <v>2267</v>
      </c>
      <c r="C480" t="s">
        <v>163</v>
      </c>
      <c r="D480" t="s">
        <v>1117</v>
      </c>
      <c r="E480">
        <v>1995</v>
      </c>
      <c r="F480" t="s">
        <v>758</v>
      </c>
      <c r="G480" t="s">
        <v>743</v>
      </c>
      <c r="H480" t="s">
        <v>1118</v>
      </c>
      <c r="I480" t="s">
        <v>1119</v>
      </c>
      <c r="J480" t="s">
        <v>1120</v>
      </c>
      <c r="K480" t="s">
        <v>1121</v>
      </c>
      <c r="L480" t="s">
        <v>2268</v>
      </c>
      <c r="M480" t="s">
        <v>758</v>
      </c>
      <c r="N480" t="s">
        <v>1118</v>
      </c>
      <c r="O480" t="s">
        <v>1119</v>
      </c>
      <c r="P480" t="s">
        <v>1002</v>
      </c>
      <c r="Q480" t="s">
        <v>2281</v>
      </c>
      <c r="R480">
        <v>1996</v>
      </c>
      <c r="S480" t="s">
        <v>2282</v>
      </c>
      <c r="T480" t="s">
        <v>2282</v>
      </c>
      <c r="U480">
        <v>5.2</v>
      </c>
      <c r="V480" t="s">
        <v>1126</v>
      </c>
      <c r="W480" t="s">
        <v>1127</v>
      </c>
      <c r="Y480">
        <v>1</v>
      </c>
      <c r="AA480">
        <v>0</v>
      </c>
      <c r="AB480">
        <v>0</v>
      </c>
      <c r="AD480">
        <v>0</v>
      </c>
      <c r="AE480">
        <v>0</v>
      </c>
      <c r="AF480">
        <v>12813</v>
      </c>
      <c r="AG480">
        <v>12813</v>
      </c>
    </row>
    <row r="481" spans="1:33" hidden="1" x14ac:dyDescent="0.25">
      <c r="A481" t="s">
        <v>2266</v>
      </c>
      <c r="B481" t="s">
        <v>2267</v>
      </c>
      <c r="C481" t="s">
        <v>163</v>
      </c>
      <c r="D481" t="s">
        <v>1117</v>
      </c>
      <c r="E481">
        <v>1996</v>
      </c>
      <c r="F481" t="s">
        <v>766</v>
      </c>
      <c r="G481" t="s">
        <v>743</v>
      </c>
      <c r="H481" t="s">
        <v>1118</v>
      </c>
      <c r="I481" t="s">
        <v>1119</v>
      </c>
      <c r="J481" t="s">
        <v>1120</v>
      </c>
      <c r="K481" t="s">
        <v>1121</v>
      </c>
      <c r="L481" t="s">
        <v>2268</v>
      </c>
      <c r="M481" t="s">
        <v>764</v>
      </c>
      <c r="N481" t="s">
        <v>1118</v>
      </c>
      <c r="O481" t="s">
        <v>1119</v>
      </c>
      <c r="P481" t="s">
        <v>1002</v>
      </c>
      <c r="Q481" t="s">
        <v>2283</v>
      </c>
      <c r="R481">
        <v>1997</v>
      </c>
      <c r="S481" t="s">
        <v>2284</v>
      </c>
      <c r="T481" t="s">
        <v>2284</v>
      </c>
      <c r="U481">
        <v>5</v>
      </c>
      <c r="V481" t="s">
        <v>1126</v>
      </c>
      <c r="W481" t="s">
        <v>1127</v>
      </c>
      <c r="Y481">
        <v>1</v>
      </c>
      <c r="AA481">
        <v>0</v>
      </c>
      <c r="AB481">
        <v>0</v>
      </c>
      <c r="AD481">
        <v>0</v>
      </c>
      <c r="AE481">
        <v>0</v>
      </c>
      <c r="AF481">
        <v>56650</v>
      </c>
      <c r="AG481">
        <v>56650</v>
      </c>
    </row>
    <row r="482" spans="1:33" hidden="1" x14ac:dyDescent="0.25">
      <c r="A482" t="s">
        <v>2266</v>
      </c>
      <c r="B482" t="s">
        <v>2267</v>
      </c>
      <c r="C482" t="s">
        <v>163</v>
      </c>
      <c r="D482" t="s">
        <v>1117</v>
      </c>
      <c r="E482">
        <v>1997</v>
      </c>
      <c r="F482" t="s">
        <v>764</v>
      </c>
      <c r="G482" t="s">
        <v>743</v>
      </c>
      <c r="H482" t="s">
        <v>1118</v>
      </c>
      <c r="I482" t="s">
        <v>1119</v>
      </c>
      <c r="J482" t="s">
        <v>1120</v>
      </c>
      <c r="K482" t="s">
        <v>1121</v>
      </c>
      <c r="L482" t="s">
        <v>2268</v>
      </c>
      <c r="M482" t="s">
        <v>764</v>
      </c>
      <c r="N482" t="s">
        <v>1118</v>
      </c>
      <c r="O482" t="s">
        <v>1119</v>
      </c>
      <c r="P482" t="s">
        <v>1002</v>
      </c>
      <c r="Q482" t="s">
        <v>2285</v>
      </c>
      <c r="R482">
        <v>1998</v>
      </c>
      <c r="S482" t="s">
        <v>2286</v>
      </c>
      <c r="T482" t="s">
        <v>2286</v>
      </c>
      <c r="U482">
        <v>4.5</v>
      </c>
      <c r="V482" t="s">
        <v>1126</v>
      </c>
      <c r="W482" t="s">
        <v>1127</v>
      </c>
      <c r="Y482">
        <v>1</v>
      </c>
      <c r="AA482">
        <v>0</v>
      </c>
      <c r="AB482">
        <v>0</v>
      </c>
      <c r="AD482">
        <v>0</v>
      </c>
      <c r="AE482">
        <v>0</v>
      </c>
      <c r="AF482">
        <v>6992</v>
      </c>
      <c r="AG482">
        <v>6992</v>
      </c>
    </row>
    <row r="483" spans="1:33" hidden="1" x14ac:dyDescent="0.25">
      <c r="A483" t="s">
        <v>2266</v>
      </c>
      <c r="B483" t="s">
        <v>2267</v>
      </c>
      <c r="C483" t="s">
        <v>163</v>
      </c>
      <c r="D483" t="s">
        <v>1117</v>
      </c>
      <c r="E483">
        <v>1998</v>
      </c>
      <c r="F483" t="s">
        <v>689</v>
      </c>
      <c r="G483" t="s">
        <v>743</v>
      </c>
      <c r="H483" t="s">
        <v>1118</v>
      </c>
      <c r="I483" t="s">
        <v>1119</v>
      </c>
      <c r="J483" t="s">
        <v>1467</v>
      </c>
      <c r="K483" t="s">
        <v>1121</v>
      </c>
      <c r="L483" t="s">
        <v>2268</v>
      </c>
      <c r="M483" t="s">
        <v>764</v>
      </c>
      <c r="N483" t="s">
        <v>1118</v>
      </c>
      <c r="O483" t="s">
        <v>1119</v>
      </c>
      <c r="P483" t="s">
        <v>1146</v>
      </c>
      <c r="Q483" t="s">
        <v>2287</v>
      </c>
      <c r="R483">
        <v>1999</v>
      </c>
      <c r="S483" t="s">
        <v>2288</v>
      </c>
      <c r="T483" t="s">
        <v>2288</v>
      </c>
      <c r="U483">
        <v>0.8</v>
      </c>
      <c r="V483" t="s">
        <v>1138</v>
      </c>
      <c r="W483" t="s">
        <v>1153</v>
      </c>
      <c r="X483" t="s">
        <v>2289</v>
      </c>
      <c r="Y483">
        <v>1</v>
      </c>
      <c r="AA483">
        <v>0</v>
      </c>
      <c r="AB483">
        <v>0</v>
      </c>
      <c r="AD483">
        <v>0</v>
      </c>
      <c r="AE483">
        <v>0</v>
      </c>
      <c r="AF483">
        <v>3999</v>
      </c>
      <c r="AG483">
        <v>3999</v>
      </c>
    </row>
    <row r="484" spans="1:33" hidden="1" x14ac:dyDescent="0.25">
      <c r="A484" t="s">
        <v>2266</v>
      </c>
      <c r="B484" t="s">
        <v>2267</v>
      </c>
      <c r="C484" t="s">
        <v>163</v>
      </c>
      <c r="D484" t="s">
        <v>1117</v>
      </c>
      <c r="E484">
        <v>1998</v>
      </c>
      <c r="F484" t="s">
        <v>689</v>
      </c>
      <c r="G484" t="s">
        <v>743</v>
      </c>
      <c r="H484" t="s">
        <v>1118</v>
      </c>
      <c r="I484" t="s">
        <v>1119</v>
      </c>
      <c r="J484" t="s">
        <v>1467</v>
      </c>
      <c r="K484" t="s">
        <v>1121</v>
      </c>
      <c r="L484" t="s">
        <v>2268</v>
      </c>
      <c r="M484" t="s">
        <v>764</v>
      </c>
      <c r="N484" t="s">
        <v>1118</v>
      </c>
      <c r="O484" t="s">
        <v>1119</v>
      </c>
      <c r="P484" t="s">
        <v>1002</v>
      </c>
      <c r="Q484" t="s">
        <v>2290</v>
      </c>
      <c r="R484">
        <v>1999</v>
      </c>
      <c r="S484" t="s">
        <v>2291</v>
      </c>
      <c r="T484" t="s">
        <v>2291</v>
      </c>
      <c r="U484">
        <v>5</v>
      </c>
      <c r="V484" t="s">
        <v>1138</v>
      </c>
      <c r="W484" t="s">
        <v>1153</v>
      </c>
      <c r="X484" t="s">
        <v>2292</v>
      </c>
      <c r="Y484">
        <v>1</v>
      </c>
      <c r="AA484">
        <v>0</v>
      </c>
      <c r="AB484">
        <v>0</v>
      </c>
      <c r="AD484">
        <v>0</v>
      </c>
      <c r="AE484">
        <v>0</v>
      </c>
      <c r="AF484">
        <v>38693</v>
      </c>
      <c r="AG484">
        <v>38693</v>
      </c>
    </row>
    <row r="485" spans="1:33" hidden="1" x14ac:dyDescent="0.25">
      <c r="A485" t="s">
        <v>2266</v>
      </c>
      <c r="B485" t="s">
        <v>2267</v>
      </c>
      <c r="C485" t="s">
        <v>163</v>
      </c>
      <c r="D485" t="s">
        <v>1117</v>
      </c>
      <c r="E485">
        <v>1999</v>
      </c>
      <c r="F485" t="s">
        <v>764</v>
      </c>
      <c r="G485" t="s">
        <v>743</v>
      </c>
      <c r="H485" t="s">
        <v>1118</v>
      </c>
      <c r="I485" t="s">
        <v>1119</v>
      </c>
      <c r="J485" t="s">
        <v>1120</v>
      </c>
      <c r="K485" t="s">
        <v>1121</v>
      </c>
      <c r="L485" t="s">
        <v>2268</v>
      </c>
      <c r="M485" t="s">
        <v>837</v>
      </c>
      <c r="P485" t="s">
        <v>996</v>
      </c>
      <c r="Q485" t="s">
        <v>2293</v>
      </c>
      <c r="R485">
        <v>2000</v>
      </c>
      <c r="S485" t="s">
        <v>2294</v>
      </c>
      <c r="T485" t="s">
        <v>2294</v>
      </c>
      <c r="U485">
        <v>2.2000000000000002</v>
      </c>
      <c r="V485" t="s">
        <v>1138</v>
      </c>
      <c r="W485" t="s">
        <v>1127</v>
      </c>
      <c r="Y485">
        <v>1</v>
      </c>
      <c r="AA485">
        <v>0</v>
      </c>
      <c r="AB485">
        <v>0</v>
      </c>
      <c r="AD485">
        <v>0</v>
      </c>
      <c r="AE485">
        <v>0</v>
      </c>
      <c r="AF485">
        <v>34739</v>
      </c>
      <c r="AG485">
        <v>34739</v>
      </c>
    </row>
    <row r="486" spans="1:33" hidden="1" x14ac:dyDescent="0.25">
      <c r="A486" t="s">
        <v>2266</v>
      </c>
      <c r="B486" t="s">
        <v>2267</v>
      </c>
      <c r="C486" t="s">
        <v>163</v>
      </c>
      <c r="D486" t="s">
        <v>1117</v>
      </c>
      <c r="E486">
        <v>2000</v>
      </c>
      <c r="F486" t="s">
        <v>766</v>
      </c>
      <c r="G486" t="s">
        <v>743</v>
      </c>
      <c r="H486" t="s">
        <v>1118</v>
      </c>
      <c r="I486" t="s">
        <v>1119</v>
      </c>
      <c r="J486" t="s">
        <v>1120</v>
      </c>
      <c r="K486" t="s">
        <v>1121</v>
      </c>
      <c r="L486" t="s">
        <v>2268</v>
      </c>
      <c r="M486" t="s">
        <v>758</v>
      </c>
      <c r="N486" t="s">
        <v>1118</v>
      </c>
      <c r="O486" t="s">
        <v>1119</v>
      </c>
      <c r="P486" t="s">
        <v>1002</v>
      </c>
      <c r="Q486" t="s">
        <v>2295</v>
      </c>
      <c r="R486">
        <v>2001</v>
      </c>
      <c r="S486" t="s">
        <v>2296</v>
      </c>
      <c r="T486" t="s">
        <v>2296</v>
      </c>
      <c r="U486">
        <v>5.8</v>
      </c>
      <c r="V486" t="s">
        <v>1126</v>
      </c>
      <c r="W486" t="s">
        <v>1127</v>
      </c>
      <c r="Y486">
        <v>1</v>
      </c>
      <c r="AA486">
        <v>0</v>
      </c>
      <c r="AB486">
        <v>0</v>
      </c>
      <c r="AD486">
        <v>0</v>
      </c>
      <c r="AE486">
        <v>0</v>
      </c>
      <c r="AF486">
        <v>10800</v>
      </c>
      <c r="AG486">
        <v>10800</v>
      </c>
    </row>
    <row r="487" spans="1:33" hidden="1" x14ac:dyDescent="0.25">
      <c r="A487" t="s">
        <v>2266</v>
      </c>
      <c r="B487" t="s">
        <v>2267</v>
      </c>
      <c r="C487" t="s">
        <v>163</v>
      </c>
      <c r="D487" t="s">
        <v>1117</v>
      </c>
      <c r="E487">
        <v>2000</v>
      </c>
      <c r="F487" t="s">
        <v>766</v>
      </c>
      <c r="G487" t="s">
        <v>743</v>
      </c>
      <c r="H487" t="s">
        <v>1118</v>
      </c>
      <c r="I487" t="s">
        <v>1119</v>
      </c>
      <c r="J487" t="s">
        <v>1120</v>
      </c>
      <c r="K487" t="s">
        <v>1121</v>
      </c>
      <c r="L487" t="s">
        <v>2268</v>
      </c>
      <c r="M487" t="s">
        <v>764</v>
      </c>
      <c r="N487" t="s">
        <v>1118</v>
      </c>
      <c r="O487" t="s">
        <v>1119</v>
      </c>
      <c r="P487" t="s">
        <v>1002</v>
      </c>
      <c r="Q487" t="s">
        <v>2297</v>
      </c>
      <c r="R487">
        <v>2001</v>
      </c>
      <c r="S487" t="s">
        <v>2296</v>
      </c>
      <c r="T487" t="s">
        <v>2296</v>
      </c>
      <c r="U487">
        <v>5.8</v>
      </c>
      <c r="V487" t="s">
        <v>1126</v>
      </c>
      <c r="W487" t="s">
        <v>1127</v>
      </c>
      <c r="Y487">
        <v>1</v>
      </c>
      <c r="AA487">
        <v>0</v>
      </c>
      <c r="AB487">
        <v>0</v>
      </c>
      <c r="AD487">
        <v>0</v>
      </c>
      <c r="AE487">
        <v>0</v>
      </c>
      <c r="AF487">
        <v>21601</v>
      </c>
      <c r="AG487">
        <v>21601</v>
      </c>
    </row>
    <row r="488" spans="1:33" hidden="1" x14ac:dyDescent="0.25">
      <c r="A488" t="s">
        <v>2266</v>
      </c>
      <c r="B488" t="s">
        <v>2267</v>
      </c>
      <c r="C488" t="s">
        <v>163</v>
      </c>
      <c r="D488" t="s">
        <v>1117</v>
      </c>
      <c r="E488">
        <v>2001</v>
      </c>
      <c r="F488" t="s">
        <v>766</v>
      </c>
      <c r="G488" t="s">
        <v>743</v>
      </c>
      <c r="H488" t="s">
        <v>1118</v>
      </c>
      <c r="I488" t="s">
        <v>1119</v>
      </c>
      <c r="J488" t="s">
        <v>1120</v>
      </c>
      <c r="K488" t="s">
        <v>1121</v>
      </c>
      <c r="L488" t="s">
        <v>2268</v>
      </c>
      <c r="M488" t="s">
        <v>764</v>
      </c>
      <c r="N488" t="s">
        <v>1118</v>
      </c>
      <c r="O488" t="s">
        <v>1119</v>
      </c>
      <c r="P488" t="s">
        <v>1002</v>
      </c>
      <c r="Q488" t="s">
        <v>2298</v>
      </c>
      <c r="R488">
        <v>2002</v>
      </c>
      <c r="S488" t="s">
        <v>2299</v>
      </c>
      <c r="T488" t="s">
        <v>2299</v>
      </c>
      <c r="U488">
        <v>10.1</v>
      </c>
      <c r="V488" t="s">
        <v>1126</v>
      </c>
      <c r="W488" t="s">
        <v>1127</v>
      </c>
      <c r="Y488">
        <v>1</v>
      </c>
      <c r="AA488">
        <v>0</v>
      </c>
      <c r="AB488">
        <v>0</v>
      </c>
      <c r="AD488">
        <v>0</v>
      </c>
      <c r="AE488">
        <v>0</v>
      </c>
      <c r="AF488">
        <v>13617</v>
      </c>
      <c r="AG488">
        <v>13617</v>
      </c>
    </row>
    <row r="489" spans="1:33" hidden="1" x14ac:dyDescent="0.25">
      <c r="A489" t="s">
        <v>2266</v>
      </c>
      <c r="B489" t="s">
        <v>2267</v>
      </c>
      <c r="C489" t="s">
        <v>163</v>
      </c>
      <c r="D489" t="s">
        <v>1117</v>
      </c>
      <c r="E489">
        <v>2002</v>
      </c>
      <c r="F489" t="s">
        <v>766</v>
      </c>
      <c r="G489" t="s">
        <v>743</v>
      </c>
      <c r="H489" t="s">
        <v>1118</v>
      </c>
      <c r="I489" t="s">
        <v>1119</v>
      </c>
      <c r="J489" t="s">
        <v>1120</v>
      </c>
      <c r="K489" t="s">
        <v>1121</v>
      </c>
      <c r="L489" t="s">
        <v>2268</v>
      </c>
      <c r="M489" t="s">
        <v>766</v>
      </c>
      <c r="N489" t="s">
        <v>1118</v>
      </c>
      <c r="O489" t="s">
        <v>1119</v>
      </c>
      <c r="P489" t="s">
        <v>1002</v>
      </c>
      <c r="Q489" t="s">
        <v>2300</v>
      </c>
      <c r="R489">
        <v>2003</v>
      </c>
      <c r="S489" t="s">
        <v>2301</v>
      </c>
      <c r="T489" t="s">
        <v>2301</v>
      </c>
      <c r="U489">
        <v>4</v>
      </c>
      <c r="V489" t="s">
        <v>1126</v>
      </c>
      <c r="W489" t="s">
        <v>1127</v>
      </c>
      <c r="Y489">
        <v>1</v>
      </c>
      <c r="AA489">
        <v>0</v>
      </c>
      <c r="AB489">
        <v>0</v>
      </c>
      <c r="AD489">
        <v>0</v>
      </c>
      <c r="AE489">
        <v>0</v>
      </c>
      <c r="AF489">
        <v>23346</v>
      </c>
      <c r="AG489">
        <v>23346</v>
      </c>
    </row>
    <row r="490" spans="1:33" hidden="1" x14ac:dyDescent="0.25">
      <c r="A490" t="s">
        <v>2266</v>
      </c>
      <c r="B490" t="s">
        <v>2267</v>
      </c>
      <c r="C490" t="s">
        <v>163</v>
      </c>
      <c r="D490" t="s">
        <v>1117</v>
      </c>
      <c r="E490">
        <v>2003</v>
      </c>
      <c r="F490" t="s">
        <v>766</v>
      </c>
      <c r="G490" t="s">
        <v>743</v>
      </c>
      <c r="H490" t="s">
        <v>1118</v>
      </c>
      <c r="I490" t="s">
        <v>1119</v>
      </c>
      <c r="J490" t="s">
        <v>1120</v>
      </c>
      <c r="K490" t="s">
        <v>1121</v>
      </c>
      <c r="L490" t="s">
        <v>2268</v>
      </c>
      <c r="M490" t="s">
        <v>766</v>
      </c>
      <c r="N490" t="s">
        <v>1118</v>
      </c>
      <c r="O490" t="s">
        <v>1119</v>
      </c>
      <c r="P490" t="s">
        <v>1002</v>
      </c>
      <c r="Q490" t="s">
        <v>2302</v>
      </c>
      <c r="R490">
        <v>2004</v>
      </c>
      <c r="S490" t="s">
        <v>1659</v>
      </c>
      <c r="T490" t="s">
        <v>1659</v>
      </c>
      <c r="U490">
        <v>5</v>
      </c>
      <c r="V490" t="s">
        <v>1126</v>
      </c>
      <c r="W490" t="s">
        <v>1127</v>
      </c>
      <c r="X490" t="s">
        <v>2303</v>
      </c>
      <c r="Y490">
        <v>1</v>
      </c>
      <c r="AA490">
        <v>0</v>
      </c>
      <c r="AB490">
        <v>0</v>
      </c>
      <c r="AD490">
        <v>0</v>
      </c>
      <c r="AE490">
        <v>0</v>
      </c>
      <c r="AF490">
        <v>29909</v>
      </c>
      <c r="AG490">
        <v>29909</v>
      </c>
    </row>
    <row r="491" spans="1:33" hidden="1" x14ac:dyDescent="0.25">
      <c r="A491" t="s">
        <v>2266</v>
      </c>
      <c r="B491" t="s">
        <v>2267</v>
      </c>
      <c r="C491" t="s">
        <v>163</v>
      </c>
      <c r="D491" t="s">
        <v>1117</v>
      </c>
      <c r="E491">
        <v>2004</v>
      </c>
      <c r="F491" t="s">
        <v>766</v>
      </c>
      <c r="G491" t="s">
        <v>743</v>
      </c>
      <c r="H491" t="s">
        <v>1118</v>
      </c>
      <c r="I491" t="s">
        <v>1119</v>
      </c>
      <c r="J491" t="s">
        <v>1120</v>
      </c>
      <c r="K491" t="s">
        <v>1121</v>
      </c>
      <c r="L491" t="s">
        <v>2268</v>
      </c>
      <c r="M491" t="s">
        <v>766</v>
      </c>
      <c r="N491" t="s">
        <v>1118</v>
      </c>
      <c r="O491" t="s">
        <v>1119</v>
      </c>
      <c r="P491" t="s">
        <v>1002</v>
      </c>
      <c r="Q491" t="s">
        <v>2304</v>
      </c>
      <c r="R491">
        <v>2005</v>
      </c>
      <c r="S491" t="s">
        <v>2305</v>
      </c>
      <c r="T491" t="s">
        <v>2305</v>
      </c>
      <c r="U491">
        <v>3</v>
      </c>
      <c r="V491" t="s">
        <v>1126</v>
      </c>
      <c r="W491" t="s">
        <v>1127</v>
      </c>
      <c r="Y491">
        <v>1</v>
      </c>
      <c r="AA491">
        <v>0</v>
      </c>
      <c r="AB491">
        <v>0</v>
      </c>
      <c r="AD491">
        <v>0</v>
      </c>
      <c r="AE491">
        <v>0</v>
      </c>
      <c r="AF491">
        <v>37205</v>
      </c>
      <c r="AG491">
        <v>37205</v>
      </c>
    </row>
    <row r="492" spans="1:33" hidden="1" x14ac:dyDescent="0.25">
      <c r="A492" t="s">
        <v>2266</v>
      </c>
      <c r="B492" t="s">
        <v>2267</v>
      </c>
      <c r="C492" t="s">
        <v>163</v>
      </c>
      <c r="D492" t="s">
        <v>1117</v>
      </c>
      <c r="E492">
        <v>2005</v>
      </c>
      <c r="F492" t="s">
        <v>766</v>
      </c>
      <c r="G492" t="s">
        <v>743</v>
      </c>
      <c r="H492" t="s">
        <v>1118</v>
      </c>
      <c r="I492" t="s">
        <v>1119</v>
      </c>
      <c r="J492" t="s">
        <v>1120</v>
      </c>
      <c r="K492" t="s">
        <v>1121</v>
      </c>
      <c r="L492" t="s">
        <v>2268</v>
      </c>
      <c r="M492" t="s">
        <v>766</v>
      </c>
      <c r="N492" t="s">
        <v>1118</v>
      </c>
      <c r="O492" t="s">
        <v>1119</v>
      </c>
      <c r="P492" t="s">
        <v>1002</v>
      </c>
      <c r="Q492" t="s">
        <v>2306</v>
      </c>
      <c r="R492">
        <v>2006</v>
      </c>
      <c r="S492" t="s">
        <v>2307</v>
      </c>
      <c r="T492" t="s">
        <v>2307</v>
      </c>
      <c r="U492">
        <v>3</v>
      </c>
      <c r="V492" t="s">
        <v>1126</v>
      </c>
      <c r="W492" t="s">
        <v>1127</v>
      </c>
      <c r="Y492">
        <v>1</v>
      </c>
      <c r="AA492">
        <v>0</v>
      </c>
      <c r="AB492">
        <v>0</v>
      </c>
      <c r="AD492">
        <v>0</v>
      </c>
      <c r="AE492">
        <v>0</v>
      </c>
      <c r="AF492">
        <v>14170</v>
      </c>
      <c r="AG492">
        <v>14170</v>
      </c>
    </row>
    <row r="493" spans="1:33" hidden="1" x14ac:dyDescent="0.25">
      <c r="A493" t="s">
        <v>2266</v>
      </c>
      <c r="B493" t="s">
        <v>785</v>
      </c>
      <c r="C493" t="s">
        <v>163</v>
      </c>
      <c r="D493" t="s">
        <v>1117</v>
      </c>
      <c r="E493">
        <v>1987</v>
      </c>
      <c r="F493" t="s">
        <v>689</v>
      </c>
      <c r="G493" t="s">
        <v>743</v>
      </c>
      <c r="H493" t="s">
        <v>1118</v>
      </c>
      <c r="I493" t="s">
        <v>1119</v>
      </c>
      <c r="J493" t="s">
        <v>1120</v>
      </c>
      <c r="K493" t="s">
        <v>1121</v>
      </c>
      <c r="L493" t="s">
        <v>2308</v>
      </c>
      <c r="M493" t="s">
        <v>781</v>
      </c>
      <c r="N493" t="s">
        <v>1118</v>
      </c>
      <c r="O493" t="s">
        <v>1119</v>
      </c>
      <c r="P493" t="s">
        <v>1083</v>
      </c>
      <c r="Q493" t="s">
        <v>2309</v>
      </c>
      <c r="R493">
        <v>1988</v>
      </c>
      <c r="S493" t="s">
        <v>1403</v>
      </c>
      <c r="T493" t="s">
        <v>1403</v>
      </c>
      <c r="U493">
        <v>0</v>
      </c>
      <c r="V493" t="s">
        <v>1138</v>
      </c>
      <c r="W493" t="s">
        <v>1153</v>
      </c>
      <c r="X493" t="s">
        <v>1212</v>
      </c>
      <c r="Y493">
        <v>1</v>
      </c>
      <c r="AA493">
        <v>0</v>
      </c>
      <c r="AB493">
        <v>0</v>
      </c>
      <c r="AC493" t="s">
        <v>1213</v>
      </c>
      <c r="AD493">
        <v>4300</v>
      </c>
      <c r="AE493">
        <v>0</v>
      </c>
      <c r="AG493">
        <v>4300</v>
      </c>
    </row>
    <row r="494" spans="1:33" hidden="1" x14ac:dyDescent="0.25">
      <c r="A494" t="s">
        <v>2266</v>
      </c>
      <c r="B494" t="s">
        <v>785</v>
      </c>
      <c r="C494" t="s">
        <v>163</v>
      </c>
      <c r="D494" t="s">
        <v>1117</v>
      </c>
      <c r="E494">
        <v>1987</v>
      </c>
      <c r="F494" t="s">
        <v>689</v>
      </c>
      <c r="G494" t="s">
        <v>743</v>
      </c>
      <c r="H494" t="s">
        <v>1118</v>
      </c>
      <c r="I494" t="s">
        <v>1119</v>
      </c>
      <c r="J494" t="s">
        <v>1120</v>
      </c>
      <c r="K494" t="s">
        <v>1121</v>
      </c>
      <c r="L494" t="s">
        <v>2310</v>
      </c>
      <c r="M494" t="s">
        <v>783</v>
      </c>
      <c r="N494" t="s">
        <v>1118</v>
      </c>
      <c r="O494" t="s">
        <v>1119</v>
      </c>
      <c r="P494" t="s">
        <v>1002</v>
      </c>
      <c r="Q494" t="s">
        <v>2311</v>
      </c>
      <c r="R494">
        <v>1988</v>
      </c>
      <c r="S494" t="s">
        <v>1403</v>
      </c>
      <c r="T494" t="s">
        <v>1403</v>
      </c>
      <c r="U494">
        <v>0</v>
      </c>
      <c r="V494" t="s">
        <v>1138</v>
      </c>
      <c r="W494" t="s">
        <v>1153</v>
      </c>
      <c r="Y494">
        <v>1</v>
      </c>
      <c r="AA494">
        <v>0</v>
      </c>
      <c r="AB494">
        <v>0</v>
      </c>
      <c r="AD494">
        <v>0</v>
      </c>
      <c r="AE494">
        <v>0</v>
      </c>
      <c r="AF494">
        <v>4506</v>
      </c>
      <c r="AG494">
        <v>4506</v>
      </c>
    </row>
    <row r="495" spans="1:33" hidden="1" x14ac:dyDescent="0.25">
      <c r="A495" t="s">
        <v>2266</v>
      </c>
      <c r="B495" t="s">
        <v>785</v>
      </c>
      <c r="C495" t="s">
        <v>163</v>
      </c>
      <c r="D495" t="s">
        <v>1117</v>
      </c>
      <c r="E495">
        <v>1988</v>
      </c>
      <c r="F495" t="s">
        <v>689</v>
      </c>
      <c r="G495" t="s">
        <v>743</v>
      </c>
      <c r="H495" t="s">
        <v>1118</v>
      </c>
      <c r="I495" t="s">
        <v>1119</v>
      </c>
      <c r="J495" t="s">
        <v>1120</v>
      </c>
      <c r="K495" t="s">
        <v>1121</v>
      </c>
      <c r="L495" t="s">
        <v>2310</v>
      </c>
      <c r="M495" t="s">
        <v>783</v>
      </c>
      <c r="N495" t="s">
        <v>1118</v>
      </c>
      <c r="O495" t="s">
        <v>1119</v>
      </c>
      <c r="P495" t="s">
        <v>1002</v>
      </c>
      <c r="Q495" t="s">
        <v>2312</v>
      </c>
      <c r="R495">
        <v>1989</v>
      </c>
      <c r="S495" t="s">
        <v>1603</v>
      </c>
      <c r="T495" t="s">
        <v>1603</v>
      </c>
      <c r="U495">
        <v>0</v>
      </c>
      <c r="V495" t="s">
        <v>1138</v>
      </c>
      <c r="W495" t="s">
        <v>1153</v>
      </c>
      <c r="Y495">
        <v>1</v>
      </c>
      <c r="AA495">
        <v>0</v>
      </c>
      <c r="AB495">
        <v>0</v>
      </c>
      <c r="AD495">
        <v>0</v>
      </c>
      <c r="AE495">
        <v>0</v>
      </c>
      <c r="AF495">
        <v>5000</v>
      </c>
      <c r="AG495">
        <v>5000</v>
      </c>
    </row>
    <row r="496" spans="1:33" hidden="1" x14ac:dyDescent="0.25">
      <c r="A496" t="s">
        <v>2266</v>
      </c>
      <c r="B496" t="s">
        <v>785</v>
      </c>
      <c r="C496" t="s">
        <v>163</v>
      </c>
      <c r="D496" t="s">
        <v>1117</v>
      </c>
      <c r="E496">
        <v>1989</v>
      </c>
      <c r="F496" t="s">
        <v>689</v>
      </c>
      <c r="G496" t="s">
        <v>743</v>
      </c>
      <c r="H496" t="s">
        <v>1118</v>
      </c>
      <c r="I496" t="s">
        <v>1119</v>
      </c>
      <c r="J496" t="s">
        <v>1120</v>
      </c>
      <c r="K496" t="s">
        <v>1121</v>
      </c>
      <c r="L496" t="s">
        <v>2310</v>
      </c>
      <c r="M496" t="s">
        <v>783</v>
      </c>
      <c r="N496" t="s">
        <v>1118</v>
      </c>
      <c r="O496" t="s">
        <v>1119</v>
      </c>
      <c r="P496" t="s">
        <v>996</v>
      </c>
      <c r="Q496" t="s">
        <v>2313</v>
      </c>
      <c r="R496">
        <v>1990</v>
      </c>
      <c r="S496" t="s">
        <v>2314</v>
      </c>
      <c r="T496" t="s">
        <v>2314</v>
      </c>
      <c r="U496">
        <v>0</v>
      </c>
      <c r="V496" t="s">
        <v>1138</v>
      </c>
      <c r="W496" t="s">
        <v>1153</v>
      </c>
      <c r="X496" t="s">
        <v>2315</v>
      </c>
      <c r="Y496">
        <v>1</v>
      </c>
      <c r="AA496">
        <v>0</v>
      </c>
      <c r="AB496">
        <v>0</v>
      </c>
      <c r="AD496">
        <v>0</v>
      </c>
      <c r="AE496">
        <v>0</v>
      </c>
      <c r="AF496">
        <v>30000</v>
      </c>
      <c r="AG496">
        <v>30000</v>
      </c>
    </row>
    <row r="497" spans="1:33" hidden="1" x14ac:dyDescent="0.25">
      <c r="A497" t="s">
        <v>2266</v>
      </c>
      <c r="B497" t="s">
        <v>785</v>
      </c>
      <c r="C497" t="s">
        <v>163</v>
      </c>
      <c r="D497" t="s">
        <v>1117</v>
      </c>
      <c r="E497">
        <v>1991</v>
      </c>
      <c r="F497" t="s">
        <v>689</v>
      </c>
      <c r="G497" t="s">
        <v>743</v>
      </c>
      <c r="H497" t="s">
        <v>1118</v>
      </c>
      <c r="I497" t="s">
        <v>1119</v>
      </c>
      <c r="J497" t="s">
        <v>1120</v>
      </c>
      <c r="K497" t="s">
        <v>1121</v>
      </c>
      <c r="L497" t="s">
        <v>2310</v>
      </c>
      <c r="M497" t="s">
        <v>783</v>
      </c>
      <c r="N497" t="s">
        <v>1118</v>
      </c>
      <c r="O497" t="s">
        <v>1119</v>
      </c>
      <c r="P497" t="s">
        <v>1002</v>
      </c>
      <c r="Q497" t="s">
        <v>2316</v>
      </c>
      <c r="R497">
        <v>1992</v>
      </c>
      <c r="S497" t="s">
        <v>2317</v>
      </c>
      <c r="T497" t="s">
        <v>2317</v>
      </c>
      <c r="U497">
        <v>0</v>
      </c>
      <c r="V497" t="s">
        <v>1138</v>
      </c>
      <c r="W497" t="s">
        <v>1153</v>
      </c>
      <c r="Y497">
        <v>1</v>
      </c>
      <c r="AA497">
        <v>0</v>
      </c>
      <c r="AB497">
        <v>0</v>
      </c>
      <c r="AD497">
        <v>0</v>
      </c>
      <c r="AE497">
        <v>0</v>
      </c>
      <c r="AF497">
        <v>21501</v>
      </c>
      <c r="AG497">
        <v>21501</v>
      </c>
    </row>
    <row r="498" spans="1:33" hidden="1" x14ac:dyDescent="0.25">
      <c r="A498" t="s">
        <v>2266</v>
      </c>
      <c r="B498" t="s">
        <v>785</v>
      </c>
      <c r="C498" t="s">
        <v>163</v>
      </c>
      <c r="D498" t="s">
        <v>1117</v>
      </c>
      <c r="E498">
        <v>1993</v>
      </c>
      <c r="F498" t="s">
        <v>689</v>
      </c>
      <c r="G498" t="s">
        <v>743</v>
      </c>
      <c r="H498" t="s">
        <v>1118</v>
      </c>
      <c r="I498" t="s">
        <v>1119</v>
      </c>
      <c r="J498" t="s">
        <v>1120</v>
      </c>
      <c r="K498" t="s">
        <v>1121</v>
      </c>
      <c r="L498" t="s">
        <v>2310</v>
      </c>
      <c r="M498" t="s">
        <v>783</v>
      </c>
      <c r="N498" t="s">
        <v>1118</v>
      </c>
      <c r="O498" t="s">
        <v>1119</v>
      </c>
      <c r="P498" t="s">
        <v>1002</v>
      </c>
      <c r="Q498" t="s">
        <v>2318</v>
      </c>
      <c r="R498">
        <v>1994</v>
      </c>
      <c r="S498" t="s">
        <v>1439</v>
      </c>
      <c r="T498" t="s">
        <v>1439</v>
      </c>
      <c r="U498">
        <v>0</v>
      </c>
      <c r="V498" t="s">
        <v>1138</v>
      </c>
      <c r="W498" t="s">
        <v>1153</v>
      </c>
      <c r="Y498">
        <v>1</v>
      </c>
      <c r="AA498">
        <v>0</v>
      </c>
      <c r="AB498">
        <v>0</v>
      </c>
      <c r="AD498">
        <v>0</v>
      </c>
      <c r="AE498">
        <v>0</v>
      </c>
      <c r="AF498">
        <v>21000</v>
      </c>
      <c r="AG498">
        <v>21000</v>
      </c>
    </row>
    <row r="499" spans="1:33" hidden="1" x14ac:dyDescent="0.25">
      <c r="A499" t="s">
        <v>2266</v>
      </c>
      <c r="B499" t="s">
        <v>785</v>
      </c>
      <c r="C499" t="s">
        <v>163</v>
      </c>
      <c r="D499" t="s">
        <v>1117</v>
      </c>
      <c r="E499">
        <v>1994</v>
      </c>
      <c r="F499" t="s">
        <v>689</v>
      </c>
      <c r="G499" t="s">
        <v>743</v>
      </c>
      <c r="H499" t="s">
        <v>1118</v>
      </c>
      <c r="I499" t="s">
        <v>1119</v>
      </c>
      <c r="J499" t="s">
        <v>1120</v>
      </c>
      <c r="K499" t="s">
        <v>1121</v>
      </c>
      <c r="L499" t="s">
        <v>2310</v>
      </c>
      <c r="M499" t="s">
        <v>783</v>
      </c>
      <c r="N499" t="s">
        <v>1118</v>
      </c>
      <c r="O499" t="s">
        <v>1119</v>
      </c>
      <c r="P499" t="s">
        <v>1002</v>
      </c>
      <c r="Q499" t="s">
        <v>2319</v>
      </c>
      <c r="R499">
        <v>1995</v>
      </c>
      <c r="S499" t="s">
        <v>1908</v>
      </c>
      <c r="T499" t="s">
        <v>1908</v>
      </c>
      <c r="U499">
        <v>5</v>
      </c>
      <c r="V499" t="s">
        <v>1138</v>
      </c>
      <c r="W499" t="s">
        <v>1153</v>
      </c>
      <c r="Y499">
        <v>1</v>
      </c>
      <c r="AA499">
        <v>0</v>
      </c>
      <c r="AB499">
        <v>0</v>
      </c>
      <c r="AD499">
        <v>0</v>
      </c>
      <c r="AE499">
        <v>0</v>
      </c>
      <c r="AF499">
        <v>8600</v>
      </c>
      <c r="AG499">
        <v>8600</v>
      </c>
    </row>
    <row r="500" spans="1:33" hidden="1" x14ac:dyDescent="0.25">
      <c r="A500" t="s">
        <v>2266</v>
      </c>
      <c r="B500" t="s">
        <v>785</v>
      </c>
      <c r="C500" t="s">
        <v>163</v>
      </c>
      <c r="D500" t="s">
        <v>1117</v>
      </c>
      <c r="E500">
        <v>1994</v>
      </c>
      <c r="F500" t="s">
        <v>689</v>
      </c>
      <c r="G500" t="s">
        <v>743</v>
      </c>
      <c r="H500" t="s">
        <v>1118</v>
      </c>
      <c r="I500" t="s">
        <v>1119</v>
      </c>
      <c r="J500" t="s">
        <v>1120</v>
      </c>
      <c r="K500" t="s">
        <v>1121</v>
      </c>
      <c r="L500" t="s">
        <v>2320</v>
      </c>
      <c r="M500" t="s">
        <v>785</v>
      </c>
      <c r="P500" t="s">
        <v>1083</v>
      </c>
      <c r="Q500" t="s">
        <v>2321</v>
      </c>
      <c r="R500">
        <v>1995</v>
      </c>
      <c r="S500" t="s">
        <v>2322</v>
      </c>
      <c r="T500" t="s">
        <v>2322</v>
      </c>
      <c r="U500">
        <v>9.5</v>
      </c>
      <c r="V500" t="s">
        <v>1138</v>
      </c>
      <c r="W500" t="s">
        <v>1153</v>
      </c>
      <c r="Y500">
        <v>1</v>
      </c>
      <c r="AA500">
        <v>0</v>
      </c>
      <c r="AB500">
        <v>0</v>
      </c>
      <c r="AD500">
        <v>0</v>
      </c>
      <c r="AE500">
        <v>0</v>
      </c>
      <c r="AF500">
        <v>8500</v>
      </c>
      <c r="AG500">
        <v>8500</v>
      </c>
    </row>
    <row r="501" spans="1:33" hidden="1" x14ac:dyDescent="0.25">
      <c r="A501" t="s">
        <v>2266</v>
      </c>
      <c r="B501" t="s">
        <v>785</v>
      </c>
      <c r="C501" t="s">
        <v>163</v>
      </c>
      <c r="D501" t="s">
        <v>1117</v>
      </c>
      <c r="E501">
        <v>1995</v>
      </c>
      <c r="F501" t="s">
        <v>689</v>
      </c>
      <c r="G501" t="s">
        <v>743</v>
      </c>
      <c r="H501" t="s">
        <v>1118</v>
      </c>
      <c r="I501" t="s">
        <v>1119</v>
      </c>
      <c r="J501" t="s">
        <v>1120</v>
      </c>
      <c r="K501" t="s">
        <v>1121</v>
      </c>
      <c r="L501" t="s">
        <v>2308</v>
      </c>
      <c r="M501" t="s">
        <v>781</v>
      </c>
      <c r="N501" t="s">
        <v>1118</v>
      </c>
      <c r="O501" t="s">
        <v>1119</v>
      </c>
      <c r="P501" t="s">
        <v>1083</v>
      </c>
      <c r="Q501" t="s">
        <v>2323</v>
      </c>
      <c r="R501">
        <v>1996</v>
      </c>
      <c r="S501" t="s">
        <v>2324</v>
      </c>
      <c r="T501" t="s">
        <v>2324</v>
      </c>
      <c r="U501">
        <v>24</v>
      </c>
      <c r="V501" t="s">
        <v>1138</v>
      </c>
      <c r="W501" t="s">
        <v>1153</v>
      </c>
      <c r="Y501">
        <v>1</v>
      </c>
      <c r="AA501">
        <v>0</v>
      </c>
      <c r="AB501">
        <v>0</v>
      </c>
      <c r="AD501">
        <v>0</v>
      </c>
      <c r="AE501">
        <v>0</v>
      </c>
      <c r="AF501">
        <v>19635</v>
      </c>
      <c r="AG501">
        <v>19635</v>
      </c>
    </row>
    <row r="502" spans="1:33" hidden="1" x14ac:dyDescent="0.25">
      <c r="A502" t="s">
        <v>2266</v>
      </c>
      <c r="B502" t="s">
        <v>785</v>
      </c>
      <c r="C502" t="s">
        <v>163</v>
      </c>
      <c r="D502" t="s">
        <v>1117</v>
      </c>
      <c r="E502">
        <v>1996</v>
      </c>
      <c r="F502" t="s">
        <v>783</v>
      </c>
      <c r="G502" t="s">
        <v>743</v>
      </c>
      <c r="H502" t="s">
        <v>1118</v>
      </c>
      <c r="I502" t="s">
        <v>1119</v>
      </c>
      <c r="J502" t="s">
        <v>1120</v>
      </c>
      <c r="K502" t="s">
        <v>1121</v>
      </c>
      <c r="L502" t="s">
        <v>2320</v>
      </c>
      <c r="M502" t="s">
        <v>785</v>
      </c>
      <c r="P502" t="s">
        <v>1083</v>
      </c>
      <c r="Q502" t="s">
        <v>2325</v>
      </c>
      <c r="R502">
        <v>1997</v>
      </c>
      <c r="S502" t="s">
        <v>2326</v>
      </c>
      <c r="T502" t="s">
        <v>2326</v>
      </c>
      <c r="U502">
        <v>15</v>
      </c>
      <c r="V502" t="s">
        <v>1138</v>
      </c>
      <c r="W502" t="s">
        <v>1127</v>
      </c>
      <c r="Y502">
        <v>1</v>
      </c>
      <c r="AA502">
        <v>0</v>
      </c>
      <c r="AB502">
        <v>0</v>
      </c>
      <c r="AD502">
        <v>0</v>
      </c>
      <c r="AE502">
        <v>0</v>
      </c>
      <c r="AF502">
        <v>18911</v>
      </c>
      <c r="AG502">
        <v>18911</v>
      </c>
    </row>
    <row r="503" spans="1:33" hidden="1" x14ac:dyDescent="0.25">
      <c r="A503" t="s">
        <v>2266</v>
      </c>
      <c r="B503" t="s">
        <v>785</v>
      </c>
      <c r="C503" t="s">
        <v>163</v>
      </c>
      <c r="D503" t="s">
        <v>1117</v>
      </c>
      <c r="E503">
        <v>1996</v>
      </c>
      <c r="F503" t="s">
        <v>689</v>
      </c>
      <c r="G503" t="s">
        <v>743</v>
      </c>
      <c r="H503" t="s">
        <v>1118</v>
      </c>
      <c r="I503" t="s">
        <v>1119</v>
      </c>
      <c r="J503" t="s">
        <v>1120</v>
      </c>
      <c r="K503" t="s">
        <v>1121</v>
      </c>
      <c r="L503" t="s">
        <v>2310</v>
      </c>
      <c r="M503" t="s">
        <v>783</v>
      </c>
      <c r="N503" t="s">
        <v>1118</v>
      </c>
      <c r="O503" t="s">
        <v>1119</v>
      </c>
      <c r="P503" t="s">
        <v>1002</v>
      </c>
      <c r="Q503" t="s">
        <v>2327</v>
      </c>
      <c r="R503">
        <v>1997</v>
      </c>
      <c r="S503" t="s">
        <v>2328</v>
      </c>
      <c r="T503" t="s">
        <v>2328</v>
      </c>
      <c r="U503">
        <v>4</v>
      </c>
      <c r="V503" t="s">
        <v>1138</v>
      </c>
      <c r="W503" t="s">
        <v>1153</v>
      </c>
      <c r="Y503">
        <v>1</v>
      </c>
      <c r="AA503">
        <v>0</v>
      </c>
      <c r="AB503">
        <v>0</v>
      </c>
      <c r="AD503">
        <v>0</v>
      </c>
      <c r="AE503">
        <v>0</v>
      </c>
      <c r="AF503">
        <v>29127</v>
      </c>
      <c r="AG503">
        <v>29127</v>
      </c>
    </row>
    <row r="504" spans="1:33" hidden="1" x14ac:dyDescent="0.25">
      <c r="A504" t="s">
        <v>2266</v>
      </c>
      <c r="B504" t="s">
        <v>785</v>
      </c>
      <c r="C504" t="s">
        <v>163</v>
      </c>
      <c r="D504" t="s">
        <v>1117</v>
      </c>
      <c r="E504">
        <v>1997</v>
      </c>
      <c r="F504" t="s">
        <v>783</v>
      </c>
      <c r="G504" t="s">
        <v>743</v>
      </c>
      <c r="H504" t="s">
        <v>1118</v>
      </c>
      <c r="I504" t="s">
        <v>1119</v>
      </c>
      <c r="J504" t="s">
        <v>1120</v>
      </c>
      <c r="K504" t="s">
        <v>1121</v>
      </c>
      <c r="L504" t="s">
        <v>2310</v>
      </c>
      <c r="M504" t="s">
        <v>783</v>
      </c>
      <c r="N504" t="s">
        <v>1118</v>
      </c>
      <c r="O504" t="s">
        <v>1119</v>
      </c>
      <c r="P504" t="s">
        <v>1002</v>
      </c>
      <c r="Q504" t="s">
        <v>2329</v>
      </c>
      <c r="R504">
        <v>1998</v>
      </c>
      <c r="S504" t="s">
        <v>2330</v>
      </c>
      <c r="T504" t="s">
        <v>2330</v>
      </c>
      <c r="U504">
        <v>3</v>
      </c>
      <c r="V504" t="s">
        <v>1126</v>
      </c>
      <c r="W504" t="s">
        <v>1127</v>
      </c>
      <c r="Y504">
        <v>1</v>
      </c>
      <c r="AA504">
        <v>0</v>
      </c>
      <c r="AB504">
        <v>0</v>
      </c>
      <c r="AD504">
        <v>0</v>
      </c>
      <c r="AE504">
        <v>0</v>
      </c>
      <c r="AF504">
        <v>3483</v>
      </c>
      <c r="AG504">
        <v>3483</v>
      </c>
    </row>
    <row r="505" spans="1:33" hidden="1" x14ac:dyDescent="0.25">
      <c r="A505" t="s">
        <v>2266</v>
      </c>
      <c r="B505" t="s">
        <v>785</v>
      </c>
      <c r="C505" t="s">
        <v>163</v>
      </c>
      <c r="D505" t="s">
        <v>1117</v>
      </c>
      <c r="E505">
        <v>1998</v>
      </c>
      <c r="F505" t="s">
        <v>783</v>
      </c>
      <c r="G505" t="s">
        <v>743</v>
      </c>
      <c r="H505" t="s">
        <v>1118</v>
      </c>
      <c r="I505" t="s">
        <v>1119</v>
      </c>
      <c r="J505" t="s">
        <v>1120</v>
      </c>
      <c r="K505" t="s">
        <v>1121</v>
      </c>
      <c r="L505" t="s">
        <v>2310</v>
      </c>
      <c r="M505" t="s">
        <v>783</v>
      </c>
      <c r="N505" t="s">
        <v>1118</v>
      </c>
      <c r="O505" t="s">
        <v>1119</v>
      </c>
      <c r="P505" t="s">
        <v>1002</v>
      </c>
      <c r="Q505" t="s">
        <v>2331</v>
      </c>
      <c r="R505">
        <v>1999</v>
      </c>
      <c r="S505" t="s">
        <v>2332</v>
      </c>
      <c r="T505" t="s">
        <v>2332</v>
      </c>
      <c r="U505">
        <v>4.5999999999999996</v>
      </c>
      <c r="V505" t="s">
        <v>1126</v>
      </c>
      <c r="W505" t="s">
        <v>1127</v>
      </c>
      <c r="Y505">
        <v>1</v>
      </c>
      <c r="AA505">
        <v>0</v>
      </c>
      <c r="AB505">
        <v>0</v>
      </c>
      <c r="AD505">
        <v>0</v>
      </c>
      <c r="AE505">
        <v>0</v>
      </c>
      <c r="AF505">
        <v>45350</v>
      </c>
      <c r="AG505">
        <v>45350</v>
      </c>
    </row>
    <row r="506" spans="1:33" hidden="1" x14ac:dyDescent="0.25">
      <c r="A506" t="s">
        <v>2266</v>
      </c>
      <c r="B506" t="s">
        <v>785</v>
      </c>
      <c r="C506" t="s">
        <v>163</v>
      </c>
      <c r="D506" t="s">
        <v>1117</v>
      </c>
      <c r="E506">
        <v>1999</v>
      </c>
      <c r="F506" t="s">
        <v>783</v>
      </c>
      <c r="G506" t="s">
        <v>743</v>
      </c>
      <c r="H506" t="s">
        <v>1118</v>
      </c>
      <c r="I506" t="s">
        <v>1119</v>
      </c>
      <c r="J506" t="s">
        <v>1120</v>
      </c>
      <c r="K506" t="s">
        <v>1121</v>
      </c>
      <c r="L506" t="s">
        <v>2310</v>
      </c>
      <c r="M506" t="s">
        <v>783</v>
      </c>
      <c r="N506" t="s">
        <v>1118</v>
      </c>
      <c r="O506" t="s">
        <v>1119</v>
      </c>
      <c r="P506" t="s">
        <v>1002</v>
      </c>
      <c r="Q506" t="s">
        <v>2333</v>
      </c>
      <c r="R506">
        <v>2000</v>
      </c>
      <c r="S506" t="s">
        <v>2334</v>
      </c>
      <c r="T506" t="s">
        <v>2335</v>
      </c>
      <c r="U506">
        <v>8</v>
      </c>
      <c r="V506" t="s">
        <v>1126</v>
      </c>
      <c r="W506" t="s">
        <v>1127</v>
      </c>
      <c r="X506" t="s">
        <v>2336</v>
      </c>
      <c r="Y506">
        <v>1</v>
      </c>
      <c r="AA506">
        <v>0</v>
      </c>
      <c r="AB506">
        <v>0</v>
      </c>
      <c r="AD506">
        <v>0</v>
      </c>
      <c r="AE506">
        <v>0</v>
      </c>
      <c r="AF506">
        <v>20985</v>
      </c>
      <c r="AG506">
        <v>20985</v>
      </c>
    </row>
    <row r="507" spans="1:33" hidden="1" x14ac:dyDescent="0.25">
      <c r="A507" t="s">
        <v>2266</v>
      </c>
      <c r="B507" t="s">
        <v>785</v>
      </c>
      <c r="C507" t="s">
        <v>163</v>
      </c>
      <c r="D507" t="s">
        <v>1117</v>
      </c>
      <c r="E507">
        <v>2000</v>
      </c>
      <c r="F507" t="s">
        <v>783</v>
      </c>
      <c r="G507" t="s">
        <v>743</v>
      </c>
      <c r="H507" t="s">
        <v>1118</v>
      </c>
      <c r="I507" t="s">
        <v>1119</v>
      </c>
      <c r="J507" t="s">
        <v>1120</v>
      </c>
      <c r="K507" t="s">
        <v>1121</v>
      </c>
      <c r="L507" t="s">
        <v>2310</v>
      </c>
      <c r="M507" t="s">
        <v>783</v>
      </c>
      <c r="N507" t="s">
        <v>1118</v>
      </c>
      <c r="O507" t="s">
        <v>1119</v>
      </c>
      <c r="P507" t="s">
        <v>996</v>
      </c>
      <c r="Q507" t="s">
        <v>2337</v>
      </c>
      <c r="R507">
        <v>2001</v>
      </c>
      <c r="S507" t="s">
        <v>2338</v>
      </c>
      <c r="T507" t="s">
        <v>2339</v>
      </c>
      <c r="U507">
        <v>1.8</v>
      </c>
      <c r="V507" t="s">
        <v>1138</v>
      </c>
      <c r="W507" t="s">
        <v>1127</v>
      </c>
      <c r="Y507">
        <v>1</v>
      </c>
      <c r="AA507">
        <v>0</v>
      </c>
      <c r="AB507">
        <v>0</v>
      </c>
      <c r="AD507">
        <v>0</v>
      </c>
      <c r="AE507">
        <v>0</v>
      </c>
      <c r="AF507">
        <v>43781</v>
      </c>
      <c r="AG507">
        <v>43781</v>
      </c>
    </row>
    <row r="508" spans="1:33" hidden="1" x14ac:dyDescent="0.25">
      <c r="A508" t="s">
        <v>2266</v>
      </c>
      <c r="B508" t="s">
        <v>785</v>
      </c>
      <c r="C508" t="s">
        <v>163</v>
      </c>
      <c r="D508" t="s">
        <v>1117</v>
      </c>
      <c r="E508">
        <v>2001</v>
      </c>
      <c r="F508" t="s">
        <v>783</v>
      </c>
      <c r="G508" t="s">
        <v>743</v>
      </c>
      <c r="H508" t="s">
        <v>1118</v>
      </c>
      <c r="I508" t="s">
        <v>1119</v>
      </c>
      <c r="J508" t="s">
        <v>1120</v>
      </c>
      <c r="K508" t="s">
        <v>1121</v>
      </c>
      <c r="L508" t="s">
        <v>2310</v>
      </c>
      <c r="M508" t="s">
        <v>783</v>
      </c>
      <c r="N508" t="s">
        <v>1118</v>
      </c>
      <c r="O508" t="s">
        <v>1119</v>
      </c>
      <c r="P508" t="s">
        <v>1146</v>
      </c>
      <c r="Q508" t="s">
        <v>2340</v>
      </c>
      <c r="R508">
        <v>2002</v>
      </c>
      <c r="S508" t="s">
        <v>2341</v>
      </c>
      <c r="T508" t="s">
        <v>2341</v>
      </c>
      <c r="U508">
        <v>2.8</v>
      </c>
      <c r="V508" t="s">
        <v>1138</v>
      </c>
      <c r="W508" t="s">
        <v>1127</v>
      </c>
      <c r="X508" t="s">
        <v>2342</v>
      </c>
      <c r="Y508">
        <v>1</v>
      </c>
      <c r="AA508">
        <v>0</v>
      </c>
      <c r="AB508">
        <v>0</v>
      </c>
      <c r="AD508">
        <v>0</v>
      </c>
      <c r="AE508">
        <v>0</v>
      </c>
      <c r="AF508">
        <v>46022</v>
      </c>
      <c r="AG508">
        <v>46022</v>
      </c>
    </row>
    <row r="509" spans="1:33" hidden="1" x14ac:dyDescent="0.25">
      <c r="A509" t="s">
        <v>2266</v>
      </c>
      <c r="B509" t="s">
        <v>785</v>
      </c>
      <c r="C509" t="s">
        <v>163</v>
      </c>
      <c r="D509" t="s">
        <v>1117</v>
      </c>
      <c r="E509">
        <v>2003</v>
      </c>
      <c r="F509" t="s">
        <v>783</v>
      </c>
      <c r="G509" t="s">
        <v>743</v>
      </c>
      <c r="H509" t="s">
        <v>1118</v>
      </c>
      <c r="I509" t="s">
        <v>1119</v>
      </c>
      <c r="J509" t="s">
        <v>1120</v>
      </c>
      <c r="K509" t="s">
        <v>1121</v>
      </c>
      <c r="L509" t="s">
        <v>2310</v>
      </c>
      <c r="M509" t="s">
        <v>783</v>
      </c>
      <c r="N509" t="s">
        <v>1118</v>
      </c>
      <c r="O509" t="s">
        <v>1119</v>
      </c>
      <c r="P509" t="s">
        <v>1002</v>
      </c>
      <c r="Q509" t="s">
        <v>2343</v>
      </c>
      <c r="R509">
        <v>2004</v>
      </c>
      <c r="S509" t="s">
        <v>2344</v>
      </c>
      <c r="T509" t="s">
        <v>2344</v>
      </c>
      <c r="U509">
        <v>5</v>
      </c>
      <c r="V509" t="s">
        <v>1126</v>
      </c>
      <c r="W509" t="s">
        <v>1127</v>
      </c>
      <c r="X509" t="s">
        <v>2345</v>
      </c>
      <c r="Y509">
        <v>1</v>
      </c>
      <c r="AA509">
        <v>0</v>
      </c>
      <c r="AB509">
        <v>0</v>
      </c>
      <c r="AD509">
        <v>0</v>
      </c>
      <c r="AE509">
        <v>0</v>
      </c>
      <c r="AF509">
        <v>4500</v>
      </c>
      <c r="AG509">
        <v>4500</v>
      </c>
    </row>
    <row r="510" spans="1:33" hidden="1" x14ac:dyDescent="0.25">
      <c r="A510" t="s">
        <v>2266</v>
      </c>
      <c r="B510" t="s">
        <v>785</v>
      </c>
      <c r="C510" t="s">
        <v>163</v>
      </c>
      <c r="D510" t="s">
        <v>1117</v>
      </c>
      <c r="E510">
        <v>2004</v>
      </c>
      <c r="F510" t="s">
        <v>783</v>
      </c>
      <c r="G510" t="s">
        <v>743</v>
      </c>
      <c r="H510" t="s">
        <v>1118</v>
      </c>
      <c r="I510" t="s">
        <v>1119</v>
      </c>
      <c r="J510" t="s">
        <v>1120</v>
      </c>
      <c r="K510" t="s">
        <v>1121</v>
      </c>
      <c r="L510" t="s">
        <v>2310</v>
      </c>
      <c r="M510" t="s">
        <v>783</v>
      </c>
      <c r="N510" t="s">
        <v>1118</v>
      </c>
      <c r="O510" t="s">
        <v>1119</v>
      </c>
      <c r="P510" t="s">
        <v>1002</v>
      </c>
      <c r="Q510" t="s">
        <v>2346</v>
      </c>
      <c r="R510">
        <v>2005</v>
      </c>
      <c r="S510" t="s">
        <v>2347</v>
      </c>
      <c r="T510" t="s">
        <v>2347</v>
      </c>
      <c r="U510">
        <v>3</v>
      </c>
      <c r="V510" t="s">
        <v>1126</v>
      </c>
      <c r="W510" t="s">
        <v>1127</v>
      </c>
      <c r="X510" t="s">
        <v>2348</v>
      </c>
      <c r="Y510">
        <v>1</v>
      </c>
      <c r="AA510">
        <v>0</v>
      </c>
      <c r="AB510">
        <v>0</v>
      </c>
      <c r="AD510">
        <v>0</v>
      </c>
      <c r="AE510">
        <v>0</v>
      </c>
      <c r="AF510">
        <v>27435</v>
      </c>
      <c r="AG510">
        <v>27435</v>
      </c>
    </row>
    <row r="511" spans="1:33" hidden="1" x14ac:dyDescent="0.25">
      <c r="A511" t="s">
        <v>2266</v>
      </c>
      <c r="B511" t="s">
        <v>785</v>
      </c>
      <c r="C511" t="s">
        <v>163</v>
      </c>
      <c r="D511" t="s">
        <v>1117</v>
      </c>
      <c r="E511">
        <v>2008</v>
      </c>
      <c r="F511" t="s">
        <v>783</v>
      </c>
      <c r="G511" t="s">
        <v>743</v>
      </c>
      <c r="H511" t="s">
        <v>1118</v>
      </c>
      <c r="I511" t="s">
        <v>1119</v>
      </c>
      <c r="J511" t="s">
        <v>1120</v>
      </c>
      <c r="K511" t="s">
        <v>1121</v>
      </c>
      <c r="L511" t="s">
        <v>2310</v>
      </c>
      <c r="M511" t="s">
        <v>783</v>
      </c>
      <c r="N511" t="s">
        <v>1118</v>
      </c>
      <c r="O511" t="s">
        <v>1119</v>
      </c>
      <c r="P511" t="s">
        <v>996</v>
      </c>
      <c r="Q511" t="s">
        <v>2349</v>
      </c>
      <c r="R511">
        <v>2009</v>
      </c>
      <c r="S511" t="s">
        <v>2350</v>
      </c>
      <c r="T511" t="s">
        <v>2350</v>
      </c>
      <c r="V511" t="s">
        <v>1126</v>
      </c>
      <c r="W511" t="s">
        <v>1127</v>
      </c>
      <c r="Y511">
        <v>1</v>
      </c>
      <c r="AA511">
        <v>0</v>
      </c>
      <c r="AB511">
        <v>0</v>
      </c>
      <c r="AD511">
        <v>0</v>
      </c>
      <c r="AE511">
        <v>0</v>
      </c>
      <c r="AF511">
        <v>15386</v>
      </c>
      <c r="AG511">
        <v>15386</v>
      </c>
    </row>
    <row r="512" spans="1:33" hidden="1" x14ac:dyDescent="0.25">
      <c r="A512" t="s">
        <v>2266</v>
      </c>
      <c r="B512" t="s">
        <v>785</v>
      </c>
      <c r="C512" t="s">
        <v>163</v>
      </c>
      <c r="D512" t="s">
        <v>1117</v>
      </c>
      <c r="E512">
        <v>2009</v>
      </c>
      <c r="F512" t="s">
        <v>783</v>
      </c>
      <c r="G512" t="s">
        <v>743</v>
      </c>
      <c r="H512" t="s">
        <v>1118</v>
      </c>
      <c r="I512" t="s">
        <v>1119</v>
      </c>
      <c r="J512" t="s">
        <v>1120</v>
      </c>
      <c r="K512" t="s">
        <v>1121</v>
      </c>
      <c r="L512" t="s">
        <v>2310</v>
      </c>
      <c r="M512" t="s">
        <v>783</v>
      </c>
      <c r="N512" t="s">
        <v>1118</v>
      </c>
      <c r="O512" t="s">
        <v>1119</v>
      </c>
      <c r="P512" t="s">
        <v>996</v>
      </c>
      <c r="Q512" t="s">
        <v>2351</v>
      </c>
      <c r="R512">
        <v>2010</v>
      </c>
      <c r="S512" t="s">
        <v>2352</v>
      </c>
      <c r="T512" t="s">
        <v>2138</v>
      </c>
      <c r="U512">
        <v>0.4</v>
      </c>
      <c r="V512" t="s">
        <v>1126</v>
      </c>
      <c r="W512" t="s">
        <v>1127</v>
      </c>
      <c r="Y512">
        <v>1</v>
      </c>
      <c r="AA512">
        <v>0</v>
      </c>
      <c r="AB512">
        <v>0</v>
      </c>
      <c r="AD512">
        <v>0</v>
      </c>
      <c r="AE512">
        <v>0</v>
      </c>
      <c r="AF512">
        <v>26114</v>
      </c>
      <c r="AG512">
        <v>26114</v>
      </c>
    </row>
    <row r="513" spans="1:33" hidden="1" x14ac:dyDescent="0.25">
      <c r="A513" t="s">
        <v>2266</v>
      </c>
      <c r="B513" t="s">
        <v>785</v>
      </c>
      <c r="C513" t="s">
        <v>163</v>
      </c>
      <c r="D513" t="s">
        <v>1117</v>
      </c>
      <c r="E513">
        <v>2013</v>
      </c>
      <c r="F513" t="s">
        <v>783</v>
      </c>
      <c r="G513" t="s">
        <v>743</v>
      </c>
      <c r="H513" t="s">
        <v>1118</v>
      </c>
      <c r="I513" t="s">
        <v>1119</v>
      </c>
      <c r="J513" t="s">
        <v>1120</v>
      </c>
      <c r="K513" t="s">
        <v>1121</v>
      </c>
      <c r="L513" t="s">
        <v>2310</v>
      </c>
      <c r="M513" t="s">
        <v>783</v>
      </c>
      <c r="N513" t="s">
        <v>1118</v>
      </c>
      <c r="O513" t="s">
        <v>1119</v>
      </c>
      <c r="P513" t="s">
        <v>1146</v>
      </c>
      <c r="Q513" t="s">
        <v>2353</v>
      </c>
      <c r="R513">
        <v>2014</v>
      </c>
      <c r="S513" t="s">
        <v>2354</v>
      </c>
      <c r="T513" t="s">
        <v>2354</v>
      </c>
      <c r="U513">
        <v>0.6</v>
      </c>
      <c r="V513" t="s">
        <v>1138</v>
      </c>
      <c r="W513" t="s">
        <v>1127</v>
      </c>
      <c r="Y513">
        <v>1</v>
      </c>
      <c r="AA513">
        <v>0</v>
      </c>
      <c r="AB513">
        <v>0</v>
      </c>
      <c r="AD513">
        <v>0</v>
      </c>
      <c r="AE513">
        <v>0</v>
      </c>
      <c r="AF513">
        <v>128</v>
      </c>
      <c r="AG513">
        <v>128</v>
      </c>
    </row>
    <row r="514" spans="1:33" hidden="1" x14ac:dyDescent="0.25">
      <c r="A514" t="s">
        <v>2266</v>
      </c>
      <c r="B514" t="s">
        <v>785</v>
      </c>
      <c r="C514" t="s">
        <v>163</v>
      </c>
      <c r="D514" t="s">
        <v>1117</v>
      </c>
      <c r="E514">
        <v>2019</v>
      </c>
      <c r="F514" t="s">
        <v>783</v>
      </c>
      <c r="G514" t="s">
        <v>743</v>
      </c>
      <c r="H514" t="s">
        <v>1118</v>
      </c>
      <c r="I514" t="s">
        <v>1119</v>
      </c>
      <c r="J514" t="s">
        <v>1120</v>
      </c>
      <c r="K514" t="s">
        <v>1121</v>
      </c>
      <c r="L514" t="s">
        <v>2310</v>
      </c>
      <c r="M514" t="s">
        <v>783</v>
      </c>
      <c r="N514" t="s">
        <v>1118</v>
      </c>
      <c r="O514" t="s">
        <v>1119</v>
      </c>
      <c r="P514" t="s">
        <v>996</v>
      </c>
      <c r="Q514" t="s">
        <v>2355</v>
      </c>
      <c r="R514">
        <v>2020</v>
      </c>
      <c r="S514" t="s">
        <v>2356</v>
      </c>
      <c r="T514" t="s">
        <v>2356</v>
      </c>
      <c r="U514">
        <v>1.5</v>
      </c>
      <c r="V514" t="s">
        <v>1138</v>
      </c>
      <c r="W514" t="s">
        <v>1127</v>
      </c>
      <c r="Y514">
        <v>1</v>
      </c>
      <c r="AA514">
        <v>0</v>
      </c>
      <c r="AB514">
        <v>0</v>
      </c>
      <c r="AD514">
        <v>0</v>
      </c>
      <c r="AE514">
        <v>0</v>
      </c>
      <c r="AF514">
        <v>2192</v>
      </c>
      <c r="AG514">
        <v>2192</v>
      </c>
    </row>
    <row r="515" spans="1:33" hidden="1" x14ac:dyDescent="0.25">
      <c r="A515" t="s">
        <v>2266</v>
      </c>
      <c r="B515" t="s">
        <v>2357</v>
      </c>
      <c r="C515" t="s">
        <v>163</v>
      </c>
      <c r="D515" t="s">
        <v>1117</v>
      </c>
      <c r="E515">
        <v>2004</v>
      </c>
      <c r="F515" t="s">
        <v>783</v>
      </c>
      <c r="G515" t="s">
        <v>743</v>
      </c>
      <c r="H515" t="s">
        <v>1118</v>
      </c>
      <c r="I515" t="s">
        <v>1119</v>
      </c>
      <c r="J515" t="s">
        <v>1120</v>
      </c>
      <c r="K515" t="s">
        <v>1121</v>
      </c>
      <c r="L515" t="s">
        <v>2358</v>
      </c>
      <c r="M515" t="s">
        <v>783</v>
      </c>
      <c r="N515" t="s">
        <v>1118</v>
      </c>
      <c r="O515" t="s">
        <v>1119</v>
      </c>
      <c r="P515" t="s">
        <v>996</v>
      </c>
      <c r="Q515" t="s">
        <v>2359</v>
      </c>
      <c r="R515">
        <v>2005</v>
      </c>
      <c r="S515" t="s">
        <v>2360</v>
      </c>
      <c r="T515" t="s">
        <v>2360</v>
      </c>
      <c r="U515">
        <v>0.5</v>
      </c>
      <c r="V515" t="s">
        <v>1138</v>
      </c>
      <c r="W515" t="s">
        <v>1127</v>
      </c>
      <c r="Y515">
        <v>1</v>
      </c>
      <c r="AA515">
        <v>0</v>
      </c>
      <c r="AB515">
        <v>0</v>
      </c>
      <c r="AD515">
        <v>0</v>
      </c>
      <c r="AE515">
        <v>0</v>
      </c>
      <c r="AF515">
        <v>46</v>
      </c>
      <c r="AG515">
        <v>46</v>
      </c>
    </row>
    <row r="516" spans="1:33" hidden="1" x14ac:dyDescent="0.25">
      <c r="A516" t="s">
        <v>2266</v>
      </c>
      <c r="B516" t="s">
        <v>2357</v>
      </c>
      <c r="C516" t="s">
        <v>163</v>
      </c>
      <c r="D516" t="s">
        <v>1117</v>
      </c>
      <c r="E516">
        <v>2006</v>
      </c>
      <c r="F516" t="s">
        <v>783</v>
      </c>
      <c r="G516" t="s">
        <v>743</v>
      </c>
      <c r="H516" t="s">
        <v>1118</v>
      </c>
      <c r="I516" t="s">
        <v>1119</v>
      </c>
      <c r="J516" t="s">
        <v>1120</v>
      </c>
      <c r="K516" t="s">
        <v>1121</v>
      </c>
      <c r="L516" t="s">
        <v>2358</v>
      </c>
      <c r="M516" t="s">
        <v>783</v>
      </c>
      <c r="N516" t="s">
        <v>1118</v>
      </c>
      <c r="O516" t="s">
        <v>1119</v>
      </c>
      <c r="P516" t="s">
        <v>996</v>
      </c>
      <c r="Q516" t="s">
        <v>2361</v>
      </c>
      <c r="R516">
        <v>2007</v>
      </c>
      <c r="S516" t="s">
        <v>2362</v>
      </c>
      <c r="T516" t="s">
        <v>2362</v>
      </c>
      <c r="U516">
        <v>0.5</v>
      </c>
      <c r="V516" t="s">
        <v>1138</v>
      </c>
      <c r="W516" t="s">
        <v>1127</v>
      </c>
      <c r="X516" t="s">
        <v>2363</v>
      </c>
      <c r="Y516">
        <v>1</v>
      </c>
      <c r="AA516">
        <v>0</v>
      </c>
      <c r="AB516">
        <v>0</v>
      </c>
      <c r="AD516">
        <v>0</v>
      </c>
      <c r="AE516">
        <v>0</v>
      </c>
      <c r="AF516">
        <v>49</v>
      </c>
      <c r="AG516">
        <v>49</v>
      </c>
    </row>
    <row r="517" spans="1:33" hidden="1" x14ac:dyDescent="0.25">
      <c r="A517" t="s">
        <v>2266</v>
      </c>
      <c r="B517" t="s">
        <v>2357</v>
      </c>
      <c r="C517" t="s">
        <v>163</v>
      </c>
      <c r="D517" t="s">
        <v>1117</v>
      </c>
      <c r="E517">
        <v>2008</v>
      </c>
      <c r="F517" t="s">
        <v>689</v>
      </c>
      <c r="G517" t="s">
        <v>743</v>
      </c>
      <c r="H517" t="s">
        <v>1118</v>
      </c>
      <c r="I517" t="s">
        <v>1119</v>
      </c>
      <c r="J517" t="s">
        <v>1120</v>
      </c>
      <c r="K517" t="s">
        <v>1121</v>
      </c>
      <c r="L517" t="s">
        <v>2358</v>
      </c>
      <c r="M517" t="s">
        <v>839</v>
      </c>
      <c r="P517" t="s">
        <v>996</v>
      </c>
      <c r="Q517" t="s">
        <v>2364</v>
      </c>
      <c r="R517">
        <v>2009</v>
      </c>
      <c r="S517" t="s">
        <v>1544</v>
      </c>
      <c r="T517" t="s">
        <v>1544</v>
      </c>
      <c r="U517">
        <v>2</v>
      </c>
      <c r="V517" t="s">
        <v>1138</v>
      </c>
      <c r="W517" t="s">
        <v>1127</v>
      </c>
      <c r="X517" t="s">
        <v>2363</v>
      </c>
      <c r="Y517">
        <v>1</v>
      </c>
      <c r="AA517">
        <v>0</v>
      </c>
      <c r="AB517">
        <v>0</v>
      </c>
      <c r="AD517">
        <v>0</v>
      </c>
      <c r="AE517">
        <v>0</v>
      </c>
      <c r="AF517">
        <v>40</v>
      </c>
      <c r="AG517">
        <v>40</v>
      </c>
    </row>
    <row r="518" spans="1:33" hidden="1" x14ac:dyDescent="0.25">
      <c r="A518" t="s">
        <v>2266</v>
      </c>
      <c r="B518" t="s">
        <v>2365</v>
      </c>
      <c r="C518" t="s">
        <v>163</v>
      </c>
      <c r="D518" t="s">
        <v>1117</v>
      </c>
      <c r="E518">
        <v>1986</v>
      </c>
      <c r="F518" t="s">
        <v>699</v>
      </c>
      <c r="G518" t="s">
        <v>743</v>
      </c>
      <c r="H518" t="s">
        <v>1195</v>
      </c>
      <c r="I518" t="s">
        <v>1196</v>
      </c>
      <c r="J518" t="s">
        <v>1120</v>
      </c>
      <c r="K518" t="s">
        <v>1121</v>
      </c>
      <c r="L518" t="s">
        <v>2365</v>
      </c>
      <c r="M518" t="s">
        <v>699</v>
      </c>
      <c r="N518" t="s">
        <v>1195</v>
      </c>
      <c r="O518" t="s">
        <v>1196</v>
      </c>
      <c r="P518" t="s">
        <v>996</v>
      </c>
      <c r="Q518" t="s">
        <v>2366</v>
      </c>
      <c r="R518">
        <v>1987</v>
      </c>
      <c r="S518" t="s">
        <v>2367</v>
      </c>
      <c r="T518" t="s">
        <v>2367</v>
      </c>
      <c r="U518">
        <v>0</v>
      </c>
      <c r="V518" t="s">
        <v>1138</v>
      </c>
      <c r="W518" t="s">
        <v>1127</v>
      </c>
      <c r="Y518">
        <v>1</v>
      </c>
      <c r="AA518">
        <v>0</v>
      </c>
      <c r="AB518">
        <v>0</v>
      </c>
      <c r="AD518">
        <v>0</v>
      </c>
      <c r="AE518">
        <v>0</v>
      </c>
      <c r="AF518">
        <v>100</v>
      </c>
      <c r="AG518">
        <v>100</v>
      </c>
    </row>
    <row r="519" spans="1:33" hidden="1" x14ac:dyDescent="0.25">
      <c r="A519" t="s">
        <v>2266</v>
      </c>
      <c r="B519" t="s">
        <v>2365</v>
      </c>
      <c r="C519" t="s">
        <v>163</v>
      </c>
      <c r="D519" t="s">
        <v>1117</v>
      </c>
      <c r="E519">
        <v>1991</v>
      </c>
      <c r="F519" t="s">
        <v>680</v>
      </c>
      <c r="G519" t="s">
        <v>743</v>
      </c>
      <c r="H519" t="s">
        <v>1195</v>
      </c>
      <c r="I519" t="s">
        <v>1196</v>
      </c>
      <c r="J519" t="s">
        <v>1120</v>
      </c>
      <c r="K519" t="s">
        <v>1121</v>
      </c>
      <c r="L519" t="s">
        <v>2365</v>
      </c>
      <c r="M519" t="s">
        <v>680</v>
      </c>
      <c r="N519" t="s">
        <v>1195</v>
      </c>
      <c r="O519" t="s">
        <v>1196</v>
      </c>
      <c r="P519" t="s">
        <v>1002</v>
      </c>
      <c r="Q519" t="s">
        <v>2368</v>
      </c>
      <c r="R519">
        <v>1992</v>
      </c>
      <c r="S519" t="s">
        <v>1866</v>
      </c>
      <c r="T519" t="s">
        <v>1866</v>
      </c>
      <c r="U519">
        <v>0</v>
      </c>
      <c r="V519" t="s">
        <v>1138</v>
      </c>
      <c r="W519" t="s">
        <v>1127</v>
      </c>
      <c r="Y519">
        <v>1</v>
      </c>
      <c r="AA519">
        <v>0</v>
      </c>
      <c r="AB519">
        <v>0</v>
      </c>
      <c r="AD519">
        <v>0</v>
      </c>
      <c r="AE519">
        <v>0</v>
      </c>
      <c r="AF519">
        <v>80</v>
      </c>
      <c r="AG519">
        <v>80</v>
      </c>
    </row>
    <row r="520" spans="1:33" hidden="1" x14ac:dyDescent="0.25">
      <c r="A520" t="s">
        <v>2266</v>
      </c>
      <c r="B520" t="s">
        <v>2365</v>
      </c>
      <c r="C520" t="s">
        <v>163</v>
      </c>
      <c r="D520" t="s">
        <v>1117</v>
      </c>
      <c r="E520">
        <v>1991</v>
      </c>
      <c r="F520" t="s">
        <v>706</v>
      </c>
      <c r="G520" t="s">
        <v>743</v>
      </c>
      <c r="H520" t="s">
        <v>1195</v>
      </c>
      <c r="I520" t="s">
        <v>1196</v>
      </c>
      <c r="J520" t="s">
        <v>1120</v>
      </c>
      <c r="K520" t="s">
        <v>1121</v>
      </c>
      <c r="L520" t="s">
        <v>2365</v>
      </c>
      <c r="M520" t="s">
        <v>706</v>
      </c>
      <c r="N520" t="s">
        <v>1195</v>
      </c>
      <c r="O520" t="s">
        <v>1196</v>
      </c>
      <c r="P520" t="s">
        <v>1002</v>
      </c>
      <c r="Q520" t="s">
        <v>2369</v>
      </c>
      <c r="R520">
        <v>1992</v>
      </c>
      <c r="S520" t="s">
        <v>1866</v>
      </c>
      <c r="T520" t="s">
        <v>1866</v>
      </c>
      <c r="U520">
        <v>0</v>
      </c>
      <c r="V520" t="s">
        <v>1138</v>
      </c>
      <c r="W520" t="s">
        <v>1127</v>
      </c>
      <c r="Y520">
        <v>1</v>
      </c>
      <c r="AA520">
        <v>0</v>
      </c>
      <c r="AB520">
        <v>0</v>
      </c>
      <c r="AD520">
        <v>0</v>
      </c>
      <c r="AE520">
        <v>0</v>
      </c>
      <c r="AF520">
        <v>80</v>
      </c>
      <c r="AG520">
        <v>80</v>
      </c>
    </row>
    <row r="521" spans="1:33" hidden="1" x14ac:dyDescent="0.25">
      <c r="A521" t="s">
        <v>2266</v>
      </c>
      <c r="B521" t="s">
        <v>2365</v>
      </c>
      <c r="C521" t="s">
        <v>163</v>
      </c>
      <c r="D521" t="s">
        <v>1117</v>
      </c>
      <c r="E521">
        <v>1992</v>
      </c>
      <c r="F521" t="s">
        <v>680</v>
      </c>
      <c r="G521" t="s">
        <v>743</v>
      </c>
      <c r="H521" t="s">
        <v>1195</v>
      </c>
      <c r="I521" t="s">
        <v>1196</v>
      </c>
      <c r="J521" t="s">
        <v>1120</v>
      </c>
      <c r="K521" t="s">
        <v>1121</v>
      </c>
      <c r="L521" t="s">
        <v>2365</v>
      </c>
      <c r="M521" t="s">
        <v>680</v>
      </c>
      <c r="N521" t="s">
        <v>1195</v>
      </c>
      <c r="O521" t="s">
        <v>1196</v>
      </c>
      <c r="P521" t="s">
        <v>1002</v>
      </c>
      <c r="Q521" t="s">
        <v>2370</v>
      </c>
      <c r="R521">
        <v>1993</v>
      </c>
      <c r="S521" t="s">
        <v>2371</v>
      </c>
      <c r="T521" t="s">
        <v>2371</v>
      </c>
      <c r="U521">
        <v>0</v>
      </c>
      <c r="V521" t="s">
        <v>1138</v>
      </c>
      <c r="W521" t="s">
        <v>1127</v>
      </c>
      <c r="Y521">
        <v>1</v>
      </c>
      <c r="AA521">
        <v>0</v>
      </c>
      <c r="AB521">
        <v>0</v>
      </c>
      <c r="AD521">
        <v>0</v>
      </c>
      <c r="AE521">
        <v>0</v>
      </c>
      <c r="AF521">
        <v>80</v>
      </c>
      <c r="AG521">
        <v>80</v>
      </c>
    </row>
    <row r="522" spans="1:33" hidden="1" x14ac:dyDescent="0.25">
      <c r="A522" t="s">
        <v>2266</v>
      </c>
      <c r="B522" t="s">
        <v>2365</v>
      </c>
      <c r="C522" t="s">
        <v>163</v>
      </c>
      <c r="D522" t="s">
        <v>1117</v>
      </c>
      <c r="E522">
        <v>1992</v>
      </c>
      <c r="F522" t="s">
        <v>706</v>
      </c>
      <c r="G522" t="s">
        <v>743</v>
      </c>
      <c r="H522" t="s">
        <v>1195</v>
      </c>
      <c r="I522" t="s">
        <v>1196</v>
      </c>
      <c r="J522" t="s">
        <v>1120</v>
      </c>
      <c r="K522" t="s">
        <v>1121</v>
      </c>
      <c r="L522" t="s">
        <v>2365</v>
      </c>
      <c r="M522" t="s">
        <v>706</v>
      </c>
      <c r="N522" t="s">
        <v>1195</v>
      </c>
      <c r="O522" t="s">
        <v>1196</v>
      </c>
      <c r="P522" t="s">
        <v>1002</v>
      </c>
      <c r="Q522" t="s">
        <v>2372</v>
      </c>
      <c r="R522">
        <v>1993</v>
      </c>
      <c r="S522" t="s">
        <v>2371</v>
      </c>
      <c r="T522" t="s">
        <v>2371</v>
      </c>
      <c r="U522">
        <v>0</v>
      </c>
      <c r="V522" t="s">
        <v>1138</v>
      </c>
      <c r="W522" t="s">
        <v>1127</v>
      </c>
      <c r="Y522">
        <v>1</v>
      </c>
      <c r="AA522">
        <v>0</v>
      </c>
      <c r="AB522">
        <v>0</v>
      </c>
      <c r="AD522">
        <v>0</v>
      </c>
      <c r="AE522">
        <v>0</v>
      </c>
      <c r="AF522">
        <v>80</v>
      </c>
      <c r="AG522">
        <v>80</v>
      </c>
    </row>
    <row r="523" spans="1:33" hidden="1" x14ac:dyDescent="0.25">
      <c r="A523" t="s">
        <v>2266</v>
      </c>
      <c r="B523" t="s">
        <v>2365</v>
      </c>
      <c r="C523" t="s">
        <v>163</v>
      </c>
      <c r="D523" t="s">
        <v>1117</v>
      </c>
      <c r="E523">
        <v>1993</v>
      </c>
      <c r="F523" t="s">
        <v>699</v>
      </c>
      <c r="G523" t="s">
        <v>743</v>
      </c>
      <c r="H523" t="s">
        <v>1195</v>
      </c>
      <c r="I523" t="s">
        <v>1196</v>
      </c>
      <c r="J523" t="s">
        <v>1120</v>
      </c>
      <c r="K523" t="s">
        <v>1121</v>
      </c>
      <c r="L523" t="s">
        <v>2365</v>
      </c>
      <c r="M523" t="s">
        <v>699</v>
      </c>
      <c r="N523" t="s">
        <v>1195</v>
      </c>
      <c r="O523" t="s">
        <v>1196</v>
      </c>
      <c r="P523" t="s">
        <v>1002</v>
      </c>
      <c r="Q523" t="s">
        <v>2373</v>
      </c>
      <c r="R523">
        <v>1994</v>
      </c>
      <c r="S523" t="s">
        <v>1439</v>
      </c>
      <c r="T523" t="s">
        <v>1439</v>
      </c>
      <c r="U523">
        <v>0</v>
      </c>
      <c r="V523" t="s">
        <v>1138</v>
      </c>
      <c r="W523" t="s">
        <v>1127</v>
      </c>
      <c r="Y523">
        <v>1</v>
      </c>
      <c r="AA523">
        <v>0</v>
      </c>
      <c r="AB523">
        <v>0</v>
      </c>
      <c r="AD523">
        <v>0</v>
      </c>
      <c r="AE523">
        <v>0</v>
      </c>
      <c r="AF523">
        <v>80</v>
      </c>
      <c r="AG523">
        <v>80</v>
      </c>
    </row>
    <row r="524" spans="1:33" hidden="1" x14ac:dyDescent="0.25">
      <c r="A524" t="s">
        <v>2266</v>
      </c>
      <c r="B524" t="s">
        <v>2365</v>
      </c>
      <c r="C524" t="s">
        <v>163</v>
      </c>
      <c r="D524" t="s">
        <v>1117</v>
      </c>
      <c r="E524">
        <v>1993</v>
      </c>
      <c r="F524" t="s">
        <v>706</v>
      </c>
      <c r="G524" t="s">
        <v>743</v>
      </c>
      <c r="H524" t="s">
        <v>1195</v>
      </c>
      <c r="I524" t="s">
        <v>1196</v>
      </c>
      <c r="J524" t="s">
        <v>1120</v>
      </c>
      <c r="K524" t="s">
        <v>1121</v>
      </c>
      <c r="L524" t="s">
        <v>2365</v>
      </c>
      <c r="M524" t="s">
        <v>706</v>
      </c>
      <c r="N524" t="s">
        <v>1195</v>
      </c>
      <c r="O524" t="s">
        <v>1196</v>
      </c>
      <c r="P524" t="s">
        <v>1002</v>
      </c>
      <c r="Q524" t="s">
        <v>2374</v>
      </c>
      <c r="R524">
        <v>1994</v>
      </c>
      <c r="S524" t="s">
        <v>1439</v>
      </c>
      <c r="T524" t="s">
        <v>1439</v>
      </c>
      <c r="U524">
        <v>0</v>
      </c>
      <c r="V524" t="s">
        <v>1138</v>
      </c>
      <c r="W524" t="s">
        <v>1127</v>
      </c>
      <c r="Y524">
        <v>1</v>
      </c>
      <c r="AA524">
        <v>0</v>
      </c>
      <c r="AB524">
        <v>0</v>
      </c>
      <c r="AD524">
        <v>0</v>
      </c>
      <c r="AE524">
        <v>0</v>
      </c>
      <c r="AF524">
        <v>160</v>
      </c>
      <c r="AG524">
        <v>160</v>
      </c>
    </row>
    <row r="525" spans="1:33" hidden="1" x14ac:dyDescent="0.25">
      <c r="A525" t="s">
        <v>2266</v>
      </c>
      <c r="B525" t="s">
        <v>2365</v>
      </c>
      <c r="C525" t="s">
        <v>163</v>
      </c>
      <c r="D525" t="s">
        <v>1117</v>
      </c>
      <c r="E525">
        <v>1994</v>
      </c>
      <c r="F525" t="s">
        <v>699</v>
      </c>
      <c r="G525" t="s">
        <v>743</v>
      </c>
      <c r="H525" t="s">
        <v>1195</v>
      </c>
      <c r="I525" t="s">
        <v>1196</v>
      </c>
      <c r="J525" t="s">
        <v>1120</v>
      </c>
      <c r="K525" t="s">
        <v>1121</v>
      </c>
      <c r="L525" t="s">
        <v>2365</v>
      </c>
      <c r="M525" t="s">
        <v>699</v>
      </c>
      <c r="N525" t="s">
        <v>1195</v>
      </c>
      <c r="O525" t="s">
        <v>1196</v>
      </c>
      <c r="P525" t="s">
        <v>1002</v>
      </c>
      <c r="Q525" t="s">
        <v>2375</v>
      </c>
      <c r="R525">
        <v>1995</v>
      </c>
      <c r="S525" t="s">
        <v>1908</v>
      </c>
      <c r="T525" t="s">
        <v>1908</v>
      </c>
      <c r="U525">
        <v>0</v>
      </c>
      <c r="V525" t="s">
        <v>1138</v>
      </c>
      <c r="W525" t="s">
        <v>1127</v>
      </c>
      <c r="Y525">
        <v>1</v>
      </c>
      <c r="AA525">
        <v>0</v>
      </c>
      <c r="AB525">
        <v>0</v>
      </c>
      <c r="AD525">
        <v>0</v>
      </c>
      <c r="AE525">
        <v>0</v>
      </c>
      <c r="AF525">
        <v>80</v>
      </c>
      <c r="AG525">
        <v>80</v>
      </c>
    </row>
    <row r="526" spans="1:33" hidden="1" x14ac:dyDescent="0.25">
      <c r="A526" t="s">
        <v>2266</v>
      </c>
      <c r="B526" t="s">
        <v>2365</v>
      </c>
      <c r="C526" t="s">
        <v>163</v>
      </c>
      <c r="D526" t="s">
        <v>1117</v>
      </c>
      <c r="E526">
        <v>1994</v>
      </c>
      <c r="F526" t="s">
        <v>706</v>
      </c>
      <c r="G526" t="s">
        <v>743</v>
      </c>
      <c r="H526" t="s">
        <v>1195</v>
      </c>
      <c r="I526" t="s">
        <v>1196</v>
      </c>
      <c r="J526" t="s">
        <v>1120</v>
      </c>
      <c r="K526" t="s">
        <v>1121</v>
      </c>
      <c r="L526" t="s">
        <v>2365</v>
      </c>
      <c r="M526" t="s">
        <v>706</v>
      </c>
      <c r="N526" t="s">
        <v>1195</v>
      </c>
      <c r="O526" t="s">
        <v>1196</v>
      </c>
      <c r="P526" t="s">
        <v>1002</v>
      </c>
      <c r="Q526" t="s">
        <v>2376</v>
      </c>
      <c r="R526">
        <v>1995</v>
      </c>
      <c r="S526" t="s">
        <v>1908</v>
      </c>
      <c r="T526" t="s">
        <v>1908</v>
      </c>
      <c r="U526">
        <v>0</v>
      </c>
      <c r="V526" t="s">
        <v>1138</v>
      </c>
      <c r="W526" t="s">
        <v>1127</v>
      </c>
      <c r="Y526">
        <v>1</v>
      </c>
      <c r="AA526">
        <v>0</v>
      </c>
      <c r="AB526">
        <v>0</v>
      </c>
      <c r="AD526">
        <v>0</v>
      </c>
      <c r="AE526">
        <v>0</v>
      </c>
      <c r="AF526">
        <v>160</v>
      </c>
      <c r="AG526">
        <v>160</v>
      </c>
    </row>
    <row r="527" spans="1:33" hidden="1" x14ac:dyDescent="0.25">
      <c r="A527" t="s">
        <v>2266</v>
      </c>
      <c r="B527" t="s">
        <v>2365</v>
      </c>
      <c r="C527" t="s">
        <v>163</v>
      </c>
      <c r="D527" t="s">
        <v>1117</v>
      </c>
      <c r="E527">
        <v>1995</v>
      </c>
      <c r="F527" t="s">
        <v>680</v>
      </c>
      <c r="G527" t="s">
        <v>743</v>
      </c>
      <c r="H527" t="s">
        <v>1195</v>
      </c>
      <c r="I527" t="s">
        <v>1196</v>
      </c>
      <c r="J527" t="s">
        <v>1120</v>
      </c>
      <c r="K527" t="s">
        <v>1121</v>
      </c>
      <c r="L527" t="s">
        <v>2365</v>
      </c>
      <c r="M527" t="s">
        <v>680</v>
      </c>
      <c r="N527" t="s">
        <v>1195</v>
      </c>
      <c r="O527" t="s">
        <v>1196</v>
      </c>
      <c r="P527" t="s">
        <v>1002</v>
      </c>
      <c r="Q527" t="s">
        <v>2377</v>
      </c>
      <c r="R527">
        <v>1996</v>
      </c>
      <c r="S527" t="s">
        <v>1911</v>
      </c>
      <c r="T527" t="s">
        <v>1911</v>
      </c>
      <c r="U527">
        <v>5</v>
      </c>
      <c r="V527" t="s">
        <v>1138</v>
      </c>
      <c r="W527" t="s">
        <v>1127</v>
      </c>
      <c r="Y527">
        <v>1</v>
      </c>
      <c r="AA527">
        <v>0</v>
      </c>
      <c r="AB527">
        <v>0</v>
      </c>
      <c r="AD527">
        <v>0</v>
      </c>
      <c r="AE527">
        <v>0</v>
      </c>
      <c r="AF527">
        <v>80</v>
      </c>
      <c r="AG527">
        <v>80</v>
      </c>
    </row>
    <row r="528" spans="1:33" hidden="1" x14ac:dyDescent="0.25">
      <c r="A528" t="s">
        <v>2266</v>
      </c>
      <c r="B528" t="s">
        <v>2365</v>
      </c>
      <c r="C528" t="s">
        <v>163</v>
      </c>
      <c r="D528" t="s">
        <v>1117</v>
      </c>
      <c r="E528">
        <v>1995</v>
      </c>
      <c r="F528" t="s">
        <v>699</v>
      </c>
      <c r="G528" t="s">
        <v>743</v>
      </c>
      <c r="H528" t="s">
        <v>1195</v>
      </c>
      <c r="I528" t="s">
        <v>1196</v>
      </c>
      <c r="J528" t="s">
        <v>1120</v>
      </c>
      <c r="K528" t="s">
        <v>1121</v>
      </c>
      <c r="L528" t="s">
        <v>2365</v>
      </c>
      <c r="M528" t="s">
        <v>699</v>
      </c>
      <c r="N528" t="s">
        <v>1195</v>
      </c>
      <c r="O528" t="s">
        <v>1196</v>
      </c>
      <c r="P528" t="s">
        <v>1002</v>
      </c>
      <c r="Q528" t="s">
        <v>2378</v>
      </c>
      <c r="R528">
        <v>1996</v>
      </c>
      <c r="S528" t="s">
        <v>1911</v>
      </c>
      <c r="T528" t="s">
        <v>1911</v>
      </c>
      <c r="U528">
        <v>5</v>
      </c>
      <c r="V528" t="s">
        <v>1138</v>
      </c>
      <c r="W528" t="s">
        <v>1127</v>
      </c>
      <c r="Y528">
        <v>1</v>
      </c>
      <c r="AA528">
        <v>0</v>
      </c>
      <c r="AB528">
        <v>0</v>
      </c>
      <c r="AD528">
        <v>0</v>
      </c>
      <c r="AE528">
        <v>0</v>
      </c>
      <c r="AF528">
        <v>80</v>
      </c>
      <c r="AG528">
        <v>80</v>
      </c>
    </row>
    <row r="529" spans="1:33" hidden="1" x14ac:dyDescent="0.25">
      <c r="A529" t="s">
        <v>2266</v>
      </c>
      <c r="B529" t="s">
        <v>2365</v>
      </c>
      <c r="C529" t="s">
        <v>163</v>
      </c>
      <c r="D529" t="s">
        <v>1117</v>
      </c>
      <c r="E529">
        <v>1995</v>
      </c>
      <c r="F529" t="s">
        <v>706</v>
      </c>
      <c r="G529" t="s">
        <v>743</v>
      </c>
      <c r="H529" t="s">
        <v>1195</v>
      </c>
      <c r="I529" t="s">
        <v>1196</v>
      </c>
      <c r="J529" t="s">
        <v>1120</v>
      </c>
      <c r="K529" t="s">
        <v>1121</v>
      </c>
      <c r="L529" t="s">
        <v>2365</v>
      </c>
      <c r="M529" t="s">
        <v>706</v>
      </c>
      <c r="N529" t="s">
        <v>1195</v>
      </c>
      <c r="O529" t="s">
        <v>1196</v>
      </c>
      <c r="P529" t="s">
        <v>1002</v>
      </c>
      <c r="Q529" t="s">
        <v>2379</v>
      </c>
      <c r="R529">
        <v>1996</v>
      </c>
      <c r="S529" t="s">
        <v>1911</v>
      </c>
      <c r="T529" t="s">
        <v>1911</v>
      </c>
      <c r="U529">
        <v>5</v>
      </c>
      <c r="V529" t="s">
        <v>1138</v>
      </c>
      <c r="W529" t="s">
        <v>1127</v>
      </c>
      <c r="Y529">
        <v>1</v>
      </c>
      <c r="AA529">
        <v>0</v>
      </c>
      <c r="AB529">
        <v>0</v>
      </c>
      <c r="AD529">
        <v>0</v>
      </c>
      <c r="AE529">
        <v>0</v>
      </c>
      <c r="AF529">
        <v>80</v>
      </c>
      <c r="AG529">
        <v>80</v>
      </c>
    </row>
    <row r="530" spans="1:33" hidden="1" x14ac:dyDescent="0.25">
      <c r="A530" t="s">
        <v>2266</v>
      </c>
      <c r="B530" t="s">
        <v>2365</v>
      </c>
      <c r="C530" t="s">
        <v>163</v>
      </c>
      <c r="D530" t="s">
        <v>1117</v>
      </c>
      <c r="E530">
        <v>1996</v>
      </c>
      <c r="F530" t="s">
        <v>699</v>
      </c>
      <c r="G530" t="s">
        <v>743</v>
      </c>
      <c r="H530" t="s">
        <v>1195</v>
      </c>
      <c r="I530" t="s">
        <v>1196</v>
      </c>
      <c r="J530" t="s">
        <v>1120</v>
      </c>
      <c r="K530" t="s">
        <v>1121</v>
      </c>
      <c r="L530" t="s">
        <v>2365</v>
      </c>
      <c r="M530" t="s">
        <v>699</v>
      </c>
      <c r="N530" t="s">
        <v>1195</v>
      </c>
      <c r="O530" t="s">
        <v>1196</v>
      </c>
      <c r="P530" t="s">
        <v>1002</v>
      </c>
      <c r="Q530" t="s">
        <v>2380</v>
      </c>
      <c r="R530">
        <v>1997</v>
      </c>
      <c r="S530" t="s">
        <v>1942</v>
      </c>
      <c r="T530" t="s">
        <v>1942</v>
      </c>
      <c r="U530">
        <v>5</v>
      </c>
      <c r="V530" t="s">
        <v>1138</v>
      </c>
      <c r="W530" t="s">
        <v>1127</v>
      </c>
      <c r="Y530">
        <v>1</v>
      </c>
      <c r="AA530">
        <v>0</v>
      </c>
      <c r="AB530">
        <v>0</v>
      </c>
      <c r="AD530">
        <v>0</v>
      </c>
      <c r="AE530">
        <v>0</v>
      </c>
      <c r="AF530">
        <v>80</v>
      </c>
      <c r="AG530">
        <v>80</v>
      </c>
    </row>
    <row r="531" spans="1:33" hidden="1" x14ac:dyDescent="0.25">
      <c r="A531" t="s">
        <v>2266</v>
      </c>
      <c r="B531" t="s">
        <v>2365</v>
      </c>
      <c r="C531" t="s">
        <v>163</v>
      </c>
      <c r="D531" t="s">
        <v>1117</v>
      </c>
      <c r="E531">
        <v>1996</v>
      </c>
      <c r="F531" t="s">
        <v>706</v>
      </c>
      <c r="G531" t="s">
        <v>743</v>
      </c>
      <c r="H531" t="s">
        <v>1195</v>
      </c>
      <c r="I531" t="s">
        <v>1196</v>
      </c>
      <c r="J531" t="s">
        <v>1120</v>
      </c>
      <c r="K531" t="s">
        <v>1121</v>
      </c>
      <c r="L531" t="s">
        <v>2365</v>
      </c>
      <c r="M531" t="s">
        <v>706</v>
      </c>
      <c r="N531" t="s">
        <v>1195</v>
      </c>
      <c r="O531" t="s">
        <v>1196</v>
      </c>
      <c r="P531" t="s">
        <v>1002</v>
      </c>
      <c r="Q531" t="s">
        <v>2381</v>
      </c>
      <c r="R531">
        <v>1997</v>
      </c>
      <c r="S531" t="s">
        <v>1942</v>
      </c>
      <c r="T531" t="s">
        <v>1942</v>
      </c>
      <c r="U531">
        <v>5</v>
      </c>
      <c r="V531" t="s">
        <v>1138</v>
      </c>
      <c r="W531" t="s">
        <v>1127</v>
      </c>
      <c r="Y531">
        <v>1</v>
      </c>
      <c r="AA531">
        <v>0</v>
      </c>
      <c r="AB531">
        <v>0</v>
      </c>
      <c r="AD531">
        <v>0</v>
      </c>
      <c r="AE531">
        <v>0</v>
      </c>
      <c r="AF531">
        <v>80</v>
      </c>
      <c r="AG531">
        <v>80</v>
      </c>
    </row>
    <row r="532" spans="1:33" hidden="1" x14ac:dyDescent="0.25">
      <c r="A532" t="s">
        <v>2266</v>
      </c>
      <c r="B532" t="s">
        <v>2365</v>
      </c>
      <c r="C532" t="s">
        <v>163</v>
      </c>
      <c r="D532" t="s">
        <v>1117</v>
      </c>
      <c r="E532">
        <v>1997</v>
      </c>
      <c r="F532" t="s">
        <v>706</v>
      </c>
      <c r="G532" t="s">
        <v>743</v>
      </c>
      <c r="H532" t="s">
        <v>1195</v>
      </c>
      <c r="I532" t="s">
        <v>1196</v>
      </c>
      <c r="J532" t="s">
        <v>1120</v>
      </c>
      <c r="K532" t="s">
        <v>1121</v>
      </c>
      <c r="L532" t="s">
        <v>2365</v>
      </c>
      <c r="M532" t="s">
        <v>706</v>
      </c>
      <c r="N532" t="s">
        <v>1195</v>
      </c>
      <c r="O532" t="s">
        <v>1196</v>
      </c>
      <c r="P532" t="s">
        <v>1002</v>
      </c>
      <c r="Q532" t="s">
        <v>2382</v>
      </c>
      <c r="R532">
        <v>1998</v>
      </c>
      <c r="S532" t="s">
        <v>2383</v>
      </c>
      <c r="T532" t="s">
        <v>2383</v>
      </c>
      <c r="U532">
        <v>5</v>
      </c>
      <c r="V532" t="s">
        <v>1138</v>
      </c>
      <c r="W532" t="s">
        <v>1127</v>
      </c>
      <c r="Y532">
        <v>1</v>
      </c>
      <c r="AA532">
        <v>0</v>
      </c>
      <c r="AB532">
        <v>0</v>
      </c>
      <c r="AD532">
        <v>0</v>
      </c>
      <c r="AE532">
        <v>0</v>
      </c>
      <c r="AF532">
        <v>80</v>
      </c>
      <c r="AG532">
        <v>80</v>
      </c>
    </row>
    <row r="533" spans="1:33" hidden="1" x14ac:dyDescent="0.25">
      <c r="A533" t="s">
        <v>2266</v>
      </c>
      <c r="B533" t="s">
        <v>2365</v>
      </c>
      <c r="C533" t="s">
        <v>163</v>
      </c>
      <c r="D533" t="s">
        <v>1117</v>
      </c>
      <c r="E533">
        <v>2013</v>
      </c>
      <c r="F533" t="s">
        <v>687</v>
      </c>
      <c r="G533" t="s">
        <v>743</v>
      </c>
      <c r="H533" t="s">
        <v>1195</v>
      </c>
      <c r="I533" t="s">
        <v>1196</v>
      </c>
      <c r="J533" t="s">
        <v>1120</v>
      </c>
      <c r="K533" t="s">
        <v>1121</v>
      </c>
      <c r="L533" t="s">
        <v>2365</v>
      </c>
      <c r="M533" t="s">
        <v>687</v>
      </c>
      <c r="N533" t="s">
        <v>1195</v>
      </c>
      <c r="O533" t="s">
        <v>1196</v>
      </c>
      <c r="P533" t="s">
        <v>1002</v>
      </c>
      <c r="Q533" t="s">
        <v>2384</v>
      </c>
      <c r="R533">
        <v>2014</v>
      </c>
      <c r="S533" t="s">
        <v>2385</v>
      </c>
      <c r="T533" t="s">
        <v>2386</v>
      </c>
      <c r="V533" t="s">
        <v>1138</v>
      </c>
      <c r="W533" t="s">
        <v>1127</v>
      </c>
      <c r="Y533">
        <v>1</v>
      </c>
      <c r="AA533">
        <v>0</v>
      </c>
      <c r="AB533">
        <v>0</v>
      </c>
      <c r="AD533">
        <v>0</v>
      </c>
      <c r="AE533">
        <v>0</v>
      </c>
      <c r="AF533">
        <v>100</v>
      </c>
      <c r="AG533">
        <v>100</v>
      </c>
    </row>
    <row r="534" spans="1:33" hidden="1" x14ac:dyDescent="0.25">
      <c r="A534" t="s">
        <v>2266</v>
      </c>
      <c r="B534" t="s">
        <v>2387</v>
      </c>
      <c r="C534" t="s">
        <v>163</v>
      </c>
      <c r="D534" t="s">
        <v>1117</v>
      </c>
      <c r="E534">
        <v>2013</v>
      </c>
      <c r="F534" t="s">
        <v>713</v>
      </c>
      <c r="G534" t="s">
        <v>743</v>
      </c>
      <c r="H534" t="s">
        <v>1195</v>
      </c>
      <c r="I534" t="s">
        <v>1196</v>
      </c>
      <c r="J534" t="s">
        <v>1120</v>
      </c>
      <c r="K534" t="s">
        <v>1121</v>
      </c>
      <c r="L534" t="s">
        <v>2388</v>
      </c>
      <c r="M534" t="s">
        <v>713</v>
      </c>
      <c r="N534" t="s">
        <v>1195</v>
      </c>
      <c r="O534" t="s">
        <v>1196</v>
      </c>
      <c r="P534" t="s">
        <v>996</v>
      </c>
      <c r="Q534" t="s">
        <v>2389</v>
      </c>
      <c r="R534">
        <v>2014</v>
      </c>
      <c r="S534" t="s">
        <v>2386</v>
      </c>
      <c r="T534" t="s">
        <v>2386</v>
      </c>
      <c r="V534" t="s">
        <v>1138</v>
      </c>
      <c r="W534" t="s">
        <v>1127</v>
      </c>
      <c r="Y534">
        <v>1</v>
      </c>
      <c r="AA534">
        <v>0</v>
      </c>
      <c r="AB534">
        <v>0</v>
      </c>
      <c r="AD534">
        <v>0</v>
      </c>
      <c r="AE534">
        <v>0</v>
      </c>
      <c r="AF534">
        <v>90</v>
      </c>
      <c r="AG534">
        <v>90</v>
      </c>
    </row>
    <row r="535" spans="1:33" hidden="1" x14ac:dyDescent="0.25">
      <c r="A535" t="s">
        <v>2266</v>
      </c>
      <c r="B535" t="s">
        <v>713</v>
      </c>
      <c r="C535" t="s">
        <v>163</v>
      </c>
      <c r="D535" t="s">
        <v>1117</v>
      </c>
      <c r="E535">
        <v>1990</v>
      </c>
      <c r="F535" t="s">
        <v>680</v>
      </c>
      <c r="G535" t="s">
        <v>743</v>
      </c>
      <c r="H535" t="s">
        <v>1195</v>
      </c>
      <c r="I535" t="s">
        <v>1196</v>
      </c>
      <c r="J535" t="s">
        <v>1120</v>
      </c>
      <c r="K535" t="s">
        <v>1121</v>
      </c>
      <c r="L535" t="s">
        <v>2390</v>
      </c>
      <c r="M535" t="s">
        <v>713</v>
      </c>
      <c r="N535" t="s">
        <v>1195</v>
      </c>
      <c r="O535" t="s">
        <v>1196</v>
      </c>
      <c r="P535" t="s">
        <v>1002</v>
      </c>
      <c r="Q535" t="s">
        <v>2391</v>
      </c>
      <c r="R535">
        <v>1991</v>
      </c>
      <c r="S535" t="s">
        <v>1854</v>
      </c>
      <c r="T535" t="s">
        <v>1422</v>
      </c>
      <c r="U535">
        <v>5</v>
      </c>
      <c r="V535" t="s">
        <v>1138</v>
      </c>
      <c r="W535" t="s">
        <v>1153</v>
      </c>
      <c r="Y535">
        <v>1</v>
      </c>
      <c r="AA535">
        <v>0</v>
      </c>
      <c r="AB535">
        <v>0</v>
      </c>
      <c r="AD535">
        <v>0</v>
      </c>
      <c r="AE535">
        <v>0</v>
      </c>
      <c r="AF535">
        <v>38000</v>
      </c>
      <c r="AG535">
        <v>38000</v>
      </c>
    </row>
    <row r="536" spans="1:33" hidden="1" x14ac:dyDescent="0.25">
      <c r="A536" t="s">
        <v>2266</v>
      </c>
      <c r="B536" t="s">
        <v>713</v>
      </c>
      <c r="C536" t="s">
        <v>163</v>
      </c>
      <c r="D536" t="s">
        <v>1117</v>
      </c>
      <c r="E536">
        <v>1991</v>
      </c>
      <c r="F536" t="s">
        <v>680</v>
      </c>
      <c r="G536" t="s">
        <v>743</v>
      </c>
      <c r="H536" t="s">
        <v>1195</v>
      </c>
      <c r="I536" t="s">
        <v>1196</v>
      </c>
      <c r="J536" t="s">
        <v>1120</v>
      </c>
      <c r="K536" t="s">
        <v>1121</v>
      </c>
      <c r="L536" t="s">
        <v>2390</v>
      </c>
      <c r="M536" t="s">
        <v>713</v>
      </c>
      <c r="N536" t="s">
        <v>1195</v>
      </c>
      <c r="O536" t="s">
        <v>1196</v>
      </c>
      <c r="P536" t="s">
        <v>1002</v>
      </c>
      <c r="Q536" t="s">
        <v>2392</v>
      </c>
      <c r="R536">
        <v>1992</v>
      </c>
      <c r="S536" t="s">
        <v>2317</v>
      </c>
      <c r="T536" t="s">
        <v>2317</v>
      </c>
      <c r="U536">
        <v>0</v>
      </c>
      <c r="V536" t="s">
        <v>1138</v>
      </c>
      <c r="W536" t="s">
        <v>1153</v>
      </c>
      <c r="Y536">
        <v>1</v>
      </c>
      <c r="AA536">
        <v>0</v>
      </c>
      <c r="AB536">
        <v>0</v>
      </c>
      <c r="AD536">
        <v>0</v>
      </c>
      <c r="AE536">
        <v>0</v>
      </c>
      <c r="AF536">
        <v>48000</v>
      </c>
      <c r="AG536">
        <v>48000</v>
      </c>
    </row>
    <row r="537" spans="1:33" hidden="1" x14ac:dyDescent="0.25">
      <c r="A537" t="s">
        <v>2266</v>
      </c>
      <c r="B537" t="s">
        <v>713</v>
      </c>
      <c r="C537" t="s">
        <v>163</v>
      </c>
      <c r="D537" t="s">
        <v>1117</v>
      </c>
      <c r="E537">
        <v>1992</v>
      </c>
      <c r="F537" t="s">
        <v>680</v>
      </c>
      <c r="G537" t="s">
        <v>743</v>
      </c>
      <c r="H537" t="s">
        <v>1195</v>
      </c>
      <c r="I537" t="s">
        <v>1196</v>
      </c>
      <c r="J537" t="s">
        <v>1120</v>
      </c>
      <c r="K537" t="s">
        <v>1121</v>
      </c>
      <c r="L537" t="s">
        <v>2390</v>
      </c>
      <c r="M537" t="s">
        <v>713</v>
      </c>
      <c r="N537" t="s">
        <v>1195</v>
      </c>
      <c r="O537" t="s">
        <v>1196</v>
      </c>
      <c r="P537" t="s">
        <v>1002</v>
      </c>
      <c r="Q537" t="s">
        <v>2393</v>
      </c>
      <c r="R537">
        <v>1993</v>
      </c>
      <c r="S537" t="s">
        <v>2371</v>
      </c>
      <c r="T537" t="s">
        <v>2371</v>
      </c>
      <c r="U537">
        <v>0</v>
      </c>
      <c r="V537" t="s">
        <v>1138</v>
      </c>
      <c r="W537" t="s">
        <v>1153</v>
      </c>
      <c r="Y537">
        <v>1</v>
      </c>
      <c r="AA537">
        <v>0</v>
      </c>
      <c r="AB537">
        <v>0</v>
      </c>
      <c r="AD537">
        <v>0</v>
      </c>
      <c r="AE537">
        <v>0</v>
      </c>
      <c r="AF537">
        <v>34750</v>
      </c>
      <c r="AG537">
        <v>34750</v>
      </c>
    </row>
    <row r="538" spans="1:33" hidden="1" x14ac:dyDescent="0.25">
      <c r="A538" t="s">
        <v>2266</v>
      </c>
      <c r="B538" t="s">
        <v>713</v>
      </c>
      <c r="C538" t="s">
        <v>163</v>
      </c>
      <c r="D538" t="s">
        <v>1117</v>
      </c>
      <c r="E538">
        <v>1993</v>
      </c>
      <c r="F538" t="s">
        <v>680</v>
      </c>
      <c r="G538" t="s">
        <v>743</v>
      </c>
      <c r="H538" t="s">
        <v>1195</v>
      </c>
      <c r="I538" t="s">
        <v>1196</v>
      </c>
      <c r="J538" t="s">
        <v>1120</v>
      </c>
      <c r="K538" t="s">
        <v>1121</v>
      </c>
      <c r="L538" t="s">
        <v>2390</v>
      </c>
      <c r="M538" t="s">
        <v>713</v>
      </c>
      <c r="N538" t="s">
        <v>1195</v>
      </c>
      <c r="O538" t="s">
        <v>1196</v>
      </c>
      <c r="P538" t="s">
        <v>1002</v>
      </c>
      <c r="Q538" t="s">
        <v>2394</v>
      </c>
      <c r="R538">
        <v>1994</v>
      </c>
      <c r="S538" t="s">
        <v>2395</v>
      </c>
      <c r="T538" t="s">
        <v>2395</v>
      </c>
      <c r="U538">
        <v>7</v>
      </c>
      <c r="V538" t="s">
        <v>1138</v>
      </c>
      <c r="W538" t="s">
        <v>1153</v>
      </c>
      <c r="Y538">
        <v>1</v>
      </c>
      <c r="AA538">
        <v>0</v>
      </c>
      <c r="AB538">
        <v>0</v>
      </c>
      <c r="AD538">
        <v>0</v>
      </c>
      <c r="AE538">
        <v>0</v>
      </c>
      <c r="AF538">
        <v>52400</v>
      </c>
      <c r="AG538">
        <v>52400</v>
      </c>
    </row>
    <row r="539" spans="1:33" hidden="1" x14ac:dyDescent="0.25">
      <c r="A539" t="s">
        <v>2266</v>
      </c>
      <c r="B539" t="s">
        <v>713</v>
      </c>
      <c r="C539" t="s">
        <v>163</v>
      </c>
      <c r="D539" t="s">
        <v>1117</v>
      </c>
      <c r="E539">
        <v>1994</v>
      </c>
      <c r="F539" t="s">
        <v>680</v>
      </c>
      <c r="G539" t="s">
        <v>743</v>
      </c>
      <c r="H539" t="s">
        <v>1195</v>
      </c>
      <c r="I539" t="s">
        <v>1196</v>
      </c>
      <c r="J539" t="s">
        <v>1120</v>
      </c>
      <c r="K539" t="s">
        <v>1121</v>
      </c>
      <c r="L539" t="s">
        <v>2390</v>
      </c>
      <c r="M539" t="s">
        <v>713</v>
      </c>
      <c r="N539" t="s">
        <v>1195</v>
      </c>
      <c r="O539" t="s">
        <v>1196</v>
      </c>
      <c r="P539" t="s">
        <v>1002</v>
      </c>
      <c r="Q539" t="s">
        <v>2396</v>
      </c>
      <c r="R539">
        <v>1995</v>
      </c>
      <c r="S539" t="s">
        <v>2280</v>
      </c>
      <c r="T539" t="s">
        <v>2280</v>
      </c>
      <c r="U539">
        <v>0</v>
      </c>
      <c r="V539" t="s">
        <v>1138</v>
      </c>
      <c r="W539" t="s">
        <v>1153</v>
      </c>
      <c r="Y539">
        <v>1</v>
      </c>
      <c r="AA539">
        <v>0</v>
      </c>
      <c r="AB539">
        <v>0</v>
      </c>
      <c r="AD539">
        <v>0</v>
      </c>
      <c r="AE539">
        <v>0</v>
      </c>
      <c r="AF539">
        <v>98000</v>
      </c>
      <c r="AG539">
        <v>98000</v>
      </c>
    </row>
    <row r="540" spans="1:33" hidden="1" x14ac:dyDescent="0.25">
      <c r="A540" t="s">
        <v>2266</v>
      </c>
      <c r="B540" t="s">
        <v>713</v>
      </c>
      <c r="C540" t="s">
        <v>163</v>
      </c>
      <c r="D540" t="s">
        <v>1117</v>
      </c>
      <c r="E540">
        <v>1995</v>
      </c>
      <c r="F540" t="s">
        <v>680</v>
      </c>
      <c r="G540" t="s">
        <v>743</v>
      </c>
      <c r="H540" t="s">
        <v>1195</v>
      </c>
      <c r="I540" t="s">
        <v>1196</v>
      </c>
      <c r="J540" t="s">
        <v>1120</v>
      </c>
      <c r="K540" t="s">
        <v>1121</v>
      </c>
      <c r="L540" t="s">
        <v>2390</v>
      </c>
      <c r="M540" t="s">
        <v>713</v>
      </c>
      <c r="N540" t="s">
        <v>1195</v>
      </c>
      <c r="O540" t="s">
        <v>1196</v>
      </c>
      <c r="P540" t="s">
        <v>1002</v>
      </c>
      <c r="Q540" t="s">
        <v>2397</v>
      </c>
      <c r="R540">
        <v>1996</v>
      </c>
      <c r="S540" t="s">
        <v>2398</v>
      </c>
      <c r="T540" t="s">
        <v>2398</v>
      </c>
      <c r="U540">
        <v>5</v>
      </c>
      <c r="V540" t="s">
        <v>1138</v>
      </c>
      <c r="W540" t="s">
        <v>1153</v>
      </c>
      <c r="Y540">
        <v>1</v>
      </c>
      <c r="AA540">
        <v>0</v>
      </c>
      <c r="AB540">
        <v>0</v>
      </c>
      <c r="AD540">
        <v>0</v>
      </c>
      <c r="AE540">
        <v>0</v>
      </c>
      <c r="AF540">
        <v>2000</v>
      </c>
      <c r="AG540">
        <v>2000</v>
      </c>
    </row>
    <row r="541" spans="1:33" hidden="1" x14ac:dyDescent="0.25">
      <c r="A541" t="s">
        <v>2266</v>
      </c>
      <c r="B541" t="s">
        <v>713</v>
      </c>
      <c r="C541" t="s">
        <v>163</v>
      </c>
      <c r="D541" t="s">
        <v>1117</v>
      </c>
      <c r="E541">
        <v>1996</v>
      </c>
      <c r="F541" t="s">
        <v>680</v>
      </c>
      <c r="G541" t="s">
        <v>743</v>
      </c>
      <c r="H541" t="s">
        <v>1195</v>
      </c>
      <c r="I541" t="s">
        <v>1196</v>
      </c>
      <c r="J541" t="s">
        <v>1120</v>
      </c>
      <c r="K541" t="s">
        <v>1121</v>
      </c>
      <c r="L541" t="s">
        <v>2390</v>
      </c>
      <c r="M541" t="s">
        <v>713</v>
      </c>
      <c r="N541" t="s">
        <v>1195</v>
      </c>
      <c r="O541" t="s">
        <v>1196</v>
      </c>
      <c r="P541" t="s">
        <v>1002</v>
      </c>
      <c r="Q541" t="s">
        <v>2399</v>
      </c>
      <c r="R541">
        <v>1997</v>
      </c>
      <c r="S541" t="s">
        <v>2400</v>
      </c>
      <c r="T541" t="s">
        <v>2400</v>
      </c>
      <c r="U541">
        <v>7</v>
      </c>
      <c r="V541" t="s">
        <v>1138</v>
      </c>
      <c r="W541" t="s">
        <v>1153</v>
      </c>
      <c r="Y541">
        <v>1</v>
      </c>
      <c r="AA541">
        <v>0</v>
      </c>
      <c r="AB541">
        <v>0</v>
      </c>
      <c r="AD541">
        <v>0</v>
      </c>
      <c r="AE541">
        <v>0</v>
      </c>
      <c r="AF541">
        <v>72000</v>
      </c>
      <c r="AG541">
        <v>72000</v>
      </c>
    </row>
    <row r="542" spans="1:33" hidden="1" x14ac:dyDescent="0.25">
      <c r="A542" t="s">
        <v>2266</v>
      </c>
      <c r="B542" t="s">
        <v>713</v>
      </c>
      <c r="C542" t="s">
        <v>163</v>
      </c>
      <c r="D542" t="s">
        <v>1117</v>
      </c>
      <c r="E542">
        <v>1997</v>
      </c>
      <c r="F542" t="s">
        <v>680</v>
      </c>
      <c r="G542" t="s">
        <v>743</v>
      </c>
      <c r="H542" t="s">
        <v>1195</v>
      </c>
      <c r="I542" t="s">
        <v>1196</v>
      </c>
      <c r="J542" t="s">
        <v>1120</v>
      </c>
      <c r="K542" t="s">
        <v>1121</v>
      </c>
      <c r="L542" t="s">
        <v>2390</v>
      </c>
      <c r="M542" t="s">
        <v>713</v>
      </c>
      <c r="N542" t="s">
        <v>1195</v>
      </c>
      <c r="O542" t="s">
        <v>1196</v>
      </c>
      <c r="P542" t="s">
        <v>996</v>
      </c>
      <c r="Q542" t="s">
        <v>2401</v>
      </c>
      <c r="R542">
        <v>1998</v>
      </c>
      <c r="S542" t="s">
        <v>2402</v>
      </c>
      <c r="T542" t="s">
        <v>2403</v>
      </c>
      <c r="U542">
        <v>2.5</v>
      </c>
      <c r="V542" t="s">
        <v>1138</v>
      </c>
      <c r="W542" t="s">
        <v>1153</v>
      </c>
      <c r="Y542">
        <v>1</v>
      </c>
      <c r="AA542">
        <v>0</v>
      </c>
      <c r="AB542">
        <v>0</v>
      </c>
      <c r="AD542">
        <v>0</v>
      </c>
      <c r="AE542">
        <v>0</v>
      </c>
      <c r="AF542">
        <v>75000</v>
      </c>
      <c r="AG542">
        <v>75000</v>
      </c>
    </row>
    <row r="543" spans="1:33" hidden="1" x14ac:dyDescent="0.25">
      <c r="A543" t="s">
        <v>2266</v>
      </c>
      <c r="B543" t="s">
        <v>713</v>
      </c>
      <c r="C543" t="s">
        <v>163</v>
      </c>
      <c r="D543" t="s">
        <v>1117</v>
      </c>
      <c r="E543">
        <v>1998</v>
      </c>
      <c r="F543" t="s">
        <v>680</v>
      </c>
      <c r="G543" t="s">
        <v>743</v>
      </c>
      <c r="H543" t="s">
        <v>1195</v>
      </c>
      <c r="I543" t="s">
        <v>1196</v>
      </c>
      <c r="J543" t="s">
        <v>1120</v>
      </c>
      <c r="K543" t="s">
        <v>1121</v>
      </c>
      <c r="L543" t="s">
        <v>2390</v>
      </c>
      <c r="M543" t="s">
        <v>713</v>
      </c>
      <c r="N543" t="s">
        <v>1195</v>
      </c>
      <c r="O543" t="s">
        <v>1196</v>
      </c>
      <c r="P543" t="s">
        <v>1002</v>
      </c>
      <c r="Q543" t="s">
        <v>2404</v>
      </c>
      <c r="R543">
        <v>1999</v>
      </c>
      <c r="S543" t="s">
        <v>2405</v>
      </c>
      <c r="T543" t="s">
        <v>2406</v>
      </c>
      <c r="U543">
        <v>6</v>
      </c>
      <c r="V543" t="s">
        <v>1138</v>
      </c>
      <c r="W543" t="s">
        <v>1153</v>
      </c>
      <c r="Y543">
        <v>1</v>
      </c>
      <c r="AA543">
        <v>0</v>
      </c>
      <c r="AB543">
        <v>0</v>
      </c>
      <c r="AD543">
        <v>0</v>
      </c>
      <c r="AE543">
        <v>0</v>
      </c>
      <c r="AF543">
        <v>89000</v>
      </c>
      <c r="AG543">
        <v>89000</v>
      </c>
    </row>
    <row r="544" spans="1:33" hidden="1" x14ac:dyDescent="0.25">
      <c r="A544" t="s">
        <v>2266</v>
      </c>
      <c r="B544" t="s">
        <v>713</v>
      </c>
      <c r="C544" t="s">
        <v>163</v>
      </c>
      <c r="D544" t="s">
        <v>1117</v>
      </c>
      <c r="E544">
        <v>2000</v>
      </c>
      <c r="F544" t="s">
        <v>680</v>
      </c>
      <c r="G544" t="s">
        <v>743</v>
      </c>
      <c r="H544" t="s">
        <v>1195</v>
      </c>
      <c r="I544" t="s">
        <v>1196</v>
      </c>
      <c r="J544" t="s">
        <v>1120</v>
      </c>
      <c r="K544" t="s">
        <v>1121</v>
      </c>
      <c r="L544" t="s">
        <v>2390</v>
      </c>
      <c r="M544" t="s">
        <v>713</v>
      </c>
      <c r="N544" t="s">
        <v>1195</v>
      </c>
      <c r="O544" t="s">
        <v>1196</v>
      </c>
      <c r="P544" t="s">
        <v>1002</v>
      </c>
      <c r="Q544" t="s">
        <v>2407</v>
      </c>
      <c r="R544">
        <v>2001</v>
      </c>
      <c r="S544" t="s">
        <v>2408</v>
      </c>
      <c r="T544" t="s">
        <v>1327</v>
      </c>
      <c r="U544">
        <v>4.2</v>
      </c>
      <c r="V544" t="s">
        <v>1138</v>
      </c>
      <c r="W544" t="s">
        <v>1153</v>
      </c>
      <c r="Y544">
        <v>1</v>
      </c>
      <c r="AA544">
        <v>0</v>
      </c>
      <c r="AB544">
        <v>0</v>
      </c>
      <c r="AD544">
        <v>0</v>
      </c>
      <c r="AE544">
        <v>0</v>
      </c>
      <c r="AF544">
        <v>83526</v>
      </c>
      <c r="AG544">
        <v>83526</v>
      </c>
    </row>
    <row r="545" spans="1:33" hidden="1" x14ac:dyDescent="0.25">
      <c r="A545" t="s">
        <v>2266</v>
      </c>
      <c r="B545" t="s">
        <v>713</v>
      </c>
      <c r="C545" t="s">
        <v>163</v>
      </c>
      <c r="D545" t="s">
        <v>1117</v>
      </c>
      <c r="E545">
        <v>2001</v>
      </c>
      <c r="F545" t="s">
        <v>680</v>
      </c>
      <c r="G545" t="s">
        <v>743</v>
      </c>
      <c r="H545" t="s">
        <v>1195</v>
      </c>
      <c r="I545" t="s">
        <v>1196</v>
      </c>
      <c r="J545" t="s">
        <v>1120</v>
      </c>
      <c r="K545" t="s">
        <v>1121</v>
      </c>
      <c r="L545" t="s">
        <v>2390</v>
      </c>
      <c r="M545" t="s">
        <v>713</v>
      </c>
      <c r="N545" t="s">
        <v>1195</v>
      </c>
      <c r="O545" t="s">
        <v>1196</v>
      </c>
      <c r="P545" t="s">
        <v>1002</v>
      </c>
      <c r="Q545" t="s">
        <v>2409</v>
      </c>
      <c r="R545">
        <v>2002</v>
      </c>
      <c r="S545" t="s">
        <v>1654</v>
      </c>
      <c r="T545" t="s">
        <v>1654</v>
      </c>
      <c r="U545">
        <v>3</v>
      </c>
      <c r="V545" t="s">
        <v>1138</v>
      </c>
      <c r="W545" t="s">
        <v>1153</v>
      </c>
      <c r="X545" t="s">
        <v>2410</v>
      </c>
      <c r="Y545">
        <v>1</v>
      </c>
      <c r="AA545">
        <v>0</v>
      </c>
      <c r="AB545">
        <v>0</v>
      </c>
      <c r="AD545">
        <v>0</v>
      </c>
      <c r="AE545">
        <v>0</v>
      </c>
      <c r="AF545">
        <v>70000</v>
      </c>
      <c r="AG545">
        <v>70000</v>
      </c>
    </row>
    <row r="546" spans="1:33" hidden="1" x14ac:dyDescent="0.25">
      <c r="A546" t="s">
        <v>2266</v>
      </c>
      <c r="B546" t="s">
        <v>713</v>
      </c>
      <c r="C546" t="s">
        <v>163</v>
      </c>
      <c r="D546" t="s">
        <v>1117</v>
      </c>
      <c r="E546">
        <v>2002</v>
      </c>
      <c r="F546" t="s">
        <v>680</v>
      </c>
      <c r="G546" t="s">
        <v>743</v>
      </c>
      <c r="H546" t="s">
        <v>1195</v>
      </c>
      <c r="I546" t="s">
        <v>1196</v>
      </c>
      <c r="J546" t="s">
        <v>1120</v>
      </c>
      <c r="K546" t="s">
        <v>1121</v>
      </c>
      <c r="L546" t="s">
        <v>2390</v>
      </c>
      <c r="M546" t="s">
        <v>787</v>
      </c>
      <c r="N546" t="s">
        <v>1195</v>
      </c>
      <c r="O546" t="s">
        <v>1196</v>
      </c>
      <c r="P546" t="s">
        <v>996</v>
      </c>
      <c r="Q546" t="s">
        <v>2411</v>
      </c>
      <c r="R546">
        <v>2003</v>
      </c>
      <c r="S546" t="s">
        <v>2412</v>
      </c>
      <c r="T546" t="s">
        <v>2412</v>
      </c>
      <c r="U546">
        <v>1.6</v>
      </c>
      <c r="V546" t="s">
        <v>1138</v>
      </c>
      <c r="W546" t="s">
        <v>1153</v>
      </c>
      <c r="Y546">
        <v>1</v>
      </c>
      <c r="AA546">
        <v>0</v>
      </c>
      <c r="AB546">
        <v>0</v>
      </c>
      <c r="AD546">
        <v>0</v>
      </c>
      <c r="AE546">
        <v>0</v>
      </c>
      <c r="AF546">
        <v>23000</v>
      </c>
      <c r="AG546">
        <v>23000</v>
      </c>
    </row>
    <row r="547" spans="1:33" hidden="1" x14ac:dyDescent="0.25">
      <c r="A547" t="s">
        <v>2266</v>
      </c>
      <c r="B547" t="s">
        <v>713</v>
      </c>
      <c r="C547" t="s">
        <v>163</v>
      </c>
      <c r="D547" t="s">
        <v>1117</v>
      </c>
      <c r="E547">
        <v>2002</v>
      </c>
      <c r="F547" t="s">
        <v>680</v>
      </c>
      <c r="G547" t="s">
        <v>743</v>
      </c>
      <c r="H547" t="s">
        <v>1195</v>
      </c>
      <c r="I547" t="s">
        <v>1196</v>
      </c>
      <c r="J547" t="s">
        <v>1120</v>
      </c>
      <c r="K547" t="s">
        <v>1121</v>
      </c>
      <c r="L547" t="s">
        <v>2390</v>
      </c>
      <c r="M547" t="s">
        <v>713</v>
      </c>
      <c r="N547" t="s">
        <v>1195</v>
      </c>
      <c r="O547" t="s">
        <v>1196</v>
      </c>
      <c r="P547" t="s">
        <v>996</v>
      </c>
      <c r="Q547" t="s">
        <v>2413</v>
      </c>
      <c r="R547">
        <v>2003</v>
      </c>
      <c r="S547" t="s">
        <v>2412</v>
      </c>
      <c r="T547" t="s">
        <v>2412</v>
      </c>
      <c r="U547">
        <v>1.7</v>
      </c>
      <c r="V547" t="s">
        <v>1138</v>
      </c>
      <c r="W547" t="s">
        <v>1153</v>
      </c>
      <c r="X547" t="s">
        <v>2414</v>
      </c>
      <c r="Y547">
        <v>1</v>
      </c>
      <c r="AA547">
        <v>0</v>
      </c>
      <c r="AB547">
        <v>0</v>
      </c>
      <c r="AD547">
        <v>0</v>
      </c>
      <c r="AE547">
        <v>0</v>
      </c>
      <c r="AF547">
        <v>50000</v>
      </c>
      <c r="AG547">
        <v>50000</v>
      </c>
    </row>
    <row r="548" spans="1:33" hidden="1" x14ac:dyDescent="0.25">
      <c r="A548" t="s">
        <v>2266</v>
      </c>
      <c r="B548" t="s">
        <v>713</v>
      </c>
      <c r="C548" t="s">
        <v>163</v>
      </c>
      <c r="D548" t="s">
        <v>1117</v>
      </c>
      <c r="E548">
        <v>2002</v>
      </c>
      <c r="F548" t="s">
        <v>680</v>
      </c>
      <c r="G548" t="s">
        <v>743</v>
      </c>
      <c r="H548" t="s">
        <v>1195</v>
      </c>
      <c r="I548" t="s">
        <v>1196</v>
      </c>
      <c r="J548" t="s">
        <v>1120</v>
      </c>
      <c r="K548" t="s">
        <v>1121</v>
      </c>
      <c r="L548" t="s">
        <v>2390</v>
      </c>
      <c r="M548" t="s">
        <v>713</v>
      </c>
      <c r="N548" t="s">
        <v>1195</v>
      </c>
      <c r="O548" t="s">
        <v>1196</v>
      </c>
      <c r="P548" t="s">
        <v>1002</v>
      </c>
      <c r="Q548" t="s">
        <v>2415</v>
      </c>
      <c r="R548">
        <v>2003</v>
      </c>
      <c r="S548" t="s">
        <v>2416</v>
      </c>
      <c r="T548" t="s">
        <v>2416</v>
      </c>
      <c r="U548">
        <v>5.2</v>
      </c>
      <c r="V548" t="s">
        <v>1138</v>
      </c>
      <c r="W548" t="s">
        <v>1153</v>
      </c>
      <c r="Y548">
        <v>1</v>
      </c>
      <c r="AA548">
        <v>0</v>
      </c>
      <c r="AB548">
        <v>0</v>
      </c>
      <c r="AD548">
        <v>0</v>
      </c>
      <c r="AE548">
        <v>0</v>
      </c>
      <c r="AF548">
        <v>20000</v>
      </c>
      <c r="AG548">
        <v>20000</v>
      </c>
    </row>
    <row r="549" spans="1:33" hidden="1" x14ac:dyDescent="0.25">
      <c r="A549" t="s">
        <v>2266</v>
      </c>
      <c r="B549" t="s">
        <v>713</v>
      </c>
      <c r="C549" t="s">
        <v>163</v>
      </c>
      <c r="D549" t="s">
        <v>1117</v>
      </c>
      <c r="E549">
        <v>2003</v>
      </c>
      <c r="F549" t="s">
        <v>680</v>
      </c>
      <c r="G549" t="s">
        <v>743</v>
      </c>
      <c r="H549" t="s">
        <v>1195</v>
      </c>
      <c r="I549" t="s">
        <v>1196</v>
      </c>
      <c r="J549" t="s">
        <v>1120</v>
      </c>
      <c r="K549" t="s">
        <v>1121</v>
      </c>
      <c r="L549" t="s">
        <v>2390</v>
      </c>
      <c r="M549" t="s">
        <v>787</v>
      </c>
      <c r="N549" t="s">
        <v>1195</v>
      </c>
      <c r="O549" t="s">
        <v>1196</v>
      </c>
      <c r="P549" t="s">
        <v>996</v>
      </c>
      <c r="Q549" t="s">
        <v>2417</v>
      </c>
      <c r="R549">
        <v>2004</v>
      </c>
      <c r="S549" t="s">
        <v>2418</v>
      </c>
      <c r="T549" t="s">
        <v>2418</v>
      </c>
      <c r="U549">
        <v>0.6</v>
      </c>
      <c r="V549" t="s">
        <v>1138</v>
      </c>
      <c r="W549" t="s">
        <v>1153</v>
      </c>
      <c r="Y549">
        <v>1</v>
      </c>
      <c r="AA549">
        <v>0</v>
      </c>
      <c r="AB549">
        <v>0</v>
      </c>
      <c r="AD549">
        <v>0</v>
      </c>
      <c r="AE549">
        <v>0</v>
      </c>
      <c r="AF549">
        <v>24100</v>
      </c>
      <c r="AG549">
        <v>24100</v>
      </c>
    </row>
    <row r="550" spans="1:33" hidden="1" x14ac:dyDescent="0.25">
      <c r="A550" t="s">
        <v>2266</v>
      </c>
      <c r="B550" t="s">
        <v>713</v>
      </c>
      <c r="C550" t="s">
        <v>163</v>
      </c>
      <c r="D550" t="s">
        <v>1117</v>
      </c>
      <c r="E550">
        <v>2003</v>
      </c>
      <c r="F550" t="s">
        <v>680</v>
      </c>
      <c r="G550" t="s">
        <v>743</v>
      </c>
      <c r="H550" t="s">
        <v>1195</v>
      </c>
      <c r="I550" t="s">
        <v>1196</v>
      </c>
      <c r="J550" t="s">
        <v>1120</v>
      </c>
      <c r="K550" t="s">
        <v>1121</v>
      </c>
      <c r="L550" t="s">
        <v>2390</v>
      </c>
      <c r="M550" t="s">
        <v>787</v>
      </c>
      <c r="N550" t="s">
        <v>1195</v>
      </c>
      <c r="O550" t="s">
        <v>1196</v>
      </c>
      <c r="P550" t="s">
        <v>996</v>
      </c>
      <c r="Q550" t="s">
        <v>2419</v>
      </c>
      <c r="R550">
        <v>2004</v>
      </c>
      <c r="S550" t="s">
        <v>2420</v>
      </c>
      <c r="T550" t="s">
        <v>2420</v>
      </c>
      <c r="U550">
        <v>2</v>
      </c>
      <c r="V550" t="s">
        <v>1138</v>
      </c>
      <c r="W550" t="s">
        <v>1153</v>
      </c>
      <c r="Y550">
        <v>1</v>
      </c>
      <c r="AA550">
        <v>0</v>
      </c>
      <c r="AB550">
        <v>0</v>
      </c>
      <c r="AD550">
        <v>0</v>
      </c>
      <c r="AE550">
        <v>0</v>
      </c>
      <c r="AF550">
        <v>16000</v>
      </c>
      <c r="AG550">
        <v>16000</v>
      </c>
    </row>
    <row r="551" spans="1:33" hidden="1" x14ac:dyDescent="0.25">
      <c r="A551" t="s">
        <v>2266</v>
      </c>
      <c r="B551" t="s">
        <v>713</v>
      </c>
      <c r="C551" t="s">
        <v>163</v>
      </c>
      <c r="D551" t="s">
        <v>1117</v>
      </c>
      <c r="E551">
        <v>2003</v>
      </c>
      <c r="F551" t="s">
        <v>680</v>
      </c>
      <c r="G551" t="s">
        <v>743</v>
      </c>
      <c r="H551" t="s">
        <v>1195</v>
      </c>
      <c r="I551" t="s">
        <v>1196</v>
      </c>
      <c r="J551" t="s">
        <v>1120</v>
      </c>
      <c r="K551" t="s">
        <v>1121</v>
      </c>
      <c r="L551" t="s">
        <v>2390</v>
      </c>
      <c r="M551" t="s">
        <v>713</v>
      </c>
      <c r="N551" t="s">
        <v>1195</v>
      </c>
      <c r="O551" t="s">
        <v>1196</v>
      </c>
      <c r="P551" t="s">
        <v>1002</v>
      </c>
      <c r="Q551" t="s">
        <v>2421</v>
      </c>
      <c r="R551">
        <v>2004</v>
      </c>
      <c r="S551" t="s">
        <v>2422</v>
      </c>
      <c r="T551" t="s">
        <v>2422</v>
      </c>
      <c r="U551">
        <v>4.5</v>
      </c>
      <c r="V551" t="s">
        <v>1138</v>
      </c>
      <c r="W551" t="s">
        <v>1153</v>
      </c>
      <c r="X551" t="s">
        <v>2423</v>
      </c>
      <c r="Y551">
        <v>1</v>
      </c>
      <c r="AA551">
        <v>0</v>
      </c>
      <c r="AB551">
        <v>0</v>
      </c>
      <c r="AD551">
        <v>0</v>
      </c>
      <c r="AE551">
        <v>0</v>
      </c>
      <c r="AF551">
        <v>32000</v>
      </c>
      <c r="AG551">
        <v>32000</v>
      </c>
    </row>
    <row r="552" spans="1:33" hidden="1" x14ac:dyDescent="0.25">
      <c r="A552" t="s">
        <v>2266</v>
      </c>
      <c r="B552" t="s">
        <v>713</v>
      </c>
      <c r="C552" t="s">
        <v>163</v>
      </c>
      <c r="D552" t="s">
        <v>1117</v>
      </c>
      <c r="E552">
        <v>2004</v>
      </c>
      <c r="F552" t="s">
        <v>713</v>
      </c>
      <c r="G552" t="s">
        <v>743</v>
      </c>
      <c r="H552" t="s">
        <v>1195</v>
      </c>
      <c r="I552" t="s">
        <v>1196</v>
      </c>
      <c r="J552" t="s">
        <v>1120</v>
      </c>
      <c r="K552" t="s">
        <v>1121</v>
      </c>
      <c r="L552" t="s">
        <v>2390</v>
      </c>
      <c r="M552" t="s">
        <v>713</v>
      </c>
      <c r="N552" t="s">
        <v>1195</v>
      </c>
      <c r="O552" t="s">
        <v>1196</v>
      </c>
      <c r="P552" t="s">
        <v>1002</v>
      </c>
      <c r="Q552" t="s">
        <v>2424</v>
      </c>
      <c r="R552">
        <v>2005</v>
      </c>
      <c r="S552" t="s">
        <v>2425</v>
      </c>
      <c r="T552" t="s">
        <v>2425</v>
      </c>
      <c r="U552">
        <v>4</v>
      </c>
      <c r="V552" t="s">
        <v>1126</v>
      </c>
      <c r="W552" t="s">
        <v>1127</v>
      </c>
      <c r="X552" t="s">
        <v>2426</v>
      </c>
      <c r="Y552">
        <v>1</v>
      </c>
      <c r="AA552">
        <v>0</v>
      </c>
      <c r="AB552">
        <v>0</v>
      </c>
      <c r="AD552">
        <v>0</v>
      </c>
      <c r="AE552">
        <v>0</v>
      </c>
      <c r="AF552">
        <v>42000</v>
      </c>
      <c r="AG552">
        <v>42000</v>
      </c>
    </row>
    <row r="553" spans="1:33" hidden="1" x14ac:dyDescent="0.25">
      <c r="A553" t="s">
        <v>2266</v>
      </c>
      <c r="B553" t="s">
        <v>713</v>
      </c>
      <c r="C553" t="s">
        <v>163</v>
      </c>
      <c r="D553" t="s">
        <v>1117</v>
      </c>
      <c r="E553">
        <v>2005</v>
      </c>
      <c r="F553" t="s">
        <v>713</v>
      </c>
      <c r="G553" t="s">
        <v>743</v>
      </c>
      <c r="H553" t="s">
        <v>1195</v>
      </c>
      <c r="I553" t="s">
        <v>1196</v>
      </c>
      <c r="J553" t="s">
        <v>1120</v>
      </c>
      <c r="K553" t="s">
        <v>1121</v>
      </c>
      <c r="L553" t="s">
        <v>2390</v>
      </c>
      <c r="M553" t="s">
        <v>713</v>
      </c>
      <c r="N553" t="s">
        <v>1195</v>
      </c>
      <c r="O553" t="s">
        <v>1196</v>
      </c>
      <c r="P553" t="s">
        <v>1002</v>
      </c>
      <c r="Q553" t="s">
        <v>2427</v>
      </c>
      <c r="R553">
        <v>2006</v>
      </c>
      <c r="S553" t="s">
        <v>2081</v>
      </c>
      <c r="T553" t="s">
        <v>2428</v>
      </c>
      <c r="U553">
        <v>3</v>
      </c>
      <c r="V553" t="s">
        <v>1126</v>
      </c>
      <c r="W553" t="s">
        <v>1127</v>
      </c>
      <c r="Y553">
        <v>1</v>
      </c>
      <c r="AA553">
        <v>0</v>
      </c>
      <c r="AB553">
        <v>0</v>
      </c>
      <c r="AD553">
        <v>0</v>
      </c>
      <c r="AE553">
        <v>0</v>
      </c>
      <c r="AF553">
        <v>80000</v>
      </c>
      <c r="AG553">
        <v>80000</v>
      </c>
    </row>
    <row r="554" spans="1:33" hidden="1" x14ac:dyDescent="0.25">
      <c r="A554" t="s">
        <v>2266</v>
      </c>
      <c r="B554" t="s">
        <v>713</v>
      </c>
      <c r="C554" t="s">
        <v>163</v>
      </c>
      <c r="D554" t="s">
        <v>1117</v>
      </c>
      <c r="E554">
        <v>2006</v>
      </c>
      <c r="F554" t="s">
        <v>713</v>
      </c>
      <c r="G554" t="s">
        <v>743</v>
      </c>
      <c r="H554" t="s">
        <v>1195</v>
      </c>
      <c r="I554" t="s">
        <v>1196</v>
      </c>
      <c r="J554" t="s">
        <v>1120</v>
      </c>
      <c r="K554" t="s">
        <v>1121</v>
      </c>
      <c r="L554" t="s">
        <v>2390</v>
      </c>
      <c r="M554" t="s">
        <v>713</v>
      </c>
      <c r="N554" t="s">
        <v>1195</v>
      </c>
      <c r="O554" t="s">
        <v>1196</v>
      </c>
      <c r="P554" t="s">
        <v>996</v>
      </c>
      <c r="Q554" t="s">
        <v>2429</v>
      </c>
      <c r="R554">
        <v>2007</v>
      </c>
      <c r="S554" t="s">
        <v>2430</v>
      </c>
      <c r="T554" t="s">
        <v>2430</v>
      </c>
      <c r="U554">
        <v>2.2000000000000002</v>
      </c>
      <c r="V554" t="s">
        <v>1138</v>
      </c>
      <c r="W554" t="s">
        <v>1127</v>
      </c>
      <c r="X554" t="s">
        <v>2431</v>
      </c>
      <c r="Y554">
        <v>1</v>
      </c>
      <c r="AA554">
        <v>0</v>
      </c>
      <c r="AB554">
        <v>0</v>
      </c>
      <c r="AD554">
        <v>0</v>
      </c>
      <c r="AE554">
        <v>0</v>
      </c>
      <c r="AF554">
        <v>20000</v>
      </c>
      <c r="AG554">
        <v>20000</v>
      </c>
    </row>
    <row r="555" spans="1:33" hidden="1" x14ac:dyDescent="0.25">
      <c r="A555" t="s">
        <v>2266</v>
      </c>
      <c r="B555" t="s">
        <v>713</v>
      </c>
      <c r="C555" t="s">
        <v>163</v>
      </c>
      <c r="D555" t="s">
        <v>1117</v>
      </c>
      <c r="E555">
        <v>2006</v>
      </c>
      <c r="F555" t="s">
        <v>713</v>
      </c>
      <c r="G555" t="s">
        <v>743</v>
      </c>
      <c r="H555" t="s">
        <v>1195</v>
      </c>
      <c r="I555" t="s">
        <v>1196</v>
      </c>
      <c r="J555" t="s">
        <v>1120</v>
      </c>
      <c r="K555" t="s">
        <v>1121</v>
      </c>
      <c r="L555" t="s">
        <v>2390</v>
      </c>
      <c r="M555" t="s">
        <v>713</v>
      </c>
      <c r="N555" t="s">
        <v>1195</v>
      </c>
      <c r="O555" t="s">
        <v>1196</v>
      </c>
      <c r="P555" t="s">
        <v>1002</v>
      </c>
      <c r="Q555" t="s">
        <v>2432</v>
      </c>
      <c r="R555">
        <v>2007</v>
      </c>
      <c r="S555" t="s">
        <v>2433</v>
      </c>
      <c r="T555" t="s">
        <v>2433</v>
      </c>
      <c r="U555">
        <v>4.5</v>
      </c>
      <c r="V555" t="s">
        <v>1126</v>
      </c>
      <c r="W555" t="s">
        <v>1127</v>
      </c>
      <c r="X555" t="s">
        <v>2434</v>
      </c>
      <c r="Y555">
        <v>1</v>
      </c>
      <c r="AA555">
        <v>0</v>
      </c>
      <c r="AB555">
        <v>0</v>
      </c>
      <c r="AD555">
        <v>0</v>
      </c>
      <c r="AE555">
        <v>0</v>
      </c>
      <c r="AF555">
        <v>6500</v>
      </c>
      <c r="AG555">
        <v>6500</v>
      </c>
    </row>
    <row r="556" spans="1:33" hidden="1" x14ac:dyDescent="0.25">
      <c r="A556" t="s">
        <v>2266</v>
      </c>
      <c r="B556" t="s">
        <v>713</v>
      </c>
      <c r="C556" t="s">
        <v>163</v>
      </c>
      <c r="D556" t="s">
        <v>1117</v>
      </c>
      <c r="E556">
        <v>2006</v>
      </c>
      <c r="F556" t="s">
        <v>713</v>
      </c>
      <c r="G556" t="s">
        <v>743</v>
      </c>
      <c r="H556" t="s">
        <v>1195</v>
      </c>
      <c r="I556" t="s">
        <v>1196</v>
      </c>
      <c r="J556" t="s">
        <v>1120</v>
      </c>
      <c r="K556" t="s">
        <v>1121</v>
      </c>
      <c r="L556" t="s">
        <v>2390</v>
      </c>
      <c r="M556" t="s">
        <v>713</v>
      </c>
      <c r="N556" t="s">
        <v>1195</v>
      </c>
      <c r="O556" t="s">
        <v>1196</v>
      </c>
      <c r="P556" t="s">
        <v>1002</v>
      </c>
      <c r="Q556" t="s">
        <v>2435</v>
      </c>
      <c r="R556">
        <v>2007</v>
      </c>
      <c r="S556" t="s">
        <v>2436</v>
      </c>
      <c r="T556" t="s">
        <v>2436</v>
      </c>
      <c r="U556">
        <v>5.2</v>
      </c>
      <c r="V556" t="s">
        <v>1126</v>
      </c>
      <c r="W556" t="s">
        <v>1127</v>
      </c>
      <c r="Y556">
        <v>1</v>
      </c>
      <c r="AA556">
        <v>0</v>
      </c>
      <c r="AB556">
        <v>0</v>
      </c>
      <c r="AD556">
        <v>0</v>
      </c>
      <c r="AE556">
        <v>0</v>
      </c>
      <c r="AF556">
        <v>47500</v>
      </c>
      <c r="AG556">
        <v>47500</v>
      </c>
    </row>
    <row r="557" spans="1:33" hidden="1" x14ac:dyDescent="0.25">
      <c r="A557" t="s">
        <v>2266</v>
      </c>
      <c r="B557" t="s">
        <v>713</v>
      </c>
      <c r="C557" t="s">
        <v>163</v>
      </c>
      <c r="D557" t="s">
        <v>1117</v>
      </c>
      <c r="E557">
        <v>2007</v>
      </c>
      <c r="F557" t="s">
        <v>713</v>
      </c>
      <c r="G557" t="s">
        <v>743</v>
      </c>
      <c r="H557" t="s">
        <v>1195</v>
      </c>
      <c r="I557" t="s">
        <v>1196</v>
      </c>
      <c r="J557" t="s">
        <v>1120</v>
      </c>
      <c r="K557" t="s">
        <v>1121</v>
      </c>
      <c r="L557" t="s">
        <v>2390</v>
      </c>
      <c r="M557" t="s">
        <v>713</v>
      </c>
      <c r="N557" t="s">
        <v>1195</v>
      </c>
      <c r="O557" t="s">
        <v>1196</v>
      </c>
      <c r="P557" t="s">
        <v>1002</v>
      </c>
      <c r="Q557" t="s">
        <v>2437</v>
      </c>
      <c r="R557">
        <v>2008</v>
      </c>
      <c r="S557" t="s">
        <v>2438</v>
      </c>
      <c r="T557" t="s">
        <v>2438</v>
      </c>
      <c r="U557">
        <v>5</v>
      </c>
      <c r="V557" t="s">
        <v>1126</v>
      </c>
      <c r="W557" t="s">
        <v>1127</v>
      </c>
      <c r="X557" t="s">
        <v>2439</v>
      </c>
      <c r="Y557">
        <v>1</v>
      </c>
      <c r="AA557">
        <v>0</v>
      </c>
      <c r="AB557">
        <v>0</v>
      </c>
      <c r="AD557">
        <v>0</v>
      </c>
      <c r="AE557">
        <v>0</v>
      </c>
      <c r="AF557">
        <v>33000</v>
      </c>
      <c r="AG557">
        <v>33000</v>
      </c>
    </row>
    <row r="558" spans="1:33" hidden="1" x14ac:dyDescent="0.25">
      <c r="A558" t="s">
        <v>2266</v>
      </c>
      <c r="B558" t="s">
        <v>713</v>
      </c>
      <c r="C558" t="s">
        <v>163</v>
      </c>
      <c r="D558" t="s">
        <v>1117</v>
      </c>
      <c r="E558">
        <v>2008</v>
      </c>
      <c r="F558" t="s">
        <v>713</v>
      </c>
      <c r="G558" t="s">
        <v>743</v>
      </c>
      <c r="H558" t="s">
        <v>1195</v>
      </c>
      <c r="I558" t="s">
        <v>1196</v>
      </c>
      <c r="J558" t="s">
        <v>1120</v>
      </c>
      <c r="K558" t="s">
        <v>1121</v>
      </c>
      <c r="L558" t="s">
        <v>2390</v>
      </c>
      <c r="M558" t="s">
        <v>713</v>
      </c>
      <c r="N558" t="s">
        <v>1195</v>
      </c>
      <c r="O558" t="s">
        <v>1196</v>
      </c>
      <c r="P558" t="s">
        <v>1002</v>
      </c>
      <c r="Q558" t="s">
        <v>2440</v>
      </c>
      <c r="R558">
        <v>2009</v>
      </c>
      <c r="S558" t="s">
        <v>2441</v>
      </c>
      <c r="T558" t="s">
        <v>2441</v>
      </c>
      <c r="U558">
        <v>3.5</v>
      </c>
      <c r="V558" t="s">
        <v>1126</v>
      </c>
      <c r="W558" t="s">
        <v>1127</v>
      </c>
      <c r="Y558">
        <v>1</v>
      </c>
      <c r="AA558">
        <v>0</v>
      </c>
      <c r="AB558">
        <v>0</v>
      </c>
      <c r="AD558">
        <v>0</v>
      </c>
      <c r="AE558">
        <v>0</v>
      </c>
      <c r="AF558">
        <v>97000</v>
      </c>
      <c r="AG558">
        <v>97000</v>
      </c>
    </row>
    <row r="559" spans="1:33" hidden="1" x14ac:dyDescent="0.25">
      <c r="A559" t="s">
        <v>2266</v>
      </c>
      <c r="B559" t="s">
        <v>713</v>
      </c>
      <c r="C559" t="s">
        <v>163</v>
      </c>
      <c r="D559" t="s">
        <v>1117</v>
      </c>
      <c r="E559">
        <v>2009</v>
      </c>
      <c r="F559" t="s">
        <v>713</v>
      </c>
      <c r="G559" t="s">
        <v>743</v>
      </c>
      <c r="H559" t="s">
        <v>1195</v>
      </c>
      <c r="I559" t="s">
        <v>1196</v>
      </c>
      <c r="J559" t="s">
        <v>1120</v>
      </c>
      <c r="K559" t="s">
        <v>1121</v>
      </c>
      <c r="L559" t="s">
        <v>2390</v>
      </c>
      <c r="M559" t="s">
        <v>713</v>
      </c>
      <c r="N559" t="s">
        <v>1195</v>
      </c>
      <c r="O559" t="s">
        <v>1196</v>
      </c>
      <c r="P559" t="s">
        <v>1002</v>
      </c>
      <c r="Q559" t="s">
        <v>2442</v>
      </c>
      <c r="R559">
        <v>2010</v>
      </c>
      <c r="S559" t="s">
        <v>1677</v>
      </c>
      <c r="T559" t="s">
        <v>1677</v>
      </c>
      <c r="U559">
        <v>4</v>
      </c>
      <c r="V559" t="s">
        <v>1126</v>
      </c>
      <c r="W559" t="s">
        <v>1127</v>
      </c>
      <c r="Y559">
        <v>1</v>
      </c>
      <c r="AA559">
        <v>0</v>
      </c>
      <c r="AB559">
        <v>0</v>
      </c>
      <c r="AD559">
        <v>0</v>
      </c>
      <c r="AE559">
        <v>0</v>
      </c>
      <c r="AF559">
        <v>35000</v>
      </c>
      <c r="AG559">
        <v>35000</v>
      </c>
    </row>
    <row r="560" spans="1:33" hidden="1" x14ac:dyDescent="0.25">
      <c r="A560" t="s">
        <v>2443</v>
      </c>
      <c r="B560" t="s">
        <v>2444</v>
      </c>
      <c r="C560" t="s">
        <v>163</v>
      </c>
      <c r="D560" t="s">
        <v>1117</v>
      </c>
      <c r="E560">
        <v>1998</v>
      </c>
      <c r="F560" t="s">
        <v>895</v>
      </c>
      <c r="G560" t="s">
        <v>846</v>
      </c>
      <c r="H560" t="s">
        <v>2445</v>
      </c>
      <c r="I560" t="s">
        <v>2446</v>
      </c>
      <c r="J560" t="s">
        <v>1197</v>
      </c>
      <c r="K560" t="s">
        <v>1121</v>
      </c>
      <c r="L560" t="s">
        <v>2447</v>
      </c>
      <c r="M560" t="s">
        <v>895</v>
      </c>
      <c r="N560" t="s">
        <v>2445</v>
      </c>
      <c r="O560" t="s">
        <v>2446</v>
      </c>
      <c r="P560" t="s">
        <v>996</v>
      </c>
      <c r="Q560" t="s">
        <v>2448</v>
      </c>
      <c r="R560">
        <v>1999</v>
      </c>
      <c r="S560" t="s">
        <v>2449</v>
      </c>
      <c r="T560" t="s">
        <v>2449</v>
      </c>
      <c r="U560">
        <v>1.5</v>
      </c>
      <c r="V560" t="s">
        <v>1138</v>
      </c>
      <c r="W560" t="s">
        <v>1127</v>
      </c>
      <c r="X560" t="s">
        <v>2450</v>
      </c>
      <c r="Y560">
        <v>1</v>
      </c>
      <c r="AA560">
        <v>0</v>
      </c>
      <c r="AB560">
        <v>0</v>
      </c>
      <c r="AD560">
        <v>0</v>
      </c>
      <c r="AE560">
        <v>0</v>
      </c>
      <c r="AF560">
        <v>2800</v>
      </c>
      <c r="AG560">
        <v>2800</v>
      </c>
    </row>
    <row r="561" spans="1:33" hidden="1" x14ac:dyDescent="0.25">
      <c r="A561" t="s">
        <v>2443</v>
      </c>
      <c r="B561" t="s">
        <v>2444</v>
      </c>
      <c r="C561" t="s">
        <v>163</v>
      </c>
      <c r="D561" t="s">
        <v>1117</v>
      </c>
      <c r="E561">
        <v>2001</v>
      </c>
      <c r="F561" t="s">
        <v>895</v>
      </c>
      <c r="G561" t="s">
        <v>846</v>
      </c>
      <c r="H561" t="s">
        <v>2445</v>
      </c>
      <c r="I561" t="s">
        <v>2446</v>
      </c>
      <c r="J561" t="s">
        <v>1120</v>
      </c>
      <c r="K561" t="s">
        <v>1121</v>
      </c>
      <c r="L561" t="s">
        <v>2447</v>
      </c>
      <c r="M561" t="s">
        <v>895</v>
      </c>
      <c r="N561" t="s">
        <v>2445</v>
      </c>
      <c r="O561" t="s">
        <v>2446</v>
      </c>
      <c r="P561" t="s">
        <v>996</v>
      </c>
      <c r="Q561" t="s">
        <v>2451</v>
      </c>
      <c r="R561">
        <v>2002</v>
      </c>
      <c r="S561" t="s">
        <v>2452</v>
      </c>
      <c r="T561" t="s">
        <v>2452</v>
      </c>
      <c r="U561">
        <v>1.5</v>
      </c>
      <c r="V561" t="s">
        <v>1138</v>
      </c>
      <c r="W561" t="s">
        <v>1127</v>
      </c>
      <c r="Y561">
        <v>1</v>
      </c>
      <c r="AA561">
        <v>0</v>
      </c>
      <c r="AB561">
        <v>0</v>
      </c>
      <c r="AD561">
        <v>0</v>
      </c>
      <c r="AE561">
        <v>0</v>
      </c>
      <c r="AF561">
        <v>2000</v>
      </c>
      <c r="AG561">
        <v>2000</v>
      </c>
    </row>
    <row r="562" spans="1:33" hidden="1" x14ac:dyDescent="0.25">
      <c r="A562" t="s">
        <v>2443</v>
      </c>
      <c r="B562" t="s">
        <v>2444</v>
      </c>
      <c r="C562" t="s">
        <v>163</v>
      </c>
      <c r="D562" t="s">
        <v>1117</v>
      </c>
      <c r="E562">
        <v>2003</v>
      </c>
      <c r="F562" t="s">
        <v>895</v>
      </c>
      <c r="G562" t="s">
        <v>846</v>
      </c>
      <c r="H562" t="s">
        <v>2445</v>
      </c>
      <c r="I562" t="s">
        <v>2446</v>
      </c>
      <c r="J562" t="s">
        <v>1120</v>
      </c>
      <c r="K562" t="s">
        <v>1121</v>
      </c>
      <c r="L562" t="s">
        <v>2447</v>
      </c>
      <c r="M562" t="s">
        <v>895</v>
      </c>
      <c r="N562" t="s">
        <v>2445</v>
      </c>
      <c r="O562" t="s">
        <v>2446</v>
      </c>
      <c r="P562" t="s">
        <v>996</v>
      </c>
      <c r="Q562" t="s">
        <v>2453</v>
      </c>
      <c r="R562">
        <v>2004</v>
      </c>
      <c r="S562" t="s">
        <v>2454</v>
      </c>
      <c r="T562" t="s">
        <v>2454</v>
      </c>
      <c r="U562">
        <v>1.5</v>
      </c>
      <c r="V562" t="s">
        <v>1138</v>
      </c>
      <c r="W562" t="s">
        <v>1127</v>
      </c>
      <c r="Y562">
        <v>1</v>
      </c>
      <c r="AA562">
        <v>0</v>
      </c>
      <c r="AB562">
        <v>0</v>
      </c>
      <c r="AC562" t="s">
        <v>1213</v>
      </c>
      <c r="AD562">
        <v>1000</v>
      </c>
      <c r="AE562">
        <v>0</v>
      </c>
      <c r="AF562">
        <v>2500</v>
      </c>
      <c r="AG562">
        <v>3500</v>
      </c>
    </row>
    <row r="563" spans="1:33" hidden="1" x14ac:dyDescent="0.25">
      <c r="A563" t="s">
        <v>2443</v>
      </c>
      <c r="B563" t="s">
        <v>2444</v>
      </c>
      <c r="C563" t="s">
        <v>163</v>
      </c>
      <c r="D563" t="s">
        <v>1117</v>
      </c>
      <c r="E563">
        <v>2004</v>
      </c>
      <c r="F563" t="s">
        <v>895</v>
      </c>
      <c r="G563" t="s">
        <v>846</v>
      </c>
      <c r="H563" t="s">
        <v>2445</v>
      </c>
      <c r="I563" t="s">
        <v>2446</v>
      </c>
      <c r="J563" t="s">
        <v>1120</v>
      </c>
      <c r="K563" t="s">
        <v>1121</v>
      </c>
      <c r="L563" t="s">
        <v>2447</v>
      </c>
      <c r="M563" t="s">
        <v>895</v>
      </c>
      <c r="N563" t="s">
        <v>2445</v>
      </c>
      <c r="O563" t="s">
        <v>2446</v>
      </c>
      <c r="P563" t="s">
        <v>996</v>
      </c>
      <c r="Q563" t="s">
        <v>2455</v>
      </c>
      <c r="R563">
        <v>2005</v>
      </c>
      <c r="S563" t="s">
        <v>2456</v>
      </c>
      <c r="T563" t="s">
        <v>2456</v>
      </c>
      <c r="V563" t="s">
        <v>1126</v>
      </c>
      <c r="W563" t="s">
        <v>1127</v>
      </c>
      <c r="Y563">
        <v>1</v>
      </c>
      <c r="AA563">
        <v>0</v>
      </c>
      <c r="AB563">
        <v>0</v>
      </c>
      <c r="AD563">
        <v>0</v>
      </c>
      <c r="AE563">
        <v>0</v>
      </c>
      <c r="AF563">
        <v>4300</v>
      </c>
      <c r="AG563">
        <v>4300</v>
      </c>
    </row>
    <row r="564" spans="1:33" x14ac:dyDescent="0.25">
      <c r="A564" t="s">
        <v>1723</v>
      </c>
      <c r="B564" t="s">
        <v>695</v>
      </c>
      <c r="C564" t="s">
        <v>163</v>
      </c>
      <c r="D564" t="s">
        <v>1117</v>
      </c>
      <c r="E564">
        <v>2022</v>
      </c>
      <c r="F564" t="s">
        <v>702</v>
      </c>
      <c r="G564" t="s">
        <v>846</v>
      </c>
      <c r="H564" t="s">
        <v>2445</v>
      </c>
      <c r="I564" t="s">
        <v>2446</v>
      </c>
      <c r="J564" t="s">
        <v>1120</v>
      </c>
      <c r="K564" t="s">
        <v>1121</v>
      </c>
      <c r="L564" t="s">
        <v>993</v>
      </c>
      <c r="M564" t="s">
        <v>702</v>
      </c>
      <c r="N564" t="s">
        <v>2445</v>
      </c>
      <c r="O564" t="s">
        <v>2446</v>
      </c>
      <c r="P564" t="s">
        <v>996</v>
      </c>
      <c r="Q564" t="s">
        <v>994</v>
      </c>
      <c r="R564">
        <v>2023</v>
      </c>
      <c r="S564" t="s">
        <v>995</v>
      </c>
      <c r="T564" t="s">
        <v>995</v>
      </c>
      <c r="U564">
        <v>3.62</v>
      </c>
      <c r="V564" t="s">
        <v>1138</v>
      </c>
      <c r="W564" t="s">
        <v>1127</v>
      </c>
      <c r="Y564">
        <v>1</v>
      </c>
      <c r="Z564" t="s">
        <v>1132</v>
      </c>
      <c r="AA564">
        <v>52386</v>
      </c>
      <c r="AB564">
        <v>0</v>
      </c>
      <c r="AC564" t="s">
        <v>1132</v>
      </c>
      <c r="AD564">
        <v>38104</v>
      </c>
      <c r="AE564">
        <v>0</v>
      </c>
      <c r="AG564">
        <v>90490</v>
      </c>
    </row>
    <row r="565" spans="1:33" x14ac:dyDescent="0.25">
      <c r="A565" t="s">
        <v>1723</v>
      </c>
      <c r="B565" t="s">
        <v>695</v>
      </c>
      <c r="C565" t="s">
        <v>163</v>
      </c>
      <c r="D565" t="s">
        <v>1117</v>
      </c>
      <c r="E565">
        <v>2022</v>
      </c>
      <c r="F565" t="s">
        <v>702</v>
      </c>
      <c r="G565" t="s">
        <v>846</v>
      </c>
      <c r="H565" t="s">
        <v>2445</v>
      </c>
      <c r="I565" t="s">
        <v>2446</v>
      </c>
      <c r="J565" t="s">
        <v>1120</v>
      </c>
      <c r="K565" t="s">
        <v>1121</v>
      </c>
      <c r="L565" t="s">
        <v>993</v>
      </c>
      <c r="M565" t="s">
        <v>702</v>
      </c>
      <c r="N565" t="s">
        <v>2445</v>
      </c>
      <c r="O565" t="s">
        <v>2446</v>
      </c>
      <c r="P565" t="s">
        <v>996</v>
      </c>
      <c r="Q565" t="s">
        <v>998</v>
      </c>
      <c r="R565">
        <v>2023</v>
      </c>
      <c r="S565" t="s">
        <v>999</v>
      </c>
      <c r="T565" t="s">
        <v>999</v>
      </c>
      <c r="U565">
        <v>2.76</v>
      </c>
      <c r="V565" t="s">
        <v>1138</v>
      </c>
      <c r="W565" t="s">
        <v>1127</v>
      </c>
      <c r="Y565">
        <v>1</v>
      </c>
      <c r="Z565" t="s">
        <v>1132</v>
      </c>
      <c r="AA565">
        <v>51065</v>
      </c>
      <c r="AB565">
        <v>0</v>
      </c>
      <c r="AC565" t="s">
        <v>1132</v>
      </c>
      <c r="AD565">
        <v>71612</v>
      </c>
      <c r="AE565">
        <v>0</v>
      </c>
      <c r="AG565">
        <v>122677</v>
      </c>
    </row>
    <row r="566" spans="1:33" hidden="1" x14ac:dyDescent="0.25">
      <c r="A566" t="s">
        <v>2443</v>
      </c>
      <c r="B566" t="s">
        <v>2457</v>
      </c>
      <c r="C566" t="s">
        <v>163</v>
      </c>
      <c r="D566" t="s">
        <v>1117</v>
      </c>
      <c r="E566">
        <v>1996</v>
      </c>
      <c r="F566" t="s">
        <v>864</v>
      </c>
      <c r="G566" t="s">
        <v>846</v>
      </c>
      <c r="H566" t="s">
        <v>2445</v>
      </c>
      <c r="I566" t="s">
        <v>2446</v>
      </c>
      <c r="J566" t="s">
        <v>1197</v>
      </c>
      <c r="K566" t="s">
        <v>1121</v>
      </c>
      <c r="L566" t="s">
        <v>2458</v>
      </c>
      <c r="M566" t="s">
        <v>864</v>
      </c>
      <c r="N566" t="s">
        <v>2445</v>
      </c>
      <c r="O566" t="s">
        <v>2446</v>
      </c>
      <c r="P566" t="s">
        <v>1002</v>
      </c>
      <c r="Q566" t="s">
        <v>2459</v>
      </c>
      <c r="R566">
        <v>1997</v>
      </c>
      <c r="S566" t="s">
        <v>1939</v>
      </c>
      <c r="T566" t="s">
        <v>1939</v>
      </c>
      <c r="U566">
        <v>5</v>
      </c>
      <c r="V566" t="s">
        <v>1126</v>
      </c>
      <c r="W566" t="s">
        <v>1127</v>
      </c>
      <c r="X566" t="s">
        <v>2460</v>
      </c>
      <c r="Y566">
        <v>1</v>
      </c>
      <c r="AA566">
        <v>0</v>
      </c>
      <c r="AB566">
        <v>0</v>
      </c>
      <c r="AD566">
        <v>0</v>
      </c>
      <c r="AE566">
        <v>0</v>
      </c>
      <c r="AF566">
        <v>1000</v>
      </c>
      <c r="AG566">
        <v>1000</v>
      </c>
    </row>
    <row r="567" spans="1:33" hidden="1" x14ac:dyDescent="0.25">
      <c r="A567" t="s">
        <v>2443</v>
      </c>
      <c r="B567" t="s">
        <v>2457</v>
      </c>
      <c r="C567" t="s">
        <v>163</v>
      </c>
      <c r="D567" t="s">
        <v>1117</v>
      </c>
      <c r="E567">
        <v>1997</v>
      </c>
      <c r="F567" t="s">
        <v>864</v>
      </c>
      <c r="G567" t="s">
        <v>846</v>
      </c>
      <c r="H567" t="s">
        <v>2445</v>
      </c>
      <c r="I567" t="s">
        <v>2446</v>
      </c>
      <c r="J567" t="s">
        <v>1197</v>
      </c>
      <c r="K567" t="s">
        <v>1121</v>
      </c>
      <c r="L567" t="s">
        <v>2458</v>
      </c>
      <c r="M567" t="s">
        <v>864</v>
      </c>
      <c r="N567" t="s">
        <v>2445</v>
      </c>
      <c r="O567" t="s">
        <v>2446</v>
      </c>
      <c r="P567" t="s">
        <v>1002</v>
      </c>
      <c r="Q567" t="s">
        <v>2461</v>
      </c>
      <c r="R567">
        <v>1998</v>
      </c>
      <c r="S567" t="s">
        <v>1958</v>
      </c>
      <c r="T567" t="s">
        <v>1958</v>
      </c>
      <c r="U567">
        <v>5</v>
      </c>
      <c r="V567" t="s">
        <v>1126</v>
      </c>
      <c r="W567" t="s">
        <v>1127</v>
      </c>
      <c r="X567" t="s">
        <v>2460</v>
      </c>
      <c r="Y567">
        <v>1</v>
      </c>
      <c r="AA567">
        <v>0</v>
      </c>
      <c r="AB567">
        <v>0</v>
      </c>
      <c r="AD567">
        <v>0</v>
      </c>
      <c r="AE567">
        <v>0</v>
      </c>
      <c r="AF567">
        <v>2000</v>
      </c>
      <c r="AG567">
        <v>2000</v>
      </c>
    </row>
    <row r="568" spans="1:33" hidden="1" x14ac:dyDescent="0.25">
      <c r="A568" t="s">
        <v>2443</v>
      </c>
      <c r="B568" t="s">
        <v>2457</v>
      </c>
      <c r="C568" t="s">
        <v>163</v>
      </c>
      <c r="D568" t="s">
        <v>1117</v>
      </c>
      <c r="E568">
        <v>1998</v>
      </c>
      <c r="F568" t="s">
        <v>879</v>
      </c>
      <c r="G568" t="s">
        <v>846</v>
      </c>
      <c r="H568" t="s">
        <v>2445</v>
      </c>
      <c r="I568" t="s">
        <v>2446</v>
      </c>
      <c r="J568" t="s">
        <v>1120</v>
      </c>
      <c r="K568" t="s">
        <v>1121</v>
      </c>
      <c r="L568" t="s">
        <v>2458</v>
      </c>
      <c r="M568" t="s">
        <v>875</v>
      </c>
      <c r="P568" t="s">
        <v>1002</v>
      </c>
      <c r="Q568" t="s">
        <v>2462</v>
      </c>
      <c r="R568">
        <v>1999</v>
      </c>
      <c r="S568" t="s">
        <v>2463</v>
      </c>
      <c r="T568" t="s">
        <v>2463</v>
      </c>
      <c r="U568">
        <v>5</v>
      </c>
      <c r="V568" t="s">
        <v>1138</v>
      </c>
      <c r="W568" t="s">
        <v>1153</v>
      </c>
      <c r="X568" t="s">
        <v>2460</v>
      </c>
      <c r="Y568">
        <v>1</v>
      </c>
      <c r="AA568">
        <v>0</v>
      </c>
      <c r="AB568">
        <v>0</v>
      </c>
      <c r="AD568">
        <v>0</v>
      </c>
      <c r="AE568">
        <v>0</v>
      </c>
      <c r="AF568">
        <v>85000</v>
      </c>
      <c r="AG568">
        <v>85000</v>
      </c>
    </row>
    <row r="569" spans="1:33" hidden="1" x14ac:dyDescent="0.25">
      <c r="A569" t="s">
        <v>2443</v>
      </c>
      <c r="B569" t="s">
        <v>2457</v>
      </c>
      <c r="C569" t="s">
        <v>163</v>
      </c>
      <c r="D569" t="s">
        <v>1117</v>
      </c>
      <c r="E569">
        <v>1999</v>
      </c>
      <c r="F569" t="s">
        <v>697</v>
      </c>
      <c r="G569" t="s">
        <v>846</v>
      </c>
      <c r="H569" t="s">
        <v>2445</v>
      </c>
      <c r="I569" t="s">
        <v>2446</v>
      </c>
      <c r="J569" t="s">
        <v>1120</v>
      </c>
      <c r="K569" t="s">
        <v>1121</v>
      </c>
      <c r="L569" t="s">
        <v>2458</v>
      </c>
      <c r="M569" t="s">
        <v>875</v>
      </c>
      <c r="P569" t="s">
        <v>1002</v>
      </c>
      <c r="Q569" t="s">
        <v>2464</v>
      </c>
      <c r="R569">
        <v>2000</v>
      </c>
      <c r="S569" t="s">
        <v>2465</v>
      </c>
      <c r="T569" t="s">
        <v>2465</v>
      </c>
      <c r="U569">
        <v>5</v>
      </c>
      <c r="V569" t="s">
        <v>1138</v>
      </c>
      <c r="W569" t="s">
        <v>1153</v>
      </c>
      <c r="X569" t="s">
        <v>2466</v>
      </c>
      <c r="Y569">
        <v>1</v>
      </c>
      <c r="AA569">
        <v>0</v>
      </c>
      <c r="AB569">
        <v>0</v>
      </c>
      <c r="AD569">
        <v>0</v>
      </c>
      <c r="AE569">
        <v>0</v>
      </c>
      <c r="AF569">
        <v>55000</v>
      </c>
      <c r="AG569">
        <v>55000</v>
      </c>
    </row>
    <row r="570" spans="1:33" hidden="1" x14ac:dyDescent="0.25">
      <c r="A570" t="s">
        <v>2443</v>
      </c>
      <c r="B570" t="s">
        <v>2457</v>
      </c>
      <c r="C570" t="s">
        <v>163</v>
      </c>
      <c r="D570" t="s">
        <v>1117</v>
      </c>
      <c r="E570">
        <v>2000</v>
      </c>
      <c r="F570" t="s">
        <v>697</v>
      </c>
      <c r="G570" t="s">
        <v>846</v>
      </c>
      <c r="H570" t="s">
        <v>2445</v>
      </c>
      <c r="I570" t="s">
        <v>2446</v>
      </c>
      <c r="J570" t="s">
        <v>1120</v>
      </c>
      <c r="K570" t="s">
        <v>1121</v>
      </c>
      <c r="L570" t="s">
        <v>2458</v>
      </c>
      <c r="M570" t="s">
        <v>875</v>
      </c>
      <c r="P570" t="s">
        <v>1002</v>
      </c>
      <c r="Q570" t="s">
        <v>2467</v>
      </c>
      <c r="R570">
        <v>2001</v>
      </c>
      <c r="S570" t="s">
        <v>2468</v>
      </c>
      <c r="T570" t="s">
        <v>2468</v>
      </c>
      <c r="U570">
        <v>5</v>
      </c>
      <c r="V570" t="s">
        <v>1138</v>
      </c>
      <c r="W570" t="s">
        <v>1153</v>
      </c>
      <c r="X570" t="s">
        <v>2469</v>
      </c>
      <c r="Y570">
        <v>1</v>
      </c>
      <c r="AA570">
        <v>0</v>
      </c>
      <c r="AB570">
        <v>0</v>
      </c>
      <c r="AD570">
        <v>0</v>
      </c>
      <c r="AE570">
        <v>0</v>
      </c>
      <c r="AF570">
        <v>43000</v>
      </c>
      <c r="AG570">
        <v>43000</v>
      </c>
    </row>
    <row r="571" spans="1:33" hidden="1" x14ac:dyDescent="0.25">
      <c r="A571" t="s">
        <v>2443</v>
      </c>
      <c r="B571" t="s">
        <v>2457</v>
      </c>
      <c r="C571" t="s">
        <v>163</v>
      </c>
      <c r="D571" t="s">
        <v>1117</v>
      </c>
      <c r="E571">
        <v>2001</v>
      </c>
      <c r="F571" t="s">
        <v>697</v>
      </c>
      <c r="G571" t="s">
        <v>846</v>
      </c>
      <c r="H571" t="s">
        <v>2445</v>
      </c>
      <c r="I571" t="s">
        <v>2446</v>
      </c>
      <c r="J571" t="s">
        <v>1120</v>
      </c>
      <c r="K571" t="s">
        <v>1121</v>
      </c>
      <c r="L571" t="s">
        <v>2458</v>
      </c>
      <c r="M571" t="s">
        <v>875</v>
      </c>
      <c r="P571" t="s">
        <v>1002</v>
      </c>
      <c r="Q571" t="s">
        <v>2470</v>
      </c>
      <c r="R571">
        <v>2002</v>
      </c>
      <c r="S571" t="s">
        <v>2471</v>
      </c>
      <c r="T571" t="s">
        <v>2471</v>
      </c>
      <c r="U571">
        <v>5</v>
      </c>
      <c r="V571" t="s">
        <v>1138</v>
      </c>
      <c r="W571" t="s">
        <v>1153</v>
      </c>
      <c r="X571" t="s">
        <v>2466</v>
      </c>
      <c r="Y571">
        <v>1</v>
      </c>
      <c r="AA571">
        <v>0</v>
      </c>
      <c r="AB571">
        <v>0</v>
      </c>
      <c r="AD571">
        <v>0</v>
      </c>
      <c r="AE571">
        <v>0</v>
      </c>
      <c r="AF571">
        <v>52000</v>
      </c>
      <c r="AG571">
        <v>52000</v>
      </c>
    </row>
    <row r="572" spans="1:33" hidden="1" x14ac:dyDescent="0.25">
      <c r="A572" t="s">
        <v>2443</v>
      </c>
      <c r="B572" t="s">
        <v>2457</v>
      </c>
      <c r="C572" t="s">
        <v>163</v>
      </c>
      <c r="D572" t="s">
        <v>1117</v>
      </c>
      <c r="E572">
        <v>2002</v>
      </c>
      <c r="F572" t="s">
        <v>697</v>
      </c>
      <c r="G572" t="s">
        <v>846</v>
      </c>
      <c r="H572" t="s">
        <v>2445</v>
      </c>
      <c r="I572" t="s">
        <v>2446</v>
      </c>
      <c r="J572" t="s">
        <v>1120</v>
      </c>
      <c r="K572" t="s">
        <v>1121</v>
      </c>
      <c r="L572" t="s">
        <v>2458</v>
      </c>
      <c r="M572" t="s">
        <v>875</v>
      </c>
      <c r="P572" t="s">
        <v>1002</v>
      </c>
      <c r="Q572" t="s">
        <v>2472</v>
      </c>
      <c r="R572">
        <v>2003</v>
      </c>
      <c r="S572" t="s">
        <v>2473</v>
      </c>
      <c r="T572" t="s">
        <v>2473</v>
      </c>
      <c r="U572">
        <v>4</v>
      </c>
      <c r="V572" t="s">
        <v>1138</v>
      </c>
      <c r="W572" t="s">
        <v>1153</v>
      </c>
      <c r="Y572">
        <v>1</v>
      </c>
      <c r="AA572">
        <v>0</v>
      </c>
      <c r="AB572">
        <v>0</v>
      </c>
      <c r="AD572">
        <v>0</v>
      </c>
      <c r="AE572">
        <v>0</v>
      </c>
      <c r="AF572">
        <v>85000</v>
      </c>
      <c r="AG572">
        <v>85000</v>
      </c>
    </row>
    <row r="573" spans="1:33" hidden="1" x14ac:dyDescent="0.25">
      <c r="A573" t="s">
        <v>2443</v>
      </c>
      <c r="B573" t="s">
        <v>2457</v>
      </c>
      <c r="C573" t="s">
        <v>163</v>
      </c>
      <c r="D573" t="s">
        <v>1117</v>
      </c>
      <c r="E573">
        <v>2003</v>
      </c>
      <c r="F573" t="s">
        <v>697</v>
      </c>
      <c r="G573" t="s">
        <v>846</v>
      </c>
      <c r="H573" t="s">
        <v>2445</v>
      </c>
      <c r="I573" t="s">
        <v>2446</v>
      </c>
      <c r="J573" t="s">
        <v>1120</v>
      </c>
      <c r="K573" t="s">
        <v>1121</v>
      </c>
      <c r="L573" t="s">
        <v>2458</v>
      </c>
      <c r="M573" t="s">
        <v>875</v>
      </c>
      <c r="P573" t="s">
        <v>1002</v>
      </c>
      <c r="Q573" t="s">
        <v>2474</v>
      </c>
      <c r="R573">
        <v>2004</v>
      </c>
      <c r="S573" t="s">
        <v>1659</v>
      </c>
      <c r="T573" t="s">
        <v>1659</v>
      </c>
      <c r="U573">
        <v>5</v>
      </c>
      <c r="V573" t="s">
        <v>1138</v>
      </c>
      <c r="W573" t="s">
        <v>1153</v>
      </c>
      <c r="X573" t="s">
        <v>2460</v>
      </c>
      <c r="Y573">
        <v>1</v>
      </c>
      <c r="AA573">
        <v>0</v>
      </c>
      <c r="AB573">
        <v>0</v>
      </c>
      <c r="AD573">
        <v>0</v>
      </c>
      <c r="AE573">
        <v>0</v>
      </c>
      <c r="AF573">
        <v>86000</v>
      </c>
      <c r="AG573">
        <v>86000</v>
      </c>
    </row>
    <row r="574" spans="1:33" hidden="1" x14ac:dyDescent="0.25">
      <c r="A574" t="s">
        <v>2443</v>
      </c>
      <c r="B574" t="s">
        <v>2457</v>
      </c>
      <c r="C574" t="s">
        <v>163</v>
      </c>
      <c r="D574" t="s">
        <v>1117</v>
      </c>
      <c r="E574">
        <v>2004</v>
      </c>
      <c r="F574" t="s">
        <v>864</v>
      </c>
      <c r="G574" t="s">
        <v>846</v>
      </c>
      <c r="H574" t="s">
        <v>2445</v>
      </c>
      <c r="I574" t="s">
        <v>2446</v>
      </c>
      <c r="J574" t="s">
        <v>1197</v>
      </c>
      <c r="K574" t="s">
        <v>1121</v>
      </c>
      <c r="L574" t="s">
        <v>2458</v>
      </c>
      <c r="M574" t="s">
        <v>864</v>
      </c>
      <c r="N574" t="s">
        <v>2445</v>
      </c>
      <c r="O574" t="s">
        <v>2446</v>
      </c>
      <c r="P574" t="s">
        <v>1002</v>
      </c>
      <c r="Q574" t="s">
        <v>2475</v>
      </c>
      <c r="R574">
        <v>2005</v>
      </c>
      <c r="S574" t="s">
        <v>2476</v>
      </c>
      <c r="T574" t="s">
        <v>2476</v>
      </c>
      <c r="U574">
        <v>5</v>
      </c>
      <c r="V574" t="s">
        <v>1126</v>
      </c>
      <c r="W574" t="s">
        <v>1127</v>
      </c>
      <c r="X574" t="s">
        <v>2466</v>
      </c>
      <c r="Y574">
        <v>1</v>
      </c>
      <c r="AA574">
        <v>0</v>
      </c>
      <c r="AB574">
        <v>0</v>
      </c>
      <c r="AD574">
        <v>0</v>
      </c>
      <c r="AE574">
        <v>0</v>
      </c>
      <c r="AF574">
        <v>2200</v>
      </c>
      <c r="AG574">
        <v>2200</v>
      </c>
    </row>
    <row r="575" spans="1:33" hidden="1" x14ac:dyDescent="0.25">
      <c r="A575" t="s">
        <v>2443</v>
      </c>
      <c r="B575" t="s">
        <v>2457</v>
      </c>
      <c r="C575" t="s">
        <v>163</v>
      </c>
      <c r="D575" t="s">
        <v>1117</v>
      </c>
      <c r="E575">
        <v>2004</v>
      </c>
      <c r="F575" t="s">
        <v>697</v>
      </c>
      <c r="G575" t="s">
        <v>846</v>
      </c>
      <c r="H575" t="s">
        <v>2445</v>
      </c>
      <c r="I575" t="s">
        <v>2446</v>
      </c>
      <c r="J575" t="s">
        <v>1120</v>
      </c>
      <c r="K575" t="s">
        <v>1121</v>
      </c>
      <c r="L575" t="s">
        <v>2458</v>
      </c>
      <c r="M575" t="s">
        <v>875</v>
      </c>
      <c r="P575" t="s">
        <v>1002</v>
      </c>
      <c r="Q575" t="s">
        <v>2477</v>
      </c>
      <c r="R575">
        <v>2005</v>
      </c>
      <c r="S575" t="s">
        <v>2476</v>
      </c>
      <c r="T575" t="s">
        <v>2476</v>
      </c>
      <c r="U575">
        <v>5</v>
      </c>
      <c r="V575" t="s">
        <v>1138</v>
      </c>
      <c r="W575" t="s">
        <v>1153</v>
      </c>
      <c r="X575" t="s">
        <v>2466</v>
      </c>
      <c r="Y575">
        <v>1</v>
      </c>
      <c r="AA575">
        <v>0</v>
      </c>
      <c r="AB575">
        <v>0</v>
      </c>
      <c r="AD575">
        <v>0</v>
      </c>
      <c r="AE575">
        <v>0</v>
      </c>
      <c r="AF575">
        <v>85000</v>
      </c>
      <c r="AG575">
        <v>85000</v>
      </c>
    </row>
    <row r="576" spans="1:33" hidden="1" x14ac:dyDescent="0.25">
      <c r="A576" t="s">
        <v>2443</v>
      </c>
      <c r="B576" t="s">
        <v>2457</v>
      </c>
      <c r="C576" t="s">
        <v>163</v>
      </c>
      <c r="D576" t="s">
        <v>1117</v>
      </c>
      <c r="E576">
        <v>2006</v>
      </c>
      <c r="F576" t="s">
        <v>697</v>
      </c>
      <c r="G576" t="s">
        <v>846</v>
      </c>
      <c r="H576" t="s">
        <v>2445</v>
      </c>
      <c r="I576" t="s">
        <v>2446</v>
      </c>
      <c r="J576" t="s">
        <v>1120</v>
      </c>
      <c r="K576" t="s">
        <v>1121</v>
      </c>
      <c r="L576" t="s">
        <v>2458</v>
      </c>
      <c r="M576" t="s">
        <v>875</v>
      </c>
      <c r="P576" t="s">
        <v>1002</v>
      </c>
      <c r="Q576" t="s">
        <v>2478</v>
      </c>
      <c r="R576">
        <v>2007</v>
      </c>
      <c r="S576" t="s">
        <v>2479</v>
      </c>
      <c r="T576" t="s">
        <v>2479</v>
      </c>
      <c r="V576" t="s">
        <v>1126</v>
      </c>
      <c r="W576" t="s">
        <v>1153</v>
      </c>
      <c r="Y576">
        <v>1</v>
      </c>
      <c r="AA576">
        <v>0</v>
      </c>
      <c r="AB576">
        <v>0</v>
      </c>
      <c r="AD576">
        <v>0</v>
      </c>
      <c r="AE576">
        <v>0</v>
      </c>
      <c r="AF576">
        <v>99415</v>
      </c>
      <c r="AG576">
        <v>99415</v>
      </c>
    </row>
    <row r="577" spans="1:33" hidden="1" x14ac:dyDescent="0.25">
      <c r="A577" t="s">
        <v>1115</v>
      </c>
      <c r="B577" t="s">
        <v>2480</v>
      </c>
      <c r="C577" t="s">
        <v>163</v>
      </c>
      <c r="D577" t="s">
        <v>1117</v>
      </c>
      <c r="E577">
        <v>1986</v>
      </c>
      <c r="F577" t="s">
        <v>878</v>
      </c>
      <c r="G577" t="s">
        <v>846</v>
      </c>
      <c r="H577" t="s">
        <v>2445</v>
      </c>
      <c r="I577" t="s">
        <v>2446</v>
      </c>
      <c r="J577" t="s">
        <v>1120</v>
      </c>
      <c r="K577" t="s">
        <v>1121</v>
      </c>
      <c r="L577" t="s">
        <v>2481</v>
      </c>
      <c r="M577" t="s">
        <v>878</v>
      </c>
      <c r="N577" t="s">
        <v>2445</v>
      </c>
      <c r="O577" t="s">
        <v>2446</v>
      </c>
      <c r="P577" t="s">
        <v>1002</v>
      </c>
      <c r="Q577" t="s">
        <v>2482</v>
      </c>
      <c r="R577">
        <v>1987</v>
      </c>
      <c r="S577" t="s">
        <v>1223</v>
      </c>
      <c r="T577" t="s">
        <v>2483</v>
      </c>
      <c r="U577">
        <v>6</v>
      </c>
      <c r="V577" t="s">
        <v>1126</v>
      </c>
      <c r="W577" t="s">
        <v>1127</v>
      </c>
      <c r="Y577">
        <v>1</v>
      </c>
      <c r="AA577">
        <v>0</v>
      </c>
      <c r="AB577">
        <v>0</v>
      </c>
      <c r="AD577">
        <v>0</v>
      </c>
      <c r="AE577">
        <v>0</v>
      </c>
      <c r="AF577">
        <v>30153</v>
      </c>
      <c r="AG577">
        <v>30153</v>
      </c>
    </row>
    <row r="578" spans="1:33" hidden="1" x14ac:dyDescent="0.25">
      <c r="A578" t="s">
        <v>1115</v>
      </c>
      <c r="B578" t="s">
        <v>2480</v>
      </c>
      <c r="C578" t="s">
        <v>163</v>
      </c>
      <c r="D578" t="s">
        <v>1117</v>
      </c>
      <c r="E578">
        <v>1986</v>
      </c>
      <c r="F578" t="s">
        <v>878</v>
      </c>
      <c r="G578" t="s">
        <v>846</v>
      </c>
      <c r="H578" t="s">
        <v>2445</v>
      </c>
      <c r="I578" t="s">
        <v>2446</v>
      </c>
      <c r="J578" t="s">
        <v>1120</v>
      </c>
      <c r="K578" t="s">
        <v>1121</v>
      </c>
      <c r="L578" t="s">
        <v>2481</v>
      </c>
      <c r="M578" t="s">
        <v>878</v>
      </c>
      <c r="N578" t="s">
        <v>2445</v>
      </c>
      <c r="O578" t="s">
        <v>2446</v>
      </c>
      <c r="P578" t="s">
        <v>996</v>
      </c>
      <c r="Q578" t="s">
        <v>2484</v>
      </c>
      <c r="R578">
        <v>1987</v>
      </c>
      <c r="S578" t="s">
        <v>2485</v>
      </c>
      <c r="T578" t="s">
        <v>2486</v>
      </c>
      <c r="U578">
        <v>2.1</v>
      </c>
      <c r="V578" t="s">
        <v>1138</v>
      </c>
      <c r="W578" t="s">
        <v>1127</v>
      </c>
      <c r="Y578">
        <v>1</v>
      </c>
      <c r="AA578">
        <v>0</v>
      </c>
      <c r="AB578">
        <v>0</v>
      </c>
      <c r="AD578">
        <v>0</v>
      </c>
      <c r="AE578">
        <v>0</v>
      </c>
      <c r="AF578">
        <v>3923</v>
      </c>
      <c r="AG578">
        <v>3923</v>
      </c>
    </row>
    <row r="579" spans="1:33" hidden="1" x14ac:dyDescent="0.25">
      <c r="A579" t="s">
        <v>1115</v>
      </c>
      <c r="B579" t="s">
        <v>2480</v>
      </c>
      <c r="C579" t="s">
        <v>163</v>
      </c>
      <c r="D579" t="s">
        <v>1117</v>
      </c>
      <c r="E579">
        <v>1987</v>
      </c>
      <c r="F579" t="s">
        <v>878</v>
      </c>
      <c r="G579" t="s">
        <v>846</v>
      </c>
      <c r="H579" t="s">
        <v>2445</v>
      </c>
      <c r="I579" t="s">
        <v>2446</v>
      </c>
      <c r="J579" t="s">
        <v>1120</v>
      </c>
      <c r="K579" t="s">
        <v>1121</v>
      </c>
      <c r="L579" t="s">
        <v>2481</v>
      </c>
      <c r="M579" t="s">
        <v>878</v>
      </c>
      <c r="N579" t="s">
        <v>2445</v>
      </c>
      <c r="O579" t="s">
        <v>2446</v>
      </c>
      <c r="P579" t="s">
        <v>1002</v>
      </c>
      <c r="Q579" t="s">
        <v>2487</v>
      </c>
      <c r="R579">
        <v>1988</v>
      </c>
      <c r="S579" t="s">
        <v>2488</v>
      </c>
      <c r="T579" t="s">
        <v>2489</v>
      </c>
      <c r="U579">
        <v>8</v>
      </c>
      <c r="V579" t="s">
        <v>1126</v>
      </c>
      <c r="W579" t="s">
        <v>1127</v>
      </c>
      <c r="X579" t="s">
        <v>2490</v>
      </c>
      <c r="Y579">
        <v>1</v>
      </c>
      <c r="Z579" t="s">
        <v>1132</v>
      </c>
      <c r="AA579">
        <v>21332</v>
      </c>
      <c r="AB579">
        <v>215</v>
      </c>
      <c r="AD579">
        <v>0</v>
      </c>
      <c r="AE579">
        <v>0</v>
      </c>
      <c r="AF579">
        <v>40</v>
      </c>
      <c r="AG579">
        <v>21587</v>
      </c>
    </row>
    <row r="580" spans="1:33" hidden="1" x14ac:dyDescent="0.25">
      <c r="A580" t="s">
        <v>1115</v>
      </c>
      <c r="B580" t="s">
        <v>2480</v>
      </c>
      <c r="C580" t="s">
        <v>163</v>
      </c>
      <c r="D580" t="s">
        <v>1117</v>
      </c>
      <c r="E580">
        <v>1987</v>
      </c>
      <c r="F580" t="s">
        <v>878</v>
      </c>
      <c r="G580" t="s">
        <v>846</v>
      </c>
      <c r="H580" t="s">
        <v>2445</v>
      </c>
      <c r="I580" t="s">
        <v>2446</v>
      </c>
      <c r="J580" t="s">
        <v>1120</v>
      </c>
      <c r="K580" t="s">
        <v>1121</v>
      </c>
      <c r="L580" t="s">
        <v>2481</v>
      </c>
      <c r="M580" t="s">
        <v>878</v>
      </c>
      <c r="N580" t="s">
        <v>2445</v>
      </c>
      <c r="O580" t="s">
        <v>2446</v>
      </c>
      <c r="P580" t="s">
        <v>1002</v>
      </c>
      <c r="Q580" t="s">
        <v>2491</v>
      </c>
      <c r="R580">
        <v>1988</v>
      </c>
      <c r="S580" t="s">
        <v>2488</v>
      </c>
      <c r="T580" t="s">
        <v>2489</v>
      </c>
      <c r="U580">
        <v>8</v>
      </c>
      <c r="V580" t="s">
        <v>1126</v>
      </c>
      <c r="W580" t="s">
        <v>1127</v>
      </c>
      <c r="X580" t="s">
        <v>2492</v>
      </c>
      <c r="Y580">
        <v>1</v>
      </c>
      <c r="Z580" t="s">
        <v>1132</v>
      </c>
      <c r="AA580">
        <v>21634</v>
      </c>
      <c r="AB580">
        <v>219</v>
      </c>
      <c r="AD580">
        <v>0</v>
      </c>
      <c r="AE580">
        <v>0</v>
      </c>
      <c r="AF580">
        <v>40</v>
      </c>
      <c r="AG580">
        <v>21893</v>
      </c>
    </row>
    <row r="581" spans="1:33" hidden="1" x14ac:dyDescent="0.25">
      <c r="A581" t="s">
        <v>1115</v>
      </c>
      <c r="B581" t="s">
        <v>2480</v>
      </c>
      <c r="C581" t="s">
        <v>163</v>
      </c>
      <c r="D581" t="s">
        <v>1117</v>
      </c>
      <c r="E581">
        <v>1987</v>
      </c>
      <c r="F581" t="s">
        <v>878</v>
      </c>
      <c r="G581" t="s">
        <v>846</v>
      </c>
      <c r="H581" t="s">
        <v>2445</v>
      </c>
      <c r="I581" t="s">
        <v>2446</v>
      </c>
      <c r="J581" t="s">
        <v>1120</v>
      </c>
      <c r="K581" t="s">
        <v>1121</v>
      </c>
      <c r="L581" t="s">
        <v>2481</v>
      </c>
      <c r="M581" t="s">
        <v>878</v>
      </c>
      <c r="N581" t="s">
        <v>2445</v>
      </c>
      <c r="O581" t="s">
        <v>2446</v>
      </c>
      <c r="P581" t="s">
        <v>1002</v>
      </c>
      <c r="Q581" t="s">
        <v>2493</v>
      </c>
      <c r="R581">
        <v>1988</v>
      </c>
      <c r="S581" t="s">
        <v>2488</v>
      </c>
      <c r="T581" t="s">
        <v>2489</v>
      </c>
      <c r="U581">
        <v>8</v>
      </c>
      <c r="V581" t="s">
        <v>1126</v>
      </c>
      <c r="W581" t="s">
        <v>1127</v>
      </c>
      <c r="X581" t="s">
        <v>2494</v>
      </c>
      <c r="Y581">
        <v>1</v>
      </c>
      <c r="Z581" t="s">
        <v>1132</v>
      </c>
      <c r="AA581">
        <v>21565</v>
      </c>
      <c r="AB581">
        <v>218</v>
      </c>
      <c r="AD581">
        <v>0</v>
      </c>
      <c r="AE581">
        <v>0</v>
      </c>
      <c r="AF581">
        <v>40</v>
      </c>
      <c r="AG581">
        <v>21823</v>
      </c>
    </row>
    <row r="582" spans="1:33" hidden="1" x14ac:dyDescent="0.25">
      <c r="A582" t="s">
        <v>1115</v>
      </c>
      <c r="B582" t="s">
        <v>2480</v>
      </c>
      <c r="C582" t="s">
        <v>163</v>
      </c>
      <c r="D582" t="s">
        <v>1117</v>
      </c>
      <c r="E582">
        <v>1987</v>
      </c>
      <c r="F582" t="s">
        <v>878</v>
      </c>
      <c r="G582" t="s">
        <v>846</v>
      </c>
      <c r="H582" t="s">
        <v>2445</v>
      </c>
      <c r="I582" t="s">
        <v>2446</v>
      </c>
      <c r="J582" t="s">
        <v>1120</v>
      </c>
      <c r="K582" t="s">
        <v>1121</v>
      </c>
      <c r="L582" t="s">
        <v>2481</v>
      </c>
      <c r="M582" t="s">
        <v>878</v>
      </c>
      <c r="N582" t="s">
        <v>2445</v>
      </c>
      <c r="O582" t="s">
        <v>2446</v>
      </c>
      <c r="P582" t="s">
        <v>1002</v>
      </c>
      <c r="Q582" t="s">
        <v>2495</v>
      </c>
      <c r="R582">
        <v>1988</v>
      </c>
      <c r="S582" t="s">
        <v>2488</v>
      </c>
      <c r="T582" t="s">
        <v>2489</v>
      </c>
      <c r="U582">
        <v>8</v>
      </c>
      <c r="V582" t="s">
        <v>1126</v>
      </c>
      <c r="W582" t="s">
        <v>1127</v>
      </c>
      <c r="X582" t="s">
        <v>2496</v>
      </c>
      <c r="Y582">
        <v>1</v>
      </c>
      <c r="Z582" t="s">
        <v>1132</v>
      </c>
      <c r="AA582">
        <v>21102</v>
      </c>
      <c r="AB582">
        <v>213</v>
      </c>
      <c r="AD582">
        <v>0</v>
      </c>
      <c r="AE582">
        <v>0</v>
      </c>
      <c r="AF582">
        <v>40</v>
      </c>
      <c r="AG582">
        <v>21355</v>
      </c>
    </row>
    <row r="583" spans="1:33" hidden="1" x14ac:dyDescent="0.25">
      <c r="A583" t="s">
        <v>1115</v>
      </c>
      <c r="B583" t="s">
        <v>2480</v>
      </c>
      <c r="C583" t="s">
        <v>163</v>
      </c>
      <c r="D583" t="s">
        <v>1117</v>
      </c>
      <c r="E583">
        <v>1987</v>
      </c>
      <c r="F583" t="s">
        <v>878</v>
      </c>
      <c r="G583" t="s">
        <v>846</v>
      </c>
      <c r="H583" t="s">
        <v>2445</v>
      </c>
      <c r="I583" t="s">
        <v>2446</v>
      </c>
      <c r="J583" t="s">
        <v>1120</v>
      </c>
      <c r="K583" t="s">
        <v>1121</v>
      </c>
      <c r="L583" t="s">
        <v>2481</v>
      </c>
      <c r="M583" t="s">
        <v>878</v>
      </c>
      <c r="N583" t="s">
        <v>2445</v>
      </c>
      <c r="O583" t="s">
        <v>2446</v>
      </c>
      <c r="P583" t="s">
        <v>1002</v>
      </c>
      <c r="Q583" t="s">
        <v>2497</v>
      </c>
      <c r="R583">
        <v>1988</v>
      </c>
      <c r="S583" t="s">
        <v>2488</v>
      </c>
      <c r="T583" t="s">
        <v>2489</v>
      </c>
      <c r="U583">
        <v>8</v>
      </c>
      <c r="V583" t="s">
        <v>1126</v>
      </c>
      <c r="W583" t="s">
        <v>1127</v>
      </c>
      <c r="X583" t="s">
        <v>2498</v>
      </c>
      <c r="Y583">
        <v>1</v>
      </c>
      <c r="Z583" t="s">
        <v>1132</v>
      </c>
      <c r="AA583">
        <v>21028</v>
      </c>
      <c r="AB583">
        <v>212</v>
      </c>
      <c r="AD583">
        <v>0</v>
      </c>
      <c r="AE583">
        <v>0</v>
      </c>
      <c r="AF583">
        <v>40</v>
      </c>
      <c r="AG583">
        <v>21280</v>
      </c>
    </row>
    <row r="584" spans="1:33" hidden="1" x14ac:dyDescent="0.25">
      <c r="A584" t="s">
        <v>1115</v>
      </c>
      <c r="B584" t="s">
        <v>2480</v>
      </c>
      <c r="C584" t="s">
        <v>163</v>
      </c>
      <c r="D584" t="s">
        <v>1117</v>
      </c>
      <c r="E584">
        <v>1988</v>
      </c>
      <c r="F584" t="s">
        <v>878</v>
      </c>
      <c r="G584" t="s">
        <v>846</v>
      </c>
      <c r="H584" t="s">
        <v>2445</v>
      </c>
      <c r="I584" t="s">
        <v>2446</v>
      </c>
      <c r="J584" t="s">
        <v>1120</v>
      </c>
      <c r="K584" t="s">
        <v>1121</v>
      </c>
      <c r="L584" t="s">
        <v>2481</v>
      </c>
      <c r="M584" t="s">
        <v>878</v>
      </c>
      <c r="N584" t="s">
        <v>2445</v>
      </c>
      <c r="O584" t="s">
        <v>2446</v>
      </c>
      <c r="P584" t="s">
        <v>1002</v>
      </c>
      <c r="Q584" t="s">
        <v>2499</v>
      </c>
      <c r="R584">
        <v>1989</v>
      </c>
      <c r="S584" t="s">
        <v>1235</v>
      </c>
      <c r="T584" t="s">
        <v>2500</v>
      </c>
      <c r="U584">
        <v>4.3</v>
      </c>
      <c r="V584" t="s">
        <v>1126</v>
      </c>
      <c r="W584" t="s">
        <v>1127</v>
      </c>
      <c r="Y584">
        <v>1</v>
      </c>
      <c r="AA584">
        <v>0</v>
      </c>
      <c r="AB584">
        <v>0</v>
      </c>
      <c r="AD584">
        <v>0</v>
      </c>
      <c r="AE584">
        <v>0</v>
      </c>
      <c r="AF584">
        <v>95138</v>
      </c>
      <c r="AG584">
        <v>95138</v>
      </c>
    </row>
    <row r="585" spans="1:33" hidden="1" x14ac:dyDescent="0.25">
      <c r="A585" t="s">
        <v>1115</v>
      </c>
      <c r="B585" t="s">
        <v>2480</v>
      </c>
      <c r="C585" t="s">
        <v>163</v>
      </c>
      <c r="D585" t="s">
        <v>1117</v>
      </c>
      <c r="E585">
        <v>1988</v>
      </c>
      <c r="F585" t="s">
        <v>878</v>
      </c>
      <c r="G585" t="s">
        <v>846</v>
      </c>
      <c r="H585" t="s">
        <v>2445</v>
      </c>
      <c r="I585" t="s">
        <v>2446</v>
      </c>
      <c r="J585" t="s">
        <v>1120</v>
      </c>
      <c r="K585" t="s">
        <v>1121</v>
      </c>
      <c r="L585" t="s">
        <v>2481</v>
      </c>
      <c r="M585" t="s">
        <v>878</v>
      </c>
      <c r="N585" t="s">
        <v>2445</v>
      </c>
      <c r="O585" t="s">
        <v>2446</v>
      </c>
      <c r="P585" t="s">
        <v>996</v>
      </c>
      <c r="Q585" t="s">
        <v>2501</v>
      </c>
      <c r="R585">
        <v>1989</v>
      </c>
      <c r="S585" t="s">
        <v>1129</v>
      </c>
      <c r="T585" t="s">
        <v>1813</v>
      </c>
      <c r="U585">
        <v>2.2999999999999998</v>
      </c>
      <c r="V585" t="s">
        <v>1138</v>
      </c>
      <c r="W585" t="s">
        <v>1127</v>
      </c>
      <c r="Y585">
        <v>1</v>
      </c>
      <c r="AA585">
        <v>0</v>
      </c>
      <c r="AB585">
        <v>0</v>
      </c>
      <c r="AD585">
        <v>0</v>
      </c>
      <c r="AE585">
        <v>0</v>
      </c>
      <c r="AF585">
        <v>102862</v>
      </c>
      <c r="AG585">
        <v>102862</v>
      </c>
    </row>
    <row r="586" spans="1:33" hidden="1" x14ac:dyDescent="0.25">
      <c r="A586" t="s">
        <v>1115</v>
      </c>
      <c r="B586" t="s">
        <v>2480</v>
      </c>
      <c r="C586" t="s">
        <v>163</v>
      </c>
      <c r="D586" t="s">
        <v>1117</v>
      </c>
      <c r="E586">
        <v>1989</v>
      </c>
      <c r="F586" t="s">
        <v>878</v>
      </c>
      <c r="G586" t="s">
        <v>846</v>
      </c>
      <c r="H586" t="s">
        <v>2445</v>
      </c>
      <c r="I586" t="s">
        <v>2446</v>
      </c>
      <c r="J586" t="s">
        <v>1120</v>
      </c>
      <c r="K586" t="s">
        <v>1121</v>
      </c>
      <c r="L586" t="s">
        <v>2481</v>
      </c>
      <c r="M586" t="s">
        <v>878</v>
      </c>
      <c r="N586" t="s">
        <v>2445</v>
      </c>
      <c r="O586" t="s">
        <v>2446</v>
      </c>
      <c r="P586" t="s">
        <v>1002</v>
      </c>
      <c r="Q586" t="s">
        <v>2502</v>
      </c>
      <c r="R586">
        <v>1990</v>
      </c>
      <c r="S586" t="s">
        <v>2503</v>
      </c>
      <c r="T586" t="s">
        <v>2503</v>
      </c>
      <c r="U586">
        <v>5.5</v>
      </c>
      <c r="V586" t="s">
        <v>1126</v>
      </c>
      <c r="W586" t="s">
        <v>1127</v>
      </c>
      <c r="X586" t="s">
        <v>2504</v>
      </c>
      <c r="Y586">
        <v>1</v>
      </c>
      <c r="Z586" t="s">
        <v>1132</v>
      </c>
      <c r="AA586">
        <v>26873</v>
      </c>
      <c r="AB586">
        <v>0</v>
      </c>
      <c r="AD586">
        <v>0</v>
      </c>
      <c r="AE586">
        <v>0</v>
      </c>
      <c r="AF586">
        <v>24963</v>
      </c>
      <c r="AG586">
        <v>51836</v>
      </c>
    </row>
    <row r="587" spans="1:33" hidden="1" x14ac:dyDescent="0.25">
      <c r="A587" t="s">
        <v>1115</v>
      </c>
      <c r="B587" t="s">
        <v>2480</v>
      </c>
      <c r="C587" t="s">
        <v>163</v>
      </c>
      <c r="D587" t="s">
        <v>1117</v>
      </c>
      <c r="E587">
        <v>1989</v>
      </c>
      <c r="F587" t="s">
        <v>878</v>
      </c>
      <c r="G587" t="s">
        <v>846</v>
      </c>
      <c r="H587" t="s">
        <v>2445</v>
      </c>
      <c r="I587" t="s">
        <v>2446</v>
      </c>
      <c r="J587" t="s">
        <v>1120</v>
      </c>
      <c r="K587" t="s">
        <v>1121</v>
      </c>
      <c r="L587" t="s">
        <v>2481</v>
      </c>
      <c r="M587" t="s">
        <v>878</v>
      </c>
      <c r="N587" t="s">
        <v>2445</v>
      </c>
      <c r="O587" t="s">
        <v>2446</v>
      </c>
      <c r="P587" t="s">
        <v>1002</v>
      </c>
      <c r="Q587" t="s">
        <v>2505</v>
      </c>
      <c r="R587">
        <v>1990</v>
      </c>
      <c r="S587" t="s">
        <v>2503</v>
      </c>
      <c r="T587" t="s">
        <v>2503</v>
      </c>
      <c r="U587">
        <v>5.5</v>
      </c>
      <c r="V587" t="s">
        <v>1126</v>
      </c>
      <c r="W587" t="s">
        <v>1127</v>
      </c>
      <c r="X587" t="s">
        <v>2504</v>
      </c>
      <c r="Y587">
        <v>1</v>
      </c>
      <c r="Z587" t="s">
        <v>1132</v>
      </c>
      <c r="AA587">
        <v>27258</v>
      </c>
      <c r="AB587">
        <v>0</v>
      </c>
      <c r="AD587">
        <v>0</v>
      </c>
      <c r="AE587">
        <v>0</v>
      </c>
      <c r="AF587">
        <v>24964</v>
      </c>
      <c r="AG587">
        <v>52222</v>
      </c>
    </row>
    <row r="588" spans="1:33" hidden="1" x14ac:dyDescent="0.25">
      <c r="A588" t="s">
        <v>1115</v>
      </c>
      <c r="B588" t="s">
        <v>2480</v>
      </c>
      <c r="C588" t="s">
        <v>163</v>
      </c>
      <c r="D588" t="s">
        <v>1117</v>
      </c>
      <c r="E588">
        <v>1989</v>
      </c>
      <c r="F588" t="s">
        <v>878</v>
      </c>
      <c r="G588" t="s">
        <v>846</v>
      </c>
      <c r="H588" t="s">
        <v>2445</v>
      </c>
      <c r="I588" t="s">
        <v>2446</v>
      </c>
      <c r="J588" t="s">
        <v>1120</v>
      </c>
      <c r="K588" t="s">
        <v>1121</v>
      </c>
      <c r="L588" t="s">
        <v>2481</v>
      </c>
      <c r="M588" t="s">
        <v>878</v>
      </c>
      <c r="N588" t="s">
        <v>2445</v>
      </c>
      <c r="O588" t="s">
        <v>2446</v>
      </c>
      <c r="P588" t="s">
        <v>1002</v>
      </c>
      <c r="Q588" t="s">
        <v>2506</v>
      </c>
      <c r="R588">
        <v>1990</v>
      </c>
      <c r="S588" t="s">
        <v>2503</v>
      </c>
      <c r="T588" t="s">
        <v>2503</v>
      </c>
      <c r="U588">
        <v>5.5</v>
      </c>
      <c r="V588" t="s">
        <v>1126</v>
      </c>
      <c r="W588" t="s">
        <v>1127</v>
      </c>
      <c r="X588" t="s">
        <v>2504</v>
      </c>
      <c r="Y588">
        <v>1</v>
      </c>
      <c r="Z588" t="s">
        <v>1132</v>
      </c>
      <c r="AA588">
        <v>26979</v>
      </c>
      <c r="AB588">
        <v>0</v>
      </c>
      <c r="AD588">
        <v>0</v>
      </c>
      <c r="AE588">
        <v>0</v>
      </c>
      <c r="AF588">
        <v>24963</v>
      </c>
      <c r="AG588">
        <v>51942</v>
      </c>
    </row>
    <row r="589" spans="1:33" hidden="1" x14ac:dyDescent="0.25">
      <c r="A589" t="s">
        <v>1115</v>
      </c>
      <c r="B589" t="s">
        <v>2480</v>
      </c>
      <c r="C589" t="s">
        <v>163</v>
      </c>
      <c r="D589" t="s">
        <v>1117</v>
      </c>
      <c r="E589">
        <v>1990</v>
      </c>
      <c r="F589" t="s">
        <v>878</v>
      </c>
      <c r="G589" t="s">
        <v>846</v>
      </c>
      <c r="H589" t="s">
        <v>2445</v>
      </c>
      <c r="I589" t="s">
        <v>2446</v>
      </c>
      <c r="J589" t="s">
        <v>1120</v>
      </c>
      <c r="K589" t="s">
        <v>1121</v>
      </c>
      <c r="L589" t="s">
        <v>2481</v>
      </c>
      <c r="M589" t="s">
        <v>877</v>
      </c>
      <c r="P589" t="s">
        <v>1002</v>
      </c>
      <c r="Q589" t="s">
        <v>2507</v>
      </c>
      <c r="R589">
        <v>1991</v>
      </c>
      <c r="S589" t="s">
        <v>2508</v>
      </c>
      <c r="T589" t="s">
        <v>2508</v>
      </c>
      <c r="U589">
        <v>4.4000000000000004</v>
      </c>
      <c r="V589" t="s">
        <v>1126</v>
      </c>
      <c r="W589" t="s">
        <v>1127</v>
      </c>
      <c r="X589" t="s">
        <v>2509</v>
      </c>
      <c r="Y589">
        <v>1</v>
      </c>
      <c r="Z589" t="s">
        <v>1132</v>
      </c>
      <c r="AA589">
        <v>26008</v>
      </c>
      <c r="AB589">
        <v>0</v>
      </c>
      <c r="AD589">
        <v>0</v>
      </c>
      <c r="AE589">
        <v>0</v>
      </c>
      <c r="AF589">
        <v>101857</v>
      </c>
      <c r="AG589">
        <v>127865</v>
      </c>
    </row>
    <row r="590" spans="1:33" hidden="1" x14ac:dyDescent="0.25">
      <c r="A590" t="s">
        <v>1115</v>
      </c>
      <c r="B590" t="s">
        <v>2480</v>
      </c>
      <c r="C590" t="s">
        <v>163</v>
      </c>
      <c r="D590" t="s">
        <v>1117</v>
      </c>
      <c r="E590">
        <v>1990</v>
      </c>
      <c r="F590" t="s">
        <v>878</v>
      </c>
      <c r="G590" t="s">
        <v>846</v>
      </c>
      <c r="H590" t="s">
        <v>2445</v>
      </c>
      <c r="I590" t="s">
        <v>2446</v>
      </c>
      <c r="J590" t="s">
        <v>1120</v>
      </c>
      <c r="K590" t="s">
        <v>1121</v>
      </c>
      <c r="L590" t="s">
        <v>2481</v>
      </c>
      <c r="M590" t="s">
        <v>877</v>
      </c>
      <c r="P590" t="s">
        <v>1002</v>
      </c>
      <c r="Q590" t="s">
        <v>2510</v>
      </c>
      <c r="R590">
        <v>1991</v>
      </c>
      <c r="S590" t="s">
        <v>2508</v>
      </c>
      <c r="T590" t="s">
        <v>2508</v>
      </c>
      <c r="U590">
        <v>4.4000000000000004</v>
      </c>
      <c r="V590" t="s">
        <v>1126</v>
      </c>
      <c r="W590" t="s">
        <v>1127</v>
      </c>
      <c r="X590" t="s">
        <v>2511</v>
      </c>
      <c r="Y590">
        <v>1</v>
      </c>
      <c r="Z590" t="s">
        <v>1132</v>
      </c>
      <c r="AA590">
        <v>26258</v>
      </c>
      <c r="AB590">
        <v>0</v>
      </c>
      <c r="AD590">
        <v>0</v>
      </c>
      <c r="AE590">
        <v>0</v>
      </c>
      <c r="AF590">
        <v>101857</v>
      </c>
      <c r="AG590">
        <v>128115</v>
      </c>
    </row>
    <row r="591" spans="1:33" hidden="1" x14ac:dyDescent="0.25">
      <c r="A591" t="s">
        <v>1115</v>
      </c>
      <c r="B591" t="s">
        <v>2480</v>
      </c>
      <c r="C591" t="s">
        <v>163</v>
      </c>
      <c r="D591" t="s">
        <v>1117</v>
      </c>
      <c r="E591">
        <v>1991</v>
      </c>
      <c r="F591" t="s">
        <v>878</v>
      </c>
      <c r="G591" t="s">
        <v>846</v>
      </c>
      <c r="H591" t="s">
        <v>2445</v>
      </c>
      <c r="I591" t="s">
        <v>2446</v>
      </c>
      <c r="J591" t="s">
        <v>1120</v>
      </c>
      <c r="K591" t="s">
        <v>1121</v>
      </c>
      <c r="L591" t="s">
        <v>2512</v>
      </c>
      <c r="M591" t="s">
        <v>858</v>
      </c>
      <c r="N591" t="s">
        <v>2445</v>
      </c>
      <c r="O591" t="s">
        <v>2446</v>
      </c>
      <c r="P591" t="s">
        <v>1083</v>
      </c>
      <c r="Q591" t="s">
        <v>2513</v>
      </c>
      <c r="R591">
        <v>1992</v>
      </c>
      <c r="S591" t="s">
        <v>2514</v>
      </c>
      <c r="T591" t="s">
        <v>2514</v>
      </c>
      <c r="U591">
        <v>13.5</v>
      </c>
      <c r="V591" t="s">
        <v>1138</v>
      </c>
      <c r="W591" t="s">
        <v>1153</v>
      </c>
      <c r="Y591">
        <v>1</v>
      </c>
      <c r="AA591">
        <v>0</v>
      </c>
      <c r="AB591">
        <v>0</v>
      </c>
      <c r="AD591">
        <v>0</v>
      </c>
      <c r="AE591">
        <v>0</v>
      </c>
      <c r="AF591">
        <v>10000</v>
      </c>
      <c r="AG591">
        <v>10000</v>
      </c>
    </row>
    <row r="592" spans="1:33" hidden="1" x14ac:dyDescent="0.25">
      <c r="A592" t="s">
        <v>1115</v>
      </c>
      <c r="B592" t="s">
        <v>2480</v>
      </c>
      <c r="C592" t="s">
        <v>163</v>
      </c>
      <c r="D592" t="s">
        <v>1117</v>
      </c>
      <c r="E592">
        <v>1991</v>
      </c>
      <c r="F592" t="s">
        <v>878</v>
      </c>
      <c r="G592" t="s">
        <v>846</v>
      </c>
      <c r="H592" t="s">
        <v>2445</v>
      </c>
      <c r="I592" t="s">
        <v>2446</v>
      </c>
      <c r="J592" t="s">
        <v>1120</v>
      </c>
      <c r="K592" t="s">
        <v>1121</v>
      </c>
      <c r="L592" t="s">
        <v>2481</v>
      </c>
      <c r="M592" t="s">
        <v>878</v>
      </c>
      <c r="N592" t="s">
        <v>2445</v>
      </c>
      <c r="O592" t="s">
        <v>2446</v>
      </c>
      <c r="P592" t="s">
        <v>1002</v>
      </c>
      <c r="Q592" t="s">
        <v>2515</v>
      </c>
      <c r="R592">
        <v>1992</v>
      </c>
      <c r="S592" t="s">
        <v>1866</v>
      </c>
      <c r="T592" t="s">
        <v>1866</v>
      </c>
      <c r="U592">
        <v>6</v>
      </c>
      <c r="V592" t="s">
        <v>1126</v>
      </c>
      <c r="W592" t="s">
        <v>1127</v>
      </c>
      <c r="Y592">
        <v>1</v>
      </c>
      <c r="AA592">
        <v>0</v>
      </c>
      <c r="AB592">
        <v>0</v>
      </c>
      <c r="AD592">
        <v>0</v>
      </c>
      <c r="AE592">
        <v>0</v>
      </c>
      <c r="AF592">
        <v>290000</v>
      </c>
      <c r="AG592">
        <v>290000</v>
      </c>
    </row>
    <row r="593" spans="1:33" hidden="1" x14ac:dyDescent="0.25">
      <c r="A593" t="s">
        <v>1115</v>
      </c>
      <c r="B593" t="s">
        <v>2480</v>
      </c>
      <c r="C593" t="s">
        <v>163</v>
      </c>
      <c r="D593" t="s">
        <v>1117</v>
      </c>
      <c r="E593">
        <v>1992</v>
      </c>
      <c r="F593" t="s">
        <v>878</v>
      </c>
      <c r="G593" t="s">
        <v>846</v>
      </c>
      <c r="H593" t="s">
        <v>2445</v>
      </c>
      <c r="I593" t="s">
        <v>2446</v>
      </c>
      <c r="J593" t="s">
        <v>1120</v>
      </c>
      <c r="K593" t="s">
        <v>1121</v>
      </c>
      <c r="L593" t="s">
        <v>2512</v>
      </c>
      <c r="M593" t="s">
        <v>858</v>
      </c>
      <c r="N593" t="s">
        <v>2445</v>
      </c>
      <c r="O593" t="s">
        <v>2446</v>
      </c>
      <c r="P593" t="s">
        <v>1083</v>
      </c>
      <c r="Q593" t="s">
        <v>2516</v>
      </c>
      <c r="R593">
        <v>1993</v>
      </c>
      <c r="S593" t="s">
        <v>2517</v>
      </c>
      <c r="T593" t="s">
        <v>2517</v>
      </c>
      <c r="U593">
        <v>7.5</v>
      </c>
      <c r="V593" t="s">
        <v>1138</v>
      </c>
      <c r="W593" t="s">
        <v>1153</v>
      </c>
      <c r="Y593">
        <v>1</v>
      </c>
      <c r="AA593">
        <v>0</v>
      </c>
      <c r="AB593">
        <v>0</v>
      </c>
      <c r="AD593">
        <v>0</v>
      </c>
      <c r="AE593">
        <v>0</v>
      </c>
      <c r="AF593">
        <v>40000</v>
      </c>
      <c r="AG593">
        <v>40000</v>
      </c>
    </row>
    <row r="594" spans="1:33" hidden="1" x14ac:dyDescent="0.25">
      <c r="A594" t="s">
        <v>1115</v>
      </c>
      <c r="B594" t="s">
        <v>2480</v>
      </c>
      <c r="C594" t="s">
        <v>163</v>
      </c>
      <c r="D594" t="s">
        <v>1117</v>
      </c>
      <c r="E594">
        <v>1992</v>
      </c>
      <c r="F594" t="s">
        <v>878</v>
      </c>
      <c r="G594" t="s">
        <v>846</v>
      </c>
      <c r="H594" t="s">
        <v>2445</v>
      </c>
      <c r="I594" t="s">
        <v>2446</v>
      </c>
      <c r="J594" t="s">
        <v>1120</v>
      </c>
      <c r="K594" t="s">
        <v>1121</v>
      </c>
      <c r="L594" t="s">
        <v>2481</v>
      </c>
      <c r="M594" t="s">
        <v>878</v>
      </c>
      <c r="N594" t="s">
        <v>2445</v>
      </c>
      <c r="O594" t="s">
        <v>2446</v>
      </c>
      <c r="P594" t="s">
        <v>1002</v>
      </c>
      <c r="Q594" t="s">
        <v>2518</v>
      </c>
      <c r="R594">
        <v>1993</v>
      </c>
      <c r="S594" t="s">
        <v>2519</v>
      </c>
      <c r="T594" t="s">
        <v>2519</v>
      </c>
      <c r="U594">
        <v>4.5999999999999996</v>
      </c>
      <c r="V594" t="s">
        <v>1126</v>
      </c>
      <c r="W594" t="s">
        <v>1127</v>
      </c>
      <c r="Y594">
        <v>1</v>
      </c>
      <c r="AA594">
        <v>0</v>
      </c>
      <c r="AB594">
        <v>0</v>
      </c>
      <c r="AD594">
        <v>0</v>
      </c>
      <c r="AE594">
        <v>0</v>
      </c>
      <c r="AF594">
        <v>204100</v>
      </c>
      <c r="AG594">
        <v>204100</v>
      </c>
    </row>
    <row r="595" spans="1:33" hidden="1" x14ac:dyDescent="0.25">
      <c r="A595" t="s">
        <v>1115</v>
      </c>
      <c r="B595" t="s">
        <v>2480</v>
      </c>
      <c r="C595" t="s">
        <v>163</v>
      </c>
      <c r="D595" t="s">
        <v>1117</v>
      </c>
      <c r="E595">
        <v>1993</v>
      </c>
      <c r="F595" t="s">
        <v>878</v>
      </c>
      <c r="G595" t="s">
        <v>846</v>
      </c>
      <c r="H595" t="s">
        <v>2445</v>
      </c>
      <c r="I595" t="s">
        <v>2446</v>
      </c>
      <c r="J595" t="s">
        <v>1120</v>
      </c>
      <c r="K595" t="s">
        <v>1121</v>
      </c>
      <c r="L595" t="s">
        <v>2481</v>
      </c>
      <c r="M595" t="s">
        <v>878</v>
      </c>
      <c r="N595" t="s">
        <v>2445</v>
      </c>
      <c r="O595" t="s">
        <v>2446</v>
      </c>
      <c r="P595" t="s">
        <v>1002</v>
      </c>
      <c r="Q595" t="s">
        <v>2520</v>
      </c>
      <c r="R595">
        <v>1994</v>
      </c>
      <c r="S595" t="s">
        <v>2521</v>
      </c>
      <c r="T595" t="s">
        <v>2522</v>
      </c>
      <c r="U595">
        <v>4.2</v>
      </c>
      <c r="V595" t="s">
        <v>1126</v>
      </c>
      <c r="W595" t="s">
        <v>1127</v>
      </c>
      <c r="Y595">
        <v>1</v>
      </c>
      <c r="AA595">
        <v>0</v>
      </c>
      <c r="AB595">
        <v>0</v>
      </c>
      <c r="AD595">
        <v>0</v>
      </c>
      <c r="AE595">
        <v>0</v>
      </c>
      <c r="AF595">
        <v>512911</v>
      </c>
      <c r="AG595">
        <v>512911</v>
      </c>
    </row>
    <row r="596" spans="1:33" hidden="1" x14ac:dyDescent="0.25">
      <c r="A596" t="s">
        <v>1115</v>
      </c>
      <c r="B596" t="s">
        <v>2480</v>
      </c>
      <c r="C596" t="s">
        <v>163</v>
      </c>
      <c r="D596" t="s">
        <v>1117</v>
      </c>
      <c r="E596">
        <v>1994</v>
      </c>
      <c r="F596" t="s">
        <v>878</v>
      </c>
      <c r="G596" t="s">
        <v>846</v>
      </c>
      <c r="H596" t="s">
        <v>2445</v>
      </c>
      <c r="I596" t="s">
        <v>2446</v>
      </c>
      <c r="J596" t="s">
        <v>1120</v>
      </c>
      <c r="K596" t="s">
        <v>1121</v>
      </c>
      <c r="L596" t="s">
        <v>2481</v>
      </c>
      <c r="M596" t="s">
        <v>878</v>
      </c>
      <c r="N596" t="s">
        <v>2445</v>
      </c>
      <c r="O596" t="s">
        <v>2446</v>
      </c>
      <c r="P596" t="s">
        <v>1002</v>
      </c>
      <c r="Q596" t="s">
        <v>2523</v>
      </c>
      <c r="R596">
        <v>1995</v>
      </c>
      <c r="S596" t="s">
        <v>2322</v>
      </c>
      <c r="T596" t="s">
        <v>2322</v>
      </c>
      <c r="U596">
        <v>0</v>
      </c>
      <c r="V596" t="s">
        <v>1126</v>
      </c>
      <c r="W596" t="s">
        <v>1127</v>
      </c>
      <c r="X596" t="s">
        <v>2524</v>
      </c>
      <c r="Y596">
        <v>1</v>
      </c>
      <c r="AA596">
        <v>0</v>
      </c>
      <c r="AB596">
        <v>0</v>
      </c>
      <c r="AD596">
        <v>0</v>
      </c>
      <c r="AE596">
        <v>0</v>
      </c>
      <c r="AF596">
        <v>216000</v>
      </c>
      <c r="AG596">
        <v>216000</v>
      </c>
    </row>
    <row r="597" spans="1:33" hidden="1" x14ac:dyDescent="0.25">
      <c r="A597" t="s">
        <v>1115</v>
      </c>
      <c r="B597" t="s">
        <v>2480</v>
      </c>
      <c r="C597" t="s">
        <v>163</v>
      </c>
      <c r="D597" t="s">
        <v>1117</v>
      </c>
      <c r="E597">
        <v>1995</v>
      </c>
      <c r="F597" t="s">
        <v>878</v>
      </c>
      <c r="G597" t="s">
        <v>846</v>
      </c>
      <c r="H597" t="s">
        <v>2445</v>
      </c>
      <c r="I597" t="s">
        <v>2446</v>
      </c>
      <c r="J597" t="s">
        <v>1120</v>
      </c>
      <c r="K597" t="s">
        <v>1121</v>
      </c>
      <c r="L597" t="s">
        <v>2481</v>
      </c>
      <c r="M597" t="s">
        <v>878</v>
      </c>
      <c r="N597" t="s">
        <v>2445</v>
      </c>
      <c r="O597" t="s">
        <v>2446</v>
      </c>
      <c r="P597" t="s">
        <v>1002</v>
      </c>
      <c r="Q597" t="s">
        <v>2525</v>
      </c>
      <c r="R597">
        <v>1996</v>
      </c>
      <c r="S597" t="s">
        <v>1920</v>
      </c>
      <c r="T597" t="s">
        <v>1920</v>
      </c>
      <c r="U597">
        <v>5</v>
      </c>
      <c r="V597" t="s">
        <v>1126</v>
      </c>
      <c r="W597" t="s">
        <v>1127</v>
      </c>
      <c r="X597" t="s">
        <v>2526</v>
      </c>
      <c r="Y597">
        <v>1</v>
      </c>
      <c r="AA597">
        <v>0</v>
      </c>
      <c r="AB597">
        <v>0</v>
      </c>
      <c r="AD597">
        <v>0</v>
      </c>
      <c r="AE597">
        <v>0</v>
      </c>
      <c r="AF597">
        <v>289000</v>
      </c>
      <c r="AG597">
        <v>289000</v>
      </c>
    </row>
    <row r="598" spans="1:33" hidden="1" x14ac:dyDescent="0.25">
      <c r="A598" t="s">
        <v>1115</v>
      </c>
      <c r="B598" t="s">
        <v>2480</v>
      </c>
      <c r="C598" t="s">
        <v>163</v>
      </c>
      <c r="D598" t="s">
        <v>1117</v>
      </c>
      <c r="E598">
        <v>1996</v>
      </c>
      <c r="F598" t="s">
        <v>878</v>
      </c>
      <c r="G598" t="s">
        <v>846</v>
      </c>
      <c r="H598" t="s">
        <v>2445</v>
      </c>
      <c r="I598" t="s">
        <v>2446</v>
      </c>
      <c r="J598" t="s">
        <v>1120</v>
      </c>
      <c r="K598" t="s">
        <v>1121</v>
      </c>
      <c r="L598" t="s">
        <v>2481</v>
      </c>
      <c r="M598" t="s">
        <v>878</v>
      </c>
      <c r="N598" t="s">
        <v>2445</v>
      </c>
      <c r="O598" t="s">
        <v>2446</v>
      </c>
      <c r="P598" t="s">
        <v>996</v>
      </c>
      <c r="Q598" t="s">
        <v>2527</v>
      </c>
      <c r="R598">
        <v>1997</v>
      </c>
      <c r="S598" t="s">
        <v>2528</v>
      </c>
      <c r="T598" t="s">
        <v>2528</v>
      </c>
      <c r="U598">
        <v>2.4</v>
      </c>
      <c r="V598" t="s">
        <v>1138</v>
      </c>
      <c r="W598" t="s">
        <v>1127</v>
      </c>
      <c r="Y598">
        <v>1</v>
      </c>
      <c r="AA598">
        <v>0</v>
      </c>
      <c r="AB598">
        <v>0</v>
      </c>
      <c r="AD598">
        <v>0</v>
      </c>
      <c r="AE598">
        <v>0</v>
      </c>
      <c r="AF598">
        <v>546000</v>
      </c>
      <c r="AG598">
        <v>546000</v>
      </c>
    </row>
    <row r="599" spans="1:33" hidden="1" x14ac:dyDescent="0.25">
      <c r="A599" t="s">
        <v>1115</v>
      </c>
      <c r="B599" t="s">
        <v>2480</v>
      </c>
      <c r="C599" t="s">
        <v>163</v>
      </c>
      <c r="D599" t="s">
        <v>1117</v>
      </c>
      <c r="E599">
        <v>1996</v>
      </c>
      <c r="F599" t="s">
        <v>878</v>
      </c>
      <c r="G599" t="s">
        <v>846</v>
      </c>
      <c r="H599" t="s">
        <v>2445</v>
      </c>
      <c r="I599" t="s">
        <v>2446</v>
      </c>
      <c r="J599" t="s">
        <v>1120</v>
      </c>
      <c r="K599" t="s">
        <v>1121</v>
      </c>
      <c r="L599" t="s">
        <v>2481</v>
      </c>
      <c r="M599" t="s">
        <v>879</v>
      </c>
      <c r="N599" t="s">
        <v>2445</v>
      </c>
      <c r="O599" t="s">
        <v>2446</v>
      </c>
      <c r="P599" t="s">
        <v>996</v>
      </c>
      <c r="Q599" t="s">
        <v>2529</v>
      </c>
      <c r="R599">
        <v>1997</v>
      </c>
      <c r="S599" t="s">
        <v>2528</v>
      </c>
      <c r="T599" t="s">
        <v>2528</v>
      </c>
      <c r="U599">
        <v>2.4</v>
      </c>
      <c r="V599" t="s">
        <v>1138</v>
      </c>
      <c r="W599" t="s">
        <v>1127</v>
      </c>
      <c r="Y599">
        <v>1</v>
      </c>
      <c r="AA599">
        <v>0</v>
      </c>
      <c r="AB599">
        <v>0</v>
      </c>
      <c r="AD599">
        <v>0</v>
      </c>
      <c r="AE599">
        <v>0</v>
      </c>
      <c r="AF599">
        <v>108000</v>
      </c>
      <c r="AG599">
        <v>108000</v>
      </c>
    </row>
    <row r="600" spans="1:33" hidden="1" x14ac:dyDescent="0.25">
      <c r="A600" t="s">
        <v>1115</v>
      </c>
      <c r="B600" t="s">
        <v>2480</v>
      </c>
      <c r="C600" t="s">
        <v>163</v>
      </c>
      <c r="D600" t="s">
        <v>1117</v>
      </c>
      <c r="E600">
        <v>1997</v>
      </c>
      <c r="F600" t="s">
        <v>878</v>
      </c>
      <c r="G600" t="s">
        <v>846</v>
      </c>
      <c r="H600" t="s">
        <v>2445</v>
      </c>
      <c r="I600" t="s">
        <v>2446</v>
      </c>
      <c r="J600" t="s">
        <v>1120</v>
      </c>
      <c r="K600" t="s">
        <v>1121</v>
      </c>
      <c r="L600" t="s">
        <v>2481</v>
      </c>
      <c r="M600" t="s">
        <v>879</v>
      </c>
      <c r="N600" t="s">
        <v>2445</v>
      </c>
      <c r="O600" t="s">
        <v>2446</v>
      </c>
      <c r="P600" t="s">
        <v>996</v>
      </c>
      <c r="Q600" t="s">
        <v>2530</v>
      </c>
      <c r="R600">
        <v>1998</v>
      </c>
      <c r="S600" t="s">
        <v>2531</v>
      </c>
      <c r="T600" t="s">
        <v>2532</v>
      </c>
      <c r="U600">
        <v>2.5</v>
      </c>
      <c r="V600" t="s">
        <v>1138</v>
      </c>
      <c r="W600" t="s">
        <v>1127</v>
      </c>
      <c r="Y600">
        <v>1</v>
      </c>
      <c r="AA600">
        <v>0</v>
      </c>
      <c r="AB600">
        <v>0</v>
      </c>
      <c r="AD600">
        <v>0</v>
      </c>
      <c r="AE600">
        <v>0</v>
      </c>
      <c r="AF600">
        <v>148000</v>
      </c>
      <c r="AG600">
        <v>148000</v>
      </c>
    </row>
    <row r="601" spans="1:33" hidden="1" x14ac:dyDescent="0.25">
      <c r="A601" t="s">
        <v>1115</v>
      </c>
      <c r="B601" t="s">
        <v>2480</v>
      </c>
      <c r="C601" t="s">
        <v>163</v>
      </c>
      <c r="D601" t="s">
        <v>1117</v>
      </c>
      <c r="E601">
        <v>1997</v>
      </c>
      <c r="F601" t="s">
        <v>878</v>
      </c>
      <c r="G601" t="s">
        <v>846</v>
      </c>
      <c r="H601" t="s">
        <v>2445</v>
      </c>
      <c r="I601" t="s">
        <v>2446</v>
      </c>
      <c r="J601" t="s">
        <v>1120</v>
      </c>
      <c r="K601" t="s">
        <v>1121</v>
      </c>
      <c r="L601" t="s">
        <v>2481</v>
      </c>
      <c r="M601" t="s">
        <v>879</v>
      </c>
      <c r="N601" t="s">
        <v>2445</v>
      </c>
      <c r="O601" t="s">
        <v>2446</v>
      </c>
      <c r="P601" t="s">
        <v>1002</v>
      </c>
      <c r="Q601" t="s">
        <v>2533</v>
      </c>
      <c r="R601">
        <v>1998</v>
      </c>
      <c r="S601" t="s">
        <v>2534</v>
      </c>
      <c r="T601" t="s">
        <v>2535</v>
      </c>
      <c r="U601">
        <v>4.25</v>
      </c>
      <c r="V601" t="s">
        <v>1126</v>
      </c>
      <c r="W601" t="s">
        <v>1127</v>
      </c>
      <c r="Y601">
        <v>1</v>
      </c>
      <c r="AA601">
        <v>0</v>
      </c>
      <c r="AB601">
        <v>0</v>
      </c>
      <c r="AD601">
        <v>0</v>
      </c>
      <c r="AE601">
        <v>0</v>
      </c>
      <c r="AF601">
        <v>475135</v>
      </c>
      <c r="AG601">
        <v>475135</v>
      </c>
    </row>
    <row r="602" spans="1:33" hidden="1" x14ac:dyDescent="0.25">
      <c r="A602" t="s">
        <v>1115</v>
      </c>
      <c r="B602" t="s">
        <v>2480</v>
      </c>
      <c r="C602" t="s">
        <v>163</v>
      </c>
      <c r="D602" t="s">
        <v>1117</v>
      </c>
      <c r="E602">
        <v>1998</v>
      </c>
      <c r="F602" t="s">
        <v>878</v>
      </c>
      <c r="G602" t="s">
        <v>846</v>
      </c>
      <c r="H602" t="s">
        <v>2445</v>
      </c>
      <c r="I602" t="s">
        <v>2446</v>
      </c>
      <c r="J602" t="s">
        <v>1120</v>
      </c>
      <c r="K602" t="s">
        <v>1121</v>
      </c>
      <c r="L602" t="s">
        <v>2481</v>
      </c>
      <c r="M602" t="s">
        <v>878</v>
      </c>
      <c r="N602" t="s">
        <v>2445</v>
      </c>
      <c r="O602" t="s">
        <v>2446</v>
      </c>
      <c r="P602" t="s">
        <v>1002</v>
      </c>
      <c r="Q602" t="s">
        <v>2536</v>
      </c>
      <c r="R602">
        <v>1999</v>
      </c>
      <c r="S602" t="s">
        <v>2537</v>
      </c>
      <c r="T602" t="s">
        <v>2537</v>
      </c>
      <c r="U602">
        <v>4</v>
      </c>
      <c r="V602" t="s">
        <v>1126</v>
      </c>
      <c r="W602" t="s">
        <v>1127</v>
      </c>
      <c r="X602" t="s">
        <v>2538</v>
      </c>
      <c r="Y602">
        <v>1</v>
      </c>
      <c r="AA602">
        <v>0</v>
      </c>
      <c r="AB602">
        <v>0</v>
      </c>
      <c r="AD602">
        <v>0</v>
      </c>
      <c r="AE602">
        <v>0</v>
      </c>
      <c r="AF602">
        <v>574581</v>
      </c>
      <c r="AG602">
        <v>574581</v>
      </c>
    </row>
    <row r="603" spans="1:33" hidden="1" x14ac:dyDescent="0.25">
      <c r="A603" t="s">
        <v>1115</v>
      </c>
      <c r="B603" t="s">
        <v>2480</v>
      </c>
      <c r="C603" t="s">
        <v>163</v>
      </c>
      <c r="D603" t="s">
        <v>1117</v>
      </c>
      <c r="E603">
        <v>1999</v>
      </c>
      <c r="F603" t="s">
        <v>878</v>
      </c>
      <c r="G603" t="s">
        <v>846</v>
      </c>
      <c r="H603" t="s">
        <v>2445</v>
      </c>
      <c r="I603" t="s">
        <v>2446</v>
      </c>
      <c r="J603" t="s">
        <v>1120</v>
      </c>
      <c r="K603" t="s">
        <v>1121</v>
      </c>
      <c r="L603" t="s">
        <v>2481</v>
      </c>
      <c r="M603" t="s">
        <v>878</v>
      </c>
      <c r="N603" t="s">
        <v>2445</v>
      </c>
      <c r="O603" t="s">
        <v>2446</v>
      </c>
      <c r="P603" t="s">
        <v>1002</v>
      </c>
      <c r="Q603" t="s">
        <v>2539</v>
      </c>
      <c r="R603">
        <v>2000</v>
      </c>
      <c r="S603" t="s">
        <v>1978</v>
      </c>
      <c r="T603" t="s">
        <v>1978</v>
      </c>
      <c r="U603">
        <v>4.8</v>
      </c>
      <c r="V603" t="s">
        <v>1126</v>
      </c>
      <c r="W603" t="s">
        <v>1127</v>
      </c>
      <c r="X603" t="s">
        <v>2540</v>
      </c>
      <c r="Y603">
        <v>1</v>
      </c>
      <c r="Z603" t="s">
        <v>1132</v>
      </c>
      <c r="AA603">
        <v>25095</v>
      </c>
      <c r="AB603">
        <v>0</v>
      </c>
      <c r="AD603">
        <v>0</v>
      </c>
      <c r="AE603">
        <v>0</v>
      </c>
      <c r="AF603">
        <v>144945</v>
      </c>
      <c r="AG603">
        <v>170040</v>
      </c>
    </row>
    <row r="604" spans="1:33" hidden="1" x14ac:dyDescent="0.25">
      <c r="A604" t="s">
        <v>1115</v>
      </c>
      <c r="B604" t="s">
        <v>2480</v>
      </c>
      <c r="C604" t="s">
        <v>163</v>
      </c>
      <c r="D604" t="s">
        <v>1117</v>
      </c>
      <c r="E604">
        <v>1999</v>
      </c>
      <c r="F604" t="s">
        <v>878</v>
      </c>
      <c r="G604" t="s">
        <v>846</v>
      </c>
      <c r="H604" t="s">
        <v>2445</v>
      </c>
      <c r="I604" t="s">
        <v>2446</v>
      </c>
      <c r="J604" t="s">
        <v>1120</v>
      </c>
      <c r="K604" t="s">
        <v>1121</v>
      </c>
      <c r="L604" t="s">
        <v>2481</v>
      </c>
      <c r="M604" t="s">
        <v>878</v>
      </c>
      <c r="N604" t="s">
        <v>2445</v>
      </c>
      <c r="O604" t="s">
        <v>2446</v>
      </c>
      <c r="P604" t="s">
        <v>1002</v>
      </c>
      <c r="Q604" t="s">
        <v>2541</v>
      </c>
      <c r="R604">
        <v>2000</v>
      </c>
      <c r="S604" t="s">
        <v>1978</v>
      </c>
      <c r="T604" t="s">
        <v>1978</v>
      </c>
      <c r="U604">
        <v>4.8</v>
      </c>
      <c r="V604" t="s">
        <v>1126</v>
      </c>
      <c r="W604" t="s">
        <v>1127</v>
      </c>
      <c r="X604" t="s">
        <v>2542</v>
      </c>
      <c r="Y604">
        <v>1</v>
      </c>
      <c r="Z604" t="s">
        <v>1132</v>
      </c>
      <c r="AA604">
        <v>25162</v>
      </c>
      <c r="AB604">
        <v>0</v>
      </c>
      <c r="AD604">
        <v>0</v>
      </c>
      <c r="AE604">
        <v>0</v>
      </c>
      <c r="AF604">
        <v>145332</v>
      </c>
      <c r="AG604">
        <v>170494</v>
      </c>
    </row>
    <row r="605" spans="1:33" hidden="1" x14ac:dyDescent="0.25">
      <c r="A605" t="s">
        <v>1115</v>
      </c>
      <c r="B605" t="s">
        <v>2480</v>
      </c>
      <c r="C605" t="s">
        <v>163</v>
      </c>
      <c r="D605" t="s">
        <v>1117</v>
      </c>
      <c r="E605">
        <v>1999</v>
      </c>
      <c r="F605" t="s">
        <v>878</v>
      </c>
      <c r="G605" t="s">
        <v>846</v>
      </c>
      <c r="H605" t="s">
        <v>2445</v>
      </c>
      <c r="I605" t="s">
        <v>2446</v>
      </c>
      <c r="J605" t="s">
        <v>1120</v>
      </c>
      <c r="K605" t="s">
        <v>1121</v>
      </c>
      <c r="L605" t="s">
        <v>2481</v>
      </c>
      <c r="M605" t="s">
        <v>878</v>
      </c>
      <c r="N605" t="s">
        <v>2445</v>
      </c>
      <c r="O605" t="s">
        <v>2446</v>
      </c>
      <c r="P605" t="s">
        <v>1002</v>
      </c>
      <c r="Q605" t="s">
        <v>2543</v>
      </c>
      <c r="R605">
        <v>2000</v>
      </c>
      <c r="S605" t="s">
        <v>1978</v>
      </c>
      <c r="T605" t="s">
        <v>1978</v>
      </c>
      <c r="U605">
        <v>4.8</v>
      </c>
      <c r="V605" t="s">
        <v>1126</v>
      </c>
      <c r="W605" t="s">
        <v>1127</v>
      </c>
      <c r="X605" t="s">
        <v>2544</v>
      </c>
      <c r="Y605">
        <v>1</v>
      </c>
      <c r="Z605" t="s">
        <v>1132</v>
      </c>
      <c r="AA605">
        <v>25170</v>
      </c>
      <c r="AB605">
        <v>0</v>
      </c>
      <c r="AD605">
        <v>0</v>
      </c>
      <c r="AE605">
        <v>0</v>
      </c>
      <c r="AF605">
        <v>145379</v>
      </c>
      <c r="AG605">
        <v>170549</v>
      </c>
    </row>
    <row r="606" spans="1:33" hidden="1" x14ac:dyDescent="0.25">
      <c r="A606" t="s">
        <v>1115</v>
      </c>
      <c r="B606" t="s">
        <v>2480</v>
      </c>
      <c r="C606" t="s">
        <v>163</v>
      </c>
      <c r="D606" t="s">
        <v>1117</v>
      </c>
      <c r="E606">
        <v>2000</v>
      </c>
      <c r="F606" t="s">
        <v>878</v>
      </c>
      <c r="G606" t="s">
        <v>846</v>
      </c>
      <c r="H606" t="s">
        <v>2445</v>
      </c>
      <c r="I606" t="s">
        <v>2446</v>
      </c>
      <c r="J606" t="s">
        <v>1120</v>
      </c>
      <c r="K606" t="s">
        <v>1121</v>
      </c>
      <c r="L606" t="s">
        <v>2481</v>
      </c>
      <c r="M606" t="s">
        <v>878</v>
      </c>
      <c r="N606" t="s">
        <v>2445</v>
      </c>
      <c r="O606" t="s">
        <v>2446</v>
      </c>
      <c r="P606" t="s">
        <v>1002</v>
      </c>
      <c r="Q606" t="s">
        <v>2545</v>
      </c>
      <c r="R606">
        <v>2001</v>
      </c>
      <c r="S606" t="s">
        <v>2546</v>
      </c>
      <c r="T606" t="s">
        <v>2546</v>
      </c>
      <c r="U606">
        <v>5.53</v>
      </c>
      <c r="V606" t="s">
        <v>1126</v>
      </c>
      <c r="W606" t="s">
        <v>1127</v>
      </c>
      <c r="X606" t="s">
        <v>2547</v>
      </c>
      <c r="Y606">
        <v>1</v>
      </c>
      <c r="Z606" t="s">
        <v>1132</v>
      </c>
      <c r="AA606">
        <v>25197</v>
      </c>
      <c r="AB606">
        <v>0</v>
      </c>
      <c r="AD606">
        <v>0</v>
      </c>
      <c r="AE606">
        <v>0</v>
      </c>
      <c r="AF606">
        <v>168249</v>
      </c>
      <c r="AG606">
        <v>193446</v>
      </c>
    </row>
    <row r="607" spans="1:33" hidden="1" x14ac:dyDescent="0.25">
      <c r="A607" t="s">
        <v>1115</v>
      </c>
      <c r="B607" t="s">
        <v>2480</v>
      </c>
      <c r="C607" t="s">
        <v>163</v>
      </c>
      <c r="D607" t="s">
        <v>1117</v>
      </c>
      <c r="E607">
        <v>2000</v>
      </c>
      <c r="F607" t="s">
        <v>878</v>
      </c>
      <c r="G607" t="s">
        <v>846</v>
      </c>
      <c r="H607" t="s">
        <v>2445</v>
      </c>
      <c r="I607" t="s">
        <v>2446</v>
      </c>
      <c r="J607" t="s">
        <v>1120</v>
      </c>
      <c r="K607" t="s">
        <v>1121</v>
      </c>
      <c r="L607" t="s">
        <v>2481</v>
      </c>
      <c r="M607" t="s">
        <v>878</v>
      </c>
      <c r="N607" t="s">
        <v>2445</v>
      </c>
      <c r="O607" t="s">
        <v>2446</v>
      </c>
      <c r="P607" t="s">
        <v>1002</v>
      </c>
      <c r="Q607" t="s">
        <v>2548</v>
      </c>
      <c r="R607">
        <v>2001</v>
      </c>
      <c r="S607" t="s">
        <v>2546</v>
      </c>
      <c r="T607" t="s">
        <v>2546</v>
      </c>
      <c r="U607">
        <v>5.53</v>
      </c>
      <c r="V607" t="s">
        <v>1126</v>
      </c>
      <c r="W607" t="s">
        <v>1127</v>
      </c>
      <c r="X607" t="s">
        <v>2549</v>
      </c>
      <c r="Y607">
        <v>1</v>
      </c>
      <c r="Z607" t="s">
        <v>1132</v>
      </c>
      <c r="AA607">
        <v>25181</v>
      </c>
      <c r="AB607">
        <v>0</v>
      </c>
      <c r="AD607">
        <v>0</v>
      </c>
      <c r="AE607">
        <v>0</v>
      </c>
      <c r="AF607">
        <v>168142</v>
      </c>
      <c r="AG607">
        <v>193323</v>
      </c>
    </row>
    <row r="608" spans="1:33" hidden="1" x14ac:dyDescent="0.25">
      <c r="A608" t="s">
        <v>1115</v>
      </c>
      <c r="B608" t="s">
        <v>2480</v>
      </c>
      <c r="C608" t="s">
        <v>163</v>
      </c>
      <c r="D608" t="s">
        <v>1117</v>
      </c>
      <c r="E608">
        <v>2000</v>
      </c>
      <c r="F608" t="s">
        <v>878</v>
      </c>
      <c r="G608" t="s">
        <v>846</v>
      </c>
      <c r="H608" t="s">
        <v>2445</v>
      </c>
      <c r="I608" t="s">
        <v>2446</v>
      </c>
      <c r="J608" t="s">
        <v>1120</v>
      </c>
      <c r="K608" t="s">
        <v>1121</v>
      </c>
      <c r="L608" t="s">
        <v>2481</v>
      </c>
      <c r="M608" t="s">
        <v>878</v>
      </c>
      <c r="N608" t="s">
        <v>2445</v>
      </c>
      <c r="O608" t="s">
        <v>2446</v>
      </c>
      <c r="P608" t="s">
        <v>1002</v>
      </c>
      <c r="Q608" t="s">
        <v>2550</v>
      </c>
      <c r="R608">
        <v>2001</v>
      </c>
      <c r="S608" t="s">
        <v>2546</v>
      </c>
      <c r="T608" t="s">
        <v>2546</v>
      </c>
      <c r="U608">
        <v>5.53</v>
      </c>
      <c r="V608" t="s">
        <v>1126</v>
      </c>
      <c r="W608" t="s">
        <v>1127</v>
      </c>
      <c r="X608" t="s">
        <v>2551</v>
      </c>
      <c r="Y608">
        <v>1</v>
      </c>
      <c r="Z608" t="s">
        <v>1132</v>
      </c>
      <c r="AA608">
        <v>25251</v>
      </c>
      <c r="AB608">
        <v>0</v>
      </c>
      <c r="AD608">
        <v>0</v>
      </c>
      <c r="AE608">
        <v>0</v>
      </c>
      <c r="AF608">
        <v>168609</v>
      </c>
      <c r="AG608">
        <v>193860</v>
      </c>
    </row>
    <row r="609" spans="1:33" hidden="1" x14ac:dyDescent="0.25">
      <c r="A609" t="s">
        <v>1115</v>
      </c>
      <c r="B609" t="s">
        <v>2480</v>
      </c>
      <c r="C609" t="s">
        <v>163</v>
      </c>
      <c r="D609" t="s">
        <v>1117</v>
      </c>
      <c r="E609">
        <v>2001</v>
      </c>
      <c r="F609" t="s">
        <v>878</v>
      </c>
      <c r="G609" t="s">
        <v>846</v>
      </c>
      <c r="H609" t="s">
        <v>2445</v>
      </c>
      <c r="I609" t="s">
        <v>2446</v>
      </c>
      <c r="J609" t="s">
        <v>1120</v>
      </c>
      <c r="K609" t="s">
        <v>1121</v>
      </c>
      <c r="L609" t="s">
        <v>2481</v>
      </c>
      <c r="M609" t="s">
        <v>878</v>
      </c>
      <c r="N609" t="s">
        <v>2445</v>
      </c>
      <c r="O609" t="s">
        <v>2446</v>
      </c>
      <c r="P609" t="s">
        <v>1002</v>
      </c>
      <c r="Q609" t="s">
        <v>2552</v>
      </c>
      <c r="R609">
        <v>2002</v>
      </c>
      <c r="S609" t="s">
        <v>2553</v>
      </c>
      <c r="T609" t="s">
        <v>2553</v>
      </c>
      <c r="U609">
        <v>4.5</v>
      </c>
      <c r="V609" t="s">
        <v>1126</v>
      </c>
      <c r="W609" t="s">
        <v>1127</v>
      </c>
      <c r="X609" t="s">
        <v>2554</v>
      </c>
      <c r="Y609">
        <v>1</v>
      </c>
      <c r="Z609" t="s">
        <v>1132</v>
      </c>
      <c r="AA609">
        <v>24223</v>
      </c>
      <c r="AB609">
        <v>0</v>
      </c>
      <c r="AD609">
        <v>0</v>
      </c>
      <c r="AE609">
        <v>0</v>
      </c>
      <c r="AF609">
        <v>164522</v>
      </c>
      <c r="AG609">
        <v>188745</v>
      </c>
    </row>
    <row r="610" spans="1:33" hidden="1" x14ac:dyDescent="0.25">
      <c r="A610" t="s">
        <v>1115</v>
      </c>
      <c r="B610" t="s">
        <v>2480</v>
      </c>
      <c r="C610" t="s">
        <v>163</v>
      </c>
      <c r="D610" t="s">
        <v>1117</v>
      </c>
      <c r="E610">
        <v>2001</v>
      </c>
      <c r="F610" t="s">
        <v>878</v>
      </c>
      <c r="G610" t="s">
        <v>846</v>
      </c>
      <c r="H610" t="s">
        <v>2445</v>
      </c>
      <c r="I610" t="s">
        <v>2446</v>
      </c>
      <c r="J610" t="s">
        <v>1120</v>
      </c>
      <c r="K610" t="s">
        <v>1121</v>
      </c>
      <c r="L610" t="s">
        <v>2481</v>
      </c>
      <c r="M610" t="s">
        <v>878</v>
      </c>
      <c r="N610" t="s">
        <v>2445</v>
      </c>
      <c r="O610" t="s">
        <v>2446</v>
      </c>
      <c r="P610" t="s">
        <v>1002</v>
      </c>
      <c r="Q610" t="s">
        <v>2555</v>
      </c>
      <c r="R610">
        <v>2002</v>
      </c>
      <c r="S610" t="s">
        <v>2553</v>
      </c>
      <c r="T610" t="s">
        <v>2553</v>
      </c>
      <c r="U610">
        <v>4.5</v>
      </c>
      <c r="V610" t="s">
        <v>1126</v>
      </c>
      <c r="W610" t="s">
        <v>1127</v>
      </c>
      <c r="X610" t="s">
        <v>2554</v>
      </c>
      <c r="Y610">
        <v>1</v>
      </c>
      <c r="Z610" t="s">
        <v>1132</v>
      </c>
      <c r="AA610">
        <v>48159</v>
      </c>
      <c r="AB610">
        <v>0</v>
      </c>
      <c r="AD610">
        <v>0</v>
      </c>
      <c r="AE610">
        <v>0</v>
      </c>
      <c r="AF610">
        <v>327096</v>
      </c>
      <c r="AG610">
        <v>375255</v>
      </c>
    </row>
    <row r="611" spans="1:33" hidden="1" x14ac:dyDescent="0.25">
      <c r="A611" t="s">
        <v>1115</v>
      </c>
      <c r="B611" t="s">
        <v>2480</v>
      </c>
      <c r="C611" t="s">
        <v>163</v>
      </c>
      <c r="D611" t="s">
        <v>1117</v>
      </c>
      <c r="E611">
        <v>2002</v>
      </c>
      <c r="F611" t="s">
        <v>878</v>
      </c>
      <c r="G611" t="s">
        <v>846</v>
      </c>
      <c r="H611" t="s">
        <v>2445</v>
      </c>
      <c r="I611" t="s">
        <v>2446</v>
      </c>
      <c r="J611" t="s">
        <v>1120</v>
      </c>
      <c r="K611" t="s">
        <v>1121</v>
      </c>
      <c r="L611" t="s">
        <v>2481</v>
      </c>
      <c r="M611" t="s">
        <v>878</v>
      </c>
      <c r="N611" t="s">
        <v>2445</v>
      </c>
      <c r="O611" t="s">
        <v>2446</v>
      </c>
      <c r="P611" t="s">
        <v>1002</v>
      </c>
      <c r="Q611" t="s">
        <v>2556</v>
      </c>
      <c r="R611">
        <v>2003</v>
      </c>
      <c r="S611" t="s">
        <v>2557</v>
      </c>
      <c r="T611" t="s">
        <v>2557</v>
      </c>
      <c r="U611">
        <v>6.1</v>
      </c>
      <c r="V611" t="s">
        <v>1138</v>
      </c>
      <c r="W611" t="s">
        <v>1127</v>
      </c>
      <c r="X611" t="s">
        <v>2558</v>
      </c>
      <c r="Y611">
        <v>1</v>
      </c>
      <c r="AA611">
        <v>0</v>
      </c>
      <c r="AB611">
        <v>0</v>
      </c>
      <c r="AD611">
        <v>0</v>
      </c>
      <c r="AE611">
        <v>0</v>
      </c>
      <c r="AF611">
        <v>481000</v>
      </c>
      <c r="AG611">
        <v>481000</v>
      </c>
    </row>
    <row r="612" spans="1:33" hidden="1" x14ac:dyDescent="0.25">
      <c r="A612" t="s">
        <v>1115</v>
      </c>
      <c r="B612" t="s">
        <v>2480</v>
      </c>
      <c r="C612" t="s">
        <v>163</v>
      </c>
      <c r="D612" t="s">
        <v>1117</v>
      </c>
      <c r="E612">
        <v>2003</v>
      </c>
      <c r="F612" t="s">
        <v>878</v>
      </c>
      <c r="G612" t="s">
        <v>846</v>
      </c>
      <c r="H612" t="s">
        <v>2445</v>
      </c>
      <c r="I612" t="s">
        <v>2446</v>
      </c>
      <c r="J612" t="s">
        <v>1120</v>
      </c>
      <c r="K612" t="s">
        <v>1121</v>
      </c>
      <c r="L612" t="s">
        <v>2481</v>
      </c>
      <c r="M612" t="s">
        <v>878</v>
      </c>
      <c r="N612" t="s">
        <v>2445</v>
      </c>
      <c r="O612" t="s">
        <v>2446</v>
      </c>
      <c r="P612" t="s">
        <v>1002</v>
      </c>
      <c r="Q612" t="s">
        <v>2559</v>
      </c>
      <c r="R612">
        <v>2004</v>
      </c>
      <c r="S612" t="s">
        <v>2560</v>
      </c>
      <c r="T612" t="s">
        <v>2561</v>
      </c>
      <c r="U612">
        <v>5.75</v>
      </c>
      <c r="V612" t="s">
        <v>1126</v>
      </c>
      <c r="W612" t="s">
        <v>1127</v>
      </c>
      <c r="Y612">
        <v>1</v>
      </c>
      <c r="AA612">
        <v>0</v>
      </c>
      <c r="AB612">
        <v>0</v>
      </c>
      <c r="AD612">
        <v>0</v>
      </c>
      <c r="AE612">
        <v>0</v>
      </c>
      <c r="AF612">
        <v>304658</v>
      </c>
      <c r="AG612">
        <v>304658</v>
      </c>
    </row>
    <row r="613" spans="1:33" hidden="1" x14ac:dyDescent="0.25">
      <c r="A613" t="s">
        <v>1115</v>
      </c>
      <c r="B613" t="s">
        <v>2480</v>
      </c>
      <c r="C613" t="s">
        <v>163</v>
      </c>
      <c r="D613" t="s">
        <v>1117</v>
      </c>
      <c r="E613">
        <v>2004</v>
      </c>
      <c r="F613" t="s">
        <v>878</v>
      </c>
      <c r="G613" t="s">
        <v>846</v>
      </c>
      <c r="H613" t="s">
        <v>2445</v>
      </c>
      <c r="I613" t="s">
        <v>2446</v>
      </c>
      <c r="J613" t="s">
        <v>1120</v>
      </c>
      <c r="K613" t="s">
        <v>1121</v>
      </c>
      <c r="L613" t="s">
        <v>2481</v>
      </c>
      <c r="M613" t="s">
        <v>878</v>
      </c>
      <c r="N613" t="s">
        <v>2445</v>
      </c>
      <c r="O613" t="s">
        <v>2446</v>
      </c>
      <c r="P613" t="s">
        <v>1002</v>
      </c>
      <c r="Q613" t="s">
        <v>2562</v>
      </c>
      <c r="R613">
        <v>2005</v>
      </c>
      <c r="S613" t="s">
        <v>2063</v>
      </c>
      <c r="T613" t="s">
        <v>2063</v>
      </c>
      <c r="U613">
        <v>3.6</v>
      </c>
      <c r="V613" t="s">
        <v>1126</v>
      </c>
      <c r="W613" t="s">
        <v>1127</v>
      </c>
      <c r="Y613">
        <v>1</v>
      </c>
      <c r="AA613">
        <v>0</v>
      </c>
      <c r="AB613">
        <v>0</v>
      </c>
      <c r="AD613">
        <v>0</v>
      </c>
      <c r="AE613">
        <v>0</v>
      </c>
      <c r="AF613">
        <v>631477</v>
      </c>
      <c r="AG613">
        <v>631477</v>
      </c>
    </row>
    <row r="614" spans="1:33" hidden="1" x14ac:dyDescent="0.25">
      <c r="A614" t="s">
        <v>1115</v>
      </c>
      <c r="B614" t="s">
        <v>2480</v>
      </c>
      <c r="C614" t="s">
        <v>163</v>
      </c>
      <c r="D614" t="s">
        <v>1117</v>
      </c>
      <c r="E614">
        <v>2005</v>
      </c>
      <c r="F614" t="s">
        <v>878</v>
      </c>
      <c r="G614" t="s">
        <v>846</v>
      </c>
      <c r="H614" t="s">
        <v>2445</v>
      </c>
      <c r="I614" t="s">
        <v>2446</v>
      </c>
      <c r="J614" t="s">
        <v>1120</v>
      </c>
      <c r="K614" t="s">
        <v>1121</v>
      </c>
      <c r="L614" t="s">
        <v>2481</v>
      </c>
      <c r="M614" t="s">
        <v>878</v>
      </c>
      <c r="N614" t="s">
        <v>2445</v>
      </c>
      <c r="O614" t="s">
        <v>2446</v>
      </c>
      <c r="P614" t="s">
        <v>1002</v>
      </c>
      <c r="Q614" t="s">
        <v>2563</v>
      </c>
      <c r="R614">
        <v>2006</v>
      </c>
      <c r="S614" t="s">
        <v>1359</v>
      </c>
      <c r="T614" t="s">
        <v>2564</v>
      </c>
      <c r="U614">
        <v>5</v>
      </c>
      <c r="V614" t="s">
        <v>1126</v>
      </c>
      <c r="W614" t="s">
        <v>1127</v>
      </c>
      <c r="Y614">
        <v>1</v>
      </c>
      <c r="AA614">
        <v>0</v>
      </c>
      <c r="AB614">
        <v>0</v>
      </c>
      <c r="AD614">
        <v>0</v>
      </c>
      <c r="AE614">
        <v>0</v>
      </c>
      <c r="AF614">
        <v>486219</v>
      </c>
      <c r="AG614">
        <v>486219</v>
      </c>
    </row>
    <row r="615" spans="1:33" hidden="1" x14ac:dyDescent="0.25">
      <c r="A615" t="s">
        <v>1115</v>
      </c>
      <c r="B615" t="s">
        <v>2480</v>
      </c>
      <c r="C615" t="s">
        <v>163</v>
      </c>
      <c r="D615" t="s">
        <v>1117</v>
      </c>
      <c r="E615">
        <v>2006</v>
      </c>
      <c r="F615" t="s">
        <v>878</v>
      </c>
      <c r="G615" t="s">
        <v>846</v>
      </c>
      <c r="H615" t="s">
        <v>2445</v>
      </c>
      <c r="I615" t="s">
        <v>2446</v>
      </c>
      <c r="J615" t="s">
        <v>1120</v>
      </c>
      <c r="K615" t="s">
        <v>1121</v>
      </c>
      <c r="L615" t="s">
        <v>2481</v>
      </c>
      <c r="M615" t="s">
        <v>878</v>
      </c>
      <c r="N615" t="s">
        <v>2445</v>
      </c>
      <c r="O615" t="s">
        <v>2446</v>
      </c>
      <c r="P615" t="s">
        <v>1002</v>
      </c>
      <c r="Q615" t="s">
        <v>2565</v>
      </c>
      <c r="R615">
        <v>2007</v>
      </c>
      <c r="S615" t="s">
        <v>1667</v>
      </c>
      <c r="T615" t="s">
        <v>1667</v>
      </c>
      <c r="U615">
        <v>4</v>
      </c>
      <c r="V615" t="s">
        <v>1126</v>
      </c>
      <c r="W615" t="s">
        <v>1127</v>
      </c>
      <c r="X615" t="s">
        <v>2566</v>
      </c>
      <c r="Y615">
        <v>1</v>
      </c>
      <c r="AA615">
        <v>0</v>
      </c>
      <c r="AB615">
        <v>0</v>
      </c>
      <c r="AD615">
        <v>0</v>
      </c>
      <c r="AE615">
        <v>0</v>
      </c>
      <c r="AF615">
        <v>499542</v>
      </c>
      <c r="AG615">
        <v>499542</v>
      </c>
    </row>
    <row r="616" spans="1:33" hidden="1" x14ac:dyDescent="0.25">
      <c r="A616" t="s">
        <v>1115</v>
      </c>
      <c r="B616" t="s">
        <v>2480</v>
      </c>
      <c r="C616" t="s">
        <v>163</v>
      </c>
      <c r="D616" t="s">
        <v>1117</v>
      </c>
      <c r="E616">
        <v>2007</v>
      </c>
      <c r="F616" t="s">
        <v>878</v>
      </c>
      <c r="G616" t="s">
        <v>846</v>
      </c>
      <c r="H616" t="s">
        <v>2445</v>
      </c>
      <c r="I616" t="s">
        <v>2446</v>
      </c>
      <c r="J616" t="s">
        <v>1120</v>
      </c>
      <c r="K616" t="s">
        <v>1121</v>
      </c>
      <c r="L616" t="s">
        <v>2481</v>
      </c>
      <c r="M616" t="s">
        <v>878</v>
      </c>
      <c r="N616" t="s">
        <v>2445</v>
      </c>
      <c r="O616" t="s">
        <v>2446</v>
      </c>
      <c r="P616" t="s">
        <v>1002</v>
      </c>
      <c r="Q616" t="s">
        <v>2567</v>
      </c>
      <c r="R616">
        <v>2008</v>
      </c>
      <c r="S616" t="s">
        <v>2568</v>
      </c>
      <c r="T616" t="s">
        <v>2568</v>
      </c>
      <c r="U616">
        <v>5.59</v>
      </c>
      <c r="V616" t="s">
        <v>1126</v>
      </c>
      <c r="W616" t="s">
        <v>1127</v>
      </c>
      <c r="Y616">
        <v>1</v>
      </c>
      <c r="AA616">
        <v>0</v>
      </c>
      <c r="AB616">
        <v>0</v>
      </c>
      <c r="AD616">
        <v>0</v>
      </c>
      <c r="AE616">
        <v>0</v>
      </c>
      <c r="AF616">
        <v>499000</v>
      </c>
      <c r="AG616">
        <v>499000</v>
      </c>
    </row>
    <row r="617" spans="1:33" hidden="1" x14ac:dyDescent="0.25">
      <c r="A617" t="s">
        <v>1115</v>
      </c>
      <c r="B617" t="s">
        <v>2480</v>
      </c>
      <c r="C617" t="s">
        <v>163</v>
      </c>
      <c r="D617" t="s">
        <v>1117</v>
      </c>
      <c r="E617">
        <v>2008</v>
      </c>
      <c r="F617" t="s">
        <v>878</v>
      </c>
      <c r="G617" t="s">
        <v>846</v>
      </c>
      <c r="H617" t="s">
        <v>2445</v>
      </c>
      <c r="I617" t="s">
        <v>2446</v>
      </c>
      <c r="J617" t="s">
        <v>1120</v>
      </c>
      <c r="K617" t="s">
        <v>1121</v>
      </c>
      <c r="L617" t="s">
        <v>2481</v>
      </c>
      <c r="M617" t="s">
        <v>878</v>
      </c>
      <c r="N617" t="s">
        <v>2445</v>
      </c>
      <c r="O617" t="s">
        <v>2446</v>
      </c>
      <c r="P617" t="s">
        <v>1002</v>
      </c>
      <c r="Q617" t="s">
        <v>2569</v>
      </c>
      <c r="R617">
        <v>2009</v>
      </c>
      <c r="S617" t="s">
        <v>1545</v>
      </c>
      <c r="T617" t="s">
        <v>1545</v>
      </c>
      <c r="U617">
        <v>5</v>
      </c>
      <c r="V617" t="s">
        <v>1126</v>
      </c>
      <c r="W617" t="s">
        <v>1127</v>
      </c>
      <c r="Y617">
        <v>1</v>
      </c>
      <c r="AA617">
        <v>0</v>
      </c>
      <c r="AB617">
        <v>0</v>
      </c>
      <c r="AD617">
        <v>0</v>
      </c>
      <c r="AE617">
        <v>0</v>
      </c>
      <c r="AF617">
        <v>280000</v>
      </c>
      <c r="AG617">
        <v>280000</v>
      </c>
    </row>
    <row r="618" spans="1:33" hidden="1" x14ac:dyDescent="0.25">
      <c r="A618" t="s">
        <v>1115</v>
      </c>
      <c r="B618" t="s">
        <v>2480</v>
      </c>
      <c r="C618" t="s">
        <v>163</v>
      </c>
      <c r="D618" t="s">
        <v>1117</v>
      </c>
      <c r="E618">
        <v>2009</v>
      </c>
      <c r="F618" t="s">
        <v>878</v>
      </c>
      <c r="G618" t="s">
        <v>846</v>
      </c>
      <c r="H618" t="s">
        <v>2445</v>
      </c>
      <c r="I618" t="s">
        <v>2446</v>
      </c>
      <c r="J618" t="s">
        <v>1120</v>
      </c>
      <c r="K618" t="s">
        <v>1121</v>
      </c>
      <c r="L618" t="s">
        <v>2481</v>
      </c>
      <c r="M618" t="s">
        <v>878</v>
      </c>
      <c r="N618" t="s">
        <v>2445</v>
      </c>
      <c r="O618" t="s">
        <v>2446</v>
      </c>
      <c r="P618" t="s">
        <v>1002</v>
      </c>
      <c r="Q618" t="s">
        <v>2570</v>
      </c>
      <c r="R618">
        <v>2010</v>
      </c>
      <c r="S618" t="s">
        <v>2571</v>
      </c>
      <c r="T618" t="s">
        <v>2571</v>
      </c>
      <c r="V618" t="s">
        <v>1126</v>
      </c>
      <c r="W618" t="s">
        <v>1127</v>
      </c>
      <c r="Y618">
        <v>1</v>
      </c>
      <c r="AA618">
        <v>0</v>
      </c>
      <c r="AB618">
        <v>0</v>
      </c>
      <c r="AD618">
        <v>0</v>
      </c>
      <c r="AE618">
        <v>0</v>
      </c>
      <c r="AF618">
        <v>340000</v>
      </c>
      <c r="AG618">
        <v>340000</v>
      </c>
    </row>
    <row r="619" spans="1:33" hidden="1" x14ac:dyDescent="0.25">
      <c r="A619" t="s">
        <v>1115</v>
      </c>
      <c r="B619" t="s">
        <v>2480</v>
      </c>
      <c r="C619" t="s">
        <v>163</v>
      </c>
      <c r="D619" t="s">
        <v>1117</v>
      </c>
      <c r="E619">
        <v>2010</v>
      </c>
      <c r="F619" t="s">
        <v>878</v>
      </c>
      <c r="G619" t="s">
        <v>846</v>
      </c>
      <c r="H619" t="s">
        <v>2445</v>
      </c>
      <c r="I619" t="s">
        <v>2446</v>
      </c>
      <c r="J619" t="s">
        <v>1120</v>
      </c>
      <c r="K619" t="s">
        <v>1121</v>
      </c>
      <c r="L619" t="s">
        <v>2481</v>
      </c>
      <c r="M619" t="s">
        <v>878</v>
      </c>
      <c r="N619" t="s">
        <v>2445</v>
      </c>
      <c r="O619" t="s">
        <v>2446</v>
      </c>
      <c r="P619" t="s">
        <v>1002</v>
      </c>
      <c r="Q619" t="s">
        <v>2572</v>
      </c>
      <c r="R619">
        <v>2011</v>
      </c>
      <c r="S619" t="s">
        <v>2573</v>
      </c>
      <c r="T619" t="s">
        <v>2574</v>
      </c>
      <c r="U619">
        <v>7</v>
      </c>
      <c r="V619" t="s">
        <v>1126</v>
      </c>
      <c r="W619" t="s">
        <v>1127</v>
      </c>
      <c r="Y619">
        <v>1</v>
      </c>
      <c r="AA619">
        <v>0</v>
      </c>
      <c r="AB619">
        <v>0</v>
      </c>
      <c r="AD619">
        <v>0</v>
      </c>
      <c r="AE619">
        <v>0</v>
      </c>
      <c r="AF619">
        <v>287656</v>
      </c>
      <c r="AG619">
        <v>287656</v>
      </c>
    </row>
    <row r="620" spans="1:33" hidden="1" x14ac:dyDescent="0.25">
      <c r="A620" t="s">
        <v>1115</v>
      </c>
      <c r="B620" t="s">
        <v>2480</v>
      </c>
      <c r="C620" t="s">
        <v>163</v>
      </c>
      <c r="D620" t="s">
        <v>1117</v>
      </c>
      <c r="E620">
        <v>2011</v>
      </c>
      <c r="F620" t="s">
        <v>878</v>
      </c>
      <c r="G620" t="s">
        <v>846</v>
      </c>
      <c r="H620" t="s">
        <v>2445</v>
      </c>
      <c r="I620" t="s">
        <v>2446</v>
      </c>
      <c r="J620" t="s">
        <v>1120</v>
      </c>
      <c r="K620" t="s">
        <v>1121</v>
      </c>
      <c r="L620" t="s">
        <v>2481</v>
      </c>
      <c r="M620" t="s">
        <v>878</v>
      </c>
      <c r="N620" t="s">
        <v>2445</v>
      </c>
      <c r="O620" t="s">
        <v>2446</v>
      </c>
      <c r="P620" t="s">
        <v>1002</v>
      </c>
      <c r="Q620" t="s">
        <v>2575</v>
      </c>
      <c r="R620">
        <v>2012</v>
      </c>
      <c r="S620" t="s">
        <v>2576</v>
      </c>
      <c r="T620" t="s">
        <v>2576</v>
      </c>
      <c r="U620">
        <v>5.0999999999999996</v>
      </c>
      <c r="V620" t="s">
        <v>1126</v>
      </c>
      <c r="W620" t="s">
        <v>1127</v>
      </c>
      <c r="Y620">
        <v>1</v>
      </c>
      <c r="AA620">
        <v>0</v>
      </c>
      <c r="AB620">
        <v>0</v>
      </c>
      <c r="AD620">
        <v>0</v>
      </c>
      <c r="AE620">
        <v>0</v>
      </c>
      <c r="AF620">
        <v>365000</v>
      </c>
      <c r="AG620">
        <v>365000</v>
      </c>
    </row>
    <row r="621" spans="1:33" hidden="1" x14ac:dyDescent="0.25">
      <c r="A621" t="s">
        <v>1115</v>
      </c>
      <c r="B621" t="s">
        <v>2480</v>
      </c>
      <c r="C621" t="s">
        <v>163</v>
      </c>
      <c r="D621" t="s">
        <v>1117</v>
      </c>
      <c r="E621">
        <v>2011</v>
      </c>
      <c r="F621" t="s">
        <v>878</v>
      </c>
      <c r="G621" t="s">
        <v>846</v>
      </c>
      <c r="H621" t="s">
        <v>2445</v>
      </c>
      <c r="I621" t="s">
        <v>2446</v>
      </c>
      <c r="J621" t="s">
        <v>1120</v>
      </c>
      <c r="K621" t="s">
        <v>1121</v>
      </c>
      <c r="L621" t="s">
        <v>2481</v>
      </c>
      <c r="M621" t="s">
        <v>879</v>
      </c>
      <c r="N621" t="s">
        <v>2445</v>
      </c>
      <c r="O621" t="s">
        <v>2446</v>
      </c>
      <c r="P621" t="s">
        <v>1002</v>
      </c>
      <c r="Q621" t="s">
        <v>2577</v>
      </c>
      <c r="R621">
        <v>2012</v>
      </c>
      <c r="S621" t="s">
        <v>2578</v>
      </c>
      <c r="T621" t="s">
        <v>2579</v>
      </c>
      <c r="U621">
        <v>3.5</v>
      </c>
      <c r="V621" t="s">
        <v>1126</v>
      </c>
      <c r="W621" t="s">
        <v>1127</v>
      </c>
      <c r="X621" t="s">
        <v>2580</v>
      </c>
      <c r="Y621">
        <v>1</v>
      </c>
      <c r="AA621">
        <v>0</v>
      </c>
      <c r="AB621">
        <v>0</v>
      </c>
      <c r="AD621">
        <v>0</v>
      </c>
      <c r="AE621">
        <v>0</v>
      </c>
      <c r="AF621">
        <v>110000</v>
      </c>
      <c r="AG621">
        <v>110000</v>
      </c>
    </row>
    <row r="622" spans="1:33" hidden="1" x14ac:dyDescent="0.25">
      <c r="A622" t="s">
        <v>1115</v>
      </c>
      <c r="B622" t="s">
        <v>2480</v>
      </c>
      <c r="C622" t="s">
        <v>163</v>
      </c>
      <c r="D622" t="s">
        <v>1117</v>
      </c>
      <c r="E622">
        <v>2012</v>
      </c>
      <c r="F622" t="s">
        <v>878</v>
      </c>
      <c r="G622" t="s">
        <v>846</v>
      </c>
      <c r="H622" t="s">
        <v>2445</v>
      </c>
      <c r="I622" t="s">
        <v>2446</v>
      </c>
      <c r="J622" t="s">
        <v>1120</v>
      </c>
      <c r="K622" t="s">
        <v>1121</v>
      </c>
      <c r="L622" t="s">
        <v>2481</v>
      </c>
      <c r="M622" t="s">
        <v>878</v>
      </c>
      <c r="N622" t="s">
        <v>2445</v>
      </c>
      <c r="O622" t="s">
        <v>2446</v>
      </c>
      <c r="P622" t="s">
        <v>1002</v>
      </c>
      <c r="Q622" t="s">
        <v>2581</v>
      </c>
      <c r="R622">
        <v>2013</v>
      </c>
      <c r="S622" t="s">
        <v>2582</v>
      </c>
      <c r="T622" t="s">
        <v>2582</v>
      </c>
      <c r="U622">
        <v>4</v>
      </c>
      <c r="V622" t="s">
        <v>1126</v>
      </c>
      <c r="W622" t="s">
        <v>1127</v>
      </c>
      <c r="Y622">
        <v>1</v>
      </c>
      <c r="AA622">
        <v>0</v>
      </c>
      <c r="AB622">
        <v>0</v>
      </c>
      <c r="AD622">
        <v>0</v>
      </c>
      <c r="AE622">
        <v>0</v>
      </c>
      <c r="AF622">
        <v>282461</v>
      </c>
      <c r="AG622">
        <v>282461</v>
      </c>
    </row>
    <row r="623" spans="1:33" hidden="1" x14ac:dyDescent="0.25">
      <c r="A623" t="s">
        <v>1115</v>
      </c>
      <c r="B623" t="s">
        <v>2480</v>
      </c>
      <c r="C623" t="s">
        <v>163</v>
      </c>
      <c r="D623" t="s">
        <v>1117</v>
      </c>
      <c r="E623">
        <v>2013</v>
      </c>
      <c r="F623" t="s">
        <v>878</v>
      </c>
      <c r="G623" t="s">
        <v>846</v>
      </c>
      <c r="H623" t="s">
        <v>2445</v>
      </c>
      <c r="I623" t="s">
        <v>2446</v>
      </c>
      <c r="J623" t="s">
        <v>1120</v>
      </c>
      <c r="K623" t="s">
        <v>1121</v>
      </c>
      <c r="L623" t="s">
        <v>2481</v>
      </c>
      <c r="M623" t="s">
        <v>878</v>
      </c>
      <c r="N623" t="s">
        <v>2445</v>
      </c>
      <c r="O623" t="s">
        <v>2446</v>
      </c>
      <c r="P623" t="s">
        <v>1002</v>
      </c>
      <c r="Q623" t="s">
        <v>2583</v>
      </c>
      <c r="R623">
        <v>2014</v>
      </c>
      <c r="S623" t="s">
        <v>2386</v>
      </c>
      <c r="T623" t="s">
        <v>2386</v>
      </c>
      <c r="V623" t="s">
        <v>1126</v>
      </c>
      <c r="W623" t="s">
        <v>1127</v>
      </c>
      <c r="Y623">
        <v>1</v>
      </c>
      <c r="AA623">
        <v>0</v>
      </c>
      <c r="AB623">
        <v>0</v>
      </c>
      <c r="AD623">
        <v>0</v>
      </c>
      <c r="AE623">
        <v>0</v>
      </c>
      <c r="AF623">
        <v>77400</v>
      </c>
      <c r="AG623">
        <v>77400</v>
      </c>
    </row>
    <row r="624" spans="1:33" hidden="1" x14ac:dyDescent="0.25">
      <c r="A624" t="s">
        <v>1115</v>
      </c>
      <c r="B624" t="s">
        <v>2480</v>
      </c>
      <c r="C624" t="s">
        <v>163</v>
      </c>
      <c r="D624" t="s">
        <v>1117</v>
      </c>
      <c r="E624">
        <v>2013</v>
      </c>
      <c r="F624" t="s">
        <v>878</v>
      </c>
      <c r="G624" t="s">
        <v>846</v>
      </c>
      <c r="H624" t="s">
        <v>2445</v>
      </c>
      <c r="I624" t="s">
        <v>2446</v>
      </c>
      <c r="J624" t="s">
        <v>1120</v>
      </c>
      <c r="K624" t="s">
        <v>1121</v>
      </c>
      <c r="L624" t="s">
        <v>2481</v>
      </c>
      <c r="M624" t="s">
        <v>879</v>
      </c>
      <c r="N624" t="s">
        <v>2445</v>
      </c>
      <c r="O624" t="s">
        <v>2446</v>
      </c>
      <c r="P624" t="s">
        <v>1002</v>
      </c>
      <c r="Q624" t="s">
        <v>2584</v>
      </c>
      <c r="R624">
        <v>2014</v>
      </c>
      <c r="S624" t="s">
        <v>2386</v>
      </c>
      <c r="T624" t="s">
        <v>2386</v>
      </c>
      <c r="V624" t="s">
        <v>1126</v>
      </c>
      <c r="W624" t="s">
        <v>1127</v>
      </c>
      <c r="Y624">
        <v>1</v>
      </c>
      <c r="AA624">
        <v>0</v>
      </c>
      <c r="AB624">
        <v>0</v>
      </c>
      <c r="AD624">
        <v>0</v>
      </c>
      <c r="AE624">
        <v>0</v>
      </c>
      <c r="AF624">
        <v>101000</v>
      </c>
      <c r="AG624">
        <v>101000</v>
      </c>
    </row>
    <row r="625" spans="1:33" hidden="1" x14ac:dyDescent="0.25">
      <c r="A625" t="s">
        <v>1115</v>
      </c>
      <c r="B625" t="s">
        <v>2480</v>
      </c>
      <c r="C625" t="s">
        <v>163</v>
      </c>
      <c r="D625" t="s">
        <v>1117</v>
      </c>
      <c r="E625">
        <v>2014</v>
      </c>
      <c r="F625" t="s">
        <v>878</v>
      </c>
      <c r="G625" t="s">
        <v>846</v>
      </c>
      <c r="H625" t="s">
        <v>2445</v>
      </c>
      <c r="I625" t="s">
        <v>2446</v>
      </c>
      <c r="J625" t="s">
        <v>1120</v>
      </c>
      <c r="K625" t="s">
        <v>1121</v>
      </c>
      <c r="L625" t="s">
        <v>2481</v>
      </c>
      <c r="M625" t="s">
        <v>878</v>
      </c>
      <c r="N625" t="s">
        <v>2445</v>
      </c>
      <c r="O625" t="s">
        <v>2446</v>
      </c>
      <c r="P625" t="s">
        <v>1002</v>
      </c>
      <c r="Q625" t="s">
        <v>2585</v>
      </c>
      <c r="R625">
        <v>2015</v>
      </c>
      <c r="S625" t="s">
        <v>2179</v>
      </c>
      <c r="T625" t="s">
        <v>2179</v>
      </c>
      <c r="V625" t="s">
        <v>1126</v>
      </c>
      <c r="W625" t="s">
        <v>1127</v>
      </c>
      <c r="Y625">
        <v>1</v>
      </c>
      <c r="AA625">
        <v>0</v>
      </c>
      <c r="AB625">
        <v>0</v>
      </c>
      <c r="AD625">
        <v>0</v>
      </c>
      <c r="AE625">
        <v>0</v>
      </c>
      <c r="AF625">
        <v>15000</v>
      </c>
      <c r="AG625">
        <v>15000</v>
      </c>
    </row>
    <row r="626" spans="1:33" hidden="1" x14ac:dyDescent="0.25">
      <c r="A626" t="s">
        <v>1115</v>
      </c>
      <c r="B626" t="s">
        <v>2480</v>
      </c>
      <c r="C626" t="s">
        <v>163</v>
      </c>
      <c r="D626" t="s">
        <v>1117</v>
      </c>
      <c r="E626">
        <v>2015</v>
      </c>
      <c r="F626" t="s">
        <v>878</v>
      </c>
      <c r="G626" t="s">
        <v>846</v>
      </c>
      <c r="H626" t="s">
        <v>2445</v>
      </c>
      <c r="I626" t="s">
        <v>2446</v>
      </c>
      <c r="J626" t="s">
        <v>1120</v>
      </c>
      <c r="K626" t="s">
        <v>1121</v>
      </c>
      <c r="L626" t="s">
        <v>2481</v>
      </c>
      <c r="M626" t="s">
        <v>878</v>
      </c>
      <c r="N626" t="s">
        <v>2445</v>
      </c>
      <c r="O626" t="s">
        <v>2446</v>
      </c>
      <c r="P626" t="s">
        <v>1002</v>
      </c>
      <c r="Q626" t="s">
        <v>2586</v>
      </c>
      <c r="R626">
        <v>2016</v>
      </c>
      <c r="S626" t="s">
        <v>2587</v>
      </c>
      <c r="T626" t="s">
        <v>2587</v>
      </c>
      <c r="U626">
        <v>4.3</v>
      </c>
      <c r="V626" t="s">
        <v>1126</v>
      </c>
      <c r="W626" t="s">
        <v>1127</v>
      </c>
      <c r="Y626">
        <v>1</v>
      </c>
      <c r="AA626">
        <v>0</v>
      </c>
      <c r="AB626">
        <v>0</v>
      </c>
      <c r="AD626">
        <v>0</v>
      </c>
      <c r="AE626">
        <v>0</v>
      </c>
      <c r="AF626">
        <v>108701</v>
      </c>
      <c r="AG626">
        <v>108701</v>
      </c>
    </row>
    <row r="627" spans="1:33" hidden="1" x14ac:dyDescent="0.25">
      <c r="A627" t="s">
        <v>1115</v>
      </c>
      <c r="B627" t="s">
        <v>2480</v>
      </c>
      <c r="C627" t="s">
        <v>163</v>
      </c>
      <c r="D627" t="s">
        <v>1117</v>
      </c>
      <c r="E627">
        <v>2016</v>
      </c>
      <c r="F627" t="s">
        <v>878</v>
      </c>
      <c r="G627" t="s">
        <v>846</v>
      </c>
      <c r="H627" t="s">
        <v>2445</v>
      </c>
      <c r="I627" t="s">
        <v>2446</v>
      </c>
      <c r="J627" t="s">
        <v>1120</v>
      </c>
      <c r="K627" t="s">
        <v>1121</v>
      </c>
      <c r="L627" t="s">
        <v>2481</v>
      </c>
      <c r="M627" t="s">
        <v>878</v>
      </c>
      <c r="N627" t="s">
        <v>2445</v>
      </c>
      <c r="O627" t="s">
        <v>2446</v>
      </c>
      <c r="P627" t="s">
        <v>1002</v>
      </c>
      <c r="Q627" t="s">
        <v>2588</v>
      </c>
      <c r="R627">
        <v>2017</v>
      </c>
      <c r="S627" t="s">
        <v>2589</v>
      </c>
      <c r="T627" t="s">
        <v>2589</v>
      </c>
      <c r="U627">
        <v>4.8</v>
      </c>
      <c r="V627" t="s">
        <v>1126</v>
      </c>
      <c r="W627" t="s">
        <v>1127</v>
      </c>
      <c r="X627" t="s">
        <v>2590</v>
      </c>
      <c r="Y627">
        <v>1</v>
      </c>
      <c r="AA627">
        <v>0</v>
      </c>
      <c r="AB627">
        <v>0</v>
      </c>
      <c r="AD627">
        <v>0</v>
      </c>
      <c r="AE627">
        <v>0</v>
      </c>
      <c r="AF627">
        <v>152101</v>
      </c>
      <c r="AG627">
        <v>152101</v>
      </c>
    </row>
    <row r="628" spans="1:33" hidden="1" x14ac:dyDescent="0.25">
      <c r="A628" t="s">
        <v>1115</v>
      </c>
      <c r="B628" t="s">
        <v>2480</v>
      </c>
      <c r="C628" t="s">
        <v>163</v>
      </c>
      <c r="D628" t="s">
        <v>1117</v>
      </c>
      <c r="E628">
        <v>2018</v>
      </c>
      <c r="F628" t="s">
        <v>878</v>
      </c>
      <c r="G628" t="s">
        <v>846</v>
      </c>
      <c r="H628" t="s">
        <v>2445</v>
      </c>
      <c r="I628" t="s">
        <v>2446</v>
      </c>
      <c r="J628" t="s">
        <v>1120</v>
      </c>
      <c r="K628" t="s">
        <v>1121</v>
      </c>
      <c r="L628" t="s">
        <v>2481</v>
      </c>
      <c r="M628" t="s">
        <v>878</v>
      </c>
      <c r="N628" t="s">
        <v>2445</v>
      </c>
      <c r="O628" t="s">
        <v>2446</v>
      </c>
      <c r="P628" t="s">
        <v>1002</v>
      </c>
      <c r="Q628" t="s">
        <v>2591</v>
      </c>
      <c r="R628">
        <v>2019</v>
      </c>
      <c r="S628" t="s">
        <v>2592</v>
      </c>
      <c r="T628" t="s">
        <v>2592</v>
      </c>
      <c r="U628">
        <v>5.8</v>
      </c>
      <c r="V628" t="s">
        <v>1126</v>
      </c>
      <c r="W628" t="s">
        <v>1127</v>
      </c>
      <c r="Y628">
        <v>1</v>
      </c>
      <c r="AA628">
        <v>0</v>
      </c>
      <c r="AB628">
        <v>0</v>
      </c>
      <c r="AD628">
        <v>0</v>
      </c>
      <c r="AE628">
        <v>0</v>
      </c>
      <c r="AF628">
        <v>73257</v>
      </c>
      <c r="AG628">
        <v>73257</v>
      </c>
    </row>
    <row r="629" spans="1:33" hidden="1" x14ac:dyDescent="0.25">
      <c r="A629" t="s">
        <v>1115</v>
      </c>
      <c r="B629" t="s">
        <v>2480</v>
      </c>
      <c r="C629" t="s">
        <v>163</v>
      </c>
      <c r="D629" t="s">
        <v>1117</v>
      </c>
      <c r="E629">
        <v>2019</v>
      </c>
      <c r="F629" t="s">
        <v>878</v>
      </c>
      <c r="G629" t="s">
        <v>846</v>
      </c>
      <c r="H629" t="s">
        <v>2445</v>
      </c>
      <c r="I629" t="s">
        <v>2446</v>
      </c>
      <c r="J629" t="s">
        <v>1120</v>
      </c>
      <c r="K629" t="s">
        <v>1121</v>
      </c>
      <c r="L629" t="s">
        <v>2481</v>
      </c>
      <c r="M629" t="s">
        <v>878</v>
      </c>
      <c r="N629" t="s">
        <v>2445</v>
      </c>
      <c r="O629" t="s">
        <v>2446</v>
      </c>
      <c r="P629" t="s">
        <v>1002</v>
      </c>
      <c r="Q629" t="s">
        <v>2593</v>
      </c>
      <c r="R629">
        <v>2020</v>
      </c>
      <c r="S629" t="s">
        <v>2594</v>
      </c>
      <c r="T629" t="s">
        <v>2595</v>
      </c>
      <c r="V629" t="s">
        <v>1126</v>
      </c>
      <c r="W629" t="s">
        <v>1127</v>
      </c>
      <c r="Y629">
        <v>1</v>
      </c>
      <c r="AA629">
        <v>0</v>
      </c>
      <c r="AB629">
        <v>0</v>
      </c>
      <c r="AD629">
        <v>0</v>
      </c>
      <c r="AE629">
        <v>0</v>
      </c>
      <c r="AF629">
        <v>20308</v>
      </c>
      <c r="AG629">
        <v>20308</v>
      </c>
    </row>
    <row r="630" spans="1:33" hidden="1" x14ac:dyDescent="0.25">
      <c r="A630" t="s">
        <v>1115</v>
      </c>
      <c r="B630" t="s">
        <v>2480</v>
      </c>
      <c r="C630" t="s">
        <v>163</v>
      </c>
      <c r="D630" t="s">
        <v>1117</v>
      </c>
      <c r="E630">
        <v>2022</v>
      </c>
      <c r="F630" t="s">
        <v>878</v>
      </c>
      <c r="G630" t="s">
        <v>846</v>
      </c>
      <c r="H630" t="s">
        <v>2445</v>
      </c>
      <c r="I630" t="s">
        <v>2446</v>
      </c>
      <c r="J630" t="s">
        <v>1120</v>
      </c>
      <c r="K630" t="s">
        <v>1121</v>
      </c>
      <c r="L630" t="s">
        <v>2481</v>
      </c>
      <c r="M630" t="s">
        <v>878</v>
      </c>
      <c r="N630" t="s">
        <v>2445</v>
      </c>
      <c r="O630" t="s">
        <v>2446</v>
      </c>
      <c r="P630" t="s">
        <v>1002</v>
      </c>
      <c r="Q630" t="s">
        <v>2596</v>
      </c>
      <c r="R630">
        <v>2023</v>
      </c>
      <c r="S630" t="s">
        <v>2597</v>
      </c>
      <c r="T630" t="s">
        <v>2597</v>
      </c>
      <c r="U630">
        <v>5.5</v>
      </c>
      <c r="V630" t="s">
        <v>1126</v>
      </c>
      <c r="W630" t="s">
        <v>1127</v>
      </c>
      <c r="Y630">
        <v>1</v>
      </c>
      <c r="AA630">
        <v>0</v>
      </c>
      <c r="AB630">
        <v>0</v>
      </c>
      <c r="AD630">
        <v>0</v>
      </c>
      <c r="AE630">
        <v>0</v>
      </c>
      <c r="AF630">
        <v>8745</v>
      </c>
      <c r="AG630">
        <v>8745</v>
      </c>
    </row>
    <row r="631" spans="1:33" hidden="1" x14ac:dyDescent="0.25">
      <c r="A631" t="s">
        <v>1115</v>
      </c>
      <c r="B631" t="s">
        <v>700</v>
      </c>
      <c r="C631" t="s">
        <v>163</v>
      </c>
      <c r="D631" t="s">
        <v>1117</v>
      </c>
      <c r="E631">
        <v>1979</v>
      </c>
      <c r="F631" t="s">
        <v>700</v>
      </c>
      <c r="G631" t="s">
        <v>846</v>
      </c>
      <c r="H631" t="s">
        <v>2445</v>
      </c>
      <c r="I631" t="s">
        <v>2446</v>
      </c>
      <c r="J631" t="s">
        <v>1197</v>
      </c>
      <c r="K631" t="s">
        <v>1121</v>
      </c>
      <c r="L631" t="s">
        <v>2598</v>
      </c>
      <c r="M631" t="s">
        <v>700</v>
      </c>
      <c r="N631" t="s">
        <v>2445</v>
      </c>
      <c r="O631" t="s">
        <v>2446</v>
      </c>
      <c r="P631" t="s">
        <v>1002</v>
      </c>
      <c r="Q631" t="s">
        <v>2599</v>
      </c>
      <c r="R631">
        <v>1980</v>
      </c>
      <c r="S631" t="s">
        <v>2600</v>
      </c>
      <c r="T631" t="s">
        <v>2601</v>
      </c>
      <c r="U631">
        <v>3.3</v>
      </c>
      <c r="V631" t="s">
        <v>1126</v>
      </c>
      <c r="W631" t="s">
        <v>1127</v>
      </c>
      <c r="Y631">
        <v>1</v>
      </c>
      <c r="Z631" t="s">
        <v>1132</v>
      </c>
      <c r="AA631">
        <v>39128</v>
      </c>
      <c r="AB631">
        <v>197</v>
      </c>
      <c r="AD631">
        <v>0</v>
      </c>
      <c r="AE631">
        <v>0</v>
      </c>
      <c r="AF631">
        <v>230</v>
      </c>
      <c r="AG631">
        <v>39555</v>
      </c>
    </row>
    <row r="632" spans="1:33" hidden="1" x14ac:dyDescent="0.25">
      <c r="A632" t="s">
        <v>1115</v>
      </c>
      <c r="B632" t="s">
        <v>700</v>
      </c>
      <c r="C632" t="s">
        <v>163</v>
      </c>
      <c r="D632" t="s">
        <v>1117</v>
      </c>
      <c r="E632">
        <v>1980</v>
      </c>
      <c r="F632" t="s">
        <v>700</v>
      </c>
      <c r="G632" t="s">
        <v>846</v>
      </c>
      <c r="H632" t="s">
        <v>2445</v>
      </c>
      <c r="I632" t="s">
        <v>2446</v>
      </c>
      <c r="J632" t="s">
        <v>1197</v>
      </c>
      <c r="K632" t="s">
        <v>1121</v>
      </c>
      <c r="L632" t="s">
        <v>2598</v>
      </c>
      <c r="M632" t="s">
        <v>700</v>
      </c>
      <c r="N632" t="s">
        <v>2445</v>
      </c>
      <c r="O632" t="s">
        <v>2446</v>
      </c>
      <c r="P632" t="s">
        <v>1002</v>
      </c>
      <c r="Q632" t="s">
        <v>2602</v>
      </c>
      <c r="R632">
        <v>1981</v>
      </c>
      <c r="S632" t="s">
        <v>2603</v>
      </c>
      <c r="T632" t="s">
        <v>2603</v>
      </c>
      <c r="U632">
        <v>6</v>
      </c>
      <c r="V632" t="s">
        <v>1126</v>
      </c>
      <c r="W632" t="s">
        <v>1127</v>
      </c>
      <c r="Y632">
        <v>1</v>
      </c>
      <c r="AA632">
        <v>0</v>
      </c>
      <c r="AB632">
        <v>0</v>
      </c>
      <c r="AD632">
        <v>0</v>
      </c>
      <c r="AE632">
        <v>0</v>
      </c>
      <c r="AF632">
        <v>5560</v>
      </c>
      <c r="AG632">
        <v>5560</v>
      </c>
    </row>
    <row r="633" spans="1:33" hidden="1" x14ac:dyDescent="0.25">
      <c r="A633" t="s">
        <v>1115</v>
      </c>
      <c r="B633" t="s">
        <v>700</v>
      </c>
      <c r="C633" t="s">
        <v>163</v>
      </c>
      <c r="D633" t="s">
        <v>1117</v>
      </c>
      <c r="E633">
        <v>1981</v>
      </c>
      <c r="F633" t="s">
        <v>700</v>
      </c>
      <c r="G633" t="s">
        <v>846</v>
      </c>
      <c r="H633" t="s">
        <v>2445</v>
      </c>
      <c r="I633" t="s">
        <v>2446</v>
      </c>
      <c r="J633" t="s">
        <v>1120</v>
      </c>
      <c r="K633" t="s">
        <v>1121</v>
      </c>
      <c r="L633" t="s">
        <v>2598</v>
      </c>
      <c r="M633" t="s">
        <v>873</v>
      </c>
      <c r="P633" t="s">
        <v>996</v>
      </c>
      <c r="Q633" t="s">
        <v>2604</v>
      </c>
      <c r="R633">
        <v>1982</v>
      </c>
      <c r="S633" t="s">
        <v>2605</v>
      </c>
      <c r="T633" t="s">
        <v>2606</v>
      </c>
      <c r="U633">
        <v>2.74</v>
      </c>
      <c r="V633" t="s">
        <v>1138</v>
      </c>
      <c r="W633" t="s">
        <v>1127</v>
      </c>
      <c r="Y633">
        <v>1</v>
      </c>
      <c r="Z633" t="s">
        <v>1132</v>
      </c>
      <c r="AA633">
        <v>97454</v>
      </c>
      <c r="AB633">
        <v>5606</v>
      </c>
      <c r="AD633">
        <v>0</v>
      </c>
      <c r="AE633">
        <v>0</v>
      </c>
      <c r="AF633">
        <v>84467</v>
      </c>
      <c r="AG633">
        <v>187527</v>
      </c>
    </row>
    <row r="634" spans="1:33" hidden="1" x14ac:dyDescent="0.25">
      <c r="A634" t="s">
        <v>1115</v>
      </c>
      <c r="B634" t="s">
        <v>700</v>
      </c>
      <c r="C634" t="s">
        <v>163</v>
      </c>
      <c r="D634" t="s">
        <v>1117</v>
      </c>
      <c r="E634">
        <v>1982</v>
      </c>
      <c r="F634" t="s">
        <v>700</v>
      </c>
      <c r="G634" t="s">
        <v>846</v>
      </c>
      <c r="H634" t="s">
        <v>2445</v>
      </c>
      <c r="I634" t="s">
        <v>2446</v>
      </c>
      <c r="J634" t="s">
        <v>1120</v>
      </c>
      <c r="K634" t="s">
        <v>1121</v>
      </c>
      <c r="L634" t="s">
        <v>2598</v>
      </c>
      <c r="M634" t="s">
        <v>873</v>
      </c>
      <c r="P634" t="s">
        <v>1002</v>
      </c>
      <c r="Q634" t="s">
        <v>2607</v>
      </c>
      <c r="R634">
        <v>1983</v>
      </c>
      <c r="S634" t="s">
        <v>2608</v>
      </c>
      <c r="T634" t="s">
        <v>1735</v>
      </c>
      <c r="U634">
        <v>3.4</v>
      </c>
      <c r="V634" t="s">
        <v>1126</v>
      </c>
      <c r="W634" t="s">
        <v>1127</v>
      </c>
      <c r="Y634">
        <v>1</v>
      </c>
      <c r="Z634" t="s">
        <v>1132</v>
      </c>
      <c r="AA634">
        <v>49868</v>
      </c>
      <c r="AB634">
        <v>1809</v>
      </c>
      <c r="AD634">
        <v>0</v>
      </c>
      <c r="AE634">
        <v>0</v>
      </c>
      <c r="AF634">
        <v>97000</v>
      </c>
      <c r="AG634">
        <v>148677</v>
      </c>
    </row>
    <row r="635" spans="1:33" hidden="1" x14ac:dyDescent="0.25">
      <c r="A635" t="s">
        <v>1115</v>
      </c>
      <c r="B635" t="s">
        <v>700</v>
      </c>
      <c r="C635" t="s">
        <v>163</v>
      </c>
      <c r="D635" t="s">
        <v>1117</v>
      </c>
      <c r="E635">
        <v>1983</v>
      </c>
      <c r="F635" t="s">
        <v>700</v>
      </c>
      <c r="G635" t="s">
        <v>846</v>
      </c>
      <c r="H635" t="s">
        <v>2445</v>
      </c>
      <c r="I635" t="s">
        <v>2446</v>
      </c>
      <c r="J635" t="s">
        <v>1120</v>
      </c>
      <c r="K635" t="s">
        <v>1121</v>
      </c>
      <c r="L635" t="s">
        <v>2598</v>
      </c>
      <c r="M635" t="s">
        <v>873</v>
      </c>
      <c r="P635" t="s">
        <v>1002</v>
      </c>
      <c r="Q635" t="s">
        <v>2609</v>
      </c>
      <c r="R635">
        <v>1984</v>
      </c>
      <c r="S635" t="s">
        <v>2610</v>
      </c>
      <c r="T635" t="s">
        <v>2611</v>
      </c>
      <c r="U635">
        <v>6.6</v>
      </c>
      <c r="V635" t="s">
        <v>1126</v>
      </c>
      <c r="W635" t="s">
        <v>1127</v>
      </c>
      <c r="Y635">
        <v>1</v>
      </c>
      <c r="AA635">
        <v>0</v>
      </c>
      <c r="AB635">
        <v>0</v>
      </c>
      <c r="AD635">
        <v>0</v>
      </c>
      <c r="AE635">
        <v>0</v>
      </c>
      <c r="AF635">
        <v>99452</v>
      </c>
      <c r="AG635">
        <v>99452</v>
      </c>
    </row>
    <row r="636" spans="1:33" hidden="1" x14ac:dyDescent="0.25">
      <c r="A636" t="s">
        <v>1115</v>
      </c>
      <c r="B636" t="s">
        <v>700</v>
      </c>
      <c r="C636" t="s">
        <v>163</v>
      </c>
      <c r="D636" t="s">
        <v>1117</v>
      </c>
      <c r="E636">
        <v>1984</v>
      </c>
      <c r="F636" t="s">
        <v>700</v>
      </c>
      <c r="G636" t="s">
        <v>846</v>
      </c>
      <c r="H636" t="s">
        <v>2445</v>
      </c>
      <c r="I636" t="s">
        <v>2446</v>
      </c>
      <c r="J636" t="s">
        <v>1120</v>
      </c>
      <c r="K636" t="s">
        <v>1121</v>
      </c>
      <c r="L636" t="s">
        <v>2598</v>
      </c>
      <c r="M636" t="s">
        <v>700</v>
      </c>
      <c r="N636" t="s">
        <v>2445</v>
      </c>
      <c r="O636" t="s">
        <v>2446</v>
      </c>
      <c r="P636" t="s">
        <v>1002</v>
      </c>
      <c r="Q636" t="s">
        <v>2612</v>
      </c>
      <c r="R636">
        <v>1985</v>
      </c>
      <c r="S636" t="s">
        <v>2613</v>
      </c>
      <c r="T636" t="s">
        <v>2614</v>
      </c>
      <c r="U636">
        <v>4</v>
      </c>
      <c r="V636" t="s">
        <v>1126</v>
      </c>
      <c r="W636" t="s">
        <v>1127</v>
      </c>
      <c r="Y636">
        <v>1</v>
      </c>
      <c r="AA636">
        <v>0</v>
      </c>
      <c r="AB636">
        <v>0</v>
      </c>
      <c r="AD636">
        <v>0</v>
      </c>
      <c r="AE636">
        <v>0</v>
      </c>
      <c r="AF636">
        <v>367000</v>
      </c>
      <c r="AG636">
        <v>367000</v>
      </c>
    </row>
    <row r="637" spans="1:33" hidden="1" x14ac:dyDescent="0.25">
      <c r="A637" t="s">
        <v>1115</v>
      </c>
      <c r="B637" t="s">
        <v>700</v>
      </c>
      <c r="C637" t="s">
        <v>163</v>
      </c>
      <c r="D637" t="s">
        <v>1117</v>
      </c>
      <c r="E637">
        <v>1985</v>
      </c>
      <c r="F637" t="s">
        <v>700</v>
      </c>
      <c r="G637" t="s">
        <v>846</v>
      </c>
      <c r="H637" t="s">
        <v>2445</v>
      </c>
      <c r="I637" t="s">
        <v>2446</v>
      </c>
      <c r="J637" t="s">
        <v>1120</v>
      </c>
      <c r="K637" t="s">
        <v>1121</v>
      </c>
      <c r="L637" t="s">
        <v>2598</v>
      </c>
      <c r="M637" t="s">
        <v>873</v>
      </c>
      <c r="P637" t="s">
        <v>1002</v>
      </c>
      <c r="Q637" t="s">
        <v>2615</v>
      </c>
      <c r="R637">
        <v>1986</v>
      </c>
      <c r="S637" t="s">
        <v>1215</v>
      </c>
      <c r="T637" t="s">
        <v>2616</v>
      </c>
      <c r="U637">
        <v>6.48</v>
      </c>
      <c r="V637" t="s">
        <v>1126</v>
      </c>
      <c r="W637" t="s">
        <v>1127</v>
      </c>
      <c r="Y637">
        <v>1</v>
      </c>
      <c r="AA637">
        <v>0</v>
      </c>
      <c r="AB637">
        <v>0</v>
      </c>
      <c r="AD637">
        <v>0</v>
      </c>
      <c r="AE637">
        <v>0</v>
      </c>
      <c r="AF637">
        <v>29700</v>
      </c>
      <c r="AG637">
        <v>29700</v>
      </c>
    </row>
    <row r="638" spans="1:33" hidden="1" x14ac:dyDescent="0.25">
      <c r="A638" t="s">
        <v>1115</v>
      </c>
      <c r="B638" t="s">
        <v>700</v>
      </c>
      <c r="C638" t="s">
        <v>163</v>
      </c>
      <c r="D638" t="s">
        <v>1117</v>
      </c>
      <c r="E638">
        <v>1986</v>
      </c>
      <c r="F638" t="s">
        <v>700</v>
      </c>
      <c r="G638" t="s">
        <v>846</v>
      </c>
      <c r="H638" t="s">
        <v>2445</v>
      </c>
      <c r="I638" t="s">
        <v>2446</v>
      </c>
      <c r="J638" t="s">
        <v>1120</v>
      </c>
      <c r="K638" t="s">
        <v>1121</v>
      </c>
      <c r="L638" t="s">
        <v>2598</v>
      </c>
      <c r="M638" t="s">
        <v>700</v>
      </c>
      <c r="N638" t="s">
        <v>2445</v>
      </c>
      <c r="O638" t="s">
        <v>2446</v>
      </c>
      <c r="P638" t="s">
        <v>1002</v>
      </c>
      <c r="Q638" t="s">
        <v>2617</v>
      </c>
      <c r="R638">
        <v>1987</v>
      </c>
      <c r="S638" t="s">
        <v>2618</v>
      </c>
      <c r="T638" t="s">
        <v>2619</v>
      </c>
      <c r="U638">
        <v>6.1</v>
      </c>
      <c r="V638" t="s">
        <v>1126</v>
      </c>
      <c r="W638" t="s">
        <v>1127</v>
      </c>
      <c r="Y638">
        <v>1</v>
      </c>
      <c r="AA638">
        <v>0</v>
      </c>
      <c r="AB638">
        <v>0</v>
      </c>
      <c r="AD638">
        <v>0</v>
      </c>
      <c r="AE638">
        <v>0</v>
      </c>
      <c r="AF638">
        <v>300000</v>
      </c>
      <c r="AG638">
        <v>300000</v>
      </c>
    </row>
    <row r="639" spans="1:33" hidden="1" x14ac:dyDescent="0.25">
      <c r="A639" t="s">
        <v>1115</v>
      </c>
      <c r="B639" t="s">
        <v>700</v>
      </c>
      <c r="C639" t="s">
        <v>163</v>
      </c>
      <c r="D639" t="s">
        <v>1117</v>
      </c>
      <c r="E639">
        <v>1987</v>
      </c>
      <c r="F639" t="s">
        <v>700</v>
      </c>
      <c r="G639" t="s">
        <v>846</v>
      </c>
      <c r="H639" t="s">
        <v>2445</v>
      </c>
      <c r="I639" t="s">
        <v>2446</v>
      </c>
      <c r="J639" t="s">
        <v>1120</v>
      </c>
      <c r="K639" t="s">
        <v>1121</v>
      </c>
      <c r="L639" t="s">
        <v>2598</v>
      </c>
      <c r="M639" t="s">
        <v>867</v>
      </c>
      <c r="N639" t="s">
        <v>2445</v>
      </c>
      <c r="O639" t="s">
        <v>2446</v>
      </c>
      <c r="P639" t="s">
        <v>1002</v>
      </c>
      <c r="Q639" t="s">
        <v>2620</v>
      </c>
      <c r="R639">
        <v>1988</v>
      </c>
      <c r="S639" t="s">
        <v>2488</v>
      </c>
      <c r="T639" t="s">
        <v>2621</v>
      </c>
      <c r="U639">
        <v>4.75</v>
      </c>
      <c r="V639" t="s">
        <v>1126</v>
      </c>
      <c r="W639" t="s">
        <v>1127</v>
      </c>
      <c r="Y639">
        <v>1</v>
      </c>
      <c r="AA639">
        <v>0</v>
      </c>
      <c r="AB639">
        <v>0</v>
      </c>
      <c r="AD639">
        <v>0</v>
      </c>
      <c r="AE639">
        <v>0</v>
      </c>
      <c r="AF639">
        <v>150000</v>
      </c>
      <c r="AG639">
        <v>150000</v>
      </c>
    </row>
    <row r="640" spans="1:33" hidden="1" x14ac:dyDescent="0.25">
      <c r="A640" t="s">
        <v>1115</v>
      </c>
      <c r="B640" t="s">
        <v>700</v>
      </c>
      <c r="C640" t="s">
        <v>163</v>
      </c>
      <c r="D640" t="s">
        <v>1117</v>
      </c>
      <c r="E640">
        <v>1987</v>
      </c>
      <c r="F640" t="s">
        <v>700</v>
      </c>
      <c r="G640" t="s">
        <v>846</v>
      </c>
      <c r="H640" t="s">
        <v>2445</v>
      </c>
      <c r="I640" t="s">
        <v>2446</v>
      </c>
      <c r="J640" t="s">
        <v>1120</v>
      </c>
      <c r="K640" t="s">
        <v>1121</v>
      </c>
      <c r="L640" t="s">
        <v>2598</v>
      </c>
      <c r="M640" t="s">
        <v>868</v>
      </c>
      <c r="P640" t="s">
        <v>1002</v>
      </c>
      <c r="Q640" t="s">
        <v>2622</v>
      </c>
      <c r="R640">
        <v>1988</v>
      </c>
      <c r="S640" t="s">
        <v>2488</v>
      </c>
      <c r="T640" t="s">
        <v>2623</v>
      </c>
      <c r="U640">
        <v>6.87</v>
      </c>
      <c r="V640" t="s">
        <v>1126</v>
      </c>
      <c r="W640" t="s">
        <v>1127</v>
      </c>
      <c r="Y640">
        <v>1</v>
      </c>
      <c r="AA640">
        <v>0</v>
      </c>
      <c r="AB640">
        <v>0</v>
      </c>
      <c r="AD640">
        <v>0</v>
      </c>
      <c r="AE640">
        <v>0</v>
      </c>
      <c r="AF640">
        <v>43000</v>
      </c>
      <c r="AG640">
        <v>43000</v>
      </c>
    </row>
    <row r="641" spans="1:33" hidden="1" x14ac:dyDescent="0.25">
      <c r="A641" t="s">
        <v>1115</v>
      </c>
      <c r="B641" t="s">
        <v>700</v>
      </c>
      <c r="C641" t="s">
        <v>163</v>
      </c>
      <c r="D641" t="s">
        <v>1117</v>
      </c>
      <c r="E641">
        <v>1987</v>
      </c>
      <c r="F641" t="s">
        <v>700</v>
      </c>
      <c r="G641" t="s">
        <v>846</v>
      </c>
      <c r="H641" t="s">
        <v>2445</v>
      </c>
      <c r="I641" t="s">
        <v>2446</v>
      </c>
      <c r="J641" t="s">
        <v>1120</v>
      </c>
      <c r="K641" t="s">
        <v>1121</v>
      </c>
      <c r="L641" t="s">
        <v>2598</v>
      </c>
      <c r="M641" t="s">
        <v>873</v>
      </c>
      <c r="P641" t="s">
        <v>1002</v>
      </c>
      <c r="Q641" t="s">
        <v>2624</v>
      </c>
      <c r="R641">
        <v>1988</v>
      </c>
      <c r="S641" t="s">
        <v>2625</v>
      </c>
      <c r="T641" t="s">
        <v>2623</v>
      </c>
      <c r="U641">
        <v>4.74</v>
      </c>
      <c r="V641" t="s">
        <v>1126</v>
      </c>
      <c r="W641" t="s">
        <v>1127</v>
      </c>
      <c r="X641" t="s">
        <v>2626</v>
      </c>
      <c r="Y641">
        <v>1</v>
      </c>
      <c r="Z641" t="s">
        <v>1132</v>
      </c>
      <c r="AA641">
        <v>20682</v>
      </c>
      <c r="AB641">
        <v>52</v>
      </c>
      <c r="AD641">
        <v>0</v>
      </c>
      <c r="AE641">
        <v>0</v>
      </c>
      <c r="AF641">
        <v>53600</v>
      </c>
      <c r="AG641">
        <v>74334</v>
      </c>
    </row>
    <row r="642" spans="1:33" hidden="1" x14ac:dyDescent="0.25">
      <c r="A642" t="s">
        <v>1115</v>
      </c>
      <c r="B642" t="s">
        <v>700</v>
      </c>
      <c r="C642" t="s">
        <v>163</v>
      </c>
      <c r="D642" t="s">
        <v>1117</v>
      </c>
      <c r="E642">
        <v>1987</v>
      </c>
      <c r="F642" t="s">
        <v>700</v>
      </c>
      <c r="G642" t="s">
        <v>846</v>
      </c>
      <c r="H642" t="s">
        <v>2445</v>
      </c>
      <c r="I642" t="s">
        <v>2446</v>
      </c>
      <c r="J642" t="s">
        <v>1120</v>
      </c>
      <c r="K642" t="s">
        <v>1121</v>
      </c>
      <c r="L642" t="s">
        <v>2598</v>
      </c>
      <c r="M642" t="s">
        <v>873</v>
      </c>
      <c r="P642" t="s">
        <v>1002</v>
      </c>
      <c r="Q642" t="s">
        <v>2627</v>
      </c>
      <c r="R642">
        <v>1988</v>
      </c>
      <c r="S642" t="s">
        <v>2625</v>
      </c>
      <c r="T642" t="s">
        <v>2623</v>
      </c>
      <c r="U642">
        <v>4.74</v>
      </c>
      <c r="V642" t="s">
        <v>1126</v>
      </c>
      <c r="W642" t="s">
        <v>1127</v>
      </c>
      <c r="X642" t="s">
        <v>2626</v>
      </c>
      <c r="Y642">
        <v>1</v>
      </c>
      <c r="Z642" t="s">
        <v>1132</v>
      </c>
      <c r="AA642">
        <v>21142</v>
      </c>
      <c r="AB642">
        <v>53</v>
      </c>
      <c r="AD642">
        <v>0</v>
      </c>
      <c r="AE642">
        <v>0</v>
      </c>
      <c r="AF642">
        <v>53600</v>
      </c>
      <c r="AG642">
        <v>74795</v>
      </c>
    </row>
    <row r="643" spans="1:33" hidden="1" x14ac:dyDescent="0.25">
      <c r="A643" t="s">
        <v>1115</v>
      </c>
      <c r="B643" t="s">
        <v>700</v>
      </c>
      <c r="C643" t="s">
        <v>163</v>
      </c>
      <c r="D643" t="s">
        <v>1117</v>
      </c>
      <c r="E643">
        <v>1987</v>
      </c>
      <c r="F643" t="s">
        <v>700</v>
      </c>
      <c r="G643" t="s">
        <v>846</v>
      </c>
      <c r="H643" t="s">
        <v>2445</v>
      </c>
      <c r="I643" t="s">
        <v>2446</v>
      </c>
      <c r="J643" t="s">
        <v>1120</v>
      </c>
      <c r="K643" t="s">
        <v>1121</v>
      </c>
      <c r="L643" t="s">
        <v>2598</v>
      </c>
      <c r="M643" t="s">
        <v>873</v>
      </c>
      <c r="P643" t="s">
        <v>1002</v>
      </c>
      <c r="Q643" t="s">
        <v>2628</v>
      </c>
      <c r="R643">
        <v>1988</v>
      </c>
      <c r="S643" t="s">
        <v>2625</v>
      </c>
      <c r="T643" t="s">
        <v>2623</v>
      </c>
      <c r="U643">
        <v>4.74</v>
      </c>
      <c r="V643" t="s">
        <v>1126</v>
      </c>
      <c r="W643" t="s">
        <v>1127</v>
      </c>
      <c r="X643" t="s">
        <v>2626</v>
      </c>
      <c r="Y643">
        <v>1</v>
      </c>
      <c r="Z643" t="s">
        <v>1132</v>
      </c>
      <c r="AA643">
        <v>21153</v>
      </c>
      <c r="AB643">
        <v>53</v>
      </c>
      <c r="AD643">
        <v>0</v>
      </c>
      <c r="AE643">
        <v>0</v>
      </c>
      <c r="AF643">
        <v>53600</v>
      </c>
      <c r="AG643">
        <v>74806</v>
      </c>
    </row>
    <row r="644" spans="1:33" hidden="1" x14ac:dyDescent="0.25">
      <c r="A644" t="s">
        <v>1115</v>
      </c>
      <c r="B644" t="s">
        <v>700</v>
      </c>
      <c r="C644" t="s">
        <v>163</v>
      </c>
      <c r="D644" t="s">
        <v>1117</v>
      </c>
      <c r="E644">
        <v>1987</v>
      </c>
      <c r="F644" t="s">
        <v>700</v>
      </c>
      <c r="G644" t="s">
        <v>846</v>
      </c>
      <c r="H644" t="s">
        <v>2445</v>
      </c>
      <c r="I644" t="s">
        <v>2446</v>
      </c>
      <c r="J644" t="s">
        <v>1120</v>
      </c>
      <c r="K644" t="s">
        <v>1121</v>
      </c>
      <c r="L644" t="s">
        <v>2598</v>
      </c>
      <c r="M644" t="s">
        <v>873</v>
      </c>
      <c r="P644" t="s">
        <v>1002</v>
      </c>
      <c r="Q644" t="s">
        <v>2629</v>
      </c>
      <c r="R644">
        <v>1988</v>
      </c>
      <c r="S644" t="s">
        <v>2625</v>
      </c>
      <c r="T644" t="s">
        <v>2623</v>
      </c>
      <c r="U644">
        <v>4.74</v>
      </c>
      <c r="V644" t="s">
        <v>1126</v>
      </c>
      <c r="W644" t="s">
        <v>1127</v>
      </c>
      <c r="X644" t="s">
        <v>2626</v>
      </c>
      <c r="Y644">
        <v>1</v>
      </c>
      <c r="Z644" t="s">
        <v>1132</v>
      </c>
      <c r="AA644">
        <v>21154</v>
      </c>
      <c r="AB644">
        <v>53</v>
      </c>
      <c r="AD644">
        <v>0</v>
      </c>
      <c r="AE644">
        <v>0</v>
      </c>
      <c r="AF644">
        <v>53600</v>
      </c>
      <c r="AG644">
        <v>74807</v>
      </c>
    </row>
    <row r="645" spans="1:33" hidden="1" x14ac:dyDescent="0.25">
      <c r="A645" t="s">
        <v>1115</v>
      </c>
      <c r="B645" t="s">
        <v>700</v>
      </c>
      <c r="C645" t="s">
        <v>163</v>
      </c>
      <c r="D645" t="s">
        <v>1117</v>
      </c>
      <c r="E645">
        <v>1987</v>
      </c>
      <c r="F645" t="s">
        <v>700</v>
      </c>
      <c r="G645" t="s">
        <v>846</v>
      </c>
      <c r="H645" t="s">
        <v>2445</v>
      </c>
      <c r="I645" t="s">
        <v>2446</v>
      </c>
      <c r="J645" t="s">
        <v>1120</v>
      </c>
      <c r="K645" t="s">
        <v>1121</v>
      </c>
      <c r="L645" t="s">
        <v>2598</v>
      </c>
      <c r="M645" t="s">
        <v>873</v>
      </c>
      <c r="P645" t="s">
        <v>1002</v>
      </c>
      <c r="Q645" t="s">
        <v>2630</v>
      </c>
      <c r="R645">
        <v>1988</v>
      </c>
      <c r="S645" t="s">
        <v>2625</v>
      </c>
      <c r="T645" t="s">
        <v>2623</v>
      </c>
      <c r="U645">
        <v>4.74</v>
      </c>
      <c r="V645" t="s">
        <v>1126</v>
      </c>
      <c r="W645" t="s">
        <v>1127</v>
      </c>
      <c r="X645" t="s">
        <v>2626</v>
      </c>
      <c r="Y645">
        <v>1</v>
      </c>
      <c r="Z645" t="s">
        <v>1132</v>
      </c>
      <c r="AA645">
        <v>20697</v>
      </c>
      <c r="AB645">
        <v>52</v>
      </c>
      <c r="AD645">
        <v>0</v>
      </c>
      <c r="AE645">
        <v>0</v>
      </c>
      <c r="AF645">
        <v>53600</v>
      </c>
      <c r="AG645">
        <v>74349</v>
      </c>
    </row>
    <row r="646" spans="1:33" hidden="1" x14ac:dyDescent="0.25">
      <c r="A646" t="s">
        <v>1115</v>
      </c>
      <c r="B646" t="s">
        <v>700</v>
      </c>
      <c r="C646" t="s">
        <v>163</v>
      </c>
      <c r="D646" t="s">
        <v>1117</v>
      </c>
      <c r="E646">
        <v>1987</v>
      </c>
      <c r="F646" t="s">
        <v>700</v>
      </c>
      <c r="G646" t="s">
        <v>846</v>
      </c>
      <c r="H646" t="s">
        <v>2445</v>
      </c>
      <c r="I646" t="s">
        <v>2446</v>
      </c>
      <c r="J646" t="s">
        <v>1120</v>
      </c>
      <c r="K646" t="s">
        <v>1121</v>
      </c>
      <c r="L646" t="s">
        <v>2598</v>
      </c>
      <c r="M646" t="s">
        <v>700</v>
      </c>
      <c r="N646" t="s">
        <v>2445</v>
      </c>
      <c r="O646" t="s">
        <v>2446</v>
      </c>
      <c r="P646" t="s">
        <v>1002</v>
      </c>
      <c r="Q646" t="s">
        <v>2631</v>
      </c>
      <c r="R646">
        <v>1988</v>
      </c>
      <c r="S646" t="s">
        <v>2632</v>
      </c>
      <c r="T646" t="s">
        <v>2633</v>
      </c>
      <c r="U646">
        <v>5.35</v>
      </c>
      <c r="V646" t="s">
        <v>1126</v>
      </c>
      <c r="W646" t="s">
        <v>1127</v>
      </c>
      <c r="Y646">
        <v>1</v>
      </c>
      <c r="AA646">
        <v>0</v>
      </c>
      <c r="AB646">
        <v>0</v>
      </c>
      <c r="AD646">
        <v>0</v>
      </c>
      <c r="AE646">
        <v>0</v>
      </c>
      <c r="AF646">
        <v>145000</v>
      </c>
      <c r="AG646">
        <v>145000</v>
      </c>
    </row>
    <row r="647" spans="1:33" hidden="1" x14ac:dyDescent="0.25">
      <c r="A647" t="s">
        <v>1115</v>
      </c>
      <c r="B647" t="s">
        <v>700</v>
      </c>
      <c r="C647" t="s">
        <v>163</v>
      </c>
      <c r="D647" t="s">
        <v>1117</v>
      </c>
      <c r="E647">
        <v>1988</v>
      </c>
      <c r="F647" t="s">
        <v>700</v>
      </c>
      <c r="G647" t="s">
        <v>846</v>
      </c>
      <c r="H647" t="s">
        <v>2445</v>
      </c>
      <c r="I647" t="s">
        <v>2446</v>
      </c>
      <c r="J647" t="s">
        <v>1120</v>
      </c>
      <c r="K647" t="s">
        <v>1121</v>
      </c>
      <c r="L647" t="s">
        <v>2598</v>
      </c>
      <c r="M647" t="s">
        <v>873</v>
      </c>
      <c r="P647" t="s">
        <v>996</v>
      </c>
      <c r="Q647" t="s">
        <v>2634</v>
      </c>
      <c r="R647">
        <v>1989</v>
      </c>
      <c r="S647" t="s">
        <v>1235</v>
      </c>
      <c r="T647" t="s">
        <v>2635</v>
      </c>
      <c r="U647">
        <v>2.25</v>
      </c>
      <c r="V647" t="s">
        <v>1138</v>
      </c>
      <c r="W647" t="s">
        <v>1127</v>
      </c>
      <c r="Y647">
        <v>1</v>
      </c>
      <c r="AA647">
        <v>0</v>
      </c>
      <c r="AB647">
        <v>0</v>
      </c>
      <c r="AD647">
        <v>0</v>
      </c>
      <c r="AE647">
        <v>0</v>
      </c>
      <c r="AF647">
        <v>100000</v>
      </c>
      <c r="AG647">
        <v>100000</v>
      </c>
    </row>
    <row r="648" spans="1:33" hidden="1" x14ac:dyDescent="0.25">
      <c r="A648" t="s">
        <v>1115</v>
      </c>
      <c r="B648" t="s">
        <v>700</v>
      </c>
      <c r="C648" t="s">
        <v>163</v>
      </c>
      <c r="D648" t="s">
        <v>1117</v>
      </c>
      <c r="E648">
        <v>1988</v>
      </c>
      <c r="F648" t="s">
        <v>700</v>
      </c>
      <c r="G648" t="s">
        <v>846</v>
      </c>
      <c r="H648" t="s">
        <v>2445</v>
      </c>
      <c r="I648" t="s">
        <v>2446</v>
      </c>
      <c r="J648" t="s">
        <v>1120</v>
      </c>
      <c r="K648" t="s">
        <v>1121</v>
      </c>
      <c r="L648" t="s">
        <v>2598</v>
      </c>
      <c r="M648" t="s">
        <v>873</v>
      </c>
      <c r="P648" t="s">
        <v>1002</v>
      </c>
      <c r="Q648" t="s">
        <v>2636</v>
      </c>
      <c r="R648">
        <v>1989</v>
      </c>
      <c r="S648" t="s">
        <v>1407</v>
      </c>
      <c r="T648" t="s">
        <v>2637</v>
      </c>
      <c r="U648">
        <v>3.9</v>
      </c>
      <c r="V648" t="s">
        <v>1126</v>
      </c>
      <c r="W648" t="s">
        <v>1127</v>
      </c>
      <c r="Y648">
        <v>1</v>
      </c>
      <c r="AA648">
        <v>0</v>
      </c>
      <c r="AB648">
        <v>0</v>
      </c>
      <c r="AD648">
        <v>0</v>
      </c>
      <c r="AE648">
        <v>0</v>
      </c>
      <c r="AF648">
        <v>176660</v>
      </c>
      <c r="AG648">
        <v>176660</v>
      </c>
    </row>
    <row r="649" spans="1:33" hidden="1" x14ac:dyDescent="0.25">
      <c r="A649" t="s">
        <v>1115</v>
      </c>
      <c r="B649" t="s">
        <v>700</v>
      </c>
      <c r="C649" t="s">
        <v>163</v>
      </c>
      <c r="D649" t="s">
        <v>1117</v>
      </c>
      <c r="E649">
        <v>1988</v>
      </c>
      <c r="F649" t="s">
        <v>700</v>
      </c>
      <c r="G649" t="s">
        <v>846</v>
      </c>
      <c r="H649" t="s">
        <v>2445</v>
      </c>
      <c r="I649" t="s">
        <v>2446</v>
      </c>
      <c r="J649" t="s">
        <v>1120</v>
      </c>
      <c r="K649" t="s">
        <v>1121</v>
      </c>
      <c r="L649" t="s">
        <v>2598</v>
      </c>
      <c r="M649" t="s">
        <v>700</v>
      </c>
      <c r="N649" t="s">
        <v>2445</v>
      </c>
      <c r="O649" t="s">
        <v>2446</v>
      </c>
      <c r="P649" t="s">
        <v>1002</v>
      </c>
      <c r="Q649" t="s">
        <v>2638</v>
      </c>
      <c r="R649">
        <v>1989</v>
      </c>
      <c r="S649" t="s">
        <v>1130</v>
      </c>
      <c r="T649" t="s">
        <v>2639</v>
      </c>
      <c r="U649">
        <v>6</v>
      </c>
      <c r="V649" t="s">
        <v>1138</v>
      </c>
      <c r="W649" t="s">
        <v>1127</v>
      </c>
      <c r="X649" t="s">
        <v>2640</v>
      </c>
      <c r="Y649">
        <v>1</v>
      </c>
      <c r="Z649" t="s">
        <v>1132</v>
      </c>
      <c r="AA649">
        <v>20596</v>
      </c>
      <c r="AB649">
        <v>208</v>
      </c>
      <c r="AD649">
        <v>0</v>
      </c>
      <c r="AE649">
        <v>0</v>
      </c>
      <c r="AG649">
        <v>20804</v>
      </c>
    </row>
    <row r="650" spans="1:33" hidden="1" x14ac:dyDescent="0.25">
      <c r="A650" t="s">
        <v>1115</v>
      </c>
      <c r="B650" t="s">
        <v>700</v>
      </c>
      <c r="C650" t="s">
        <v>163</v>
      </c>
      <c r="D650" t="s">
        <v>1117</v>
      </c>
      <c r="E650">
        <v>1988</v>
      </c>
      <c r="F650" t="s">
        <v>700</v>
      </c>
      <c r="G650" t="s">
        <v>846</v>
      </c>
      <c r="H650" t="s">
        <v>2445</v>
      </c>
      <c r="I650" t="s">
        <v>2446</v>
      </c>
      <c r="J650" t="s">
        <v>1120</v>
      </c>
      <c r="K650" t="s">
        <v>1121</v>
      </c>
      <c r="L650" t="s">
        <v>2598</v>
      </c>
      <c r="M650" t="s">
        <v>700</v>
      </c>
      <c r="N650" t="s">
        <v>2445</v>
      </c>
      <c r="O650" t="s">
        <v>2446</v>
      </c>
      <c r="P650" t="s">
        <v>1002</v>
      </c>
      <c r="Q650" t="s">
        <v>2641</v>
      </c>
      <c r="R650">
        <v>1989</v>
      </c>
      <c r="S650" t="s">
        <v>1130</v>
      </c>
      <c r="T650" t="s">
        <v>2639</v>
      </c>
      <c r="U650">
        <v>6</v>
      </c>
      <c r="V650" t="s">
        <v>1138</v>
      </c>
      <c r="W650" t="s">
        <v>1127</v>
      </c>
      <c r="X650" t="s">
        <v>2640</v>
      </c>
      <c r="Y650">
        <v>1</v>
      </c>
      <c r="Z650" t="s">
        <v>1132</v>
      </c>
      <c r="AA650">
        <v>21320</v>
      </c>
      <c r="AB650">
        <v>215</v>
      </c>
      <c r="AD650">
        <v>0</v>
      </c>
      <c r="AE650">
        <v>0</v>
      </c>
      <c r="AG650">
        <v>21535</v>
      </c>
    </row>
    <row r="651" spans="1:33" hidden="1" x14ac:dyDescent="0.25">
      <c r="A651" t="s">
        <v>1115</v>
      </c>
      <c r="B651" t="s">
        <v>700</v>
      </c>
      <c r="C651" t="s">
        <v>163</v>
      </c>
      <c r="D651" t="s">
        <v>1117</v>
      </c>
      <c r="E651">
        <v>1988</v>
      </c>
      <c r="F651" t="s">
        <v>700</v>
      </c>
      <c r="G651" t="s">
        <v>846</v>
      </c>
      <c r="H651" t="s">
        <v>2445</v>
      </c>
      <c r="I651" t="s">
        <v>2446</v>
      </c>
      <c r="J651" t="s">
        <v>1120</v>
      </c>
      <c r="K651" t="s">
        <v>1121</v>
      </c>
      <c r="L651" t="s">
        <v>2598</v>
      </c>
      <c r="M651" t="s">
        <v>700</v>
      </c>
      <c r="N651" t="s">
        <v>2445</v>
      </c>
      <c r="O651" t="s">
        <v>2446</v>
      </c>
      <c r="P651" t="s">
        <v>1002</v>
      </c>
      <c r="Q651" t="s">
        <v>2642</v>
      </c>
      <c r="R651">
        <v>1989</v>
      </c>
      <c r="S651" t="s">
        <v>1130</v>
      </c>
      <c r="T651" t="s">
        <v>2639</v>
      </c>
      <c r="U651">
        <v>6</v>
      </c>
      <c r="V651" t="s">
        <v>1138</v>
      </c>
      <c r="W651" t="s">
        <v>1127</v>
      </c>
      <c r="X651" t="s">
        <v>2640</v>
      </c>
      <c r="Y651">
        <v>1</v>
      </c>
      <c r="Z651" t="s">
        <v>1132</v>
      </c>
      <c r="AA651">
        <v>20663</v>
      </c>
      <c r="AB651">
        <v>209</v>
      </c>
      <c r="AD651">
        <v>0</v>
      </c>
      <c r="AE651">
        <v>0</v>
      </c>
      <c r="AG651">
        <v>20872</v>
      </c>
    </row>
    <row r="652" spans="1:33" hidden="1" x14ac:dyDescent="0.25">
      <c r="A652" t="s">
        <v>1115</v>
      </c>
      <c r="B652" t="s">
        <v>700</v>
      </c>
      <c r="C652" t="s">
        <v>163</v>
      </c>
      <c r="D652" t="s">
        <v>1117</v>
      </c>
      <c r="E652">
        <v>1988</v>
      </c>
      <c r="F652" t="s">
        <v>700</v>
      </c>
      <c r="G652" t="s">
        <v>846</v>
      </c>
      <c r="H652" t="s">
        <v>2445</v>
      </c>
      <c r="I652" t="s">
        <v>2446</v>
      </c>
      <c r="J652" t="s">
        <v>1120</v>
      </c>
      <c r="K652" t="s">
        <v>1121</v>
      </c>
      <c r="L652" t="s">
        <v>2598</v>
      </c>
      <c r="M652" t="s">
        <v>700</v>
      </c>
      <c r="N652" t="s">
        <v>2445</v>
      </c>
      <c r="O652" t="s">
        <v>2446</v>
      </c>
      <c r="P652" t="s">
        <v>1002</v>
      </c>
      <c r="Q652" t="s">
        <v>2643</v>
      </c>
      <c r="R652">
        <v>1989</v>
      </c>
      <c r="S652" t="s">
        <v>1130</v>
      </c>
      <c r="T652" t="s">
        <v>2639</v>
      </c>
      <c r="U652">
        <v>6</v>
      </c>
      <c r="V652" t="s">
        <v>1138</v>
      </c>
      <c r="W652" t="s">
        <v>1127</v>
      </c>
      <c r="X652" t="s">
        <v>2640</v>
      </c>
      <c r="Y652">
        <v>1</v>
      </c>
      <c r="Z652" t="s">
        <v>1132</v>
      </c>
      <c r="AA652">
        <v>20830</v>
      </c>
      <c r="AB652">
        <v>210</v>
      </c>
      <c r="AD652">
        <v>0</v>
      </c>
      <c r="AE652">
        <v>0</v>
      </c>
      <c r="AG652">
        <v>21040</v>
      </c>
    </row>
    <row r="653" spans="1:33" hidden="1" x14ac:dyDescent="0.25">
      <c r="A653" t="s">
        <v>1115</v>
      </c>
      <c r="B653" t="s">
        <v>700</v>
      </c>
      <c r="C653" t="s">
        <v>163</v>
      </c>
      <c r="D653" t="s">
        <v>1117</v>
      </c>
      <c r="E653">
        <v>1988</v>
      </c>
      <c r="F653" t="s">
        <v>700</v>
      </c>
      <c r="G653" t="s">
        <v>846</v>
      </c>
      <c r="H653" t="s">
        <v>2445</v>
      </c>
      <c r="I653" t="s">
        <v>2446</v>
      </c>
      <c r="J653" t="s">
        <v>1120</v>
      </c>
      <c r="K653" t="s">
        <v>1121</v>
      </c>
      <c r="L653" t="s">
        <v>2598</v>
      </c>
      <c r="M653" t="s">
        <v>700</v>
      </c>
      <c r="N653" t="s">
        <v>2445</v>
      </c>
      <c r="O653" t="s">
        <v>2446</v>
      </c>
      <c r="P653" t="s">
        <v>1002</v>
      </c>
      <c r="Q653" t="s">
        <v>2644</v>
      </c>
      <c r="R653">
        <v>1989</v>
      </c>
      <c r="S653" t="s">
        <v>1130</v>
      </c>
      <c r="T653" t="s">
        <v>2639</v>
      </c>
      <c r="U653">
        <v>6</v>
      </c>
      <c r="V653" t="s">
        <v>1138</v>
      </c>
      <c r="W653" t="s">
        <v>1127</v>
      </c>
      <c r="X653" t="s">
        <v>2640</v>
      </c>
      <c r="Y653">
        <v>1</v>
      </c>
      <c r="Z653" t="s">
        <v>1132</v>
      </c>
      <c r="AA653">
        <v>20446</v>
      </c>
      <c r="AB653">
        <v>207</v>
      </c>
      <c r="AD653">
        <v>0</v>
      </c>
      <c r="AE653">
        <v>0</v>
      </c>
      <c r="AG653">
        <v>20653</v>
      </c>
    </row>
    <row r="654" spans="1:33" hidden="1" x14ac:dyDescent="0.25">
      <c r="A654" t="s">
        <v>1115</v>
      </c>
      <c r="B654" t="s">
        <v>700</v>
      </c>
      <c r="C654" t="s">
        <v>163</v>
      </c>
      <c r="D654" t="s">
        <v>1117</v>
      </c>
      <c r="E654">
        <v>1988</v>
      </c>
      <c r="F654" t="s">
        <v>700</v>
      </c>
      <c r="G654" t="s">
        <v>846</v>
      </c>
      <c r="H654" t="s">
        <v>2445</v>
      </c>
      <c r="I654" t="s">
        <v>2446</v>
      </c>
      <c r="J654" t="s">
        <v>1120</v>
      </c>
      <c r="K654" t="s">
        <v>1121</v>
      </c>
      <c r="L654" t="s">
        <v>2598</v>
      </c>
      <c r="M654" t="s">
        <v>700</v>
      </c>
      <c r="N654" t="s">
        <v>2445</v>
      </c>
      <c r="O654" t="s">
        <v>2446</v>
      </c>
      <c r="P654" t="s">
        <v>1002</v>
      </c>
      <c r="Q654" t="s">
        <v>2645</v>
      </c>
      <c r="R654">
        <v>1989</v>
      </c>
      <c r="S654" t="s">
        <v>2646</v>
      </c>
      <c r="T654" t="s">
        <v>2647</v>
      </c>
      <c r="U654">
        <v>5.6</v>
      </c>
      <c r="V654" t="s">
        <v>1126</v>
      </c>
      <c r="W654" t="s">
        <v>1127</v>
      </c>
      <c r="Y654">
        <v>1</v>
      </c>
      <c r="AA654">
        <v>0</v>
      </c>
      <c r="AB654">
        <v>0</v>
      </c>
      <c r="AD654">
        <v>0</v>
      </c>
      <c r="AE654">
        <v>0</v>
      </c>
      <c r="AF654">
        <v>296900</v>
      </c>
      <c r="AG654">
        <v>296900</v>
      </c>
    </row>
    <row r="655" spans="1:33" hidden="1" x14ac:dyDescent="0.25">
      <c r="A655" t="s">
        <v>1115</v>
      </c>
      <c r="B655" t="s">
        <v>700</v>
      </c>
      <c r="C655" t="s">
        <v>163</v>
      </c>
      <c r="D655" t="s">
        <v>1117</v>
      </c>
      <c r="E655">
        <v>1990</v>
      </c>
      <c r="F655" t="s">
        <v>700</v>
      </c>
      <c r="G655" t="s">
        <v>846</v>
      </c>
      <c r="H655" t="s">
        <v>2445</v>
      </c>
      <c r="I655" t="s">
        <v>2446</v>
      </c>
      <c r="J655" t="s">
        <v>1120</v>
      </c>
      <c r="K655" t="s">
        <v>1121</v>
      </c>
      <c r="L655" t="s">
        <v>2598</v>
      </c>
      <c r="M655" t="s">
        <v>700</v>
      </c>
      <c r="N655" t="s">
        <v>2445</v>
      </c>
      <c r="O655" t="s">
        <v>2446</v>
      </c>
      <c r="P655" t="s">
        <v>1002</v>
      </c>
      <c r="Q655" t="s">
        <v>2648</v>
      </c>
      <c r="R655">
        <v>1991</v>
      </c>
      <c r="S655" t="s">
        <v>2649</v>
      </c>
      <c r="T655" t="s">
        <v>2650</v>
      </c>
      <c r="U655">
        <v>7.2</v>
      </c>
      <c r="V655" t="s">
        <v>1126</v>
      </c>
      <c r="W655" t="s">
        <v>1127</v>
      </c>
      <c r="Y655">
        <v>1</v>
      </c>
      <c r="AA655">
        <v>0</v>
      </c>
      <c r="AB655">
        <v>0</v>
      </c>
      <c r="AD655">
        <v>0</v>
      </c>
      <c r="AE655">
        <v>0</v>
      </c>
      <c r="AF655">
        <v>158990</v>
      </c>
      <c r="AG655">
        <v>158990</v>
      </c>
    </row>
    <row r="656" spans="1:33" hidden="1" x14ac:dyDescent="0.25">
      <c r="A656" t="s">
        <v>1115</v>
      </c>
      <c r="B656" t="s">
        <v>700</v>
      </c>
      <c r="C656" t="s">
        <v>163</v>
      </c>
      <c r="D656" t="s">
        <v>1117</v>
      </c>
      <c r="E656">
        <v>1991</v>
      </c>
      <c r="F656" t="s">
        <v>700</v>
      </c>
      <c r="G656" t="s">
        <v>846</v>
      </c>
      <c r="H656" t="s">
        <v>2445</v>
      </c>
      <c r="I656" t="s">
        <v>2446</v>
      </c>
      <c r="J656" t="s">
        <v>1120</v>
      </c>
      <c r="K656" t="s">
        <v>1121</v>
      </c>
      <c r="L656" t="s">
        <v>2598</v>
      </c>
      <c r="M656" t="s">
        <v>873</v>
      </c>
      <c r="P656" t="s">
        <v>996</v>
      </c>
      <c r="Q656" t="s">
        <v>2651</v>
      </c>
      <c r="R656">
        <v>1992</v>
      </c>
      <c r="S656" t="s">
        <v>2652</v>
      </c>
      <c r="T656" t="s">
        <v>2652</v>
      </c>
      <c r="U656">
        <v>1.7</v>
      </c>
      <c r="V656" t="s">
        <v>1138</v>
      </c>
      <c r="W656" t="s">
        <v>1127</v>
      </c>
      <c r="Y656">
        <v>1</v>
      </c>
      <c r="AA656">
        <v>0</v>
      </c>
      <c r="AB656">
        <v>0</v>
      </c>
      <c r="AD656">
        <v>0</v>
      </c>
      <c r="AE656">
        <v>0</v>
      </c>
      <c r="AF656">
        <v>100000</v>
      </c>
      <c r="AG656">
        <v>100000</v>
      </c>
    </row>
    <row r="657" spans="1:33" hidden="1" x14ac:dyDescent="0.25">
      <c r="A657" t="s">
        <v>1115</v>
      </c>
      <c r="B657" t="s">
        <v>700</v>
      </c>
      <c r="C657" t="s">
        <v>163</v>
      </c>
      <c r="D657" t="s">
        <v>1117</v>
      </c>
      <c r="E657">
        <v>1991</v>
      </c>
      <c r="F657" t="s">
        <v>700</v>
      </c>
      <c r="G657" t="s">
        <v>846</v>
      </c>
      <c r="H657" t="s">
        <v>2445</v>
      </c>
      <c r="I657" t="s">
        <v>2446</v>
      </c>
      <c r="J657" t="s">
        <v>1120</v>
      </c>
      <c r="K657" t="s">
        <v>1121</v>
      </c>
      <c r="L657" t="s">
        <v>2598</v>
      </c>
      <c r="M657" t="s">
        <v>700</v>
      </c>
      <c r="N657" t="s">
        <v>2445</v>
      </c>
      <c r="O657" t="s">
        <v>2446</v>
      </c>
      <c r="P657" t="s">
        <v>1002</v>
      </c>
      <c r="Q657" t="s">
        <v>2653</v>
      </c>
      <c r="R657">
        <v>1992</v>
      </c>
      <c r="S657" t="s">
        <v>2654</v>
      </c>
      <c r="T657" t="s">
        <v>2654</v>
      </c>
      <c r="U657">
        <v>6.9</v>
      </c>
      <c r="V657" t="s">
        <v>1126</v>
      </c>
      <c r="W657" t="s">
        <v>1127</v>
      </c>
      <c r="Y657">
        <v>1</v>
      </c>
      <c r="AA657">
        <v>0</v>
      </c>
      <c r="AB657">
        <v>0</v>
      </c>
      <c r="AD657">
        <v>0</v>
      </c>
      <c r="AE657">
        <v>0</v>
      </c>
      <c r="AF657">
        <v>525000</v>
      </c>
      <c r="AG657">
        <v>525000</v>
      </c>
    </row>
    <row r="658" spans="1:33" hidden="1" x14ac:dyDescent="0.25">
      <c r="A658" t="s">
        <v>1115</v>
      </c>
      <c r="B658" t="s">
        <v>700</v>
      </c>
      <c r="C658" t="s">
        <v>163</v>
      </c>
      <c r="D658" t="s">
        <v>1117</v>
      </c>
      <c r="E658">
        <v>1992</v>
      </c>
      <c r="F658" t="s">
        <v>700</v>
      </c>
      <c r="G658" t="s">
        <v>846</v>
      </c>
      <c r="H658" t="s">
        <v>2445</v>
      </c>
      <c r="I658" t="s">
        <v>2446</v>
      </c>
      <c r="J658" t="s">
        <v>1120</v>
      </c>
      <c r="K658" t="s">
        <v>1121</v>
      </c>
      <c r="L658" t="s">
        <v>2598</v>
      </c>
      <c r="M658" t="s">
        <v>873</v>
      </c>
      <c r="P658" t="s">
        <v>996</v>
      </c>
      <c r="Q658" t="s">
        <v>2655</v>
      </c>
      <c r="R658">
        <v>1993</v>
      </c>
      <c r="S658" t="s">
        <v>2656</v>
      </c>
      <c r="T658" t="s">
        <v>2656</v>
      </c>
      <c r="U658">
        <v>2.8</v>
      </c>
      <c r="V658" t="s">
        <v>1138</v>
      </c>
      <c r="W658" t="s">
        <v>1127</v>
      </c>
      <c r="X658" t="s">
        <v>2657</v>
      </c>
      <c r="Y658">
        <v>1</v>
      </c>
      <c r="Z658" t="s">
        <v>1132</v>
      </c>
      <c r="AA658">
        <v>27819</v>
      </c>
      <c r="AB658">
        <v>0</v>
      </c>
      <c r="AD658">
        <v>0</v>
      </c>
      <c r="AE658">
        <v>0</v>
      </c>
      <c r="AF658">
        <v>717</v>
      </c>
      <c r="AG658">
        <v>28536</v>
      </c>
    </row>
    <row r="659" spans="1:33" hidden="1" x14ac:dyDescent="0.25">
      <c r="A659" t="s">
        <v>1115</v>
      </c>
      <c r="B659" t="s">
        <v>700</v>
      </c>
      <c r="C659" t="s">
        <v>163</v>
      </c>
      <c r="D659" t="s">
        <v>1117</v>
      </c>
      <c r="E659">
        <v>1992</v>
      </c>
      <c r="F659" t="s">
        <v>700</v>
      </c>
      <c r="G659" t="s">
        <v>846</v>
      </c>
      <c r="H659" t="s">
        <v>2445</v>
      </c>
      <c r="I659" t="s">
        <v>2446</v>
      </c>
      <c r="J659" t="s">
        <v>1120</v>
      </c>
      <c r="K659" t="s">
        <v>1121</v>
      </c>
      <c r="L659" t="s">
        <v>2598</v>
      </c>
      <c r="M659" t="s">
        <v>873</v>
      </c>
      <c r="P659" t="s">
        <v>996</v>
      </c>
      <c r="Q659" t="s">
        <v>2658</v>
      </c>
      <c r="R659">
        <v>1993</v>
      </c>
      <c r="S659" t="s">
        <v>2656</v>
      </c>
      <c r="T659" t="s">
        <v>2656</v>
      </c>
      <c r="U659">
        <v>2.8</v>
      </c>
      <c r="V659" t="s">
        <v>1138</v>
      </c>
      <c r="W659" t="s">
        <v>1127</v>
      </c>
      <c r="X659" t="s">
        <v>2659</v>
      </c>
      <c r="Y659">
        <v>1</v>
      </c>
      <c r="Z659" t="s">
        <v>1132</v>
      </c>
      <c r="AA659">
        <v>29000</v>
      </c>
      <c r="AB659">
        <v>0</v>
      </c>
      <c r="AD659">
        <v>0</v>
      </c>
      <c r="AE659">
        <v>0</v>
      </c>
      <c r="AF659">
        <v>748</v>
      </c>
      <c r="AG659">
        <v>29748</v>
      </c>
    </row>
    <row r="660" spans="1:33" hidden="1" x14ac:dyDescent="0.25">
      <c r="A660" t="s">
        <v>1115</v>
      </c>
      <c r="B660" t="s">
        <v>700</v>
      </c>
      <c r="C660" t="s">
        <v>163</v>
      </c>
      <c r="D660" t="s">
        <v>1117</v>
      </c>
      <c r="E660">
        <v>1992</v>
      </c>
      <c r="F660" t="s">
        <v>700</v>
      </c>
      <c r="G660" t="s">
        <v>846</v>
      </c>
      <c r="H660" t="s">
        <v>2445</v>
      </c>
      <c r="I660" t="s">
        <v>2446</v>
      </c>
      <c r="J660" t="s">
        <v>1120</v>
      </c>
      <c r="K660" t="s">
        <v>1121</v>
      </c>
      <c r="L660" t="s">
        <v>2598</v>
      </c>
      <c r="M660" t="s">
        <v>873</v>
      </c>
      <c r="P660" t="s">
        <v>996</v>
      </c>
      <c r="Q660" t="s">
        <v>2660</v>
      </c>
      <c r="R660">
        <v>1993</v>
      </c>
      <c r="S660" t="s">
        <v>2656</v>
      </c>
      <c r="T660" t="s">
        <v>2656</v>
      </c>
      <c r="U660">
        <v>2.8</v>
      </c>
      <c r="V660" t="s">
        <v>1138</v>
      </c>
      <c r="W660" t="s">
        <v>1127</v>
      </c>
      <c r="X660" t="s">
        <v>2661</v>
      </c>
      <c r="Y660">
        <v>1</v>
      </c>
      <c r="Z660" t="s">
        <v>1132</v>
      </c>
      <c r="AA660">
        <v>28503</v>
      </c>
      <c r="AB660">
        <v>0</v>
      </c>
      <c r="AD660">
        <v>0</v>
      </c>
      <c r="AE660">
        <v>0</v>
      </c>
      <c r="AF660">
        <v>735</v>
      </c>
      <c r="AG660">
        <v>29238</v>
      </c>
    </row>
    <row r="661" spans="1:33" hidden="1" x14ac:dyDescent="0.25">
      <c r="A661" t="s">
        <v>1115</v>
      </c>
      <c r="B661" t="s">
        <v>700</v>
      </c>
      <c r="C661" t="s">
        <v>163</v>
      </c>
      <c r="D661" t="s">
        <v>1117</v>
      </c>
      <c r="E661">
        <v>1992</v>
      </c>
      <c r="F661" t="s">
        <v>700</v>
      </c>
      <c r="G661" t="s">
        <v>846</v>
      </c>
      <c r="H661" t="s">
        <v>2445</v>
      </c>
      <c r="I661" t="s">
        <v>2446</v>
      </c>
      <c r="J661" t="s">
        <v>1120</v>
      </c>
      <c r="K661" t="s">
        <v>1121</v>
      </c>
      <c r="L661" t="s">
        <v>2598</v>
      </c>
      <c r="M661" t="s">
        <v>873</v>
      </c>
      <c r="P661" t="s">
        <v>1002</v>
      </c>
      <c r="Q661" t="s">
        <v>2662</v>
      </c>
      <c r="R661">
        <v>1993</v>
      </c>
      <c r="S661" t="s">
        <v>2517</v>
      </c>
      <c r="T661" t="s">
        <v>2517</v>
      </c>
      <c r="U661">
        <v>4.55</v>
      </c>
      <c r="V661" t="s">
        <v>1138</v>
      </c>
      <c r="W661" t="s">
        <v>1127</v>
      </c>
      <c r="X661" t="s">
        <v>2663</v>
      </c>
      <c r="Y661">
        <v>1</v>
      </c>
      <c r="Z661" t="s">
        <v>1132</v>
      </c>
      <c r="AA661">
        <v>25185</v>
      </c>
      <c r="AB661">
        <v>0</v>
      </c>
      <c r="AD661">
        <v>0</v>
      </c>
      <c r="AE661">
        <v>0</v>
      </c>
      <c r="AG661">
        <v>25185</v>
      </c>
    </row>
    <row r="662" spans="1:33" hidden="1" x14ac:dyDescent="0.25">
      <c r="A662" t="s">
        <v>1115</v>
      </c>
      <c r="B662" t="s">
        <v>700</v>
      </c>
      <c r="C662" t="s">
        <v>163</v>
      </c>
      <c r="D662" t="s">
        <v>1117</v>
      </c>
      <c r="E662">
        <v>1992</v>
      </c>
      <c r="F662" t="s">
        <v>700</v>
      </c>
      <c r="G662" t="s">
        <v>846</v>
      </c>
      <c r="H662" t="s">
        <v>2445</v>
      </c>
      <c r="I662" t="s">
        <v>2446</v>
      </c>
      <c r="J662" t="s">
        <v>1120</v>
      </c>
      <c r="K662" t="s">
        <v>1121</v>
      </c>
      <c r="L662" t="s">
        <v>2598</v>
      </c>
      <c r="M662" t="s">
        <v>873</v>
      </c>
      <c r="P662" t="s">
        <v>1002</v>
      </c>
      <c r="Q662" t="s">
        <v>2664</v>
      </c>
      <c r="R662">
        <v>1993</v>
      </c>
      <c r="S662" t="s">
        <v>2517</v>
      </c>
      <c r="T662" t="s">
        <v>2517</v>
      </c>
      <c r="U662">
        <v>4.55</v>
      </c>
      <c r="V662" t="s">
        <v>1138</v>
      </c>
      <c r="W662" t="s">
        <v>1127</v>
      </c>
      <c r="X662" t="s">
        <v>2665</v>
      </c>
      <c r="Y662">
        <v>1</v>
      </c>
      <c r="Z662" t="s">
        <v>1132</v>
      </c>
      <c r="AA662">
        <v>25364</v>
      </c>
      <c r="AB662">
        <v>0</v>
      </c>
      <c r="AD662">
        <v>0</v>
      </c>
      <c r="AE662">
        <v>0</v>
      </c>
      <c r="AG662">
        <v>25364</v>
      </c>
    </row>
    <row r="663" spans="1:33" hidden="1" x14ac:dyDescent="0.25">
      <c r="A663" t="s">
        <v>1115</v>
      </c>
      <c r="B663" t="s">
        <v>700</v>
      </c>
      <c r="C663" t="s">
        <v>163</v>
      </c>
      <c r="D663" t="s">
        <v>1117</v>
      </c>
      <c r="E663">
        <v>1992</v>
      </c>
      <c r="F663" t="s">
        <v>700</v>
      </c>
      <c r="G663" t="s">
        <v>846</v>
      </c>
      <c r="H663" t="s">
        <v>2445</v>
      </c>
      <c r="I663" t="s">
        <v>2446</v>
      </c>
      <c r="J663" t="s">
        <v>1120</v>
      </c>
      <c r="K663" t="s">
        <v>1121</v>
      </c>
      <c r="L663" t="s">
        <v>2598</v>
      </c>
      <c r="M663" t="s">
        <v>700</v>
      </c>
      <c r="N663" t="s">
        <v>2445</v>
      </c>
      <c r="O663" t="s">
        <v>2446</v>
      </c>
      <c r="P663" t="s">
        <v>1002</v>
      </c>
      <c r="Q663" t="s">
        <v>2666</v>
      </c>
      <c r="R663">
        <v>1993</v>
      </c>
      <c r="S663" t="s">
        <v>2667</v>
      </c>
      <c r="T663" t="s">
        <v>2668</v>
      </c>
      <c r="U663">
        <v>5.56</v>
      </c>
      <c r="V663" t="s">
        <v>1126</v>
      </c>
      <c r="W663" t="s">
        <v>1127</v>
      </c>
      <c r="Y663">
        <v>1</v>
      </c>
      <c r="AA663">
        <v>0</v>
      </c>
      <c r="AB663">
        <v>0</v>
      </c>
      <c r="AD663">
        <v>0</v>
      </c>
      <c r="AE663">
        <v>0</v>
      </c>
      <c r="AF663">
        <v>215000</v>
      </c>
      <c r="AG663">
        <v>215000</v>
      </c>
    </row>
    <row r="664" spans="1:33" hidden="1" x14ac:dyDescent="0.25">
      <c r="A664" t="s">
        <v>1115</v>
      </c>
      <c r="B664" t="s">
        <v>700</v>
      </c>
      <c r="C664" t="s">
        <v>163</v>
      </c>
      <c r="D664" t="s">
        <v>1117</v>
      </c>
      <c r="E664">
        <v>1993</v>
      </c>
      <c r="F664" t="s">
        <v>700</v>
      </c>
      <c r="G664" t="s">
        <v>846</v>
      </c>
      <c r="H664" t="s">
        <v>2445</v>
      </c>
      <c r="I664" t="s">
        <v>2446</v>
      </c>
      <c r="J664" t="s">
        <v>1120</v>
      </c>
      <c r="K664" t="s">
        <v>1121</v>
      </c>
      <c r="L664" t="s">
        <v>2598</v>
      </c>
      <c r="M664" t="s">
        <v>873</v>
      </c>
      <c r="P664" t="s">
        <v>996</v>
      </c>
      <c r="Q664" t="s">
        <v>2669</v>
      </c>
      <c r="R664">
        <v>1994</v>
      </c>
      <c r="S664" t="s">
        <v>2670</v>
      </c>
      <c r="T664" t="s">
        <v>2671</v>
      </c>
      <c r="U664">
        <v>1.5</v>
      </c>
      <c r="V664" t="s">
        <v>1138</v>
      </c>
      <c r="W664" t="s">
        <v>1127</v>
      </c>
      <c r="Y664">
        <v>1</v>
      </c>
      <c r="AA664">
        <v>0</v>
      </c>
      <c r="AB664">
        <v>0</v>
      </c>
      <c r="AD664">
        <v>0</v>
      </c>
      <c r="AE664">
        <v>0</v>
      </c>
      <c r="AF664">
        <v>298750</v>
      </c>
      <c r="AG664">
        <v>298750</v>
      </c>
    </row>
    <row r="665" spans="1:33" hidden="1" x14ac:dyDescent="0.25">
      <c r="A665" t="s">
        <v>1115</v>
      </c>
      <c r="B665" t="s">
        <v>700</v>
      </c>
      <c r="C665" t="s">
        <v>163</v>
      </c>
      <c r="D665" t="s">
        <v>1117</v>
      </c>
      <c r="E665">
        <v>1993</v>
      </c>
      <c r="F665" t="s">
        <v>700</v>
      </c>
      <c r="G665" t="s">
        <v>846</v>
      </c>
      <c r="H665" t="s">
        <v>2445</v>
      </c>
      <c r="I665" t="s">
        <v>2446</v>
      </c>
      <c r="J665" t="s">
        <v>1120</v>
      </c>
      <c r="K665" t="s">
        <v>1121</v>
      </c>
      <c r="L665" t="s">
        <v>2598</v>
      </c>
      <c r="M665" t="s">
        <v>700</v>
      </c>
      <c r="N665" t="s">
        <v>2445</v>
      </c>
      <c r="O665" t="s">
        <v>2446</v>
      </c>
      <c r="P665" t="s">
        <v>1002</v>
      </c>
      <c r="Q665" t="s">
        <v>2672</v>
      </c>
      <c r="R665">
        <v>1994</v>
      </c>
      <c r="S665" t="s">
        <v>2673</v>
      </c>
      <c r="T665" t="s">
        <v>2674</v>
      </c>
      <c r="U665">
        <v>7.29</v>
      </c>
      <c r="V665" t="s">
        <v>1126</v>
      </c>
      <c r="W665" t="s">
        <v>1127</v>
      </c>
      <c r="X665" t="s">
        <v>2675</v>
      </c>
      <c r="Y665">
        <v>1</v>
      </c>
      <c r="Z665" t="s">
        <v>1132</v>
      </c>
      <c r="AA665">
        <v>50700</v>
      </c>
      <c r="AB665">
        <v>0</v>
      </c>
      <c r="AD665">
        <v>0</v>
      </c>
      <c r="AE665">
        <v>0</v>
      </c>
      <c r="AF665">
        <v>699300</v>
      </c>
      <c r="AG665">
        <v>750000</v>
      </c>
    </row>
    <row r="666" spans="1:33" hidden="1" x14ac:dyDescent="0.25">
      <c r="A666" t="s">
        <v>1115</v>
      </c>
      <c r="B666" t="s">
        <v>700</v>
      </c>
      <c r="C666" t="s">
        <v>163</v>
      </c>
      <c r="D666" t="s">
        <v>1117</v>
      </c>
      <c r="E666">
        <v>1993</v>
      </c>
      <c r="F666" t="s">
        <v>700</v>
      </c>
      <c r="G666" t="s">
        <v>846</v>
      </c>
      <c r="H666" t="s">
        <v>2445</v>
      </c>
      <c r="I666" t="s">
        <v>2446</v>
      </c>
      <c r="J666" t="s">
        <v>1120</v>
      </c>
      <c r="K666" t="s">
        <v>1121</v>
      </c>
      <c r="L666" t="s">
        <v>2598</v>
      </c>
      <c r="M666" t="s">
        <v>700</v>
      </c>
      <c r="N666" t="s">
        <v>2445</v>
      </c>
      <c r="O666" t="s">
        <v>2446</v>
      </c>
      <c r="P666" t="s">
        <v>1002</v>
      </c>
      <c r="Q666" t="s">
        <v>2676</v>
      </c>
      <c r="R666">
        <v>1994</v>
      </c>
      <c r="S666" t="s">
        <v>1285</v>
      </c>
      <c r="T666" t="s">
        <v>2677</v>
      </c>
      <c r="U666">
        <v>4.49</v>
      </c>
      <c r="V666" t="s">
        <v>1126</v>
      </c>
      <c r="W666" t="s">
        <v>1127</v>
      </c>
      <c r="Y666">
        <v>1</v>
      </c>
      <c r="AA666">
        <v>0</v>
      </c>
      <c r="AB666">
        <v>0</v>
      </c>
      <c r="AD666">
        <v>0</v>
      </c>
      <c r="AE666">
        <v>0</v>
      </c>
      <c r="AF666">
        <v>81500</v>
      </c>
      <c r="AG666">
        <v>81500</v>
      </c>
    </row>
    <row r="667" spans="1:33" hidden="1" x14ac:dyDescent="0.25">
      <c r="A667" t="s">
        <v>1115</v>
      </c>
      <c r="B667" t="s">
        <v>700</v>
      </c>
      <c r="C667" t="s">
        <v>163</v>
      </c>
      <c r="D667" t="s">
        <v>1117</v>
      </c>
      <c r="E667">
        <v>1994</v>
      </c>
      <c r="F667" t="s">
        <v>700</v>
      </c>
      <c r="G667" t="s">
        <v>846</v>
      </c>
      <c r="H667" t="s">
        <v>2445</v>
      </c>
      <c r="I667" t="s">
        <v>2446</v>
      </c>
      <c r="J667" t="s">
        <v>1120</v>
      </c>
      <c r="K667" t="s">
        <v>1121</v>
      </c>
      <c r="L667" t="s">
        <v>2598</v>
      </c>
      <c r="M667" t="s">
        <v>700</v>
      </c>
      <c r="N667" t="s">
        <v>2445</v>
      </c>
      <c r="O667" t="s">
        <v>2446</v>
      </c>
      <c r="P667" t="s">
        <v>1002</v>
      </c>
      <c r="Q667" t="s">
        <v>2678</v>
      </c>
      <c r="R667">
        <v>1995</v>
      </c>
      <c r="S667" t="s">
        <v>1292</v>
      </c>
      <c r="T667" t="s">
        <v>2679</v>
      </c>
      <c r="U667">
        <v>6.2</v>
      </c>
      <c r="V667" t="s">
        <v>1126</v>
      </c>
      <c r="W667" t="s">
        <v>1127</v>
      </c>
      <c r="X667" t="s">
        <v>2680</v>
      </c>
      <c r="Y667">
        <v>1</v>
      </c>
      <c r="Z667" t="s">
        <v>1132</v>
      </c>
      <c r="AA667">
        <v>25362</v>
      </c>
      <c r="AB667">
        <v>0</v>
      </c>
      <c r="AD667">
        <v>0</v>
      </c>
      <c r="AE667">
        <v>0</v>
      </c>
      <c r="AF667">
        <v>309642</v>
      </c>
      <c r="AG667">
        <v>335004</v>
      </c>
    </row>
    <row r="668" spans="1:33" hidden="1" x14ac:dyDescent="0.25">
      <c r="A668" t="s">
        <v>1115</v>
      </c>
      <c r="B668" t="s">
        <v>700</v>
      </c>
      <c r="C668" t="s">
        <v>163</v>
      </c>
      <c r="D668" t="s">
        <v>1117</v>
      </c>
      <c r="E668">
        <v>1994</v>
      </c>
      <c r="F668" t="s">
        <v>700</v>
      </c>
      <c r="G668" t="s">
        <v>846</v>
      </c>
      <c r="H668" t="s">
        <v>2445</v>
      </c>
      <c r="I668" t="s">
        <v>2446</v>
      </c>
      <c r="J668" t="s">
        <v>1120</v>
      </c>
      <c r="K668" t="s">
        <v>1121</v>
      </c>
      <c r="L668" t="s">
        <v>2598</v>
      </c>
      <c r="M668" t="s">
        <v>700</v>
      </c>
      <c r="N668" t="s">
        <v>2445</v>
      </c>
      <c r="O668" t="s">
        <v>2446</v>
      </c>
      <c r="P668" t="s">
        <v>1002</v>
      </c>
      <c r="Q668" t="s">
        <v>2681</v>
      </c>
      <c r="R668">
        <v>1995</v>
      </c>
      <c r="S668" t="s">
        <v>1292</v>
      </c>
      <c r="T668" t="s">
        <v>2679</v>
      </c>
      <c r="U668">
        <v>6.2</v>
      </c>
      <c r="V668" t="s">
        <v>1126</v>
      </c>
      <c r="W668" t="s">
        <v>1127</v>
      </c>
      <c r="X668" t="s">
        <v>2682</v>
      </c>
      <c r="Y668">
        <v>1</v>
      </c>
      <c r="Z668" t="s">
        <v>1132</v>
      </c>
      <c r="AA668">
        <v>25354</v>
      </c>
      <c r="AB668">
        <v>0</v>
      </c>
      <c r="AD668">
        <v>0</v>
      </c>
      <c r="AE668">
        <v>0</v>
      </c>
      <c r="AF668">
        <v>309642</v>
      </c>
      <c r="AG668">
        <v>334996</v>
      </c>
    </row>
    <row r="669" spans="1:33" hidden="1" x14ac:dyDescent="0.25">
      <c r="A669" t="s">
        <v>1115</v>
      </c>
      <c r="B669" t="s">
        <v>700</v>
      </c>
      <c r="C669" t="s">
        <v>163</v>
      </c>
      <c r="D669" t="s">
        <v>1117</v>
      </c>
      <c r="E669">
        <v>1995</v>
      </c>
      <c r="F669" t="s">
        <v>700</v>
      </c>
      <c r="G669" t="s">
        <v>846</v>
      </c>
      <c r="H669" t="s">
        <v>2445</v>
      </c>
      <c r="I669" t="s">
        <v>2446</v>
      </c>
      <c r="J669" t="s">
        <v>1120</v>
      </c>
      <c r="K669" t="s">
        <v>1121</v>
      </c>
      <c r="L669" t="s">
        <v>2598</v>
      </c>
      <c r="M669" t="s">
        <v>873</v>
      </c>
      <c r="P669" t="s">
        <v>1002</v>
      </c>
      <c r="Q669" t="s">
        <v>2683</v>
      </c>
      <c r="R669">
        <v>1996</v>
      </c>
      <c r="S669" t="s">
        <v>2684</v>
      </c>
      <c r="T669" t="s">
        <v>2684</v>
      </c>
      <c r="U669">
        <v>5.5</v>
      </c>
      <c r="V669" t="s">
        <v>1126</v>
      </c>
      <c r="W669" t="s">
        <v>1127</v>
      </c>
      <c r="Y669">
        <v>1</v>
      </c>
      <c r="AA669">
        <v>0</v>
      </c>
      <c r="AB669">
        <v>0</v>
      </c>
      <c r="AD669">
        <v>0</v>
      </c>
      <c r="AE669">
        <v>0</v>
      </c>
      <c r="AF669">
        <v>50000</v>
      </c>
      <c r="AG669">
        <v>50000</v>
      </c>
    </row>
    <row r="670" spans="1:33" hidden="1" x14ac:dyDescent="0.25">
      <c r="A670" t="s">
        <v>1115</v>
      </c>
      <c r="B670" t="s">
        <v>700</v>
      </c>
      <c r="C670" t="s">
        <v>163</v>
      </c>
      <c r="D670" t="s">
        <v>1117</v>
      </c>
      <c r="E670">
        <v>1995</v>
      </c>
      <c r="F670" t="s">
        <v>700</v>
      </c>
      <c r="G670" t="s">
        <v>846</v>
      </c>
      <c r="H670" t="s">
        <v>2445</v>
      </c>
      <c r="I670" t="s">
        <v>2446</v>
      </c>
      <c r="J670" t="s">
        <v>1120</v>
      </c>
      <c r="K670" t="s">
        <v>1121</v>
      </c>
      <c r="L670" t="s">
        <v>2598</v>
      </c>
      <c r="M670" t="s">
        <v>700</v>
      </c>
      <c r="N670" t="s">
        <v>2445</v>
      </c>
      <c r="O670" t="s">
        <v>2446</v>
      </c>
      <c r="P670" t="s">
        <v>1002</v>
      </c>
      <c r="Q670" t="s">
        <v>2685</v>
      </c>
      <c r="R670">
        <v>1996</v>
      </c>
      <c r="S670" t="s">
        <v>1447</v>
      </c>
      <c r="T670" t="s">
        <v>2686</v>
      </c>
      <c r="U670">
        <v>6.8</v>
      </c>
      <c r="V670" t="s">
        <v>1126</v>
      </c>
      <c r="W670" t="s">
        <v>1127</v>
      </c>
      <c r="Y670">
        <v>1</v>
      </c>
      <c r="AA670">
        <v>0</v>
      </c>
      <c r="AB670">
        <v>0</v>
      </c>
      <c r="AD670">
        <v>0</v>
      </c>
      <c r="AE670">
        <v>0</v>
      </c>
      <c r="AF670">
        <v>550000</v>
      </c>
      <c r="AG670">
        <v>550000</v>
      </c>
    </row>
    <row r="671" spans="1:33" hidden="1" x14ac:dyDescent="0.25">
      <c r="A671" t="s">
        <v>1115</v>
      </c>
      <c r="B671" t="s">
        <v>700</v>
      </c>
      <c r="C671" t="s">
        <v>163</v>
      </c>
      <c r="D671" t="s">
        <v>1117</v>
      </c>
      <c r="E671">
        <v>1996</v>
      </c>
      <c r="F671" t="s">
        <v>700</v>
      </c>
      <c r="G671" t="s">
        <v>846</v>
      </c>
      <c r="H671" t="s">
        <v>2445</v>
      </c>
      <c r="I671" t="s">
        <v>2446</v>
      </c>
      <c r="J671" t="s">
        <v>1120</v>
      </c>
      <c r="K671" t="s">
        <v>1121</v>
      </c>
      <c r="L671" t="s">
        <v>2598</v>
      </c>
      <c r="M671" t="s">
        <v>873</v>
      </c>
      <c r="P671" t="s">
        <v>996</v>
      </c>
      <c r="Q671" t="s">
        <v>2687</v>
      </c>
      <c r="R671">
        <v>1997</v>
      </c>
      <c r="S671" t="s">
        <v>2688</v>
      </c>
      <c r="T671" t="s">
        <v>2688</v>
      </c>
      <c r="U671">
        <v>2.1</v>
      </c>
      <c r="V671" t="s">
        <v>1138</v>
      </c>
      <c r="W671" t="s">
        <v>1127</v>
      </c>
      <c r="Y671">
        <v>1</v>
      </c>
      <c r="AA671">
        <v>0</v>
      </c>
      <c r="AB671">
        <v>0</v>
      </c>
      <c r="AD671">
        <v>0</v>
      </c>
      <c r="AE671">
        <v>0</v>
      </c>
      <c r="AF671">
        <v>10000</v>
      </c>
      <c r="AG671">
        <v>10000</v>
      </c>
    </row>
    <row r="672" spans="1:33" hidden="1" x14ac:dyDescent="0.25">
      <c r="A672" t="s">
        <v>1115</v>
      </c>
      <c r="B672" t="s">
        <v>700</v>
      </c>
      <c r="C672" t="s">
        <v>163</v>
      </c>
      <c r="D672" t="s">
        <v>1117</v>
      </c>
      <c r="E672">
        <v>1996</v>
      </c>
      <c r="F672" t="s">
        <v>700</v>
      </c>
      <c r="G672" t="s">
        <v>846</v>
      </c>
      <c r="H672" t="s">
        <v>2445</v>
      </c>
      <c r="I672" t="s">
        <v>2446</v>
      </c>
      <c r="J672" t="s">
        <v>1120</v>
      </c>
      <c r="K672" t="s">
        <v>1121</v>
      </c>
      <c r="L672" t="s">
        <v>2598</v>
      </c>
      <c r="M672" t="s">
        <v>700</v>
      </c>
      <c r="N672" t="s">
        <v>2445</v>
      </c>
      <c r="O672" t="s">
        <v>2446</v>
      </c>
      <c r="P672" t="s">
        <v>1002</v>
      </c>
      <c r="Q672" t="s">
        <v>2689</v>
      </c>
      <c r="R672">
        <v>1997</v>
      </c>
      <c r="S672" t="s">
        <v>2690</v>
      </c>
      <c r="T672" t="s">
        <v>2690</v>
      </c>
      <c r="U672">
        <v>7.65</v>
      </c>
      <c r="V672" t="s">
        <v>1126</v>
      </c>
      <c r="W672" t="s">
        <v>1127</v>
      </c>
      <c r="Y672">
        <v>1</v>
      </c>
      <c r="AA672">
        <v>0</v>
      </c>
      <c r="AB672">
        <v>0</v>
      </c>
      <c r="AD672">
        <v>0</v>
      </c>
      <c r="AE672">
        <v>0</v>
      </c>
      <c r="AF672">
        <v>400000</v>
      </c>
      <c r="AG672">
        <v>400000</v>
      </c>
    </row>
    <row r="673" spans="1:33" hidden="1" x14ac:dyDescent="0.25">
      <c r="A673" t="s">
        <v>1115</v>
      </c>
      <c r="B673" t="s">
        <v>700</v>
      </c>
      <c r="C673" t="s">
        <v>163</v>
      </c>
      <c r="D673" t="s">
        <v>1117</v>
      </c>
      <c r="E673">
        <v>1997</v>
      </c>
      <c r="F673" t="s">
        <v>700</v>
      </c>
      <c r="G673" t="s">
        <v>846</v>
      </c>
      <c r="H673" t="s">
        <v>2445</v>
      </c>
      <c r="I673" t="s">
        <v>2446</v>
      </c>
      <c r="J673" t="s">
        <v>1120</v>
      </c>
      <c r="K673" t="s">
        <v>1121</v>
      </c>
      <c r="L673" t="s">
        <v>2598</v>
      </c>
      <c r="M673" t="s">
        <v>700</v>
      </c>
      <c r="N673" t="s">
        <v>2445</v>
      </c>
      <c r="O673" t="s">
        <v>2446</v>
      </c>
      <c r="P673" t="s">
        <v>1002</v>
      </c>
      <c r="Q673" t="s">
        <v>2691</v>
      </c>
      <c r="R673">
        <v>1998</v>
      </c>
      <c r="S673" t="s">
        <v>2692</v>
      </c>
      <c r="T673" t="s">
        <v>2693</v>
      </c>
      <c r="U673">
        <v>9.6</v>
      </c>
      <c r="V673" t="s">
        <v>1126</v>
      </c>
      <c r="W673" t="s">
        <v>1127</v>
      </c>
      <c r="Y673">
        <v>1</v>
      </c>
      <c r="AA673">
        <v>0</v>
      </c>
      <c r="AB673">
        <v>0</v>
      </c>
      <c r="AD673">
        <v>0</v>
      </c>
      <c r="AE673">
        <v>0</v>
      </c>
      <c r="AF673">
        <v>275000</v>
      </c>
      <c r="AG673">
        <v>275000</v>
      </c>
    </row>
    <row r="674" spans="1:33" hidden="1" x14ac:dyDescent="0.25">
      <c r="A674" t="s">
        <v>1115</v>
      </c>
      <c r="B674" t="s">
        <v>700</v>
      </c>
      <c r="C674" t="s">
        <v>163</v>
      </c>
      <c r="D674" t="s">
        <v>1117</v>
      </c>
      <c r="E674">
        <v>1998</v>
      </c>
      <c r="F674" t="s">
        <v>700</v>
      </c>
      <c r="G674" t="s">
        <v>846</v>
      </c>
      <c r="H674" t="s">
        <v>2445</v>
      </c>
      <c r="I674" t="s">
        <v>2446</v>
      </c>
      <c r="J674" t="s">
        <v>1120</v>
      </c>
      <c r="K674" t="s">
        <v>1121</v>
      </c>
      <c r="L674" t="s">
        <v>2598</v>
      </c>
      <c r="M674" t="s">
        <v>867</v>
      </c>
      <c r="N674" t="s">
        <v>2445</v>
      </c>
      <c r="O674" t="s">
        <v>2446</v>
      </c>
      <c r="P674" t="s">
        <v>1002</v>
      </c>
      <c r="Q674" t="s">
        <v>2694</v>
      </c>
      <c r="R674">
        <v>1999</v>
      </c>
      <c r="S674" t="s">
        <v>2463</v>
      </c>
      <c r="T674" t="s">
        <v>2463</v>
      </c>
      <c r="U674">
        <v>6.09</v>
      </c>
      <c r="V674" t="s">
        <v>1126</v>
      </c>
      <c r="W674" t="s">
        <v>1127</v>
      </c>
      <c r="Y674">
        <v>1</v>
      </c>
      <c r="AA674">
        <v>0</v>
      </c>
      <c r="AB674">
        <v>0</v>
      </c>
      <c r="AD674">
        <v>0</v>
      </c>
      <c r="AE674">
        <v>0</v>
      </c>
      <c r="AF674">
        <v>650000</v>
      </c>
      <c r="AG674">
        <v>650000</v>
      </c>
    </row>
    <row r="675" spans="1:33" hidden="1" x14ac:dyDescent="0.25">
      <c r="A675" t="s">
        <v>1115</v>
      </c>
      <c r="B675" t="s">
        <v>700</v>
      </c>
      <c r="C675" t="s">
        <v>163</v>
      </c>
      <c r="D675" t="s">
        <v>1117</v>
      </c>
      <c r="E675">
        <v>1998</v>
      </c>
      <c r="F675" t="s">
        <v>700</v>
      </c>
      <c r="G675" t="s">
        <v>846</v>
      </c>
      <c r="H675" t="s">
        <v>2445</v>
      </c>
      <c r="I675" t="s">
        <v>2446</v>
      </c>
      <c r="J675" t="s">
        <v>1120</v>
      </c>
      <c r="K675" t="s">
        <v>1121</v>
      </c>
      <c r="L675" t="s">
        <v>2598</v>
      </c>
      <c r="M675" t="s">
        <v>873</v>
      </c>
      <c r="P675" t="s">
        <v>1002</v>
      </c>
      <c r="Q675" t="s">
        <v>2695</v>
      </c>
      <c r="R675">
        <v>1999</v>
      </c>
      <c r="S675" t="s">
        <v>1650</v>
      </c>
      <c r="T675" t="s">
        <v>2696</v>
      </c>
      <c r="U675">
        <v>3.65</v>
      </c>
      <c r="V675" t="s">
        <v>1126</v>
      </c>
      <c r="W675" t="s">
        <v>1127</v>
      </c>
      <c r="Y675">
        <v>1</v>
      </c>
      <c r="AA675">
        <v>0</v>
      </c>
      <c r="AB675">
        <v>0</v>
      </c>
      <c r="AD675">
        <v>0</v>
      </c>
      <c r="AE675">
        <v>0</v>
      </c>
      <c r="AF675">
        <v>272000</v>
      </c>
      <c r="AG675">
        <v>272000</v>
      </c>
    </row>
    <row r="676" spans="1:33" hidden="1" x14ac:dyDescent="0.25">
      <c r="A676" t="s">
        <v>1115</v>
      </c>
      <c r="B676" t="s">
        <v>700</v>
      </c>
      <c r="C676" t="s">
        <v>163</v>
      </c>
      <c r="D676" t="s">
        <v>1117</v>
      </c>
      <c r="E676">
        <v>1998</v>
      </c>
      <c r="F676" t="s">
        <v>700</v>
      </c>
      <c r="G676" t="s">
        <v>846</v>
      </c>
      <c r="H676" t="s">
        <v>2445</v>
      </c>
      <c r="I676" t="s">
        <v>2446</v>
      </c>
      <c r="J676" t="s">
        <v>1120</v>
      </c>
      <c r="K676" t="s">
        <v>1121</v>
      </c>
      <c r="L676" t="s">
        <v>2598</v>
      </c>
      <c r="M676" t="s">
        <v>700</v>
      </c>
      <c r="N676" t="s">
        <v>2445</v>
      </c>
      <c r="O676" t="s">
        <v>2446</v>
      </c>
      <c r="P676" t="s">
        <v>1002</v>
      </c>
      <c r="Q676" t="s">
        <v>2697</v>
      </c>
      <c r="R676">
        <v>1999</v>
      </c>
      <c r="S676" t="s">
        <v>2698</v>
      </c>
      <c r="T676" t="s">
        <v>2699</v>
      </c>
      <c r="U676">
        <v>6</v>
      </c>
      <c r="V676" t="s">
        <v>1126</v>
      </c>
      <c r="W676" t="s">
        <v>1127</v>
      </c>
      <c r="Y676">
        <v>1</v>
      </c>
      <c r="AA676">
        <v>0</v>
      </c>
      <c r="AB676">
        <v>0</v>
      </c>
      <c r="AD676">
        <v>0</v>
      </c>
      <c r="AE676">
        <v>0</v>
      </c>
      <c r="AF676">
        <v>353000</v>
      </c>
      <c r="AG676">
        <v>353000</v>
      </c>
    </row>
    <row r="677" spans="1:33" hidden="1" x14ac:dyDescent="0.25">
      <c r="A677" t="s">
        <v>1115</v>
      </c>
      <c r="B677" t="s">
        <v>700</v>
      </c>
      <c r="C677" t="s">
        <v>163</v>
      </c>
      <c r="D677" t="s">
        <v>1117</v>
      </c>
      <c r="E677">
        <v>1999</v>
      </c>
      <c r="F677" t="s">
        <v>700</v>
      </c>
      <c r="G677" t="s">
        <v>846</v>
      </c>
      <c r="H677" t="s">
        <v>2445</v>
      </c>
      <c r="I677" t="s">
        <v>2446</v>
      </c>
      <c r="J677" t="s">
        <v>1120</v>
      </c>
      <c r="K677" t="s">
        <v>1121</v>
      </c>
      <c r="L677" t="s">
        <v>2598</v>
      </c>
      <c r="M677" t="s">
        <v>873</v>
      </c>
      <c r="P677" t="s">
        <v>1002</v>
      </c>
      <c r="Q677" t="s">
        <v>2700</v>
      </c>
      <c r="R677">
        <v>2000</v>
      </c>
      <c r="S677" t="s">
        <v>2701</v>
      </c>
      <c r="T677" t="s">
        <v>2702</v>
      </c>
      <c r="U677">
        <v>5.73</v>
      </c>
      <c r="V677" t="s">
        <v>1126</v>
      </c>
      <c r="W677" t="s">
        <v>1127</v>
      </c>
      <c r="X677" t="s">
        <v>2703</v>
      </c>
      <c r="Y677">
        <v>1</v>
      </c>
      <c r="Z677" t="s">
        <v>1132</v>
      </c>
      <c r="AA677">
        <v>25123</v>
      </c>
      <c r="AB677">
        <v>0</v>
      </c>
      <c r="AD677">
        <v>0</v>
      </c>
      <c r="AE677">
        <v>0</v>
      </c>
      <c r="AF677">
        <v>258086</v>
      </c>
      <c r="AG677">
        <v>283209</v>
      </c>
    </row>
    <row r="678" spans="1:33" hidden="1" x14ac:dyDescent="0.25">
      <c r="A678" t="s">
        <v>1115</v>
      </c>
      <c r="B678" t="s">
        <v>700</v>
      </c>
      <c r="C678" t="s">
        <v>163</v>
      </c>
      <c r="D678" t="s">
        <v>1117</v>
      </c>
      <c r="E678">
        <v>1999</v>
      </c>
      <c r="F678" t="s">
        <v>700</v>
      </c>
      <c r="G678" t="s">
        <v>846</v>
      </c>
      <c r="H678" t="s">
        <v>2445</v>
      </c>
      <c r="I678" t="s">
        <v>2446</v>
      </c>
      <c r="J678" t="s">
        <v>1120</v>
      </c>
      <c r="K678" t="s">
        <v>1121</v>
      </c>
      <c r="L678" t="s">
        <v>2598</v>
      </c>
      <c r="M678" t="s">
        <v>873</v>
      </c>
      <c r="P678" t="s">
        <v>1002</v>
      </c>
      <c r="Q678" t="s">
        <v>2704</v>
      </c>
      <c r="R678">
        <v>2000</v>
      </c>
      <c r="S678" t="s">
        <v>2701</v>
      </c>
      <c r="T678" t="s">
        <v>2702</v>
      </c>
      <c r="U678">
        <v>5.73</v>
      </c>
      <c r="V678" t="s">
        <v>1126</v>
      </c>
      <c r="W678" t="s">
        <v>1127</v>
      </c>
      <c r="X678" t="s">
        <v>2705</v>
      </c>
      <c r="Y678">
        <v>1</v>
      </c>
      <c r="Z678" t="s">
        <v>1132</v>
      </c>
      <c r="AA678">
        <v>24898</v>
      </c>
      <c r="AB678">
        <v>252</v>
      </c>
      <c r="AD678">
        <v>0</v>
      </c>
      <c r="AE678">
        <v>0</v>
      </c>
      <c r="AF678">
        <v>258364</v>
      </c>
      <c r="AG678">
        <v>283514</v>
      </c>
    </row>
    <row r="679" spans="1:33" hidden="1" x14ac:dyDescent="0.25">
      <c r="A679" t="s">
        <v>1115</v>
      </c>
      <c r="B679" t="s">
        <v>700</v>
      </c>
      <c r="C679" t="s">
        <v>163</v>
      </c>
      <c r="D679" t="s">
        <v>1117</v>
      </c>
      <c r="E679">
        <v>1999</v>
      </c>
      <c r="F679" t="s">
        <v>700</v>
      </c>
      <c r="G679" t="s">
        <v>846</v>
      </c>
      <c r="H679" t="s">
        <v>2445</v>
      </c>
      <c r="I679" t="s">
        <v>2446</v>
      </c>
      <c r="J679" t="s">
        <v>1120</v>
      </c>
      <c r="K679" t="s">
        <v>1121</v>
      </c>
      <c r="L679" t="s">
        <v>2598</v>
      </c>
      <c r="M679" t="s">
        <v>873</v>
      </c>
      <c r="P679" t="s">
        <v>1002</v>
      </c>
      <c r="Q679" t="s">
        <v>2706</v>
      </c>
      <c r="R679">
        <v>2000</v>
      </c>
      <c r="S679" t="s">
        <v>2701</v>
      </c>
      <c r="T679" t="s">
        <v>2702</v>
      </c>
      <c r="U679">
        <v>5.73</v>
      </c>
      <c r="V679" t="s">
        <v>1126</v>
      </c>
      <c r="W679" t="s">
        <v>1127</v>
      </c>
      <c r="X679" t="s">
        <v>2707</v>
      </c>
      <c r="Y679">
        <v>1</v>
      </c>
      <c r="Z679" t="s">
        <v>1132</v>
      </c>
      <c r="AA679">
        <v>25129</v>
      </c>
      <c r="AB679">
        <v>0</v>
      </c>
      <c r="AD679">
        <v>0</v>
      </c>
      <c r="AE679">
        <v>0</v>
      </c>
      <c r="AF679">
        <v>258148</v>
      </c>
      <c r="AG679">
        <v>283277</v>
      </c>
    </row>
    <row r="680" spans="1:33" hidden="1" x14ac:dyDescent="0.25">
      <c r="A680" t="s">
        <v>1115</v>
      </c>
      <c r="B680" t="s">
        <v>700</v>
      </c>
      <c r="C680" t="s">
        <v>163</v>
      </c>
      <c r="D680" t="s">
        <v>1117</v>
      </c>
      <c r="E680">
        <v>2000</v>
      </c>
      <c r="F680" t="s">
        <v>700</v>
      </c>
      <c r="G680" t="s">
        <v>846</v>
      </c>
      <c r="H680" t="s">
        <v>2445</v>
      </c>
      <c r="I680" t="s">
        <v>2446</v>
      </c>
      <c r="J680" t="s">
        <v>1120</v>
      </c>
      <c r="K680" t="s">
        <v>1121</v>
      </c>
      <c r="L680" t="s">
        <v>2598</v>
      </c>
      <c r="M680" t="s">
        <v>867</v>
      </c>
      <c r="N680" t="s">
        <v>2445</v>
      </c>
      <c r="O680" t="s">
        <v>2446</v>
      </c>
      <c r="P680" t="s">
        <v>1002</v>
      </c>
      <c r="Q680" t="s">
        <v>2708</v>
      </c>
      <c r="R680">
        <v>2001</v>
      </c>
      <c r="S680" t="s">
        <v>2709</v>
      </c>
      <c r="T680" t="s">
        <v>2710</v>
      </c>
      <c r="U680">
        <v>6.5</v>
      </c>
      <c r="V680" t="s">
        <v>1126</v>
      </c>
      <c r="W680" t="s">
        <v>1127</v>
      </c>
      <c r="X680" t="s">
        <v>2711</v>
      </c>
      <c r="Y680">
        <v>1</v>
      </c>
      <c r="Z680" t="s">
        <v>1132</v>
      </c>
      <c r="AA680">
        <v>25093</v>
      </c>
      <c r="AB680">
        <v>0</v>
      </c>
      <c r="AD680">
        <v>0</v>
      </c>
      <c r="AE680">
        <v>0</v>
      </c>
      <c r="AF680">
        <v>49600</v>
      </c>
      <c r="AG680">
        <v>74693</v>
      </c>
    </row>
    <row r="681" spans="1:33" hidden="1" x14ac:dyDescent="0.25">
      <c r="A681" t="s">
        <v>1115</v>
      </c>
      <c r="B681" t="s">
        <v>700</v>
      </c>
      <c r="C681" t="s">
        <v>163</v>
      </c>
      <c r="D681" t="s">
        <v>1117</v>
      </c>
      <c r="E681">
        <v>2000</v>
      </c>
      <c r="F681" t="s">
        <v>700</v>
      </c>
      <c r="G681" t="s">
        <v>846</v>
      </c>
      <c r="H681" t="s">
        <v>2445</v>
      </c>
      <c r="I681" t="s">
        <v>2446</v>
      </c>
      <c r="J681" t="s">
        <v>1120</v>
      </c>
      <c r="K681" t="s">
        <v>1121</v>
      </c>
      <c r="L681" t="s">
        <v>2598</v>
      </c>
      <c r="M681" t="s">
        <v>867</v>
      </c>
      <c r="N681" t="s">
        <v>2445</v>
      </c>
      <c r="O681" t="s">
        <v>2446</v>
      </c>
      <c r="P681" t="s">
        <v>1002</v>
      </c>
      <c r="Q681" t="s">
        <v>2712</v>
      </c>
      <c r="R681">
        <v>2001</v>
      </c>
      <c r="S681" t="s">
        <v>2709</v>
      </c>
      <c r="T681" t="s">
        <v>2710</v>
      </c>
      <c r="U681">
        <v>6.5</v>
      </c>
      <c r="V681" t="s">
        <v>1126</v>
      </c>
      <c r="W681" t="s">
        <v>1127</v>
      </c>
      <c r="X681" t="s">
        <v>2713</v>
      </c>
      <c r="Y681">
        <v>1</v>
      </c>
      <c r="Z681" t="s">
        <v>1132</v>
      </c>
      <c r="AA681">
        <v>25133</v>
      </c>
      <c r="AB681">
        <v>0</v>
      </c>
      <c r="AD681">
        <v>0</v>
      </c>
      <c r="AE681">
        <v>0</v>
      </c>
      <c r="AF681">
        <v>49600</v>
      </c>
      <c r="AG681">
        <v>74733</v>
      </c>
    </row>
    <row r="682" spans="1:33" hidden="1" x14ac:dyDescent="0.25">
      <c r="A682" t="s">
        <v>1115</v>
      </c>
      <c r="B682" t="s">
        <v>700</v>
      </c>
      <c r="C682" t="s">
        <v>163</v>
      </c>
      <c r="D682" t="s">
        <v>1117</v>
      </c>
      <c r="E682">
        <v>2000</v>
      </c>
      <c r="F682" t="s">
        <v>700</v>
      </c>
      <c r="G682" t="s">
        <v>846</v>
      </c>
      <c r="H682" t="s">
        <v>2445</v>
      </c>
      <c r="I682" t="s">
        <v>2446</v>
      </c>
      <c r="J682" t="s">
        <v>1120</v>
      </c>
      <c r="K682" t="s">
        <v>1121</v>
      </c>
      <c r="L682" t="s">
        <v>2598</v>
      </c>
      <c r="M682" t="s">
        <v>867</v>
      </c>
      <c r="N682" t="s">
        <v>2445</v>
      </c>
      <c r="O682" t="s">
        <v>2446</v>
      </c>
      <c r="P682" t="s">
        <v>1002</v>
      </c>
      <c r="Q682" t="s">
        <v>2714</v>
      </c>
      <c r="R682">
        <v>2001</v>
      </c>
      <c r="S682" t="s">
        <v>2709</v>
      </c>
      <c r="T682" t="s">
        <v>2710</v>
      </c>
      <c r="U682">
        <v>6.5</v>
      </c>
      <c r="V682" t="s">
        <v>1126</v>
      </c>
      <c r="W682" t="s">
        <v>1127</v>
      </c>
      <c r="X682" t="s">
        <v>2715</v>
      </c>
      <c r="Y682">
        <v>1</v>
      </c>
      <c r="Z682" t="s">
        <v>1132</v>
      </c>
      <c r="AA682">
        <v>25203</v>
      </c>
      <c r="AB682">
        <v>0</v>
      </c>
      <c r="AD682">
        <v>0</v>
      </c>
      <c r="AE682">
        <v>0</v>
      </c>
      <c r="AF682">
        <v>49800</v>
      </c>
      <c r="AG682">
        <v>75003</v>
      </c>
    </row>
    <row r="683" spans="1:33" hidden="1" x14ac:dyDescent="0.25">
      <c r="A683" t="s">
        <v>1115</v>
      </c>
      <c r="B683" t="s">
        <v>700</v>
      </c>
      <c r="C683" t="s">
        <v>163</v>
      </c>
      <c r="D683" t="s">
        <v>1117</v>
      </c>
      <c r="E683">
        <v>2001</v>
      </c>
      <c r="F683" t="s">
        <v>700</v>
      </c>
      <c r="G683" t="s">
        <v>846</v>
      </c>
      <c r="H683" t="s">
        <v>2445</v>
      </c>
      <c r="I683" t="s">
        <v>2446</v>
      </c>
      <c r="J683" t="s">
        <v>1120</v>
      </c>
      <c r="K683" t="s">
        <v>1121</v>
      </c>
      <c r="L683" t="s">
        <v>2598</v>
      </c>
      <c r="M683" t="s">
        <v>700</v>
      </c>
      <c r="N683" t="s">
        <v>2445</v>
      </c>
      <c r="O683" t="s">
        <v>2446</v>
      </c>
      <c r="P683" t="s">
        <v>1002</v>
      </c>
      <c r="Q683" t="s">
        <v>2716</v>
      </c>
      <c r="R683">
        <v>2002</v>
      </c>
      <c r="S683" t="s">
        <v>2717</v>
      </c>
      <c r="T683" t="s">
        <v>2718</v>
      </c>
      <c r="U683">
        <v>7.5</v>
      </c>
      <c r="V683" t="s">
        <v>1126</v>
      </c>
      <c r="W683" t="s">
        <v>1127</v>
      </c>
      <c r="X683" t="s">
        <v>2719</v>
      </c>
      <c r="Y683">
        <v>1</v>
      </c>
      <c r="Z683" t="s">
        <v>1132</v>
      </c>
      <c r="AA683">
        <v>25003</v>
      </c>
      <c r="AB683">
        <v>0</v>
      </c>
      <c r="AD683">
        <v>0</v>
      </c>
      <c r="AE683">
        <v>0</v>
      </c>
      <c r="AF683">
        <v>235853</v>
      </c>
      <c r="AG683">
        <v>260856</v>
      </c>
    </row>
    <row r="684" spans="1:33" hidden="1" x14ac:dyDescent="0.25">
      <c r="A684" t="s">
        <v>1115</v>
      </c>
      <c r="B684" t="s">
        <v>700</v>
      </c>
      <c r="C684" t="s">
        <v>163</v>
      </c>
      <c r="D684" t="s">
        <v>1117</v>
      </c>
      <c r="E684">
        <v>2001</v>
      </c>
      <c r="F684" t="s">
        <v>700</v>
      </c>
      <c r="G684" t="s">
        <v>846</v>
      </c>
      <c r="H684" t="s">
        <v>2445</v>
      </c>
      <c r="I684" t="s">
        <v>2446</v>
      </c>
      <c r="J684" t="s">
        <v>1120</v>
      </c>
      <c r="K684" t="s">
        <v>1121</v>
      </c>
      <c r="L684" t="s">
        <v>2598</v>
      </c>
      <c r="M684" t="s">
        <v>700</v>
      </c>
      <c r="N684" t="s">
        <v>2445</v>
      </c>
      <c r="O684" t="s">
        <v>2446</v>
      </c>
      <c r="P684" t="s">
        <v>1002</v>
      </c>
      <c r="Q684" t="s">
        <v>2720</v>
      </c>
      <c r="R684">
        <v>2002</v>
      </c>
      <c r="S684" t="s">
        <v>2717</v>
      </c>
      <c r="T684" t="s">
        <v>2718</v>
      </c>
      <c r="U684">
        <v>7.5</v>
      </c>
      <c r="V684" t="s">
        <v>1126</v>
      </c>
      <c r="W684" t="s">
        <v>1127</v>
      </c>
      <c r="X684" t="s">
        <v>2721</v>
      </c>
      <c r="Y684">
        <v>1</v>
      </c>
      <c r="Z684" t="s">
        <v>1132</v>
      </c>
      <c r="AA684">
        <v>25072</v>
      </c>
      <c r="AB684">
        <v>0</v>
      </c>
      <c r="AD684">
        <v>0</v>
      </c>
      <c r="AE684">
        <v>0</v>
      </c>
      <c r="AF684">
        <v>236504</v>
      </c>
      <c r="AG684">
        <v>261576</v>
      </c>
    </row>
    <row r="685" spans="1:33" hidden="1" x14ac:dyDescent="0.25">
      <c r="A685" t="s">
        <v>1115</v>
      </c>
      <c r="B685" t="s">
        <v>700</v>
      </c>
      <c r="C685" t="s">
        <v>163</v>
      </c>
      <c r="D685" t="s">
        <v>1117</v>
      </c>
      <c r="E685">
        <v>2001</v>
      </c>
      <c r="F685" t="s">
        <v>700</v>
      </c>
      <c r="G685" t="s">
        <v>846</v>
      </c>
      <c r="H685" t="s">
        <v>2445</v>
      </c>
      <c r="I685" t="s">
        <v>2446</v>
      </c>
      <c r="J685" t="s">
        <v>1120</v>
      </c>
      <c r="K685" t="s">
        <v>1121</v>
      </c>
      <c r="L685" t="s">
        <v>2598</v>
      </c>
      <c r="M685" t="s">
        <v>700</v>
      </c>
      <c r="N685" t="s">
        <v>2445</v>
      </c>
      <c r="O685" t="s">
        <v>2446</v>
      </c>
      <c r="P685" t="s">
        <v>1002</v>
      </c>
      <c r="Q685" t="s">
        <v>2722</v>
      </c>
      <c r="R685">
        <v>2002</v>
      </c>
      <c r="S685" t="s">
        <v>2717</v>
      </c>
      <c r="T685" t="s">
        <v>2718</v>
      </c>
      <c r="U685">
        <v>7.5</v>
      </c>
      <c r="V685" t="s">
        <v>1126</v>
      </c>
      <c r="W685" t="s">
        <v>1127</v>
      </c>
      <c r="X685" t="s">
        <v>2723</v>
      </c>
      <c r="Y685">
        <v>1</v>
      </c>
      <c r="Z685" t="s">
        <v>1132</v>
      </c>
      <c r="AA685">
        <v>25167</v>
      </c>
      <c r="AB685">
        <v>0</v>
      </c>
      <c r="AD685">
        <v>0</v>
      </c>
      <c r="AE685">
        <v>0</v>
      </c>
      <c r="AF685">
        <v>237401</v>
      </c>
      <c r="AG685">
        <v>262568</v>
      </c>
    </row>
    <row r="686" spans="1:33" hidden="1" x14ac:dyDescent="0.25">
      <c r="A686" t="s">
        <v>1115</v>
      </c>
      <c r="B686" t="s">
        <v>700</v>
      </c>
      <c r="C686" t="s">
        <v>163</v>
      </c>
      <c r="D686" t="s">
        <v>1117</v>
      </c>
      <c r="E686">
        <v>2002</v>
      </c>
      <c r="F686" t="s">
        <v>700</v>
      </c>
      <c r="G686" t="s">
        <v>846</v>
      </c>
      <c r="H686" t="s">
        <v>2445</v>
      </c>
      <c r="I686" t="s">
        <v>2446</v>
      </c>
      <c r="J686" t="s">
        <v>1120</v>
      </c>
      <c r="K686" t="s">
        <v>1121</v>
      </c>
      <c r="L686" t="s">
        <v>2598</v>
      </c>
      <c r="M686" t="s">
        <v>849</v>
      </c>
      <c r="N686" t="s">
        <v>2445</v>
      </c>
      <c r="O686" t="s">
        <v>2446</v>
      </c>
      <c r="P686" t="s">
        <v>996</v>
      </c>
      <c r="Q686" t="s">
        <v>2724</v>
      </c>
      <c r="R686">
        <v>2003</v>
      </c>
      <c r="S686" t="s">
        <v>1342</v>
      </c>
      <c r="T686" t="s">
        <v>1342</v>
      </c>
      <c r="U686">
        <v>1.1000000000000001</v>
      </c>
      <c r="V686" t="s">
        <v>1138</v>
      </c>
      <c r="W686" t="s">
        <v>1127</v>
      </c>
      <c r="X686" t="s">
        <v>2725</v>
      </c>
      <c r="Y686">
        <v>1</v>
      </c>
      <c r="AA686">
        <v>0</v>
      </c>
      <c r="AB686">
        <v>0</v>
      </c>
      <c r="AD686">
        <v>0</v>
      </c>
      <c r="AE686">
        <v>0</v>
      </c>
      <c r="AF686">
        <v>1937</v>
      </c>
      <c r="AG686">
        <v>1937</v>
      </c>
    </row>
    <row r="687" spans="1:33" hidden="1" x14ac:dyDescent="0.25">
      <c r="A687" t="s">
        <v>1115</v>
      </c>
      <c r="B687" t="s">
        <v>700</v>
      </c>
      <c r="C687" t="s">
        <v>163</v>
      </c>
      <c r="D687" t="s">
        <v>1117</v>
      </c>
      <c r="E687">
        <v>2002</v>
      </c>
      <c r="F687" t="s">
        <v>700</v>
      </c>
      <c r="G687" t="s">
        <v>846</v>
      </c>
      <c r="H687" t="s">
        <v>2445</v>
      </c>
      <c r="I687" t="s">
        <v>2446</v>
      </c>
      <c r="J687" t="s">
        <v>1120</v>
      </c>
      <c r="K687" t="s">
        <v>1121</v>
      </c>
      <c r="L687" t="s">
        <v>2598</v>
      </c>
      <c r="M687" t="s">
        <v>873</v>
      </c>
      <c r="P687" t="s">
        <v>996</v>
      </c>
      <c r="Q687" t="s">
        <v>2726</v>
      </c>
      <c r="R687">
        <v>2003</v>
      </c>
      <c r="S687" t="s">
        <v>1342</v>
      </c>
      <c r="T687" t="s">
        <v>1342</v>
      </c>
      <c r="U687">
        <v>1.7</v>
      </c>
      <c r="V687" t="s">
        <v>1138</v>
      </c>
      <c r="W687" t="s">
        <v>1127</v>
      </c>
      <c r="Y687">
        <v>1</v>
      </c>
      <c r="AA687">
        <v>0</v>
      </c>
      <c r="AB687">
        <v>0</v>
      </c>
      <c r="AD687">
        <v>0</v>
      </c>
      <c r="AE687">
        <v>0</v>
      </c>
      <c r="AF687">
        <v>24217</v>
      </c>
      <c r="AG687">
        <v>24217</v>
      </c>
    </row>
    <row r="688" spans="1:33" hidden="1" x14ac:dyDescent="0.25">
      <c r="A688" t="s">
        <v>1115</v>
      </c>
      <c r="B688" t="s">
        <v>700</v>
      </c>
      <c r="C688" t="s">
        <v>163</v>
      </c>
      <c r="D688" t="s">
        <v>1117</v>
      </c>
      <c r="E688">
        <v>2002</v>
      </c>
      <c r="F688" t="s">
        <v>700</v>
      </c>
      <c r="G688" t="s">
        <v>846</v>
      </c>
      <c r="H688" t="s">
        <v>2445</v>
      </c>
      <c r="I688" t="s">
        <v>2446</v>
      </c>
      <c r="J688" t="s">
        <v>1120</v>
      </c>
      <c r="K688" t="s">
        <v>1121</v>
      </c>
      <c r="L688" t="s">
        <v>2598</v>
      </c>
      <c r="M688" t="s">
        <v>700</v>
      </c>
      <c r="N688" t="s">
        <v>2445</v>
      </c>
      <c r="O688" t="s">
        <v>2446</v>
      </c>
      <c r="P688" t="s">
        <v>1002</v>
      </c>
      <c r="Q688" t="s">
        <v>2727</v>
      </c>
      <c r="R688">
        <v>2003</v>
      </c>
      <c r="S688" t="s">
        <v>2728</v>
      </c>
      <c r="T688" t="s">
        <v>2729</v>
      </c>
      <c r="U688">
        <v>9.17</v>
      </c>
      <c r="V688" t="s">
        <v>1126</v>
      </c>
      <c r="W688" t="s">
        <v>1127</v>
      </c>
      <c r="Y688">
        <v>1</v>
      </c>
      <c r="AA688">
        <v>0</v>
      </c>
      <c r="AB688">
        <v>0</v>
      </c>
      <c r="AD688">
        <v>0</v>
      </c>
      <c r="AE688">
        <v>0</v>
      </c>
      <c r="AF688">
        <v>745898</v>
      </c>
      <c r="AG688">
        <v>745898</v>
      </c>
    </row>
    <row r="689" spans="1:33" hidden="1" x14ac:dyDescent="0.25">
      <c r="A689" t="s">
        <v>1115</v>
      </c>
      <c r="B689" t="s">
        <v>700</v>
      </c>
      <c r="C689" t="s">
        <v>163</v>
      </c>
      <c r="D689" t="s">
        <v>1117</v>
      </c>
      <c r="E689">
        <v>2003</v>
      </c>
      <c r="F689" t="s">
        <v>700</v>
      </c>
      <c r="G689" t="s">
        <v>846</v>
      </c>
      <c r="H689" t="s">
        <v>2445</v>
      </c>
      <c r="I689" t="s">
        <v>2446</v>
      </c>
      <c r="J689" t="s">
        <v>1120</v>
      </c>
      <c r="K689" t="s">
        <v>1121</v>
      </c>
      <c r="L689" t="s">
        <v>2730</v>
      </c>
      <c r="M689" t="s">
        <v>891</v>
      </c>
      <c r="N689" t="s">
        <v>2445</v>
      </c>
      <c r="O689" t="s">
        <v>2446</v>
      </c>
      <c r="P689" t="s">
        <v>1083</v>
      </c>
      <c r="Q689" t="s">
        <v>2731</v>
      </c>
      <c r="R689">
        <v>2004</v>
      </c>
      <c r="S689" t="s">
        <v>2732</v>
      </c>
      <c r="T689" t="s">
        <v>2732</v>
      </c>
      <c r="U689">
        <v>11.3</v>
      </c>
      <c r="V689" t="s">
        <v>1138</v>
      </c>
      <c r="W689" t="s">
        <v>1127</v>
      </c>
      <c r="Y689">
        <v>1</v>
      </c>
      <c r="AA689">
        <v>0</v>
      </c>
      <c r="AB689">
        <v>0</v>
      </c>
      <c r="AD689">
        <v>0</v>
      </c>
      <c r="AE689">
        <v>0</v>
      </c>
      <c r="AF689">
        <v>10172</v>
      </c>
      <c r="AG689">
        <v>10172</v>
      </c>
    </row>
    <row r="690" spans="1:33" hidden="1" x14ac:dyDescent="0.25">
      <c r="A690" t="s">
        <v>1115</v>
      </c>
      <c r="B690" t="s">
        <v>700</v>
      </c>
      <c r="C690" t="s">
        <v>163</v>
      </c>
      <c r="D690" t="s">
        <v>1117</v>
      </c>
      <c r="E690">
        <v>2003</v>
      </c>
      <c r="F690" t="s">
        <v>700</v>
      </c>
      <c r="G690" t="s">
        <v>846</v>
      </c>
      <c r="H690" t="s">
        <v>2445</v>
      </c>
      <c r="I690" t="s">
        <v>2446</v>
      </c>
      <c r="J690" t="s">
        <v>1120</v>
      </c>
      <c r="K690" t="s">
        <v>1121</v>
      </c>
      <c r="L690" t="s">
        <v>2598</v>
      </c>
      <c r="M690" t="s">
        <v>700</v>
      </c>
      <c r="N690" t="s">
        <v>2445</v>
      </c>
      <c r="O690" t="s">
        <v>2446</v>
      </c>
      <c r="P690" t="s">
        <v>1002</v>
      </c>
      <c r="Q690" t="s">
        <v>2733</v>
      </c>
      <c r="R690">
        <v>2004</v>
      </c>
      <c r="S690" t="s">
        <v>2057</v>
      </c>
      <c r="T690" t="s">
        <v>2734</v>
      </c>
      <c r="U690">
        <v>6.66</v>
      </c>
      <c r="V690" t="s">
        <v>1126</v>
      </c>
      <c r="W690" t="s">
        <v>1127</v>
      </c>
      <c r="Y690">
        <v>1</v>
      </c>
      <c r="AA690">
        <v>0</v>
      </c>
      <c r="AB690">
        <v>0</v>
      </c>
      <c r="AD690">
        <v>0</v>
      </c>
      <c r="AE690">
        <v>0</v>
      </c>
      <c r="AF690">
        <v>1064000</v>
      </c>
      <c r="AG690">
        <v>1064000</v>
      </c>
    </row>
    <row r="691" spans="1:33" hidden="1" x14ac:dyDescent="0.25">
      <c r="A691" t="s">
        <v>1115</v>
      </c>
      <c r="B691" t="s">
        <v>700</v>
      </c>
      <c r="C691" t="s">
        <v>163</v>
      </c>
      <c r="D691" t="s">
        <v>1117</v>
      </c>
      <c r="E691">
        <v>2004</v>
      </c>
      <c r="F691" t="s">
        <v>700</v>
      </c>
      <c r="G691" t="s">
        <v>846</v>
      </c>
      <c r="H691" t="s">
        <v>2445</v>
      </c>
      <c r="I691" t="s">
        <v>2446</v>
      </c>
      <c r="J691" t="s">
        <v>1120</v>
      </c>
      <c r="K691" t="s">
        <v>1121</v>
      </c>
      <c r="L691" t="s">
        <v>2730</v>
      </c>
      <c r="M691" t="s">
        <v>891</v>
      </c>
      <c r="N691" t="s">
        <v>2445</v>
      </c>
      <c r="O691" t="s">
        <v>2446</v>
      </c>
      <c r="P691" t="s">
        <v>1083</v>
      </c>
      <c r="Q691" t="s">
        <v>2735</v>
      </c>
      <c r="R691">
        <v>2005</v>
      </c>
      <c r="S691" t="s">
        <v>2736</v>
      </c>
      <c r="T691" t="s">
        <v>2736</v>
      </c>
      <c r="U691">
        <v>11.5</v>
      </c>
      <c r="V691" t="s">
        <v>1138</v>
      </c>
      <c r="W691" t="s">
        <v>1127</v>
      </c>
      <c r="Y691">
        <v>1</v>
      </c>
      <c r="AA691">
        <v>0</v>
      </c>
      <c r="AB691">
        <v>0</v>
      </c>
      <c r="AD691">
        <v>0</v>
      </c>
      <c r="AE691">
        <v>0</v>
      </c>
      <c r="AF691">
        <v>20000</v>
      </c>
      <c r="AG691">
        <v>20000</v>
      </c>
    </row>
    <row r="692" spans="1:33" hidden="1" x14ac:dyDescent="0.25">
      <c r="A692" t="s">
        <v>1115</v>
      </c>
      <c r="B692" t="s">
        <v>700</v>
      </c>
      <c r="C692" t="s">
        <v>163</v>
      </c>
      <c r="D692" t="s">
        <v>1117</v>
      </c>
      <c r="E692">
        <v>2004</v>
      </c>
      <c r="F692" t="s">
        <v>700</v>
      </c>
      <c r="G692" t="s">
        <v>846</v>
      </c>
      <c r="H692" t="s">
        <v>2445</v>
      </c>
      <c r="I692" t="s">
        <v>2446</v>
      </c>
      <c r="J692" t="s">
        <v>1120</v>
      </c>
      <c r="K692" t="s">
        <v>1121</v>
      </c>
      <c r="L692" t="s">
        <v>2598</v>
      </c>
      <c r="M692" t="s">
        <v>700</v>
      </c>
      <c r="N692" t="s">
        <v>2445</v>
      </c>
      <c r="O692" t="s">
        <v>2446</v>
      </c>
      <c r="P692" t="s">
        <v>1002</v>
      </c>
      <c r="Q692" t="s">
        <v>2737</v>
      </c>
      <c r="R692">
        <v>2005</v>
      </c>
      <c r="S692" t="s">
        <v>2738</v>
      </c>
      <c r="T692" t="s">
        <v>2739</v>
      </c>
      <c r="U692">
        <v>6.9</v>
      </c>
      <c r="V692" t="s">
        <v>1126</v>
      </c>
      <c r="W692" t="s">
        <v>1127</v>
      </c>
      <c r="Y692">
        <v>1</v>
      </c>
      <c r="AA692">
        <v>0</v>
      </c>
      <c r="AB692">
        <v>0</v>
      </c>
      <c r="AD692">
        <v>0</v>
      </c>
      <c r="AE692">
        <v>0</v>
      </c>
      <c r="AF692">
        <v>980000</v>
      </c>
      <c r="AG692">
        <v>980000</v>
      </c>
    </row>
    <row r="693" spans="1:33" hidden="1" x14ac:dyDescent="0.25">
      <c r="A693" t="s">
        <v>1115</v>
      </c>
      <c r="B693" t="s">
        <v>700</v>
      </c>
      <c r="C693" t="s">
        <v>163</v>
      </c>
      <c r="D693" t="s">
        <v>1117</v>
      </c>
      <c r="E693">
        <v>2005</v>
      </c>
      <c r="F693" t="s">
        <v>700</v>
      </c>
      <c r="G693" t="s">
        <v>846</v>
      </c>
      <c r="H693" t="s">
        <v>2445</v>
      </c>
      <c r="I693" t="s">
        <v>2446</v>
      </c>
      <c r="J693" t="s">
        <v>1120</v>
      </c>
      <c r="K693" t="s">
        <v>1121</v>
      </c>
      <c r="L693" t="s">
        <v>2730</v>
      </c>
      <c r="M693" t="s">
        <v>891</v>
      </c>
      <c r="N693" t="s">
        <v>2445</v>
      </c>
      <c r="O693" t="s">
        <v>2446</v>
      </c>
      <c r="P693" t="s">
        <v>1083</v>
      </c>
      <c r="Q693" t="s">
        <v>2740</v>
      </c>
      <c r="R693">
        <v>2006</v>
      </c>
      <c r="S693" t="s">
        <v>2741</v>
      </c>
      <c r="T693" t="s">
        <v>2741</v>
      </c>
      <c r="U693">
        <v>8.6999999999999993</v>
      </c>
      <c r="V693" t="s">
        <v>1138</v>
      </c>
      <c r="W693" t="s">
        <v>1127</v>
      </c>
      <c r="Y693">
        <v>1</v>
      </c>
      <c r="AA693">
        <v>0</v>
      </c>
      <c r="AB693">
        <v>0</v>
      </c>
      <c r="AD693">
        <v>0</v>
      </c>
      <c r="AE693">
        <v>0</v>
      </c>
      <c r="AF693">
        <v>27775</v>
      </c>
      <c r="AG693">
        <v>27775</v>
      </c>
    </row>
    <row r="694" spans="1:33" hidden="1" x14ac:dyDescent="0.25">
      <c r="A694" t="s">
        <v>1115</v>
      </c>
      <c r="B694" t="s">
        <v>700</v>
      </c>
      <c r="C694" t="s">
        <v>163</v>
      </c>
      <c r="D694" t="s">
        <v>1117</v>
      </c>
      <c r="E694">
        <v>2005</v>
      </c>
      <c r="F694" t="s">
        <v>700</v>
      </c>
      <c r="G694" t="s">
        <v>846</v>
      </c>
      <c r="H694" t="s">
        <v>2445</v>
      </c>
      <c r="I694" t="s">
        <v>2446</v>
      </c>
      <c r="J694" t="s">
        <v>1120</v>
      </c>
      <c r="K694" t="s">
        <v>1121</v>
      </c>
      <c r="L694" t="s">
        <v>2598</v>
      </c>
      <c r="M694" t="s">
        <v>700</v>
      </c>
      <c r="N694" t="s">
        <v>2445</v>
      </c>
      <c r="O694" t="s">
        <v>2446</v>
      </c>
      <c r="P694" t="s">
        <v>1002</v>
      </c>
      <c r="Q694" t="s">
        <v>2742</v>
      </c>
      <c r="R694">
        <v>2006</v>
      </c>
      <c r="S694" t="s">
        <v>2743</v>
      </c>
      <c r="T694" t="s">
        <v>2744</v>
      </c>
      <c r="U694">
        <v>7.67</v>
      </c>
      <c r="V694" t="s">
        <v>1126</v>
      </c>
      <c r="W694" t="s">
        <v>1127</v>
      </c>
      <c r="Y694">
        <v>1</v>
      </c>
      <c r="AA694">
        <v>0</v>
      </c>
      <c r="AB694">
        <v>0</v>
      </c>
      <c r="AD694">
        <v>0</v>
      </c>
      <c r="AE694">
        <v>0</v>
      </c>
      <c r="AF694">
        <v>345500</v>
      </c>
      <c r="AG694">
        <v>345500</v>
      </c>
    </row>
    <row r="695" spans="1:33" hidden="1" x14ac:dyDescent="0.25">
      <c r="A695" t="s">
        <v>1115</v>
      </c>
      <c r="B695" t="s">
        <v>700</v>
      </c>
      <c r="C695" t="s">
        <v>163</v>
      </c>
      <c r="D695" t="s">
        <v>1117</v>
      </c>
      <c r="E695">
        <v>2006</v>
      </c>
      <c r="F695" t="s">
        <v>700</v>
      </c>
      <c r="G695" t="s">
        <v>846</v>
      </c>
      <c r="H695" t="s">
        <v>2445</v>
      </c>
      <c r="I695" t="s">
        <v>2446</v>
      </c>
      <c r="J695" t="s">
        <v>1120</v>
      </c>
      <c r="K695" t="s">
        <v>1121</v>
      </c>
      <c r="L695" t="s">
        <v>2730</v>
      </c>
      <c r="M695" t="s">
        <v>891</v>
      </c>
      <c r="N695" t="s">
        <v>2445</v>
      </c>
      <c r="O695" t="s">
        <v>2446</v>
      </c>
      <c r="P695" t="s">
        <v>1083</v>
      </c>
      <c r="Q695" t="s">
        <v>2745</v>
      </c>
      <c r="R695">
        <v>2007</v>
      </c>
      <c r="S695" t="s">
        <v>2746</v>
      </c>
      <c r="T695" t="s">
        <v>2746</v>
      </c>
      <c r="U695">
        <v>10.199999999999999</v>
      </c>
      <c r="V695" t="s">
        <v>1138</v>
      </c>
      <c r="W695" t="s">
        <v>1127</v>
      </c>
      <c r="Y695">
        <v>1</v>
      </c>
      <c r="AA695">
        <v>0</v>
      </c>
      <c r="AB695">
        <v>0</v>
      </c>
      <c r="AD695">
        <v>0</v>
      </c>
      <c r="AE695">
        <v>0</v>
      </c>
      <c r="AF695">
        <v>35253</v>
      </c>
      <c r="AG695">
        <v>35253</v>
      </c>
    </row>
    <row r="696" spans="1:33" hidden="1" x14ac:dyDescent="0.25">
      <c r="A696" t="s">
        <v>1115</v>
      </c>
      <c r="B696" t="s">
        <v>700</v>
      </c>
      <c r="C696" t="s">
        <v>163</v>
      </c>
      <c r="D696" t="s">
        <v>1117</v>
      </c>
      <c r="E696">
        <v>2006</v>
      </c>
      <c r="F696" t="s">
        <v>700</v>
      </c>
      <c r="G696" t="s">
        <v>846</v>
      </c>
      <c r="H696" t="s">
        <v>2445</v>
      </c>
      <c r="I696" t="s">
        <v>2446</v>
      </c>
      <c r="J696" t="s">
        <v>1120</v>
      </c>
      <c r="K696" t="s">
        <v>1121</v>
      </c>
      <c r="L696" t="s">
        <v>2598</v>
      </c>
      <c r="M696" t="s">
        <v>700</v>
      </c>
      <c r="N696" t="s">
        <v>2445</v>
      </c>
      <c r="O696" t="s">
        <v>2446</v>
      </c>
      <c r="P696" t="s">
        <v>1002</v>
      </c>
      <c r="Q696" t="s">
        <v>2747</v>
      </c>
      <c r="R696">
        <v>2007</v>
      </c>
      <c r="S696" t="s">
        <v>2748</v>
      </c>
      <c r="T696" t="s">
        <v>2749</v>
      </c>
      <c r="U696">
        <v>7.85</v>
      </c>
      <c r="V696" t="s">
        <v>1126</v>
      </c>
      <c r="W696" t="s">
        <v>1127</v>
      </c>
      <c r="Y696">
        <v>1</v>
      </c>
      <c r="AA696">
        <v>0</v>
      </c>
      <c r="AB696">
        <v>0</v>
      </c>
      <c r="AD696">
        <v>0</v>
      </c>
      <c r="AE696">
        <v>0</v>
      </c>
      <c r="AF696">
        <v>949902</v>
      </c>
      <c r="AG696">
        <v>949902</v>
      </c>
    </row>
    <row r="697" spans="1:33" hidden="1" x14ac:dyDescent="0.25">
      <c r="A697" t="s">
        <v>1115</v>
      </c>
      <c r="B697" t="s">
        <v>700</v>
      </c>
      <c r="C697" t="s">
        <v>163</v>
      </c>
      <c r="D697" t="s">
        <v>1117</v>
      </c>
      <c r="E697">
        <v>2007</v>
      </c>
      <c r="F697" t="s">
        <v>700</v>
      </c>
      <c r="G697" t="s">
        <v>846</v>
      </c>
      <c r="H697" t="s">
        <v>2445</v>
      </c>
      <c r="I697" t="s">
        <v>2446</v>
      </c>
      <c r="J697" t="s">
        <v>1120</v>
      </c>
      <c r="K697" t="s">
        <v>1121</v>
      </c>
      <c r="L697" t="s">
        <v>2730</v>
      </c>
      <c r="M697" t="s">
        <v>891</v>
      </c>
      <c r="N697" t="s">
        <v>2445</v>
      </c>
      <c r="O697" t="s">
        <v>2446</v>
      </c>
      <c r="P697" t="s">
        <v>1083</v>
      </c>
      <c r="Q697" t="s">
        <v>2750</v>
      </c>
      <c r="R697">
        <v>2008</v>
      </c>
      <c r="S697" t="s">
        <v>2751</v>
      </c>
      <c r="T697" t="s">
        <v>2751</v>
      </c>
      <c r="U697">
        <v>13</v>
      </c>
      <c r="V697" t="s">
        <v>1138</v>
      </c>
      <c r="W697" t="s">
        <v>1127</v>
      </c>
      <c r="Y697">
        <v>1</v>
      </c>
      <c r="AA697">
        <v>0</v>
      </c>
      <c r="AB697">
        <v>0</v>
      </c>
      <c r="AD697">
        <v>0</v>
      </c>
      <c r="AE697">
        <v>0</v>
      </c>
      <c r="AF697">
        <v>18510</v>
      </c>
      <c r="AG697">
        <v>18510</v>
      </c>
    </row>
    <row r="698" spans="1:33" hidden="1" x14ac:dyDescent="0.25">
      <c r="A698" t="s">
        <v>1115</v>
      </c>
      <c r="B698" t="s">
        <v>700</v>
      </c>
      <c r="C698" t="s">
        <v>163</v>
      </c>
      <c r="D698" t="s">
        <v>1117</v>
      </c>
      <c r="E698">
        <v>2007</v>
      </c>
      <c r="F698" t="s">
        <v>700</v>
      </c>
      <c r="G698" t="s">
        <v>846</v>
      </c>
      <c r="H698" t="s">
        <v>2445</v>
      </c>
      <c r="I698" t="s">
        <v>2446</v>
      </c>
      <c r="J698" t="s">
        <v>1120</v>
      </c>
      <c r="K698" t="s">
        <v>1121</v>
      </c>
      <c r="L698" t="s">
        <v>2598</v>
      </c>
      <c r="M698" t="s">
        <v>700</v>
      </c>
      <c r="N698" t="s">
        <v>2445</v>
      </c>
      <c r="O698" t="s">
        <v>2446</v>
      </c>
      <c r="P698" t="s">
        <v>1002</v>
      </c>
      <c r="Q698" t="s">
        <v>2752</v>
      </c>
      <c r="R698">
        <v>2008</v>
      </c>
      <c r="S698" t="s">
        <v>2568</v>
      </c>
      <c r="T698" t="s">
        <v>2568</v>
      </c>
      <c r="U698">
        <v>5</v>
      </c>
      <c r="V698" t="s">
        <v>1126</v>
      </c>
      <c r="W698" t="s">
        <v>1127</v>
      </c>
      <c r="X698" t="s">
        <v>2753</v>
      </c>
      <c r="Y698">
        <v>1</v>
      </c>
      <c r="AA698">
        <v>0</v>
      </c>
      <c r="AB698">
        <v>0</v>
      </c>
      <c r="AD698">
        <v>0</v>
      </c>
      <c r="AE698">
        <v>0</v>
      </c>
      <c r="AF698">
        <v>500000</v>
      </c>
      <c r="AG698">
        <v>500000</v>
      </c>
    </row>
    <row r="699" spans="1:33" hidden="1" x14ac:dyDescent="0.25">
      <c r="A699" t="s">
        <v>1115</v>
      </c>
      <c r="B699" t="s">
        <v>700</v>
      </c>
      <c r="C699" t="s">
        <v>163</v>
      </c>
      <c r="D699" t="s">
        <v>1117</v>
      </c>
      <c r="E699">
        <v>2008</v>
      </c>
      <c r="F699" t="s">
        <v>700</v>
      </c>
      <c r="G699" t="s">
        <v>846</v>
      </c>
      <c r="H699" t="s">
        <v>2445</v>
      </c>
      <c r="I699" t="s">
        <v>2446</v>
      </c>
      <c r="J699" t="s">
        <v>1120</v>
      </c>
      <c r="K699" t="s">
        <v>1121</v>
      </c>
      <c r="L699" t="s">
        <v>2730</v>
      </c>
      <c r="M699" t="s">
        <v>891</v>
      </c>
      <c r="N699" t="s">
        <v>2445</v>
      </c>
      <c r="O699" t="s">
        <v>2446</v>
      </c>
      <c r="P699" t="s">
        <v>1083</v>
      </c>
      <c r="Q699" t="s">
        <v>2754</v>
      </c>
      <c r="R699">
        <v>2009</v>
      </c>
      <c r="S699" t="s">
        <v>2755</v>
      </c>
      <c r="T699" t="s">
        <v>2755</v>
      </c>
      <c r="U699">
        <v>10.9</v>
      </c>
      <c r="V699" t="s">
        <v>1138</v>
      </c>
      <c r="W699" t="s">
        <v>1127</v>
      </c>
      <c r="Y699">
        <v>1</v>
      </c>
      <c r="AA699">
        <v>0</v>
      </c>
      <c r="AB699">
        <v>0</v>
      </c>
      <c r="AD699">
        <v>0</v>
      </c>
      <c r="AE699">
        <v>0</v>
      </c>
      <c r="AF699">
        <v>39450</v>
      </c>
      <c r="AG699">
        <v>39450</v>
      </c>
    </row>
    <row r="700" spans="1:33" hidden="1" x14ac:dyDescent="0.25">
      <c r="A700" t="s">
        <v>1115</v>
      </c>
      <c r="B700" t="s">
        <v>700</v>
      </c>
      <c r="C700" t="s">
        <v>163</v>
      </c>
      <c r="D700" t="s">
        <v>1117</v>
      </c>
      <c r="E700">
        <v>2008</v>
      </c>
      <c r="F700" t="s">
        <v>700</v>
      </c>
      <c r="G700" t="s">
        <v>846</v>
      </c>
      <c r="H700" t="s">
        <v>2445</v>
      </c>
      <c r="I700" t="s">
        <v>2446</v>
      </c>
      <c r="J700" t="s">
        <v>1120</v>
      </c>
      <c r="K700" t="s">
        <v>1121</v>
      </c>
      <c r="L700" t="s">
        <v>2598</v>
      </c>
      <c r="M700" t="s">
        <v>700</v>
      </c>
      <c r="N700" t="s">
        <v>2445</v>
      </c>
      <c r="O700" t="s">
        <v>2446</v>
      </c>
      <c r="P700" t="s">
        <v>1002</v>
      </c>
      <c r="Q700" t="s">
        <v>2756</v>
      </c>
      <c r="R700">
        <v>2009</v>
      </c>
      <c r="S700" t="s">
        <v>1545</v>
      </c>
      <c r="T700" t="s">
        <v>1545</v>
      </c>
      <c r="U700">
        <v>6.5</v>
      </c>
      <c r="V700" t="s">
        <v>1126</v>
      </c>
      <c r="W700" t="s">
        <v>1127</v>
      </c>
      <c r="X700" t="s">
        <v>2757</v>
      </c>
      <c r="Y700">
        <v>1</v>
      </c>
      <c r="AA700">
        <v>0</v>
      </c>
      <c r="AB700">
        <v>0</v>
      </c>
      <c r="AD700">
        <v>0</v>
      </c>
      <c r="AE700">
        <v>0</v>
      </c>
      <c r="AF700">
        <v>906200</v>
      </c>
      <c r="AG700">
        <v>906200</v>
      </c>
    </row>
    <row r="701" spans="1:33" hidden="1" x14ac:dyDescent="0.25">
      <c r="A701" t="s">
        <v>1115</v>
      </c>
      <c r="B701" t="s">
        <v>700</v>
      </c>
      <c r="C701" t="s">
        <v>163</v>
      </c>
      <c r="D701" t="s">
        <v>1117</v>
      </c>
      <c r="E701">
        <v>2009</v>
      </c>
      <c r="F701" t="s">
        <v>700</v>
      </c>
      <c r="G701" t="s">
        <v>846</v>
      </c>
      <c r="H701" t="s">
        <v>2445</v>
      </c>
      <c r="I701" t="s">
        <v>2446</v>
      </c>
      <c r="J701" t="s">
        <v>1120</v>
      </c>
      <c r="K701" t="s">
        <v>1121</v>
      </c>
      <c r="L701" t="s">
        <v>2730</v>
      </c>
      <c r="M701" t="s">
        <v>891</v>
      </c>
      <c r="N701" t="s">
        <v>2445</v>
      </c>
      <c r="O701" t="s">
        <v>2446</v>
      </c>
      <c r="P701" t="s">
        <v>1083</v>
      </c>
      <c r="Q701" t="s">
        <v>2758</v>
      </c>
      <c r="R701">
        <v>2010</v>
      </c>
      <c r="S701" t="s">
        <v>2759</v>
      </c>
      <c r="T701" t="s">
        <v>2759</v>
      </c>
      <c r="U701">
        <v>10.5</v>
      </c>
      <c r="V701" t="s">
        <v>1138</v>
      </c>
      <c r="W701" t="s">
        <v>1127</v>
      </c>
      <c r="Y701">
        <v>1</v>
      </c>
      <c r="AA701">
        <v>0</v>
      </c>
      <c r="AB701">
        <v>0</v>
      </c>
      <c r="AD701">
        <v>0</v>
      </c>
      <c r="AE701">
        <v>0</v>
      </c>
      <c r="AF701">
        <v>38800</v>
      </c>
      <c r="AG701">
        <v>38800</v>
      </c>
    </row>
    <row r="702" spans="1:33" hidden="1" x14ac:dyDescent="0.25">
      <c r="A702" t="s">
        <v>1115</v>
      </c>
      <c r="B702" t="s">
        <v>700</v>
      </c>
      <c r="C702" t="s">
        <v>163</v>
      </c>
      <c r="D702" t="s">
        <v>1117</v>
      </c>
      <c r="E702">
        <v>2009</v>
      </c>
      <c r="F702" t="s">
        <v>700</v>
      </c>
      <c r="G702" t="s">
        <v>846</v>
      </c>
      <c r="H702" t="s">
        <v>2445</v>
      </c>
      <c r="I702" t="s">
        <v>2446</v>
      </c>
      <c r="J702" t="s">
        <v>1120</v>
      </c>
      <c r="K702" t="s">
        <v>1121</v>
      </c>
      <c r="L702" t="s">
        <v>2598</v>
      </c>
      <c r="M702" t="s">
        <v>700</v>
      </c>
      <c r="N702" t="s">
        <v>2445</v>
      </c>
      <c r="O702" t="s">
        <v>2446</v>
      </c>
      <c r="P702" t="s">
        <v>1002</v>
      </c>
      <c r="Q702" t="s">
        <v>2760</v>
      </c>
      <c r="R702">
        <v>2010</v>
      </c>
      <c r="S702" t="s">
        <v>2571</v>
      </c>
      <c r="T702" t="s">
        <v>2571</v>
      </c>
      <c r="V702" t="s">
        <v>1126</v>
      </c>
      <c r="W702" t="s">
        <v>1127</v>
      </c>
      <c r="Y702">
        <v>1</v>
      </c>
      <c r="AA702">
        <v>0</v>
      </c>
      <c r="AB702">
        <v>0</v>
      </c>
      <c r="AD702">
        <v>0</v>
      </c>
      <c r="AE702">
        <v>0</v>
      </c>
      <c r="AF702">
        <v>1000000</v>
      </c>
      <c r="AG702">
        <v>1000000</v>
      </c>
    </row>
    <row r="703" spans="1:33" hidden="1" x14ac:dyDescent="0.25">
      <c r="A703" t="s">
        <v>1115</v>
      </c>
      <c r="B703" t="s">
        <v>700</v>
      </c>
      <c r="C703" t="s">
        <v>163</v>
      </c>
      <c r="D703" t="s">
        <v>1117</v>
      </c>
      <c r="E703">
        <v>2010</v>
      </c>
      <c r="F703" t="s">
        <v>700</v>
      </c>
      <c r="G703" t="s">
        <v>846</v>
      </c>
      <c r="H703" t="s">
        <v>2445</v>
      </c>
      <c r="I703" t="s">
        <v>2446</v>
      </c>
      <c r="J703" t="s">
        <v>1120</v>
      </c>
      <c r="K703" t="s">
        <v>1121</v>
      </c>
      <c r="L703" t="s">
        <v>2730</v>
      </c>
      <c r="M703" t="s">
        <v>891</v>
      </c>
      <c r="N703" t="s">
        <v>2445</v>
      </c>
      <c r="O703" t="s">
        <v>2446</v>
      </c>
      <c r="P703" t="s">
        <v>1083</v>
      </c>
      <c r="Q703" t="s">
        <v>2761</v>
      </c>
      <c r="R703">
        <v>2011</v>
      </c>
      <c r="S703" t="s">
        <v>2762</v>
      </c>
      <c r="T703" t="s">
        <v>2762</v>
      </c>
      <c r="U703">
        <v>10.8</v>
      </c>
      <c r="V703" t="s">
        <v>1138</v>
      </c>
      <c r="W703" t="s">
        <v>1127</v>
      </c>
      <c r="Y703">
        <v>1</v>
      </c>
      <c r="AA703">
        <v>0</v>
      </c>
      <c r="AB703">
        <v>0</v>
      </c>
      <c r="AD703">
        <v>0</v>
      </c>
      <c r="AE703">
        <v>0</v>
      </c>
      <c r="AF703">
        <v>40000</v>
      </c>
      <c r="AG703">
        <v>40000</v>
      </c>
    </row>
    <row r="704" spans="1:33" hidden="1" x14ac:dyDescent="0.25">
      <c r="A704" t="s">
        <v>1115</v>
      </c>
      <c r="B704" t="s">
        <v>700</v>
      </c>
      <c r="C704" t="s">
        <v>163</v>
      </c>
      <c r="D704" t="s">
        <v>1117</v>
      </c>
      <c r="E704">
        <v>2010</v>
      </c>
      <c r="F704" t="s">
        <v>700</v>
      </c>
      <c r="G704" t="s">
        <v>846</v>
      </c>
      <c r="H704" t="s">
        <v>2445</v>
      </c>
      <c r="I704" t="s">
        <v>2446</v>
      </c>
      <c r="J704" t="s">
        <v>1120</v>
      </c>
      <c r="K704" t="s">
        <v>1121</v>
      </c>
      <c r="L704" t="s">
        <v>2598</v>
      </c>
      <c r="M704" t="s">
        <v>700</v>
      </c>
      <c r="N704" t="s">
        <v>2445</v>
      </c>
      <c r="O704" t="s">
        <v>2446</v>
      </c>
      <c r="P704" t="s">
        <v>1002</v>
      </c>
      <c r="Q704" t="s">
        <v>2763</v>
      </c>
      <c r="R704">
        <v>2011</v>
      </c>
      <c r="S704" t="s">
        <v>2764</v>
      </c>
      <c r="T704" t="s">
        <v>2765</v>
      </c>
      <c r="U704">
        <v>7</v>
      </c>
      <c r="V704" t="s">
        <v>1126</v>
      </c>
      <c r="W704" t="s">
        <v>1127</v>
      </c>
      <c r="Y704">
        <v>1</v>
      </c>
      <c r="AA704">
        <v>0</v>
      </c>
      <c r="AB704">
        <v>0</v>
      </c>
      <c r="AD704">
        <v>0</v>
      </c>
      <c r="AE704">
        <v>0</v>
      </c>
      <c r="AF704">
        <v>800000</v>
      </c>
      <c r="AG704">
        <v>800000</v>
      </c>
    </row>
    <row r="705" spans="1:33" hidden="1" x14ac:dyDescent="0.25">
      <c r="A705" t="s">
        <v>1115</v>
      </c>
      <c r="B705" t="s">
        <v>700</v>
      </c>
      <c r="C705" t="s">
        <v>163</v>
      </c>
      <c r="D705" t="s">
        <v>1117</v>
      </c>
      <c r="E705">
        <v>2011</v>
      </c>
      <c r="F705" t="s">
        <v>700</v>
      </c>
      <c r="G705" t="s">
        <v>846</v>
      </c>
      <c r="H705" t="s">
        <v>2445</v>
      </c>
      <c r="I705" t="s">
        <v>2446</v>
      </c>
      <c r="J705" t="s">
        <v>1120</v>
      </c>
      <c r="K705" t="s">
        <v>1121</v>
      </c>
      <c r="L705" t="s">
        <v>2730</v>
      </c>
      <c r="M705" t="s">
        <v>891</v>
      </c>
      <c r="N705" t="s">
        <v>2445</v>
      </c>
      <c r="O705" t="s">
        <v>2446</v>
      </c>
      <c r="P705" t="s">
        <v>1083</v>
      </c>
      <c r="Q705" t="s">
        <v>2766</v>
      </c>
      <c r="R705">
        <v>2012</v>
      </c>
      <c r="S705" t="s">
        <v>2767</v>
      </c>
      <c r="T705" t="s">
        <v>2767</v>
      </c>
      <c r="V705" t="s">
        <v>1138</v>
      </c>
      <c r="W705" t="s">
        <v>1127</v>
      </c>
      <c r="Y705">
        <v>1</v>
      </c>
      <c r="AA705">
        <v>0</v>
      </c>
      <c r="AB705">
        <v>0</v>
      </c>
      <c r="AD705">
        <v>0</v>
      </c>
      <c r="AE705">
        <v>0</v>
      </c>
      <c r="AF705">
        <v>10000</v>
      </c>
      <c r="AG705">
        <v>10000</v>
      </c>
    </row>
    <row r="706" spans="1:33" hidden="1" x14ac:dyDescent="0.25">
      <c r="A706" t="s">
        <v>1115</v>
      </c>
      <c r="B706" t="s">
        <v>700</v>
      </c>
      <c r="C706" t="s">
        <v>163</v>
      </c>
      <c r="D706" t="s">
        <v>1117</v>
      </c>
      <c r="E706">
        <v>2011</v>
      </c>
      <c r="F706" t="s">
        <v>700</v>
      </c>
      <c r="G706" t="s">
        <v>846</v>
      </c>
      <c r="H706" t="s">
        <v>2445</v>
      </c>
      <c r="I706" t="s">
        <v>2446</v>
      </c>
      <c r="J706" t="s">
        <v>1120</v>
      </c>
      <c r="K706" t="s">
        <v>1121</v>
      </c>
      <c r="L706" t="s">
        <v>2598</v>
      </c>
      <c r="M706" t="s">
        <v>700</v>
      </c>
      <c r="N706" t="s">
        <v>2445</v>
      </c>
      <c r="O706" t="s">
        <v>2446</v>
      </c>
      <c r="P706" t="s">
        <v>1002</v>
      </c>
      <c r="Q706" t="s">
        <v>2768</v>
      </c>
      <c r="R706">
        <v>2012</v>
      </c>
      <c r="S706" t="s">
        <v>2769</v>
      </c>
      <c r="T706" t="s">
        <v>2770</v>
      </c>
      <c r="U706">
        <v>7.16</v>
      </c>
      <c r="V706" t="s">
        <v>1126</v>
      </c>
      <c r="W706" t="s">
        <v>1127</v>
      </c>
      <c r="Y706">
        <v>1</v>
      </c>
      <c r="AA706">
        <v>0</v>
      </c>
      <c r="AB706">
        <v>0</v>
      </c>
      <c r="AD706">
        <v>0</v>
      </c>
      <c r="AE706">
        <v>0</v>
      </c>
      <c r="AF706">
        <v>235000</v>
      </c>
      <c r="AG706">
        <v>235000</v>
      </c>
    </row>
    <row r="707" spans="1:33" hidden="1" x14ac:dyDescent="0.25">
      <c r="A707" t="s">
        <v>1115</v>
      </c>
      <c r="B707" t="s">
        <v>700</v>
      </c>
      <c r="C707" t="s">
        <v>163</v>
      </c>
      <c r="D707" t="s">
        <v>1117</v>
      </c>
      <c r="E707">
        <v>2012</v>
      </c>
      <c r="F707" t="s">
        <v>700</v>
      </c>
      <c r="G707" t="s">
        <v>846</v>
      </c>
      <c r="H707" t="s">
        <v>2445</v>
      </c>
      <c r="I707" t="s">
        <v>2446</v>
      </c>
      <c r="J707" t="s">
        <v>1120</v>
      </c>
      <c r="K707" t="s">
        <v>1121</v>
      </c>
      <c r="L707" t="s">
        <v>2730</v>
      </c>
      <c r="M707" t="s">
        <v>889</v>
      </c>
      <c r="N707" t="s">
        <v>2445</v>
      </c>
      <c r="O707" t="s">
        <v>2446</v>
      </c>
      <c r="P707" t="s">
        <v>1083</v>
      </c>
      <c r="Q707" t="s">
        <v>2771</v>
      </c>
      <c r="R707">
        <v>2013</v>
      </c>
      <c r="S707" t="s">
        <v>2772</v>
      </c>
      <c r="T707" t="s">
        <v>2772</v>
      </c>
      <c r="U707">
        <v>11.38</v>
      </c>
      <c r="V707" t="s">
        <v>1138</v>
      </c>
      <c r="W707" t="s">
        <v>1127</v>
      </c>
      <c r="Y707">
        <v>1</v>
      </c>
      <c r="AA707">
        <v>0</v>
      </c>
      <c r="AB707">
        <v>0</v>
      </c>
      <c r="AD707">
        <v>0</v>
      </c>
      <c r="AE707">
        <v>0</v>
      </c>
      <c r="AF707">
        <v>41800</v>
      </c>
      <c r="AG707">
        <v>41800</v>
      </c>
    </row>
    <row r="708" spans="1:33" hidden="1" x14ac:dyDescent="0.25">
      <c r="A708" t="s">
        <v>1115</v>
      </c>
      <c r="B708" t="s">
        <v>700</v>
      </c>
      <c r="C708" t="s">
        <v>163</v>
      </c>
      <c r="D708" t="s">
        <v>1117</v>
      </c>
      <c r="E708">
        <v>2012</v>
      </c>
      <c r="F708" t="s">
        <v>700</v>
      </c>
      <c r="G708" t="s">
        <v>846</v>
      </c>
      <c r="H708" t="s">
        <v>2445</v>
      </c>
      <c r="I708" t="s">
        <v>2446</v>
      </c>
      <c r="J708" t="s">
        <v>1120</v>
      </c>
      <c r="K708" t="s">
        <v>1121</v>
      </c>
      <c r="L708" t="s">
        <v>2598</v>
      </c>
      <c r="M708" t="s">
        <v>700</v>
      </c>
      <c r="N708" t="s">
        <v>2445</v>
      </c>
      <c r="O708" t="s">
        <v>2446</v>
      </c>
      <c r="P708" t="s">
        <v>1002</v>
      </c>
      <c r="Q708" t="s">
        <v>2773</v>
      </c>
      <c r="R708">
        <v>2013</v>
      </c>
      <c r="S708" t="s">
        <v>2774</v>
      </c>
      <c r="T708" t="s">
        <v>2775</v>
      </c>
      <c r="U708">
        <v>7</v>
      </c>
      <c r="V708" t="s">
        <v>1126</v>
      </c>
      <c r="W708" t="s">
        <v>1127</v>
      </c>
      <c r="Y708">
        <v>1</v>
      </c>
      <c r="AA708">
        <v>0</v>
      </c>
      <c r="AB708">
        <v>0</v>
      </c>
      <c r="AD708">
        <v>0</v>
      </c>
      <c r="AE708">
        <v>0</v>
      </c>
      <c r="AF708">
        <v>990000</v>
      </c>
      <c r="AG708">
        <v>990000</v>
      </c>
    </row>
    <row r="709" spans="1:33" hidden="1" x14ac:dyDescent="0.25">
      <c r="A709" t="s">
        <v>1115</v>
      </c>
      <c r="B709" t="s">
        <v>700</v>
      </c>
      <c r="C709" t="s">
        <v>163</v>
      </c>
      <c r="D709" t="s">
        <v>1117</v>
      </c>
      <c r="E709">
        <v>2013</v>
      </c>
      <c r="F709" t="s">
        <v>700</v>
      </c>
      <c r="G709" t="s">
        <v>846</v>
      </c>
      <c r="H709" t="s">
        <v>2445</v>
      </c>
      <c r="I709" t="s">
        <v>2446</v>
      </c>
      <c r="J709" t="s">
        <v>1120</v>
      </c>
      <c r="K709" t="s">
        <v>1121</v>
      </c>
      <c r="L709" t="s">
        <v>2598</v>
      </c>
      <c r="M709" t="s">
        <v>873</v>
      </c>
      <c r="P709" t="s">
        <v>1002</v>
      </c>
      <c r="Q709" t="s">
        <v>2776</v>
      </c>
      <c r="R709">
        <v>2014</v>
      </c>
      <c r="S709" t="s">
        <v>2777</v>
      </c>
      <c r="T709" t="s">
        <v>2777</v>
      </c>
      <c r="U709">
        <v>7.7</v>
      </c>
      <c r="V709" t="s">
        <v>1126</v>
      </c>
      <c r="W709" t="s">
        <v>1127</v>
      </c>
      <c r="Y709">
        <v>1</v>
      </c>
      <c r="AA709">
        <v>0</v>
      </c>
      <c r="AB709">
        <v>0</v>
      </c>
      <c r="AD709">
        <v>0</v>
      </c>
      <c r="AE709">
        <v>0</v>
      </c>
      <c r="AF709">
        <v>10000</v>
      </c>
      <c r="AG709">
        <v>10000</v>
      </c>
    </row>
    <row r="710" spans="1:33" hidden="1" x14ac:dyDescent="0.25">
      <c r="A710" t="s">
        <v>1115</v>
      </c>
      <c r="B710" t="s">
        <v>700</v>
      </c>
      <c r="C710" t="s">
        <v>163</v>
      </c>
      <c r="D710" t="s">
        <v>1117</v>
      </c>
      <c r="E710">
        <v>2013</v>
      </c>
      <c r="F710" t="s">
        <v>700</v>
      </c>
      <c r="G710" t="s">
        <v>846</v>
      </c>
      <c r="H710" t="s">
        <v>2445</v>
      </c>
      <c r="I710" t="s">
        <v>2446</v>
      </c>
      <c r="J710" t="s">
        <v>1120</v>
      </c>
      <c r="K710" t="s">
        <v>1121</v>
      </c>
      <c r="L710" t="s">
        <v>2730</v>
      </c>
      <c r="M710" t="s">
        <v>889</v>
      </c>
      <c r="N710" t="s">
        <v>2445</v>
      </c>
      <c r="O710" t="s">
        <v>2446</v>
      </c>
      <c r="P710" t="s">
        <v>1083</v>
      </c>
      <c r="Q710" t="s">
        <v>2778</v>
      </c>
      <c r="R710">
        <v>2014</v>
      </c>
      <c r="S710" t="s">
        <v>2777</v>
      </c>
      <c r="T710" t="s">
        <v>2777</v>
      </c>
      <c r="U710">
        <v>9.9</v>
      </c>
      <c r="V710" t="s">
        <v>1138</v>
      </c>
      <c r="W710" t="s">
        <v>1127</v>
      </c>
      <c r="X710" t="s">
        <v>2779</v>
      </c>
      <c r="Y710">
        <v>1</v>
      </c>
      <c r="Z710" t="s">
        <v>1132</v>
      </c>
      <c r="AA710">
        <v>22500</v>
      </c>
      <c r="AB710">
        <v>0</v>
      </c>
      <c r="AD710">
        <v>0</v>
      </c>
      <c r="AE710">
        <v>0</v>
      </c>
      <c r="AG710">
        <v>22500</v>
      </c>
    </row>
    <row r="711" spans="1:33" hidden="1" x14ac:dyDescent="0.25">
      <c r="A711" t="s">
        <v>1115</v>
      </c>
      <c r="B711" t="s">
        <v>700</v>
      </c>
      <c r="C711" t="s">
        <v>163</v>
      </c>
      <c r="D711" t="s">
        <v>1117</v>
      </c>
      <c r="E711">
        <v>2013</v>
      </c>
      <c r="F711" t="s">
        <v>700</v>
      </c>
      <c r="G711" t="s">
        <v>846</v>
      </c>
      <c r="H711" t="s">
        <v>2445</v>
      </c>
      <c r="I711" t="s">
        <v>2446</v>
      </c>
      <c r="J711" t="s">
        <v>1120</v>
      </c>
      <c r="K711" t="s">
        <v>1121</v>
      </c>
      <c r="L711" t="s">
        <v>2730</v>
      </c>
      <c r="M711" t="s">
        <v>889</v>
      </c>
      <c r="N711" t="s">
        <v>2445</v>
      </c>
      <c r="O711" t="s">
        <v>2446</v>
      </c>
      <c r="P711" t="s">
        <v>1083</v>
      </c>
      <c r="Q711" t="s">
        <v>2780</v>
      </c>
      <c r="R711">
        <v>2014</v>
      </c>
      <c r="S711" t="s">
        <v>2777</v>
      </c>
      <c r="T711" t="s">
        <v>2777</v>
      </c>
      <c r="U711">
        <v>9.9</v>
      </c>
      <c r="V711" t="s">
        <v>1138</v>
      </c>
      <c r="W711" t="s">
        <v>1127</v>
      </c>
      <c r="Y711">
        <v>1</v>
      </c>
      <c r="Z711" t="s">
        <v>1132</v>
      </c>
      <c r="AA711">
        <v>22500</v>
      </c>
      <c r="AB711">
        <v>0</v>
      </c>
      <c r="AD711">
        <v>0</v>
      </c>
      <c r="AE711">
        <v>0</v>
      </c>
      <c r="AG711">
        <v>22500</v>
      </c>
    </row>
    <row r="712" spans="1:33" hidden="1" x14ac:dyDescent="0.25">
      <c r="A712" t="s">
        <v>1115</v>
      </c>
      <c r="B712" t="s">
        <v>700</v>
      </c>
      <c r="C712" t="s">
        <v>163</v>
      </c>
      <c r="D712" t="s">
        <v>1117</v>
      </c>
      <c r="E712">
        <v>2013</v>
      </c>
      <c r="F712" t="s">
        <v>700</v>
      </c>
      <c r="G712" t="s">
        <v>846</v>
      </c>
      <c r="H712" t="s">
        <v>2445</v>
      </c>
      <c r="I712" t="s">
        <v>2446</v>
      </c>
      <c r="J712" t="s">
        <v>1120</v>
      </c>
      <c r="K712" t="s">
        <v>1121</v>
      </c>
      <c r="L712" t="s">
        <v>2598</v>
      </c>
      <c r="M712" t="s">
        <v>700</v>
      </c>
      <c r="N712" t="s">
        <v>2445</v>
      </c>
      <c r="O712" t="s">
        <v>2446</v>
      </c>
      <c r="P712" t="s">
        <v>1002</v>
      </c>
      <c r="Q712" t="s">
        <v>2781</v>
      </c>
      <c r="R712">
        <v>2014</v>
      </c>
      <c r="S712" t="s">
        <v>2782</v>
      </c>
      <c r="T712" t="s">
        <v>2782</v>
      </c>
      <c r="U712">
        <v>8</v>
      </c>
      <c r="V712" t="s">
        <v>1126</v>
      </c>
      <c r="W712" t="s">
        <v>1127</v>
      </c>
      <c r="Y712">
        <v>1</v>
      </c>
      <c r="AA712">
        <v>0</v>
      </c>
      <c r="AB712">
        <v>0</v>
      </c>
      <c r="AD712">
        <v>0</v>
      </c>
      <c r="AE712">
        <v>0</v>
      </c>
      <c r="AF712">
        <v>264000</v>
      </c>
      <c r="AG712">
        <v>264000</v>
      </c>
    </row>
    <row r="713" spans="1:33" hidden="1" x14ac:dyDescent="0.25">
      <c r="A713" t="s">
        <v>1115</v>
      </c>
      <c r="B713" t="s">
        <v>700</v>
      </c>
      <c r="C713" t="s">
        <v>163</v>
      </c>
      <c r="D713" t="s">
        <v>1117</v>
      </c>
      <c r="E713">
        <v>2014</v>
      </c>
      <c r="F713" t="s">
        <v>700</v>
      </c>
      <c r="G713" t="s">
        <v>846</v>
      </c>
      <c r="H713" t="s">
        <v>2445</v>
      </c>
      <c r="I713" t="s">
        <v>2446</v>
      </c>
      <c r="J713" t="s">
        <v>1120</v>
      </c>
      <c r="K713" t="s">
        <v>1121</v>
      </c>
      <c r="L713" t="s">
        <v>2598</v>
      </c>
      <c r="M713" t="s">
        <v>867</v>
      </c>
      <c r="N713" t="s">
        <v>2445</v>
      </c>
      <c r="O713" t="s">
        <v>2446</v>
      </c>
      <c r="P713" t="s">
        <v>1002</v>
      </c>
      <c r="Q713" t="s">
        <v>2783</v>
      </c>
      <c r="R713">
        <v>2015</v>
      </c>
      <c r="S713" t="s">
        <v>2784</v>
      </c>
      <c r="T713" t="s">
        <v>2784</v>
      </c>
      <c r="U713">
        <v>7</v>
      </c>
      <c r="V713" t="s">
        <v>1126</v>
      </c>
      <c r="W713" t="s">
        <v>1127</v>
      </c>
      <c r="Y713">
        <v>1</v>
      </c>
      <c r="AA713">
        <v>0</v>
      </c>
      <c r="AB713">
        <v>0</v>
      </c>
      <c r="AD713">
        <v>0</v>
      </c>
      <c r="AE713">
        <v>0</v>
      </c>
      <c r="AF713">
        <v>200000</v>
      </c>
      <c r="AG713">
        <v>200000</v>
      </c>
    </row>
    <row r="714" spans="1:33" hidden="1" x14ac:dyDescent="0.25">
      <c r="A714" t="s">
        <v>1115</v>
      </c>
      <c r="B714" t="s">
        <v>700</v>
      </c>
      <c r="C714" t="s">
        <v>163</v>
      </c>
      <c r="D714" t="s">
        <v>1117</v>
      </c>
      <c r="E714">
        <v>2014</v>
      </c>
      <c r="F714" t="s">
        <v>700</v>
      </c>
      <c r="G714" t="s">
        <v>846</v>
      </c>
      <c r="H714" t="s">
        <v>2445</v>
      </c>
      <c r="I714" t="s">
        <v>2446</v>
      </c>
      <c r="J714" t="s">
        <v>1120</v>
      </c>
      <c r="K714" t="s">
        <v>1121</v>
      </c>
      <c r="L714" t="s">
        <v>2730</v>
      </c>
      <c r="M714" t="s">
        <v>889</v>
      </c>
      <c r="N714" t="s">
        <v>2445</v>
      </c>
      <c r="O714" t="s">
        <v>2446</v>
      </c>
      <c r="P714" t="s">
        <v>1083</v>
      </c>
      <c r="Q714" t="s">
        <v>2785</v>
      </c>
      <c r="R714">
        <v>2015</v>
      </c>
      <c r="S714" t="s">
        <v>2182</v>
      </c>
      <c r="T714" t="s">
        <v>2182</v>
      </c>
      <c r="V714" t="s">
        <v>1138</v>
      </c>
      <c r="W714" t="s">
        <v>1127</v>
      </c>
      <c r="X714" t="s">
        <v>2786</v>
      </c>
      <c r="Y714">
        <v>1</v>
      </c>
      <c r="Z714" t="s">
        <v>1132</v>
      </c>
      <c r="AA714">
        <v>37410</v>
      </c>
      <c r="AB714">
        <v>0</v>
      </c>
      <c r="AC714" t="s">
        <v>1132</v>
      </c>
      <c r="AD714">
        <v>25</v>
      </c>
      <c r="AE714">
        <v>0</v>
      </c>
      <c r="AG714">
        <v>37435</v>
      </c>
    </row>
    <row r="715" spans="1:33" hidden="1" x14ac:dyDescent="0.25">
      <c r="A715" t="s">
        <v>1115</v>
      </c>
      <c r="B715" t="s">
        <v>700</v>
      </c>
      <c r="C715" t="s">
        <v>163</v>
      </c>
      <c r="D715" t="s">
        <v>1117</v>
      </c>
      <c r="E715">
        <v>2015</v>
      </c>
      <c r="F715" t="s">
        <v>700</v>
      </c>
      <c r="G715" t="s">
        <v>846</v>
      </c>
      <c r="H715" t="s">
        <v>2445</v>
      </c>
      <c r="I715" t="s">
        <v>2446</v>
      </c>
      <c r="J715" t="s">
        <v>1120</v>
      </c>
      <c r="K715" t="s">
        <v>1121</v>
      </c>
      <c r="L715" t="s">
        <v>2598</v>
      </c>
      <c r="M715" t="s">
        <v>867</v>
      </c>
      <c r="N715" t="s">
        <v>2445</v>
      </c>
      <c r="O715" t="s">
        <v>2446</v>
      </c>
      <c r="P715" t="s">
        <v>1002</v>
      </c>
      <c r="Q715" t="s">
        <v>2787</v>
      </c>
      <c r="R715">
        <v>2016</v>
      </c>
      <c r="S715" t="s">
        <v>2587</v>
      </c>
      <c r="T715" t="s">
        <v>2587</v>
      </c>
      <c r="U715">
        <v>7.5</v>
      </c>
      <c r="V715" t="s">
        <v>1126</v>
      </c>
      <c r="W715" t="s">
        <v>1127</v>
      </c>
      <c r="Y715">
        <v>1</v>
      </c>
      <c r="AA715">
        <v>0</v>
      </c>
      <c r="AB715">
        <v>0</v>
      </c>
      <c r="AD715">
        <v>0</v>
      </c>
      <c r="AE715">
        <v>0</v>
      </c>
      <c r="AF715">
        <v>174598</v>
      </c>
      <c r="AG715">
        <v>174598</v>
      </c>
    </row>
    <row r="716" spans="1:33" hidden="1" x14ac:dyDescent="0.25">
      <c r="A716" t="s">
        <v>1115</v>
      </c>
      <c r="B716" t="s">
        <v>700</v>
      </c>
      <c r="C716" t="s">
        <v>163</v>
      </c>
      <c r="D716" t="s">
        <v>1117</v>
      </c>
      <c r="E716">
        <v>2015</v>
      </c>
      <c r="F716" t="s">
        <v>700</v>
      </c>
      <c r="G716" t="s">
        <v>846</v>
      </c>
      <c r="H716" t="s">
        <v>2445</v>
      </c>
      <c r="I716" t="s">
        <v>2446</v>
      </c>
      <c r="J716" t="s">
        <v>1120</v>
      </c>
      <c r="K716" t="s">
        <v>1121</v>
      </c>
      <c r="L716" t="s">
        <v>2730</v>
      </c>
      <c r="M716" t="s">
        <v>889</v>
      </c>
      <c r="N716" t="s">
        <v>2445</v>
      </c>
      <c r="O716" t="s">
        <v>2446</v>
      </c>
      <c r="P716" t="s">
        <v>1083</v>
      </c>
      <c r="Q716" t="s">
        <v>2788</v>
      </c>
      <c r="R716">
        <v>2016</v>
      </c>
      <c r="S716" t="s">
        <v>2789</v>
      </c>
      <c r="T716" t="s">
        <v>2789</v>
      </c>
      <c r="U716">
        <v>8.42</v>
      </c>
      <c r="V716" t="s">
        <v>1138</v>
      </c>
      <c r="W716" t="s">
        <v>1127</v>
      </c>
      <c r="Y716">
        <v>1</v>
      </c>
      <c r="Z716" t="s">
        <v>1132</v>
      </c>
      <c r="AA716">
        <v>44486</v>
      </c>
      <c r="AB716">
        <v>268</v>
      </c>
      <c r="AD716">
        <v>0</v>
      </c>
      <c r="AE716">
        <v>0</v>
      </c>
      <c r="AG716">
        <v>44754</v>
      </c>
    </row>
    <row r="717" spans="1:33" hidden="1" x14ac:dyDescent="0.25">
      <c r="A717" t="s">
        <v>1115</v>
      </c>
      <c r="B717" t="s">
        <v>700</v>
      </c>
      <c r="C717" t="s">
        <v>163</v>
      </c>
      <c r="D717" t="s">
        <v>1117</v>
      </c>
      <c r="E717">
        <v>2016</v>
      </c>
      <c r="F717" t="s">
        <v>700</v>
      </c>
      <c r="G717" t="s">
        <v>846</v>
      </c>
      <c r="H717" t="s">
        <v>2445</v>
      </c>
      <c r="I717" t="s">
        <v>2446</v>
      </c>
      <c r="J717" t="s">
        <v>1120</v>
      </c>
      <c r="K717" t="s">
        <v>1121</v>
      </c>
      <c r="L717" t="s">
        <v>2730</v>
      </c>
      <c r="M717" t="s">
        <v>889</v>
      </c>
      <c r="N717" t="s">
        <v>2445</v>
      </c>
      <c r="O717" t="s">
        <v>2446</v>
      </c>
      <c r="P717" t="s">
        <v>1083</v>
      </c>
      <c r="Q717" t="s">
        <v>2790</v>
      </c>
      <c r="R717">
        <v>2017</v>
      </c>
      <c r="S717" t="s">
        <v>2791</v>
      </c>
      <c r="T717" t="s">
        <v>2791</v>
      </c>
      <c r="V717" t="s">
        <v>1138</v>
      </c>
      <c r="W717" t="s">
        <v>1127</v>
      </c>
      <c r="Y717">
        <v>1</v>
      </c>
      <c r="Z717" t="s">
        <v>1132</v>
      </c>
      <c r="AA717">
        <v>23876</v>
      </c>
      <c r="AB717">
        <v>0</v>
      </c>
      <c r="AD717">
        <v>0</v>
      </c>
      <c r="AE717">
        <v>0</v>
      </c>
      <c r="AG717">
        <v>23876</v>
      </c>
    </row>
    <row r="718" spans="1:33" hidden="1" x14ac:dyDescent="0.25">
      <c r="A718" t="s">
        <v>1115</v>
      </c>
      <c r="B718" t="s">
        <v>700</v>
      </c>
      <c r="C718" t="s">
        <v>163</v>
      </c>
      <c r="D718" t="s">
        <v>1117</v>
      </c>
      <c r="E718">
        <v>2016</v>
      </c>
      <c r="F718" t="s">
        <v>700</v>
      </c>
      <c r="G718" t="s">
        <v>846</v>
      </c>
      <c r="H718" t="s">
        <v>2445</v>
      </c>
      <c r="I718" t="s">
        <v>2446</v>
      </c>
      <c r="J718" t="s">
        <v>1120</v>
      </c>
      <c r="K718" t="s">
        <v>1121</v>
      </c>
      <c r="L718" t="s">
        <v>2730</v>
      </c>
      <c r="M718" t="s">
        <v>889</v>
      </c>
      <c r="N718" t="s">
        <v>2445</v>
      </c>
      <c r="O718" t="s">
        <v>2446</v>
      </c>
      <c r="P718" t="s">
        <v>1083</v>
      </c>
      <c r="Q718" t="s">
        <v>2792</v>
      </c>
      <c r="R718">
        <v>2017</v>
      </c>
      <c r="S718" t="s">
        <v>2791</v>
      </c>
      <c r="T718" t="s">
        <v>2791</v>
      </c>
      <c r="V718" t="s">
        <v>1138</v>
      </c>
      <c r="W718" t="s">
        <v>1127</v>
      </c>
      <c r="Y718">
        <v>1</v>
      </c>
      <c r="Z718" t="s">
        <v>1132</v>
      </c>
      <c r="AA718">
        <v>24535</v>
      </c>
      <c r="AB718">
        <v>0</v>
      </c>
      <c r="AD718">
        <v>0</v>
      </c>
      <c r="AE718">
        <v>0</v>
      </c>
      <c r="AG718">
        <v>24535</v>
      </c>
    </row>
    <row r="719" spans="1:33" hidden="1" x14ac:dyDescent="0.25">
      <c r="A719" t="s">
        <v>1115</v>
      </c>
      <c r="B719" t="s">
        <v>700</v>
      </c>
      <c r="C719" t="s">
        <v>163</v>
      </c>
      <c r="D719" t="s">
        <v>1117</v>
      </c>
      <c r="E719">
        <v>2016</v>
      </c>
      <c r="F719" t="s">
        <v>700</v>
      </c>
      <c r="G719" t="s">
        <v>846</v>
      </c>
      <c r="H719" t="s">
        <v>2445</v>
      </c>
      <c r="I719" t="s">
        <v>2446</v>
      </c>
      <c r="J719" t="s">
        <v>1120</v>
      </c>
      <c r="K719" t="s">
        <v>1121</v>
      </c>
      <c r="L719" t="s">
        <v>2598</v>
      </c>
      <c r="M719" t="s">
        <v>700</v>
      </c>
      <c r="N719" t="s">
        <v>2445</v>
      </c>
      <c r="O719" t="s">
        <v>2446</v>
      </c>
      <c r="P719" t="s">
        <v>1002</v>
      </c>
      <c r="Q719" t="s">
        <v>2793</v>
      </c>
      <c r="R719">
        <v>2017</v>
      </c>
      <c r="S719" t="s">
        <v>2794</v>
      </c>
      <c r="T719" t="s">
        <v>2795</v>
      </c>
      <c r="U719">
        <v>7.33</v>
      </c>
      <c r="V719" t="s">
        <v>1126</v>
      </c>
      <c r="W719" t="s">
        <v>1127</v>
      </c>
      <c r="Y719">
        <v>1</v>
      </c>
      <c r="AA719">
        <v>0</v>
      </c>
      <c r="AB719">
        <v>0</v>
      </c>
      <c r="AD719">
        <v>0</v>
      </c>
      <c r="AE719">
        <v>0</v>
      </c>
      <c r="AF719">
        <v>494445</v>
      </c>
      <c r="AG719">
        <v>494445</v>
      </c>
    </row>
    <row r="720" spans="1:33" hidden="1" x14ac:dyDescent="0.25">
      <c r="A720" t="s">
        <v>1115</v>
      </c>
      <c r="B720" t="s">
        <v>700</v>
      </c>
      <c r="C720" t="s">
        <v>163</v>
      </c>
      <c r="D720" t="s">
        <v>1117</v>
      </c>
      <c r="E720">
        <v>2017</v>
      </c>
      <c r="F720" t="s">
        <v>700</v>
      </c>
      <c r="G720" t="s">
        <v>846</v>
      </c>
      <c r="H720" t="s">
        <v>2445</v>
      </c>
      <c r="I720" t="s">
        <v>2446</v>
      </c>
      <c r="J720" t="s">
        <v>1120</v>
      </c>
      <c r="K720" t="s">
        <v>1121</v>
      </c>
      <c r="L720" t="s">
        <v>2730</v>
      </c>
      <c r="M720" t="s">
        <v>889</v>
      </c>
      <c r="N720" t="s">
        <v>2445</v>
      </c>
      <c r="O720" t="s">
        <v>2446</v>
      </c>
      <c r="P720" t="s">
        <v>1083</v>
      </c>
      <c r="Q720" t="s">
        <v>2796</v>
      </c>
      <c r="R720">
        <v>2018</v>
      </c>
      <c r="S720" t="s">
        <v>2797</v>
      </c>
      <c r="T720" t="s">
        <v>2797</v>
      </c>
      <c r="U720">
        <v>8.6999999999999993</v>
      </c>
      <c r="V720" t="s">
        <v>1138</v>
      </c>
      <c r="W720" t="s">
        <v>1127</v>
      </c>
      <c r="X720" t="s">
        <v>2798</v>
      </c>
      <c r="Y720">
        <v>1</v>
      </c>
      <c r="Z720" t="s">
        <v>1132</v>
      </c>
      <c r="AA720">
        <v>4033</v>
      </c>
      <c r="AB720">
        <v>40</v>
      </c>
      <c r="AD720">
        <v>0</v>
      </c>
      <c r="AE720">
        <v>0</v>
      </c>
      <c r="AG720">
        <v>4073</v>
      </c>
    </row>
    <row r="721" spans="1:33" hidden="1" x14ac:dyDescent="0.25">
      <c r="A721" t="s">
        <v>1115</v>
      </c>
      <c r="B721" t="s">
        <v>700</v>
      </c>
      <c r="C721" t="s">
        <v>163</v>
      </c>
      <c r="D721" t="s">
        <v>1117</v>
      </c>
      <c r="E721">
        <v>2017</v>
      </c>
      <c r="F721" t="s">
        <v>700</v>
      </c>
      <c r="G721" t="s">
        <v>846</v>
      </c>
      <c r="H721" t="s">
        <v>2445</v>
      </c>
      <c r="I721" t="s">
        <v>2446</v>
      </c>
      <c r="J721" t="s">
        <v>1120</v>
      </c>
      <c r="K721" t="s">
        <v>1121</v>
      </c>
      <c r="L721" t="s">
        <v>2730</v>
      </c>
      <c r="M721" t="s">
        <v>889</v>
      </c>
      <c r="N721" t="s">
        <v>2445</v>
      </c>
      <c r="O721" t="s">
        <v>2446</v>
      </c>
      <c r="P721" t="s">
        <v>1083</v>
      </c>
      <c r="Q721" t="s">
        <v>2799</v>
      </c>
      <c r="R721">
        <v>2018</v>
      </c>
      <c r="S721" t="s">
        <v>2797</v>
      </c>
      <c r="T721" t="s">
        <v>2797</v>
      </c>
      <c r="U721">
        <v>8.69</v>
      </c>
      <c r="V721" t="s">
        <v>1138</v>
      </c>
      <c r="W721" t="s">
        <v>1127</v>
      </c>
      <c r="X721" t="s">
        <v>2798</v>
      </c>
      <c r="Y721">
        <v>1</v>
      </c>
      <c r="Z721" t="s">
        <v>1132</v>
      </c>
      <c r="AA721">
        <v>10683</v>
      </c>
      <c r="AB721">
        <v>108</v>
      </c>
      <c r="AD721">
        <v>0</v>
      </c>
      <c r="AE721">
        <v>0</v>
      </c>
      <c r="AG721">
        <v>10791</v>
      </c>
    </row>
    <row r="722" spans="1:33" hidden="1" x14ac:dyDescent="0.25">
      <c r="A722" t="s">
        <v>1115</v>
      </c>
      <c r="B722" t="s">
        <v>700</v>
      </c>
      <c r="C722" t="s">
        <v>163</v>
      </c>
      <c r="D722" t="s">
        <v>1117</v>
      </c>
      <c r="E722">
        <v>2017</v>
      </c>
      <c r="F722" t="s">
        <v>700</v>
      </c>
      <c r="G722" t="s">
        <v>846</v>
      </c>
      <c r="H722" t="s">
        <v>2445</v>
      </c>
      <c r="I722" t="s">
        <v>2446</v>
      </c>
      <c r="J722" t="s">
        <v>1120</v>
      </c>
      <c r="K722" t="s">
        <v>1121</v>
      </c>
      <c r="L722" t="s">
        <v>2730</v>
      </c>
      <c r="M722" t="s">
        <v>889</v>
      </c>
      <c r="N722" t="s">
        <v>2445</v>
      </c>
      <c r="O722" t="s">
        <v>2446</v>
      </c>
      <c r="P722" t="s">
        <v>1083</v>
      </c>
      <c r="Q722" t="s">
        <v>2800</v>
      </c>
      <c r="R722">
        <v>2018</v>
      </c>
      <c r="S722" t="s">
        <v>2797</v>
      </c>
      <c r="T722" t="s">
        <v>2797</v>
      </c>
      <c r="U722">
        <v>8.69</v>
      </c>
      <c r="V722" t="s">
        <v>1138</v>
      </c>
      <c r="W722" t="s">
        <v>1127</v>
      </c>
      <c r="X722" t="s">
        <v>2798</v>
      </c>
      <c r="Y722">
        <v>1</v>
      </c>
      <c r="Z722" t="s">
        <v>1132</v>
      </c>
      <c r="AA722">
        <v>30359</v>
      </c>
      <c r="AB722">
        <v>306</v>
      </c>
      <c r="AD722">
        <v>0</v>
      </c>
      <c r="AE722">
        <v>0</v>
      </c>
      <c r="AG722">
        <v>30665</v>
      </c>
    </row>
    <row r="723" spans="1:33" hidden="1" x14ac:dyDescent="0.25">
      <c r="A723" t="s">
        <v>1115</v>
      </c>
      <c r="B723" t="s">
        <v>700</v>
      </c>
      <c r="C723" t="s">
        <v>163</v>
      </c>
      <c r="D723" t="s">
        <v>1117</v>
      </c>
      <c r="E723">
        <v>2017</v>
      </c>
      <c r="F723" t="s">
        <v>700</v>
      </c>
      <c r="G723" t="s">
        <v>846</v>
      </c>
      <c r="H723" t="s">
        <v>2445</v>
      </c>
      <c r="I723" t="s">
        <v>2446</v>
      </c>
      <c r="J723" t="s">
        <v>1120</v>
      </c>
      <c r="K723" t="s">
        <v>1121</v>
      </c>
      <c r="L723" t="s">
        <v>2598</v>
      </c>
      <c r="M723" t="s">
        <v>700</v>
      </c>
      <c r="N723" t="s">
        <v>2445</v>
      </c>
      <c r="O723" t="s">
        <v>2446</v>
      </c>
      <c r="P723" t="s">
        <v>1002</v>
      </c>
      <c r="Q723" t="s">
        <v>2801</v>
      </c>
      <c r="R723">
        <v>2018</v>
      </c>
      <c r="S723" t="s">
        <v>2214</v>
      </c>
      <c r="T723" t="s">
        <v>2214</v>
      </c>
      <c r="U723">
        <v>7.79</v>
      </c>
      <c r="V723" t="s">
        <v>1126</v>
      </c>
      <c r="W723" t="s">
        <v>1127</v>
      </c>
      <c r="Y723">
        <v>1</v>
      </c>
      <c r="AA723">
        <v>0</v>
      </c>
      <c r="AB723">
        <v>0</v>
      </c>
      <c r="AD723">
        <v>0</v>
      </c>
      <c r="AE723">
        <v>0</v>
      </c>
      <c r="AF723">
        <v>204370</v>
      </c>
      <c r="AG723">
        <v>204370</v>
      </c>
    </row>
    <row r="724" spans="1:33" hidden="1" x14ac:dyDescent="0.25">
      <c r="A724" t="s">
        <v>1115</v>
      </c>
      <c r="B724" t="s">
        <v>700</v>
      </c>
      <c r="C724" t="s">
        <v>163</v>
      </c>
      <c r="D724" t="s">
        <v>1117</v>
      </c>
      <c r="E724">
        <v>2018</v>
      </c>
      <c r="F724" t="s">
        <v>700</v>
      </c>
      <c r="G724" t="s">
        <v>846</v>
      </c>
      <c r="H724" t="s">
        <v>2445</v>
      </c>
      <c r="I724" t="s">
        <v>2446</v>
      </c>
      <c r="J724" t="s">
        <v>1120</v>
      </c>
      <c r="K724" t="s">
        <v>1121</v>
      </c>
      <c r="L724" t="s">
        <v>2802</v>
      </c>
      <c r="M724" t="s">
        <v>867</v>
      </c>
      <c r="N724" t="s">
        <v>2445</v>
      </c>
      <c r="O724" t="s">
        <v>2446</v>
      </c>
      <c r="P724" t="s">
        <v>1002</v>
      </c>
      <c r="Q724" t="s">
        <v>2803</v>
      </c>
      <c r="R724">
        <v>2019</v>
      </c>
      <c r="S724" t="s">
        <v>2804</v>
      </c>
      <c r="T724" t="s">
        <v>2804</v>
      </c>
      <c r="U724">
        <v>10.5</v>
      </c>
      <c r="V724" t="s">
        <v>1126</v>
      </c>
      <c r="W724" t="s">
        <v>1127</v>
      </c>
      <c r="Y724">
        <v>1</v>
      </c>
      <c r="AA724">
        <v>0</v>
      </c>
      <c r="AB724">
        <v>0</v>
      </c>
      <c r="AD724">
        <v>0</v>
      </c>
      <c r="AE724">
        <v>0</v>
      </c>
      <c r="AF724">
        <v>66794</v>
      </c>
      <c r="AG724">
        <v>66794</v>
      </c>
    </row>
    <row r="725" spans="1:33" hidden="1" x14ac:dyDescent="0.25">
      <c r="A725" t="s">
        <v>1115</v>
      </c>
      <c r="B725" t="s">
        <v>700</v>
      </c>
      <c r="C725" t="s">
        <v>163</v>
      </c>
      <c r="D725" t="s">
        <v>1117</v>
      </c>
      <c r="E725">
        <v>2019</v>
      </c>
      <c r="F725" t="s">
        <v>700</v>
      </c>
      <c r="G725" t="s">
        <v>846</v>
      </c>
      <c r="H725" t="s">
        <v>2445</v>
      </c>
      <c r="I725" t="s">
        <v>2446</v>
      </c>
      <c r="J725" t="s">
        <v>1120</v>
      </c>
      <c r="K725" t="s">
        <v>1121</v>
      </c>
      <c r="L725" t="s">
        <v>2598</v>
      </c>
      <c r="M725" t="s">
        <v>700</v>
      </c>
      <c r="N725" t="s">
        <v>2445</v>
      </c>
      <c r="O725" t="s">
        <v>2446</v>
      </c>
      <c r="P725" t="s">
        <v>1002</v>
      </c>
      <c r="Q725" t="s">
        <v>2805</v>
      </c>
      <c r="R725">
        <v>2020</v>
      </c>
      <c r="S725" t="s">
        <v>2806</v>
      </c>
      <c r="T725" t="s">
        <v>2806</v>
      </c>
      <c r="U725">
        <v>10.6</v>
      </c>
      <c r="V725" t="s">
        <v>1126</v>
      </c>
      <c r="W725" t="s">
        <v>1127</v>
      </c>
      <c r="Y725">
        <v>1</v>
      </c>
      <c r="AA725">
        <v>0</v>
      </c>
      <c r="AB725">
        <v>0</v>
      </c>
      <c r="AD725">
        <v>0</v>
      </c>
      <c r="AE725">
        <v>0</v>
      </c>
      <c r="AF725">
        <v>184597</v>
      </c>
      <c r="AG725">
        <v>184597</v>
      </c>
    </row>
    <row r="726" spans="1:33" hidden="1" x14ac:dyDescent="0.25">
      <c r="A726" t="s">
        <v>1115</v>
      </c>
      <c r="B726" t="s">
        <v>700</v>
      </c>
      <c r="C726" t="s">
        <v>163</v>
      </c>
      <c r="D726" t="s">
        <v>1117</v>
      </c>
      <c r="E726">
        <v>2020</v>
      </c>
      <c r="F726" t="s">
        <v>700</v>
      </c>
      <c r="G726" t="s">
        <v>846</v>
      </c>
      <c r="H726" t="s">
        <v>2445</v>
      </c>
      <c r="I726" t="s">
        <v>2446</v>
      </c>
      <c r="J726" t="s">
        <v>1120</v>
      </c>
      <c r="K726" t="s">
        <v>1121</v>
      </c>
      <c r="L726" t="s">
        <v>2598</v>
      </c>
      <c r="M726" t="s">
        <v>700</v>
      </c>
      <c r="N726" t="s">
        <v>2445</v>
      </c>
      <c r="O726" t="s">
        <v>2446</v>
      </c>
      <c r="P726" t="s">
        <v>1002</v>
      </c>
      <c r="Q726" t="s">
        <v>2807</v>
      </c>
      <c r="R726">
        <v>2021</v>
      </c>
      <c r="S726" t="s">
        <v>2808</v>
      </c>
      <c r="T726" t="s">
        <v>2809</v>
      </c>
      <c r="U726">
        <v>12</v>
      </c>
      <c r="V726" t="s">
        <v>1126</v>
      </c>
      <c r="W726" t="s">
        <v>1127</v>
      </c>
      <c r="Y726">
        <v>1</v>
      </c>
      <c r="AA726">
        <v>0</v>
      </c>
      <c r="AB726">
        <v>0</v>
      </c>
      <c r="AD726">
        <v>0</v>
      </c>
      <c r="AE726">
        <v>0</v>
      </c>
      <c r="AF726">
        <v>422512</v>
      </c>
      <c r="AG726">
        <v>422512</v>
      </c>
    </row>
    <row r="727" spans="1:33" hidden="1" x14ac:dyDescent="0.25">
      <c r="A727" t="s">
        <v>1115</v>
      </c>
      <c r="B727" t="s">
        <v>700</v>
      </c>
      <c r="C727" t="s">
        <v>163</v>
      </c>
      <c r="D727" t="s">
        <v>1117</v>
      </c>
      <c r="E727">
        <v>2021</v>
      </c>
      <c r="F727" t="s">
        <v>700</v>
      </c>
      <c r="G727" t="s">
        <v>846</v>
      </c>
      <c r="H727" t="s">
        <v>2445</v>
      </c>
      <c r="I727" t="s">
        <v>2446</v>
      </c>
      <c r="J727" t="s">
        <v>1120</v>
      </c>
      <c r="K727" t="s">
        <v>1121</v>
      </c>
      <c r="L727" t="s">
        <v>2598</v>
      </c>
      <c r="M727" t="s">
        <v>889</v>
      </c>
      <c r="N727" t="s">
        <v>2445</v>
      </c>
      <c r="O727" t="s">
        <v>2446</v>
      </c>
      <c r="P727" t="s">
        <v>1002</v>
      </c>
      <c r="Q727" t="s">
        <v>2810</v>
      </c>
      <c r="R727">
        <v>2022</v>
      </c>
      <c r="S727" t="s">
        <v>2811</v>
      </c>
      <c r="T727" t="s">
        <v>2811</v>
      </c>
      <c r="U727">
        <v>8</v>
      </c>
      <c r="V727" t="s">
        <v>1138</v>
      </c>
      <c r="W727" t="s">
        <v>1127</v>
      </c>
      <c r="X727" t="s">
        <v>2812</v>
      </c>
      <c r="Y727">
        <v>1</v>
      </c>
      <c r="Z727" t="s">
        <v>1132</v>
      </c>
      <c r="AA727">
        <v>37460</v>
      </c>
      <c r="AB727">
        <v>5774</v>
      </c>
      <c r="AD727">
        <v>0</v>
      </c>
      <c r="AE727">
        <v>0</v>
      </c>
      <c r="AG727">
        <v>43234</v>
      </c>
    </row>
    <row r="728" spans="1:33" hidden="1" x14ac:dyDescent="0.25">
      <c r="A728" t="s">
        <v>1115</v>
      </c>
      <c r="B728" t="s">
        <v>700</v>
      </c>
      <c r="C728" t="s">
        <v>163</v>
      </c>
      <c r="D728" t="s">
        <v>1117</v>
      </c>
      <c r="E728">
        <v>2021</v>
      </c>
      <c r="F728" t="s">
        <v>700</v>
      </c>
      <c r="G728" t="s">
        <v>846</v>
      </c>
      <c r="H728" t="s">
        <v>2445</v>
      </c>
      <c r="I728" t="s">
        <v>2446</v>
      </c>
      <c r="J728" t="s">
        <v>1120</v>
      </c>
      <c r="K728" t="s">
        <v>1121</v>
      </c>
      <c r="L728" t="s">
        <v>2598</v>
      </c>
      <c r="M728" t="s">
        <v>700</v>
      </c>
      <c r="N728" t="s">
        <v>2445</v>
      </c>
      <c r="O728" t="s">
        <v>2446</v>
      </c>
      <c r="P728" t="s">
        <v>1002</v>
      </c>
      <c r="Q728" t="s">
        <v>2813</v>
      </c>
      <c r="R728">
        <v>2022</v>
      </c>
      <c r="S728" t="s">
        <v>1009</v>
      </c>
      <c r="T728" t="s">
        <v>1009</v>
      </c>
      <c r="U728">
        <v>7</v>
      </c>
      <c r="V728" t="s">
        <v>1126</v>
      </c>
      <c r="W728" t="s">
        <v>1127</v>
      </c>
      <c r="Y728">
        <v>1</v>
      </c>
      <c r="AA728">
        <v>0</v>
      </c>
      <c r="AB728">
        <v>0</v>
      </c>
      <c r="AD728">
        <v>0</v>
      </c>
      <c r="AE728">
        <v>0</v>
      </c>
      <c r="AF728">
        <v>456805</v>
      </c>
      <c r="AG728">
        <v>456805</v>
      </c>
    </row>
    <row r="729" spans="1:33" hidden="1" x14ac:dyDescent="0.25">
      <c r="A729" t="s">
        <v>1115</v>
      </c>
      <c r="B729" t="s">
        <v>700</v>
      </c>
      <c r="C729" t="s">
        <v>163</v>
      </c>
      <c r="D729" t="s">
        <v>1117</v>
      </c>
      <c r="E729">
        <v>2022</v>
      </c>
      <c r="F729" t="s">
        <v>700</v>
      </c>
      <c r="G729" t="s">
        <v>846</v>
      </c>
      <c r="H729" t="s">
        <v>2445</v>
      </c>
      <c r="I729" t="s">
        <v>2446</v>
      </c>
      <c r="J729" t="s">
        <v>1120</v>
      </c>
      <c r="K729" t="s">
        <v>1121</v>
      </c>
      <c r="L729" t="s">
        <v>2730</v>
      </c>
      <c r="M729" t="s">
        <v>889</v>
      </c>
      <c r="N729" t="s">
        <v>2445</v>
      </c>
      <c r="O729" t="s">
        <v>2446</v>
      </c>
      <c r="P729" t="s">
        <v>1083</v>
      </c>
      <c r="Q729" t="s">
        <v>2814</v>
      </c>
      <c r="R729">
        <v>2023</v>
      </c>
      <c r="S729" t="s">
        <v>2815</v>
      </c>
      <c r="T729" t="s">
        <v>2815</v>
      </c>
      <c r="U729">
        <v>7.5</v>
      </c>
      <c r="V729" t="s">
        <v>1138</v>
      </c>
      <c r="W729" t="s">
        <v>1127</v>
      </c>
      <c r="Y729">
        <v>1</v>
      </c>
      <c r="Z729" t="s">
        <v>1132</v>
      </c>
      <c r="AA729">
        <v>8592</v>
      </c>
      <c r="AB729">
        <v>0</v>
      </c>
      <c r="AD729">
        <v>0</v>
      </c>
      <c r="AE729">
        <v>0</v>
      </c>
      <c r="AG729">
        <v>8592</v>
      </c>
    </row>
    <row r="730" spans="1:33" hidden="1" x14ac:dyDescent="0.25">
      <c r="A730" t="s">
        <v>1115</v>
      </c>
      <c r="B730" t="s">
        <v>700</v>
      </c>
      <c r="C730" t="s">
        <v>163</v>
      </c>
      <c r="D730" t="s">
        <v>1117</v>
      </c>
      <c r="E730">
        <v>2022</v>
      </c>
      <c r="F730" t="s">
        <v>700</v>
      </c>
      <c r="G730" t="s">
        <v>846</v>
      </c>
      <c r="H730" t="s">
        <v>2445</v>
      </c>
      <c r="I730" t="s">
        <v>2446</v>
      </c>
      <c r="J730" t="s">
        <v>1120</v>
      </c>
      <c r="K730" t="s">
        <v>1121</v>
      </c>
      <c r="L730" t="s">
        <v>2730</v>
      </c>
      <c r="M730" t="s">
        <v>889</v>
      </c>
      <c r="N730" t="s">
        <v>2445</v>
      </c>
      <c r="O730" t="s">
        <v>2446</v>
      </c>
      <c r="P730" t="s">
        <v>1083</v>
      </c>
      <c r="Q730" t="s">
        <v>2816</v>
      </c>
      <c r="R730">
        <v>2023</v>
      </c>
      <c r="S730" t="s">
        <v>2815</v>
      </c>
      <c r="T730" t="s">
        <v>2815</v>
      </c>
      <c r="U730">
        <v>7.5</v>
      </c>
      <c r="V730" t="s">
        <v>1138</v>
      </c>
      <c r="W730" t="s">
        <v>1127</v>
      </c>
      <c r="Y730">
        <v>1</v>
      </c>
      <c r="Z730" t="s">
        <v>1132</v>
      </c>
      <c r="AA730">
        <v>11418</v>
      </c>
      <c r="AB730">
        <v>0</v>
      </c>
      <c r="AD730">
        <v>0</v>
      </c>
      <c r="AE730">
        <v>0</v>
      </c>
      <c r="AG730">
        <v>11418</v>
      </c>
    </row>
    <row r="731" spans="1:33" hidden="1" x14ac:dyDescent="0.25">
      <c r="A731" t="s">
        <v>1115</v>
      </c>
      <c r="B731" t="s">
        <v>700</v>
      </c>
      <c r="C731" t="s">
        <v>163</v>
      </c>
      <c r="D731" t="s">
        <v>1117</v>
      </c>
      <c r="E731">
        <v>2022</v>
      </c>
      <c r="F731" t="s">
        <v>700</v>
      </c>
      <c r="G731" t="s">
        <v>846</v>
      </c>
      <c r="H731" t="s">
        <v>2445</v>
      </c>
      <c r="I731" t="s">
        <v>2446</v>
      </c>
      <c r="J731" t="s">
        <v>1120</v>
      </c>
      <c r="K731" t="s">
        <v>1121</v>
      </c>
      <c r="L731" t="s">
        <v>2730</v>
      </c>
      <c r="M731" t="s">
        <v>889</v>
      </c>
      <c r="N731" t="s">
        <v>2445</v>
      </c>
      <c r="O731" t="s">
        <v>2446</v>
      </c>
      <c r="P731" t="s">
        <v>1083</v>
      </c>
      <c r="Q731" t="s">
        <v>2817</v>
      </c>
      <c r="R731">
        <v>2023</v>
      </c>
      <c r="S731" t="s">
        <v>2815</v>
      </c>
      <c r="T731" t="s">
        <v>2815</v>
      </c>
      <c r="U731">
        <v>7.5</v>
      </c>
      <c r="V731" t="s">
        <v>1138</v>
      </c>
      <c r="W731" t="s">
        <v>1127</v>
      </c>
      <c r="Y731">
        <v>1</v>
      </c>
      <c r="Z731" t="s">
        <v>1132</v>
      </c>
      <c r="AA731">
        <v>11083</v>
      </c>
      <c r="AB731">
        <v>0</v>
      </c>
      <c r="AD731">
        <v>0</v>
      </c>
      <c r="AE731">
        <v>0</v>
      </c>
      <c r="AG731">
        <v>11083</v>
      </c>
    </row>
    <row r="732" spans="1:33" hidden="1" x14ac:dyDescent="0.25">
      <c r="A732" t="s">
        <v>1115</v>
      </c>
      <c r="B732" t="s">
        <v>700</v>
      </c>
      <c r="C732" t="s">
        <v>163</v>
      </c>
      <c r="D732" t="s">
        <v>1117</v>
      </c>
      <c r="E732">
        <v>2022</v>
      </c>
      <c r="F732" t="s">
        <v>700</v>
      </c>
      <c r="G732" t="s">
        <v>846</v>
      </c>
      <c r="H732" t="s">
        <v>2445</v>
      </c>
      <c r="I732" t="s">
        <v>2446</v>
      </c>
      <c r="J732" t="s">
        <v>1120</v>
      </c>
      <c r="K732" t="s">
        <v>1121</v>
      </c>
      <c r="L732" t="s">
        <v>2730</v>
      </c>
      <c r="M732" t="s">
        <v>889</v>
      </c>
      <c r="N732" t="s">
        <v>2445</v>
      </c>
      <c r="O732" t="s">
        <v>2446</v>
      </c>
      <c r="P732" t="s">
        <v>1083</v>
      </c>
      <c r="Q732" t="s">
        <v>2818</v>
      </c>
      <c r="R732">
        <v>2023</v>
      </c>
      <c r="S732" t="s">
        <v>2815</v>
      </c>
      <c r="T732" t="s">
        <v>2815</v>
      </c>
      <c r="U732">
        <v>7.5</v>
      </c>
      <c r="V732" t="s">
        <v>1138</v>
      </c>
      <c r="W732" t="s">
        <v>1127</v>
      </c>
      <c r="Y732">
        <v>1</v>
      </c>
      <c r="Z732" t="s">
        <v>1132</v>
      </c>
      <c r="AA732">
        <v>10370</v>
      </c>
      <c r="AB732">
        <v>0</v>
      </c>
      <c r="AD732">
        <v>0</v>
      </c>
      <c r="AE732">
        <v>0</v>
      </c>
      <c r="AG732">
        <v>10370</v>
      </c>
    </row>
    <row r="733" spans="1:33" hidden="1" x14ac:dyDescent="0.25">
      <c r="A733" t="s">
        <v>1115</v>
      </c>
      <c r="B733" t="s">
        <v>700</v>
      </c>
      <c r="C733" t="s">
        <v>163</v>
      </c>
      <c r="D733" t="s">
        <v>1117</v>
      </c>
      <c r="E733">
        <v>2022</v>
      </c>
      <c r="F733" t="s">
        <v>700</v>
      </c>
      <c r="G733" t="s">
        <v>846</v>
      </c>
      <c r="H733" t="s">
        <v>2445</v>
      </c>
      <c r="I733" t="s">
        <v>2446</v>
      </c>
      <c r="J733" t="s">
        <v>1120</v>
      </c>
      <c r="K733" t="s">
        <v>1121</v>
      </c>
      <c r="L733" t="s">
        <v>2598</v>
      </c>
      <c r="M733" t="s">
        <v>700</v>
      </c>
      <c r="N733" t="s">
        <v>2445</v>
      </c>
      <c r="O733" t="s">
        <v>2446</v>
      </c>
      <c r="P733" t="s">
        <v>1002</v>
      </c>
      <c r="Q733" t="s">
        <v>2819</v>
      </c>
      <c r="R733">
        <v>2023</v>
      </c>
      <c r="S733" t="s">
        <v>2820</v>
      </c>
      <c r="T733" t="s">
        <v>2820</v>
      </c>
      <c r="U733">
        <v>7.5</v>
      </c>
      <c r="V733" t="s">
        <v>1138</v>
      </c>
      <c r="W733" t="s">
        <v>1127</v>
      </c>
      <c r="X733" t="s">
        <v>2821</v>
      </c>
      <c r="Y733">
        <v>1</v>
      </c>
      <c r="Z733" t="s">
        <v>1132</v>
      </c>
      <c r="AA733">
        <v>10555</v>
      </c>
      <c r="AB733">
        <v>0</v>
      </c>
      <c r="AD733">
        <v>0</v>
      </c>
      <c r="AE733">
        <v>0</v>
      </c>
      <c r="AG733">
        <v>10555</v>
      </c>
    </row>
    <row r="734" spans="1:33" hidden="1" x14ac:dyDescent="0.25">
      <c r="A734" t="s">
        <v>1115</v>
      </c>
      <c r="B734" t="s">
        <v>700</v>
      </c>
      <c r="C734" t="s">
        <v>163</v>
      </c>
      <c r="D734" t="s">
        <v>1117</v>
      </c>
      <c r="E734">
        <v>2022</v>
      </c>
      <c r="F734" t="s">
        <v>700</v>
      </c>
      <c r="G734" t="s">
        <v>846</v>
      </c>
      <c r="H734" t="s">
        <v>2445</v>
      </c>
      <c r="I734" t="s">
        <v>2446</v>
      </c>
      <c r="J734" t="s">
        <v>1120</v>
      </c>
      <c r="K734" t="s">
        <v>1121</v>
      </c>
      <c r="L734" t="s">
        <v>2598</v>
      </c>
      <c r="M734" t="s">
        <v>700</v>
      </c>
      <c r="N734" t="s">
        <v>2445</v>
      </c>
      <c r="O734" t="s">
        <v>2446</v>
      </c>
      <c r="P734" t="s">
        <v>1002</v>
      </c>
      <c r="Q734" t="s">
        <v>2822</v>
      </c>
      <c r="R734">
        <v>2023</v>
      </c>
      <c r="S734" t="s">
        <v>2820</v>
      </c>
      <c r="T734" t="s">
        <v>2820</v>
      </c>
      <c r="U734">
        <v>7.5</v>
      </c>
      <c r="V734" t="s">
        <v>1138</v>
      </c>
      <c r="W734" t="s">
        <v>1127</v>
      </c>
      <c r="X734" t="s">
        <v>2823</v>
      </c>
      <c r="Y734">
        <v>1</v>
      </c>
      <c r="Z734" t="s">
        <v>1132</v>
      </c>
      <c r="AA734">
        <v>9163</v>
      </c>
      <c r="AB734">
        <v>0</v>
      </c>
      <c r="AD734">
        <v>0</v>
      </c>
      <c r="AE734">
        <v>0</v>
      </c>
      <c r="AG734">
        <v>9163</v>
      </c>
    </row>
    <row r="735" spans="1:33" hidden="1" x14ac:dyDescent="0.25">
      <c r="A735" t="s">
        <v>1115</v>
      </c>
      <c r="B735" t="s">
        <v>700</v>
      </c>
      <c r="C735" t="s">
        <v>163</v>
      </c>
      <c r="D735" t="s">
        <v>1117</v>
      </c>
      <c r="E735">
        <v>2022</v>
      </c>
      <c r="F735" t="s">
        <v>700</v>
      </c>
      <c r="G735" t="s">
        <v>846</v>
      </c>
      <c r="H735" t="s">
        <v>2445</v>
      </c>
      <c r="I735" t="s">
        <v>2446</v>
      </c>
      <c r="J735" t="s">
        <v>1120</v>
      </c>
      <c r="K735" t="s">
        <v>1121</v>
      </c>
      <c r="L735" t="s">
        <v>2598</v>
      </c>
      <c r="M735" t="s">
        <v>700</v>
      </c>
      <c r="N735" t="s">
        <v>2445</v>
      </c>
      <c r="O735" t="s">
        <v>2446</v>
      </c>
      <c r="P735" t="s">
        <v>1002</v>
      </c>
      <c r="Q735" t="s">
        <v>2824</v>
      </c>
      <c r="R735">
        <v>2023</v>
      </c>
      <c r="S735" t="s">
        <v>2820</v>
      </c>
      <c r="T735" t="s">
        <v>2820</v>
      </c>
      <c r="U735">
        <v>7.5</v>
      </c>
      <c r="V735" t="s">
        <v>1138</v>
      </c>
      <c r="W735" t="s">
        <v>1127</v>
      </c>
      <c r="X735" t="s">
        <v>2821</v>
      </c>
      <c r="Y735">
        <v>1</v>
      </c>
      <c r="Z735" t="s">
        <v>1132</v>
      </c>
      <c r="AA735">
        <v>10946</v>
      </c>
      <c r="AB735">
        <v>0</v>
      </c>
      <c r="AD735">
        <v>0</v>
      </c>
      <c r="AE735">
        <v>0</v>
      </c>
      <c r="AG735">
        <v>10946</v>
      </c>
    </row>
    <row r="736" spans="1:33" hidden="1" x14ac:dyDescent="0.25">
      <c r="A736" t="s">
        <v>1115</v>
      </c>
      <c r="B736" t="s">
        <v>700</v>
      </c>
      <c r="C736" t="s">
        <v>163</v>
      </c>
      <c r="D736" t="s">
        <v>1117</v>
      </c>
      <c r="E736">
        <v>2022</v>
      </c>
      <c r="F736" t="s">
        <v>700</v>
      </c>
      <c r="G736" t="s">
        <v>846</v>
      </c>
      <c r="H736" t="s">
        <v>2445</v>
      </c>
      <c r="I736" t="s">
        <v>2446</v>
      </c>
      <c r="J736" t="s">
        <v>1120</v>
      </c>
      <c r="K736" t="s">
        <v>1121</v>
      </c>
      <c r="L736" t="s">
        <v>2598</v>
      </c>
      <c r="M736" t="s">
        <v>700</v>
      </c>
      <c r="N736" t="s">
        <v>2445</v>
      </c>
      <c r="O736" t="s">
        <v>2446</v>
      </c>
      <c r="P736" t="s">
        <v>1002</v>
      </c>
      <c r="Q736" t="s">
        <v>2825</v>
      </c>
      <c r="R736">
        <v>2023</v>
      </c>
      <c r="S736" t="s">
        <v>2820</v>
      </c>
      <c r="T736" t="s">
        <v>2820</v>
      </c>
      <c r="U736">
        <v>7.5</v>
      </c>
      <c r="V736" t="s">
        <v>1138</v>
      </c>
      <c r="W736" t="s">
        <v>1127</v>
      </c>
      <c r="X736" t="s">
        <v>2826</v>
      </c>
      <c r="Y736">
        <v>1</v>
      </c>
      <c r="Z736" t="s">
        <v>1132</v>
      </c>
      <c r="AA736">
        <v>10940</v>
      </c>
      <c r="AB736">
        <v>0</v>
      </c>
      <c r="AD736">
        <v>0</v>
      </c>
      <c r="AE736">
        <v>0</v>
      </c>
      <c r="AG736">
        <v>10940</v>
      </c>
    </row>
    <row r="737" spans="1:33" hidden="1" x14ac:dyDescent="0.25">
      <c r="A737" t="s">
        <v>1115</v>
      </c>
      <c r="B737" t="s">
        <v>700</v>
      </c>
      <c r="C737" t="s">
        <v>163</v>
      </c>
      <c r="D737" t="s">
        <v>1117</v>
      </c>
      <c r="E737">
        <v>2022</v>
      </c>
      <c r="F737" t="s">
        <v>700</v>
      </c>
      <c r="G737" t="s">
        <v>846</v>
      </c>
      <c r="H737" t="s">
        <v>2445</v>
      </c>
      <c r="I737" t="s">
        <v>2446</v>
      </c>
      <c r="J737" t="s">
        <v>1120</v>
      </c>
      <c r="K737" t="s">
        <v>1121</v>
      </c>
      <c r="L737" t="s">
        <v>2598</v>
      </c>
      <c r="M737" t="s">
        <v>700</v>
      </c>
      <c r="N737" t="s">
        <v>2445</v>
      </c>
      <c r="O737" t="s">
        <v>2446</v>
      </c>
      <c r="P737" t="s">
        <v>1002</v>
      </c>
      <c r="Q737" t="s">
        <v>2827</v>
      </c>
      <c r="R737">
        <v>2023</v>
      </c>
      <c r="S737" t="s">
        <v>2828</v>
      </c>
      <c r="T737" t="s">
        <v>2828</v>
      </c>
      <c r="U737">
        <v>7.5</v>
      </c>
      <c r="V737" t="s">
        <v>1126</v>
      </c>
      <c r="W737" t="s">
        <v>1127</v>
      </c>
      <c r="Y737">
        <v>1</v>
      </c>
      <c r="AA737">
        <v>0</v>
      </c>
      <c r="AB737">
        <v>0</v>
      </c>
      <c r="AD737">
        <v>0</v>
      </c>
      <c r="AE737">
        <v>0</v>
      </c>
      <c r="AF737">
        <v>395157</v>
      </c>
      <c r="AG737">
        <v>395157</v>
      </c>
    </row>
    <row r="738" spans="1:33" hidden="1" x14ac:dyDescent="0.25">
      <c r="A738" t="s">
        <v>1115</v>
      </c>
      <c r="B738" t="s">
        <v>896</v>
      </c>
      <c r="C738" t="s">
        <v>163</v>
      </c>
      <c r="D738" t="s">
        <v>1117</v>
      </c>
      <c r="E738">
        <v>1982</v>
      </c>
      <c r="F738" t="s">
        <v>878</v>
      </c>
      <c r="G738" t="s">
        <v>846</v>
      </c>
      <c r="H738" t="s">
        <v>2445</v>
      </c>
      <c r="I738" t="s">
        <v>2446</v>
      </c>
      <c r="J738" t="s">
        <v>1120</v>
      </c>
      <c r="K738" t="s">
        <v>1121</v>
      </c>
      <c r="L738" t="s">
        <v>2829</v>
      </c>
      <c r="M738" t="s">
        <v>878</v>
      </c>
      <c r="N738" t="s">
        <v>2445</v>
      </c>
      <c r="O738" t="s">
        <v>2446</v>
      </c>
      <c r="P738" t="s">
        <v>1002</v>
      </c>
      <c r="Q738" t="s">
        <v>2830</v>
      </c>
      <c r="R738">
        <v>1983</v>
      </c>
      <c r="S738" t="s">
        <v>2831</v>
      </c>
      <c r="T738" t="s">
        <v>2832</v>
      </c>
      <c r="U738">
        <v>4.0199999999999996</v>
      </c>
      <c r="V738" t="s">
        <v>1126</v>
      </c>
      <c r="W738" t="s">
        <v>1127</v>
      </c>
      <c r="Y738">
        <v>1</v>
      </c>
      <c r="Z738" t="s">
        <v>1132</v>
      </c>
      <c r="AA738">
        <v>10040</v>
      </c>
      <c r="AB738">
        <v>0</v>
      </c>
      <c r="AD738">
        <v>0</v>
      </c>
      <c r="AE738">
        <v>0</v>
      </c>
      <c r="AF738">
        <v>2660</v>
      </c>
      <c r="AG738">
        <v>12700</v>
      </c>
    </row>
    <row r="739" spans="1:33" hidden="1" x14ac:dyDescent="0.25">
      <c r="A739" t="s">
        <v>1115</v>
      </c>
      <c r="B739" t="s">
        <v>896</v>
      </c>
      <c r="C739" t="s">
        <v>163</v>
      </c>
      <c r="D739" t="s">
        <v>1117</v>
      </c>
      <c r="E739">
        <v>1982</v>
      </c>
      <c r="F739" t="s">
        <v>697</v>
      </c>
      <c r="G739" t="s">
        <v>846</v>
      </c>
      <c r="H739" t="s">
        <v>2445</v>
      </c>
      <c r="I739" t="s">
        <v>2446</v>
      </c>
      <c r="J739" t="s">
        <v>1120</v>
      </c>
      <c r="K739" t="s">
        <v>1121</v>
      </c>
      <c r="L739" t="s">
        <v>2829</v>
      </c>
      <c r="M739" t="s">
        <v>897</v>
      </c>
      <c r="N739" t="s">
        <v>2445</v>
      </c>
      <c r="O739" t="s">
        <v>2446</v>
      </c>
      <c r="P739" t="s">
        <v>1002</v>
      </c>
      <c r="Q739" t="s">
        <v>2833</v>
      </c>
      <c r="R739">
        <v>1983</v>
      </c>
      <c r="S739" t="s">
        <v>2831</v>
      </c>
      <c r="T739" t="s">
        <v>2834</v>
      </c>
      <c r="U739">
        <v>4.8</v>
      </c>
      <c r="V739" t="s">
        <v>1138</v>
      </c>
      <c r="W739" t="s">
        <v>1153</v>
      </c>
      <c r="Y739">
        <v>1</v>
      </c>
      <c r="Z739" t="s">
        <v>1132</v>
      </c>
      <c r="AA739">
        <v>25258</v>
      </c>
      <c r="AB739">
        <v>178</v>
      </c>
      <c r="AD739">
        <v>0</v>
      </c>
      <c r="AE739">
        <v>0</v>
      </c>
      <c r="AF739">
        <v>23639</v>
      </c>
      <c r="AG739">
        <v>49075</v>
      </c>
    </row>
    <row r="740" spans="1:33" hidden="1" x14ac:dyDescent="0.25">
      <c r="A740" t="s">
        <v>1115</v>
      </c>
      <c r="B740" t="s">
        <v>896</v>
      </c>
      <c r="C740" t="s">
        <v>163</v>
      </c>
      <c r="D740" t="s">
        <v>1117</v>
      </c>
      <c r="E740">
        <v>1983</v>
      </c>
      <c r="F740" t="s">
        <v>878</v>
      </c>
      <c r="G740" t="s">
        <v>846</v>
      </c>
      <c r="H740" t="s">
        <v>2445</v>
      </c>
      <c r="I740" t="s">
        <v>2446</v>
      </c>
      <c r="J740" t="s">
        <v>1197</v>
      </c>
      <c r="K740" t="s">
        <v>1121</v>
      </c>
      <c r="L740" t="s">
        <v>2829</v>
      </c>
      <c r="M740" t="s">
        <v>878</v>
      </c>
      <c r="N740" t="s">
        <v>2445</v>
      </c>
      <c r="O740" t="s">
        <v>2446</v>
      </c>
      <c r="P740" t="s">
        <v>1002</v>
      </c>
      <c r="Q740" t="s">
        <v>2835</v>
      </c>
      <c r="R740">
        <v>1984</v>
      </c>
      <c r="S740" t="s">
        <v>2836</v>
      </c>
      <c r="T740" t="s">
        <v>2837</v>
      </c>
      <c r="U740">
        <v>5.43</v>
      </c>
      <c r="V740" t="s">
        <v>1126</v>
      </c>
      <c r="W740" t="s">
        <v>1127</v>
      </c>
      <c r="Y740">
        <v>1</v>
      </c>
      <c r="Z740" t="s">
        <v>1132</v>
      </c>
      <c r="AA740">
        <v>17709</v>
      </c>
      <c r="AB740">
        <v>125</v>
      </c>
      <c r="AD740">
        <v>0</v>
      </c>
      <c r="AE740">
        <v>0</v>
      </c>
      <c r="AG740">
        <v>17834</v>
      </c>
    </row>
    <row r="741" spans="1:33" hidden="1" x14ac:dyDescent="0.25">
      <c r="A741" t="s">
        <v>1115</v>
      </c>
      <c r="B741" t="s">
        <v>896</v>
      </c>
      <c r="C741" t="s">
        <v>163</v>
      </c>
      <c r="D741" t="s">
        <v>1117</v>
      </c>
      <c r="E741">
        <v>1983</v>
      </c>
      <c r="F741" t="s">
        <v>697</v>
      </c>
      <c r="G741" t="s">
        <v>846</v>
      </c>
      <c r="H741" t="s">
        <v>2445</v>
      </c>
      <c r="I741" t="s">
        <v>2446</v>
      </c>
      <c r="J741" t="s">
        <v>1120</v>
      </c>
      <c r="K741" t="s">
        <v>1121</v>
      </c>
      <c r="L741" t="s">
        <v>2829</v>
      </c>
      <c r="M741" t="s">
        <v>882</v>
      </c>
      <c r="P741" t="s">
        <v>1002</v>
      </c>
      <c r="Q741" t="s">
        <v>2838</v>
      </c>
      <c r="R741">
        <v>1984</v>
      </c>
      <c r="S741" t="s">
        <v>2839</v>
      </c>
      <c r="T741" t="s">
        <v>2840</v>
      </c>
      <c r="U741">
        <v>5.3</v>
      </c>
      <c r="V741" t="s">
        <v>1138</v>
      </c>
      <c r="W741" t="s">
        <v>1153</v>
      </c>
      <c r="Y741">
        <v>1</v>
      </c>
      <c r="AA741">
        <v>0</v>
      </c>
      <c r="AB741">
        <v>0</v>
      </c>
      <c r="AD741">
        <v>0</v>
      </c>
      <c r="AE741">
        <v>0</v>
      </c>
      <c r="AF741">
        <v>49178</v>
      </c>
      <c r="AG741">
        <v>49178</v>
      </c>
    </row>
    <row r="742" spans="1:33" hidden="1" x14ac:dyDescent="0.25">
      <c r="A742" t="s">
        <v>1115</v>
      </c>
      <c r="B742" t="s">
        <v>896</v>
      </c>
      <c r="C742" t="s">
        <v>163</v>
      </c>
      <c r="D742" t="s">
        <v>1117</v>
      </c>
      <c r="E742">
        <v>1983</v>
      </c>
      <c r="F742" t="s">
        <v>697</v>
      </c>
      <c r="G742" t="s">
        <v>846</v>
      </c>
      <c r="H742" t="s">
        <v>2445</v>
      </c>
      <c r="I742" t="s">
        <v>2446</v>
      </c>
      <c r="J742" t="s">
        <v>1120</v>
      </c>
      <c r="K742" t="s">
        <v>1121</v>
      </c>
      <c r="L742" t="s">
        <v>2829</v>
      </c>
      <c r="M742" t="s">
        <v>896</v>
      </c>
      <c r="N742" t="s">
        <v>2445</v>
      </c>
      <c r="O742" t="s">
        <v>2446</v>
      </c>
      <c r="P742" t="s">
        <v>1002</v>
      </c>
      <c r="Q742" t="s">
        <v>2841</v>
      </c>
      <c r="R742">
        <v>1984</v>
      </c>
      <c r="S742" t="s">
        <v>1203</v>
      </c>
      <c r="T742" t="s">
        <v>1381</v>
      </c>
      <c r="U742">
        <v>6.38</v>
      </c>
      <c r="V742" t="s">
        <v>1138</v>
      </c>
      <c r="W742" t="s">
        <v>1153</v>
      </c>
      <c r="Y742">
        <v>1</v>
      </c>
      <c r="Z742" t="s">
        <v>1132</v>
      </c>
      <c r="AA742">
        <v>50060</v>
      </c>
      <c r="AB742">
        <v>201</v>
      </c>
      <c r="AD742">
        <v>0</v>
      </c>
      <c r="AE742">
        <v>0</v>
      </c>
      <c r="AG742">
        <v>50261</v>
      </c>
    </row>
    <row r="743" spans="1:33" hidden="1" x14ac:dyDescent="0.25">
      <c r="A743" t="s">
        <v>1115</v>
      </c>
      <c r="B743" t="s">
        <v>896</v>
      </c>
      <c r="C743" t="s">
        <v>163</v>
      </c>
      <c r="D743" t="s">
        <v>1117</v>
      </c>
      <c r="E743">
        <v>1984</v>
      </c>
      <c r="F743" t="s">
        <v>878</v>
      </c>
      <c r="G743" t="s">
        <v>846</v>
      </c>
      <c r="H743" t="s">
        <v>2445</v>
      </c>
      <c r="I743" t="s">
        <v>2446</v>
      </c>
      <c r="J743" t="s">
        <v>1120</v>
      </c>
      <c r="K743" t="s">
        <v>1121</v>
      </c>
      <c r="L743" t="s">
        <v>2829</v>
      </c>
      <c r="M743" t="s">
        <v>878</v>
      </c>
      <c r="N743" t="s">
        <v>2445</v>
      </c>
      <c r="O743" t="s">
        <v>2446</v>
      </c>
      <c r="P743" t="s">
        <v>996</v>
      </c>
      <c r="Q743" t="s">
        <v>2842</v>
      </c>
      <c r="R743">
        <v>1985</v>
      </c>
      <c r="S743" t="s">
        <v>1383</v>
      </c>
      <c r="T743" t="s">
        <v>2843</v>
      </c>
      <c r="U743">
        <v>3.2</v>
      </c>
      <c r="V743" t="s">
        <v>1138</v>
      </c>
      <c r="W743" t="s">
        <v>1127</v>
      </c>
      <c r="Y743">
        <v>1</v>
      </c>
      <c r="AA743">
        <v>0</v>
      </c>
      <c r="AB743">
        <v>0</v>
      </c>
      <c r="AD743">
        <v>0</v>
      </c>
      <c r="AE743">
        <v>0</v>
      </c>
      <c r="AF743">
        <v>42777</v>
      </c>
      <c r="AG743">
        <v>42777</v>
      </c>
    </row>
    <row r="744" spans="1:33" hidden="1" x14ac:dyDescent="0.25">
      <c r="A744" t="s">
        <v>1115</v>
      </c>
      <c r="B744" t="s">
        <v>896</v>
      </c>
      <c r="C744" t="s">
        <v>163</v>
      </c>
      <c r="D744" t="s">
        <v>1117</v>
      </c>
      <c r="E744">
        <v>1984</v>
      </c>
      <c r="F744" t="s">
        <v>697</v>
      </c>
      <c r="G744" t="s">
        <v>846</v>
      </c>
      <c r="H744" t="s">
        <v>2445</v>
      </c>
      <c r="I744" t="s">
        <v>2446</v>
      </c>
      <c r="J744" t="s">
        <v>1120</v>
      </c>
      <c r="K744" t="s">
        <v>1121</v>
      </c>
      <c r="L744" t="s">
        <v>2829</v>
      </c>
      <c r="M744" t="s">
        <v>897</v>
      </c>
      <c r="N744" t="s">
        <v>2445</v>
      </c>
      <c r="O744" t="s">
        <v>2446</v>
      </c>
      <c r="P744" t="s">
        <v>1002</v>
      </c>
      <c r="Q744" t="s">
        <v>2844</v>
      </c>
      <c r="R744">
        <v>1985</v>
      </c>
      <c r="S744" t="s">
        <v>1383</v>
      </c>
      <c r="T744" t="s">
        <v>2845</v>
      </c>
      <c r="U744">
        <v>5.04</v>
      </c>
      <c r="V744" t="s">
        <v>1138</v>
      </c>
      <c r="W744" t="s">
        <v>1153</v>
      </c>
      <c r="Y744">
        <v>1</v>
      </c>
      <c r="AA744">
        <v>0</v>
      </c>
      <c r="AB744">
        <v>0</v>
      </c>
      <c r="AD744">
        <v>0</v>
      </c>
      <c r="AE744">
        <v>0</v>
      </c>
      <c r="AF744">
        <v>37375</v>
      </c>
      <c r="AG744">
        <v>37375</v>
      </c>
    </row>
    <row r="745" spans="1:33" hidden="1" x14ac:dyDescent="0.25">
      <c r="A745" t="s">
        <v>1115</v>
      </c>
      <c r="B745" t="s">
        <v>896</v>
      </c>
      <c r="C745" t="s">
        <v>163</v>
      </c>
      <c r="D745" t="s">
        <v>1117</v>
      </c>
      <c r="E745">
        <v>1985</v>
      </c>
      <c r="F745" t="s">
        <v>896</v>
      </c>
      <c r="G745" t="s">
        <v>846</v>
      </c>
      <c r="H745" t="s">
        <v>2445</v>
      </c>
      <c r="I745" t="s">
        <v>2446</v>
      </c>
      <c r="J745" t="s">
        <v>1120</v>
      </c>
      <c r="K745" t="s">
        <v>1121</v>
      </c>
      <c r="L745" t="s">
        <v>2829</v>
      </c>
      <c r="M745" t="s">
        <v>896</v>
      </c>
      <c r="N745" t="s">
        <v>2445</v>
      </c>
      <c r="O745" t="s">
        <v>2446</v>
      </c>
      <c r="P745" t="s">
        <v>1002</v>
      </c>
      <c r="Q745" t="s">
        <v>2846</v>
      </c>
      <c r="R745">
        <v>1986</v>
      </c>
      <c r="S745" t="s">
        <v>1215</v>
      </c>
      <c r="T745" t="s">
        <v>1220</v>
      </c>
      <c r="U745">
        <v>7.4</v>
      </c>
      <c r="V745" t="s">
        <v>1138</v>
      </c>
      <c r="W745" t="s">
        <v>1127</v>
      </c>
      <c r="X745" t="s">
        <v>2847</v>
      </c>
      <c r="Y745">
        <v>1</v>
      </c>
      <c r="AA745">
        <v>0</v>
      </c>
      <c r="AB745">
        <v>0</v>
      </c>
      <c r="AD745">
        <v>0</v>
      </c>
      <c r="AE745">
        <v>0</v>
      </c>
      <c r="AF745">
        <v>44000</v>
      </c>
      <c r="AG745">
        <v>44000</v>
      </c>
    </row>
    <row r="746" spans="1:33" hidden="1" x14ac:dyDescent="0.25">
      <c r="A746" t="s">
        <v>1115</v>
      </c>
      <c r="B746" t="s">
        <v>896</v>
      </c>
      <c r="C746" t="s">
        <v>163</v>
      </c>
      <c r="D746" t="s">
        <v>1117</v>
      </c>
      <c r="E746">
        <v>1986</v>
      </c>
      <c r="F746" t="s">
        <v>896</v>
      </c>
      <c r="G746" t="s">
        <v>846</v>
      </c>
      <c r="H746" t="s">
        <v>2445</v>
      </c>
      <c r="I746" t="s">
        <v>2446</v>
      </c>
      <c r="J746" t="s">
        <v>1120</v>
      </c>
      <c r="K746" t="s">
        <v>1121</v>
      </c>
      <c r="L746" t="s">
        <v>2829</v>
      </c>
      <c r="M746" t="s">
        <v>896</v>
      </c>
      <c r="N746" t="s">
        <v>2445</v>
      </c>
      <c r="O746" t="s">
        <v>2446</v>
      </c>
      <c r="P746" t="s">
        <v>1002</v>
      </c>
      <c r="Q746" t="s">
        <v>2848</v>
      </c>
      <c r="R746">
        <v>1987</v>
      </c>
      <c r="S746" t="s">
        <v>1223</v>
      </c>
      <c r="T746" t="s">
        <v>2849</v>
      </c>
      <c r="U746">
        <v>6.63</v>
      </c>
      <c r="V746" t="s">
        <v>1126</v>
      </c>
      <c r="W746" t="s">
        <v>1127</v>
      </c>
      <c r="Y746">
        <v>1</v>
      </c>
      <c r="AA746">
        <v>0</v>
      </c>
      <c r="AB746">
        <v>0</v>
      </c>
      <c r="AD746">
        <v>0</v>
      </c>
      <c r="AE746">
        <v>0</v>
      </c>
      <c r="AF746">
        <v>74070</v>
      </c>
      <c r="AG746">
        <v>74070</v>
      </c>
    </row>
    <row r="747" spans="1:33" hidden="1" x14ac:dyDescent="0.25">
      <c r="A747" t="s">
        <v>1115</v>
      </c>
      <c r="B747" t="s">
        <v>896</v>
      </c>
      <c r="C747" t="s">
        <v>163</v>
      </c>
      <c r="D747" t="s">
        <v>1117</v>
      </c>
      <c r="E747">
        <v>1987</v>
      </c>
      <c r="F747" t="s">
        <v>896</v>
      </c>
      <c r="G747" t="s">
        <v>846</v>
      </c>
      <c r="H747" t="s">
        <v>2445</v>
      </c>
      <c r="I747" t="s">
        <v>2446</v>
      </c>
      <c r="J747" t="s">
        <v>1120</v>
      </c>
      <c r="K747" t="s">
        <v>1121</v>
      </c>
      <c r="L747" t="s">
        <v>2829</v>
      </c>
      <c r="M747" t="s">
        <v>896</v>
      </c>
      <c r="N747" t="s">
        <v>2445</v>
      </c>
      <c r="O747" t="s">
        <v>2446</v>
      </c>
      <c r="P747" t="s">
        <v>1002</v>
      </c>
      <c r="Q747" t="s">
        <v>2850</v>
      </c>
      <c r="R747">
        <v>1988</v>
      </c>
      <c r="S747" t="s">
        <v>1229</v>
      </c>
      <c r="T747" t="s">
        <v>2851</v>
      </c>
      <c r="U747">
        <v>3.5</v>
      </c>
      <c r="V747" t="s">
        <v>1138</v>
      </c>
      <c r="W747" t="s">
        <v>1127</v>
      </c>
      <c r="X747" t="s">
        <v>2852</v>
      </c>
      <c r="Y747">
        <v>1</v>
      </c>
      <c r="AA747">
        <v>0</v>
      </c>
      <c r="AB747">
        <v>0</v>
      </c>
      <c r="AD747">
        <v>0</v>
      </c>
      <c r="AE747">
        <v>0</v>
      </c>
      <c r="AF747">
        <v>105205</v>
      </c>
      <c r="AG747">
        <v>105205</v>
      </c>
    </row>
    <row r="748" spans="1:33" hidden="1" x14ac:dyDescent="0.25">
      <c r="A748" t="s">
        <v>1115</v>
      </c>
      <c r="B748" t="s">
        <v>896</v>
      </c>
      <c r="C748" t="s">
        <v>163</v>
      </c>
      <c r="D748" t="s">
        <v>1117</v>
      </c>
      <c r="E748">
        <v>1988</v>
      </c>
      <c r="F748" t="s">
        <v>896</v>
      </c>
      <c r="G748" t="s">
        <v>846</v>
      </c>
      <c r="H748" t="s">
        <v>2445</v>
      </c>
      <c r="I748" t="s">
        <v>2446</v>
      </c>
      <c r="J748" t="s">
        <v>1120</v>
      </c>
      <c r="K748" t="s">
        <v>1121</v>
      </c>
      <c r="L748" t="s">
        <v>2829</v>
      </c>
      <c r="M748" t="s">
        <v>896</v>
      </c>
      <c r="N748" t="s">
        <v>2445</v>
      </c>
      <c r="O748" t="s">
        <v>2446</v>
      </c>
      <c r="P748" t="s">
        <v>1002</v>
      </c>
      <c r="Q748" t="s">
        <v>2853</v>
      </c>
      <c r="R748">
        <v>1989</v>
      </c>
      <c r="S748" t="s">
        <v>1129</v>
      </c>
      <c r="T748" t="s">
        <v>1819</v>
      </c>
      <c r="U748">
        <v>4.9000000000000004</v>
      </c>
      <c r="V748" t="s">
        <v>1126</v>
      </c>
      <c r="W748" t="s">
        <v>1127</v>
      </c>
      <c r="Y748">
        <v>1</v>
      </c>
      <c r="AA748">
        <v>0</v>
      </c>
      <c r="AB748">
        <v>0</v>
      </c>
      <c r="AD748">
        <v>0</v>
      </c>
      <c r="AE748">
        <v>0</v>
      </c>
      <c r="AF748">
        <v>309506</v>
      </c>
      <c r="AG748">
        <v>309506</v>
      </c>
    </row>
    <row r="749" spans="1:33" hidden="1" x14ac:dyDescent="0.25">
      <c r="A749" t="s">
        <v>1115</v>
      </c>
      <c r="B749" t="s">
        <v>896</v>
      </c>
      <c r="C749" t="s">
        <v>163</v>
      </c>
      <c r="D749" t="s">
        <v>1117</v>
      </c>
      <c r="E749">
        <v>1988</v>
      </c>
      <c r="F749" t="s">
        <v>710</v>
      </c>
      <c r="G749" t="s">
        <v>846</v>
      </c>
      <c r="H749" t="s">
        <v>2445</v>
      </c>
      <c r="I749" t="s">
        <v>2446</v>
      </c>
      <c r="J749" t="s">
        <v>1120</v>
      </c>
      <c r="K749" t="s">
        <v>1121</v>
      </c>
      <c r="L749" t="s">
        <v>2829</v>
      </c>
      <c r="M749" t="s">
        <v>899</v>
      </c>
      <c r="N749" t="s">
        <v>2445</v>
      </c>
      <c r="O749" t="s">
        <v>2446</v>
      </c>
      <c r="P749" t="s">
        <v>1002</v>
      </c>
      <c r="Q749" t="s">
        <v>2854</v>
      </c>
      <c r="R749">
        <v>1989</v>
      </c>
      <c r="S749" t="s">
        <v>1129</v>
      </c>
      <c r="T749" t="s">
        <v>2855</v>
      </c>
      <c r="U749">
        <v>4.7699999999999996</v>
      </c>
      <c r="V749" t="s">
        <v>1126</v>
      </c>
      <c r="W749" t="s">
        <v>1127</v>
      </c>
      <c r="Y749">
        <v>1</v>
      </c>
      <c r="AA749">
        <v>0</v>
      </c>
      <c r="AB749">
        <v>0</v>
      </c>
      <c r="AD749">
        <v>0</v>
      </c>
      <c r="AE749">
        <v>0</v>
      </c>
      <c r="AF749">
        <v>10121</v>
      </c>
      <c r="AG749">
        <v>10121</v>
      </c>
    </row>
    <row r="750" spans="1:33" hidden="1" x14ac:dyDescent="0.25">
      <c r="A750" t="s">
        <v>1115</v>
      </c>
      <c r="B750" t="s">
        <v>896</v>
      </c>
      <c r="C750" t="s">
        <v>163</v>
      </c>
      <c r="D750" t="s">
        <v>1117</v>
      </c>
      <c r="E750">
        <v>1989</v>
      </c>
      <c r="F750" t="s">
        <v>896</v>
      </c>
      <c r="G750" t="s">
        <v>846</v>
      </c>
      <c r="H750" t="s">
        <v>2445</v>
      </c>
      <c r="I750" t="s">
        <v>2446</v>
      </c>
      <c r="J750" t="s">
        <v>1120</v>
      </c>
      <c r="K750" t="s">
        <v>1121</v>
      </c>
      <c r="L750" t="s">
        <v>2829</v>
      </c>
      <c r="M750" t="s">
        <v>896</v>
      </c>
      <c r="N750" t="s">
        <v>2445</v>
      </c>
      <c r="O750" t="s">
        <v>2446</v>
      </c>
      <c r="P750" t="s">
        <v>1002</v>
      </c>
      <c r="Q750" t="s">
        <v>2856</v>
      </c>
      <c r="R750">
        <v>1990</v>
      </c>
      <c r="S750" t="s">
        <v>2857</v>
      </c>
      <c r="T750" t="s">
        <v>2858</v>
      </c>
      <c r="U750">
        <v>6.3</v>
      </c>
      <c r="V750" t="s">
        <v>1126</v>
      </c>
      <c r="W750" t="s">
        <v>1127</v>
      </c>
      <c r="Y750">
        <v>1</v>
      </c>
      <c r="AA750">
        <v>0</v>
      </c>
      <c r="AB750">
        <v>0</v>
      </c>
      <c r="AD750">
        <v>0</v>
      </c>
      <c r="AE750">
        <v>0</v>
      </c>
      <c r="AF750">
        <v>298600</v>
      </c>
      <c r="AG750">
        <v>298600</v>
      </c>
    </row>
    <row r="751" spans="1:33" hidden="1" x14ac:dyDescent="0.25">
      <c r="A751" t="s">
        <v>1115</v>
      </c>
      <c r="B751" t="s">
        <v>896</v>
      </c>
      <c r="C751" t="s">
        <v>163</v>
      </c>
      <c r="D751" t="s">
        <v>1117</v>
      </c>
      <c r="E751">
        <v>1990</v>
      </c>
      <c r="F751" t="s">
        <v>695</v>
      </c>
      <c r="G751" t="s">
        <v>846</v>
      </c>
      <c r="H751" t="s">
        <v>2445</v>
      </c>
      <c r="I751" t="s">
        <v>2446</v>
      </c>
      <c r="J751" t="s">
        <v>1120</v>
      </c>
      <c r="K751" t="s">
        <v>1121</v>
      </c>
      <c r="L751" t="s">
        <v>2829</v>
      </c>
      <c r="M751" t="s">
        <v>710</v>
      </c>
      <c r="N751" t="s">
        <v>2445</v>
      </c>
      <c r="O751" t="s">
        <v>2446</v>
      </c>
      <c r="P751" t="s">
        <v>1002</v>
      </c>
      <c r="Q751" t="s">
        <v>2859</v>
      </c>
      <c r="R751">
        <v>1991</v>
      </c>
      <c r="S751" t="s">
        <v>2860</v>
      </c>
      <c r="T751" t="s">
        <v>2860</v>
      </c>
      <c r="U751">
        <v>4.04</v>
      </c>
      <c r="V751" t="s">
        <v>1138</v>
      </c>
      <c r="W751" t="s">
        <v>1153</v>
      </c>
      <c r="X751" t="s">
        <v>2861</v>
      </c>
      <c r="Y751">
        <v>1</v>
      </c>
      <c r="AA751">
        <v>0</v>
      </c>
      <c r="AB751">
        <v>0</v>
      </c>
      <c r="AD751">
        <v>0</v>
      </c>
      <c r="AE751">
        <v>0</v>
      </c>
      <c r="AF751">
        <v>316150</v>
      </c>
      <c r="AG751">
        <v>316150</v>
      </c>
    </row>
    <row r="752" spans="1:33" hidden="1" x14ac:dyDescent="0.25">
      <c r="A752" t="s">
        <v>1115</v>
      </c>
      <c r="B752" t="s">
        <v>896</v>
      </c>
      <c r="C752" t="s">
        <v>163</v>
      </c>
      <c r="D752" t="s">
        <v>1117</v>
      </c>
      <c r="E752">
        <v>1990</v>
      </c>
      <c r="F752" t="s">
        <v>896</v>
      </c>
      <c r="G752" t="s">
        <v>846</v>
      </c>
      <c r="H752" t="s">
        <v>2445</v>
      </c>
      <c r="I752" t="s">
        <v>2446</v>
      </c>
      <c r="J752" t="s">
        <v>1120</v>
      </c>
      <c r="K752" t="s">
        <v>1121</v>
      </c>
      <c r="L752" t="s">
        <v>2829</v>
      </c>
      <c r="M752" t="s">
        <v>896</v>
      </c>
      <c r="N752" t="s">
        <v>2445</v>
      </c>
      <c r="O752" t="s">
        <v>2446</v>
      </c>
      <c r="P752" t="s">
        <v>1002</v>
      </c>
      <c r="Q752" t="s">
        <v>2862</v>
      </c>
      <c r="R752">
        <v>1991</v>
      </c>
      <c r="S752" t="s">
        <v>1265</v>
      </c>
      <c r="T752" t="s">
        <v>2863</v>
      </c>
      <c r="U752">
        <v>5</v>
      </c>
      <c r="V752" t="s">
        <v>1126</v>
      </c>
      <c r="W752" t="s">
        <v>1127</v>
      </c>
      <c r="Y752">
        <v>1</v>
      </c>
      <c r="AA752">
        <v>0</v>
      </c>
      <c r="AB752">
        <v>0</v>
      </c>
      <c r="AD752">
        <v>0</v>
      </c>
      <c r="AE752">
        <v>0</v>
      </c>
      <c r="AF752">
        <v>326706</v>
      </c>
      <c r="AG752">
        <v>326706</v>
      </c>
    </row>
    <row r="753" spans="1:33" hidden="1" x14ac:dyDescent="0.25">
      <c r="A753" t="s">
        <v>1115</v>
      </c>
      <c r="B753" t="s">
        <v>896</v>
      </c>
      <c r="C753" t="s">
        <v>163</v>
      </c>
      <c r="D753" t="s">
        <v>1117</v>
      </c>
      <c r="E753">
        <v>1991</v>
      </c>
      <c r="F753" t="s">
        <v>695</v>
      </c>
      <c r="G753" t="s">
        <v>846</v>
      </c>
      <c r="H753" t="s">
        <v>2445</v>
      </c>
      <c r="I753" t="s">
        <v>2446</v>
      </c>
      <c r="J753" t="s">
        <v>1120</v>
      </c>
      <c r="K753" t="s">
        <v>1121</v>
      </c>
      <c r="L753" t="s">
        <v>2829</v>
      </c>
      <c r="M753" t="s">
        <v>899</v>
      </c>
      <c r="N753" t="s">
        <v>2445</v>
      </c>
      <c r="O753" t="s">
        <v>2446</v>
      </c>
      <c r="P753" t="s">
        <v>1002</v>
      </c>
      <c r="Q753" t="s">
        <v>2864</v>
      </c>
      <c r="R753">
        <v>1992</v>
      </c>
      <c r="S753" t="s">
        <v>2865</v>
      </c>
      <c r="T753" t="s">
        <v>2866</v>
      </c>
      <c r="U753">
        <v>4.43</v>
      </c>
      <c r="V753" t="s">
        <v>1138</v>
      </c>
      <c r="W753" t="s">
        <v>1153</v>
      </c>
      <c r="Y753">
        <v>1</v>
      </c>
      <c r="AA753">
        <v>0</v>
      </c>
      <c r="AB753">
        <v>0</v>
      </c>
      <c r="AD753">
        <v>0</v>
      </c>
      <c r="AE753">
        <v>0</v>
      </c>
      <c r="AF753">
        <v>296725</v>
      </c>
      <c r="AG753">
        <v>296725</v>
      </c>
    </row>
    <row r="754" spans="1:33" hidden="1" x14ac:dyDescent="0.25">
      <c r="A754" t="s">
        <v>1115</v>
      </c>
      <c r="B754" t="s">
        <v>896</v>
      </c>
      <c r="C754" t="s">
        <v>163</v>
      </c>
      <c r="D754" t="s">
        <v>1117</v>
      </c>
      <c r="E754">
        <v>1991</v>
      </c>
      <c r="F754" t="s">
        <v>896</v>
      </c>
      <c r="G754" t="s">
        <v>846</v>
      </c>
      <c r="H754" t="s">
        <v>2445</v>
      </c>
      <c r="I754" t="s">
        <v>2446</v>
      </c>
      <c r="J754" t="s">
        <v>1120</v>
      </c>
      <c r="K754" t="s">
        <v>1121</v>
      </c>
      <c r="L754" t="s">
        <v>2829</v>
      </c>
      <c r="M754" t="s">
        <v>896</v>
      </c>
      <c r="N754" t="s">
        <v>2445</v>
      </c>
      <c r="O754" t="s">
        <v>2446</v>
      </c>
      <c r="P754" t="s">
        <v>1002</v>
      </c>
      <c r="Q754" t="s">
        <v>2867</v>
      </c>
      <c r="R754">
        <v>1992</v>
      </c>
      <c r="S754" t="s">
        <v>2868</v>
      </c>
      <c r="T754" t="s">
        <v>2869</v>
      </c>
      <c r="U754">
        <v>4.9000000000000004</v>
      </c>
      <c r="V754" t="s">
        <v>1126</v>
      </c>
      <c r="W754" t="s">
        <v>1127</v>
      </c>
      <c r="Y754">
        <v>1</v>
      </c>
      <c r="AA754">
        <v>0</v>
      </c>
      <c r="AB754">
        <v>0</v>
      </c>
      <c r="AD754">
        <v>0</v>
      </c>
      <c r="AE754">
        <v>0</v>
      </c>
      <c r="AF754">
        <v>212619</v>
      </c>
      <c r="AG754">
        <v>212619</v>
      </c>
    </row>
    <row r="755" spans="1:33" hidden="1" x14ac:dyDescent="0.25">
      <c r="A755" t="s">
        <v>1115</v>
      </c>
      <c r="B755" t="s">
        <v>896</v>
      </c>
      <c r="C755" t="s">
        <v>163</v>
      </c>
      <c r="D755" t="s">
        <v>1117</v>
      </c>
      <c r="E755">
        <v>1992</v>
      </c>
      <c r="F755" t="s">
        <v>695</v>
      </c>
      <c r="G755" t="s">
        <v>846</v>
      </c>
      <c r="H755" t="s">
        <v>2445</v>
      </c>
      <c r="I755" t="s">
        <v>2446</v>
      </c>
      <c r="J755" t="s">
        <v>1120</v>
      </c>
      <c r="K755" t="s">
        <v>1121</v>
      </c>
      <c r="L755" t="s">
        <v>2829</v>
      </c>
      <c r="M755" t="s">
        <v>710</v>
      </c>
      <c r="N755" t="s">
        <v>2445</v>
      </c>
      <c r="O755" t="s">
        <v>2446</v>
      </c>
      <c r="P755" t="s">
        <v>1002</v>
      </c>
      <c r="Q755" t="s">
        <v>2870</v>
      </c>
      <c r="R755">
        <v>1993</v>
      </c>
      <c r="S755" t="s">
        <v>2871</v>
      </c>
      <c r="T755" t="s">
        <v>2872</v>
      </c>
      <c r="U755">
        <v>4</v>
      </c>
      <c r="V755" t="s">
        <v>1138</v>
      </c>
      <c r="W755" t="s">
        <v>1153</v>
      </c>
      <c r="Y755">
        <v>1</v>
      </c>
      <c r="AA755">
        <v>0</v>
      </c>
      <c r="AB755">
        <v>0</v>
      </c>
      <c r="AD755">
        <v>0</v>
      </c>
      <c r="AE755">
        <v>0</v>
      </c>
      <c r="AF755">
        <v>286664</v>
      </c>
      <c r="AG755">
        <v>286664</v>
      </c>
    </row>
    <row r="756" spans="1:33" hidden="1" x14ac:dyDescent="0.25">
      <c r="A756" t="s">
        <v>1115</v>
      </c>
      <c r="B756" t="s">
        <v>896</v>
      </c>
      <c r="C756" t="s">
        <v>163</v>
      </c>
      <c r="D756" t="s">
        <v>1117</v>
      </c>
      <c r="E756">
        <v>1992</v>
      </c>
      <c r="F756" t="s">
        <v>896</v>
      </c>
      <c r="G756" t="s">
        <v>846</v>
      </c>
      <c r="H756" t="s">
        <v>2445</v>
      </c>
      <c r="I756" t="s">
        <v>2446</v>
      </c>
      <c r="J756" t="s">
        <v>1120</v>
      </c>
      <c r="K756" t="s">
        <v>1121</v>
      </c>
      <c r="L756" t="s">
        <v>2829</v>
      </c>
      <c r="M756" t="s">
        <v>896</v>
      </c>
      <c r="N756" t="s">
        <v>2445</v>
      </c>
      <c r="O756" t="s">
        <v>2446</v>
      </c>
      <c r="P756" t="s">
        <v>1002</v>
      </c>
      <c r="Q756" t="s">
        <v>2873</v>
      </c>
      <c r="R756">
        <v>1993</v>
      </c>
      <c r="S756" t="s">
        <v>2874</v>
      </c>
      <c r="T756" t="s">
        <v>2875</v>
      </c>
      <c r="U756">
        <v>5.5</v>
      </c>
      <c r="V756" t="s">
        <v>1126</v>
      </c>
      <c r="W756" t="s">
        <v>1127</v>
      </c>
      <c r="Y756">
        <v>1</v>
      </c>
      <c r="AA756">
        <v>0</v>
      </c>
      <c r="AB756">
        <v>0</v>
      </c>
      <c r="AD756">
        <v>0</v>
      </c>
      <c r="AE756">
        <v>0</v>
      </c>
      <c r="AF756">
        <v>320296</v>
      </c>
      <c r="AG756">
        <v>320296</v>
      </c>
    </row>
    <row r="757" spans="1:33" hidden="1" x14ac:dyDescent="0.25">
      <c r="A757" t="s">
        <v>1115</v>
      </c>
      <c r="B757" t="s">
        <v>896</v>
      </c>
      <c r="C757" t="s">
        <v>163</v>
      </c>
      <c r="D757" t="s">
        <v>1117</v>
      </c>
      <c r="E757">
        <v>1993</v>
      </c>
      <c r="F757" t="s">
        <v>695</v>
      </c>
      <c r="G757" t="s">
        <v>846</v>
      </c>
      <c r="H757" t="s">
        <v>2445</v>
      </c>
      <c r="I757" t="s">
        <v>2446</v>
      </c>
      <c r="J757" t="s">
        <v>1120</v>
      </c>
      <c r="K757" t="s">
        <v>1121</v>
      </c>
      <c r="L757" t="s">
        <v>2829</v>
      </c>
      <c r="M757" t="s">
        <v>710</v>
      </c>
      <c r="N757" t="s">
        <v>2445</v>
      </c>
      <c r="O757" t="s">
        <v>2446</v>
      </c>
      <c r="P757" t="s">
        <v>1002</v>
      </c>
      <c r="Q757" t="s">
        <v>2876</v>
      </c>
      <c r="R757">
        <v>1994</v>
      </c>
      <c r="S757" t="s">
        <v>2522</v>
      </c>
      <c r="T757" t="s">
        <v>2877</v>
      </c>
      <c r="U757">
        <v>5.54</v>
      </c>
      <c r="V757" t="s">
        <v>1138</v>
      </c>
      <c r="W757" t="s">
        <v>1153</v>
      </c>
      <c r="Y757">
        <v>1</v>
      </c>
      <c r="AA757">
        <v>0</v>
      </c>
      <c r="AB757">
        <v>0</v>
      </c>
      <c r="AD757">
        <v>0</v>
      </c>
      <c r="AE757">
        <v>0</v>
      </c>
      <c r="AF757">
        <v>295005</v>
      </c>
      <c r="AG757">
        <v>295005</v>
      </c>
    </row>
    <row r="758" spans="1:33" hidden="1" x14ac:dyDescent="0.25">
      <c r="A758" t="s">
        <v>1115</v>
      </c>
      <c r="B758" t="s">
        <v>896</v>
      </c>
      <c r="C758" t="s">
        <v>163</v>
      </c>
      <c r="D758" t="s">
        <v>1117</v>
      </c>
      <c r="E758">
        <v>1993</v>
      </c>
      <c r="F758" t="s">
        <v>896</v>
      </c>
      <c r="G758" t="s">
        <v>846</v>
      </c>
      <c r="H758" t="s">
        <v>2445</v>
      </c>
      <c r="I758" t="s">
        <v>2446</v>
      </c>
      <c r="J758" t="s">
        <v>1120</v>
      </c>
      <c r="K758" t="s">
        <v>1121</v>
      </c>
      <c r="L758" t="s">
        <v>2829</v>
      </c>
      <c r="M758" t="s">
        <v>896</v>
      </c>
      <c r="N758" t="s">
        <v>2445</v>
      </c>
      <c r="O758" t="s">
        <v>2446</v>
      </c>
      <c r="P758" t="s">
        <v>1002</v>
      </c>
      <c r="Q758" t="s">
        <v>2878</v>
      </c>
      <c r="R758">
        <v>1994</v>
      </c>
      <c r="S758" t="s">
        <v>2879</v>
      </c>
      <c r="T758" t="s">
        <v>2880</v>
      </c>
      <c r="U758">
        <v>5.9</v>
      </c>
      <c r="V758" t="s">
        <v>1126</v>
      </c>
      <c r="W758" t="s">
        <v>1127</v>
      </c>
      <c r="Y758">
        <v>1</v>
      </c>
      <c r="AA758">
        <v>0</v>
      </c>
      <c r="AB758">
        <v>0</v>
      </c>
      <c r="AD758">
        <v>0</v>
      </c>
      <c r="AE758">
        <v>0</v>
      </c>
      <c r="AF758">
        <v>324153</v>
      </c>
      <c r="AG758">
        <v>324153</v>
      </c>
    </row>
    <row r="759" spans="1:33" hidden="1" x14ac:dyDescent="0.25">
      <c r="A759" t="s">
        <v>1115</v>
      </c>
      <c r="B759" t="s">
        <v>896</v>
      </c>
      <c r="C759" t="s">
        <v>163</v>
      </c>
      <c r="D759" t="s">
        <v>1117</v>
      </c>
      <c r="E759">
        <v>1994</v>
      </c>
      <c r="F759" t="s">
        <v>695</v>
      </c>
      <c r="G759" t="s">
        <v>846</v>
      </c>
      <c r="H759" t="s">
        <v>2445</v>
      </c>
      <c r="I759" t="s">
        <v>2446</v>
      </c>
      <c r="J759" t="s">
        <v>1120</v>
      </c>
      <c r="K759" t="s">
        <v>1121</v>
      </c>
      <c r="L759" t="s">
        <v>2829</v>
      </c>
      <c r="M759" t="s">
        <v>710</v>
      </c>
      <c r="N759" t="s">
        <v>2445</v>
      </c>
      <c r="O759" t="s">
        <v>2446</v>
      </c>
      <c r="P759" t="s">
        <v>1002</v>
      </c>
      <c r="Q759" t="s">
        <v>2881</v>
      </c>
      <c r="R759">
        <v>1995</v>
      </c>
      <c r="S759" t="s">
        <v>1291</v>
      </c>
      <c r="T759" t="s">
        <v>2882</v>
      </c>
      <c r="U759">
        <v>5.4</v>
      </c>
      <c r="V759" t="s">
        <v>1138</v>
      </c>
      <c r="W759" t="s">
        <v>1153</v>
      </c>
      <c r="X759" t="s">
        <v>2883</v>
      </c>
      <c r="Y759">
        <v>1</v>
      </c>
      <c r="AA759">
        <v>0</v>
      </c>
      <c r="AB759">
        <v>0</v>
      </c>
      <c r="AD759">
        <v>0</v>
      </c>
      <c r="AE759">
        <v>0</v>
      </c>
      <c r="AF759">
        <v>395416</v>
      </c>
      <c r="AG759">
        <v>395416</v>
      </c>
    </row>
    <row r="760" spans="1:33" hidden="1" x14ac:dyDescent="0.25">
      <c r="A760" t="s">
        <v>1115</v>
      </c>
      <c r="B760" t="s">
        <v>896</v>
      </c>
      <c r="C760" t="s">
        <v>163</v>
      </c>
      <c r="D760" t="s">
        <v>1117</v>
      </c>
      <c r="E760">
        <v>1994</v>
      </c>
      <c r="F760" t="s">
        <v>896</v>
      </c>
      <c r="G760" t="s">
        <v>846</v>
      </c>
      <c r="H760" t="s">
        <v>2445</v>
      </c>
      <c r="I760" t="s">
        <v>2446</v>
      </c>
      <c r="J760" t="s">
        <v>1120</v>
      </c>
      <c r="K760" t="s">
        <v>1121</v>
      </c>
      <c r="L760" t="s">
        <v>2829</v>
      </c>
      <c r="M760" t="s">
        <v>896</v>
      </c>
      <c r="N760" t="s">
        <v>2445</v>
      </c>
      <c r="O760" t="s">
        <v>2446</v>
      </c>
      <c r="P760" t="s">
        <v>1002</v>
      </c>
      <c r="Q760" t="s">
        <v>2884</v>
      </c>
      <c r="R760">
        <v>1995</v>
      </c>
      <c r="S760" t="s">
        <v>2885</v>
      </c>
      <c r="T760" t="s">
        <v>2885</v>
      </c>
      <c r="U760">
        <v>5.97</v>
      </c>
      <c r="V760" t="s">
        <v>1126</v>
      </c>
      <c r="W760" t="s">
        <v>1127</v>
      </c>
      <c r="Y760">
        <v>1</v>
      </c>
      <c r="AA760">
        <v>0</v>
      </c>
      <c r="AB760">
        <v>0</v>
      </c>
      <c r="AD760">
        <v>0</v>
      </c>
      <c r="AE760">
        <v>0</v>
      </c>
      <c r="AF760">
        <v>317588</v>
      </c>
      <c r="AG760">
        <v>317588</v>
      </c>
    </row>
    <row r="761" spans="1:33" hidden="1" x14ac:dyDescent="0.25">
      <c r="A761" t="s">
        <v>1115</v>
      </c>
      <c r="B761" t="s">
        <v>896</v>
      </c>
      <c r="C761" t="s">
        <v>163</v>
      </c>
      <c r="D761" t="s">
        <v>1117</v>
      </c>
      <c r="E761">
        <v>1994</v>
      </c>
      <c r="F761" t="s">
        <v>710</v>
      </c>
      <c r="G761" t="s">
        <v>846</v>
      </c>
      <c r="H761" t="s">
        <v>2445</v>
      </c>
      <c r="I761" t="s">
        <v>2446</v>
      </c>
      <c r="J761" t="s">
        <v>1120</v>
      </c>
      <c r="K761" t="s">
        <v>1121</v>
      </c>
      <c r="L761" t="s">
        <v>2829</v>
      </c>
      <c r="M761" t="s">
        <v>710</v>
      </c>
      <c r="N761" t="s">
        <v>2445</v>
      </c>
      <c r="O761" t="s">
        <v>2446</v>
      </c>
      <c r="P761" t="s">
        <v>1002</v>
      </c>
      <c r="Q761" t="s">
        <v>2886</v>
      </c>
      <c r="R761">
        <v>1995</v>
      </c>
      <c r="S761" t="s">
        <v>2887</v>
      </c>
      <c r="T761" t="s">
        <v>2887</v>
      </c>
      <c r="U761">
        <v>4.93</v>
      </c>
      <c r="V761" t="s">
        <v>1126</v>
      </c>
      <c r="W761" t="s">
        <v>1127</v>
      </c>
      <c r="Y761">
        <v>1</v>
      </c>
      <c r="AA761">
        <v>0</v>
      </c>
      <c r="AB761">
        <v>0</v>
      </c>
      <c r="AD761">
        <v>0</v>
      </c>
      <c r="AE761">
        <v>0</v>
      </c>
      <c r="AF761">
        <v>75208</v>
      </c>
      <c r="AG761">
        <v>75208</v>
      </c>
    </row>
    <row r="762" spans="1:33" hidden="1" x14ac:dyDescent="0.25">
      <c r="A762" t="s">
        <v>1115</v>
      </c>
      <c r="B762" t="s">
        <v>896</v>
      </c>
      <c r="C762" t="s">
        <v>163</v>
      </c>
      <c r="D762" t="s">
        <v>1117</v>
      </c>
      <c r="E762">
        <v>1995</v>
      </c>
      <c r="F762" t="s">
        <v>695</v>
      </c>
      <c r="G762" t="s">
        <v>846</v>
      </c>
      <c r="H762" t="s">
        <v>2445</v>
      </c>
      <c r="I762" t="s">
        <v>2446</v>
      </c>
      <c r="J762" t="s">
        <v>1120</v>
      </c>
      <c r="K762" t="s">
        <v>1121</v>
      </c>
      <c r="L762" t="s">
        <v>2888</v>
      </c>
      <c r="M762" t="s">
        <v>898</v>
      </c>
      <c r="N762" t="s">
        <v>2445</v>
      </c>
      <c r="O762" t="s">
        <v>2446</v>
      </c>
      <c r="P762" t="s">
        <v>1083</v>
      </c>
      <c r="Q762" t="s">
        <v>2889</v>
      </c>
      <c r="R762">
        <v>1996</v>
      </c>
      <c r="S762" t="s">
        <v>2890</v>
      </c>
      <c r="T762" t="s">
        <v>2890</v>
      </c>
      <c r="U762">
        <v>7.71</v>
      </c>
      <c r="V762" t="s">
        <v>1138</v>
      </c>
      <c r="W762" t="s">
        <v>1153</v>
      </c>
      <c r="X762" t="s">
        <v>2891</v>
      </c>
      <c r="Y762">
        <v>1</v>
      </c>
      <c r="AA762">
        <v>0</v>
      </c>
      <c r="AB762">
        <v>0</v>
      </c>
      <c r="AD762">
        <v>0</v>
      </c>
      <c r="AE762">
        <v>0</v>
      </c>
      <c r="AF762">
        <v>5000</v>
      </c>
      <c r="AG762">
        <v>5000</v>
      </c>
    </row>
    <row r="763" spans="1:33" hidden="1" x14ac:dyDescent="0.25">
      <c r="A763" t="s">
        <v>1115</v>
      </c>
      <c r="B763" t="s">
        <v>896</v>
      </c>
      <c r="C763" t="s">
        <v>163</v>
      </c>
      <c r="D763" t="s">
        <v>1117</v>
      </c>
      <c r="E763">
        <v>1995</v>
      </c>
      <c r="F763" t="s">
        <v>695</v>
      </c>
      <c r="G763" t="s">
        <v>846</v>
      </c>
      <c r="H763" t="s">
        <v>2445</v>
      </c>
      <c r="I763" t="s">
        <v>2446</v>
      </c>
      <c r="J763" t="s">
        <v>1120</v>
      </c>
      <c r="K763" t="s">
        <v>1121</v>
      </c>
      <c r="L763" t="s">
        <v>2829</v>
      </c>
      <c r="M763" t="s">
        <v>710</v>
      </c>
      <c r="N763" t="s">
        <v>2445</v>
      </c>
      <c r="O763" t="s">
        <v>2446</v>
      </c>
      <c r="P763" t="s">
        <v>1002</v>
      </c>
      <c r="Q763" t="s">
        <v>2892</v>
      </c>
      <c r="R763">
        <v>1996</v>
      </c>
      <c r="S763" t="s">
        <v>2893</v>
      </c>
      <c r="T763" t="s">
        <v>2893</v>
      </c>
      <c r="U763">
        <v>4.1100000000000003</v>
      </c>
      <c r="V763" t="s">
        <v>1138</v>
      </c>
      <c r="W763" t="s">
        <v>1153</v>
      </c>
      <c r="Y763">
        <v>1</v>
      </c>
      <c r="AA763">
        <v>0</v>
      </c>
      <c r="AB763">
        <v>0</v>
      </c>
      <c r="AD763">
        <v>0</v>
      </c>
      <c r="AE763">
        <v>0</v>
      </c>
      <c r="AF763">
        <v>89677</v>
      </c>
      <c r="AG763">
        <v>89677</v>
      </c>
    </row>
    <row r="764" spans="1:33" hidden="1" x14ac:dyDescent="0.25">
      <c r="A764" t="s">
        <v>1115</v>
      </c>
      <c r="B764" t="s">
        <v>896</v>
      </c>
      <c r="C764" t="s">
        <v>163</v>
      </c>
      <c r="D764" t="s">
        <v>1117</v>
      </c>
      <c r="E764">
        <v>1995</v>
      </c>
      <c r="F764" t="s">
        <v>896</v>
      </c>
      <c r="G764" t="s">
        <v>846</v>
      </c>
      <c r="H764" t="s">
        <v>2445</v>
      </c>
      <c r="I764" t="s">
        <v>2446</v>
      </c>
      <c r="J764" t="s">
        <v>1120</v>
      </c>
      <c r="K764" t="s">
        <v>1121</v>
      </c>
      <c r="L764" t="s">
        <v>2829</v>
      </c>
      <c r="M764" t="s">
        <v>896</v>
      </c>
      <c r="N764" t="s">
        <v>2445</v>
      </c>
      <c r="O764" t="s">
        <v>2446</v>
      </c>
      <c r="P764" t="s">
        <v>1002</v>
      </c>
      <c r="Q764" t="s">
        <v>2894</v>
      </c>
      <c r="R764">
        <v>1996</v>
      </c>
      <c r="S764" t="s">
        <v>2895</v>
      </c>
      <c r="T764" t="s">
        <v>2895</v>
      </c>
      <c r="U764">
        <v>5.09</v>
      </c>
      <c r="V764" t="s">
        <v>1126</v>
      </c>
      <c r="W764" t="s">
        <v>1127</v>
      </c>
      <c r="Y764">
        <v>1</v>
      </c>
      <c r="AA764">
        <v>0</v>
      </c>
      <c r="AB764">
        <v>0</v>
      </c>
      <c r="AD764">
        <v>0</v>
      </c>
      <c r="AE764">
        <v>0</v>
      </c>
      <c r="AF764">
        <v>283987</v>
      </c>
      <c r="AG764">
        <v>283987</v>
      </c>
    </row>
    <row r="765" spans="1:33" hidden="1" x14ac:dyDescent="0.25">
      <c r="A765" t="s">
        <v>1115</v>
      </c>
      <c r="B765" t="s">
        <v>896</v>
      </c>
      <c r="C765" t="s">
        <v>163</v>
      </c>
      <c r="D765" t="s">
        <v>1117</v>
      </c>
      <c r="E765">
        <v>1995</v>
      </c>
      <c r="F765" t="s">
        <v>710</v>
      </c>
      <c r="G765" t="s">
        <v>846</v>
      </c>
      <c r="H765" t="s">
        <v>2445</v>
      </c>
      <c r="I765" t="s">
        <v>2446</v>
      </c>
      <c r="J765" t="s">
        <v>1120</v>
      </c>
      <c r="K765" t="s">
        <v>1121</v>
      </c>
      <c r="L765" t="s">
        <v>2888</v>
      </c>
      <c r="M765" t="s">
        <v>898</v>
      </c>
      <c r="N765" t="s">
        <v>2445</v>
      </c>
      <c r="O765" t="s">
        <v>2446</v>
      </c>
      <c r="P765" t="s">
        <v>1083</v>
      </c>
      <c r="Q765" t="s">
        <v>2896</v>
      </c>
      <c r="R765">
        <v>1996</v>
      </c>
      <c r="S765" t="s">
        <v>2890</v>
      </c>
      <c r="T765" t="s">
        <v>2890</v>
      </c>
      <c r="U765">
        <v>7.11</v>
      </c>
      <c r="V765" t="s">
        <v>1138</v>
      </c>
      <c r="W765" t="s">
        <v>1127</v>
      </c>
      <c r="X765" t="s">
        <v>2891</v>
      </c>
      <c r="Y765">
        <v>1</v>
      </c>
      <c r="AA765">
        <v>0</v>
      </c>
      <c r="AB765">
        <v>0</v>
      </c>
      <c r="AD765">
        <v>0</v>
      </c>
      <c r="AE765">
        <v>0</v>
      </c>
      <c r="AF765">
        <v>25051</v>
      </c>
      <c r="AG765">
        <v>25051</v>
      </c>
    </row>
    <row r="766" spans="1:33" hidden="1" x14ac:dyDescent="0.25">
      <c r="A766" t="s">
        <v>1115</v>
      </c>
      <c r="B766" t="s">
        <v>896</v>
      </c>
      <c r="C766" t="s">
        <v>163</v>
      </c>
      <c r="D766" t="s">
        <v>1117</v>
      </c>
      <c r="E766">
        <v>1996</v>
      </c>
      <c r="F766" t="s">
        <v>695</v>
      </c>
      <c r="G766" t="s">
        <v>846</v>
      </c>
      <c r="H766" t="s">
        <v>2445</v>
      </c>
      <c r="I766" t="s">
        <v>2446</v>
      </c>
      <c r="J766" t="s">
        <v>1120</v>
      </c>
      <c r="K766" t="s">
        <v>1121</v>
      </c>
      <c r="L766" t="s">
        <v>2829</v>
      </c>
      <c r="M766" t="s">
        <v>899</v>
      </c>
      <c r="N766" t="s">
        <v>2445</v>
      </c>
      <c r="O766" t="s">
        <v>2446</v>
      </c>
      <c r="P766" t="s">
        <v>996</v>
      </c>
      <c r="Q766" t="s">
        <v>2897</v>
      </c>
      <c r="R766">
        <v>1997</v>
      </c>
      <c r="S766" t="s">
        <v>2898</v>
      </c>
      <c r="T766" t="s">
        <v>2898</v>
      </c>
      <c r="U766">
        <v>1</v>
      </c>
      <c r="V766" t="s">
        <v>1138</v>
      </c>
      <c r="W766" t="s">
        <v>1153</v>
      </c>
      <c r="X766" t="s">
        <v>2899</v>
      </c>
      <c r="Y766">
        <v>1</v>
      </c>
      <c r="AA766">
        <v>0</v>
      </c>
      <c r="AB766">
        <v>0</v>
      </c>
      <c r="AD766">
        <v>0</v>
      </c>
      <c r="AE766">
        <v>0</v>
      </c>
      <c r="AF766">
        <v>45600</v>
      </c>
      <c r="AG766">
        <v>45600</v>
      </c>
    </row>
    <row r="767" spans="1:33" hidden="1" x14ac:dyDescent="0.25">
      <c r="A767" t="s">
        <v>1115</v>
      </c>
      <c r="B767" t="s">
        <v>896</v>
      </c>
      <c r="C767" t="s">
        <v>163</v>
      </c>
      <c r="D767" t="s">
        <v>1117</v>
      </c>
      <c r="E767">
        <v>1996</v>
      </c>
      <c r="F767" t="s">
        <v>695</v>
      </c>
      <c r="G767" t="s">
        <v>846</v>
      </c>
      <c r="H767" t="s">
        <v>2445</v>
      </c>
      <c r="I767" t="s">
        <v>2446</v>
      </c>
      <c r="J767" t="s">
        <v>1120</v>
      </c>
      <c r="K767" t="s">
        <v>1121</v>
      </c>
      <c r="L767" t="s">
        <v>2829</v>
      </c>
      <c r="M767" t="s">
        <v>899</v>
      </c>
      <c r="N767" t="s">
        <v>2445</v>
      </c>
      <c r="O767" t="s">
        <v>2446</v>
      </c>
      <c r="P767" t="s">
        <v>1002</v>
      </c>
      <c r="Q767" t="s">
        <v>2900</v>
      </c>
      <c r="R767">
        <v>1997</v>
      </c>
      <c r="S767" t="s">
        <v>1935</v>
      </c>
      <c r="T767" t="s">
        <v>1935</v>
      </c>
      <c r="U767">
        <v>3.39</v>
      </c>
      <c r="V767" t="s">
        <v>1138</v>
      </c>
      <c r="W767" t="s">
        <v>1153</v>
      </c>
      <c r="Y767">
        <v>1</v>
      </c>
      <c r="AA767">
        <v>0</v>
      </c>
      <c r="AB767">
        <v>0</v>
      </c>
      <c r="AD767">
        <v>0</v>
      </c>
      <c r="AE767">
        <v>0</v>
      </c>
      <c r="AF767">
        <v>296366</v>
      </c>
      <c r="AG767">
        <v>296366</v>
      </c>
    </row>
    <row r="768" spans="1:33" hidden="1" x14ac:dyDescent="0.25">
      <c r="A768" t="s">
        <v>1115</v>
      </c>
      <c r="B768" t="s">
        <v>896</v>
      </c>
      <c r="C768" t="s">
        <v>163</v>
      </c>
      <c r="D768" t="s">
        <v>1117</v>
      </c>
      <c r="E768">
        <v>1996</v>
      </c>
      <c r="F768" t="s">
        <v>896</v>
      </c>
      <c r="G768" t="s">
        <v>846</v>
      </c>
      <c r="H768" t="s">
        <v>2445</v>
      </c>
      <c r="I768" t="s">
        <v>2446</v>
      </c>
      <c r="J768" t="s">
        <v>1120</v>
      </c>
      <c r="K768" t="s">
        <v>1121</v>
      </c>
      <c r="L768" t="s">
        <v>2829</v>
      </c>
      <c r="M768" t="s">
        <v>896</v>
      </c>
      <c r="N768" t="s">
        <v>2445</v>
      </c>
      <c r="O768" t="s">
        <v>2446</v>
      </c>
      <c r="P768" t="s">
        <v>1002</v>
      </c>
      <c r="Q768" t="s">
        <v>2901</v>
      </c>
      <c r="R768">
        <v>1997</v>
      </c>
      <c r="S768" t="s">
        <v>2284</v>
      </c>
      <c r="T768" t="s">
        <v>2284</v>
      </c>
      <c r="U768">
        <v>3.47</v>
      </c>
      <c r="V768" t="s">
        <v>1126</v>
      </c>
      <c r="W768" t="s">
        <v>1127</v>
      </c>
      <c r="Y768">
        <v>1</v>
      </c>
      <c r="AA768">
        <v>0</v>
      </c>
      <c r="AB768">
        <v>0</v>
      </c>
      <c r="AD768">
        <v>0</v>
      </c>
      <c r="AE768">
        <v>0</v>
      </c>
      <c r="AF768">
        <v>311150</v>
      </c>
      <c r="AG768">
        <v>311150</v>
      </c>
    </row>
    <row r="769" spans="1:33" hidden="1" x14ac:dyDescent="0.25">
      <c r="A769" t="s">
        <v>1115</v>
      </c>
      <c r="B769" t="s">
        <v>896</v>
      </c>
      <c r="C769" t="s">
        <v>163</v>
      </c>
      <c r="D769" t="s">
        <v>1117</v>
      </c>
      <c r="E769">
        <v>1996</v>
      </c>
      <c r="F769" t="s">
        <v>710</v>
      </c>
      <c r="G769" t="s">
        <v>846</v>
      </c>
      <c r="H769" t="s">
        <v>2445</v>
      </c>
      <c r="I769" t="s">
        <v>2446</v>
      </c>
      <c r="J769" t="s">
        <v>1120</v>
      </c>
      <c r="K769" t="s">
        <v>1121</v>
      </c>
      <c r="L769" t="s">
        <v>2829</v>
      </c>
      <c r="M769" t="s">
        <v>710</v>
      </c>
      <c r="N769" t="s">
        <v>2445</v>
      </c>
      <c r="O769" t="s">
        <v>2446</v>
      </c>
      <c r="P769" t="s">
        <v>1002</v>
      </c>
      <c r="Q769" t="s">
        <v>2902</v>
      </c>
      <c r="R769">
        <v>1997</v>
      </c>
      <c r="S769" t="s">
        <v>1935</v>
      </c>
      <c r="T769" t="s">
        <v>1935</v>
      </c>
      <c r="U769">
        <v>2.95</v>
      </c>
      <c r="V769" t="s">
        <v>1138</v>
      </c>
      <c r="W769" t="s">
        <v>1127</v>
      </c>
      <c r="Y769">
        <v>1</v>
      </c>
      <c r="Z769" t="s">
        <v>1132</v>
      </c>
      <c r="AA769">
        <v>50128</v>
      </c>
      <c r="AB769">
        <v>0</v>
      </c>
      <c r="AD769">
        <v>0</v>
      </c>
      <c r="AE769">
        <v>0</v>
      </c>
      <c r="AF769">
        <v>191882</v>
      </c>
      <c r="AG769">
        <v>242010</v>
      </c>
    </row>
    <row r="770" spans="1:33" hidden="1" x14ac:dyDescent="0.25">
      <c r="A770" t="s">
        <v>1115</v>
      </c>
      <c r="B770" t="s">
        <v>896</v>
      </c>
      <c r="C770" t="s">
        <v>163</v>
      </c>
      <c r="D770" t="s">
        <v>1117</v>
      </c>
      <c r="E770">
        <v>1997</v>
      </c>
      <c r="F770" t="s">
        <v>695</v>
      </c>
      <c r="G770" t="s">
        <v>846</v>
      </c>
      <c r="H770" t="s">
        <v>2445</v>
      </c>
      <c r="I770" t="s">
        <v>2446</v>
      </c>
      <c r="J770" t="s">
        <v>1120</v>
      </c>
      <c r="K770" t="s">
        <v>1121</v>
      </c>
      <c r="L770" t="s">
        <v>2829</v>
      </c>
      <c r="M770" t="s">
        <v>899</v>
      </c>
      <c r="N770" t="s">
        <v>2445</v>
      </c>
      <c r="O770" t="s">
        <v>2446</v>
      </c>
      <c r="P770" t="s">
        <v>1002</v>
      </c>
      <c r="Q770" t="s">
        <v>2903</v>
      </c>
      <c r="R770">
        <v>1998</v>
      </c>
      <c r="S770" t="s">
        <v>2904</v>
      </c>
      <c r="T770" t="s">
        <v>2905</v>
      </c>
      <c r="U770">
        <v>3.63</v>
      </c>
      <c r="V770" t="s">
        <v>1138</v>
      </c>
      <c r="W770" t="s">
        <v>1153</v>
      </c>
      <c r="X770" t="s">
        <v>2906</v>
      </c>
      <c r="Y770">
        <v>1</v>
      </c>
      <c r="AA770">
        <v>0</v>
      </c>
      <c r="AB770">
        <v>0</v>
      </c>
      <c r="AD770">
        <v>0</v>
      </c>
      <c r="AE770">
        <v>0</v>
      </c>
      <c r="AF770">
        <v>279741</v>
      </c>
      <c r="AG770">
        <v>279741</v>
      </c>
    </row>
    <row r="771" spans="1:33" hidden="1" x14ac:dyDescent="0.25">
      <c r="A771" t="s">
        <v>1115</v>
      </c>
      <c r="B771" t="s">
        <v>896</v>
      </c>
      <c r="C771" t="s">
        <v>163</v>
      </c>
      <c r="D771" t="s">
        <v>1117</v>
      </c>
      <c r="E771">
        <v>1997</v>
      </c>
      <c r="F771" t="s">
        <v>896</v>
      </c>
      <c r="G771" t="s">
        <v>846</v>
      </c>
      <c r="H771" t="s">
        <v>2445</v>
      </c>
      <c r="I771" t="s">
        <v>2446</v>
      </c>
      <c r="J771" t="s">
        <v>1120</v>
      </c>
      <c r="K771" t="s">
        <v>1121</v>
      </c>
      <c r="L771" t="s">
        <v>2829</v>
      </c>
      <c r="M771" t="s">
        <v>896</v>
      </c>
      <c r="N771" t="s">
        <v>2445</v>
      </c>
      <c r="O771" t="s">
        <v>2446</v>
      </c>
      <c r="P771" t="s">
        <v>1002</v>
      </c>
      <c r="Q771" t="s">
        <v>2907</v>
      </c>
      <c r="R771">
        <v>1998</v>
      </c>
      <c r="S771" t="s">
        <v>2908</v>
      </c>
      <c r="T771" t="s">
        <v>2909</v>
      </c>
      <c r="U771">
        <v>3.6</v>
      </c>
      <c r="V771" t="s">
        <v>1126</v>
      </c>
      <c r="W771" t="s">
        <v>1127</v>
      </c>
      <c r="X771" t="s">
        <v>2910</v>
      </c>
      <c r="Y771">
        <v>1</v>
      </c>
      <c r="AA771">
        <v>0</v>
      </c>
      <c r="AB771">
        <v>0</v>
      </c>
      <c r="AD771">
        <v>0</v>
      </c>
      <c r="AE771">
        <v>0</v>
      </c>
      <c r="AF771">
        <v>286974</v>
      </c>
      <c r="AG771">
        <v>286974</v>
      </c>
    </row>
    <row r="772" spans="1:33" hidden="1" x14ac:dyDescent="0.25">
      <c r="A772" t="s">
        <v>1115</v>
      </c>
      <c r="B772" t="s">
        <v>896</v>
      </c>
      <c r="C772" t="s">
        <v>163</v>
      </c>
      <c r="D772" t="s">
        <v>1117</v>
      </c>
      <c r="E772">
        <v>1997</v>
      </c>
      <c r="F772" t="s">
        <v>710</v>
      </c>
      <c r="G772" t="s">
        <v>846</v>
      </c>
      <c r="H772" t="s">
        <v>2445</v>
      </c>
      <c r="I772" t="s">
        <v>2446</v>
      </c>
      <c r="J772" t="s">
        <v>1120</v>
      </c>
      <c r="K772" t="s">
        <v>1121</v>
      </c>
      <c r="L772" t="s">
        <v>2829</v>
      </c>
      <c r="M772" t="s">
        <v>899</v>
      </c>
      <c r="N772" t="s">
        <v>2445</v>
      </c>
      <c r="O772" t="s">
        <v>2446</v>
      </c>
      <c r="P772" t="s">
        <v>1002</v>
      </c>
      <c r="Q772" t="s">
        <v>2911</v>
      </c>
      <c r="R772">
        <v>1998</v>
      </c>
      <c r="S772" t="s">
        <v>2912</v>
      </c>
      <c r="T772" t="s">
        <v>2905</v>
      </c>
      <c r="U772">
        <v>2.92</v>
      </c>
      <c r="V772" t="s">
        <v>1138</v>
      </c>
      <c r="W772" t="s">
        <v>1127</v>
      </c>
      <c r="X772" t="s">
        <v>2913</v>
      </c>
      <c r="Y772">
        <v>1</v>
      </c>
      <c r="Z772" t="s">
        <v>1132</v>
      </c>
      <c r="AA772">
        <v>50312</v>
      </c>
      <c r="AB772">
        <v>0</v>
      </c>
      <c r="AD772">
        <v>0</v>
      </c>
      <c r="AE772">
        <v>0</v>
      </c>
      <c r="AF772">
        <v>150086</v>
      </c>
      <c r="AG772">
        <v>200398</v>
      </c>
    </row>
    <row r="773" spans="1:33" hidden="1" x14ac:dyDescent="0.25">
      <c r="A773" t="s">
        <v>1115</v>
      </c>
      <c r="B773" t="s">
        <v>896</v>
      </c>
      <c r="C773" t="s">
        <v>163</v>
      </c>
      <c r="D773" t="s">
        <v>1117</v>
      </c>
      <c r="E773">
        <v>1998</v>
      </c>
      <c r="F773" t="s">
        <v>896</v>
      </c>
      <c r="G773" t="s">
        <v>846</v>
      </c>
      <c r="H773" t="s">
        <v>2445</v>
      </c>
      <c r="I773" t="s">
        <v>2446</v>
      </c>
      <c r="J773" t="s">
        <v>1120</v>
      </c>
      <c r="K773" t="s">
        <v>1121</v>
      </c>
      <c r="L773" t="s">
        <v>2829</v>
      </c>
      <c r="M773" t="s">
        <v>896</v>
      </c>
      <c r="N773" t="s">
        <v>2445</v>
      </c>
      <c r="O773" t="s">
        <v>2446</v>
      </c>
      <c r="P773" t="s">
        <v>1002</v>
      </c>
      <c r="Q773" t="s">
        <v>2914</v>
      </c>
      <c r="R773">
        <v>1999</v>
      </c>
      <c r="S773" t="s">
        <v>2915</v>
      </c>
      <c r="T773" t="s">
        <v>2916</v>
      </c>
      <c r="U773">
        <v>5.45</v>
      </c>
      <c r="V773" t="s">
        <v>1126</v>
      </c>
      <c r="W773" t="s">
        <v>1127</v>
      </c>
      <c r="Y773">
        <v>1</v>
      </c>
      <c r="AA773">
        <v>0</v>
      </c>
      <c r="AB773">
        <v>0</v>
      </c>
      <c r="AD773">
        <v>0</v>
      </c>
      <c r="AE773">
        <v>0</v>
      </c>
      <c r="AF773">
        <v>311735</v>
      </c>
      <c r="AG773">
        <v>311735</v>
      </c>
    </row>
    <row r="774" spans="1:33" hidden="1" x14ac:dyDescent="0.25">
      <c r="A774" t="s">
        <v>1115</v>
      </c>
      <c r="B774" t="s">
        <v>896</v>
      </c>
      <c r="C774" t="s">
        <v>163</v>
      </c>
      <c r="D774" t="s">
        <v>1117</v>
      </c>
      <c r="E774">
        <v>1998</v>
      </c>
      <c r="F774" t="s">
        <v>710</v>
      </c>
      <c r="G774" t="s">
        <v>846</v>
      </c>
      <c r="H774" t="s">
        <v>2445</v>
      </c>
      <c r="I774" t="s">
        <v>2446</v>
      </c>
      <c r="J774" t="s">
        <v>1120</v>
      </c>
      <c r="K774" t="s">
        <v>1121</v>
      </c>
      <c r="L774" t="s">
        <v>2829</v>
      </c>
      <c r="M774" t="s">
        <v>899</v>
      </c>
      <c r="N774" t="s">
        <v>2445</v>
      </c>
      <c r="O774" t="s">
        <v>2446</v>
      </c>
      <c r="P774" t="s">
        <v>1002</v>
      </c>
      <c r="Q774" t="s">
        <v>2917</v>
      </c>
      <c r="R774">
        <v>1999</v>
      </c>
      <c r="S774" t="s">
        <v>2696</v>
      </c>
      <c r="T774" t="s">
        <v>2918</v>
      </c>
      <c r="U774">
        <v>6</v>
      </c>
      <c r="V774" t="s">
        <v>1126</v>
      </c>
      <c r="W774" t="s">
        <v>1127</v>
      </c>
      <c r="Y774">
        <v>1</v>
      </c>
      <c r="Z774" t="s">
        <v>1132</v>
      </c>
      <c r="AA774">
        <v>49737</v>
      </c>
      <c r="AB774">
        <v>503</v>
      </c>
      <c r="AD774">
        <v>0</v>
      </c>
      <c r="AE774">
        <v>0</v>
      </c>
      <c r="AF774">
        <v>358501</v>
      </c>
      <c r="AG774">
        <v>408741</v>
      </c>
    </row>
    <row r="775" spans="1:33" hidden="1" x14ac:dyDescent="0.25">
      <c r="A775" t="s">
        <v>1115</v>
      </c>
      <c r="B775" t="s">
        <v>896</v>
      </c>
      <c r="C775" t="s">
        <v>163</v>
      </c>
      <c r="D775" t="s">
        <v>1117</v>
      </c>
      <c r="E775">
        <v>1999</v>
      </c>
      <c r="F775" t="s">
        <v>695</v>
      </c>
      <c r="G775" t="s">
        <v>846</v>
      </c>
      <c r="H775" t="s">
        <v>2445</v>
      </c>
      <c r="I775" t="s">
        <v>2446</v>
      </c>
      <c r="J775" t="s">
        <v>1120</v>
      </c>
      <c r="K775" t="s">
        <v>1121</v>
      </c>
      <c r="L775" t="s">
        <v>2829</v>
      </c>
      <c r="M775" t="s">
        <v>899</v>
      </c>
      <c r="N775" t="s">
        <v>2445</v>
      </c>
      <c r="O775" t="s">
        <v>2446</v>
      </c>
      <c r="P775" t="s">
        <v>1002</v>
      </c>
      <c r="Q775" t="s">
        <v>2919</v>
      </c>
      <c r="R775">
        <v>2000</v>
      </c>
      <c r="S775" t="s">
        <v>1990</v>
      </c>
      <c r="T775" t="s">
        <v>1990</v>
      </c>
      <c r="U775">
        <v>6.4</v>
      </c>
      <c r="V775" t="s">
        <v>1138</v>
      </c>
      <c r="W775" t="s">
        <v>1153</v>
      </c>
      <c r="X775" t="s">
        <v>2920</v>
      </c>
      <c r="Y775">
        <v>1</v>
      </c>
      <c r="AA775">
        <v>0</v>
      </c>
      <c r="AB775">
        <v>0</v>
      </c>
      <c r="AD775">
        <v>0</v>
      </c>
      <c r="AE775">
        <v>0</v>
      </c>
      <c r="AF775">
        <v>360752</v>
      </c>
      <c r="AG775">
        <v>360752</v>
      </c>
    </row>
    <row r="776" spans="1:33" hidden="1" x14ac:dyDescent="0.25">
      <c r="A776" t="s">
        <v>1115</v>
      </c>
      <c r="B776" t="s">
        <v>896</v>
      </c>
      <c r="C776" t="s">
        <v>163</v>
      </c>
      <c r="D776" t="s">
        <v>1117</v>
      </c>
      <c r="E776">
        <v>1999</v>
      </c>
      <c r="F776" t="s">
        <v>896</v>
      </c>
      <c r="G776" t="s">
        <v>846</v>
      </c>
      <c r="H776" t="s">
        <v>2445</v>
      </c>
      <c r="I776" t="s">
        <v>2446</v>
      </c>
      <c r="J776" t="s">
        <v>1120</v>
      </c>
      <c r="K776" t="s">
        <v>1121</v>
      </c>
      <c r="L776" t="s">
        <v>2829</v>
      </c>
      <c r="M776" t="s">
        <v>896</v>
      </c>
      <c r="N776" t="s">
        <v>2445</v>
      </c>
      <c r="O776" t="s">
        <v>2446</v>
      </c>
      <c r="P776" t="s">
        <v>1002</v>
      </c>
      <c r="Q776" t="s">
        <v>2921</v>
      </c>
      <c r="R776">
        <v>2000</v>
      </c>
      <c r="S776" t="s">
        <v>2334</v>
      </c>
      <c r="T776" t="s">
        <v>2922</v>
      </c>
      <c r="U776">
        <v>6</v>
      </c>
      <c r="V776" t="s">
        <v>1126</v>
      </c>
      <c r="W776" t="s">
        <v>1127</v>
      </c>
      <c r="Y776">
        <v>1</v>
      </c>
      <c r="AA776">
        <v>0</v>
      </c>
      <c r="AB776">
        <v>0</v>
      </c>
      <c r="AD776">
        <v>0</v>
      </c>
      <c r="AE776">
        <v>0</v>
      </c>
      <c r="AF776">
        <v>305113</v>
      </c>
      <c r="AG776">
        <v>305113</v>
      </c>
    </row>
    <row r="777" spans="1:33" hidden="1" x14ac:dyDescent="0.25">
      <c r="A777" t="s">
        <v>1115</v>
      </c>
      <c r="B777" t="s">
        <v>896</v>
      </c>
      <c r="C777" t="s">
        <v>163</v>
      </c>
      <c r="D777" t="s">
        <v>1117</v>
      </c>
      <c r="E777">
        <v>2000</v>
      </c>
      <c r="F777" t="s">
        <v>695</v>
      </c>
      <c r="G777" t="s">
        <v>846</v>
      </c>
      <c r="H777" t="s">
        <v>2445</v>
      </c>
      <c r="I777" t="s">
        <v>2446</v>
      </c>
      <c r="J777" t="s">
        <v>1120</v>
      </c>
      <c r="K777" t="s">
        <v>1121</v>
      </c>
      <c r="L777" t="s">
        <v>2888</v>
      </c>
      <c r="M777" t="s">
        <v>898</v>
      </c>
      <c r="N777" t="s">
        <v>2445</v>
      </c>
      <c r="O777" t="s">
        <v>2446</v>
      </c>
      <c r="P777" t="s">
        <v>1083</v>
      </c>
      <c r="Q777" t="s">
        <v>2923</v>
      </c>
      <c r="R777">
        <v>2001</v>
      </c>
      <c r="S777" t="s">
        <v>2468</v>
      </c>
      <c r="T777" t="s">
        <v>2468</v>
      </c>
      <c r="U777">
        <v>12</v>
      </c>
      <c r="V777" t="s">
        <v>1138</v>
      </c>
      <c r="W777" t="s">
        <v>1153</v>
      </c>
      <c r="X777" t="s">
        <v>2924</v>
      </c>
      <c r="Y777">
        <v>1</v>
      </c>
      <c r="AA777">
        <v>0</v>
      </c>
      <c r="AB777">
        <v>0</v>
      </c>
      <c r="AD777">
        <v>0</v>
      </c>
      <c r="AE777">
        <v>0</v>
      </c>
      <c r="AF777">
        <v>34964</v>
      </c>
      <c r="AG777">
        <v>34964</v>
      </c>
    </row>
    <row r="778" spans="1:33" hidden="1" x14ac:dyDescent="0.25">
      <c r="A778" t="s">
        <v>1115</v>
      </c>
      <c r="B778" t="s">
        <v>896</v>
      </c>
      <c r="C778" t="s">
        <v>163</v>
      </c>
      <c r="D778" t="s">
        <v>1117</v>
      </c>
      <c r="E778">
        <v>2000</v>
      </c>
      <c r="F778" t="s">
        <v>695</v>
      </c>
      <c r="G778" t="s">
        <v>846</v>
      </c>
      <c r="H778" t="s">
        <v>2445</v>
      </c>
      <c r="I778" t="s">
        <v>2446</v>
      </c>
      <c r="J778" t="s">
        <v>1120</v>
      </c>
      <c r="K778" t="s">
        <v>1121</v>
      </c>
      <c r="L778" t="s">
        <v>2829</v>
      </c>
      <c r="M778" t="s">
        <v>899</v>
      </c>
      <c r="N778" t="s">
        <v>2445</v>
      </c>
      <c r="O778" t="s">
        <v>2446</v>
      </c>
      <c r="P778" t="s">
        <v>1002</v>
      </c>
      <c r="Q778" t="s">
        <v>2925</v>
      </c>
      <c r="R778">
        <v>2001</v>
      </c>
      <c r="S778" t="s">
        <v>2468</v>
      </c>
      <c r="T778" t="s">
        <v>2468</v>
      </c>
      <c r="U778">
        <v>6.3</v>
      </c>
      <c r="V778" t="s">
        <v>1138</v>
      </c>
      <c r="W778" t="s">
        <v>1153</v>
      </c>
      <c r="X778" t="s">
        <v>2926</v>
      </c>
      <c r="Y778">
        <v>1</v>
      </c>
      <c r="AA778">
        <v>0</v>
      </c>
      <c r="AB778">
        <v>0</v>
      </c>
      <c r="AD778">
        <v>0</v>
      </c>
      <c r="AE778">
        <v>0</v>
      </c>
      <c r="AF778">
        <v>208402</v>
      </c>
      <c r="AG778">
        <v>208402</v>
      </c>
    </row>
    <row r="779" spans="1:33" hidden="1" x14ac:dyDescent="0.25">
      <c r="A779" t="s">
        <v>1115</v>
      </c>
      <c r="B779" t="s">
        <v>896</v>
      </c>
      <c r="C779" t="s">
        <v>163</v>
      </c>
      <c r="D779" t="s">
        <v>1117</v>
      </c>
      <c r="E779">
        <v>2000</v>
      </c>
      <c r="F779" t="s">
        <v>896</v>
      </c>
      <c r="G779" t="s">
        <v>846</v>
      </c>
      <c r="H779" t="s">
        <v>2445</v>
      </c>
      <c r="I779" t="s">
        <v>2446</v>
      </c>
      <c r="J779" t="s">
        <v>1120</v>
      </c>
      <c r="K779" t="s">
        <v>1121</v>
      </c>
      <c r="L779" t="s">
        <v>2829</v>
      </c>
      <c r="M779" t="s">
        <v>896</v>
      </c>
      <c r="N779" t="s">
        <v>2445</v>
      </c>
      <c r="O779" t="s">
        <v>2446</v>
      </c>
      <c r="P779" t="s">
        <v>1002</v>
      </c>
      <c r="Q779" t="s">
        <v>2927</v>
      </c>
      <c r="R779">
        <v>2001</v>
      </c>
      <c r="S779" t="s">
        <v>2468</v>
      </c>
      <c r="T779" t="s">
        <v>2468</v>
      </c>
      <c r="U779">
        <v>6.03</v>
      </c>
      <c r="V779" t="s">
        <v>1126</v>
      </c>
      <c r="W779" t="s">
        <v>1127</v>
      </c>
      <c r="Y779">
        <v>1</v>
      </c>
      <c r="AA779">
        <v>0</v>
      </c>
      <c r="AB779">
        <v>0</v>
      </c>
      <c r="AD779">
        <v>0</v>
      </c>
      <c r="AE779">
        <v>0</v>
      </c>
      <c r="AF779">
        <v>246854</v>
      </c>
      <c r="AG779">
        <v>246854</v>
      </c>
    </row>
    <row r="780" spans="1:33" hidden="1" x14ac:dyDescent="0.25">
      <c r="A780" t="s">
        <v>1115</v>
      </c>
      <c r="B780" t="s">
        <v>896</v>
      </c>
      <c r="C780" t="s">
        <v>163</v>
      </c>
      <c r="D780" t="s">
        <v>1117</v>
      </c>
      <c r="E780">
        <v>2000</v>
      </c>
      <c r="F780" t="s">
        <v>896</v>
      </c>
      <c r="G780" t="s">
        <v>846</v>
      </c>
      <c r="H780" t="s">
        <v>2445</v>
      </c>
      <c r="I780" t="s">
        <v>2446</v>
      </c>
      <c r="J780" t="s">
        <v>1120</v>
      </c>
      <c r="K780" t="s">
        <v>1121</v>
      </c>
      <c r="L780" t="s">
        <v>2928</v>
      </c>
      <c r="M780" t="s">
        <v>897</v>
      </c>
      <c r="N780" t="s">
        <v>2445</v>
      </c>
      <c r="O780" t="s">
        <v>2446</v>
      </c>
      <c r="P780" t="s">
        <v>1083</v>
      </c>
      <c r="Q780" t="s">
        <v>2929</v>
      </c>
      <c r="R780">
        <v>2001</v>
      </c>
      <c r="S780" t="s">
        <v>2468</v>
      </c>
      <c r="T780" t="s">
        <v>2468</v>
      </c>
      <c r="U780">
        <v>12</v>
      </c>
      <c r="V780" t="s">
        <v>1138</v>
      </c>
      <c r="W780" t="s">
        <v>1127</v>
      </c>
      <c r="Y780">
        <v>1</v>
      </c>
      <c r="AA780">
        <v>0</v>
      </c>
      <c r="AB780">
        <v>0</v>
      </c>
      <c r="AD780">
        <v>0</v>
      </c>
      <c r="AE780">
        <v>0</v>
      </c>
      <c r="AF780">
        <v>40645</v>
      </c>
      <c r="AG780">
        <v>40645</v>
      </c>
    </row>
    <row r="781" spans="1:33" hidden="1" x14ac:dyDescent="0.25">
      <c r="A781" t="s">
        <v>1115</v>
      </c>
      <c r="B781" t="s">
        <v>896</v>
      </c>
      <c r="C781" t="s">
        <v>163</v>
      </c>
      <c r="D781" t="s">
        <v>1117</v>
      </c>
      <c r="E781">
        <v>2001</v>
      </c>
      <c r="F781" t="s">
        <v>695</v>
      </c>
      <c r="G781" t="s">
        <v>846</v>
      </c>
      <c r="H781" t="s">
        <v>2445</v>
      </c>
      <c r="I781" t="s">
        <v>2446</v>
      </c>
      <c r="J781" t="s">
        <v>1120</v>
      </c>
      <c r="K781" t="s">
        <v>1121</v>
      </c>
      <c r="L781" t="s">
        <v>2888</v>
      </c>
      <c r="M781" t="s">
        <v>898</v>
      </c>
      <c r="N781" t="s">
        <v>2445</v>
      </c>
      <c r="O781" t="s">
        <v>2446</v>
      </c>
      <c r="P781" t="s">
        <v>1083</v>
      </c>
      <c r="Q781" t="s">
        <v>2930</v>
      </c>
      <c r="R781">
        <v>2002</v>
      </c>
      <c r="S781" t="s">
        <v>2931</v>
      </c>
      <c r="T781" t="s">
        <v>2931</v>
      </c>
      <c r="U781">
        <v>9.73</v>
      </c>
      <c r="V781" t="s">
        <v>1138</v>
      </c>
      <c r="W781" t="s">
        <v>1153</v>
      </c>
      <c r="Y781">
        <v>1</v>
      </c>
      <c r="AA781">
        <v>0</v>
      </c>
      <c r="AB781">
        <v>0</v>
      </c>
      <c r="AD781">
        <v>0</v>
      </c>
      <c r="AE781">
        <v>0</v>
      </c>
      <c r="AF781">
        <v>43886</v>
      </c>
      <c r="AG781">
        <v>43886</v>
      </c>
    </row>
    <row r="782" spans="1:33" hidden="1" x14ac:dyDescent="0.25">
      <c r="A782" t="s">
        <v>1115</v>
      </c>
      <c r="B782" t="s">
        <v>896</v>
      </c>
      <c r="C782" t="s">
        <v>163</v>
      </c>
      <c r="D782" t="s">
        <v>1117</v>
      </c>
      <c r="E782">
        <v>2001</v>
      </c>
      <c r="F782" t="s">
        <v>695</v>
      </c>
      <c r="G782" t="s">
        <v>846</v>
      </c>
      <c r="H782" t="s">
        <v>2445</v>
      </c>
      <c r="I782" t="s">
        <v>2446</v>
      </c>
      <c r="J782" t="s">
        <v>1120</v>
      </c>
      <c r="K782" t="s">
        <v>1121</v>
      </c>
      <c r="L782" t="s">
        <v>2829</v>
      </c>
      <c r="M782" t="s">
        <v>899</v>
      </c>
      <c r="N782" t="s">
        <v>2445</v>
      </c>
      <c r="O782" t="s">
        <v>2446</v>
      </c>
      <c r="P782" t="s">
        <v>1002</v>
      </c>
      <c r="Q782" t="s">
        <v>2932</v>
      </c>
      <c r="R782">
        <v>2002</v>
      </c>
      <c r="S782" t="s">
        <v>2933</v>
      </c>
      <c r="T782" t="s">
        <v>2934</v>
      </c>
      <c r="U782">
        <v>6.22</v>
      </c>
      <c r="V782" t="s">
        <v>1138</v>
      </c>
      <c r="W782" t="s">
        <v>1153</v>
      </c>
      <c r="Y782">
        <v>1</v>
      </c>
      <c r="AA782">
        <v>0</v>
      </c>
      <c r="AB782">
        <v>0</v>
      </c>
      <c r="AD782">
        <v>0</v>
      </c>
      <c r="AE782">
        <v>0</v>
      </c>
      <c r="AF782">
        <v>195711</v>
      </c>
      <c r="AG782">
        <v>195711</v>
      </c>
    </row>
    <row r="783" spans="1:33" hidden="1" x14ac:dyDescent="0.25">
      <c r="A783" t="s">
        <v>1115</v>
      </c>
      <c r="B783" t="s">
        <v>896</v>
      </c>
      <c r="C783" t="s">
        <v>163</v>
      </c>
      <c r="D783" t="s">
        <v>1117</v>
      </c>
      <c r="E783">
        <v>2001</v>
      </c>
      <c r="F783" t="s">
        <v>896</v>
      </c>
      <c r="G783" t="s">
        <v>846</v>
      </c>
      <c r="H783" t="s">
        <v>2445</v>
      </c>
      <c r="I783" t="s">
        <v>2446</v>
      </c>
      <c r="J783" t="s">
        <v>1120</v>
      </c>
      <c r="K783" t="s">
        <v>1121</v>
      </c>
      <c r="L783" t="s">
        <v>2829</v>
      </c>
      <c r="M783" t="s">
        <v>896</v>
      </c>
      <c r="N783" t="s">
        <v>2445</v>
      </c>
      <c r="O783" t="s">
        <v>2446</v>
      </c>
      <c r="P783" t="s">
        <v>1002</v>
      </c>
      <c r="Q783" t="s">
        <v>2935</v>
      </c>
      <c r="R783">
        <v>2002</v>
      </c>
      <c r="S783" t="s">
        <v>2936</v>
      </c>
      <c r="T783" t="s">
        <v>2937</v>
      </c>
      <c r="U783">
        <v>6.18</v>
      </c>
      <c r="V783" t="s">
        <v>1126</v>
      </c>
      <c r="W783" t="s">
        <v>1127</v>
      </c>
      <c r="X783" t="s">
        <v>2938</v>
      </c>
      <c r="Y783">
        <v>1</v>
      </c>
      <c r="AA783">
        <v>0</v>
      </c>
      <c r="AB783">
        <v>0</v>
      </c>
      <c r="AD783">
        <v>0</v>
      </c>
      <c r="AE783">
        <v>0</v>
      </c>
      <c r="AF783">
        <v>292875</v>
      </c>
      <c r="AG783">
        <v>292875</v>
      </c>
    </row>
    <row r="784" spans="1:33" hidden="1" x14ac:dyDescent="0.25">
      <c r="A784" t="s">
        <v>1115</v>
      </c>
      <c r="B784" t="s">
        <v>896</v>
      </c>
      <c r="C784" t="s">
        <v>163</v>
      </c>
      <c r="D784" t="s">
        <v>1117</v>
      </c>
      <c r="E784">
        <v>2001</v>
      </c>
      <c r="F784" t="s">
        <v>710</v>
      </c>
      <c r="G784" t="s">
        <v>846</v>
      </c>
      <c r="H784" t="s">
        <v>2445</v>
      </c>
      <c r="I784" t="s">
        <v>2446</v>
      </c>
      <c r="J784" t="s">
        <v>1120</v>
      </c>
      <c r="K784" t="s">
        <v>1121</v>
      </c>
      <c r="L784" t="s">
        <v>2829</v>
      </c>
      <c r="M784" t="s">
        <v>899</v>
      </c>
      <c r="N784" t="s">
        <v>2445</v>
      </c>
      <c r="O784" t="s">
        <v>2446</v>
      </c>
      <c r="P784" t="s">
        <v>1002</v>
      </c>
      <c r="Q784" t="s">
        <v>2939</v>
      </c>
      <c r="R784">
        <v>2002</v>
      </c>
      <c r="S784" t="s">
        <v>2553</v>
      </c>
      <c r="T784" t="s">
        <v>2553</v>
      </c>
      <c r="U784">
        <v>4.22</v>
      </c>
      <c r="V784" t="s">
        <v>1126</v>
      </c>
      <c r="W784" t="s">
        <v>1127</v>
      </c>
      <c r="Y784">
        <v>1</v>
      </c>
      <c r="AA784">
        <v>0</v>
      </c>
      <c r="AB784">
        <v>0</v>
      </c>
      <c r="AD784">
        <v>0</v>
      </c>
      <c r="AE784">
        <v>0</v>
      </c>
      <c r="AF784">
        <v>8666</v>
      </c>
      <c r="AG784">
        <v>8666</v>
      </c>
    </row>
    <row r="785" spans="1:33" hidden="1" x14ac:dyDescent="0.25">
      <c r="A785" t="s">
        <v>1115</v>
      </c>
      <c r="B785" t="s">
        <v>896</v>
      </c>
      <c r="C785" t="s">
        <v>163</v>
      </c>
      <c r="D785" t="s">
        <v>1117</v>
      </c>
      <c r="E785">
        <v>2001</v>
      </c>
      <c r="F785" t="s">
        <v>710</v>
      </c>
      <c r="G785" t="s">
        <v>846</v>
      </c>
      <c r="H785" t="s">
        <v>2445</v>
      </c>
      <c r="I785" t="s">
        <v>2446</v>
      </c>
      <c r="J785" t="s">
        <v>1120</v>
      </c>
      <c r="K785" t="s">
        <v>1121</v>
      </c>
      <c r="L785" t="s">
        <v>2829</v>
      </c>
      <c r="M785" t="s">
        <v>899</v>
      </c>
      <c r="N785" t="s">
        <v>2445</v>
      </c>
      <c r="O785" t="s">
        <v>2446</v>
      </c>
      <c r="P785" t="s">
        <v>1002</v>
      </c>
      <c r="Q785" t="s">
        <v>2940</v>
      </c>
      <c r="R785">
        <v>2002</v>
      </c>
      <c r="S785" t="s">
        <v>2941</v>
      </c>
      <c r="T785" t="s">
        <v>2941</v>
      </c>
      <c r="U785">
        <v>7.62</v>
      </c>
      <c r="V785" t="s">
        <v>1126</v>
      </c>
      <c r="W785" t="s">
        <v>1127</v>
      </c>
      <c r="Y785">
        <v>1</v>
      </c>
      <c r="AA785">
        <v>0</v>
      </c>
      <c r="AB785">
        <v>0</v>
      </c>
      <c r="AD785">
        <v>0</v>
      </c>
      <c r="AE785">
        <v>0</v>
      </c>
      <c r="AF785">
        <v>61072</v>
      </c>
      <c r="AG785">
        <v>61072</v>
      </c>
    </row>
    <row r="786" spans="1:33" hidden="1" x14ac:dyDescent="0.25">
      <c r="A786" t="s">
        <v>1115</v>
      </c>
      <c r="B786" t="s">
        <v>896</v>
      </c>
      <c r="C786" t="s">
        <v>163</v>
      </c>
      <c r="D786" t="s">
        <v>1117</v>
      </c>
      <c r="E786">
        <v>2002</v>
      </c>
      <c r="F786" t="s">
        <v>896</v>
      </c>
      <c r="G786" t="s">
        <v>846</v>
      </c>
      <c r="H786" t="s">
        <v>2445</v>
      </c>
      <c r="I786" t="s">
        <v>2446</v>
      </c>
      <c r="J786" t="s">
        <v>1120</v>
      </c>
      <c r="K786" t="s">
        <v>1121</v>
      </c>
      <c r="L786" t="s">
        <v>2829</v>
      </c>
      <c r="M786" t="s">
        <v>896</v>
      </c>
      <c r="N786" t="s">
        <v>2445</v>
      </c>
      <c r="O786" t="s">
        <v>2446</v>
      </c>
      <c r="P786" t="s">
        <v>1002</v>
      </c>
      <c r="Q786" t="s">
        <v>2942</v>
      </c>
      <c r="R786">
        <v>2003</v>
      </c>
      <c r="S786" t="s">
        <v>2943</v>
      </c>
      <c r="T786" t="s">
        <v>2944</v>
      </c>
      <c r="U786">
        <v>6.67</v>
      </c>
      <c r="V786" t="s">
        <v>1126</v>
      </c>
      <c r="W786" t="s">
        <v>1127</v>
      </c>
      <c r="X786" t="s">
        <v>2945</v>
      </c>
      <c r="Y786">
        <v>1</v>
      </c>
      <c r="AA786">
        <v>0</v>
      </c>
      <c r="AB786">
        <v>0</v>
      </c>
      <c r="AD786">
        <v>0</v>
      </c>
      <c r="AE786">
        <v>0</v>
      </c>
      <c r="AF786">
        <v>281318</v>
      </c>
      <c r="AG786">
        <v>281318</v>
      </c>
    </row>
    <row r="787" spans="1:33" hidden="1" x14ac:dyDescent="0.25">
      <c r="A787" t="s">
        <v>1115</v>
      </c>
      <c r="B787" t="s">
        <v>896</v>
      </c>
      <c r="C787" t="s">
        <v>163</v>
      </c>
      <c r="D787" t="s">
        <v>1117</v>
      </c>
      <c r="E787">
        <v>2002</v>
      </c>
      <c r="F787" t="s">
        <v>710</v>
      </c>
      <c r="G787" t="s">
        <v>846</v>
      </c>
      <c r="H787" t="s">
        <v>2445</v>
      </c>
      <c r="I787" t="s">
        <v>2446</v>
      </c>
      <c r="J787" t="s">
        <v>1120</v>
      </c>
      <c r="K787" t="s">
        <v>1121</v>
      </c>
      <c r="L787" t="s">
        <v>2829</v>
      </c>
      <c r="M787" t="s">
        <v>899</v>
      </c>
      <c r="N787" t="s">
        <v>2445</v>
      </c>
      <c r="O787" t="s">
        <v>2446</v>
      </c>
      <c r="P787" t="s">
        <v>1002</v>
      </c>
      <c r="Q787" t="s">
        <v>2946</v>
      </c>
      <c r="R787">
        <v>2003</v>
      </c>
      <c r="S787" t="s">
        <v>2947</v>
      </c>
      <c r="T787" t="s">
        <v>2947</v>
      </c>
      <c r="U787">
        <v>3.81</v>
      </c>
      <c r="V787" t="s">
        <v>1138</v>
      </c>
      <c r="W787" t="s">
        <v>1127</v>
      </c>
      <c r="X787" t="s">
        <v>2948</v>
      </c>
      <c r="Y787">
        <v>1</v>
      </c>
      <c r="AA787">
        <v>0</v>
      </c>
      <c r="AB787">
        <v>0</v>
      </c>
      <c r="AD787">
        <v>0</v>
      </c>
      <c r="AE787">
        <v>0</v>
      </c>
      <c r="AF787">
        <v>48898</v>
      </c>
      <c r="AG787">
        <v>48898</v>
      </c>
    </row>
    <row r="788" spans="1:33" hidden="1" x14ac:dyDescent="0.25">
      <c r="A788" t="s">
        <v>1115</v>
      </c>
      <c r="B788" t="s">
        <v>896</v>
      </c>
      <c r="C788" t="s">
        <v>163</v>
      </c>
      <c r="D788" t="s">
        <v>1117</v>
      </c>
      <c r="E788">
        <v>2002</v>
      </c>
      <c r="F788" t="s">
        <v>710</v>
      </c>
      <c r="G788" t="s">
        <v>846</v>
      </c>
      <c r="H788" t="s">
        <v>2445</v>
      </c>
      <c r="I788" t="s">
        <v>2446</v>
      </c>
      <c r="J788" t="s">
        <v>1120</v>
      </c>
      <c r="K788" t="s">
        <v>1121</v>
      </c>
      <c r="L788" t="s">
        <v>2829</v>
      </c>
      <c r="M788" t="s">
        <v>899</v>
      </c>
      <c r="N788" t="s">
        <v>2445</v>
      </c>
      <c r="O788" t="s">
        <v>2446</v>
      </c>
      <c r="P788" t="s">
        <v>1002</v>
      </c>
      <c r="Q788" t="s">
        <v>2949</v>
      </c>
      <c r="R788">
        <v>2003</v>
      </c>
      <c r="S788" t="s">
        <v>1333</v>
      </c>
      <c r="T788" t="s">
        <v>2943</v>
      </c>
      <c r="U788">
        <v>7.48</v>
      </c>
      <c r="V788" t="s">
        <v>1138</v>
      </c>
      <c r="W788" t="s">
        <v>1127</v>
      </c>
      <c r="X788" t="s">
        <v>2950</v>
      </c>
      <c r="Y788">
        <v>1</v>
      </c>
      <c r="AA788">
        <v>0</v>
      </c>
      <c r="AB788">
        <v>0</v>
      </c>
      <c r="AD788">
        <v>0</v>
      </c>
      <c r="AE788">
        <v>0</v>
      </c>
      <c r="AF788">
        <v>280867</v>
      </c>
      <c r="AG788">
        <v>280867</v>
      </c>
    </row>
    <row r="789" spans="1:33" hidden="1" x14ac:dyDescent="0.25">
      <c r="A789" t="s">
        <v>1115</v>
      </c>
      <c r="B789" t="s">
        <v>896</v>
      </c>
      <c r="C789" t="s">
        <v>163</v>
      </c>
      <c r="D789" t="s">
        <v>1117</v>
      </c>
      <c r="E789">
        <v>2003</v>
      </c>
      <c r="F789" t="s">
        <v>896</v>
      </c>
      <c r="G789" t="s">
        <v>846</v>
      </c>
      <c r="H789" t="s">
        <v>2445</v>
      </c>
      <c r="I789" t="s">
        <v>2446</v>
      </c>
      <c r="J789" t="s">
        <v>1120</v>
      </c>
      <c r="K789" t="s">
        <v>1121</v>
      </c>
      <c r="L789" t="s">
        <v>2829</v>
      </c>
      <c r="M789" t="s">
        <v>896</v>
      </c>
      <c r="N789" t="s">
        <v>2445</v>
      </c>
      <c r="O789" t="s">
        <v>2446</v>
      </c>
      <c r="P789" t="s">
        <v>1002</v>
      </c>
      <c r="Q789" t="s">
        <v>2951</v>
      </c>
      <c r="R789">
        <v>2004</v>
      </c>
      <c r="S789" t="s">
        <v>2561</v>
      </c>
      <c r="T789" t="s">
        <v>2057</v>
      </c>
      <c r="U789">
        <v>5.7</v>
      </c>
      <c r="V789" t="s">
        <v>1126</v>
      </c>
      <c r="W789" t="s">
        <v>1127</v>
      </c>
      <c r="Y789">
        <v>1</v>
      </c>
      <c r="AA789">
        <v>0</v>
      </c>
      <c r="AB789">
        <v>0</v>
      </c>
      <c r="AD789">
        <v>0</v>
      </c>
      <c r="AE789">
        <v>0</v>
      </c>
      <c r="AF789">
        <v>292542</v>
      </c>
      <c r="AG789">
        <v>292542</v>
      </c>
    </row>
    <row r="790" spans="1:33" hidden="1" x14ac:dyDescent="0.25">
      <c r="A790" t="s">
        <v>1115</v>
      </c>
      <c r="B790" t="s">
        <v>896</v>
      </c>
      <c r="C790" t="s">
        <v>163</v>
      </c>
      <c r="D790" t="s">
        <v>1117</v>
      </c>
      <c r="E790">
        <v>2003</v>
      </c>
      <c r="F790" t="s">
        <v>710</v>
      </c>
      <c r="G790" t="s">
        <v>846</v>
      </c>
      <c r="H790" t="s">
        <v>2445</v>
      </c>
      <c r="I790" t="s">
        <v>2446</v>
      </c>
      <c r="J790" t="s">
        <v>1120</v>
      </c>
      <c r="K790" t="s">
        <v>1121</v>
      </c>
      <c r="L790" t="s">
        <v>2829</v>
      </c>
      <c r="M790" t="s">
        <v>710</v>
      </c>
      <c r="N790" t="s">
        <v>2445</v>
      </c>
      <c r="O790" t="s">
        <v>2446</v>
      </c>
      <c r="P790" t="s">
        <v>1002</v>
      </c>
      <c r="Q790" t="s">
        <v>2952</v>
      </c>
      <c r="R790">
        <v>2004</v>
      </c>
      <c r="S790" t="s">
        <v>2953</v>
      </c>
      <c r="T790" t="s">
        <v>2059</v>
      </c>
      <c r="U790">
        <v>5.7</v>
      </c>
      <c r="V790" t="s">
        <v>1126</v>
      </c>
      <c r="W790" t="s">
        <v>1127</v>
      </c>
      <c r="Y790">
        <v>1</v>
      </c>
      <c r="AA790">
        <v>0</v>
      </c>
      <c r="AB790">
        <v>0</v>
      </c>
      <c r="AD790">
        <v>0</v>
      </c>
      <c r="AE790">
        <v>0</v>
      </c>
      <c r="AF790">
        <v>235558</v>
      </c>
      <c r="AG790">
        <v>235558</v>
      </c>
    </row>
    <row r="791" spans="1:33" hidden="1" x14ac:dyDescent="0.25">
      <c r="A791" t="s">
        <v>1115</v>
      </c>
      <c r="B791" t="s">
        <v>896</v>
      </c>
      <c r="C791" t="s">
        <v>163</v>
      </c>
      <c r="D791" t="s">
        <v>1117</v>
      </c>
      <c r="E791">
        <v>2004</v>
      </c>
      <c r="F791" t="s">
        <v>896</v>
      </c>
      <c r="G791" t="s">
        <v>846</v>
      </c>
      <c r="H791" t="s">
        <v>2445</v>
      </c>
      <c r="I791" t="s">
        <v>2446</v>
      </c>
      <c r="J791" t="s">
        <v>1120</v>
      </c>
      <c r="K791" t="s">
        <v>1121</v>
      </c>
      <c r="L791" t="s">
        <v>2829</v>
      </c>
      <c r="M791" t="s">
        <v>896</v>
      </c>
      <c r="N791" t="s">
        <v>2445</v>
      </c>
      <c r="O791" t="s">
        <v>2446</v>
      </c>
      <c r="P791" t="s">
        <v>1002</v>
      </c>
      <c r="Q791" t="s">
        <v>2954</v>
      </c>
      <c r="R791">
        <v>2005</v>
      </c>
      <c r="S791" t="s">
        <v>2955</v>
      </c>
      <c r="T791" t="s">
        <v>2956</v>
      </c>
      <c r="U791">
        <v>5.95</v>
      </c>
      <c r="V791" t="s">
        <v>1126</v>
      </c>
      <c r="W791" t="s">
        <v>1127</v>
      </c>
      <c r="Y791">
        <v>1</v>
      </c>
      <c r="AA791">
        <v>0</v>
      </c>
      <c r="AB791">
        <v>0</v>
      </c>
      <c r="AD791">
        <v>0</v>
      </c>
      <c r="AE791">
        <v>0</v>
      </c>
      <c r="AF791">
        <v>292360</v>
      </c>
      <c r="AG791">
        <v>292360</v>
      </c>
    </row>
    <row r="792" spans="1:33" hidden="1" x14ac:dyDescent="0.25">
      <c r="A792" t="s">
        <v>1115</v>
      </c>
      <c r="B792" t="s">
        <v>896</v>
      </c>
      <c r="C792" t="s">
        <v>163</v>
      </c>
      <c r="D792" t="s">
        <v>1117</v>
      </c>
      <c r="E792">
        <v>2004</v>
      </c>
      <c r="F792" t="s">
        <v>710</v>
      </c>
      <c r="G792" t="s">
        <v>846</v>
      </c>
      <c r="H792" t="s">
        <v>2445</v>
      </c>
      <c r="I792" t="s">
        <v>2446</v>
      </c>
      <c r="J792" t="s">
        <v>1120</v>
      </c>
      <c r="K792" t="s">
        <v>1121</v>
      </c>
      <c r="L792" t="s">
        <v>2829</v>
      </c>
      <c r="M792" t="s">
        <v>710</v>
      </c>
      <c r="N792" t="s">
        <v>2445</v>
      </c>
      <c r="O792" t="s">
        <v>2446</v>
      </c>
      <c r="P792" t="s">
        <v>1002</v>
      </c>
      <c r="Q792" t="s">
        <v>2957</v>
      </c>
      <c r="R792">
        <v>2005</v>
      </c>
      <c r="S792" t="s">
        <v>2958</v>
      </c>
      <c r="T792" t="s">
        <v>2067</v>
      </c>
      <c r="U792">
        <v>6.26</v>
      </c>
      <c r="V792" t="s">
        <v>1126</v>
      </c>
      <c r="W792" t="s">
        <v>1127</v>
      </c>
      <c r="Y792">
        <v>1</v>
      </c>
      <c r="AA792">
        <v>0</v>
      </c>
      <c r="AB792">
        <v>0</v>
      </c>
      <c r="AD792">
        <v>0</v>
      </c>
      <c r="AE792">
        <v>0</v>
      </c>
      <c r="AF792">
        <v>281216</v>
      </c>
      <c r="AG792">
        <v>281216</v>
      </c>
    </row>
    <row r="793" spans="1:33" hidden="1" x14ac:dyDescent="0.25">
      <c r="A793" t="s">
        <v>1115</v>
      </c>
      <c r="B793" t="s">
        <v>896</v>
      </c>
      <c r="C793" t="s">
        <v>163</v>
      </c>
      <c r="D793" t="s">
        <v>1117</v>
      </c>
      <c r="E793">
        <v>2005</v>
      </c>
      <c r="F793" t="s">
        <v>896</v>
      </c>
      <c r="G793" t="s">
        <v>846</v>
      </c>
      <c r="H793" t="s">
        <v>2445</v>
      </c>
      <c r="I793" t="s">
        <v>2446</v>
      </c>
      <c r="J793" t="s">
        <v>1120</v>
      </c>
      <c r="K793" t="s">
        <v>1121</v>
      </c>
      <c r="L793" t="s">
        <v>2829</v>
      </c>
      <c r="M793" t="s">
        <v>896</v>
      </c>
      <c r="N793" t="s">
        <v>2445</v>
      </c>
      <c r="O793" t="s">
        <v>2446</v>
      </c>
      <c r="P793" t="s">
        <v>1002</v>
      </c>
      <c r="Q793" t="s">
        <v>2959</v>
      </c>
      <c r="R793">
        <v>2006</v>
      </c>
      <c r="S793" t="s">
        <v>2960</v>
      </c>
      <c r="T793" t="s">
        <v>2961</v>
      </c>
      <c r="U793">
        <v>6.35</v>
      </c>
      <c r="V793" t="s">
        <v>1126</v>
      </c>
      <c r="W793" t="s">
        <v>1127</v>
      </c>
      <c r="Y793">
        <v>1</v>
      </c>
      <c r="AA793">
        <v>0</v>
      </c>
      <c r="AB793">
        <v>0</v>
      </c>
      <c r="AD793">
        <v>0</v>
      </c>
      <c r="AE793">
        <v>0</v>
      </c>
      <c r="AF793">
        <v>273318</v>
      </c>
      <c r="AG793">
        <v>273318</v>
      </c>
    </row>
    <row r="794" spans="1:33" hidden="1" x14ac:dyDescent="0.25">
      <c r="A794" t="s">
        <v>1115</v>
      </c>
      <c r="B794" t="s">
        <v>896</v>
      </c>
      <c r="C794" t="s">
        <v>163</v>
      </c>
      <c r="D794" t="s">
        <v>1117</v>
      </c>
      <c r="E794">
        <v>2005</v>
      </c>
      <c r="F794" t="s">
        <v>710</v>
      </c>
      <c r="G794" t="s">
        <v>846</v>
      </c>
      <c r="H794" t="s">
        <v>2445</v>
      </c>
      <c r="I794" t="s">
        <v>2446</v>
      </c>
      <c r="J794" t="s">
        <v>1120</v>
      </c>
      <c r="K794" t="s">
        <v>1121</v>
      </c>
      <c r="L794" t="s">
        <v>2829</v>
      </c>
      <c r="M794" t="s">
        <v>710</v>
      </c>
      <c r="N794" t="s">
        <v>2445</v>
      </c>
      <c r="O794" t="s">
        <v>2446</v>
      </c>
      <c r="P794" t="s">
        <v>1002</v>
      </c>
      <c r="Q794" t="s">
        <v>2962</v>
      </c>
      <c r="R794">
        <v>2006</v>
      </c>
      <c r="S794" t="s">
        <v>2963</v>
      </c>
      <c r="T794" t="s">
        <v>2964</v>
      </c>
      <c r="U794">
        <v>5.57</v>
      </c>
      <c r="V794" t="s">
        <v>1126</v>
      </c>
      <c r="W794" t="s">
        <v>1127</v>
      </c>
      <c r="Y794">
        <v>1</v>
      </c>
      <c r="AA794">
        <v>0</v>
      </c>
      <c r="AB794">
        <v>0</v>
      </c>
      <c r="AD794">
        <v>0</v>
      </c>
      <c r="AE794">
        <v>0</v>
      </c>
      <c r="AF794">
        <v>200148</v>
      </c>
      <c r="AG794">
        <v>200148</v>
      </c>
    </row>
    <row r="795" spans="1:33" hidden="1" x14ac:dyDescent="0.25">
      <c r="A795" t="s">
        <v>1115</v>
      </c>
      <c r="B795" t="s">
        <v>896</v>
      </c>
      <c r="C795" t="s">
        <v>163</v>
      </c>
      <c r="D795" t="s">
        <v>1117</v>
      </c>
      <c r="E795">
        <v>2006</v>
      </c>
      <c r="F795" t="s">
        <v>896</v>
      </c>
      <c r="G795" t="s">
        <v>846</v>
      </c>
      <c r="H795" t="s">
        <v>2445</v>
      </c>
      <c r="I795" t="s">
        <v>2446</v>
      </c>
      <c r="J795" t="s">
        <v>1120</v>
      </c>
      <c r="K795" t="s">
        <v>1121</v>
      </c>
      <c r="L795" t="s">
        <v>2829</v>
      </c>
      <c r="M795" t="s">
        <v>896</v>
      </c>
      <c r="N795" t="s">
        <v>2445</v>
      </c>
      <c r="O795" t="s">
        <v>2446</v>
      </c>
      <c r="P795" t="s">
        <v>1002</v>
      </c>
      <c r="Q795" t="s">
        <v>2965</v>
      </c>
      <c r="R795">
        <v>2007</v>
      </c>
      <c r="S795" t="s">
        <v>2966</v>
      </c>
      <c r="T795" t="s">
        <v>2967</v>
      </c>
      <c r="U795">
        <v>6.21</v>
      </c>
      <c r="V795" t="s">
        <v>1126</v>
      </c>
      <c r="W795" t="s">
        <v>1127</v>
      </c>
      <c r="Y795">
        <v>1</v>
      </c>
      <c r="AA795">
        <v>0</v>
      </c>
      <c r="AB795">
        <v>0</v>
      </c>
      <c r="AD795">
        <v>0</v>
      </c>
      <c r="AE795">
        <v>0</v>
      </c>
      <c r="AF795">
        <v>281388</v>
      </c>
      <c r="AG795">
        <v>281388</v>
      </c>
    </row>
    <row r="796" spans="1:33" hidden="1" x14ac:dyDescent="0.25">
      <c r="A796" t="s">
        <v>1115</v>
      </c>
      <c r="B796" t="s">
        <v>896</v>
      </c>
      <c r="C796" t="s">
        <v>163</v>
      </c>
      <c r="D796" t="s">
        <v>1117</v>
      </c>
      <c r="E796">
        <v>2006</v>
      </c>
      <c r="F796" t="s">
        <v>710</v>
      </c>
      <c r="G796" t="s">
        <v>846</v>
      </c>
      <c r="H796" t="s">
        <v>2445</v>
      </c>
      <c r="I796" t="s">
        <v>2446</v>
      </c>
      <c r="J796" t="s">
        <v>1120</v>
      </c>
      <c r="K796" t="s">
        <v>1121</v>
      </c>
      <c r="L796" t="s">
        <v>2829</v>
      </c>
      <c r="M796" t="s">
        <v>710</v>
      </c>
      <c r="N796" t="s">
        <v>2445</v>
      </c>
      <c r="O796" t="s">
        <v>2446</v>
      </c>
      <c r="P796" t="s">
        <v>1002</v>
      </c>
      <c r="Q796" t="s">
        <v>2968</v>
      </c>
      <c r="R796">
        <v>2007</v>
      </c>
      <c r="S796" t="s">
        <v>2969</v>
      </c>
      <c r="T796" t="s">
        <v>2970</v>
      </c>
      <c r="U796">
        <v>5.88</v>
      </c>
      <c r="V796" t="s">
        <v>1126</v>
      </c>
      <c r="W796" t="s">
        <v>1127</v>
      </c>
      <c r="X796" t="s">
        <v>2971</v>
      </c>
      <c r="Y796">
        <v>1</v>
      </c>
      <c r="AA796">
        <v>0</v>
      </c>
      <c r="AB796">
        <v>0</v>
      </c>
      <c r="AD796">
        <v>0</v>
      </c>
      <c r="AE796">
        <v>0</v>
      </c>
      <c r="AF796">
        <v>215385</v>
      </c>
      <c r="AG796">
        <v>215385</v>
      </c>
    </row>
    <row r="797" spans="1:33" hidden="1" x14ac:dyDescent="0.25">
      <c r="A797" t="s">
        <v>1115</v>
      </c>
      <c r="B797" t="s">
        <v>896</v>
      </c>
      <c r="C797" t="s">
        <v>163</v>
      </c>
      <c r="D797" t="s">
        <v>1117</v>
      </c>
      <c r="E797">
        <v>2007</v>
      </c>
      <c r="F797" t="s">
        <v>896</v>
      </c>
      <c r="G797" t="s">
        <v>846</v>
      </c>
      <c r="H797" t="s">
        <v>2445</v>
      </c>
      <c r="I797" t="s">
        <v>2446</v>
      </c>
      <c r="J797" t="s">
        <v>1120</v>
      </c>
      <c r="K797" t="s">
        <v>1121</v>
      </c>
      <c r="L797" t="s">
        <v>2829</v>
      </c>
      <c r="M797" t="s">
        <v>896</v>
      </c>
      <c r="N797" t="s">
        <v>2445</v>
      </c>
      <c r="O797" t="s">
        <v>2446</v>
      </c>
      <c r="P797" t="s">
        <v>1002</v>
      </c>
      <c r="Q797" t="s">
        <v>2972</v>
      </c>
      <c r="R797">
        <v>2008</v>
      </c>
      <c r="S797" t="s">
        <v>2973</v>
      </c>
      <c r="T797" t="s">
        <v>2973</v>
      </c>
      <c r="U797">
        <v>5.17</v>
      </c>
      <c r="V797" t="s">
        <v>1126</v>
      </c>
      <c r="W797" t="s">
        <v>1127</v>
      </c>
      <c r="X797" t="s">
        <v>2974</v>
      </c>
      <c r="Y797">
        <v>1</v>
      </c>
      <c r="AA797">
        <v>0</v>
      </c>
      <c r="AB797">
        <v>0</v>
      </c>
      <c r="AD797">
        <v>0</v>
      </c>
      <c r="AE797">
        <v>0</v>
      </c>
      <c r="AF797">
        <v>285989</v>
      </c>
      <c r="AG797">
        <v>285989</v>
      </c>
    </row>
    <row r="798" spans="1:33" hidden="1" x14ac:dyDescent="0.25">
      <c r="A798" t="s">
        <v>1115</v>
      </c>
      <c r="B798" t="s">
        <v>896</v>
      </c>
      <c r="C798" t="s">
        <v>163</v>
      </c>
      <c r="D798" t="s">
        <v>1117</v>
      </c>
      <c r="E798">
        <v>2007</v>
      </c>
      <c r="F798" t="s">
        <v>710</v>
      </c>
      <c r="G798" t="s">
        <v>846</v>
      </c>
      <c r="H798" t="s">
        <v>2445</v>
      </c>
      <c r="I798" t="s">
        <v>2446</v>
      </c>
      <c r="J798" t="s">
        <v>1120</v>
      </c>
      <c r="K798" t="s">
        <v>1121</v>
      </c>
      <c r="L798" t="s">
        <v>2829</v>
      </c>
      <c r="M798" t="s">
        <v>710</v>
      </c>
      <c r="N798" t="s">
        <v>2445</v>
      </c>
      <c r="O798" t="s">
        <v>2446</v>
      </c>
      <c r="P798" t="s">
        <v>1002</v>
      </c>
      <c r="Q798" t="s">
        <v>2975</v>
      </c>
      <c r="R798">
        <v>2008</v>
      </c>
      <c r="S798" t="s">
        <v>2976</v>
      </c>
      <c r="T798" t="s">
        <v>2977</v>
      </c>
      <c r="U798">
        <v>5.18</v>
      </c>
      <c r="V798" t="s">
        <v>1126</v>
      </c>
      <c r="W798" t="s">
        <v>1127</v>
      </c>
      <c r="X798" t="s">
        <v>2978</v>
      </c>
      <c r="Y798">
        <v>1</v>
      </c>
      <c r="AA798">
        <v>0</v>
      </c>
      <c r="AB798">
        <v>0</v>
      </c>
      <c r="AD798">
        <v>0</v>
      </c>
      <c r="AE798">
        <v>0</v>
      </c>
      <c r="AF798">
        <v>205298</v>
      </c>
      <c r="AG798">
        <v>205298</v>
      </c>
    </row>
    <row r="799" spans="1:33" hidden="1" x14ac:dyDescent="0.25">
      <c r="A799" t="s">
        <v>1115</v>
      </c>
      <c r="B799" t="s">
        <v>896</v>
      </c>
      <c r="C799" t="s">
        <v>163</v>
      </c>
      <c r="D799" t="s">
        <v>1117</v>
      </c>
      <c r="E799">
        <v>2008</v>
      </c>
      <c r="F799" t="s">
        <v>896</v>
      </c>
      <c r="G799" t="s">
        <v>846</v>
      </c>
      <c r="H799" t="s">
        <v>2445</v>
      </c>
      <c r="I799" t="s">
        <v>2446</v>
      </c>
      <c r="J799" t="s">
        <v>1120</v>
      </c>
      <c r="K799" t="s">
        <v>1121</v>
      </c>
      <c r="L799" t="s">
        <v>2829</v>
      </c>
      <c r="M799" t="s">
        <v>896</v>
      </c>
      <c r="N799" t="s">
        <v>2445</v>
      </c>
      <c r="O799" t="s">
        <v>2446</v>
      </c>
      <c r="P799" t="s">
        <v>1002</v>
      </c>
      <c r="Q799" t="s">
        <v>2979</v>
      </c>
      <c r="R799">
        <v>2009</v>
      </c>
      <c r="S799" t="s">
        <v>2980</v>
      </c>
      <c r="T799" t="s">
        <v>2980</v>
      </c>
      <c r="U799">
        <v>5.05</v>
      </c>
      <c r="V799" t="s">
        <v>1126</v>
      </c>
      <c r="W799" t="s">
        <v>1127</v>
      </c>
      <c r="Y799">
        <v>1</v>
      </c>
      <c r="AA799">
        <v>0</v>
      </c>
      <c r="AB799">
        <v>0</v>
      </c>
      <c r="AD799">
        <v>0</v>
      </c>
      <c r="AE799">
        <v>0</v>
      </c>
      <c r="AF799">
        <v>304357</v>
      </c>
      <c r="AG799">
        <v>304357</v>
      </c>
    </row>
    <row r="800" spans="1:33" hidden="1" x14ac:dyDescent="0.25">
      <c r="A800" t="s">
        <v>1115</v>
      </c>
      <c r="B800" t="s">
        <v>896</v>
      </c>
      <c r="C800" t="s">
        <v>163</v>
      </c>
      <c r="D800" t="s">
        <v>1117</v>
      </c>
      <c r="E800">
        <v>2008</v>
      </c>
      <c r="F800" t="s">
        <v>710</v>
      </c>
      <c r="G800" t="s">
        <v>846</v>
      </c>
      <c r="H800" t="s">
        <v>2445</v>
      </c>
      <c r="I800" t="s">
        <v>2446</v>
      </c>
      <c r="J800" t="s">
        <v>1120</v>
      </c>
      <c r="K800" t="s">
        <v>1121</v>
      </c>
      <c r="L800" t="s">
        <v>2829</v>
      </c>
      <c r="M800" t="s">
        <v>710</v>
      </c>
      <c r="N800" t="s">
        <v>2445</v>
      </c>
      <c r="O800" t="s">
        <v>2446</v>
      </c>
      <c r="P800" t="s">
        <v>1002</v>
      </c>
      <c r="Q800" t="s">
        <v>2981</v>
      </c>
      <c r="R800">
        <v>2009</v>
      </c>
      <c r="S800" t="s">
        <v>2982</v>
      </c>
      <c r="T800" t="s">
        <v>2983</v>
      </c>
      <c r="U800">
        <v>5.5</v>
      </c>
      <c r="V800" t="s">
        <v>1126</v>
      </c>
      <c r="W800" t="s">
        <v>1127</v>
      </c>
      <c r="X800" t="s">
        <v>2984</v>
      </c>
      <c r="Y800">
        <v>1</v>
      </c>
      <c r="AA800">
        <v>0</v>
      </c>
      <c r="AB800">
        <v>0</v>
      </c>
      <c r="AD800">
        <v>0</v>
      </c>
      <c r="AE800">
        <v>0</v>
      </c>
      <c r="AF800">
        <v>210138</v>
      </c>
      <c r="AG800">
        <v>210138</v>
      </c>
    </row>
    <row r="801" spans="1:33" hidden="1" x14ac:dyDescent="0.25">
      <c r="A801" t="s">
        <v>1115</v>
      </c>
      <c r="B801" t="s">
        <v>896</v>
      </c>
      <c r="C801" t="s">
        <v>163</v>
      </c>
      <c r="D801" t="s">
        <v>1117</v>
      </c>
      <c r="E801">
        <v>2009</v>
      </c>
      <c r="F801" t="s">
        <v>896</v>
      </c>
      <c r="G801" t="s">
        <v>846</v>
      </c>
      <c r="H801" t="s">
        <v>2445</v>
      </c>
      <c r="I801" t="s">
        <v>2446</v>
      </c>
      <c r="J801" t="s">
        <v>1120</v>
      </c>
      <c r="K801" t="s">
        <v>1121</v>
      </c>
      <c r="L801" t="s">
        <v>2829</v>
      </c>
      <c r="M801" t="s">
        <v>896</v>
      </c>
      <c r="N801" t="s">
        <v>2445</v>
      </c>
      <c r="O801" t="s">
        <v>2446</v>
      </c>
      <c r="P801" t="s">
        <v>1002</v>
      </c>
      <c r="Q801" t="s">
        <v>2985</v>
      </c>
      <c r="R801">
        <v>2010</v>
      </c>
      <c r="S801" t="s">
        <v>2986</v>
      </c>
      <c r="T801" t="s">
        <v>2986</v>
      </c>
      <c r="U801">
        <v>5.1100000000000003</v>
      </c>
      <c r="V801" t="s">
        <v>1126</v>
      </c>
      <c r="W801" t="s">
        <v>1127</v>
      </c>
      <c r="Y801">
        <v>1</v>
      </c>
      <c r="AA801">
        <v>0</v>
      </c>
      <c r="AB801">
        <v>0</v>
      </c>
      <c r="AD801">
        <v>0</v>
      </c>
      <c r="AE801">
        <v>0</v>
      </c>
      <c r="AF801">
        <v>284885</v>
      </c>
      <c r="AG801">
        <v>284885</v>
      </c>
    </row>
    <row r="802" spans="1:33" hidden="1" x14ac:dyDescent="0.25">
      <c r="A802" t="s">
        <v>1115</v>
      </c>
      <c r="B802" t="s">
        <v>896</v>
      </c>
      <c r="C802" t="s">
        <v>163</v>
      </c>
      <c r="D802" t="s">
        <v>1117</v>
      </c>
      <c r="E802">
        <v>2009</v>
      </c>
      <c r="F802" t="s">
        <v>710</v>
      </c>
      <c r="G802" t="s">
        <v>846</v>
      </c>
      <c r="H802" t="s">
        <v>2445</v>
      </c>
      <c r="I802" t="s">
        <v>2446</v>
      </c>
      <c r="J802" t="s">
        <v>1120</v>
      </c>
      <c r="K802" t="s">
        <v>1121</v>
      </c>
      <c r="L802" t="s">
        <v>2829</v>
      </c>
      <c r="M802" t="s">
        <v>710</v>
      </c>
      <c r="N802" t="s">
        <v>2445</v>
      </c>
      <c r="O802" t="s">
        <v>2446</v>
      </c>
      <c r="P802" t="s">
        <v>1002</v>
      </c>
      <c r="Q802" t="s">
        <v>2987</v>
      </c>
      <c r="R802">
        <v>2010</v>
      </c>
      <c r="S802" t="s">
        <v>2988</v>
      </c>
      <c r="T802" t="s">
        <v>2988</v>
      </c>
      <c r="U802">
        <v>5.21</v>
      </c>
      <c r="V802" t="s">
        <v>1126</v>
      </c>
      <c r="W802" t="s">
        <v>1127</v>
      </c>
      <c r="Y802">
        <v>1</v>
      </c>
      <c r="AA802">
        <v>0</v>
      </c>
      <c r="AB802">
        <v>0</v>
      </c>
      <c r="AD802">
        <v>0</v>
      </c>
      <c r="AE802">
        <v>0</v>
      </c>
      <c r="AF802">
        <v>209684</v>
      </c>
      <c r="AG802">
        <v>209684</v>
      </c>
    </row>
    <row r="803" spans="1:33" hidden="1" x14ac:dyDescent="0.25">
      <c r="A803" t="s">
        <v>1115</v>
      </c>
      <c r="B803" t="s">
        <v>896</v>
      </c>
      <c r="C803" t="s">
        <v>163</v>
      </c>
      <c r="D803" t="s">
        <v>1117</v>
      </c>
      <c r="E803">
        <v>2010</v>
      </c>
      <c r="F803" t="s">
        <v>896</v>
      </c>
      <c r="G803" t="s">
        <v>846</v>
      </c>
      <c r="H803" t="s">
        <v>2445</v>
      </c>
      <c r="I803" t="s">
        <v>2446</v>
      </c>
      <c r="J803" t="s">
        <v>1120</v>
      </c>
      <c r="K803" t="s">
        <v>1121</v>
      </c>
      <c r="L803" t="s">
        <v>2829</v>
      </c>
      <c r="M803" t="s">
        <v>896</v>
      </c>
      <c r="N803" t="s">
        <v>2445</v>
      </c>
      <c r="O803" t="s">
        <v>2446</v>
      </c>
      <c r="P803" t="s">
        <v>1002</v>
      </c>
      <c r="Q803" t="s">
        <v>2989</v>
      </c>
      <c r="R803">
        <v>2011</v>
      </c>
      <c r="S803" t="s">
        <v>2765</v>
      </c>
      <c r="T803" t="s">
        <v>2765</v>
      </c>
      <c r="U803">
        <v>6.3</v>
      </c>
      <c r="V803" t="s">
        <v>1126</v>
      </c>
      <c r="W803" t="s">
        <v>1127</v>
      </c>
      <c r="Y803">
        <v>1</v>
      </c>
      <c r="AA803">
        <v>0</v>
      </c>
      <c r="AB803">
        <v>0</v>
      </c>
      <c r="AD803">
        <v>0</v>
      </c>
      <c r="AE803">
        <v>0</v>
      </c>
      <c r="AF803">
        <v>279339</v>
      </c>
      <c r="AG803">
        <v>279339</v>
      </c>
    </row>
    <row r="804" spans="1:33" hidden="1" x14ac:dyDescent="0.25">
      <c r="A804" t="s">
        <v>1115</v>
      </c>
      <c r="B804" t="s">
        <v>896</v>
      </c>
      <c r="C804" t="s">
        <v>163</v>
      </c>
      <c r="D804" t="s">
        <v>1117</v>
      </c>
      <c r="E804">
        <v>2010</v>
      </c>
      <c r="F804" t="s">
        <v>710</v>
      </c>
      <c r="G804" t="s">
        <v>846</v>
      </c>
      <c r="H804" t="s">
        <v>2445</v>
      </c>
      <c r="I804" t="s">
        <v>2446</v>
      </c>
      <c r="J804" t="s">
        <v>1120</v>
      </c>
      <c r="K804" t="s">
        <v>1121</v>
      </c>
      <c r="L804" t="s">
        <v>2829</v>
      </c>
      <c r="M804" t="s">
        <v>710</v>
      </c>
      <c r="N804" t="s">
        <v>2445</v>
      </c>
      <c r="O804" t="s">
        <v>2446</v>
      </c>
      <c r="P804" t="s">
        <v>1002</v>
      </c>
      <c r="Q804" t="s">
        <v>2990</v>
      </c>
      <c r="R804">
        <v>2011</v>
      </c>
      <c r="S804" t="s">
        <v>2991</v>
      </c>
      <c r="T804" t="s">
        <v>2992</v>
      </c>
      <c r="U804">
        <v>5.74</v>
      </c>
      <c r="V804" t="s">
        <v>1126</v>
      </c>
      <c r="W804" t="s">
        <v>1127</v>
      </c>
      <c r="Y804">
        <v>1</v>
      </c>
      <c r="AA804">
        <v>0</v>
      </c>
      <c r="AB804">
        <v>0</v>
      </c>
      <c r="AD804">
        <v>0</v>
      </c>
      <c r="AE804">
        <v>0</v>
      </c>
      <c r="AF804">
        <v>207832</v>
      </c>
      <c r="AG804">
        <v>207832</v>
      </c>
    </row>
    <row r="805" spans="1:33" hidden="1" x14ac:dyDescent="0.25">
      <c r="A805" t="s">
        <v>1115</v>
      </c>
      <c r="B805" t="s">
        <v>896</v>
      </c>
      <c r="C805" t="s">
        <v>163</v>
      </c>
      <c r="D805" t="s">
        <v>1117</v>
      </c>
      <c r="E805">
        <v>2011</v>
      </c>
      <c r="F805" t="s">
        <v>896</v>
      </c>
      <c r="G805" t="s">
        <v>846</v>
      </c>
      <c r="H805" t="s">
        <v>2445</v>
      </c>
      <c r="I805" t="s">
        <v>2446</v>
      </c>
      <c r="J805" t="s">
        <v>1120</v>
      </c>
      <c r="K805" t="s">
        <v>1121</v>
      </c>
      <c r="L805" t="s">
        <v>2829</v>
      </c>
      <c r="M805" t="s">
        <v>896</v>
      </c>
      <c r="N805" t="s">
        <v>2445</v>
      </c>
      <c r="O805" t="s">
        <v>2446</v>
      </c>
      <c r="P805" t="s">
        <v>1002</v>
      </c>
      <c r="Q805" t="s">
        <v>2993</v>
      </c>
      <c r="R805">
        <v>2012</v>
      </c>
      <c r="S805" t="s">
        <v>2994</v>
      </c>
      <c r="T805" t="s">
        <v>2994</v>
      </c>
      <c r="U805">
        <v>6.29</v>
      </c>
      <c r="V805" t="s">
        <v>1126</v>
      </c>
      <c r="W805" t="s">
        <v>1127</v>
      </c>
      <c r="Y805">
        <v>1</v>
      </c>
      <c r="AA805">
        <v>0</v>
      </c>
      <c r="AB805">
        <v>0</v>
      </c>
      <c r="AD805">
        <v>0</v>
      </c>
      <c r="AE805">
        <v>0</v>
      </c>
      <c r="AF805">
        <v>280938</v>
      </c>
      <c r="AG805">
        <v>280938</v>
      </c>
    </row>
    <row r="806" spans="1:33" hidden="1" x14ac:dyDescent="0.25">
      <c r="A806" t="s">
        <v>1115</v>
      </c>
      <c r="B806" t="s">
        <v>896</v>
      </c>
      <c r="C806" t="s">
        <v>163</v>
      </c>
      <c r="D806" t="s">
        <v>1117</v>
      </c>
      <c r="E806">
        <v>2011</v>
      </c>
      <c r="F806" t="s">
        <v>710</v>
      </c>
      <c r="G806" t="s">
        <v>846</v>
      </c>
      <c r="H806" t="s">
        <v>2445</v>
      </c>
      <c r="I806" t="s">
        <v>2446</v>
      </c>
      <c r="J806" t="s">
        <v>1120</v>
      </c>
      <c r="K806" t="s">
        <v>1121</v>
      </c>
      <c r="L806" t="s">
        <v>2829</v>
      </c>
      <c r="M806" t="s">
        <v>710</v>
      </c>
      <c r="N806" t="s">
        <v>2445</v>
      </c>
      <c r="O806" t="s">
        <v>2446</v>
      </c>
      <c r="P806" t="s">
        <v>1002</v>
      </c>
      <c r="Q806" t="s">
        <v>2995</v>
      </c>
      <c r="R806">
        <v>2012</v>
      </c>
      <c r="S806" t="s">
        <v>2994</v>
      </c>
      <c r="T806" t="s">
        <v>2996</v>
      </c>
      <c r="U806">
        <v>5.22</v>
      </c>
      <c r="V806" t="s">
        <v>1126</v>
      </c>
      <c r="W806" t="s">
        <v>1127</v>
      </c>
      <c r="Y806">
        <v>1</v>
      </c>
      <c r="AA806">
        <v>0</v>
      </c>
      <c r="AB806">
        <v>0</v>
      </c>
      <c r="AD806">
        <v>0</v>
      </c>
      <c r="AE806">
        <v>0</v>
      </c>
      <c r="AF806">
        <v>211188</v>
      </c>
      <c r="AG806">
        <v>211188</v>
      </c>
    </row>
    <row r="807" spans="1:33" hidden="1" x14ac:dyDescent="0.25">
      <c r="A807" t="s">
        <v>1115</v>
      </c>
      <c r="B807" t="s">
        <v>896</v>
      </c>
      <c r="C807" t="s">
        <v>163</v>
      </c>
      <c r="D807" t="s">
        <v>1117</v>
      </c>
      <c r="E807">
        <v>2012</v>
      </c>
      <c r="F807" t="s">
        <v>896</v>
      </c>
      <c r="G807" t="s">
        <v>846</v>
      </c>
      <c r="H807" t="s">
        <v>2445</v>
      </c>
      <c r="I807" t="s">
        <v>2446</v>
      </c>
      <c r="J807" t="s">
        <v>1120</v>
      </c>
      <c r="K807" t="s">
        <v>1121</v>
      </c>
      <c r="L807" t="s">
        <v>2829</v>
      </c>
      <c r="M807" t="s">
        <v>896</v>
      </c>
      <c r="N807" t="s">
        <v>2445</v>
      </c>
      <c r="O807" t="s">
        <v>2446</v>
      </c>
      <c r="P807" t="s">
        <v>1002</v>
      </c>
      <c r="Q807" t="s">
        <v>2997</v>
      </c>
      <c r="R807">
        <v>2013</v>
      </c>
      <c r="S807" t="s">
        <v>2998</v>
      </c>
      <c r="T807" t="s">
        <v>2998</v>
      </c>
      <c r="U807">
        <v>6.02</v>
      </c>
      <c r="V807" t="s">
        <v>1126</v>
      </c>
      <c r="W807" t="s">
        <v>1127</v>
      </c>
      <c r="Y807">
        <v>1</v>
      </c>
      <c r="AA807">
        <v>0</v>
      </c>
      <c r="AB807">
        <v>0</v>
      </c>
      <c r="AD807">
        <v>0</v>
      </c>
      <c r="AE807">
        <v>0</v>
      </c>
      <c r="AF807">
        <v>281912</v>
      </c>
      <c r="AG807">
        <v>281912</v>
      </c>
    </row>
    <row r="808" spans="1:33" hidden="1" x14ac:dyDescent="0.25">
      <c r="A808" t="s">
        <v>1115</v>
      </c>
      <c r="B808" t="s">
        <v>896</v>
      </c>
      <c r="C808" t="s">
        <v>163</v>
      </c>
      <c r="D808" t="s">
        <v>1117</v>
      </c>
      <c r="E808">
        <v>2012</v>
      </c>
      <c r="F808" t="s">
        <v>710</v>
      </c>
      <c r="G808" t="s">
        <v>846</v>
      </c>
      <c r="H808" t="s">
        <v>2445</v>
      </c>
      <c r="I808" t="s">
        <v>2446</v>
      </c>
      <c r="J808" t="s">
        <v>1120</v>
      </c>
      <c r="K808" t="s">
        <v>1121</v>
      </c>
      <c r="L808" t="s">
        <v>2829</v>
      </c>
      <c r="M808" t="s">
        <v>710</v>
      </c>
      <c r="N808" t="s">
        <v>2445</v>
      </c>
      <c r="O808" t="s">
        <v>2446</v>
      </c>
      <c r="P808" t="s">
        <v>1002</v>
      </c>
      <c r="Q808" t="s">
        <v>2999</v>
      </c>
      <c r="R808">
        <v>2013</v>
      </c>
      <c r="S808" t="s">
        <v>2775</v>
      </c>
      <c r="T808" t="s">
        <v>2775</v>
      </c>
      <c r="U808">
        <v>6.04</v>
      </c>
      <c r="V808" t="s">
        <v>1126</v>
      </c>
      <c r="W808" t="s">
        <v>1127</v>
      </c>
      <c r="Y808">
        <v>1</v>
      </c>
      <c r="AA808">
        <v>0</v>
      </c>
      <c r="AB808">
        <v>0</v>
      </c>
      <c r="AD808">
        <v>0</v>
      </c>
      <c r="AE808">
        <v>0</v>
      </c>
      <c r="AF808">
        <v>212905</v>
      </c>
      <c r="AG808">
        <v>212905</v>
      </c>
    </row>
    <row r="809" spans="1:33" hidden="1" x14ac:dyDescent="0.25">
      <c r="A809" t="s">
        <v>1115</v>
      </c>
      <c r="B809" t="s">
        <v>896</v>
      </c>
      <c r="C809" t="s">
        <v>163</v>
      </c>
      <c r="D809" t="s">
        <v>1117</v>
      </c>
      <c r="E809">
        <v>2013</v>
      </c>
      <c r="F809" t="s">
        <v>896</v>
      </c>
      <c r="G809" t="s">
        <v>846</v>
      </c>
      <c r="H809" t="s">
        <v>2445</v>
      </c>
      <c r="I809" t="s">
        <v>2446</v>
      </c>
      <c r="J809" t="s">
        <v>1120</v>
      </c>
      <c r="K809" t="s">
        <v>1121</v>
      </c>
      <c r="L809" t="s">
        <v>2829</v>
      </c>
      <c r="M809" t="s">
        <v>896</v>
      </c>
      <c r="N809" t="s">
        <v>2445</v>
      </c>
      <c r="O809" t="s">
        <v>2446</v>
      </c>
      <c r="P809" t="s">
        <v>1002</v>
      </c>
      <c r="Q809" t="s">
        <v>3000</v>
      </c>
      <c r="R809">
        <v>2014</v>
      </c>
      <c r="S809" t="s">
        <v>3001</v>
      </c>
      <c r="T809" t="s">
        <v>3002</v>
      </c>
      <c r="U809">
        <v>5.85</v>
      </c>
      <c r="V809" t="s">
        <v>1126</v>
      </c>
      <c r="W809" t="s">
        <v>1127</v>
      </c>
      <c r="Y809">
        <v>1</v>
      </c>
      <c r="AA809">
        <v>0</v>
      </c>
      <c r="AB809">
        <v>0</v>
      </c>
      <c r="AD809">
        <v>0</v>
      </c>
      <c r="AE809">
        <v>0</v>
      </c>
      <c r="AF809">
        <v>290976</v>
      </c>
      <c r="AG809">
        <v>290976</v>
      </c>
    </row>
    <row r="810" spans="1:33" hidden="1" x14ac:dyDescent="0.25">
      <c r="A810" t="s">
        <v>1115</v>
      </c>
      <c r="B810" t="s">
        <v>896</v>
      </c>
      <c r="C810" t="s">
        <v>163</v>
      </c>
      <c r="D810" t="s">
        <v>1117</v>
      </c>
      <c r="E810">
        <v>2013</v>
      </c>
      <c r="F810" t="s">
        <v>710</v>
      </c>
      <c r="G810" t="s">
        <v>846</v>
      </c>
      <c r="H810" t="s">
        <v>2445</v>
      </c>
      <c r="I810" t="s">
        <v>2446</v>
      </c>
      <c r="J810" t="s">
        <v>1120</v>
      </c>
      <c r="K810" t="s">
        <v>1121</v>
      </c>
      <c r="L810" t="s">
        <v>2829</v>
      </c>
      <c r="M810" t="s">
        <v>710</v>
      </c>
      <c r="N810" t="s">
        <v>2445</v>
      </c>
      <c r="O810" t="s">
        <v>2446</v>
      </c>
      <c r="P810" t="s">
        <v>1002</v>
      </c>
      <c r="Q810" t="s">
        <v>3003</v>
      </c>
      <c r="R810">
        <v>2014</v>
      </c>
      <c r="S810" t="s">
        <v>2782</v>
      </c>
      <c r="T810" t="s">
        <v>3004</v>
      </c>
      <c r="U810">
        <v>5.75</v>
      </c>
      <c r="V810" t="s">
        <v>1126</v>
      </c>
      <c r="W810" t="s">
        <v>1127</v>
      </c>
      <c r="Y810">
        <v>1</v>
      </c>
      <c r="AA810">
        <v>0</v>
      </c>
      <c r="AB810">
        <v>0</v>
      </c>
      <c r="AD810">
        <v>0</v>
      </c>
      <c r="AE810">
        <v>0</v>
      </c>
      <c r="AF810">
        <v>130153</v>
      </c>
      <c r="AG810">
        <v>130153</v>
      </c>
    </row>
    <row r="811" spans="1:33" hidden="1" x14ac:dyDescent="0.25">
      <c r="A811" t="s">
        <v>1115</v>
      </c>
      <c r="B811" t="s">
        <v>896</v>
      </c>
      <c r="C811" t="s">
        <v>163</v>
      </c>
      <c r="D811" t="s">
        <v>1117</v>
      </c>
      <c r="E811">
        <v>2014</v>
      </c>
      <c r="F811" t="s">
        <v>896</v>
      </c>
      <c r="G811" t="s">
        <v>846</v>
      </c>
      <c r="H811" t="s">
        <v>2445</v>
      </c>
      <c r="I811" t="s">
        <v>2446</v>
      </c>
      <c r="J811" t="s">
        <v>1120</v>
      </c>
      <c r="K811" t="s">
        <v>1121</v>
      </c>
      <c r="L811" t="s">
        <v>2829</v>
      </c>
      <c r="M811" t="s">
        <v>896</v>
      </c>
      <c r="N811" t="s">
        <v>2445</v>
      </c>
      <c r="O811" t="s">
        <v>2446</v>
      </c>
      <c r="P811" t="s">
        <v>1002</v>
      </c>
      <c r="Q811" t="s">
        <v>3005</v>
      </c>
      <c r="R811">
        <v>2015</v>
      </c>
      <c r="S811" t="s">
        <v>3006</v>
      </c>
      <c r="T811" t="s">
        <v>3007</v>
      </c>
      <c r="U811">
        <v>6.5</v>
      </c>
      <c r="V811" t="s">
        <v>1126</v>
      </c>
      <c r="W811" t="s">
        <v>1127</v>
      </c>
      <c r="Y811">
        <v>1</v>
      </c>
      <c r="AA811">
        <v>0</v>
      </c>
      <c r="AB811">
        <v>0</v>
      </c>
      <c r="AD811">
        <v>0</v>
      </c>
      <c r="AE811">
        <v>0</v>
      </c>
      <c r="AF811">
        <v>298541</v>
      </c>
      <c r="AG811">
        <v>298541</v>
      </c>
    </row>
    <row r="812" spans="1:33" hidden="1" x14ac:dyDescent="0.25">
      <c r="A812" t="s">
        <v>1115</v>
      </c>
      <c r="B812" t="s">
        <v>896</v>
      </c>
      <c r="C812" t="s">
        <v>163</v>
      </c>
      <c r="D812" t="s">
        <v>1117</v>
      </c>
      <c r="E812">
        <v>2014</v>
      </c>
      <c r="F812" t="s">
        <v>710</v>
      </c>
      <c r="G812" t="s">
        <v>846</v>
      </c>
      <c r="H812" t="s">
        <v>2445</v>
      </c>
      <c r="I812" t="s">
        <v>2446</v>
      </c>
      <c r="J812" t="s">
        <v>1120</v>
      </c>
      <c r="K812" t="s">
        <v>1121</v>
      </c>
      <c r="L812" t="s">
        <v>2829</v>
      </c>
      <c r="M812" t="s">
        <v>710</v>
      </c>
      <c r="N812" t="s">
        <v>2445</v>
      </c>
      <c r="O812" t="s">
        <v>2446</v>
      </c>
      <c r="P812" t="s">
        <v>1002</v>
      </c>
      <c r="Q812" t="s">
        <v>3008</v>
      </c>
      <c r="R812">
        <v>2015</v>
      </c>
      <c r="S812" t="s">
        <v>3009</v>
      </c>
      <c r="T812" t="s">
        <v>3010</v>
      </c>
      <c r="U812">
        <v>6.5</v>
      </c>
      <c r="V812" t="s">
        <v>1126</v>
      </c>
      <c r="W812" t="s">
        <v>1127</v>
      </c>
      <c r="Y812">
        <v>1</v>
      </c>
      <c r="AA812">
        <v>0</v>
      </c>
      <c r="AB812">
        <v>0</v>
      </c>
      <c r="AD812">
        <v>0</v>
      </c>
      <c r="AE812">
        <v>0</v>
      </c>
      <c r="AF812">
        <v>135329</v>
      </c>
      <c r="AG812">
        <v>135329</v>
      </c>
    </row>
    <row r="813" spans="1:33" hidden="1" x14ac:dyDescent="0.25">
      <c r="A813" t="s">
        <v>1115</v>
      </c>
      <c r="B813" t="s">
        <v>896</v>
      </c>
      <c r="C813" t="s">
        <v>163</v>
      </c>
      <c r="D813" t="s">
        <v>1117</v>
      </c>
      <c r="E813">
        <v>2015</v>
      </c>
      <c r="F813" t="s">
        <v>896</v>
      </c>
      <c r="G813" t="s">
        <v>846</v>
      </c>
      <c r="H813" t="s">
        <v>2445</v>
      </c>
      <c r="I813" t="s">
        <v>2446</v>
      </c>
      <c r="J813" t="s">
        <v>1120</v>
      </c>
      <c r="K813" t="s">
        <v>1121</v>
      </c>
      <c r="L813" t="s">
        <v>2829</v>
      </c>
      <c r="M813" t="s">
        <v>896</v>
      </c>
      <c r="N813" t="s">
        <v>2445</v>
      </c>
      <c r="O813" t="s">
        <v>2446</v>
      </c>
      <c r="P813" t="s">
        <v>1002</v>
      </c>
      <c r="Q813" t="s">
        <v>3011</v>
      </c>
      <c r="R813">
        <v>2016</v>
      </c>
      <c r="S813" t="s">
        <v>3012</v>
      </c>
      <c r="T813" t="s">
        <v>3013</v>
      </c>
      <c r="U813">
        <v>6.52</v>
      </c>
      <c r="V813" t="s">
        <v>1126</v>
      </c>
      <c r="W813" t="s">
        <v>1127</v>
      </c>
      <c r="Y813">
        <v>1</v>
      </c>
      <c r="AA813">
        <v>0</v>
      </c>
      <c r="AB813">
        <v>0</v>
      </c>
      <c r="AD813">
        <v>0</v>
      </c>
      <c r="AE813">
        <v>0</v>
      </c>
      <c r="AF813">
        <v>276027</v>
      </c>
      <c r="AG813">
        <v>276027</v>
      </c>
    </row>
    <row r="814" spans="1:33" hidden="1" x14ac:dyDescent="0.25">
      <c r="A814" t="s">
        <v>1115</v>
      </c>
      <c r="B814" t="s">
        <v>896</v>
      </c>
      <c r="C814" t="s">
        <v>163</v>
      </c>
      <c r="D814" t="s">
        <v>1117</v>
      </c>
      <c r="E814">
        <v>2015</v>
      </c>
      <c r="F814" t="s">
        <v>710</v>
      </c>
      <c r="G814" t="s">
        <v>846</v>
      </c>
      <c r="H814" t="s">
        <v>2445</v>
      </c>
      <c r="I814" t="s">
        <v>2446</v>
      </c>
      <c r="J814" t="s">
        <v>1120</v>
      </c>
      <c r="K814" t="s">
        <v>1121</v>
      </c>
      <c r="L814" t="s">
        <v>2829</v>
      </c>
      <c r="M814" t="s">
        <v>710</v>
      </c>
      <c r="N814" t="s">
        <v>2445</v>
      </c>
      <c r="O814" t="s">
        <v>2446</v>
      </c>
      <c r="P814" t="s">
        <v>1002</v>
      </c>
      <c r="Q814" t="s">
        <v>3014</v>
      </c>
      <c r="R814">
        <v>2016</v>
      </c>
      <c r="S814" t="s">
        <v>3015</v>
      </c>
      <c r="T814" t="s">
        <v>3013</v>
      </c>
      <c r="U814">
        <v>5.43</v>
      </c>
      <c r="V814" t="s">
        <v>1126</v>
      </c>
      <c r="W814" t="s">
        <v>1127</v>
      </c>
      <c r="Y814">
        <v>1</v>
      </c>
      <c r="AA814">
        <v>0</v>
      </c>
      <c r="AB814">
        <v>0</v>
      </c>
      <c r="AD814">
        <v>0</v>
      </c>
      <c r="AE814">
        <v>0</v>
      </c>
      <c r="AF814">
        <v>34698</v>
      </c>
      <c r="AG814">
        <v>34698</v>
      </c>
    </row>
    <row r="815" spans="1:33" hidden="1" x14ac:dyDescent="0.25">
      <c r="A815" t="s">
        <v>1115</v>
      </c>
      <c r="B815" t="s">
        <v>896</v>
      </c>
      <c r="C815" t="s">
        <v>163</v>
      </c>
      <c r="D815" t="s">
        <v>1117</v>
      </c>
      <c r="E815">
        <v>2016</v>
      </c>
      <c r="F815" t="s">
        <v>896</v>
      </c>
      <c r="G815" t="s">
        <v>846</v>
      </c>
      <c r="H815" t="s">
        <v>2445</v>
      </c>
      <c r="I815" t="s">
        <v>2446</v>
      </c>
      <c r="J815" t="s">
        <v>1120</v>
      </c>
      <c r="K815" t="s">
        <v>1121</v>
      </c>
      <c r="L815" t="s">
        <v>2829</v>
      </c>
      <c r="M815" t="s">
        <v>896</v>
      </c>
      <c r="N815" t="s">
        <v>2445</v>
      </c>
      <c r="O815" t="s">
        <v>2446</v>
      </c>
      <c r="P815" t="s">
        <v>1002</v>
      </c>
      <c r="Q815" t="s">
        <v>3016</v>
      </c>
      <c r="R815">
        <v>2017</v>
      </c>
      <c r="S815" t="s">
        <v>3017</v>
      </c>
      <c r="T815" t="s">
        <v>3018</v>
      </c>
      <c r="U815">
        <v>5.19</v>
      </c>
      <c r="V815" t="s">
        <v>1126</v>
      </c>
      <c r="W815" t="s">
        <v>1127</v>
      </c>
      <c r="Y815">
        <v>1</v>
      </c>
      <c r="AA815">
        <v>0</v>
      </c>
      <c r="AB815">
        <v>0</v>
      </c>
      <c r="AD815">
        <v>0</v>
      </c>
      <c r="AE815">
        <v>0</v>
      </c>
      <c r="AF815">
        <v>97963</v>
      </c>
      <c r="AG815">
        <v>97963</v>
      </c>
    </row>
    <row r="816" spans="1:33" hidden="1" x14ac:dyDescent="0.25">
      <c r="A816" t="s">
        <v>1115</v>
      </c>
      <c r="B816" t="s">
        <v>896</v>
      </c>
      <c r="C816" t="s">
        <v>163</v>
      </c>
      <c r="D816" t="s">
        <v>1117</v>
      </c>
      <c r="E816">
        <v>2017</v>
      </c>
      <c r="F816" t="s">
        <v>896</v>
      </c>
      <c r="G816" t="s">
        <v>846</v>
      </c>
      <c r="H816" t="s">
        <v>2445</v>
      </c>
      <c r="I816" t="s">
        <v>2446</v>
      </c>
      <c r="J816" t="s">
        <v>1120</v>
      </c>
      <c r="K816" t="s">
        <v>1121</v>
      </c>
      <c r="L816" t="s">
        <v>2829</v>
      </c>
      <c r="M816" t="s">
        <v>896</v>
      </c>
      <c r="N816" t="s">
        <v>2445</v>
      </c>
      <c r="O816" t="s">
        <v>2446</v>
      </c>
      <c r="P816" t="s">
        <v>1002</v>
      </c>
      <c r="Q816" t="s">
        <v>3019</v>
      </c>
      <c r="R816">
        <v>2018</v>
      </c>
      <c r="S816" t="s">
        <v>3020</v>
      </c>
      <c r="T816" t="s">
        <v>3021</v>
      </c>
      <c r="U816">
        <v>5.03</v>
      </c>
      <c r="V816" t="s">
        <v>1126</v>
      </c>
      <c r="W816" t="s">
        <v>1127</v>
      </c>
      <c r="X816" t="s">
        <v>3022</v>
      </c>
      <c r="Y816">
        <v>1</v>
      </c>
      <c r="AA816">
        <v>0</v>
      </c>
      <c r="AB816">
        <v>0</v>
      </c>
      <c r="AD816">
        <v>0</v>
      </c>
      <c r="AE816">
        <v>0</v>
      </c>
      <c r="AF816">
        <v>114640</v>
      </c>
      <c r="AG816">
        <v>114640</v>
      </c>
    </row>
    <row r="817" spans="1:33" hidden="1" x14ac:dyDescent="0.25">
      <c r="A817" t="s">
        <v>1115</v>
      </c>
      <c r="B817" t="s">
        <v>896</v>
      </c>
      <c r="C817" t="s">
        <v>163</v>
      </c>
      <c r="D817" t="s">
        <v>1117</v>
      </c>
      <c r="E817">
        <v>2017</v>
      </c>
      <c r="F817" t="s">
        <v>710</v>
      </c>
      <c r="G817" t="s">
        <v>846</v>
      </c>
      <c r="H817" t="s">
        <v>2445</v>
      </c>
      <c r="I817" t="s">
        <v>2446</v>
      </c>
      <c r="J817" t="s">
        <v>1120</v>
      </c>
      <c r="K817" t="s">
        <v>1121</v>
      </c>
      <c r="L817" t="s">
        <v>2829</v>
      </c>
      <c r="M817" t="s">
        <v>710</v>
      </c>
      <c r="N817" t="s">
        <v>2445</v>
      </c>
      <c r="O817" t="s">
        <v>2446</v>
      </c>
      <c r="P817" t="s">
        <v>1002</v>
      </c>
      <c r="Q817" t="s">
        <v>3023</v>
      </c>
      <c r="R817">
        <v>2018</v>
      </c>
      <c r="S817" t="s">
        <v>3024</v>
      </c>
      <c r="T817" t="s">
        <v>3025</v>
      </c>
      <c r="U817">
        <v>5</v>
      </c>
      <c r="V817" t="s">
        <v>1126</v>
      </c>
      <c r="W817" t="s">
        <v>1127</v>
      </c>
      <c r="X817" t="s">
        <v>3026</v>
      </c>
      <c r="Y817">
        <v>1</v>
      </c>
      <c r="AA817">
        <v>0</v>
      </c>
      <c r="AB817">
        <v>0</v>
      </c>
      <c r="AD817">
        <v>0</v>
      </c>
      <c r="AE817">
        <v>0</v>
      </c>
      <c r="AF817">
        <v>30757</v>
      </c>
      <c r="AG817">
        <v>30757</v>
      </c>
    </row>
    <row r="818" spans="1:33" hidden="1" x14ac:dyDescent="0.25">
      <c r="A818" t="s">
        <v>1115</v>
      </c>
      <c r="B818" t="s">
        <v>896</v>
      </c>
      <c r="C818" t="s">
        <v>163</v>
      </c>
      <c r="D818" t="s">
        <v>1117</v>
      </c>
      <c r="E818">
        <v>2018</v>
      </c>
      <c r="F818" t="s">
        <v>896</v>
      </c>
      <c r="G818" t="s">
        <v>846</v>
      </c>
      <c r="H818" t="s">
        <v>2445</v>
      </c>
      <c r="I818" t="s">
        <v>2446</v>
      </c>
      <c r="J818" t="s">
        <v>1120</v>
      </c>
      <c r="K818" t="s">
        <v>1121</v>
      </c>
      <c r="L818" t="s">
        <v>2829</v>
      </c>
      <c r="M818" t="s">
        <v>896</v>
      </c>
      <c r="N818" t="s">
        <v>2445</v>
      </c>
      <c r="O818" t="s">
        <v>2446</v>
      </c>
      <c r="P818" t="s">
        <v>1002</v>
      </c>
      <c r="Q818" t="s">
        <v>3027</v>
      </c>
      <c r="R818">
        <v>2019</v>
      </c>
      <c r="S818" t="s">
        <v>3028</v>
      </c>
      <c r="T818" t="s">
        <v>3029</v>
      </c>
      <c r="U818">
        <v>4</v>
      </c>
      <c r="V818" t="s">
        <v>1126</v>
      </c>
      <c r="W818" t="s">
        <v>1127</v>
      </c>
      <c r="Y818">
        <v>1</v>
      </c>
      <c r="AA818">
        <v>0</v>
      </c>
      <c r="AB818">
        <v>0</v>
      </c>
      <c r="AD818">
        <v>0</v>
      </c>
      <c r="AE818">
        <v>0</v>
      </c>
      <c r="AF818">
        <v>97290</v>
      </c>
      <c r="AG818">
        <v>97290</v>
      </c>
    </row>
    <row r="819" spans="1:33" hidden="1" x14ac:dyDescent="0.25">
      <c r="A819" t="s">
        <v>1115</v>
      </c>
      <c r="B819" t="s">
        <v>896</v>
      </c>
      <c r="C819" t="s">
        <v>163</v>
      </c>
      <c r="D819" t="s">
        <v>1117</v>
      </c>
      <c r="E819">
        <v>2018</v>
      </c>
      <c r="F819" t="s">
        <v>710</v>
      </c>
      <c r="G819" t="s">
        <v>846</v>
      </c>
      <c r="H819" t="s">
        <v>2445</v>
      </c>
      <c r="I819" t="s">
        <v>2446</v>
      </c>
      <c r="J819" t="s">
        <v>1120</v>
      </c>
      <c r="K819" t="s">
        <v>1121</v>
      </c>
      <c r="L819" t="s">
        <v>2829</v>
      </c>
      <c r="M819" t="s">
        <v>899</v>
      </c>
      <c r="N819" t="s">
        <v>2445</v>
      </c>
      <c r="O819" t="s">
        <v>2446</v>
      </c>
      <c r="P819" t="s">
        <v>1002</v>
      </c>
      <c r="Q819" t="s">
        <v>3030</v>
      </c>
      <c r="R819">
        <v>2019</v>
      </c>
      <c r="S819" t="s">
        <v>3028</v>
      </c>
      <c r="T819" t="s">
        <v>3031</v>
      </c>
      <c r="U819">
        <v>4</v>
      </c>
      <c r="V819" t="s">
        <v>1126</v>
      </c>
      <c r="W819" t="s">
        <v>1127</v>
      </c>
      <c r="Y819">
        <v>1</v>
      </c>
      <c r="AA819">
        <v>0</v>
      </c>
      <c r="AB819">
        <v>0</v>
      </c>
      <c r="AD819">
        <v>0</v>
      </c>
      <c r="AE819">
        <v>0</v>
      </c>
      <c r="AF819">
        <v>31415</v>
      </c>
      <c r="AG819">
        <v>31415</v>
      </c>
    </row>
    <row r="820" spans="1:33" hidden="1" x14ac:dyDescent="0.25">
      <c r="A820" t="s">
        <v>1115</v>
      </c>
      <c r="B820" t="s">
        <v>896</v>
      </c>
      <c r="C820" t="s">
        <v>163</v>
      </c>
      <c r="D820" t="s">
        <v>1117</v>
      </c>
      <c r="E820">
        <v>2019</v>
      </c>
      <c r="F820" t="s">
        <v>896</v>
      </c>
      <c r="G820" t="s">
        <v>846</v>
      </c>
      <c r="H820" t="s">
        <v>2445</v>
      </c>
      <c r="I820" t="s">
        <v>2446</v>
      </c>
      <c r="J820" t="s">
        <v>1120</v>
      </c>
      <c r="K820" t="s">
        <v>1121</v>
      </c>
      <c r="L820" t="s">
        <v>2829</v>
      </c>
      <c r="M820" t="s">
        <v>896</v>
      </c>
      <c r="N820" t="s">
        <v>2445</v>
      </c>
      <c r="O820" t="s">
        <v>2446</v>
      </c>
      <c r="P820" t="s">
        <v>1002</v>
      </c>
      <c r="Q820" t="s">
        <v>3032</v>
      </c>
      <c r="R820">
        <v>2020</v>
      </c>
      <c r="S820" t="s">
        <v>3033</v>
      </c>
      <c r="T820" t="s">
        <v>3034</v>
      </c>
      <c r="U820">
        <v>4.5</v>
      </c>
      <c r="V820" t="s">
        <v>1126</v>
      </c>
      <c r="W820" t="s">
        <v>1127</v>
      </c>
      <c r="Y820">
        <v>1</v>
      </c>
      <c r="AA820">
        <v>0</v>
      </c>
      <c r="AB820">
        <v>0</v>
      </c>
      <c r="AD820">
        <v>0</v>
      </c>
      <c r="AE820">
        <v>0</v>
      </c>
      <c r="AF820">
        <v>78593</v>
      </c>
      <c r="AG820">
        <v>78593</v>
      </c>
    </row>
    <row r="821" spans="1:33" hidden="1" x14ac:dyDescent="0.25">
      <c r="A821" t="s">
        <v>1115</v>
      </c>
      <c r="B821" t="s">
        <v>896</v>
      </c>
      <c r="C821" t="s">
        <v>163</v>
      </c>
      <c r="D821" t="s">
        <v>1117</v>
      </c>
      <c r="E821">
        <v>2019</v>
      </c>
      <c r="F821" t="s">
        <v>710</v>
      </c>
      <c r="G821" t="s">
        <v>846</v>
      </c>
      <c r="H821" t="s">
        <v>2445</v>
      </c>
      <c r="I821" t="s">
        <v>2446</v>
      </c>
      <c r="J821" t="s">
        <v>1120</v>
      </c>
      <c r="K821" t="s">
        <v>1121</v>
      </c>
      <c r="L821" t="s">
        <v>2829</v>
      </c>
      <c r="M821" t="s">
        <v>899</v>
      </c>
      <c r="N821" t="s">
        <v>2445</v>
      </c>
      <c r="O821" t="s">
        <v>2446</v>
      </c>
      <c r="P821" t="s">
        <v>1002</v>
      </c>
      <c r="Q821" t="s">
        <v>3035</v>
      </c>
      <c r="R821">
        <v>2020</v>
      </c>
      <c r="S821" t="s">
        <v>3036</v>
      </c>
      <c r="T821" t="s">
        <v>3037</v>
      </c>
      <c r="U821">
        <v>5</v>
      </c>
      <c r="V821" t="s">
        <v>1126</v>
      </c>
      <c r="W821" t="s">
        <v>1127</v>
      </c>
      <c r="Y821">
        <v>1</v>
      </c>
      <c r="AA821">
        <v>0</v>
      </c>
      <c r="AB821">
        <v>0</v>
      </c>
      <c r="AD821">
        <v>0</v>
      </c>
      <c r="AE821">
        <v>0</v>
      </c>
      <c r="AF821">
        <v>2594</v>
      </c>
      <c r="AG821">
        <v>2594</v>
      </c>
    </row>
    <row r="822" spans="1:33" hidden="1" x14ac:dyDescent="0.25">
      <c r="A822" t="s">
        <v>1115</v>
      </c>
      <c r="B822" t="s">
        <v>896</v>
      </c>
      <c r="C822" t="s">
        <v>163</v>
      </c>
      <c r="D822" t="s">
        <v>1117</v>
      </c>
      <c r="E822">
        <v>2020</v>
      </c>
      <c r="F822" t="s">
        <v>896</v>
      </c>
      <c r="G822" t="s">
        <v>846</v>
      </c>
      <c r="H822" t="s">
        <v>2445</v>
      </c>
      <c r="I822" t="s">
        <v>2446</v>
      </c>
      <c r="J822" t="s">
        <v>1120</v>
      </c>
      <c r="K822" t="s">
        <v>1121</v>
      </c>
      <c r="L822" t="s">
        <v>2829</v>
      </c>
      <c r="M822" t="s">
        <v>896</v>
      </c>
      <c r="N822" t="s">
        <v>2445</v>
      </c>
      <c r="O822" t="s">
        <v>2446</v>
      </c>
      <c r="P822" t="s">
        <v>1002</v>
      </c>
      <c r="Q822" t="s">
        <v>3038</v>
      </c>
      <c r="R822">
        <v>2021</v>
      </c>
      <c r="S822" t="s">
        <v>2809</v>
      </c>
      <c r="T822" t="s">
        <v>3039</v>
      </c>
      <c r="U822">
        <v>4.8</v>
      </c>
      <c r="V822" t="s">
        <v>1126</v>
      </c>
      <c r="W822" t="s">
        <v>1127</v>
      </c>
      <c r="Y822">
        <v>1</v>
      </c>
      <c r="AA822">
        <v>0</v>
      </c>
      <c r="AB822">
        <v>0</v>
      </c>
      <c r="AD822">
        <v>0</v>
      </c>
      <c r="AE822">
        <v>0</v>
      </c>
      <c r="AF822">
        <v>109242</v>
      </c>
      <c r="AG822">
        <v>109242</v>
      </c>
    </row>
    <row r="823" spans="1:33" hidden="1" x14ac:dyDescent="0.25">
      <c r="A823" t="s">
        <v>1115</v>
      </c>
      <c r="B823" t="s">
        <v>896</v>
      </c>
      <c r="C823" t="s">
        <v>163</v>
      </c>
      <c r="D823" t="s">
        <v>1117</v>
      </c>
      <c r="E823">
        <v>2020</v>
      </c>
      <c r="F823" t="s">
        <v>710</v>
      </c>
      <c r="G823" t="s">
        <v>846</v>
      </c>
      <c r="H823" t="s">
        <v>2445</v>
      </c>
      <c r="I823" t="s">
        <v>2446</v>
      </c>
      <c r="J823" t="s">
        <v>1120</v>
      </c>
      <c r="K823" t="s">
        <v>1121</v>
      </c>
      <c r="L823" t="s">
        <v>2829</v>
      </c>
      <c r="M823" t="s">
        <v>710</v>
      </c>
      <c r="N823" t="s">
        <v>2445</v>
      </c>
      <c r="O823" t="s">
        <v>2446</v>
      </c>
      <c r="P823" t="s">
        <v>1002</v>
      </c>
      <c r="Q823" t="s">
        <v>3040</v>
      </c>
      <c r="R823">
        <v>2021</v>
      </c>
      <c r="S823" t="s">
        <v>3041</v>
      </c>
      <c r="T823" t="s">
        <v>3042</v>
      </c>
      <c r="U823">
        <v>5</v>
      </c>
      <c r="V823" t="s">
        <v>1126</v>
      </c>
      <c r="W823" t="s">
        <v>1127</v>
      </c>
      <c r="Y823">
        <v>1</v>
      </c>
      <c r="Z823" t="s">
        <v>1132</v>
      </c>
      <c r="AA823">
        <v>36520</v>
      </c>
      <c r="AB823">
        <v>365</v>
      </c>
      <c r="AD823">
        <v>0</v>
      </c>
      <c r="AE823">
        <v>0</v>
      </c>
      <c r="AG823">
        <v>36885</v>
      </c>
    </row>
    <row r="824" spans="1:33" hidden="1" x14ac:dyDescent="0.25">
      <c r="A824" t="s">
        <v>1115</v>
      </c>
      <c r="B824" t="s">
        <v>896</v>
      </c>
      <c r="C824" t="s">
        <v>163</v>
      </c>
      <c r="D824" t="s">
        <v>1117</v>
      </c>
      <c r="E824">
        <v>2021</v>
      </c>
      <c r="F824" t="s">
        <v>878</v>
      </c>
      <c r="G824" t="s">
        <v>846</v>
      </c>
      <c r="H824" t="s">
        <v>2445</v>
      </c>
      <c r="I824" t="s">
        <v>2446</v>
      </c>
      <c r="J824" t="s">
        <v>1120</v>
      </c>
      <c r="K824" t="s">
        <v>1121</v>
      </c>
      <c r="L824" t="s">
        <v>2829</v>
      </c>
      <c r="M824" t="s">
        <v>878</v>
      </c>
      <c r="N824" t="s">
        <v>2445</v>
      </c>
      <c r="O824" t="s">
        <v>2446</v>
      </c>
      <c r="P824" t="s">
        <v>996</v>
      </c>
      <c r="Q824" t="s">
        <v>3043</v>
      </c>
      <c r="R824">
        <v>2022</v>
      </c>
      <c r="S824" t="s">
        <v>3044</v>
      </c>
      <c r="T824" t="s">
        <v>3044</v>
      </c>
      <c r="U824">
        <v>3.25</v>
      </c>
      <c r="V824" t="s">
        <v>1126</v>
      </c>
      <c r="W824" t="s">
        <v>1127</v>
      </c>
      <c r="Y824">
        <v>1</v>
      </c>
      <c r="Z824" t="s">
        <v>1132</v>
      </c>
      <c r="AA824">
        <v>1479</v>
      </c>
      <c r="AB824">
        <v>0</v>
      </c>
      <c r="AD824">
        <v>0</v>
      </c>
      <c r="AE824">
        <v>0</v>
      </c>
      <c r="AG824">
        <v>1479</v>
      </c>
    </row>
    <row r="825" spans="1:33" hidden="1" x14ac:dyDescent="0.25">
      <c r="A825" t="s">
        <v>1115</v>
      </c>
      <c r="B825" t="s">
        <v>896</v>
      </c>
      <c r="C825" t="s">
        <v>163</v>
      </c>
      <c r="D825" t="s">
        <v>1117</v>
      </c>
      <c r="E825">
        <v>2021</v>
      </c>
      <c r="F825" t="s">
        <v>896</v>
      </c>
      <c r="G825" t="s">
        <v>846</v>
      </c>
      <c r="H825" t="s">
        <v>2445</v>
      </c>
      <c r="I825" t="s">
        <v>2446</v>
      </c>
      <c r="J825" t="s">
        <v>1120</v>
      </c>
      <c r="K825" t="s">
        <v>1121</v>
      </c>
      <c r="L825" t="s">
        <v>2829</v>
      </c>
      <c r="M825" t="s">
        <v>896</v>
      </c>
      <c r="N825" t="s">
        <v>2445</v>
      </c>
      <c r="O825" t="s">
        <v>2446</v>
      </c>
      <c r="P825" t="s">
        <v>1002</v>
      </c>
      <c r="Q825" t="s">
        <v>3045</v>
      </c>
      <c r="R825">
        <v>2022</v>
      </c>
      <c r="S825" t="s">
        <v>3046</v>
      </c>
      <c r="T825" t="s">
        <v>3047</v>
      </c>
      <c r="U825">
        <v>4.2</v>
      </c>
      <c r="V825" t="s">
        <v>1126</v>
      </c>
      <c r="W825" t="s">
        <v>1127</v>
      </c>
      <c r="Y825">
        <v>1</v>
      </c>
      <c r="AA825">
        <v>0</v>
      </c>
      <c r="AB825">
        <v>0</v>
      </c>
      <c r="AD825">
        <v>0</v>
      </c>
      <c r="AE825">
        <v>0</v>
      </c>
      <c r="AF825">
        <v>81307</v>
      </c>
      <c r="AG825">
        <v>81307</v>
      </c>
    </row>
    <row r="826" spans="1:33" hidden="1" x14ac:dyDescent="0.25">
      <c r="A826" t="s">
        <v>1115</v>
      </c>
      <c r="B826" t="s">
        <v>896</v>
      </c>
      <c r="C826" t="s">
        <v>163</v>
      </c>
      <c r="D826" t="s">
        <v>1117</v>
      </c>
      <c r="E826">
        <v>2021</v>
      </c>
      <c r="F826" t="s">
        <v>710</v>
      </c>
      <c r="G826" t="s">
        <v>846</v>
      </c>
      <c r="H826" t="s">
        <v>2445</v>
      </c>
      <c r="I826" t="s">
        <v>2446</v>
      </c>
      <c r="J826" t="s">
        <v>1120</v>
      </c>
      <c r="K826" t="s">
        <v>1121</v>
      </c>
      <c r="L826" t="s">
        <v>2829</v>
      </c>
      <c r="M826" t="s">
        <v>899</v>
      </c>
      <c r="N826" t="s">
        <v>2445</v>
      </c>
      <c r="O826" t="s">
        <v>2446</v>
      </c>
      <c r="P826" t="s">
        <v>996</v>
      </c>
      <c r="Q826" t="s">
        <v>3048</v>
      </c>
      <c r="R826">
        <v>2022</v>
      </c>
      <c r="S826" t="s">
        <v>3049</v>
      </c>
      <c r="T826" t="s">
        <v>3049</v>
      </c>
      <c r="U826">
        <v>3.66</v>
      </c>
      <c r="V826" t="s">
        <v>1126</v>
      </c>
      <c r="W826" t="s">
        <v>1127</v>
      </c>
      <c r="Y826">
        <v>1</v>
      </c>
      <c r="Z826" t="s">
        <v>1132</v>
      </c>
      <c r="AA826">
        <v>2653</v>
      </c>
      <c r="AB826">
        <v>0</v>
      </c>
      <c r="AD826">
        <v>0</v>
      </c>
      <c r="AE826">
        <v>0</v>
      </c>
      <c r="AG826">
        <v>2653</v>
      </c>
    </row>
    <row r="827" spans="1:33" hidden="1" x14ac:dyDescent="0.25">
      <c r="A827" t="s">
        <v>1115</v>
      </c>
      <c r="B827" t="s">
        <v>896</v>
      </c>
      <c r="C827" t="s">
        <v>163</v>
      </c>
      <c r="D827" t="s">
        <v>1117</v>
      </c>
      <c r="E827">
        <v>2022</v>
      </c>
      <c r="F827" t="s">
        <v>896</v>
      </c>
      <c r="G827" t="s">
        <v>846</v>
      </c>
      <c r="H827" t="s">
        <v>2445</v>
      </c>
      <c r="I827" t="s">
        <v>2446</v>
      </c>
      <c r="J827" t="s">
        <v>1120</v>
      </c>
      <c r="K827" t="s">
        <v>1121</v>
      </c>
      <c r="L827" t="s">
        <v>2829</v>
      </c>
      <c r="M827" t="s">
        <v>896</v>
      </c>
      <c r="N827" t="s">
        <v>2445</v>
      </c>
      <c r="O827" t="s">
        <v>2446</v>
      </c>
      <c r="P827" t="s">
        <v>996</v>
      </c>
      <c r="Q827" t="s">
        <v>3050</v>
      </c>
      <c r="R827">
        <v>2023</v>
      </c>
      <c r="S827" t="s">
        <v>3051</v>
      </c>
      <c r="T827" t="s">
        <v>3052</v>
      </c>
      <c r="U827">
        <v>4.03</v>
      </c>
      <c r="V827" t="s">
        <v>1126</v>
      </c>
      <c r="W827" t="s">
        <v>1127</v>
      </c>
      <c r="Y827">
        <v>1</v>
      </c>
      <c r="AA827">
        <v>0</v>
      </c>
      <c r="AB827">
        <v>0</v>
      </c>
      <c r="AD827">
        <v>0</v>
      </c>
      <c r="AE827">
        <v>0</v>
      </c>
      <c r="AF827">
        <v>37892</v>
      </c>
      <c r="AG827">
        <v>37892</v>
      </c>
    </row>
    <row r="828" spans="1:33" hidden="1" x14ac:dyDescent="0.25">
      <c r="A828" t="s">
        <v>1194</v>
      </c>
      <c r="B828" t="s">
        <v>866</v>
      </c>
      <c r="C828" t="s">
        <v>163</v>
      </c>
      <c r="D828" t="s">
        <v>1117</v>
      </c>
      <c r="E828">
        <v>1992</v>
      </c>
      <c r="F828" t="s">
        <v>695</v>
      </c>
      <c r="G828" t="s">
        <v>846</v>
      </c>
      <c r="H828" t="s">
        <v>2445</v>
      </c>
      <c r="I828" t="s">
        <v>2446</v>
      </c>
      <c r="J828" t="s">
        <v>1120</v>
      </c>
      <c r="K828" t="s">
        <v>1121</v>
      </c>
      <c r="L828" t="s">
        <v>3053</v>
      </c>
      <c r="M828" t="s">
        <v>866</v>
      </c>
      <c r="P828" t="s">
        <v>1083</v>
      </c>
      <c r="Q828" t="s">
        <v>3054</v>
      </c>
      <c r="R828">
        <v>1993</v>
      </c>
      <c r="S828" t="s">
        <v>3055</v>
      </c>
      <c r="T828" t="s">
        <v>3056</v>
      </c>
      <c r="U828">
        <v>0</v>
      </c>
      <c r="V828" t="s">
        <v>1138</v>
      </c>
      <c r="W828" t="s">
        <v>1153</v>
      </c>
      <c r="Y828">
        <v>1</v>
      </c>
      <c r="AA828">
        <v>0</v>
      </c>
      <c r="AB828">
        <v>0</v>
      </c>
      <c r="AD828">
        <v>0</v>
      </c>
      <c r="AE828">
        <v>0</v>
      </c>
      <c r="AF828">
        <v>102700</v>
      </c>
      <c r="AG828">
        <v>102700</v>
      </c>
    </row>
    <row r="829" spans="1:33" hidden="1" x14ac:dyDescent="0.25">
      <c r="A829" t="s">
        <v>1194</v>
      </c>
      <c r="B829" t="s">
        <v>866</v>
      </c>
      <c r="C829" t="s">
        <v>163</v>
      </c>
      <c r="D829" t="s">
        <v>1117</v>
      </c>
      <c r="E829">
        <v>1993</v>
      </c>
      <c r="F829" t="s">
        <v>695</v>
      </c>
      <c r="G829" t="s">
        <v>846</v>
      </c>
      <c r="H829" t="s">
        <v>2445</v>
      </c>
      <c r="I829" t="s">
        <v>2446</v>
      </c>
      <c r="J829" t="s">
        <v>1120</v>
      </c>
      <c r="K829" t="s">
        <v>1121</v>
      </c>
      <c r="L829" t="s">
        <v>3053</v>
      </c>
      <c r="M829" t="s">
        <v>866</v>
      </c>
      <c r="P829" t="s">
        <v>1083</v>
      </c>
      <c r="Q829" t="s">
        <v>3057</v>
      </c>
      <c r="R829">
        <v>1994</v>
      </c>
      <c r="S829" t="s">
        <v>3058</v>
      </c>
      <c r="T829" t="s">
        <v>3059</v>
      </c>
      <c r="U829">
        <v>12</v>
      </c>
      <c r="V829" t="s">
        <v>1138</v>
      </c>
      <c r="W829" t="s">
        <v>1153</v>
      </c>
      <c r="X829" t="s">
        <v>3060</v>
      </c>
      <c r="Y829">
        <v>1</v>
      </c>
      <c r="AA829">
        <v>0</v>
      </c>
      <c r="AB829">
        <v>0</v>
      </c>
      <c r="AD829">
        <v>0</v>
      </c>
      <c r="AE829">
        <v>0</v>
      </c>
      <c r="AF829">
        <v>97000</v>
      </c>
      <c r="AG829">
        <v>97000</v>
      </c>
    </row>
    <row r="830" spans="1:33" hidden="1" x14ac:dyDescent="0.25">
      <c r="A830" t="s">
        <v>1194</v>
      </c>
      <c r="B830" t="s">
        <v>866</v>
      </c>
      <c r="C830" t="s">
        <v>163</v>
      </c>
      <c r="D830" t="s">
        <v>1117</v>
      </c>
      <c r="E830">
        <v>1994</v>
      </c>
      <c r="F830" t="s">
        <v>695</v>
      </c>
      <c r="G830" t="s">
        <v>846</v>
      </c>
      <c r="H830" t="s">
        <v>2445</v>
      </c>
      <c r="I830" t="s">
        <v>2446</v>
      </c>
      <c r="J830" t="s">
        <v>1120</v>
      </c>
      <c r="K830" t="s">
        <v>1121</v>
      </c>
      <c r="L830" t="s">
        <v>3053</v>
      </c>
      <c r="M830" t="s">
        <v>866</v>
      </c>
      <c r="P830" t="s">
        <v>1083</v>
      </c>
      <c r="Q830" t="s">
        <v>3061</v>
      </c>
      <c r="R830">
        <v>1995</v>
      </c>
      <c r="S830" t="s">
        <v>2280</v>
      </c>
      <c r="T830" t="s">
        <v>2280</v>
      </c>
      <c r="U830">
        <v>0</v>
      </c>
      <c r="V830" t="s">
        <v>1138</v>
      </c>
      <c r="W830" t="s">
        <v>1153</v>
      </c>
      <c r="Y830">
        <v>1</v>
      </c>
      <c r="AA830">
        <v>0</v>
      </c>
      <c r="AB830">
        <v>0</v>
      </c>
      <c r="AD830">
        <v>0</v>
      </c>
      <c r="AE830">
        <v>0</v>
      </c>
      <c r="AF830">
        <v>95766</v>
      </c>
      <c r="AG830">
        <v>95766</v>
      </c>
    </row>
    <row r="831" spans="1:33" hidden="1" x14ac:dyDescent="0.25">
      <c r="A831" t="s">
        <v>1194</v>
      </c>
      <c r="B831" t="s">
        <v>866</v>
      </c>
      <c r="C831" t="s">
        <v>163</v>
      </c>
      <c r="D831" t="s">
        <v>1117</v>
      </c>
      <c r="E831">
        <v>1995</v>
      </c>
      <c r="F831" t="s">
        <v>695</v>
      </c>
      <c r="G831" t="s">
        <v>846</v>
      </c>
      <c r="H831" t="s">
        <v>2445</v>
      </c>
      <c r="I831" t="s">
        <v>2446</v>
      </c>
      <c r="J831" t="s">
        <v>1120</v>
      </c>
      <c r="K831" t="s">
        <v>1121</v>
      </c>
      <c r="L831" t="s">
        <v>3053</v>
      </c>
      <c r="M831" t="s">
        <v>866</v>
      </c>
      <c r="P831" t="s">
        <v>1083</v>
      </c>
      <c r="Q831" t="s">
        <v>3062</v>
      </c>
      <c r="R831">
        <v>1996</v>
      </c>
      <c r="S831" t="s">
        <v>3063</v>
      </c>
      <c r="T831" t="s">
        <v>3063</v>
      </c>
      <c r="U831">
        <v>11</v>
      </c>
      <c r="V831" t="s">
        <v>1138</v>
      </c>
      <c r="W831" t="s">
        <v>1153</v>
      </c>
      <c r="Y831">
        <v>1</v>
      </c>
      <c r="AA831">
        <v>0</v>
      </c>
      <c r="AB831">
        <v>0</v>
      </c>
      <c r="AD831">
        <v>0</v>
      </c>
      <c r="AE831">
        <v>0</v>
      </c>
      <c r="AF831">
        <v>64276</v>
      </c>
      <c r="AG831">
        <v>64276</v>
      </c>
    </row>
    <row r="832" spans="1:33" hidden="1" x14ac:dyDescent="0.25">
      <c r="A832" t="s">
        <v>1194</v>
      </c>
      <c r="B832" t="s">
        <v>866</v>
      </c>
      <c r="C832" t="s">
        <v>163</v>
      </c>
      <c r="D832" t="s">
        <v>1117</v>
      </c>
      <c r="E832">
        <v>1996</v>
      </c>
      <c r="F832" t="s">
        <v>695</v>
      </c>
      <c r="G832" t="s">
        <v>846</v>
      </c>
      <c r="H832" t="s">
        <v>2445</v>
      </c>
      <c r="I832" t="s">
        <v>2446</v>
      </c>
      <c r="J832" t="s">
        <v>1120</v>
      </c>
      <c r="K832" t="s">
        <v>1121</v>
      </c>
      <c r="L832" t="s">
        <v>3053</v>
      </c>
      <c r="M832" t="s">
        <v>866</v>
      </c>
      <c r="P832" t="s">
        <v>1083</v>
      </c>
      <c r="Q832" t="s">
        <v>3064</v>
      </c>
      <c r="R832">
        <v>1997</v>
      </c>
      <c r="S832" t="s">
        <v>1639</v>
      </c>
      <c r="T832" t="s">
        <v>1639</v>
      </c>
      <c r="U832">
        <v>7.6</v>
      </c>
      <c r="V832" t="s">
        <v>1138</v>
      </c>
      <c r="W832" t="s">
        <v>1153</v>
      </c>
      <c r="X832" t="s">
        <v>3065</v>
      </c>
      <c r="Y832">
        <v>1</v>
      </c>
      <c r="Z832" t="s">
        <v>1132</v>
      </c>
      <c r="AA832">
        <v>18439</v>
      </c>
      <c r="AB832">
        <v>0</v>
      </c>
      <c r="AD832">
        <v>0</v>
      </c>
      <c r="AE832">
        <v>0</v>
      </c>
      <c r="AF832">
        <v>1508</v>
      </c>
      <c r="AG832">
        <v>19947</v>
      </c>
    </row>
    <row r="833" spans="1:33" hidden="1" x14ac:dyDescent="0.25">
      <c r="A833" t="s">
        <v>1194</v>
      </c>
      <c r="B833" t="s">
        <v>866</v>
      </c>
      <c r="C833" t="s">
        <v>163</v>
      </c>
      <c r="D833" t="s">
        <v>1117</v>
      </c>
      <c r="E833">
        <v>1997</v>
      </c>
      <c r="F833" t="s">
        <v>695</v>
      </c>
      <c r="G833" t="s">
        <v>846</v>
      </c>
      <c r="H833" t="s">
        <v>2445</v>
      </c>
      <c r="I833" t="s">
        <v>2446</v>
      </c>
      <c r="J833" t="s">
        <v>1120</v>
      </c>
      <c r="K833" t="s">
        <v>1121</v>
      </c>
      <c r="L833" t="s">
        <v>3053</v>
      </c>
      <c r="M833" t="s">
        <v>866</v>
      </c>
      <c r="P833" t="s">
        <v>1083</v>
      </c>
      <c r="Q833" t="s">
        <v>3066</v>
      </c>
      <c r="R833">
        <v>1998</v>
      </c>
      <c r="S833" t="s">
        <v>2330</v>
      </c>
      <c r="T833" t="s">
        <v>2330</v>
      </c>
      <c r="U833">
        <v>16.600000000000001</v>
      </c>
      <c r="V833" t="s">
        <v>1138</v>
      </c>
      <c r="W833" t="s">
        <v>1153</v>
      </c>
      <c r="Y833">
        <v>1</v>
      </c>
      <c r="AA833">
        <v>0</v>
      </c>
      <c r="AB833">
        <v>0</v>
      </c>
      <c r="AD833">
        <v>0</v>
      </c>
      <c r="AE833">
        <v>0</v>
      </c>
      <c r="AF833">
        <v>81743</v>
      </c>
      <c r="AG833">
        <v>81743</v>
      </c>
    </row>
    <row r="834" spans="1:33" hidden="1" x14ac:dyDescent="0.25">
      <c r="A834" t="s">
        <v>1194</v>
      </c>
      <c r="B834" t="s">
        <v>866</v>
      </c>
      <c r="C834" t="s">
        <v>163</v>
      </c>
      <c r="D834" t="s">
        <v>1117</v>
      </c>
      <c r="E834">
        <v>1998</v>
      </c>
      <c r="F834" t="s">
        <v>695</v>
      </c>
      <c r="G834" t="s">
        <v>846</v>
      </c>
      <c r="H834" t="s">
        <v>2445</v>
      </c>
      <c r="I834" t="s">
        <v>2446</v>
      </c>
      <c r="J834" t="s">
        <v>1120</v>
      </c>
      <c r="K834" t="s">
        <v>1121</v>
      </c>
      <c r="L834" t="s">
        <v>3053</v>
      </c>
      <c r="M834" t="s">
        <v>866</v>
      </c>
      <c r="P834" t="s">
        <v>1083</v>
      </c>
      <c r="Q834" t="s">
        <v>3067</v>
      </c>
      <c r="R834">
        <v>1999</v>
      </c>
      <c r="S834" t="s">
        <v>2332</v>
      </c>
      <c r="T834" t="s">
        <v>2332</v>
      </c>
      <c r="U834">
        <v>14</v>
      </c>
      <c r="V834" t="s">
        <v>1138</v>
      </c>
      <c r="W834" t="s">
        <v>1153</v>
      </c>
      <c r="X834" t="s">
        <v>3068</v>
      </c>
      <c r="Y834">
        <v>1</v>
      </c>
      <c r="AA834">
        <v>0</v>
      </c>
      <c r="AB834">
        <v>0</v>
      </c>
      <c r="AD834">
        <v>0</v>
      </c>
      <c r="AE834">
        <v>0</v>
      </c>
      <c r="AF834">
        <v>93257</v>
      </c>
      <c r="AG834">
        <v>93257</v>
      </c>
    </row>
    <row r="835" spans="1:33" hidden="1" x14ac:dyDescent="0.25">
      <c r="A835" t="s">
        <v>1194</v>
      </c>
      <c r="B835" t="s">
        <v>866</v>
      </c>
      <c r="C835" t="s">
        <v>163</v>
      </c>
      <c r="D835" t="s">
        <v>1117</v>
      </c>
      <c r="E835">
        <v>1999</v>
      </c>
      <c r="F835" t="s">
        <v>695</v>
      </c>
      <c r="G835" t="s">
        <v>846</v>
      </c>
      <c r="H835" t="s">
        <v>2445</v>
      </c>
      <c r="I835" t="s">
        <v>2446</v>
      </c>
      <c r="J835" t="s">
        <v>1120</v>
      </c>
      <c r="K835" t="s">
        <v>1121</v>
      </c>
      <c r="L835" t="s">
        <v>3053</v>
      </c>
      <c r="M835" t="s">
        <v>866</v>
      </c>
      <c r="P835" t="s">
        <v>1083</v>
      </c>
      <c r="Q835" t="s">
        <v>3069</v>
      </c>
      <c r="R835">
        <v>2000</v>
      </c>
      <c r="S835" t="s">
        <v>3070</v>
      </c>
      <c r="T835" t="s">
        <v>3071</v>
      </c>
      <c r="U835">
        <v>4.8</v>
      </c>
      <c r="V835" t="s">
        <v>1138</v>
      </c>
      <c r="W835" t="s">
        <v>1153</v>
      </c>
      <c r="Y835">
        <v>1</v>
      </c>
      <c r="AA835">
        <v>0</v>
      </c>
      <c r="AB835">
        <v>0</v>
      </c>
      <c r="AD835">
        <v>0</v>
      </c>
      <c r="AE835">
        <v>0</v>
      </c>
      <c r="AF835">
        <v>90000</v>
      </c>
      <c r="AG835">
        <v>90000</v>
      </c>
    </row>
    <row r="836" spans="1:33" hidden="1" x14ac:dyDescent="0.25">
      <c r="A836" t="s">
        <v>1194</v>
      </c>
      <c r="B836" t="s">
        <v>866</v>
      </c>
      <c r="C836" t="s">
        <v>163</v>
      </c>
      <c r="D836" t="s">
        <v>1117</v>
      </c>
      <c r="E836">
        <v>2000</v>
      </c>
      <c r="F836" t="s">
        <v>695</v>
      </c>
      <c r="G836" t="s">
        <v>846</v>
      </c>
      <c r="H836" t="s">
        <v>2445</v>
      </c>
      <c r="I836" t="s">
        <v>2446</v>
      </c>
      <c r="J836" t="s">
        <v>1120</v>
      </c>
      <c r="K836" t="s">
        <v>1121</v>
      </c>
      <c r="L836" t="s">
        <v>3053</v>
      </c>
      <c r="M836" t="s">
        <v>866</v>
      </c>
      <c r="P836" t="s">
        <v>1083</v>
      </c>
      <c r="Q836" t="s">
        <v>3072</v>
      </c>
      <c r="R836">
        <v>2001</v>
      </c>
      <c r="S836" t="s">
        <v>3073</v>
      </c>
      <c r="T836" t="s">
        <v>3073</v>
      </c>
      <c r="U836">
        <v>7</v>
      </c>
      <c r="V836" t="s">
        <v>1138</v>
      </c>
      <c r="W836" t="s">
        <v>1153</v>
      </c>
      <c r="X836" t="s">
        <v>3074</v>
      </c>
      <c r="Y836">
        <v>1</v>
      </c>
      <c r="AA836">
        <v>0</v>
      </c>
      <c r="AB836">
        <v>0</v>
      </c>
      <c r="AD836">
        <v>0</v>
      </c>
      <c r="AE836">
        <v>0</v>
      </c>
      <c r="AF836">
        <v>122000</v>
      </c>
      <c r="AG836">
        <v>122000</v>
      </c>
    </row>
    <row r="837" spans="1:33" hidden="1" x14ac:dyDescent="0.25">
      <c r="A837" t="s">
        <v>1194</v>
      </c>
      <c r="B837" t="s">
        <v>866</v>
      </c>
      <c r="C837" t="s">
        <v>163</v>
      </c>
      <c r="D837" t="s">
        <v>1117</v>
      </c>
      <c r="E837">
        <v>2001</v>
      </c>
      <c r="F837" t="s">
        <v>695</v>
      </c>
      <c r="G837" t="s">
        <v>846</v>
      </c>
      <c r="H837" t="s">
        <v>2445</v>
      </c>
      <c r="I837" t="s">
        <v>2446</v>
      </c>
      <c r="J837" t="s">
        <v>1120</v>
      </c>
      <c r="K837" t="s">
        <v>1121</v>
      </c>
      <c r="L837" t="s">
        <v>3053</v>
      </c>
      <c r="M837" t="s">
        <v>866</v>
      </c>
      <c r="P837" t="s">
        <v>1083</v>
      </c>
      <c r="Q837" t="s">
        <v>3075</v>
      </c>
      <c r="R837">
        <v>2002</v>
      </c>
      <c r="S837" t="s">
        <v>3076</v>
      </c>
      <c r="T837" t="s">
        <v>3076</v>
      </c>
      <c r="U837">
        <v>7</v>
      </c>
      <c r="V837" t="s">
        <v>1138</v>
      </c>
      <c r="W837" t="s">
        <v>1153</v>
      </c>
      <c r="X837" t="s">
        <v>3077</v>
      </c>
      <c r="Y837">
        <v>1</v>
      </c>
      <c r="AA837">
        <v>0</v>
      </c>
      <c r="AB837">
        <v>0</v>
      </c>
      <c r="AD837">
        <v>0</v>
      </c>
      <c r="AE837">
        <v>0</v>
      </c>
      <c r="AF837">
        <v>149000</v>
      </c>
      <c r="AG837">
        <v>149000</v>
      </c>
    </row>
    <row r="838" spans="1:33" hidden="1" x14ac:dyDescent="0.25">
      <c r="A838" t="s">
        <v>1194</v>
      </c>
      <c r="B838" t="s">
        <v>866</v>
      </c>
      <c r="C838" t="s">
        <v>163</v>
      </c>
      <c r="D838" t="s">
        <v>1117</v>
      </c>
      <c r="E838">
        <v>2002</v>
      </c>
      <c r="F838" t="s">
        <v>695</v>
      </c>
      <c r="G838" t="s">
        <v>846</v>
      </c>
      <c r="H838" t="s">
        <v>2445</v>
      </c>
      <c r="I838" t="s">
        <v>2446</v>
      </c>
      <c r="J838" t="s">
        <v>1120</v>
      </c>
      <c r="K838" t="s">
        <v>1121</v>
      </c>
      <c r="L838" t="s">
        <v>3053</v>
      </c>
      <c r="M838" t="s">
        <v>866</v>
      </c>
      <c r="P838" t="s">
        <v>1002</v>
      </c>
      <c r="Q838" t="s">
        <v>3078</v>
      </c>
      <c r="R838">
        <v>2003</v>
      </c>
      <c r="S838" t="s">
        <v>3079</v>
      </c>
      <c r="T838" t="s">
        <v>3080</v>
      </c>
      <c r="U838">
        <v>7.3</v>
      </c>
      <c r="V838" t="s">
        <v>1138</v>
      </c>
      <c r="W838" t="s">
        <v>1153</v>
      </c>
      <c r="X838" t="s">
        <v>3081</v>
      </c>
      <c r="Y838">
        <v>1</v>
      </c>
      <c r="AA838">
        <v>0</v>
      </c>
      <c r="AB838">
        <v>0</v>
      </c>
      <c r="AD838">
        <v>0</v>
      </c>
      <c r="AE838">
        <v>0</v>
      </c>
      <c r="AF838">
        <v>225898</v>
      </c>
      <c r="AG838">
        <v>225898</v>
      </c>
    </row>
    <row r="839" spans="1:33" hidden="1" x14ac:dyDescent="0.25">
      <c r="A839" t="s">
        <v>1194</v>
      </c>
      <c r="B839" t="s">
        <v>866</v>
      </c>
      <c r="C839" t="s">
        <v>163</v>
      </c>
      <c r="D839" t="s">
        <v>1117</v>
      </c>
      <c r="E839">
        <v>2003</v>
      </c>
      <c r="F839" t="s">
        <v>695</v>
      </c>
      <c r="G839" t="s">
        <v>846</v>
      </c>
      <c r="H839" t="s">
        <v>2445</v>
      </c>
      <c r="I839" t="s">
        <v>2446</v>
      </c>
      <c r="J839" t="s">
        <v>1120</v>
      </c>
      <c r="K839" t="s">
        <v>1121</v>
      </c>
      <c r="L839" t="s">
        <v>3053</v>
      </c>
      <c r="M839" t="s">
        <v>866</v>
      </c>
      <c r="P839" t="s">
        <v>1083</v>
      </c>
      <c r="Q839" t="s">
        <v>3082</v>
      </c>
      <c r="R839">
        <v>2004</v>
      </c>
      <c r="S839" t="s">
        <v>3083</v>
      </c>
      <c r="T839" t="s">
        <v>3084</v>
      </c>
      <c r="U839">
        <v>5.5</v>
      </c>
      <c r="V839" t="s">
        <v>1138</v>
      </c>
      <c r="W839" t="s">
        <v>1153</v>
      </c>
      <c r="Y839">
        <v>1</v>
      </c>
      <c r="AA839">
        <v>0</v>
      </c>
      <c r="AB839">
        <v>0</v>
      </c>
      <c r="AD839">
        <v>0</v>
      </c>
      <c r="AE839">
        <v>0</v>
      </c>
      <c r="AF839">
        <v>237937</v>
      </c>
      <c r="AG839">
        <v>237937</v>
      </c>
    </row>
    <row r="840" spans="1:33" hidden="1" x14ac:dyDescent="0.25">
      <c r="A840" t="s">
        <v>1194</v>
      </c>
      <c r="B840" t="s">
        <v>866</v>
      </c>
      <c r="C840" t="s">
        <v>163</v>
      </c>
      <c r="D840" t="s">
        <v>1117</v>
      </c>
      <c r="E840">
        <v>2004</v>
      </c>
      <c r="F840" t="s">
        <v>695</v>
      </c>
      <c r="G840" t="s">
        <v>846</v>
      </c>
      <c r="H840" t="s">
        <v>2445</v>
      </c>
      <c r="I840" t="s">
        <v>2446</v>
      </c>
      <c r="J840" t="s">
        <v>1120</v>
      </c>
      <c r="K840" t="s">
        <v>1121</v>
      </c>
      <c r="L840" t="s">
        <v>3053</v>
      </c>
      <c r="M840" t="s">
        <v>866</v>
      </c>
      <c r="P840" t="s">
        <v>1083</v>
      </c>
      <c r="Q840" t="s">
        <v>3085</v>
      </c>
      <c r="R840">
        <v>2005</v>
      </c>
      <c r="S840" t="s">
        <v>3086</v>
      </c>
      <c r="T840" t="s">
        <v>3086</v>
      </c>
      <c r="U840">
        <v>8</v>
      </c>
      <c r="V840" t="s">
        <v>1138</v>
      </c>
      <c r="W840" t="s">
        <v>1153</v>
      </c>
      <c r="X840" t="s">
        <v>3087</v>
      </c>
      <c r="Y840">
        <v>1</v>
      </c>
      <c r="AA840">
        <v>0</v>
      </c>
      <c r="AB840">
        <v>0</v>
      </c>
      <c r="AD840">
        <v>0</v>
      </c>
      <c r="AE840">
        <v>0</v>
      </c>
      <c r="AF840">
        <v>240000</v>
      </c>
      <c r="AG840">
        <v>240000</v>
      </c>
    </row>
    <row r="841" spans="1:33" hidden="1" x14ac:dyDescent="0.25">
      <c r="A841" t="s">
        <v>1194</v>
      </c>
      <c r="B841" t="s">
        <v>866</v>
      </c>
      <c r="C841" t="s">
        <v>163</v>
      </c>
      <c r="D841" t="s">
        <v>1117</v>
      </c>
      <c r="E841">
        <v>2005</v>
      </c>
      <c r="F841" t="s">
        <v>695</v>
      </c>
      <c r="G841" t="s">
        <v>846</v>
      </c>
      <c r="H841" t="s">
        <v>2445</v>
      </c>
      <c r="I841" t="s">
        <v>2446</v>
      </c>
      <c r="J841" t="s">
        <v>1120</v>
      </c>
      <c r="K841" t="s">
        <v>1121</v>
      </c>
      <c r="L841" t="s">
        <v>3053</v>
      </c>
      <c r="M841" t="s">
        <v>866</v>
      </c>
      <c r="P841" t="s">
        <v>1083</v>
      </c>
      <c r="Q841" t="s">
        <v>3088</v>
      </c>
      <c r="R841">
        <v>2006</v>
      </c>
      <c r="S841" t="s">
        <v>1523</v>
      </c>
      <c r="T841" t="s">
        <v>3089</v>
      </c>
      <c r="U841">
        <v>5.5</v>
      </c>
      <c r="V841" t="s">
        <v>1138</v>
      </c>
      <c r="W841" t="s">
        <v>1153</v>
      </c>
      <c r="Y841">
        <v>1</v>
      </c>
      <c r="AA841">
        <v>0</v>
      </c>
      <c r="AB841">
        <v>0</v>
      </c>
      <c r="AD841">
        <v>0</v>
      </c>
      <c r="AE841">
        <v>0</v>
      </c>
      <c r="AF841">
        <v>238600</v>
      </c>
      <c r="AG841">
        <v>238600</v>
      </c>
    </row>
    <row r="842" spans="1:33" hidden="1" x14ac:dyDescent="0.25">
      <c r="A842" t="s">
        <v>1194</v>
      </c>
      <c r="B842" t="s">
        <v>866</v>
      </c>
      <c r="C842" t="s">
        <v>163</v>
      </c>
      <c r="D842" t="s">
        <v>1117</v>
      </c>
      <c r="E842">
        <v>2006</v>
      </c>
      <c r="F842" t="s">
        <v>695</v>
      </c>
      <c r="G842" t="s">
        <v>846</v>
      </c>
      <c r="H842" t="s">
        <v>2445</v>
      </c>
      <c r="I842" t="s">
        <v>2446</v>
      </c>
      <c r="J842" t="s">
        <v>1120</v>
      </c>
      <c r="K842" t="s">
        <v>1121</v>
      </c>
      <c r="L842" t="s">
        <v>3053</v>
      </c>
      <c r="M842" t="s">
        <v>866</v>
      </c>
      <c r="P842" t="s">
        <v>1083</v>
      </c>
      <c r="Q842" t="s">
        <v>3090</v>
      </c>
      <c r="R842">
        <v>2007</v>
      </c>
      <c r="S842" t="s">
        <v>2748</v>
      </c>
      <c r="T842" t="s">
        <v>3091</v>
      </c>
      <c r="U842">
        <v>5.5</v>
      </c>
      <c r="V842" t="s">
        <v>1138</v>
      </c>
      <c r="W842" t="s">
        <v>1153</v>
      </c>
      <c r="X842" t="s">
        <v>3092</v>
      </c>
      <c r="Y842">
        <v>1</v>
      </c>
      <c r="AA842">
        <v>0</v>
      </c>
      <c r="AB842">
        <v>0</v>
      </c>
      <c r="AD842">
        <v>0</v>
      </c>
      <c r="AE842">
        <v>0</v>
      </c>
      <c r="AF842">
        <v>197100</v>
      </c>
      <c r="AG842">
        <v>197100</v>
      </c>
    </row>
    <row r="843" spans="1:33" hidden="1" x14ac:dyDescent="0.25">
      <c r="A843" t="s">
        <v>1194</v>
      </c>
      <c r="B843" t="s">
        <v>866</v>
      </c>
      <c r="C843" t="s">
        <v>163</v>
      </c>
      <c r="D843" t="s">
        <v>1117</v>
      </c>
      <c r="E843">
        <v>2008</v>
      </c>
      <c r="F843" t="s">
        <v>695</v>
      </c>
      <c r="G843" t="s">
        <v>846</v>
      </c>
      <c r="H843" t="s">
        <v>2445</v>
      </c>
      <c r="I843" t="s">
        <v>2446</v>
      </c>
      <c r="J843" t="s">
        <v>1120</v>
      </c>
      <c r="K843" t="s">
        <v>1121</v>
      </c>
      <c r="L843" t="s">
        <v>3053</v>
      </c>
      <c r="M843" t="s">
        <v>866</v>
      </c>
      <c r="P843" t="s">
        <v>1083</v>
      </c>
      <c r="Q843" t="s">
        <v>3093</v>
      </c>
      <c r="R843">
        <v>2009</v>
      </c>
      <c r="S843" t="s">
        <v>1545</v>
      </c>
      <c r="T843" t="s">
        <v>1545</v>
      </c>
      <c r="U843">
        <v>5.5</v>
      </c>
      <c r="V843" t="s">
        <v>1138</v>
      </c>
      <c r="W843" t="s">
        <v>1153</v>
      </c>
      <c r="X843" t="s">
        <v>3094</v>
      </c>
      <c r="Y843">
        <v>1</v>
      </c>
      <c r="AA843">
        <v>0</v>
      </c>
      <c r="AB843">
        <v>0</v>
      </c>
      <c r="AD843">
        <v>0</v>
      </c>
      <c r="AE843">
        <v>0</v>
      </c>
      <c r="AF843">
        <v>95426</v>
      </c>
      <c r="AG843">
        <v>95426</v>
      </c>
    </row>
    <row r="844" spans="1:33" hidden="1" x14ac:dyDescent="0.25">
      <c r="A844" t="s">
        <v>1194</v>
      </c>
      <c r="B844" t="s">
        <v>866</v>
      </c>
      <c r="C844" t="s">
        <v>163</v>
      </c>
      <c r="D844" t="s">
        <v>1117</v>
      </c>
      <c r="E844">
        <v>2009</v>
      </c>
      <c r="F844" t="s">
        <v>695</v>
      </c>
      <c r="G844" t="s">
        <v>846</v>
      </c>
      <c r="H844" t="s">
        <v>2445</v>
      </c>
      <c r="I844" t="s">
        <v>2446</v>
      </c>
      <c r="J844" t="s">
        <v>1120</v>
      </c>
      <c r="K844" t="s">
        <v>1121</v>
      </c>
      <c r="L844" t="s">
        <v>3053</v>
      </c>
      <c r="M844" t="s">
        <v>866</v>
      </c>
      <c r="P844" t="s">
        <v>1083</v>
      </c>
      <c r="Q844" t="s">
        <v>3095</v>
      </c>
      <c r="R844">
        <v>2010</v>
      </c>
      <c r="S844" t="s">
        <v>3096</v>
      </c>
      <c r="T844" t="s">
        <v>3096</v>
      </c>
      <c r="U844">
        <v>6</v>
      </c>
      <c r="V844" t="s">
        <v>1138</v>
      </c>
      <c r="W844" t="s">
        <v>1153</v>
      </c>
      <c r="Y844">
        <v>1</v>
      </c>
      <c r="AA844">
        <v>0</v>
      </c>
      <c r="AB844">
        <v>0</v>
      </c>
      <c r="AD844">
        <v>0</v>
      </c>
      <c r="AE844">
        <v>0</v>
      </c>
      <c r="AF844">
        <v>225993</v>
      </c>
      <c r="AG844">
        <v>225993</v>
      </c>
    </row>
    <row r="845" spans="1:33" hidden="1" x14ac:dyDescent="0.25">
      <c r="A845" t="s">
        <v>1194</v>
      </c>
      <c r="B845" t="s">
        <v>866</v>
      </c>
      <c r="C845" t="s">
        <v>163</v>
      </c>
      <c r="D845" t="s">
        <v>1117</v>
      </c>
      <c r="E845">
        <v>2010</v>
      </c>
      <c r="F845" t="s">
        <v>695</v>
      </c>
      <c r="G845" t="s">
        <v>846</v>
      </c>
      <c r="H845" t="s">
        <v>2445</v>
      </c>
      <c r="I845" t="s">
        <v>2446</v>
      </c>
      <c r="J845" t="s">
        <v>1120</v>
      </c>
      <c r="K845" t="s">
        <v>1121</v>
      </c>
      <c r="L845" t="s">
        <v>3053</v>
      </c>
      <c r="M845" t="s">
        <v>866</v>
      </c>
      <c r="P845" t="s">
        <v>1083</v>
      </c>
      <c r="Q845" t="s">
        <v>3097</v>
      </c>
      <c r="R845">
        <v>2011</v>
      </c>
      <c r="S845" t="s">
        <v>3098</v>
      </c>
      <c r="T845" t="s">
        <v>3098</v>
      </c>
      <c r="U845">
        <v>5.3</v>
      </c>
      <c r="V845" t="s">
        <v>1138</v>
      </c>
      <c r="W845" t="s">
        <v>1153</v>
      </c>
      <c r="Y845">
        <v>1</v>
      </c>
      <c r="AA845">
        <v>0</v>
      </c>
      <c r="AB845">
        <v>0</v>
      </c>
      <c r="AD845">
        <v>0</v>
      </c>
      <c r="AE845">
        <v>0</v>
      </c>
      <c r="AF845">
        <v>81883</v>
      </c>
      <c r="AG845">
        <v>81883</v>
      </c>
    </row>
    <row r="846" spans="1:33" hidden="1" x14ac:dyDescent="0.25">
      <c r="A846" t="s">
        <v>1194</v>
      </c>
      <c r="B846" t="s">
        <v>866</v>
      </c>
      <c r="C846" t="s">
        <v>163</v>
      </c>
      <c r="D846" t="s">
        <v>1117</v>
      </c>
      <c r="E846">
        <v>2011</v>
      </c>
      <c r="F846" t="s">
        <v>695</v>
      </c>
      <c r="G846" t="s">
        <v>846</v>
      </c>
      <c r="H846" t="s">
        <v>2445</v>
      </c>
      <c r="I846" t="s">
        <v>2446</v>
      </c>
      <c r="J846" t="s">
        <v>1120</v>
      </c>
      <c r="K846" t="s">
        <v>1121</v>
      </c>
      <c r="L846" t="s">
        <v>3053</v>
      </c>
      <c r="M846" t="s">
        <v>866</v>
      </c>
      <c r="P846" t="s">
        <v>1083</v>
      </c>
      <c r="Q846" t="s">
        <v>3099</v>
      </c>
      <c r="R846">
        <v>2012</v>
      </c>
      <c r="S846" t="s">
        <v>3100</v>
      </c>
      <c r="T846" t="s">
        <v>3100</v>
      </c>
      <c r="U846">
        <v>5.7</v>
      </c>
      <c r="V846" t="s">
        <v>1138</v>
      </c>
      <c r="W846" t="s">
        <v>1153</v>
      </c>
      <c r="X846" t="s">
        <v>3101</v>
      </c>
      <c r="Y846">
        <v>1</v>
      </c>
      <c r="AA846">
        <v>0</v>
      </c>
      <c r="AB846">
        <v>0</v>
      </c>
      <c r="AD846">
        <v>0</v>
      </c>
      <c r="AE846">
        <v>0</v>
      </c>
      <c r="AF846">
        <v>112663</v>
      </c>
      <c r="AG846">
        <v>112663</v>
      </c>
    </row>
    <row r="847" spans="1:33" hidden="1" x14ac:dyDescent="0.25">
      <c r="A847" t="s">
        <v>1194</v>
      </c>
      <c r="B847" t="s">
        <v>3102</v>
      </c>
      <c r="C847" t="s">
        <v>163</v>
      </c>
      <c r="D847" t="s">
        <v>1117</v>
      </c>
      <c r="E847">
        <v>1991</v>
      </c>
      <c r="F847" t="s">
        <v>695</v>
      </c>
      <c r="G847" t="s">
        <v>846</v>
      </c>
      <c r="H847" t="s">
        <v>2445</v>
      </c>
      <c r="I847" t="s">
        <v>2446</v>
      </c>
      <c r="J847" t="s">
        <v>1120</v>
      </c>
      <c r="K847" t="s">
        <v>1121</v>
      </c>
      <c r="L847" t="s">
        <v>3053</v>
      </c>
      <c r="M847" t="s">
        <v>866</v>
      </c>
      <c r="P847" t="s">
        <v>1083</v>
      </c>
      <c r="Q847" t="s">
        <v>3103</v>
      </c>
      <c r="R847">
        <v>1992</v>
      </c>
      <c r="S847" t="s">
        <v>3104</v>
      </c>
      <c r="T847" t="s">
        <v>3104</v>
      </c>
      <c r="U847">
        <v>6</v>
      </c>
      <c r="V847" t="s">
        <v>1138</v>
      </c>
      <c r="W847" t="s">
        <v>1153</v>
      </c>
      <c r="Y847">
        <v>1</v>
      </c>
      <c r="AA847">
        <v>0</v>
      </c>
      <c r="AB847">
        <v>0</v>
      </c>
      <c r="AD847">
        <v>0</v>
      </c>
      <c r="AE847">
        <v>0</v>
      </c>
      <c r="AF847">
        <v>4200</v>
      </c>
      <c r="AG847">
        <v>4200</v>
      </c>
    </row>
    <row r="848" spans="1:33" hidden="1" x14ac:dyDescent="0.25">
      <c r="A848" t="s">
        <v>1194</v>
      </c>
      <c r="B848" t="s">
        <v>3102</v>
      </c>
      <c r="C848" t="s">
        <v>163</v>
      </c>
      <c r="D848" t="s">
        <v>1117</v>
      </c>
      <c r="E848">
        <v>1996</v>
      </c>
      <c r="F848" t="s">
        <v>695</v>
      </c>
      <c r="G848" t="s">
        <v>846</v>
      </c>
      <c r="H848" t="s">
        <v>2445</v>
      </c>
      <c r="I848" t="s">
        <v>2446</v>
      </c>
      <c r="J848" t="s">
        <v>1120</v>
      </c>
      <c r="K848" t="s">
        <v>1121</v>
      </c>
      <c r="L848" t="s">
        <v>3105</v>
      </c>
      <c r="M848" t="s">
        <v>883</v>
      </c>
      <c r="P848" t="s">
        <v>1002</v>
      </c>
      <c r="Q848" t="s">
        <v>3106</v>
      </c>
      <c r="R848">
        <v>1997</v>
      </c>
      <c r="S848" t="s">
        <v>1641</v>
      </c>
      <c r="T848" t="s">
        <v>1641</v>
      </c>
      <c r="U848">
        <v>7.6</v>
      </c>
      <c r="V848" t="s">
        <v>1138</v>
      </c>
      <c r="W848" t="s">
        <v>1153</v>
      </c>
      <c r="X848" t="s">
        <v>3107</v>
      </c>
      <c r="Y848">
        <v>1</v>
      </c>
      <c r="Z848" t="s">
        <v>1132</v>
      </c>
      <c r="AA848">
        <v>25102</v>
      </c>
      <c r="AB848">
        <v>0</v>
      </c>
      <c r="AD848">
        <v>0</v>
      </c>
      <c r="AE848">
        <v>0</v>
      </c>
      <c r="AF848">
        <v>73414</v>
      </c>
      <c r="AG848">
        <v>98516</v>
      </c>
    </row>
    <row r="849" spans="1:33" hidden="1" x14ac:dyDescent="0.25">
      <c r="A849" t="s">
        <v>1194</v>
      </c>
      <c r="B849" t="s">
        <v>3102</v>
      </c>
      <c r="C849" t="s">
        <v>163</v>
      </c>
      <c r="D849" t="s">
        <v>1117</v>
      </c>
      <c r="E849">
        <v>1997</v>
      </c>
      <c r="F849" t="s">
        <v>695</v>
      </c>
      <c r="G849" t="s">
        <v>846</v>
      </c>
      <c r="H849" t="s">
        <v>2445</v>
      </c>
      <c r="I849" t="s">
        <v>2446</v>
      </c>
      <c r="J849" t="s">
        <v>1120</v>
      </c>
      <c r="K849" t="s">
        <v>1121</v>
      </c>
      <c r="L849" t="s">
        <v>3108</v>
      </c>
      <c r="M849" t="s">
        <v>883</v>
      </c>
      <c r="P849" t="s">
        <v>1083</v>
      </c>
      <c r="Q849" t="s">
        <v>3109</v>
      </c>
      <c r="R849">
        <v>1998</v>
      </c>
      <c r="S849" t="s">
        <v>3110</v>
      </c>
      <c r="T849" t="s">
        <v>3110</v>
      </c>
      <c r="U849">
        <v>6.8</v>
      </c>
      <c r="V849" t="s">
        <v>1138</v>
      </c>
      <c r="W849" t="s">
        <v>1153</v>
      </c>
      <c r="Y849">
        <v>1</v>
      </c>
      <c r="AA849">
        <v>0</v>
      </c>
      <c r="AB849">
        <v>0</v>
      </c>
      <c r="AD849">
        <v>0</v>
      </c>
      <c r="AE849">
        <v>0</v>
      </c>
      <c r="AF849">
        <v>102672</v>
      </c>
      <c r="AG849">
        <v>102672</v>
      </c>
    </row>
    <row r="850" spans="1:33" hidden="1" x14ac:dyDescent="0.25">
      <c r="A850" t="s">
        <v>1194</v>
      </c>
      <c r="B850" t="s">
        <v>3102</v>
      </c>
      <c r="C850" t="s">
        <v>163</v>
      </c>
      <c r="D850" t="s">
        <v>1117</v>
      </c>
      <c r="E850">
        <v>1998</v>
      </c>
      <c r="F850" t="s">
        <v>695</v>
      </c>
      <c r="G850" t="s">
        <v>846</v>
      </c>
      <c r="H850" t="s">
        <v>2445</v>
      </c>
      <c r="I850" t="s">
        <v>2446</v>
      </c>
      <c r="J850" t="s">
        <v>1120</v>
      </c>
      <c r="K850" t="s">
        <v>1121</v>
      </c>
      <c r="L850" t="s">
        <v>3105</v>
      </c>
      <c r="M850" t="s">
        <v>883</v>
      </c>
      <c r="P850" t="s">
        <v>1002</v>
      </c>
      <c r="Q850" t="s">
        <v>3111</v>
      </c>
      <c r="R850">
        <v>1999</v>
      </c>
      <c r="S850" t="s">
        <v>3112</v>
      </c>
      <c r="T850" t="s">
        <v>3112</v>
      </c>
      <c r="U850">
        <v>6.6</v>
      </c>
      <c r="V850" t="s">
        <v>1138</v>
      </c>
      <c r="W850" t="s">
        <v>1153</v>
      </c>
      <c r="Y850">
        <v>1</v>
      </c>
      <c r="AA850">
        <v>0</v>
      </c>
      <c r="AB850">
        <v>0</v>
      </c>
      <c r="AD850">
        <v>0</v>
      </c>
      <c r="AE850">
        <v>0</v>
      </c>
      <c r="AF850">
        <v>86387</v>
      </c>
      <c r="AG850">
        <v>86387</v>
      </c>
    </row>
    <row r="851" spans="1:33" hidden="1" x14ac:dyDescent="0.25">
      <c r="A851" t="s">
        <v>1194</v>
      </c>
      <c r="B851" t="s">
        <v>3102</v>
      </c>
      <c r="C851" t="s">
        <v>163</v>
      </c>
      <c r="D851" t="s">
        <v>1117</v>
      </c>
      <c r="E851">
        <v>1999</v>
      </c>
      <c r="F851" t="s">
        <v>695</v>
      </c>
      <c r="G851" t="s">
        <v>846</v>
      </c>
      <c r="H851" t="s">
        <v>2445</v>
      </c>
      <c r="I851" t="s">
        <v>2446</v>
      </c>
      <c r="J851" t="s">
        <v>1120</v>
      </c>
      <c r="K851" t="s">
        <v>1121</v>
      </c>
      <c r="L851" t="s">
        <v>3105</v>
      </c>
      <c r="M851" t="s">
        <v>883</v>
      </c>
      <c r="P851" t="s">
        <v>1002</v>
      </c>
      <c r="Q851" t="s">
        <v>3113</v>
      </c>
      <c r="R851">
        <v>2000</v>
      </c>
      <c r="S851" t="s">
        <v>3070</v>
      </c>
      <c r="T851" t="s">
        <v>3071</v>
      </c>
      <c r="U851">
        <v>4.8</v>
      </c>
      <c r="V851" t="s">
        <v>1138</v>
      </c>
      <c r="W851" t="s">
        <v>1153</v>
      </c>
      <c r="Y851">
        <v>1</v>
      </c>
      <c r="AA851">
        <v>0</v>
      </c>
      <c r="AB851">
        <v>0</v>
      </c>
      <c r="AD851">
        <v>0</v>
      </c>
      <c r="AE851">
        <v>0</v>
      </c>
      <c r="AF851">
        <v>41475</v>
      </c>
      <c r="AG851">
        <v>41475</v>
      </c>
    </row>
    <row r="852" spans="1:33" hidden="1" x14ac:dyDescent="0.25">
      <c r="A852" t="s">
        <v>1194</v>
      </c>
      <c r="B852" t="s">
        <v>3102</v>
      </c>
      <c r="C852" t="s">
        <v>163</v>
      </c>
      <c r="D852" t="s">
        <v>1117</v>
      </c>
      <c r="E852">
        <v>2000</v>
      </c>
      <c r="F852" t="s">
        <v>695</v>
      </c>
      <c r="G852" t="s">
        <v>846</v>
      </c>
      <c r="H852" t="s">
        <v>2445</v>
      </c>
      <c r="I852" t="s">
        <v>2446</v>
      </c>
      <c r="J852" t="s">
        <v>1120</v>
      </c>
      <c r="K852" t="s">
        <v>1121</v>
      </c>
      <c r="L852" t="s">
        <v>3105</v>
      </c>
      <c r="M852" t="s">
        <v>883</v>
      </c>
      <c r="P852" t="s">
        <v>1002</v>
      </c>
      <c r="Q852" t="s">
        <v>3114</v>
      </c>
      <c r="R852">
        <v>2001</v>
      </c>
      <c r="S852" t="s">
        <v>3115</v>
      </c>
      <c r="T852" t="s">
        <v>3115</v>
      </c>
      <c r="U852">
        <v>5.3</v>
      </c>
      <c r="V852" t="s">
        <v>1126</v>
      </c>
      <c r="W852" t="s">
        <v>1153</v>
      </c>
      <c r="X852" t="s">
        <v>3116</v>
      </c>
      <c r="Y852">
        <v>1</v>
      </c>
      <c r="AA852">
        <v>0</v>
      </c>
      <c r="AB852">
        <v>0</v>
      </c>
      <c r="AD852">
        <v>0</v>
      </c>
      <c r="AE852">
        <v>0</v>
      </c>
      <c r="AF852">
        <v>36691</v>
      </c>
      <c r="AG852">
        <v>36691</v>
      </c>
    </row>
    <row r="853" spans="1:33" hidden="1" x14ac:dyDescent="0.25">
      <c r="A853" t="s">
        <v>1194</v>
      </c>
      <c r="B853" t="s">
        <v>3102</v>
      </c>
      <c r="C853" t="s">
        <v>163</v>
      </c>
      <c r="D853" t="s">
        <v>1117</v>
      </c>
      <c r="E853">
        <v>2012</v>
      </c>
      <c r="F853" t="s">
        <v>695</v>
      </c>
      <c r="G853" t="s">
        <v>846</v>
      </c>
      <c r="H853" t="s">
        <v>2445</v>
      </c>
      <c r="I853" t="s">
        <v>2446</v>
      </c>
      <c r="J853" t="s">
        <v>1120</v>
      </c>
      <c r="K853" t="s">
        <v>1121</v>
      </c>
      <c r="L853" t="s">
        <v>3105</v>
      </c>
      <c r="M853" t="s">
        <v>866</v>
      </c>
      <c r="P853" t="s">
        <v>1002</v>
      </c>
      <c r="Q853" t="s">
        <v>3117</v>
      </c>
      <c r="R853">
        <v>2013</v>
      </c>
      <c r="S853" t="s">
        <v>3118</v>
      </c>
      <c r="T853" t="s">
        <v>3118</v>
      </c>
      <c r="U853">
        <v>5.2</v>
      </c>
      <c r="V853" t="s">
        <v>1138</v>
      </c>
      <c r="W853" t="s">
        <v>1153</v>
      </c>
      <c r="Y853">
        <v>1</v>
      </c>
      <c r="AA853">
        <v>0</v>
      </c>
      <c r="AB853">
        <v>0</v>
      </c>
      <c r="AD853">
        <v>0</v>
      </c>
      <c r="AE853">
        <v>0</v>
      </c>
      <c r="AF853">
        <v>82196</v>
      </c>
      <c r="AG853">
        <v>82196</v>
      </c>
    </row>
    <row r="854" spans="1:33" hidden="1" x14ac:dyDescent="0.25">
      <c r="A854" t="s">
        <v>1194</v>
      </c>
      <c r="B854" t="s">
        <v>3102</v>
      </c>
      <c r="C854" t="s">
        <v>163</v>
      </c>
      <c r="D854" t="s">
        <v>1117</v>
      </c>
      <c r="E854">
        <v>2013</v>
      </c>
      <c r="F854" t="s">
        <v>695</v>
      </c>
      <c r="G854" t="s">
        <v>846</v>
      </c>
      <c r="H854" t="s">
        <v>2445</v>
      </c>
      <c r="I854" t="s">
        <v>2446</v>
      </c>
      <c r="J854" t="s">
        <v>1120</v>
      </c>
      <c r="K854" t="s">
        <v>1121</v>
      </c>
      <c r="L854" t="s">
        <v>3105</v>
      </c>
      <c r="M854" t="s">
        <v>866</v>
      </c>
      <c r="P854" t="s">
        <v>1002</v>
      </c>
      <c r="Q854" t="s">
        <v>3119</v>
      </c>
      <c r="R854">
        <v>2014</v>
      </c>
      <c r="S854" t="s">
        <v>3120</v>
      </c>
      <c r="T854" t="s">
        <v>3120</v>
      </c>
      <c r="U854">
        <v>5.6</v>
      </c>
      <c r="V854" t="s">
        <v>1138</v>
      </c>
      <c r="W854" t="s">
        <v>1153</v>
      </c>
      <c r="Y854">
        <v>1</v>
      </c>
      <c r="AA854">
        <v>0</v>
      </c>
      <c r="AB854">
        <v>0</v>
      </c>
      <c r="AD854">
        <v>0</v>
      </c>
      <c r="AE854">
        <v>0</v>
      </c>
      <c r="AF854">
        <v>75808</v>
      </c>
      <c r="AG854">
        <v>75808</v>
      </c>
    </row>
    <row r="855" spans="1:33" hidden="1" x14ac:dyDescent="0.25">
      <c r="A855" t="s">
        <v>1194</v>
      </c>
      <c r="B855" t="s">
        <v>3102</v>
      </c>
      <c r="C855" t="s">
        <v>163</v>
      </c>
      <c r="D855" t="s">
        <v>1117</v>
      </c>
      <c r="E855">
        <v>2014</v>
      </c>
      <c r="F855" t="s">
        <v>695</v>
      </c>
      <c r="G855" t="s">
        <v>846</v>
      </c>
      <c r="H855" t="s">
        <v>2445</v>
      </c>
      <c r="I855" t="s">
        <v>2446</v>
      </c>
      <c r="J855" t="s">
        <v>1120</v>
      </c>
      <c r="K855" t="s">
        <v>1121</v>
      </c>
      <c r="L855" t="s">
        <v>3105</v>
      </c>
      <c r="M855" t="s">
        <v>866</v>
      </c>
      <c r="P855" t="s">
        <v>1002</v>
      </c>
      <c r="Q855" t="s">
        <v>3121</v>
      </c>
      <c r="R855">
        <v>2015</v>
      </c>
      <c r="S855" t="s">
        <v>3122</v>
      </c>
      <c r="T855" t="s">
        <v>3122</v>
      </c>
      <c r="U855">
        <v>5.2</v>
      </c>
      <c r="V855" t="s">
        <v>1138</v>
      </c>
      <c r="W855" t="s">
        <v>1153</v>
      </c>
      <c r="Y855">
        <v>1</v>
      </c>
      <c r="AA855">
        <v>0</v>
      </c>
      <c r="AB855">
        <v>0</v>
      </c>
      <c r="AD855">
        <v>0</v>
      </c>
      <c r="AE855">
        <v>0</v>
      </c>
      <c r="AF855">
        <v>93101</v>
      </c>
      <c r="AG855">
        <v>93101</v>
      </c>
    </row>
    <row r="856" spans="1:33" hidden="1" x14ac:dyDescent="0.25">
      <c r="A856" t="s">
        <v>1194</v>
      </c>
      <c r="B856" t="s">
        <v>3102</v>
      </c>
      <c r="C856" t="s">
        <v>163</v>
      </c>
      <c r="D856" t="s">
        <v>1117</v>
      </c>
      <c r="E856">
        <v>2015</v>
      </c>
      <c r="F856" t="s">
        <v>695</v>
      </c>
      <c r="G856" t="s">
        <v>846</v>
      </c>
      <c r="H856" t="s">
        <v>2445</v>
      </c>
      <c r="I856" t="s">
        <v>2446</v>
      </c>
      <c r="J856" t="s">
        <v>1120</v>
      </c>
      <c r="K856" t="s">
        <v>1121</v>
      </c>
      <c r="L856" t="s">
        <v>3105</v>
      </c>
      <c r="M856" t="s">
        <v>866</v>
      </c>
      <c r="P856" t="s">
        <v>1002</v>
      </c>
      <c r="Q856" t="s">
        <v>3123</v>
      </c>
      <c r="R856">
        <v>2016</v>
      </c>
      <c r="S856" t="s">
        <v>2789</v>
      </c>
      <c r="T856" t="s">
        <v>2789</v>
      </c>
      <c r="U856">
        <v>5.2</v>
      </c>
      <c r="V856" t="s">
        <v>1138</v>
      </c>
      <c r="W856" t="s">
        <v>1153</v>
      </c>
      <c r="Y856">
        <v>1</v>
      </c>
      <c r="AA856">
        <v>0</v>
      </c>
      <c r="AB856">
        <v>0</v>
      </c>
      <c r="AD856">
        <v>0</v>
      </c>
      <c r="AE856">
        <v>0</v>
      </c>
      <c r="AF856">
        <v>105869</v>
      </c>
      <c r="AG856">
        <v>105869</v>
      </c>
    </row>
    <row r="857" spans="1:33" hidden="1" x14ac:dyDescent="0.25">
      <c r="A857" t="s">
        <v>1194</v>
      </c>
      <c r="B857" t="s">
        <v>3102</v>
      </c>
      <c r="C857" t="s">
        <v>163</v>
      </c>
      <c r="D857" t="s">
        <v>1117</v>
      </c>
      <c r="E857">
        <v>2016</v>
      </c>
      <c r="F857" t="s">
        <v>695</v>
      </c>
      <c r="G857" t="s">
        <v>846</v>
      </c>
      <c r="H857" t="s">
        <v>2445</v>
      </c>
      <c r="I857" t="s">
        <v>2446</v>
      </c>
      <c r="J857" t="s">
        <v>1120</v>
      </c>
      <c r="K857" t="s">
        <v>1121</v>
      </c>
      <c r="L857" t="s">
        <v>3105</v>
      </c>
      <c r="M857" t="s">
        <v>703</v>
      </c>
      <c r="N857" t="s">
        <v>2445</v>
      </c>
      <c r="O857" t="s">
        <v>2446</v>
      </c>
      <c r="P857" t="s">
        <v>996</v>
      </c>
      <c r="Q857" t="s">
        <v>3124</v>
      </c>
      <c r="R857">
        <v>2017</v>
      </c>
      <c r="S857" t="s">
        <v>3125</v>
      </c>
      <c r="T857" t="s">
        <v>3125</v>
      </c>
      <c r="U857">
        <v>3.8</v>
      </c>
      <c r="V857" t="s">
        <v>1138</v>
      </c>
      <c r="W857" t="s">
        <v>1153</v>
      </c>
      <c r="Y857">
        <v>1</v>
      </c>
      <c r="AA857">
        <v>0</v>
      </c>
      <c r="AB857">
        <v>0</v>
      </c>
      <c r="AD857">
        <v>0</v>
      </c>
      <c r="AE857">
        <v>0</v>
      </c>
      <c r="AF857">
        <v>95841</v>
      </c>
      <c r="AG857">
        <v>95841</v>
      </c>
    </row>
    <row r="858" spans="1:33" hidden="1" x14ac:dyDescent="0.25">
      <c r="A858" t="s">
        <v>1194</v>
      </c>
      <c r="B858" t="s">
        <v>703</v>
      </c>
      <c r="C858" t="s">
        <v>163</v>
      </c>
      <c r="D858" t="s">
        <v>1117</v>
      </c>
      <c r="E858">
        <v>1980</v>
      </c>
      <c r="F858" t="s">
        <v>695</v>
      </c>
      <c r="G858" t="s">
        <v>846</v>
      </c>
      <c r="H858" t="s">
        <v>2445</v>
      </c>
      <c r="I858" t="s">
        <v>2446</v>
      </c>
      <c r="J858" t="s">
        <v>1120</v>
      </c>
      <c r="K858" t="s">
        <v>1121</v>
      </c>
      <c r="L858" t="s">
        <v>3126</v>
      </c>
      <c r="M858" t="s">
        <v>703</v>
      </c>
      <c r="N858" t="s">
        <v>2445</v>
      </c>
      <c r="O858" t="s">
        <v>2446</v>
      </c>
      <c r="P858" t="s">
        <v>996</v>
      </c>
      <c r="Q858" t="s">
        <v>3127</v>
      </c>
      <c r="R858">
        <v>1981</v>
      </c>
      <c r="S858" t="s">
        <v>3128</v>
      </c>
      <c r="T858" t="s">
        <v>3129</v>
      </c>
      <c r="U858">
        <v>0</v>
      </c>
      <c r="V858" t="s">
        <v>1138</v>
      </c>
      <c r="W858" t="s">
        <v>1153</v>
      </c>
      <c r="Y858">
        <v>1</v>
      </c>
      <c r="AA858">
        <v>0</v>
      </c>
      <c r="AB858">
        <v>0</v>
      </c>
      <c r="AD858">
        <v>0</v>
      </c>
      <c r="AE858">
        <v>0</v>
      </c>
      <c r="AF858">
        <v>34000</v>
      </c>
      <c r="AG858">
        <v>34000</v>
      </c>
    </row>
    <row r="859" spans="1:33" hidden="1" x14ac:dyDescent="0.25">
      <c r="A859" t="s">
        <v>1194</v>
      </c>
      <c r="B859" t="s">
        <v>703</v>
      </c>
      <c r="C859" t="s">
        <v>163</v>
      </c>
      <c r="D859" t="s">
        <v>1117</v>
      </c>
      <c r="E859">
        <v>1981</v>
      </c>
      <c r="F859" t="s">
        <v>695</v>
      </c>
      <c r="G859" t="s">
        <v>846</v>
      </c>
      <c r="H859" t="s">
        <v>2445</v>
      </c>
      <c r="I859" t="s">
        <v>2446</v>
      </c>
      <c r="J859" t="s">
        <v>1120</v>
      </c>
      <c r="K859" t="s">
        <v>1121</v>
      </c>
      <c r="L859" t="s">
        <v>3126</v>
      </c>
      <c r="M859" t="s">
        <v>703</v>
      </c>
      <c r="N859" t="s">
        <v>2445</v>
      </c>
      <c r="O859" t="s">
        <v>2446</v>
      </c>
      <c r="P859" t="s">
        <v>996</v>
      </c>
      <c r="Q859" t="s">
        <v>3130</v>
      </c>
      <c r="R859">
        <v>1982</v>
      </c>
      <c r="S859" t="s">
        <v>3131</v>
      </c>
      <c r="T859" t="s">
        <v>3132</v>
      </c>
      <c r="U859">
        <v>1.8</v>
      </c>
      <c r="V859" t="s">
        <v>1138</v>
      </c>
      <c r="W859" t="s">
        <v>1153</v>
      </c>
      <c r="Y859">
        <v>1</v>
      </c>
      <c r="Z859" t="s">
        <v>1132</v>
      </c>
      <c r="AA859">
        <v>32901</v>
      </c>
      <c r="AB859">
        <v>332</v>
      </c>
      <c r="AD859">
        <v>0</v>
      </c>
      <c r="AE859">
        <v>0</v>
      </c>
      <c r="AF859">
        <v>4805</v>
      </c>
      <c r="AG859">
        <v>38038</v>
      </c>
    </row>
    <row r="860" spans="1:33" hidden="1" x14ac:dyDescent="0.25">
      <c r="A860" t="s">
        <v>1194</v>
      </c>
      <c r="B860" t="s">
        <v>703</v>
      </c>
      <c r="C860" t="s">
        <v>163</v>
      </c>
      <c r="D860" t="s">
        <v>1117</v>
      </c>
      <c r="E860">
        <v>1982</v>
      </c>
      <c r="F860" t="s">
        <v>695</v>
      </c>
      <c r="G860" t="s">
        <v>846</v>
      </c>
      <c r="H860" t="s">
        <v>2445</v>
      </c>
      <c r="I860" t="s">
        <v>2446</v>
      </c>
      <c r="J860" t="s">
        <v>1120</v>
      </c>
      <c r="K860" t="s">
        <v>1121</v>
      </c>
      <c r="L860" t="s">
        <v>3126</v>
      </c>
      <c r="M860" t="s">
        <v>703</v>
      </c>
      <c r="N860" t="s">
        <v>2445</v>
      </c>
      <c r="O860" t="s">
        <v>2446</v>
      </c>
      <c r="P860" t="s">
        <v>1002</v>
      </c>
      <c r="Q860" t="s">
        <v>3133</v>
      </c>
      <c r="R860">
        <v>1983</v>
      </c>
      <c r="S860" t="s">
        <v>2831</v>
      </c>
      <c r="T860" t="s">
        <v>2832</v>
      </c>
      <c r="U860">
        <v>4.5</v>
      </c>
      <c r="V860" t="s">
        <v>1138</v>
      </c>
      <c r="W860" t="s">
        <v>1153</v>
      </c>
      <c r="Y860">
        <v>1</v>
      </c>
      <c r="AA860">
        <v>0</v>
      </c>
      <c r="AB860">
        <v>0</v>
      </c>
      <c r="AD860">
        <v>0</v>
      </c>
      <c r="AE860">
        <v>0</v>
      </c>
      <c r="AF860">
        <v>38450</v>
      </c>
      <c r="AG860">
        <v>38450</v>
      </c>
    </row>
    <row r="861" spans="1:33" hidden="1" x14ac:dyDescent="0.25">
      <c r="A861" t="s">
        <v>1194</v>
      </c>
      <c r="B861" t="s">
        <v>703</v>
      </c>
      <c r="C861" t="s">
        <v>163</v>
      </c>
      <c r="D861" t="s">
        <v>1117</v>
      </c>
      <c r="E861">
        <v>1983</v>
      </c>
      <c r="F861" t="s">
        <v>695</v>
      </c>
      <c r="G861" t="s">
        <v>846</v>
      </c>
      <c r="H861" t="s">
        <v>2445</v>
      </c>
      <c r="I861" t="s">
        <v>2446</v>
      </c>
      <c r="J861" t="s">
        <v>1120</v>
      </c>
      <c r="K861" t="s">
        <v>1121</v>
      </c>
      <c r="L861" t="s">
        <v>3126</v>
      </c>
      <c r="M861" t="s">
        <v>703</v>
      </c>
      <c r="N861" t="s">
        <v>2445</v>
      </c>
      <c r="O861" t="s">
        <v>2446</v>
      </c>
      <c r="P861" t="s">
        <v>996</v>
      </c>
      <c r="Q861" t="s">
        <v>3134</v>
      </c>
      <c r="R861">
        <v>1984</v>
      </c>
      <c r="S861" t="s">
        <v>1200</v>
      </c>
      <c r="T861" t="s">
        <v>3135</v>
      </c>
      <c r="U861">
        <v>2.73</v>
      </c>
      <c r="V861" t="s">
        <v>1138</v>
      </c>
      <c r="W861" t="s">
        <v>1153</v>
      </c>
      <c r="Y861">
        <v>1</v>
      </c>
      <c r="AA861">
        <v>0</v>
      </c>
      <c r="AB861">
        <v>0</v>
      </c>
      <c r="AD861">
        <v>0</v>
      </c>
      <c r="AE861">
        <v>0</v>
      </c>
      <c r="AF861">
        <v>52298</v>
      </c>
      <c r="AG861">
        <v>52298</v>
      </c>
    </row>
    <row r="862" spans="1:33" hidden="1" x14ac:dyDescent="0.25">
      <c r="A862" t="s">
        <v>1194</v>
      </c>
      <c r="B862" t="s">
        <v>703</v>
      </c>
      <c r="C862" t="s">
        <v>163</v>
      </c>
      <c r="D862" t="s">
        <v>1117</v>
      </c>
      <c r="E862">
        <v>1984</v>
      </c>
      <c r="F862" t="s">
        <v>695</v>
      </c>
      <c r="G862" t="s">
        <v>846</v>
      </c>
      <c r="H862" t="s">
        <v>2445</v>
      </c>
      <c r="I862" t="s">
        <v>2446</v>
      </c>
      <c r="J862" t="s">
        <v>1120</v>
      </c>
      <c r="K862" t="s">
        <v>1121</v>
      </c>
      <c r="L862" t="s">
        <v>3126</v>
      </c>
      <c r="M862" t="s">
        <v>703</v>
      </c>
      <c r="N862" t="s">
        <v>2445</v>
      </c>
      <c r="O862" t="s">
        <v>2446</v>
      </c>
      <c r="P862" t="s">
        <v>996</v>
      </c>
      <c r="Q862" t="s">
        <v>3136</v>
      </c>
      <c r="R862">
        <v>1985</v>
      </c>
      <c r="S862" t="s">
        <v>3137</v>
      </c>
      <c r="T862" t="s">
        <v>3138</v>
      </c>
      <c r="U862">
        <v>2.5</v>
      </c>
      <c r="V862" t="s">
        <v>1138</v>
      </c>
      <c r="W862" t="s">
        <v>1153</v>
      </c>
      <c r="Y862">
        <v>1</v>
      </c>
      <c r="AA862">
        <v>0</v>
      </c>
      <c r="AB862">
        <v>0</v>
      </c>
      <c r="AD862">
        <v>0</v>
      </c>
      <c r="AE862">
        <v>0</v>
      </c>
      <c r="AF862">
        <v>45761</v>
      </c>
      <c r="AG862">
        <v>45761</v>
      </c>
    </row>
    <row r="863" spans="1:33" hidden="1" x14ac:dyDescent="0.25">
      <c r="A863" t="s">
        <v>1194</v>
      </c>
      <c r="B863" t="s">
        <v>703</v>
      </c>
      <c r="C863" t="s">
        <v>163</v>
      </c>
      <c r="D863" t="s">
        <v>1117</v>
      </c>
      <c r="E863">
        <v>1985</v>
      </c>
      <c r="F863" t="s">
        <v>703</v>
      </c>
      <c r="G863" t="s">
        <v>846</v>
      </c>
      <c r="H863" t="s">
        <v>2445</v>
      </c>
      <c r="I863" t="s">
        <v>2446</v>
      </c>
      <c r="J863" t="s">
        <v>1120</v>
      </c>
      <c r="K863" t="s">
        <v>1121</v>
      </c>
      <c r="L863" t="s">
        <v>3126</v>
      </c>
      <c r="M863" t="s">
        <v>703</v>
      </c>
      <c r="N863" t="s">
        <v>2445</v>
      </c>
      <c r="O863" t="s">
        <v>2446</v>
      </c>
      <c r="P863" t="s">
        <v>1002</v>
      </c>
      <c r="Q863" t="s">
        <v>3139</v>
      </c>
      <c r="R863">
        <v>1986</v>
      </c>
      <c r="S863" t="s">
        <v>1776</v>
      </c>
      <c r="T863" t="s">
        <v>3140</v>
      </c>
      <c r="U863">
        <v>3.75</v>
      </c>
      <c r="V863" t="s">
        <v>1126</v>
      </c>
      <c r="W863" t="s">
        <v>1127</v>
      </c>
      <c r="Y863">
        <v>1</v>
      </c>
      <c r="AA863">
        <v>0</v>
      </c>
      <c r="AB863">
        <v>0</v>
      </c>
      <c r="AD863">
        <v>0</v>
      </c>
      <c r="AE863">
        <v>0</v>
      </c>
      <c r="AF863">
        <v>85064</v>
      </c>
      <c r="AG863">
        <v>85064</v>
      </c>
    </row>
    <row r="864" spans="1:33" hidden="1" x14ac:dyDescent="0.25">
      <c r="A864" t="s">
        <v>1194</v>
      </c>
      <c r="B864" t="s">
        <v>703</v>
      </c>
      <c r="C864" t="s">
        <v>163</v>
      </c>
      <c r="D864" t="s">
        <v>1117</v>
      </c>
      <c r="E864">
        <v>1986</v>
      </c>
      <c r="F864" t="s">
        <v>703</v>
      </c>
      <c r="G864" t="s">
        <v>846</v>
      </c>
      <c r="H864" t="s">
        <v>2445</v>
      </c>
      <c r="I864" t="s">
        <v>2446</v>
      </c>
      <c r="J864" t="s">
        <v>1120</v>
      </c>
      <c r="K864" t="s">
        <v>1121</v>
      </c>
      <c r="L864" t="s">
        <v>3126</v>
      </c>
      <c r="M864" t="s">
        <v>703</v>
      </c>
      <c r="N864" t="s">
        <v>2445</v>
      </c>
      <c r="O864" t="s">
        <v>2446</v>
      </c>
      <c r="P864" t="s">
        <v>1002</v>
      </c>
      <c r="Q864" t="s">
        <v>3141</v>
      </c>
      <c r="R864">
        <v>1987</v>
      </c>
      <c r="S864" t="s">
        <v>1226</v>
      </c>
      <c r="T864" t="s">
        <v>3142</v>
      </c>
      <c r="U864">
        <v>3</v>
      </c>
      <c r="V864" t="s">
        <v>1126</v>
      </c>
      <c r="W864" t="s">
        <v>1127</v>
      </c>
      <c r="Y864">
        <v>1</v>
      </c>
      <c r="AA864">
        <v>0</v>
      </c>
      <c r="AB864">
        <v>0</v>
      </c>
      <c r="AD864">
        <v>0</v>
      </c>
      <c r="AE864">
        <v>0</v>
      </c>
      <c r="AF864">
        <v>92205</v>
      </c>
      <c r="AG864">
        <v>92205</v>
      </c>
    </row>
    <row r="865" spans="1:33" hidden="1" x14ac:dyDescent="0.25">
      <c r="A865" t="s">
        <v>1194</v>
      </c>
      <c r="B865" t="s">
        <v>703</v>
      </c>
      <c r="C865" t="s">
        <v>163</v>
      </c>
      <c r="D865" t="s">
        <v>1117</v>
      </c>
      <c r="E865">
        <v>1987</v>
      </c>
      <c r="F865" t="s">
        <v>695</v>
      </c>
      <c r="G865" t="s">
        <v>846</v>
      </c>
      <c r="H865" t="s">
        <v>2445</v>
      </c>
      <c r="I865" t="s">
        <v>2446</v>
      </c>
      <c r="J865" t="s">
        <v>1120</v>
      </c>
      <c r="K865" t="s">
        <v>1121</v>
      </c>
      <c r="L865" t="s">
        <v>3126</v>
      </c>
      <c r="M865" t="s">
        <v>703</v>
      </c>
      <c r="N865" t="s">
        <v>2445</v>
      </c>
      <c r="O865" t="s">
        <v>2446</v>
      </c>
      <c r="P865" t="s">
        <v>996</v>
      </c>
      <c r="Q865" t="s">
        <v>3143</v>
      </c>
      <c r="R865">
        <v>1988</v>
      </c>
      <c r="S865" t="s">
        <v>1124</v>
      </c>
      <c r="T865" t="s">
        <v>3144</v>
      </c>
      <c r="U865">
        <v>3.2</v>
      </c>
      <c r="V865" t="s">
        <v>1138</v>
      </c>
      <c r="W865" t="s">
        <v>1153</v>
      </c>
      <c r="X865" t="s">
        <v>3145</v>
      </c>
      <c r="Y865">
        <v>1</v>
      </c>
      <c r="AA865">
        <v>0</v>
      </c>
      <c r="AB865">
        <v>0</v>
      </c>
      <c r="AD865">
        <v>0</v>
      </c>
      <c r="AE865">
        <v>0</v>
      </c>
      <c r="AF865">
        <v>251000</v>
      </c>
      <c r="AG865">
        <v>251000</v>
      </c>
    </row>
    <row r="866" spans="1:33" hidden="1" x14ac:dyDescent="0.25">
      <c r="A866" t="s">
        <v>1194</v>
      </c>
      <c r="B866" t="s">
        <v>703</v>
      </c>
      <c r="C866" t="s">
        <v>163</v>
      </c>
      <c r="D866" t="s">
        <v>1117</v>
      </c>
      <c r="E866">
        <v>1987</v>
      </c>
      <c r="F866" t="s">
        <v>703</v>
      </c>
      <c r="G866" t="s">
        <v>846</v>
      </c>
      <c r="H866" t="s">
        <v>2445</v>
      </c>
      <c r="I866" t="s">
        <v>2446</v>
      </c>
      <c r="J866" t="s">
        <v>1120</v>
      </c>
      <c r="K866" t="s">
        <v>1121</v>
      </c>
      <c r="L866" t="s">
        <v>3126</v>
      </c>
      <c r="M866" t="s">
        <v>703</v>
      </c>
      <c r="N866" t="s">
        <v>2445</v>
      </c>
      <c r="O866" t="s">
        <v>2446</v>
      </c>
      <c r="P866" t="s">
        <v>996</v>
      </c>
      <c r="Q866" t="s">
        <v>3146</v>
      </c>
      <c r="R866">
        <v>1988</v>
      </c>
      <c r="S866" t="s">
        <v>1124</v>
      </c>
      <c r="T866" t="s">
        <v>3144</v>
      </c>
      <c r="U866">
        <v>3.2</v>
      </c>
      <c r="V866" t="s">
        <v>1138</v>
      </c>
      <c r="W866" t="s">
        <v>1127</v>
      </c>
      <c r="Y866">
        <v>1</v>
      </c>
      <c r="AA866">
        <v>0</v>
      </c>
      <c r="AB866">
        <v>0</v>
      </c>
      <c r="AD866">
        <v>0</v>
      </c>
      <c r="AE866">
        <v>0</v>
      </c>
      <c r="AF866">
        <v>48700</v>
      </c>
      <c r="AG866">
        <v>48700</v>
      </c>
    </row>
    <row r="867" spans="1:33" hidden="1" x14ac:dyDescent="0.25">
      <c r="A867" t="s">
        <v>1194</v>
      </c>
      <c r="B867" t="s">
        <v>703</v>
      </c>
      <c r="C867" t="s">
        <v>163</v>
      </c>
      <c r="D867" t="s">
        <v>1117</v>
      </c>
      <c r="E867">
        <v>1988</v>
      </c>
      <c r="F867" t="s">
        <v>695</v>
      </c>
      <c r="G867" t="s">
        <v>846</v>
      </c>
      <c r="H867" t="s">
        <v>2445</v>
      </c>
      <c r="I867" t="s">
        <v>2446</v>
      </c>
      <c r="J867" t="s">
        <v>1120</v>
      </c>
      <c r="K867" t="s">
        <v>1121</v>
      </c>
      <c r="L867" t="s">
        <v>3126</v>
      </c>
      <c r="M867" t="s">
        <v>703</v>
      </c>
      <c r="N867" t="s">
        <v>2445</v>
      </c>
      <c r="O867" t="s">
        <v>2446</v>
      </c>
      <c r="P867" t="s">
        <v>996</v>
      </c>
      <c r="Q867" t="s">
        <v>3147</v>
      </c>
      <c r="R867">
        <v>1989</v>
      </c>
      <c r="S867" t="s">
        <v>3148</v>
      </c>
      <c r="T867" t="s">
        <v>2500</v>
      </c>
      <c r="U867">
        <v>0</v>
      </c>
      <c r="V867" t="s">
        <v>1138</v>
      </c>
      <c r="W867" t="s">
        <v>1153</v>
      </c>
      <c r="Y867">
        <v>1</v>
      </c>
      <c r="AA867">
        <v>0</v>
      </c>
      <c r="AB867">
        <v>0</v>
      </c>
      <c r="AD867">
        <v>0</v>
      </c>
      <c r="AE867">
        <v>0</v>
      </c>
      <c r="AF867">
        <v>110000</v>
      </c>
      <c r="AG867">
        <v>110000</v>
      </c>
    </row>
    <row r="868" spans="1:33" hidden="1" x14ac:dyDescent="0.25">
      <c r="A868" t="s">
        <v>1194</v>
      </c>
      <c r="B868" t="s">
        <v>703</v>
      </c>
      <c r="C868" t="s">
        <v>163</v>
      </c>
      <c r="D868" t="s">
        <v>1117</v>
      </c>
      <c r="E868">
        <v>1988</v>
      </c>
      <c r="F868" t="s">
        <v>695</v>
      </c>
      <c r="G868" t="s">
        <v>846</v>
      </c>
      <c r="H868" t="s">
        <v>2445</v>
      </c>
      <c r="I868" t="s">
        <v>2446</v>
      </c>
      <c r="J868" t="s">
        <v>1120</v>
      </c>
      <c r="K868" t="s">
        <v>1121</v>
      </c>
      <c r="L868" t="s">
        <v>3126</v>
      </c>
      <c r="M868" t="s">
        <v>703</v>
      </c>
      <c r="N868" t="s">
        <v>2445</v>
      </c>
      <c r="O868" t="s">
        <v>2446</v>
      </c>
      <c r="P868" t="s">
        <v>1002</v>
      </c>
      <c r="Q868" t="s">
        <v>3149</v>
      </c>
      <c r="R868">
        <v>1989</v>
      </c>
      <c r="S868" t="s">
        <v>3150</v>
      </c>
      <c r="T868" t="s">
        <v>3151</v>
      </c>
      <c r="U868">
        <v>0</v>
      </c>
      <c r="V868" t="s">
        <v>1138</v>
      </c>
      <c r="W868" t="s">
        <v>1153</v>
      </c>
      <c r="Y868">
        <v>1</v>
      </c>
      <c r="AA868">
        <v>0</v>
      </c>
      <c r="AB868">
        <v>0</v>
      </c>
      <c r="AD868">
        <v>0</v>
      </c>
      <c r="AE868">
        <v>0</v>
      </c>
      <c r="AF868">
        <v>140000</v>
      </c>
      <c r="AG868">
        <v>140000</v>
      </c>
    </row>
    <row r="869" spans="1:33" hidden="1" x14ac:dyDescent="0.25">
      <c r="A869" t="s">
        <v>1194</v>
      </c>
      <c r="B869" t="s">
        <v>703</v>
      </c>
      <c r="C869" t="s">
        <v>163</v>
      </c>
      <c r="D869" t="s">
        <v>1117</v>
      </c>
      <c r="E869">
        <v>1988</v>
      </c>
      <c r="F869" t="s">
        <v>703</v>
      </c>
      <c r="G869" t="s">
        <v>846</v>
      </c>
      <c r="H869" t="s">
        <v>2445</v>
      </c>
      <c r="I869" t="s">
        <v>2446</v>
      </c>
      <c r="J869" t="s">
        <v>1120</v>
      </c>
      <c r="K869" t="s">
        <v>1121</v>
      </c>
      <c r="L869" t="s">
        <v>3126</v>
      </c>
      <c r="M869" t="s">
        <v>703</v>
      </c>
      <c r="N869" t="s">
        <v>2445</v>
      </c>
      <c r="O869" t="s">
        <v>2446</v>
      </c>
      <c r="P869" t="s">
        <v>996</v>
      </c>
      <c r="Q869" t="s">
        <v>3152</v>
      </c>
      <c r="R869">
        <v>1989</v>
      </c>
      <c r="S869" t="s">
        <v>3153</v>
      </c>
      <c r="T869" t="s">
        <v>3154</v>
      </c>
      <c r="U869">
        <v>0</v>
      </c>
      <c r="V869" t="s">
        <v>1138</v>
      </c>
      <c r="W869" t="s">
        <v>1127</v>
      </c>
      <c r="Y869">
        <v>1</v>
      </c>
      <c r="AA869">
        <v>0</v>
      </c>
      <c r="AB869">
        <v>0</v>
      </c>
      <c r="AD869">
        <v>0</v>
      </c>
      <c r="AE869">
        <v>0</v>
      </c>
      <c r="AF869">
        <v>57700</v>
      </c>
      <c r="AG869">
        <v>57700</v>
      </c>
    </row>
    <row r="870" spans="1:33" hidden="1" x14ac:dyDescent="0.25">
      <c r="A870" t="s">
        <v>1194</v>
      </c>
      <c r="B870" t="s">
        <v>703</v>
      </c>
      <c r="C870" t="s">
        <v>163</v>
      </c>
      <c r="D870" t="s">
        <v>1117</v>
      </c>
      <c r="E870">
        <v>1988</v>
      </c>
      <c r="F870" t="s">
        <v>703</v>
      </c>
      <c r="G870" t="s">
        <v>846</v>
      </c>
      <c r="H870" t="s">
        <v>2445</v>
      </c>
      <c r="I870" t="s">
        <v>2446</v>
      </c>
      <c r="J870" t="s">
        <v>1120</v>
      </c>
      <c r="K870" t="s">
        <v>1121</v>
      </c>
      <c r="L870" t="s">
        <v>3126</v>
      </c>
      <c r="M870" t="s">
        <v>703</v>
      </c>
      <c r="N870" t="s">
        <v>2445</v>
      </c>
      <c r="O870" t="s">
        <v>2446</v>
      </c>
      <c r="P870" t="s">
        <v>996</v>
      </c>
      <c r="Q870" t="s">
        <v>3155</v>
      </c>
      <c r="R870">
        <v>1989</v>
      </c>
      <c r="S870" t="s">
        <v>1235</v>
      </c>
      <c r="T870" t="s">
        <v>3156</v>
      </c>
      <c r="U870">
        <v>0</v>
      </c>
      <c r="V870" t="s">
        <v>1138</v>
      </c>
      <c r="W870" t="s">
        <v>1127</v>
      </c>
      <c r="Y870">
        <v>1</v>
      </c>
      <c r="AA870">
        <v>0</v>
      </c>
      <c r="AB870">
        <v>0</v>
      </c>
      <c r="AD870">
        <v>0</v>
      </c>
      <c r="AE870">
        <v>0</v>
      </c>
      <c r="AF870">
        <v>13000</v>
      </c>
      <c r="AG870">
        <v>13000</v>
      </c>
    </row>
    <row r="871" spans="1:33" hidden="1" x14ac:dyDescent="0.25">
      <c r="A871" t="s">
        <v>1194</v>
      </c>
      <c r="B871" t="s">
        <v>703</v>
      </c>
      <c r="C871" t="s">
        <v>163</v>
      </c>
      <c r="D871" t="s">
        <v>1117</v>
      </c>
      <c r="E871">
        <v>1989</v>
      </c>
      <c r="F871" t="s">
        <v>695</v>
      </c>
      <c r="G871" t="s">
        <v>846</v>
      </c>
      <c r="H871" t="s">
        <v>2445</v>
      </c>
      <c r="I871" t="s">
        <v>2446</v>
      </c>
      <c r="J871" t="s">
        <v>1120</v>
      </c>
      <c r="K871" t="s">
        <v>1121</v>
      </c>
      <c r="L871" t="s">
        <v>3126</v>
      </c>
      <c r="M871" t="s">
        <v>703</v>
      </c>
      <c r="N871" t="s">
        <v>2445</v>
      </c>
      <c r="O871" t="s">
        <v>2446</v>
      </c>
      <c r="P871" t="s">
        <v>996</v>
      </c>
      <c r="Q871" t="s">
        <v>3157</v>
      </c>
      <c r="R871">
        <v>1990</v>
      </c>
      <c r="S871" t="s">
        <v>3158</v>
      </c>
      <c r="T871" t="s">
        <v>3159</v>
      </c>
      <c r="U871">
        <v>0.97</v>
      </c>
      <c r="V871" t="s">
        <v>1138</v>
      </c>
      <c r="W871" t="s">
        <v>1153</v>
      </c>
      <c r="Y871">
        <v>1</v>
      </c>
      <c r="AA871">
        <v>0</v>
      </c>
      <c r="AB871">
        <v>0</v>
      </c>
      <c r="AD871">
        <v>0</v>
      </c>
      <c r="AE871">
        <v>0</v>
      </c>
      <c r="AF871">
        <v>340942</v>
      </c>
      <c r="AG871">
        <v>340942</v>
      </c>
    </row>
    <row r="872" spans="1:33" hidden="1" x14ac:dyDescent="0.25">
      <c r="A872" t="s">
        <v>1194</v>
      </c>
      <c r="B872" t="s">
        <v>703</v>
      </c>
      <c r="C872" t="s">
        <v>163</v>
      </c>
      <c r="D872" t="s">
        <v>1117</v>
      </c>
      <c r="E872">
        <v>1989</v>
      </c>
      <c r="F872" t="s">
        <v>695</v>
      </c>
      <c r="G872" t="s">
        <v>846</v>
      </c>
      <c r="H872" t="s">
        <v>2445</v>
      </c>
      <c r="I872" t="s">
        <v>2446</v>
      </c>
      <c r="J872" t="s">
        <v>1120</v>
      </c>
      <c r="K872" t="s">
        <v>1121</v>
      </c>
      <c r="L872" t="s">
        <v>3126</v>
      </c>
      <c r="M872" t="s">
        <v>703</v>
      </c>
      <c r="N872" t="s">
        <v>2445</v>
      </c>
      <c r="O872" t="s">
        <v>2446</v>
      </c>
      <c r="P872" t="s">
        <v>1002</v>
      </c>
      <c r="Q872" t="s">
        <v>3160</v>
      </c>
      <c r="R872">
        <v>1990</v>
      </c>
      <c r="S872" t="s">
        <v>2858</v>
      </c>
      <c r="T872" t="s">
        <v>1418</v>
      </c>
      <c r="U872">
        <v>4.9000000000000004</v>
      </c>
      <c r="V872" t="s">
        <v>1138</v>
      </c>
      <c r="W872" t="s">
        <v>1153</v>
      </c>
      <c r="Y872">
        <v>1</v>
      </c>
      <c r="AA872">
        <v>0</v>
      </c>
      <c r="AB872">
        <v>0</v>
      </c>
      <c r="AD872">
        <v>0</v>
      </c>
      <c r="AE872">
        <v>0</v>
      </c>
      <c r="AF872">
        <v>54084</v>
      </c>
      <c r="AG872">
        <v>54084</v>
      </c>
    </row>
    <row r="873" spans="1:33" hidden="1" x14ac:dyDescent="0.25">
      <c r="A873" t="s">
        <v>1194</v>
      </c>
      <c r="B873" t="s">
        <v>703</v>
      </c>
      <c r="C873" t="s">
        <v>163</v>
      </c>
      <c r="D873" t="s">
        <v>1117</v>
      </c>
      <c r="E873">
        <v>1989</v>
      </c>
      <c r="F873" t="s">
        <v>703</v>
      </c>
      <c r="G873" t="s">
        <v>846</v>
      </c>
      <c r="H873" t="s">
        <v>2445</v>
      </c>
      <c r="I873" t="s">
        <v>2446</v>
      </c>
      <c r="J873" t="s">
        <v>1120</v>
      </c>
      <c r="K873" t="s">
        <v>1121</v>
      </c>
      <c r="L873" t="s">
        <v>3126</v>
      </c>
      <c r="M873" t="s">
        <v>703</v>
      </c>
      <c r="N873" t="s">
        <v>2445</v>
      </c>
      <c r="O873" t="s">
        <v>2446</v>
      </c>
      <c r="P873" t="s">
        <v>1002</v>
      </c>
      <c r="Q873" t="s">
        <v>3161</v>
      </c>
      <c r="R873">
        <v>1990</v>
      </c>
      <c r="S873" t="s">
        <v>2858</v>
      </c>
      <c r="T873" t="s">
        <v>1418</v>
      </c>
      <c r="U873">
        <v>4.9000000000000004</v>
      </c>
      <c r="V873" t="s">
        <v>1126</v>
      </c>
      <c r="W873" t="s">
        <v>1127</v>
      </c>
      <c r="X873" t="s">
        <v>3162</v>
      </c>
      <c r="Y873">
        <v>1</v>
      </c>
      <c r="Z873" t="s">
        <v>1132</v>
      </c>
      <c r="AA873">
        <v>24563</v>
      </c>
      <c r="AB873">
        <v>248</v>
      </c>
      <c r="AD873">
        <v>0</v>
      </c>
      <c r="AE873">
        <v>0</v>
      </c>
      <c r="AG873">
        <v>24811</v>
      </c>
    </row>
    <row r="874" spans="1:33" hidden="1" x14ac:dyDescent="0.25">
      <c r="A874" t="s">
        <v>1194</v>
      </c>
      <c r="B874" t="s">
        <v>703</v>
      </c>
      <c r="C874" t="s">
        <v>163</v>
      </c>
      <c r="D874" t="s">
        <v>1117</v>
      </c>
      <c r="E874">
        <v>1989</v>
      </c>
      <c r="F874" t="s">
        <v>703</v>
      </c>
      <c r="G874" t="s">
        <v>846</v>
      </c>
      <c r="H874" t="s">
        <v>2445</v>
      </c>
      <c r="I874" t="s">
        <v>2446</v>
      </c>
      <c r="J874" t="s">
        <v>1120</v>
      </c>
      <c r="K874" t="s">
        <v>1121</v>
      </c>
      <c r="L874" t="s">
        <v>3126</v>
      </c>
      <c r="M874" t="s">
        <v>703</v>
      </c>
      <c r="N874" t="s">
        <v>2445</v>
      </c>
      <c r="O874" t="s">
        <v>2446</v>
      </c>
      <c r="P874" t="s">
        <v>1002</v>
      </c>
      <c r="Q874" t="s">
        <v>3163</v>
      </c>
      <c r="R874">
        <v>1990</v>
      </c>
      <c r="S874" t="s">
        <v>2858</v>
      </c>
      <c r="T874" t="s">
        <v>1418</v>
      </c>
      <c r="U874">
        <v>4.9000000000000004</v>
      </c>
      <c r="V874" t="s">
        <v>1126</v>
      </c>
      <c r="W874" t="s">
        <v>1127</v>
      </c>
      <c r="X874" t="s">
        <v>3164</v>
      </c>
      <c r="Y874">
        <v>1</v>
      </c>
      <c r="Z874" t="s">
        <v>1132</v>
      </c>
      <c r="AA874">
        <v>25595</v>
      </c>
      <c r="AB874">
        <v>259</v>
      </c>
      <c r="AD874">
        <v>0</v>
      </c>
      <c r="AE874">
        <v>0</v>
      </c>
      <c r="AG874">
        <v>25854</v>
      </c>
    </row>
    <row r="875" spans="1:33" hidden="1" x14ac:dyDescent="0.25">
      <c r="A875" t="s">
        <v>1194</v>
      </c>
      <c r="B875" t="s">
        <v>703</v>
      </c>
      <c r="C875" t="s">
        <v>163</v>
      </c>
      <c r="D875" t="s">
        <v>1117</v>
      </c>
      <c r="E875">
        <v>1989</v>
      </c>
      <c r="F875" t="s">
        <v>703</v>
      </c>
      <c r="G875" t="s">
        <v>846</v>
      </c>
      <c r="H875" t="s">
        <v>2445</v>
      </c>
      <c r="I875" t="s">
        <v>2446</v>
      </c>
      <c r="J875" t="s">
        <v>1120</v>
      </c>
      <c r="K875" t="s">
        <v>1121</v>
      </c>
      <c r="L875" t="s">
        <v>3126</v>
      </c>
      <c r="M875" t="s">
        <v>703</v>
      </c>
      <c r="N875" t="s">
        <v>2445</v>
      </c>
      <c r="O875" t="s">
        <v>2446</v>
      </c>
      <c r="P875" t="s">
        <v>1002</v>
      </c>
      <c r="Q875" t="s">
        <v>3165</v>
      </c>
      <c r="R875">
        <v>1990</v>
      </c>
      <c r="S875" t="s">
        <v>2858</v>
      </c>
      <c r="T875" t="s">
        <v>1418</v>
      </c>
      <c r="U875">
        <v>4.9000000000000004</v>
      </c>
      <c r="V875" t="s">
        <v>1126</v>
      </c>
      <c r="W875" t="s">
        <v>1127</v>
      </c>
      <c r="X875" t="s">
        <v>3166</v>
      </c>
      <c r="Y875">
        <v>1</v>
      </c>
      <c r="Z875" t="s">
        <v>1132</v>
      </c>
      <c r="AA875">
        <v>10098</v>
      </c>
      <c r="AB875">
        <v>102</v>
      </c>
      <c r="AD875">
        <v>0</v>
      </c>
      <c r="AE875">
        <v>0</v>
      </c>
      <c r="AG875">
        <v>10200</v>
      </c>
    </row>
    <row r="876" spans="1:33" hidden="1" x14ac:dyDescent="0.25">
      <c r="A876" t="s">
        <v>1194</v>
      </c>
      <c r="B876" t="s">
        <v>703</v>
      </c>
      <c r="C876" t="s">
        <v>163</v>
      </c>
      <c r="D876" t="s">
        <v>1117</v>
      </c>
      <c r="E876">
        <v>1990</v>
      </c>
      <c r="F876" t="s">
        <v>695</v>
      </c>
      <c r="G876" t="s">
        <v>846</v>
      </c>
      <c r="H876" t="s">
        <v>2445</v>
      </c>
      <c r="I876" t="s">
        <v>2446</v>
      </c>
      <c r="J876" t="s">
        <v>1120</v>
      </c>
      <c r="K876" t="s">
        <v>1121</v>
      </c>
      <c r="L876" t="s">
        <v>3126</v>
      </c>
      <c r="M876" t="s">
        <v>703</v>
      </c>
      <c r="N876" t="s">
        <v>2445</v>
      </c>
      <c r="O876" t="s">
        <v>2446</v>
      </c>
      <c r="P876" t="s">
        <v>996</v>
      </c>
      <c r="Q876" t="s">
        <v>3167</v>
      </c>
      <c r="R876">
        <v>1991</v>
      </c>
      <c r="S876" t="s">
        <v>3168</v>
      </c>
      <c r="T876" t="s">
        <v>3169</v>
      </c>
      <c r="U876">
        <v>0.7</v>
      </c>
      <c r="V876" t="s">
        <v>1138</v>
      </c>
      <c r="W876" t="s">
        <v>1153</v>
      </c>
      <c r="Y876">
        <v>1</v>
      </c>
      <c r="AA876">
        <v>0</v>
      </c>
      <c r="AB876">
        <v>0</v>
      </c>
      <c r="AD876">
        <v>0</v>
      </c>
      <c r="AE876">
        <v>0</v>
      </c>
      <c r="AF876">
        <v>233530</v>
      </c>
      <c r="AG876">
        <v>233530</v>
      </c>
    </row>
    <row r="877" spans="1:33" hidden="1" x14ac:dyDescent="0.25">
      <c r="A877" t="s">
        <v>1194</v>
      </c>
      <c r="B877" t="s">
        <v>703</v>
      </c>
      <c r="C877" t="s">
        <v>163</v>
      </c>
      <c r="D877" t="s">
        <v>1117</v>
      </c>
      <c r="E877">
        <v>1990</v>
      </c>
      <c r="F877" t="s">
        <v>703</v>
      </c>
      <c r="G877" t="s">
        <v>846</v>
      </c>
      <c r="H877" t="s">
        <v>2445</v>
      </c>
      <c r="I877" t="s">
        <v>2446</v>
      </c>
      <c r="J877" t="s">
        <v>1120</v>
      </c>
      <c r="K877" t="s">
        <v>1121</v>
      </c>
      <c r="L877" t="s">
        <v>3126</v>
      </c>
      <c r="M877" t="s">
        <v>703</v>
      </c>
      <c r="N877" t="s">
        <v>2445</v>
      </c>
      <c r="O877" t="s">
        <v>2446</v>
      </c>
      <c r="P877" t="s">
        <v>1002</v>
      </c>
      <c r="Q877" t="s">
        <v>3170</v>
      </c>
      <c r="R877">
        <v>1991</v>
      </c>
      <c r="S877" t="s">
        <v>1262</v>
      </c>
      <c r="T877" t="s">
        <v>1262</v>
      </c>
      <c r="U877">
        <v>2.85</v>
      </c>
      <c r="V877" t="s">
        <v>1138</v>
      </c>
      <c r="W877" t="s">
        <v>1127</v>
      </c>
      <c r="X877" t="s">
        <v>3171</v>
      </c>
      <c r="Y877">
        <v>1</v>
      </c>
      <c r="Z877" t="s">
        <v>1132</v>
      </c>
      <c r="AA877">
        <v>20421</v>
      </c>
      <c r="AB877">
        <v>1303</v>
      </c>
      <c r="AD877">
        <v>0</v>
      </c>
      <c r="AE877">
        <v>0</v>
      </c>
      <c r="AG877">
        <v>21724</v>
      </c>
    </row>
    <row r="878" spans="1:33" hidden="1" x14ac:dyDescent="0.25">
      <c r="A878" t="s">
        <v>1194</v>
      </c>
      <c r="B878" t="s">
        <v>703</v>
      </c>
      <c r="C878" t="s">
        <v>163</v>
      </c>
      <c r="D878" t="s">
        <v>1117</v>
      </c>
      <c r="E878">
        <v>1990</v>
      </c>
      <c r="F878" t="s">
        <v>703</v>
      </c>
      <c r="G878" t="s">
        <v>846</v>
      </c>
      <c r="H878" t="s">
        <v>2445</v>
      </c>
      <c r="I878" t="s">
        <v>2446</v>
      </c>
      <c r="J878" t="s">
        <v>1120</v>
      </c>
      <c r="K878" t="s">
        <v>1121</v>
      </c>
      <c r="L878" t="s">
        <v>3126</v>
      </c>
      <c r="M878" t="s">
        <v>703</v>
      </c>
      <c r="N878" t="s">
        <v>2445</v>
      </c>
      <c r="O878" t="s">
        <v>2446</v>
      </c>
      <c r="P878" t="s">
        <v>1002</v>
      </c>
      <c r="Q878" t="s">
        <v>3172</v>
      </c>
      <c r="R878">
        <v>1991</v>
      </c>
      <c r="S878" t="s">
        <v>1262</v>
      </c>
      <c r="T878" t="s">
        <v>1262</v>
      </c>
      <c r="U878">
        <v>2.85</v>
      </c>
      <c r="V878" t="s">
        <v>1138</v>
      </c>
      <c r="W878" t="s">
        <v>1127</v>
      </c>
      <c r="X878" t="s">
        <v>3173</v>
      </c>
      <c r="Y878">
        <v>1</v>
      </c>
      <c r="Z878" t="s">
        <v>1132</v>
      </c>
      <c r="AA878">
        <v>20830</v>
      </c>
      <c r="AB878">
        <v>105</v>
      </c>
      <c r="AD878">
        <v>0</v>
      </c>
      <c r="AE878">
        <v>0</v>
      </c>
      <c r="AG878">
        <v>20935</v>
      </c>
    </row>
    <row r="879" spans="1:33" hidden="1" x14ac:dyDescent="0.25">
      <c r="A879" t="s">
        <v>1194</v>
      </c>
      <c r="B879" t="s">
        <v>703</v>
      </c>
      <c r="C879" t="s">
        <v>163</v>
      </c>
      <c r="D879" t="s">
        <v>1117</v>
      </c>
      <c r="E879">
        <v>1990</v>
      </c>
      <c r="F879" t="s">
        <v>703</v>
      </c>
      <c r="G879" t="s">
        <v>846</v>
      </c>
      <c r="H879" t="s">
        <v>2445</v>
      </c>
      <c r="I879" t="s">
        <v>2446</v>
      </c>
      <c r="J879" t="s">
        <v>1120</v>
      </c>
      <c r="K879" t="s">
        <v>1121</v>
      </c>
      <c r="L879" t="s">
        <v>3126</v>
      </c>
      <c r="M879" t="s">
        <v>703</v>
      </c>
      <c r="N879" t="s">
        <v>2445</v>
      </c>
      <c r="O879" t="s">
        <v>2446</v>
      </c>
      <c r="P879" t="s">
        <v>1002</v>
      </c>
      <c r="Q879" t="s">
        <v>3174</v>
      </c>
      <c r="R879">
        <v>1991</v>
      </c>
      <c r="S879" t="s">
        <v>3175</v>
      </c>
      <c r="T879" t="s">
        <v>3175</v>
      </c>
      <c r="U879">
        <v>3.5</v>
      </c>
      <c r="V879" t="s">
        <v>1138</v>
      </c>
      <c r="W879" t="s">
        <v>1127</v>
      </c>
      <c r="X879" t="s">
        <v>3176</v>
      </c>
      <c r="Y879">
        <v>1</v>
      </c>
      <c r="Z879" t="s">
        <v>1132</v>
      </c>
      <c r="AA879">
        <v>20968</v>
      </c>
      <c r="AB879">
        <v>319</v>
      </c>
      <c r="AD879">
        <v>0</v>
      </c>
      <c r="AE879">
        <v>0</v>
      </c>
      <c r="AG879">
        <v>21287</v>
      </c>
    </row>
    <row r="880" spans="1:33" hidden="1" x14ac:dyDescent="0.25">
      <c r="A880" t="s">
        <v>1194</v>
      </c>
      <c r="B880" t="s">
        <v>703</v>
      </c>
      <c r="C880" t="s">
        <v>163</v>
      </c>
      <c r="D880" t="s">
        <v>1117</v>
      </c>
      <c r="E880">
        <v>1990</v>
      </c>
      <c r="F880" t="s">
        <v>703</v>
      </c>
      <c r="G880" t="s">
        <v>846</v>
      </c>
      <c r="H880" t="s">
        <v>2445</v>
      </c>
      <c r="I880" t="s">
        <v>2446</v>
      </c>
      <c r="J880" t="s">
        <v>1120</v>
      </c>
      <c r="K880" t="s">
        <v>1121</v>
      </c>
      <c r="L880" t="s">
        <v>3126</v>
      </c>
      <c r="M880" t="s">
        <v>703</v>
      </c>
      <c r="N880" t="s">
        <v>2445</v>
      </c>
      <c r="O880" t="s">
        <v>2446</v>
      </c>
      <c r="P880" t="s">
        <v>1002</v>
      </c>
      <c r="Q880" t="s">
        <v>3177</v>
      </c>
      <c r="R880">
        <v>1991</v>
      </c>
      <c r="S880" t="s">
        <v>3175</v>
      </c>
      <c r="T880" t="s">
        <v>3175</v>
      </c>
      <c r="U880">
        <v>3.5</v>
      </c>
      <c r="V880" t="s">
        <v>1138</v>
      </c>
      <c r="W880" t="s">
        <v>1127</v>
      </c>
      <c r="X880" t="s">
        <v>3178</v>
      </c>
      <c r="Y880">
        <v>1</v>
      </c>
      <c r="Z880" t="s">
        <v>1132</v>
      </c>
      <c r="AA880">
        <v>21262</v>
      </c>
      <c r="AB880">
        <v>215</v>
      </c>
      <c r="AD880">
        <v>0</v>
      </c>
      <c r="AE880">
        <v>0</v>
      </c>
      <c r="AG880">
        <v>21477</v>
      </c>
    </row>
    <row r="881" spans="1:33" hidden="1" x14ac:dyDescent="0.25">
      <c r="A881" t="s">
        <v>1194</v>
      </c>
      <c r="B881" t="s">
        <v>703</v>
      </c>
      <c r="C881" t="s">
        <v>163</v>
      </c>
      <c r="D881" t="s">
        <v>1117</v>
      </c>
      <c r="E881">
        <v>1990</v>
      </c>
      <c r="F881" t="s">
        <v>703</v>
      </c>
      <c r="G881" t="s">
        <v>846</v>
      </c>
      <c r="H881" t="s">
        <v>2445</v>
      </c>
      <c r="I881" t="s">
        <v>2446</v>
      </c>
      <c r="J881" t="s">
        <v>1120</v>
      </c>
      <c r="K881" t="s">
        <v>1121</v>
      </c>
      <c r="L881" t="s">
        <v>3126</v>
      </c>
      <c r="M881" t="s">
        <v>703</v>
      </c>
      <c r="N881" t="s">
        <v>2445</v>
      </c>
      <c r="O881" t="s">
        <v>2446</v>
      </c>
      <c r="P881" t="s">
        <v>996</v>
      </c>
      <c r="Q881" t="s">
        <v>3179</v>
      </c>
      <c r="R881">
        <v>1991</v>
      </c>
      <c r="S881" t="s">
        <v>3180</v>
      </c>
      <c r="T881" t="s">
        <v>3180</v>
      </c>
      <c r="U881">
        <v>0.95</v>
      </c>
      <c r="V881" t="s">
        <v>1138</v>
      </c>
      <c r="W881" t="s">
        <v>1127</v>
      </c>
      <c r="Y881">
        <v>1</v>
      </c>
      <c r="AA881">
        <v>0</v>
      </c>
      <c r="AB881">
        <v>0</v>
      </c>
      <c r="AD881">
        <v>0</v>
      </c>
      <c r="AE881">
        <v>0</v>
      </c>
      <c r="AF881">
        <v>21000</v>
      </c>
      <c r="AG881">
        <v>21000</v>
      </c>
    </row>
    <row r="882" spans="1:33" hidden="1" x14ac:dyDescent="0.25">
      <c r="A882" t="s">
        <v>1194</v>
      </c>
      <c r="B882" t="s">
        <v>703</v>
      </c>
      <c r="C882" t="s">
        <v>163</v>
      </c>
      <c r="D882" t="s">
        <v>1117</v>
      </c>
      <c r="E882">
        <v>1990</v>
      </c>
      <c r="F882" t="s">
        <v>703</v>
      </c>
      <c r="G882" t="s">
        <v>846</v>
      </c>
      <c r="H882" t="s">
        <v>2445</v>
      </c>
      <c r="I882" t="s">
        <v>2446</v>
      </c>
      <c r="J882" t="s">
        <v>1120</v>
      </c>
      <c r="K882" t="s">
        <v>1121</v>
      </c>
      <c r="L882" t="s">
        <v>3126</v>
      </c>
      <c r="M882" t="s">
        <v>703</v>
      </c>
      <c r="N882" t="s">
        <v>2445</v>
      </c>
      <c r="O882" t="s">
        <v>2446</v>
      </c>
      <c r="P882" t="s">
        <v>996</v>
      </c>
      <c r="Q882" t="s">
        <v>3181</v>
      </c>
      <c r="R882">
        <v>1991</v>
      </c>
      <c r="S882" t="s">
        <v>3182</v>
      </c>
      <c r="T882" t="s">
        <v>3183</v>
      </c>
      <c r="U882">
        <v>2</v>
      </c>
      <c r="V882" t="s">
        <v>1138</v>
      </c>
      <c r="W882" t="s">
        <v>1127</v>
      </c>
      <c r="Y882">
        <v>1</v>
      </c>
      <c r="AA882">
        <v>0</v>
      </c>
      <c r="AB882">
        <v>0</v>
      </c>
      <c r="AD882">
        <v>0</v>
      </c>
      <c r="AE882">
        <v>0</v>
      </c>
      <c r="AF882">
        <v>78190</v>
      </c>
      <c r="AG882">
        <v>78190</v>
      </c>
    </row>
    <row r="883" spans="1:33" hidden="1" x14ac:dyDescent="0.25">
      <c r="A883" t="s">
        <v>1194</v>
      </c>
      <c r="B883" t="s">
        <v>703</v>
      </c>
      <c r="C883" t="s">
        <v>163</v>
      </c>
      <c r="D883" t="s">
        <v>1117</v>
      </c>
      <c r="E883">
        <v>1990</v>
      </c>
      <c r="F883" t="s">
        <v>703</v>
      </c>
      <c r="G883" t="s">
        <v>846</v>
      </c>
      <c r="H883" t="s">
        <v>2445</v>
      </c>
      <c r="I883" t="s">
        <v>2446</v>
      </c>
      <c r="J883" t="s">
        <v>1120</v>
      </c>
      <c r="K883" t="s">
        <v>1121</v>
      </c>
      <c r="L883" t="s">
        <v>3126</v>
      </c>
      <c r="M883" t="s">
        <v>703</v>
      </c>
      <c r="N883" t="s">
        <v>2445</v>
      </c>
      <c r="O883" t="s">
        <v>2446</v>
      </c>
      <c r="P883" t="s">
        <v>996</v>
      </c>
      <c r="Q883" t="s">
        <v>3184</v>
      </c>
      <c r="R883">
        <v>1991</v>
      </c>
      <c r="S883" t="s">
        <v>3185</v>
      </c>
      <c r="T883" t="s">
        <v>3186</v>
      </c>
      <c r="U883">
        <v>2.66</v>
      </c>
      <c r="V883" t="s">
        <v>1138</v>
      </c>
      <c r="W883" t="s">
        <v>1127</v>
      </c>
      <c r="Y883">
        <v>1</v>
      </c>
      <c r="AA883">
        <v>0</v>
      </c>
      <c r="AB883">
        <v>0</v>
      </c>
      <c r="AD883">
        <v>0</v>
      </c>
      <c r="AE883">
        <v>0</v>
      </c>
      <c r="AF883">
        <v>121786</v>
      </c>
      <c r="AG883">
        <v>121786</v>
      </c>
    </row>
    <row r="884" spans="1:33" hidden="1" x14ac:dyDescent="0.25">
      <c r="A884" t="s">
        <v>1194</v>
      </c>
      <c r="B884" t="s">
        <v>703</v>
      </c>
      <c r="C884" t="s">
        <v>163</v>
      </c>
      <c r="D884" t="s">
        <v>1117</v>
      </c>
      <c r="E884">
        <v>1991</v>
      </c>
      <c r="F884" t="s">
        <v>695</v>
      </c>
      <c r="G884" t="s">
        <v>846</v>
      </c>
      <c r="H884" t="s">
        <v>2445</v>
      </c>
      <c r="I884" t="s">
        <v>2446</v>
      </c>
      <c r="J884" t="s">
        <v>1120</v>
      </c>
      <c r="K884" t="s">
        <v>1121</v>
      </c>
      <c r="L884" t="s">
        <v>3126</v>
      </c>
      <c r="M884" t="s">
        <v>703</v>
      </c>
      <c r="N884" t="s">
        <v>2445</v>
      </c>
      <c r="O884" t="s">
        <v>2446</v>
      </c>
      <c r="P884" t="s">
        <v>996</v>
      </c>
      <c r="Q884" t="s">
        <v>3187</v>
      </c>
      <c r="R884">
        <v>1992</v>
      </c>
      <c r="S884" t="s">
        <v>3188</v>
      </c>
      <c r="T884" t="s">
        <v>3189</v>
      </c>
      <c r="U884">
        <v>0.59</v>
      </c>
      <c r="V884" t="s">
        <v>1138</v>
      </c>
      <c r="W884" t="s">
        <v>1153</v>
      </c>
      <c r="Y884">
        <v>1</v>
      </c>
      <c r="AA884">
        <v>0</v>
      </c>
      <c r="AB884">
        <v>0</v>
      </c>
      <c r="AD884">
        <v>0</v>
      </c>
      <c r="AE884">
        <v>0</v>
      </c>
      <c r="AF884">
        <v>180182</v>
      </c>
      <c r="AG884">
        <v>180182</v>
      </c>
    </row>
    <row r="885" spans="1:33" hidden="1" x14ac:dyDescent="0.25">
      <c r="A885" t="s">
        <v>1194</v>
      </c>
      <c r="B885" t="s">
        <v>703</v>
      </c>
      <c r="C885" t="s">
        <v>163</v>
      </c>
      <c r="D885" t="s">
        <v>1117</v>
      </c>
      <c r="E885">
        <v>1991</v>
      </c>
      <c r="F885" t="s">
        <v>695</v>
      </c>
      <c r="G885" t="s">
        <v>846</v>
      </c>
      <c r="H885" t="s">
        <v>2445</v>
      </c>
      <c r="I885" t="s">
        <v>2446</v>
      </c>
      <c r="J885" t="s">
        <v>1120</v>
      </c>
      <c r="K885" t="s">
        <v>1121</v>
      </c>
      <c r="L885" t="s">
        <v>3126</v>
      </c>
      <c r="M885" t="s">
        <v>703</v>
      </c>
      <c r="N885" t="s">
        <v>2445</v>
      </c>
      <c r="O885" t="s">
        <v>2446</v>
      </c>
      <c r="P885" t="s">
        <v>996</v>
      </c>
      <c r="Q885" t="s">
        <v>3190</v>
      </c>
      <c r="R885">
        <v>1992</v>
      </c>
      <c r="S885" t="s">
        <v>3191</v>
      </c>
      <c r="T885" t="s">
        <v>3191</v>
      </c>
      <c r="U885">
        <v>2.7</v>
      </c>
      <c r="V885" t="s">
        <v>1138</v>
      </c>
      <c r="W885" t="s">
        <v>1153</v>
      </c>
      <c r="Y885">
        <v>1</v>
      </c>
      <c r="AA885">
        <v>0</v>
      </c>
      <c r="AB885">
        <v>0</v>
      </c>
      <c r="AD885">
        <v>0</v>
      </c>
      <c r="AE885">
        <v>0</v>
      </c>
      <c r="AF885">
        <v>19638</v>
      </c>
      <c r="AG885">
        <v>19638</v>
      </c>
    </row>
    <row r="886" spans="1:33" hidden="1" x14ac:dyDescent="0.25">
      <c r="A886" t="s">
        <v>1194</v>
      </c>
      <c r="B886" t="s">
        <v>703</v>
      </c>
      <c r="C886" t="s">
        <v>163</v>
      </c>
      <c r="D886" t="s">
        <v>1117</v>
      </c>
      <c r="E886">
        <v>1991</v>
      </c>
      <c r="F886" t="s">
        <v>703</v>
      </c>
      <c r="G886" t="s">
        <v>846</v>
      </c>
      <c r="H886" t="s">
        <v>2445</v>
      </c>
      <c r="I886" t="s">
        <v>2446</v>
      </c>
      <c r="J886" t="s">
        <v>1120</v>
      </c>
      <c r="K886" t="s">
        <v>1121</v>
      </c>
      <c r="L886" t="s">
        <v>3126</v>
      </c>
      <c r="M886" t="s">
        <v>703</v>
      </c>
      <c r="N886" t="s">
        <v>2445</v>
      </c>
      <c r="O886" t="s">
        <v>2446</v>
      </c>
      <c r="P886" t="s">
        <v>996</v>
      </c>
      <c r="Q886" t="s">
        <v>3192</v>
      </c>
      <c r="R886">
        <v>1992</v>
      </c>
      <c r="S886" t="s">
        <v>3193</v>
      </c>
      <c r="T886" t="s">
        <v>3191</v>
      </c>
      <c r="U886">
        <v>2.13</v>
      </c>
      <c r="V886" t="s">
        <v>1138</v>
      </c>
      <c r="W886" t="s">
        <v>1127</v>
      </c>
      <c r="X886" t="s">
        <v>3194</v>
      </c>
      <c r="Y886">
        <v>1</v>
      </c>
      <c r="Z886" t="s">
        <v>1132</v>
      </c>
      <c r="AA886">
        <v>27063</v>
      </c>
      <c r="AB886">
        <v>0</v>
      </c>
      <c r="AD886">
        <v>0</v>
      </c>
      <c r="AE886">
        <v>0</v>
      </c>
      <c r="AF886">
        <v>26556</v>
      </c>
      <c r="AG886">
        <v>53619</v>
      </c>
    </row>
    <row r="887" spans="1:33" hidden="1" x14ac:dyDescent="0.25">
      <c r="A887" t="s">
        <v>1194</v>
      </c>
      <c r="B887" t="s">
        <v>703</v>
      </c>
      <c r="C887" t="s">
        <v>163</v>
      </c>
      <c r="D887" t="s">
        <v>1117</v>
      </c>
      <c r="E887">
        <v>1991</v>
      </c>
      <c r="F887" t="s">
        <v>703</v>
      </c>
      <c r="G887" t="s">
        <v>846</v>
      </c>
      <c r="H887" t="s">
        <v>2445</v>
      </c>
      <c r="I887" t="s">
        <v>2446</v>
      </c>
      <c r="J887" t="s">
        <v>1120</v>
      </c>
      <c r="K887" t="s">
        <v>1121</v>
      </c>
      <c r="L887" t="s">
        <v>3126</v>
      </c>
      <c r="M887" t="s">
        <v>703</v>
      </c>
      <c r="N887" t="s">
        <v>2445</v>
      </c>
      <c r="O887" t="s">
        <v>2446</v>
      </c>
      <c r="P887" t="s">
        <v>996</v>
      </c>
      <c r="Q887" t="s">
        <v>3195</v>
      </c>
      <c r="R887">
        <v>1992</v>
      </c>
      <c r="S887" t="s">
        <v>3193</v>
      </c>
      <c r="T887" t="s">
        <v>3191</v>
      </c>
      <c r="U887">
        <v>2.13</v>
      </c>
      <c r="V887" t="s">
        <v>1138</v>
      </c>
      <c r="W887" t="s">
        <v>1127</v>
      </c>
      <c r="X887" t="s">
        <v>3196</v>
      </c>
      <c r="Y887">
        <v>1</v>
      </c>
      <c r="Z887" t="s">
        <v>1132</v>
      </c>
      <c r="AA887">
        <v>26980</v>
      </c>
      <c r="AB887">
        <v>0</v>
      </c>
      <c r="AD887">
        <v>0</v>
      </c>
      <c r="AE887">
        <v>0</v>
      </c>
      <c r="AF887">
        <v>26555</v>
      </c>
      <c r="AG887">
        <v>53535</v>
      </c>
    </row>
    <row r="888" spans="1:33" hidden="1" x14ac:dyDescent="0.25">
      <c r="A888" t="s">
        <v>1194</v>
      </c>
      <c r="B888" t="s">
        <v>703</v>
      </c>
      <c r="C888" t="s">
        <v>163</v>
      </c>
      <c r="D888" t="s">
        <v>1117</v>
      </c>
      <c r="E888">
        <v>1991</v>
      </c>
      <c r="F888" t="s">
        <v>703</v>
      </c>
      <c r="G888" t="s">
        <v>846</v>
      </c>
      <c r="H888" t="s">
        <v>2445</v>
      </c>
      <c r="I888" t="s">
        <v>2446</v>
      </c>
      <c r="J888" t="s">
        <v>1120</v>
      </c>
      <c r="K888" t="s">
        <v>1121</v>
      </c>
      <c r="L888" t="s">
        <v>3126</v>
      </c>
      <c r="M888" t="s">
        <v>703</v>
      </c>
      <c r="N888" t="s">
        <v>2445</v>
      </c>
      <c r="O888" t="s">
        <v>2446</v>
      </c>
      <c r="P888" t="s">
        <v>996</v>
      </c>
      <c r="Q888" t="s">
        <v>3197</v>
      </c>
      <c r="R888">
        <v>1992</v>
      </c>
      <c r="S888" t="s">
        <v>3198</v>
      </c>
      <c r="T888" t="s">
        <v>3199</v>
      </c>
      <c r="U888">
        <v>2.59</v>
      </c>
      <c r="V888" t="s">
        <v>1138</v>
      </c>
      <c r="W888" t="s">
        <v>1127</v>
      </c>
      <c r="X888" t="s">
        <v>3200</v>
      </c>
      <c r="Y888">
        <v>1</v>
      </c>
      <c r="Z888" t="s">
        <v>1132</v>
      </c>
      <c r="AA888">
        <v>26740</v>
      </c>
      <c r="AB888">
        <v>546</v>
      </c>
      <c r="AD888">
        <v>0</v>
      </c>
      <c r="AE888">
        <v>0</v>
      </c>
      <c r="AF888">
        <v>25643</v>
      </c>
      <c r="AG888">
        <v>52929</v>
      </c>
    </row>
    <row r="889" spans="1:33" hidden="1" x14ac:dyDescent="0.25">
      <c r="A889" t="s">
        <v>1194</v>
      </c>
      <c r="B889" t="s">
        <v>703</v>
      </c>
      <c r="C889" t="s">
        <v>163</v>
      </c>
      <c r="D889" t="s">
        <v>1117</v>
      </c>
      <c r="E889">
        <v>1991</v>
      </c>
      <c r="F889" t="s">
        <v>703</v>
      </c>
      <c r="G889" t="s">
        <v>846</v>
      </c>
      <c r="H889" t="s">
        <v>2445</v>
      </c>
      <c r="I889" t="s">
        <v>2446</v>
      </c>
      <c r="J889" t="s">
        <v>1120</v>
      </c>
      <c r="K889" t="s">
        <v>1121</v>
      </c>
      <c r="L889" t="s">
        <v>3126</v>
      </c>
      <c r="M889" t="s">
        <v>703</v>
      </c>
      <c r="N889" t="s">
        <v>2445</v>
      </c>
      <c r="O889" t="s">
        <v>2446</v>
      </c>
      <c r="P889" t="s">
        <v>996</v>
      </c>
      <c r="Q889" t="s">
        <v>3201</v>
      </c>
      <c r="R889">
        <v>1992</v>
      </c>
      <c r="S889" t="s">
        <v>3198</v>
      </c>
      <c r="T889" t="s">
        <v>3199</v>
      </c>
      <c r="U889">
        <v>2.59</v>
      </c>
      <c r="V889" t="s">
        <v>1138</v>
      </c>
      <c r="W889" t="s">
        <v>1127</v>
      </c>
      <c r="X889" t="s">
        <v>3202</v>
      </c>
      <c r="Y889">
        <v>1</v>
      </c>
      <c r="Z889" t="s">
        <v>1132</v>
      </c>
      <c r="AA889">
        <v>26616</v>
      </c>
      <c r="AB889">
        <v>543</v>
      </c>
      <c r="AD889">
        <v>0</v>
      </c>
      <c r="AE889">
        <v>0</v>
      </c>
      <c r="AF889">
        <v>25642</v>
      </c>
      <c r="AG889">
        <v>52801</v>
      </c>
    </row>
    <row r="890" spans="1:33" hidden="1" x14ac:dyDescent="0.25">
      <c r="A890" t="s">
        <v>1194</v>
      </c>
      <c r="B890" t="s">
        <v>703</v>
      </c>
      <c r="C890" t="s">
        <v>163</v>
      </c>
      <c r="D890" t="s">
        <v>1117</v>
      </c>
      <c r="E890">
        <v>1992</v>
      </c>
      <c r="F890" t="s">
        <v>695</v>
      </c>
      <c r="G890" t="s">
        <v>846</v>
      </c>
      <c r="H890" t="s">
        <v>2445</v>
      </c>
      <c r="I890" t="s">
        <v>2446</v>
      </c>
      <c r="J890" t="s">
        <v>1120</v>
      </c>
      <c r="K890" t="s">
        <v>1121</v>
      </c>
      <c r="L890" t="s">
        <v>3203</v>
      </c>
      <c r="M890" t="s">
        <v>893</v>
      </c>
      <c r="N890" t="s">
        <v>2445</v>
      </c>
      <c r="O890" t="s">
        <v>2446</v>
      </c>
      <c r="P890" t="s">
        <v>1083</v>
      </c>
      <c r="Q890" t="s">
        <v>3204</v>
      </c>
      <c r="R890">
        <v>1993</v>
      </c>
      <c r="S890" t="s">
        <v>1277</v>
      </c>
      <c r="T890" t="s">
        <v>1277</v>
      </c>
      <c r="U890">
        <v>5.2</v>
      </c>
      <c r="V890" t="s">
        <v>1138</v>
      </c>
      <c r="W890" t="s">
        <v>1153</v>
      </c>
      <c r="Y890">
        <v>1</v>
      </c>
      <c r="AA890">
        <v>0</v>
      </c>
      <c r="AB890">
        <v>0</v>
      </c>
      <c r="AD890">
        <v>0</v>
      </c>
      <c r="AE890">
        <v>0</v>
      </c>
      <c r="AF890">
        <v>10000</v>
      </c>
      <c r="AG890">
        <v>10000</v>
      </c>
    </row>
    <row r="891" spans="1:33" hidden="1" x14ac:dyDescent="0.25">
      <c r="A891" t="s">
        <v>1194</v>
      </c>
      <c r="B891" t="s">
        <v>703</v>
      </c>
      <c r="C891" t="s">
        <v>163</v>
      </c>
      <c r="D891" t="s">
        <v>1117</v>
      </c>
      <c r="E891">
        <v>1992</v>
      </c>
      <c r="F891" t="s">
        <v>695</v>
      </c>
      <c r="G891" t="s">
        <v>846</v>
      </c>
      <c r="H891" t="s">
        <v>2445</v>
      </c>
      <c r="I891" t="s">
        <v>2446</v>
      </c>
      <c r="J891" t="s">
        <v>1120</v>
      </c>
      <c r="K891" t="s">
        <v>1121</v>
      </c>
      <c r="L891" t="s">
        <v>3126</v>
      </c>
      <c r="M891" t="s">
        <v>703</v>
      </c>
      <c r="N891" t="s">
        <v>2445</v>
      </c>
      <c r="O891" t="s">
        <v>2446</v>
      </c>
      <c r="P891" t="s">
        <v>1002</v>
      </c>
      <c r="Q891" t="s">
        <v>3205</v>
      </c>
      <c r="R891">
        <v>1993</v>
      </c>
      <c r="S891" t="s">
        <v>1277</v>
      </c>
      <c r="T891" t="s">
        <v>1277</v>
      </c>
      <c r="U891">
        <v>0</v>
      </c>
      <c r="V891" t="s">
        <v>1138</v>
      </c>
      <c r="W891" t="s">
        <v>1153</v>
      </c>
      <c r="Y891">
        <v>1</v>
      </c>
      <c r="AA891">
        <v>0</v>
      </c>
      <c r="AB891">
        <v>0</v>
      </c>
      <c r="AD891">
        <v>0</v>
      </c>
      <c r="AE891">
        <v>0</v>
      </c>
      <c r="AF891">
        <v>140030</v>
      </c>
      <c r="AG891">
        <v>140030</v>
      </c>
    </row>
    <row r="892" spans="1:33" hidden="1" x14ac:dyDescent="0.25">
      <c r="A892" t="s">
        <v>1194</v>
      </c>
      <c r="B892" t="s">
        <v>703</v>
      </c>
      <c r="C892" t="s">
        <v>163</v>
      </c>
      <c r="D892" t="s">
        <v>1117</v>
      </c>
      <c r="E892">
        <v>1992</v>
      </c>
      <c r="F892" t="s">
        <v>695</v>
      </c>
      <c r="G892" t="s">
        <v>846</v>
      </c>
      <c r="H892" t="s">
        <v>2445</v>
      </c>
      <c r="I892" t="s">
        <v>2446</v>
      </c>
      <c r="J892" t="s">
        <v>1120</v>
      </c>
      <c r="K892" t="s">
        <v>1121</v>
      </c>
      <c r="L892" t="s">
        <v>3126</v>
      </c>
      <c r="M892" t="s">
        <v>703</v>
      </c>
      <c r="N892" t="s">
        <v>2445</v>
      </c>
      <c r="O892" t="s">
        <v>2446</v>
      </c>
      <c r="P892" t="s">
        <v>996</v>
      </c>
      <c r="Q892" t="s">
        <v>3206</v>
      </c>
      <c r="R892">
        <v>1993</v>
      </c>
      <c r="S892" t="s">
        <v>3207</v>
      </c>
      <c r="T892" t="s">
        <v>3207</v>
      </c>
      <c r="U892">
        <v>0.8</v>
      </c>
      <c r="V892" t="s">
        <v>1138</v>
      </c>
      <c r="W892" t="s">
        <v>1153</v>
      </c>
      <c r="Y892">
        <v>1</v>
      </c>
      <c r="AA892">
        <v>0</v>
      </c>
      <c r="AB892">
        <v>0</v>
      </c>
      <c r="AD892">
        <v>0</v>
      </c>
      <c r="AE892">
        <v>0</v>
      </c>
      <c r="AF892">
        <v>117095</v>
      </c>
      <c r="AG892">
        <v>117095</v>
      </c>
    </row>
    <row r="893" spans="1:33" hidden="1" x14ac:dyDescent="0.25">
      <c r="A893" t="s">
        <v>1194</v>
      </c>
      <c r="B893" t="s">
        <v>703</v>
      </c>
      <c r="C893" t="s">
        <v>163</v>
      </c>
      <c r="D893" t="s">
        <v>1117</v>
      </c>
      <c r="E893">
        <v>1992</v>
      </c>
      <c r="F893" t="s">
        <v>703</v>
      </c>
      <c r="G893" t="s">
        <v>846</v>
      </c>
      <c r="H893" t="s">
        <v>2445</v>
      </c>
      <c r="I893" t="s">
        <v>2446</v>
      </c>
      <c r="J893" t="s">
        <v>1120</v>
      </c>
      <c r="K893" t="s">
        <v>1121</v>
      </c>
      <c r="L893" t="s">
        <v>3203</v>
      </c>
      <c r="M893" t="s">
        <v>893</v>
      </c>
      <c r="N893" t="s">
        <v>2445</v>
      </c>
      <c r="O893" t="s">
        <v>2446</v>
      </c>
      <c r="P893" t="s">
        <v>1083</v>
      </c>
      <c r="Q893" t="s">
        <v>3208</v>
      </c>
      <c r="R893">
        <v>1993</v>
      </c>
      <c r="S893" t="s">
        <v>3209</v>
      </c>
      <c r="T893" t="s">
        <v>3209</v>
      </c>
      <c r="U893">
        <v>3.24</v>
      </c>
      <c r="V893" t="s">
        <v>1138</v>
      </c>
      <c r="W893" t="s">
        <v>1127</v>
      </c>
      <c r="Y893">
        <v>1</v>
      </c>
      <c r="AA893">
        <v>0</v>
      </c>
      <c r="AB893">
        <v>0</v>
      </c>
      <c r="AD893">
        <v>0</v>
      </c>
      <c r="AE893">
        <v>0</v>
      </c>
      <c r="AF893">
        <v>10200</v>
      </c>
      <c r="AG893">
        <v>10200</v>
      </c>
    </row>
    <row r="894" spans="1:33" hidden="1" x14ac:dyDescent="0.25">
      <c r="A894" t="s">
        <v>1194</v>
      </c>
      <c r="B894" t="s">
        <v>703</v>
      </c>
      <c r="C894" t="s">
        <v>163</v>
      </c>
      <c r="D894" t="s">
        <v>1117</v>
      </c>
      <c r="E894">
        <v>1992</v>
      </c>
      <c r="F894" t="s">
        <v>703</v>
      </c>
      <c r="G894" t="s">
        <v>846</v>
      </c>
      <c r="H894" t="s">
        <v>2445</v>
      </c>
      <c r="I894" t="s">
        <v>2446</v>
      </c>
      <c r="J894" t="s">
        <v>1120</v>
      </c>
      <c r="K894" t="s">
        <v>1121</v>
      </c>
      <c r="L894" t="s">
        <v>3126</v>
      </c>
      <c r="M894" t="s">
        <v>703</v>
      </c>
      <c r="N894" t="s">
        <v>2445</v>
      </c>
      <c r="O894" t="s">
        <v>2446</v>
      </c>
      <c r="P894" t="s">
        <v>996</v>
      </c>
      <c r="Q894" t="s">
        <v>3210</v>
      </c>
      <c r="R894">
        <v>1993</v>
      </c>
      <c r="S894" t="s">
        <v>1277</v>
      </c>
      <c r="T894" t="s">
        <v>1277</v>
      </c>
      <c r="U894">
        <v>3</v>
      </c>
      <c r="V894" t="s">
        <v>1138</v>
      </c>
      <c r="W894" t="s">
        <v>1127</v>
      </c>
      <c r="Y894">
        <v>1</v>
      </c>
      <c r="AA894">
        <v>0</v>
      </c>
      <c r="AB894">
        <v>0</v>
      </c>
      <c r="AD894">
        <v>0</v>
      </c>
      <c r="AE894">
        <v>0</v>
      </c>
      <c r="AF894">
        <v>80274</v>
      </c>
      <c r="AG894">
        <v>80274</v>
      </c>
    </row>
    <row r="895" spans="1:33" hidden="1" x14ac:dyDescent="0.25">
      <c r="A895" t="s">
        <v>1194</v>
      </c>
      <c r="B895" t="s">
        <v>703</v>
      </c>
      <c r="C895" t="s">
        <v>163</v>
      </c>
      <c r="D895" t="s">
        <v>1117</v>
      </c>
      <c r="E895">
        <v>1993</v>
      </c>
      <c r="F895" t="s">
        <v>695</v>
      </c>
      <c r="G895" t="s">
        <v>846</v>
      </c>
      <c r="H895" t="s">
        <v>2445</v>
      </c>
      <c r="I895" t="s">
        <v>2446</v>
      </c>
      <c r="J895" t="s">
        <v>1120</v>
      </c>
      <c r="K895" t="s">
        <v>1121</v>
      </c>
      <c r="L895" t="s">
        <v>3203</v>
      </c>
      <c r="M895" t="s">
        <v>893</v>
      </c>
      <c r="N895" t="s">
        <v>2445</v>
      </c>
      <c r="O895" t="s">
        <v>2446</v>
      </c>
      <c r="P895" t="s">
        <v>1083</v>
      </c>
      <c r="Q895" t="s">
        <v>3211</v>
      </c>
      <c r="R895">
        <v>1994</v>
      </c>
      <c r="S895" t="s">
        <v>3212</v>
      </c>
      <c r="T895" t="s">
        <v>3212</v>
      </c>
      <c r="U895">
        <v>0</v>
      </c>
      <c r="V895" t="s">
        <v>1138</v>
      </c>
      <c r="W895" t="s">
        <v>1153</v>
      </c>
      <c r="Y895">
        <v>1</v>
      </c>
      <c r="AA895">
        <v>0</v>
      </c>
      <c r="AB895">
        <v>0</v>
      </c>
      <c r="AD895">
        <v>0</v>
      </c>
      <c r="AE895">
        <v>0</v>
      </c>
      <c r="AF895">
        <v>9948</v>
      </c>
      <c r="AG895">
        <v>9948</v>
      </c>
    </row>
    <row r="896" spans="1:33" hidden="1" x14ac:dyDescent="0.25">
      <c r="A896" t="s">
        <v>1194</v>
      </c>
      <c r="B896" t="s">
        <v>703</v>
      </c>
      <c r="C896" t="s">
        <v>163</v>
      </c>
      <c r="D896" t="s">
        <v>1117</v>
      </c>
      <c r="E896">
        <v>1993</v>
      </c>
      <c r="F896" t="s">
        <v>695</v>
      </c>
      <c r="G896" t="s">
        <v>846</v>
      </c>
      <c r="H896" t="s">
        <v>2445</v>
      </c>
      <c r="I896" t="s">
        <v>2446</v>
      </c>
      <c r="J896" t="s">
        <v>1120</v>
      </c>
      <c r="K896" t="s">
        <v>1121</v>
      </c>
      <c r="L896" t="s">
        <v>3126</v>
      </c>
      <c r="M896" t="s">
        <v>703</v>
      </c>
      <c r="N896" t="s">
        <v>2445</v>
      </c>
      <c r="O896" t="s">
        <v>2446</v>
      </c>
      <c r="P896" t="s">
        <v>996</v>
      </c>
      <c r="Q896" t="s">
        <v>3213</v>
      </c>
      <c r="R896">
        <v>1994</v>
      </c>
      <c r="S896" t="s">
        <v>3214</v>
      </c>
      <c r="T896" t="s">
        <v>3215</v>
      </c>
      <c r="U896">
        <v>0.59</v>
      </c>
      <c r="V896" t="s">
        <v>1138</v>
      </c>
      <c r="W896" t="s">
        <v>1153</v>
      </c>
      <c r="Y896">
        <v>1</v>
      </c>
      <c r="AA896">
        <v>0</v>
      </c>
      <c r="AB896">
        <v>0</v>
      </c>
      <c r="AD896">
        <v>0</v>
      </c>
      <c r="AE896">
        <v>0</v>
      </c>
      <c r="AF896">
        <v>381734</v>
      </c>
      <c r="AG896">
        <v>381734</v>
      </c>
    </row>
    <row r="897" spans="1:33" hidden="1" x14ac:dyDescent="0.25">
      <c r="A897" t="s">
        <v>1194</v>
      </c>
      <c r="B897" t="s">
        <v>703</v>
      </c>
      <c r="C897" t="s">
        <v>163</v>
      </c>
      <c r="D897" t="s">
        <v>1117</v>
      </c>
      <c r="E897">
        <v>1993</v>
      </c>
      <c r="F897" t="s">
        <v>703</v>
      </c>
      <c r="G897" t="s">
        <v>846</v>
      </c>
      <c r="H897" t="s">
        <v>2445</v>
      </c>
      <c r="I897" t="s">
        <v>2446</v>
      </c>
      <c r="J897" t="s">
        <v>1120</v>
      </c>
      <c r="K897" t="s">
        <v>1121</v>
      </c>
      <c r="L897" t="s">
        <v>3126</v>
      </c>
      <c r="M897" t="s">
        <v>703</v>
      </c>
      <c r="N897" t="s">
        <v>2445</v>
      </c>
      <c r="O897" t="s">
        <v>2446</v>
      </c>
      <c r="P897" t="s">
        <v>996</v>
      </c>
      <c r="Q897" t="s">
        <v>3216</v>
      </c>
      <c r="R897">
        <v>1994</v>
      </c>
      <c r="S897" t="s">
        <v>3217</v>
      </c>
      <c r="T897" t="s">
        <v>3217</v>
      </c>
      <c r="U897">
        <v>1</v>
      </c>
      <c r="V897" t="s">
        <v>1138</v>
      </c>
      <c r="W897" t="s">
        <v>1127</v>
      </c>
      <c r="Y897">
        <v>1</v>
      </c>
      <c r="AA897">
        <v>0</v>
      </c>
      <c r="AB897">
        <v>0</v>
      </c>
      <c r="AD897">
        <v>0</v>
      </c>
      <c r="AE897">
        <v>0</v>
      </c>
      <c r="AF897">
        <v>10271</v>
      </c>
      <c r="AG897">
        <v>10271</v>
      </c>
    </row>
    <row r="898" spans="1:33" hidden="1" x14ac:dyDescent="0.25">
      <c r="A898" t="s">
        <v>1194</v>
      </c>
      <c r="B898" t="s">
        <v>703</v>
      </c>
      <c r="C898" t="s">
        <v>163</v>
      </c>
      <c r="D898" t="s">
        <v>1117</v>
      </c>
      <c r="E898">
        <v>1994</v>
      </c>
      <c r="F898" t="s">
        <v>695</v>
      </c>
      <c r="G898" t="s">
        <v>846</v>
      </c>
      <c r="H898" t="s">
        <v>2445</v>
      </c>
      <c r="I898" t="s">
        <v>2446</v>
      </c>
      <c r="J898" t="s">
        <v>1120</v>
      </c>
      <c r="K898" t="s">
        <v>1121</v>
      </c>
      <c r="L898" t="s">
        <v>3203</v>
      </c>
      <c r="M898" t="s">
        <v>893</v>
      </c>
      <c r="N898" t="s">
        <v>2445</v>
      </c>
      <c r="O898" t="s">
        <v>2446</v>
      </c>
      <c r="P898" t="s">
        <v>1083</v>
      </c>
      <c r="Q898" t="s">
        <v>3218</v>
      </c>
      <c r="R898">
        <v>1995</v>
      </c>
      <c r="S898" t="s">
        <v>1908</v>
      </c>
      <c r="T898" t="s">
        <v>2322</v>
      </c>
      <c r="U898">
        <v>0</v>
      </c>
      <c r="V898" t="s">
        <v>1138</v>
      </c>
      <c r="W898" t="s">
        <v>1153</v>
      </c>
      <c r="Y898">
        <v>1</v>
      </c>
      <c r="AA898">
        <v>0</v>
      </c>
      <c r="AB898">
        <v>0</v>
      </c>
      <c r="AD898">
        <v>0</v>
      </c>
      <c r="AE898">
        <v>0</v>
      </c>
      <c r="AF898">
        <v>38455</v>
      </c>
      <c r="AG898">
        <v>38455</v>
      </c>
    </row>
    <row r="899" spans="1:33" hidden="1" x14ac:dyDescent="0.25">
      <c r="A899" t="s">
        <v>1194</v>
      </c>
      <c r="B899" t="s">
        <v>703</v>
      </c>
      <c r="C899" t="s">
        <v>163</v>
      </c>
      <c r="D899" t="s">
        <v>1117</v>
      </c>
      <c r="E899">
        <v>1994</v>
      </c>
      <c r="F899" t="s">
        <v>695</v>
      </c>
      <c r="G899" t="s">
        <v>846</v>
      </c>
      <c r="H899" t="s">
        <v>2445</v>
      </c>
      <c r="I899" t="s">
        <v>2446</v>
      </c>
      <c r="J899" t="s">
        <v>1120</v>
      </c>
      <c r="K899" t="s">
        <v>1121</v>
      </c>
      <c r="L899" t="s">
        <v>3126</v>
      </c>
      <c r="M899" t="s">
        <v>703</v>
      </c>
      <c r="N899" t="s">
        <v>2445</v>
      </c>
      <c r="O899" t="s">
        <v>2446</v>
      </c>
      <c r="P899" t="s">
        <v>996</v>
      </c>
      <c r="Q899" t="s">
        <v>3219</v>
      </c>
      <c r="R899">
        <v>1995</v>
      </c>
      <c r="S899" t="s">
        <v>3220</v>
      </c>
      <c r="T899" t="s">
        <v>3220</v>
      </c>
      <c r="U899">
        <v>0</v>
      </c>
      <c r="V899" t="s">
        <v>1138</v>
      </c>
      <c r="W899" t="s">
        <v>1153</v>
      </c>
      <c r="X899" t="s">
        <v>3221</v>
      </c>
      <c r="Y899">
        <v>1</v>
      </c>
      <c r="AA899">
        <v>0</v>
      </c>
      <c r="AB899">
        <v>0</v>
      </c>
      <c r="AD899">
        <v>0</v>
      </c>
      <c r="AE899">
        <v>0</v>
      </c>
      <c r="AF899">
        <v>6974</v>
      </c>
      <c r="AG899">
        <v>6974</v>
      </c>
    </row>
    <row r="900" spans="1:33" hidden="1" x14ac:dyDescent="0.25">
      <c r="A900" t="s">
        <v>1194</v>
      </c>
      <c r="B900" t="s">
        <v>703</v>
      </c>
      <c r="C900" t="s">
        <v>163</v>
      </c>
      <c r="D900" t="s">
        <v>1117</v>
      </c>
      <c r="E900">
        <v>1994</v>
      </c>
      <c r="F900" t="s">
        <v>695</v>
      </c>
      <c r="G900" t="s">
        <v>846</v>
      </c>
      <c r="H900" t="s">
        <v>2445</v>
      </c>
      <c r="I900" t="s">
        <v>2446</v>
      </c>
      <c r="J900" t="s">
        <v>1120</v>
      </c>
      <c r="K900" t="s">
        <v>1121</v>
      </c>
      <c r="L900" t="s">
        <v>3126</v>
      </c>
      <c r="M900" t="s">
        <v>703</v>
      </c>
      <c r="N900" t="s">
        <v>2445</v>
      </c>
      <c r="O900" t="s">
        <v>2446</v>
      </c>
      <c r="P900" t="s">
        <v>996</v>
      </c>
      <c r="Q900" t="s">
        <v>3222</v>
      </c>
      <c r="R900">
        <v>1995</v>
      </c>
      <c r="S900" t="s">
        <v>2322</v>
      </c>
      <c r="T900" t="s">
        <v>2322</v>
      </c>
      <c r="U900">
        <v>0</v>
      </c>
      <c r="V900" t="s">
        <v>1138</v>
      </c>
      <c r="W900" t="s">
        <v>1153</v>
      </c>
      <c r="Y900">
        <v>1</v>
      </c>
      <c r="AA900">
        <v>0</v>
      </c>
      <c r="AB900">
        <v>0</v>
      </c>
      <c r="AD900">
        <v>0</v>
      </c>
      <c r="AE900">
        <v>0</v>
      </c>
      <c r="AF900">
        <v>231024</v>
      </c>
      <c r="AG900">
        <v>231024</v>
      </c>
    </row>
    <row r="901" spans="1:33" hidden="1" x14ac:dyDescent="0.25">
      <c r="A901" t="s">
        <v>1194</v>
      </c>
      <c r="B901" t="s">
        <v>703</v>
      </c>
      <c r="C901" t="s">
        <v>163</v>
      </c>
      <c r="D901" t="s">
        <v>1117</v>
      </c>
      <c r="E901">
        <v>1995</v>
      </c>
      <c r="F901" t="s">
        <v>695</v>
      </c>
      <c r="G901" t="s">
        <v>846</v>
      </c>
      <c r="H901" t="s">
        <v>2445</v>
      </c>
      <c r="I901" t="s">
        <v>2446</v>
      </c>
      <c r="J901" t="s">
        <v>1120</v>
      </c>
      <c r="K901" t="s">
        <v>1121</v>
      </c>
      <c r="L901" t="s">
        <v>3126</v>
      </c>
      <c r="M901" t="s">
        <v>703</v>
      </c>
      <c r="N901" t="s">
        <v>2445</v>
      </c>
      <c r="O901" t="s">
        <v>2446</v>
      </c>
      <c r="P901" t="s">
        <v>1002</v>
      </c>
      <c r="Q901" t="s">
        <v>3223</v>
      </c>
      <c r="R901">
        <v>1996</v>
      </c>
      <c r="S901" t="s">
        <v>3224</v>
      </c>
      <c r="T901" t="s">
        <v>3225</v>
      </c>
      <c r="U901">
        <v>3.3</v>
      </c>
      <c r="V901" t="s">
        <v>1138</v>
      </c>
      <c r="W901" t="s">
        <v>1153</v>
      </c>
      <c r="Y901">
        <v>1</v>
      </c>
      <c r="AA901">
        <v>0</v>
      </c>
      <c r="AB901">
        <v>0</v>
      </c>
      <c r="AD901">
        <v>0</v>
      </c>
      <c r="AE901">
        <v>0</v>
      </c>
      <c r="AF901">
        <v>94969</v>
      </c>
      <c r="AG901">
        <v>94969</v>
      </c>
    </row>
    <row r="902" spans="1:33" hidden="1" x14ac:dyDescent="0.25">
      <c r="A902" t="s">
        <v>1194</v>
      </c>
      <c r="B902" t="s">
        <v>703</v>
      </c>
      <c r="C902" t="s">
        <v>163</v>
      </c>
      <c r="D902" t="s">
        <v>1117</v>
      </c>
      <c r="E902">
        <v>1995</v>
      </c>
      <c r="F902" t="s">
        <v>703</v>
      </c>
      <c r="G902" t="s">
        <v>846</v>
      </c>
      <c r="H902" t="s">
        <v>2445</v>
      </c>
      <c r="I902" t="s">
        <v>2446</v>
      </c>
      <c r="J902" t="s">
        <v>1120</v>
      </c>
      <c r="K902" t="s">
        <v>1121</v>
      </c>
      <c r="L902" t="s">
        <v>3126</v>
      </c>
      <c r="M902" t="s">
        <v>703</v>
      </c>
      <c r="N902" t="s">
        <v>2445</v>
      </c>
      <c r="O902" t="s">
        <v>2446</v>
      </c>
      <c r="P902" t="s">
        <v>1002</v>
      </c>
      <c r="Q902" t="s">
        <v>3226</v>
      </c>
      <c r="R902">
        <v>1996</v>
      </c>
      <c r="S902" t="s">
        <v>3224</v>
      </c>
      <c r="T902" t="s">
        <v>3225</v>
      </c>
      <c r="U902">
        <v>3.3</v>
      </c>
      <c r="V902" t="s">
        <v>1126</v>
      </c>
      <c r="W902" t="s">
        <v>1127</v>
      </c>
      <c r="Y902">
        <v>1</v>
      </c>
      <c r="AA902">
        <v>0</v>
      </c>
      <c r="AB902">
        <v>0</v>
      </c>
      <c r="AD902">
        <v>0</v>
      </c>
      <c r="AE902">
        <v>0</v>
      </c>
      <c r="AF902">
        <v>21374</v>
      </c>
      <c r="AG902">
        <v>21374</v>
      </c>
    </row>
    <row r="903" spans="1:33" hidden="1" x14ac:dyDescent="0.25">
      <c r="A903" t="s">
        <v>1194</v>
      </c>
      <c r="B903" t="s">
        <v>703</v>
      </c>
      <c r="C903" t="s">
        <v>163</v>
      </c>
      <c r="D903" t="s">
        <v>1117</v>
      </c>
      <c r="E903">
        <v>1996</v>
      </c>
      <c r="F903" t="s">
        <v>695</v>
      </c>
      <c r="G903" t="s">
        <v>846</v>
      </c>
      <c r="H903" t="s">
        <v>2445</v>
      </c>
      <c r="I903" t="s">
        <v>2446</v>
      </c>
      <c r="J903" t="s">
        <v>1120</v>
      </c>
      <c r="K903" t="s">
        <v>1121</v>
      </c>
      <c r="L903" t="s">
        <v>3203</v>
      </c>
      <c r="M903" t="s">
        <v>893</v>
      </c>
      <c r="N903" t="s">
        <v>2445</v>
      </c>
      <c r="O903" t="s">
        <v>2446</v>
      </c>
      <c r="P903" t="s">
        <v>1083</v>
      </c>
      <c r="Q903" t="s">
        <v>3227</v>
      </c>
      <c r="R903">
        <v>1997</v>
      </c>
      <c r="S903" t="s">
        <v>3228</v>
      </c>
      <c r="T903" t="s">
        <v>3228</v>
      </c>
      <c r="U903">
        <v>3.71</v>
      </c>
      <c r="V903" t="s">
        <v>1138</v>
      </c>
      <c r="W903" t="s">
        <v>1153</v>
      </c>
      <c r="Y903">
        <v>1</v>
      </c>
      <c r="AA903">
        <v>0</v>
      </c>
      <c r="AB903">
        <v>0</v>
      </c>
      <c r="AD903">
        <v>0</v>
      </c>
      <c r="AE903">
        <v>0</v>
      </c>
      <c r="AF903">
        <v>23000</v>
      </c>
      <c r="AG903">
        <v>23000</v>
      </c>
    </row>
    <row r="904" spans="1:33" hidden="1" x14ac:dyDescent="0.25">
      <c r="A904" t="s">
        <v>1194</v>
      </c>
      <c r="B904" t="s">
        <v>703</v>
      </c>
      <c r="C904" t="s">
        <v>163</v>
      </c>
      <c r="D904" t="s">
        <v>1117</v>
      </c>
      <c r="E904">
        <v>1996</v>
      </c>
      <c r="F904" t="s">
        <v>695</v>
      </c>
      <c r="G904" t="s">
        <v>846</v>
      </c>
      <c r="H904" t="s">
        <v>2445</v>
      </c>
      <c r="I904" t="s">
        <v>2446</v>
      </c>
      <c r="J904" t="s">
        <v>1120</v>
      </c>
      <c r="K904" t="s">
        <v>1121</v>
      </c>
      <c r="L904" t="s">
        <v>3126</v>
      </c>
      <c r="M904" t="s">
        <v>703</v>
      </c>
      <c r="N904" t="s">
        <v>2445</v>
      </c>
      <c r="O904" t="s">
        <v>2446</v>
      </c>
      <c r="P904" t="s">
        <v>996</v>
      </c>
      <c r="Q904" t="s">
        <v>3229</v>
      </c>
      <c r="R904">
        <v>1997</v>
      </c>
      <c r="S904" t="s">
        <v>3230</v>
      </c>
      <c r="T904" t="s">
        <v>3230</v>
      </c>
      <c r="U904">
        <v>2.4300000000000002</v>
      </c>
      <c r="V904" t="s">
        <v>1138</v>
      </c>
      <c r="W904" t="s">
        <v>1153</v>
      </c>
      <c r="Y904">
        <v>1</v>
      </c>
      <c r="AA904">
        <v>0</v>
      </c>
      <c r="AB904">
        <v>0</v>
      </c>
      <c r="AD904">
        <v>0</v>
      </c>
      <c r="AE904">
        <v>0</v>
      </c>
      <c r="AF904">
        <v>218040</v>
      </c>
      <c r="AG904">
        <v>218040</v>
      </c>
    </row>
    <row r="905" spans="1:33" hidden="1" x14ac:dyDescent="0.25">
      <c r="A905" t="s">
        <v>1194</v>
      </c>
      <c r="B905" t="s">
        <v>703</v>
      </c>
      <c r="C905" t="s">
        <v>163</v>
      </c>
      <c r="D905" t="s">
        <v>1117</v>
      </c>
      <c r="E905">
        <v>1996</v>
      </c>
      <c r="F905" t="s">
        <v>703</v>
      </c>
      <c r="G905" t="s">
        <v>846</v>
      </c>
      <c r="H905" t="s">
        <v>2445</v>
      </c>
      <c r="I905" t="s">
        <v>2446</v>
      </c>
      <c r="J905" t="s">
        <v>1120</v>
      </c>
      <c r="K905" t="s">
        <v>1121</v>
      </c>
      <c r="L905" t="s">
        <v>3203</v>
      </c>
      <c r="M905" t="s">
        <v>893</v>
      </c>
      <c r="N905" t="s">
        <v>2445</v>
      </c>
      <c r="O905" t="s">
        <v>2446</v>
      </c>
      <c r="P905" t="s">
        <v>1083</v>
      </c>
      <c r="Q905" t="s">
        <v>3231</v>
      </c>
      <c r="R905">
        <v>1997</v>
      </c>
      <c r="S905" t="s">
        <v>3232</v>
      </c>
      <c r="T905" t="s">
        <v>3232</v>
      </c>
      <c r="U905">
        <v>3.35</v>
      </c>
      <c r="V905" t="s">
        <v>1138</v>
      </c>
      <c r="W905" t="s">
        <v>1127</v>
      </c>
      <c r="X905" t="s">
        <v>3233</v>
      </c>
      <c r="Y905">
        <v>1</v>
      </c>
      <c r="Z905" t="s">
        <v>1132</v>
      </c>
      <c r="AA905">
        <v>24698</v>
      </c>
      <c r="AB905">
        <v>504</v>
      </c>
      <c r="AD905">
        <v>0</v>
      </c>
      <c r="AE905">
        <v>0</v>
      </c>
      <c r="AG905">
        <v>25202</v>
      </c>
    </row>
    <row r="906" spans="1:33" hidden="1" x14ac:dyDescent="0.25">
      <c r="A906" t="s">
        <v>1194</v>
      </c>
      <c r="B906" t="s">
        <v>703</v>
      </c>
      <c r="C906" t="s">
        <v>163</v>
      </c>
      <c r="D906" t="s">
        <v>1117</v>
      </c>
      <c r="E906">
        <v>1996</v>
      </c>
      <c r="F906" t="s">
        <v>703</v>
      </c>
      <c r="G906" t="s">
        <v>846</v>
      </c>
      <c r="H906" t="s">
        <v>2445</v>
      </c>
      <c r="I906" t="s">
        <v>2446</v>
      </c>
      <c r="J906" t="s">
        <v>1120</v>
      </c>
      <c r="K906" t="s">
        <v>1121</v>
      </c>
      <c r="L906" t="s">
        <v>3126</v>
      </c>
      <c r="M906" t="s">
        <v>703</v>
      </c>
      <c r="N906" t="s">
        <v>2445</v>
      </c>
      <c r="O906" t="s">
        <v>2446</v>
      </c>
      <c r="P906" t="s">
        <v>996</v>
      </c>
      <c r="Q906" t="s">
        <v>3234</v>
      </c>
      <c r="R906">
        <v>1997</v>
      </c>
      <c r="S906" t="s">
        <v>3235</v>
      </c>
      <c r="T906" t="s">
        <v>3235</v>
      </c>
      <c r="U906">
        <v>2.38</v>
      </c>
      <c r="V906" t="s">
        <v>1138</v>
      </c>
      <c r="W906" t="s">
        <v>1127</v>
      </c>
      <c r="X906" t="s">
        <v>3236</v>
      </c>
      <c r="Y906">
        <v>1</v>
      </c>
      <c r="Z906" t="s">
        <v>1132</v>
      </c>
      <c r="AA906">
        <v>25176</v>
      </c>
      <c r="AB906">
        <v>0</v>
      </c>
      <c r="AD906">
        <v>0</v>
      </c>
      <c r="AE906">
        <v>0</v>
      </c>
      <c r="AF906">
        <v>35845</v>
      </c>
      <c r="AG906">
        <v>61021</v>
      </c>
    </row>
    <row r="907" spans="1:33" hidden="1" x14ac:dyDescent="0.25">
      <c r="A907" t="s">
        <v>1194</v>
      </c>
      <c r="B907" t="s">
        <v>703</v>
      </c>
      <c r="C907" t="s">
        <v>163</v>
      </c>
      <c r="D907" t="s">
        <v>1117</v>
      </c>
      <c r="E907">
        <v>1997</v>
      </c>
      <c r="F907" t="s">
        <v>695</v>
      </c>
      <c r="G907" t="s">
        <v>846</v>
      </c>
      <c r="H907" t="s">
        <v>2445</v>
      </c>
      <c r="I907" t="s">
        <v>2446</v>
      </c>
      <c r="J907" t="s">
        <v>1120</v>
      </c>
      <c r="K907" t="s">
        <v>1121</v>
      </c>
      <c r="L907" t="s">
        <v>3126</v>
      </c>
      <c r="M907" t="s">
        <v>703</v>
      </c>
      <c r="N907" t="s">
        <v>2445</v>
      </c>
      <c r="O907" t="s">
        <v>2446</v>
      </c>
      <c r="P907" t="s">
        <v>996</v>
      </c>
      <c r="Q907" t="s">
        <v>3237</v>
      </c>
      <c r="R907">
        <v>1998</v>
      </c>
      <c r="S907" t="s">
        <v>3238</v>
      </c>
      <c r="T907" t="s">
        <v>1950</v>
      </c>
      <c r="U907">
        <v>3</v>
      </c>
      <c r="V907" t="s">
        <v>1138</v>
      </c>
      <c r="W907" t="s">
        <v>1153</v>
      </c>
      <c r="Y907">
        <v>1</v>
      </c>
      <c r="AA907">
        <v>0</v>
      </c>
      <c r="AB907">
        <v>0</v>
      </c>
      <c r="AD907">
        <v>0</v>
      </c>
      <c r="AE907">
        <v>0</v>
      </c>
      <c r="AF907">
        <v>244459</v>
      </c>
      <c r="AG907">
        <v>244459</v>
      </c>
    </row>
    <row r="908" spans="1:33" hidden="1" x14ac:dyDescent="0.25">
      <c r="A908" t="s">
        <v>1194</v>
      </c>
      <c r="B908" t="s">
        <v>703</v>
      </c>
      <c r="C908" t="s">
        <v>163</v>
      </c>
      <c r="D908" t="s">
        <v>1117</v>
      </c>
      <c r="E908">
        <v>1997</v>
      </c>
      <c r="F908" t="s">
        <v>703</v>
      </c>
      <c r="G908" t="s">
        <v>846</v>
      </c>
      <c r="H908" t="s">
        <v>2445</v>
      </c>
      <c r="I908" t="s">
        <v>2446</v>
      </c>
      <c r="J908" t="s">
        <v>1120</v>
      </c>
      <c r="K908" t="s">
        <v>1121</v>
      </c>
      <c r="L908" t="s">
        <v>3203</v>
      </c>
      <c r="M908" t="s">
        <v>893</v>
      </c>
      <c r="N908" t="s">
        <v>2445</v>
      </c>
      <c r="O908" t="s">
        <v>2446</v>
      </c>
      <c r="P908" t="s">
        <v>1083</v>
      </c>
      <c r="Q908" t="s">
        <v>3239</v>
      </c>
      <c r="R908">
        <v>1998</v>
      </c>
      <c r="S908" t="s">
        <v>3240</v>
      </c>
      <c r="T908" t="s">
        <v>3241</v>
      </c>
      <c r="U908">
        <v>12</v>
      </c>
      <c r="V908" t="s">
        <v>1138</v>
      </c>
      <c r="W908" t="s">
        <v>1127</v>
      </c>
      <c r="Y908">
        <v>1</v>
      </c>
      <c r="Z908" t="s">
        <v>1132</v>
      </c>
      <c r="AA908">
        <v>25080</v>
      </c>
      <c r="AB908">
        <v>0</v>
      </c>
      <c r="AD908">
        <v>0</v>
      </c>
      <c r="AE908">
        <v>0</v>
      </c>
      <c r="AG908">
        <v>25080</v>
      </c>
    </row>
    <row r="909" spans="1:33" hidden="1" x14ac:dyDescent="0.25">
      <c r="A909" t="s">
        <v>1194</v>
      </c>
      <c r="B909" t="s">
        <v>703</v>
      </c>
      <c r="C909" t="s">
        <v>163</v>
      </c>
      <c r="D909" t="s">
        <v>1117</v>
      </c>
      <c r="E909">
        <v>1997</v>
      </c>
      <c r="F909" t="s">
        <v>703</v>
      </c>
      <c r="G909" t="s">
        <v>846</v>
      </c>
      <c r="H909" t="s">
        <v>2445</v>
      </c>
      <c r="I909" t="s">
        <v>2446</v>
      </c>
      <c r="J909" t="s">
        <v>1120</v>
      </c>
      <c r="K909" t="s">
        <v>1121</v>
      </c>
      <c r="L909" t="s">
        <v>3126</v>
      </c>
      <c r="M909" t="s">
        <v>703</v>
      </c>
      <c r="N909" t="s">
        <v>2445</v>
      </c>
      <c r="O909" t="s">
        <v>2446</v>
      </c>
      <c r="P909" t="s">
        <v>1002</v>
      </c>
      <c r="Q909" t="s">
        <v>3242</v>
      </c>
      <c r="R909">
        <v>1998</v>
      </c>
      <c r="S909" t="s">
        <v>3243</v>
      </c>
      <c r="T909" t="s">
        <v>3244</v>
      </c>
      <c r="U909">
        <v>3.5</v>
      </c>
      <c r="V909" t="s">
        <v>1126</v>
      </c>
      <c r="W909" t="s">
        <v>1127</v>
      </c>
      <c r="X909" t="s">
        <v>3245</v>
      </c>
      <c r="Y909">
        <v>1</v>
      </c>
      <c r="Z909" t="s">
        <v>1132</v>
      </c>
      <c r="AA909">
        <v>24920</v>
      </c>
      <c r="AB909">
        <v>0</v>
      </c>
      <c r="AD909">
        <v>0</v>
      </c>
      <c r="AE909">
        <v>0</v>
      </c>
      <c r="AF909">
        <v>79620</v>
      </c>
      <c r="AG909">
        <v>104540</v>
      </c>
    </row>
    <row r="910" spans="1:33" hidden="1" x14ac:dyDescent="0.25">
      <c r="A910" t="s">
        <v>1194</v>
      </c>
      <c r="B910" t="s">
        <v>703</v>
      </c>
      <c r="C910" t="s">
        <v>163</v>
      </c>
      <c r="D910" t="s">
        <v>1117</v>
      </c>
      <c r="E910">
        <v>1998</v>
      </c>
      <c r="F910" t="s">
        <v>703</v>
      </c>
      <c r="G910" t="s">
        <v>846</v>
      </c>
      <c r="H910" t="s">
        <v>2445</v>
      </c>
      <c r="I910" t="s">
        <v>2446</v>
      </c>
      <c r="J910" t="s">
        <v>1120</v>
      </c>
      <c r="K910" t="s">
        <v>1121</v>
      </c>
      <c r="L910" t="s">
        <v>3203</v>
      </c>
      <c r="M910" t="s">
        <v>893</v>
      </c>
      <c r="N910" t="s">
        <v>2445</v>
      </c>
      <c r="O910" t="s">
        <v>2446</v>
      </c>
      <c r="P910" t="s">
        <v>1083</v>
      </c>
      <c r="Q910" t="s">
        <v>3246</v>
      </c>
      <c r="R910">
        <v>1999</v>
      </c>
      <c r="S910" t="s">
        <v>3247</v>
      </c>
      <c r="T910" t="s">
        <v>3247</v>
      </c>
      <c r="U910">
        <v>7.7</v>
      </c>
      <c r="V910" t="s">
        <v>1138</v>
      </c>
      <c r="W910" t="s">
        <v>1127</v>
      </c>
      <c r="X910" t="s">
        <v>3248</v>
      </c>
      <c r="Y910">
        <v>1</v>
      </c>
      <c r="Z910" t="s">
        <v>1132</v>
      </c>
      <c r="AA910">
        <v>25014</v>
      </c>
      <c r="AB910">
        <v>0</v>
      </c>
      <c r="AD910">
        <v>0</v>
      </c>
      <c r="AE910">
        <v>0</v>
      </c>
      <c r="AF910">
        <v>99759</v>
      </c>
      <c r="AG910">
        <v>124773</v>
      </c>
    </row>
    <row r="911" spans="1:33" hidden="1" x14ac:dyDescent="0.25">
      <c r="A911" t="s">
        <v>1194</v>
      </c>
      <c r="B911" t="s">
        <v>703</v>
      </c>
      <c r="C911" t="s">
        <v>163</v>
      </c>
      <c r="D911" t="s">
        <v>1117</v>
      </c>
      <c r="E911">
        <v>1998</v>
      </c>
      <c r="F911" t="s">
        <v>703</v>
      </c>
      <c r="G911" t="s">
        <v>846</v>
      </c>
      <c r="H911" t="s">
        <v>2445</v>
      </c>
      <c r="I911" t="s">
        <v>2446</v>
      </c>
      <c r="J911" t="s">
        <v>1120</v>
      </c>
      <c r="K911" t="s">
        <v>1121</v>
      </c>
      <c r="L911" t="s">
        <v>3126</v>
      </c>
      <c r="M911" t="s">
        <v>703</v>
      </c>
      <c r="N911" t="s">
        <v>2445</v>
      </c>
      <c r="O911" t="s">
        <v>2446</v>
      </c>
      <c r="P911" t="s">
        <v>1002</v>
      </c>
      <c r="Q911" t="s">
        <v>3249</v>
      </c>
      <c r="R911">
        <v>1999</v>
      </c>
      <c r="S911" t="s">
        <v>3250</v>
      </c>
      <c r="T911" t="s">
        <v>3250</v>
      </c>
      <c r="U911">
        <v>5.0999999999999996</v>
      </c>
      <c r="V911" t="s">
        <v>1138</v>
      </c>
      <c r="W911" t="s">
        <v>1127</v>
      </c>
      <c r="X911" t="s">
        <v>3251</v>
      </c>
      <c r="Y911">
        <v>1</v>
      </c>
      <c r="Z911" t="s">
        <v>1132</v>
      </c>
      <c r="AA911">
        <v>24926</v>
      </c>
      <c r="AB911">
        <v>252</v>
      </c>
      <c r="AD911">
        <v>0</v>
      </c>
      <c r="AE911">
        <v>0</v>
      </c>
      <c r="AF911">
        <v>206281</v>
      </c>
      <c r="AG911">
        <v>231459</v>
      </c>
    </row>
    <row r="912" spans="1:33" hidden="1" x14ac:dyDescent="0.25">
      <c r="A912" t="s">
        <v>1194</v>
      </c>
      <c r="B912" t="s">
        <v>703</v>
      </c>
      <c r="C912" t="s">
        <v>163</v>
      </c>
      <c r="D912" t="s">
        <v>1117</v>
      </c>
      <c r="E912">
        <v>1999</v>
      </c>
      <c r="F912" t="s">
        <v>695</v>
      </c>
      <c r="G912" t="s">
        <v>846</v>
      </c>
      <c r="H912" t="s">
        <v>2445</v>
      </c>
      <c r="I912" t="s">
        <v>2446</v>
      </c>
      <c r="J912" t="s">
        <v>1120</v>
      </c>
      <c r="K912" t="s">
        <v>1121</v>
      </c>
      <c r="L912" t="s">
        <v>3126</v>
      </c>
      <c r="M912" t="s">
        <v>703</v>
      </c>
      <c r="N912" t="s">
        <v>2445</v>
      </c>
      <c r="O912" t="s">
        <v>2446</v>
      </c>
      <c r="P912" t="s">
        <v>1002</v>
      </c>
      <c r="Q912" t="s">
        <v>3252</v>
      </c>
      <c r="R912">
        <v>2000</v>
      </c>
      <c r="S912" t="s">
        <v>3253</v>
      </c>
      <c r="T912" t="s">
        <v>3254</v>
      </c>
      <c r="U912">
        <v>4.5</v>
      </c>
      <c r="V912" t="s">
        <v>1138</v>
      </c>
      <c r="W912" t="s">
        <v>1153</v>
      </c>
      <c r="X912" t="s">
        <v>3255</v>
      </c>
      <c r="Y912">
        <v>1</v>
      </c>
      <c r="AA912">
        <v>0</v>
      </c>
      <c r="AB912">
        <v>0</v>
      </c>
      <c r="AD912">
        <v>0</v>
      </c>
      <c r="AE912">
        <v>0</v>
      </c>
      <c r="AF912">
        <v>236159</v>
      </c>
      <c r="AG912">
        <v>236159</v>
      </c>
    </row>
    <row r="913" spans="1:33" hidden="1" x14ac:dyDescent="0.25">
      <c r="A913" t="s">
        <v>1194</v>
      </c>
      <c r="B913" t="s">
        <v>703</v>
      </c>
      <c r="C913" t="s">
        <v>163</v>
      </c>
      <c r="D913" t="s">
        <v>1117</v>
      </c>
      <c r="E913">
        <v>1999</v>
      </c>
      <c r="F913" t="s">
        <v>703</v>
      </c>
      <c r="G913" t="s">
        <v>846</v>
      </c>
      <c r="H913" t="s">
        <v>2445</v>
      </c>
      <c r="I913" t="s">
        <v>2446</v>
      </c>
      <c r="J913" t="s">
        <v>1120</v>
      </c>
      <c r="K913" t="s">
        <v>1121</v>
      </c>
      <c r="L913" t="s">
        <v>3126</v>
      </c>
      <c r="M913" t="s">
        <v>703</v>
      </c>
      <c r="N913" t="s">
        <v>2445</v>
      </c>
      <c r="O913" t="s">
        <v>2446</v>
      </c>
      <c r="P913" t="s">
        <v>1002</v>
      </c>
      <c r="Q913" t="s">
        <v>3256</v>
      </c>
      <c r="R913">
        <v>2000</v>
      </c>
      <c r="S913" t="s">
        <v>3253</v>
      </c>
      <c r="T913" t="s">
        <v>3254</v>
      </c>
      <c r="U913">
        <v>4.5</v>
      </c>
      <c r="V913" t="s">
        <v>1126</v>
      </c>
      <c r="W913" t="s">
        <v>1127</v>
      </c>
      <c r="X913" t="s">
        <v>3255</v>
      </c>
      <c r="Y913">
        <v>1</v>
      </c>
      <c r="AA913">
        <v>0</v>
      </c>
      <c r="AB913">
        <v>0</v>
      </c>
      <c r="AD913">
        <v>0</v>
      </c>
      <c r="AE913">
        <v>0</v>
      </c>
      <c r="AF913">
        <v>236692</v>
      </c>
      <c r="AG913">
        <v>236692</v>
      </c>
    </row>
    <row r="914" spans="1:33" hidden="1" x14ac:dyDescent="0.25">
      <c r="A914" t="s">
        <v>1194</v>
      </c>
      <c r="B914" t="s">
        <v>703</v>
      </c>
      <c r="C914" t="s">
        <v>163</v>
      </c>
      <c r="D914" t="s">
        <v>1117</v>
      </c>
      <c r="E914">
        <v>2000</v>
      </c>
      <c r="F914" t="s">
        <v>695</v>
      </c>
      <c r="G914" t="s">
        <v>846</v>
      </c>
      <c r="H914" t="s">
        <v>2445</v>
      </c>
      <c r="I914" t="s">
        <v>2446</v>
      </c>
      <c r="J914" t="s">
        <v>1120</v>
      </c>
      <c r="K914" t="s">
        <v>1121</v>
      </c>
      <c r="L914" t="s">
        <v>3126</v>
      </c>
      <c r="M914" t="s">
        <v>703</v>
      </c>
      <c r="N914" t="s">
        <v>2445</v>
      </c>
      <c r="O914" t="s">
        <v>2446</v>
      </c>
      <c r="P914" t="s">
        <v>1002</v>
      </c>
      <c r="Q914" t="s">
        <v>3257</v>
      </c>
      <c r="R914">
        <v>2001</v>
      </c>
      <c r="S914" t="s">
        <v>3258</v>
      </c>
      <c r="T914" t="s">
        <v>3259</v>
      </c>
      <c r="U914">
        <v>4.5</v>
      </c>
      <c r="V914" t="s">
        <v>1138</v>
      </c>
      <c r="W914" t="s">
        <v>1153</v>
      </c>
      <c r="X914" t="s">
        <v>3260</v>
      </c>
      <c r="Y914">
        <v>1</v>
      </c>
      <c r="AA914">
        <v>0</v>
      </c>
      <c r="AB914">
        <v>0</v>
      </c>
      <c r="AD914">
        <v>0</v>
      </c>
      <c r="AE914">
        <v>0</v>
      </c>
      <c r="AF914">
        <v>243125</v>
      </c>
      <c r="AG914">
        <v>243125</v>
      </c>
    </row>
    <row r="915" spans="1:33" hidden="1" x14ac:dyDescent="0.25">
      <c r="A915" t="s">
        <v>1194</v>
      </c>
      <c r="B915" t="s">
        <v>703</v>
      </c>
      <c r="C915" t="s">
        <v>163</v>
      </c>
      <c r="D915" t="s">
        <v>1117</v>
      </c>
      <c r="E915">
        <v>2000</v>
      </c>
      <c r="F915" t="s">
        <v>703</v>
      </c>
      <c r="G915" t="s">
        <v>846</v>
      </c>
      <c r="H915" t="s">
        <v>2445</v>
      </c>
      <c r="I915" t="s">
        <v>2446</v>
      </c>
      <c r="J915" t="s">
        <v>1120</v>
      </c>
      <c r="K915" t="s">
        <v>1121</v>
      </c>
      <c r="L915" t="s">
        <v>3126</v>
      </c>
      <c r="M915" t="s">
        <v>703</v>
      </c>
      <c r="N915" t="s">
        <v>2445</v>
      </c>
      <c r="O915" t="s">
        <v>2446</v>
      </c>
      <c r="P915" t="s">
        <v>1002</v>
      </c>
      <c r="Q915" t="s">
        <v>3261</v>
      </c>
      <c r="R915">
        <v>2001</v>
      </c>
      <c r="S915" t="s">
        <v>3258</v>
      </c>
      <c r="T915" t="s">
        <v>3259</v>
      </c>
      <c r="U915">
        <v>4.5</v>
      </c>
      <c r="V915" t="s">
        <v>1126</v>
      </c>
      <c r="W915" t="s">
        <v>1127</v>
      </c>
      <c r="X915" t="s">
        <v>3262</v>
      </c>
      <c r="Y915">
        <v>1</v>
      </c>
      <c r="AA915">
        <v>0</v>
      </c>
      <c r="AB915">
        <v>0</v>
      </c>
      <c r="AD915">
        <v>0</v>
      </c>
      <c r="AE915">
        <v>0</v>
      </c>
      <c r="AF915">
        <v>249138</v>
      </c>
      <c r="AG915">
        <v>249138</v>
      </c>
    </row>
    <row r="916" spans="1:33" hidden="1" x14ac:dyDescent="0.25">
      <c r="A916" t="s">
        <v>1194</v>
      </c>
      <c r="B916" t="s">
        <v>703</v>
      </c>
      <c r="C916" t="s">
        <v>163</v>
      </c>
      <c r="D916" t="s">
        <v>1117</v>
      </c>
      <c r="E916">
        <v>2002</v>
      </c>
      <c r="F916" t="s">
        <v>695</v>
      </c>
      <c r="G916" t="s">
        <v>846</v>
      </c>
      <c r="H916" t="s">
        <v>2445</v>
      </c>
      <c r="I916" t="s">
        <v>2446</v>
      </c>
      <c r="J916" t="s">
        <v>1120</v>
      </c>
      <c r="K916" t="s">
        <v>1121</v>
      </c>
      <c r="L916" t="s">
        <v>3126</v>
      </c>
      <c r="M916" t="s">
        <v>703</v>
      </c>
      <c r="N916" t="s">
        <v>2445</v>
      </c>
      <c r="O916" t="s">
        <v>2446</v>
      </c>
      <c r="P916" t="s">
        <v>996</v>
      </c>
      <c r="Q916" t="s">
        <v>3263</v>
      </c>
      <c r="R916">
        <v>2003</v>
      </c>
      <c r="S916" t="s">
        <v>3264</v>
      </c>
      <c r="T916" t="s">
        <v>3265</v>
      </c>
      <c r="U916">
        <v>2.75</v>
      </c>
      <c r="V916" t="s">
        <v>1138</v>
      </c>
      <c r="W916" t="s">
        <v>1153</v>
      </c>
      <c r="Y916">
        <v>1</v>
      </c>
      <c r="AA916">
        <v>0</v>
      </c>
      <c r="AB916">
        <v>0</v>
      </c>
      <c r="AD916">
        <v>0</v>
      </c>
      <c r="AE916">
        <v>0</v>
      </c>
      <c r="AF916">
        <v>257000</v>
      </c>
      <c r="AG916">
        <v>257000</v>
      </c>
    </row>
    <row r="917" spans="1:33" hidden="1" x14ac:dyDescent="0.25">
      <c r="A917" t="s">
        <v>1194</v>
      </c>
      <c r="B917" t="s">
        <v>703</v>
      </c>
      <c r="C917" t="s">
        <v>163</v>
      </c>
      <c r="D917" t="s">
        <v>1117</v>
      </c>
      <c r="E917">
        <v>2002</v>
      </c>
      <c r="F917" t="s">
        <v>703</v>
      </c>
      <c r="G917" t="s">
        <v>846</v>
      </c>
      <c r="H917" t="s">
        <v>2445</v>
      </c>
      <c r="I917" t="s">
        <v>2446</v>
      </c>
      <c r="J917" t="s">
        <v>1120</v>
      </c>
      <c r="K917" t="s">
        <v>1121</v>
      </c>
      <c r="L917" t="s">
        <v>3203</v>
      </c>
      <c r="M917" t="s">
        <v>893</v>
      </c>
      <c r="N917" t="s">
        <v>2445</v>
      </c>
      <c r="O917" t="s">
        <v>2446</v>
      </c>
      <c r="P917" t="s">
        <v>1083</v>
      </c>
      <c r="Q917" t="s">
        <v>3266</v>
      </c>
      <c r="R917">
        <v>2003</v>
      </c>
      <c r="S917" t="s">
        <v>3267</v>
      </c>
      <c r="T917" t="s">
        <v>3267</v>
      </c>
      <c r="U917">
        <v>13</v>
      </c>
      <c r="V917" t="s">
        <v>1138</v>
      </c>
      <c r="W917" t="s">
        <v>1127</v>
      </c>
      <c r="X917" t="s">
        <v>3268</v>
      </c>
      <c r="Y917">
        <v>1</v>
      </c>
      <c r="Z917" t="s">
        <v>1132</v>
      </c>
      <c r="AA917">
        <v>15210</v>
      </c>
      <c r="AB917">
        <v>0</v>
      </c>
      <c r="AD917">
        <v>0</v>
      </c>
      <c r="AE917">
        <v>0</v>
      </c>
      <c r="AG917">
        <v>15210</v>
      </c>
    </row>
    <row r="918" spans="1:33" hidden="1" x14ac:dyDescent="0.25">
      <c r="A918" t="s">
        <v>1194</v>
      </c>
      <c r="B918" t="s">
        <v>703</v>
      </c>
      <c r="C918" t="s">
        <v>163</v>
      </c>
      <c r="D918" t="s">
        <v>1117</v>
      </c>
      <c r="E918">
        <v>2002</v>
      </c>
      <c r="F918" t="s">
        <v>703</v>
      </c>
      <c r="G918" t="s">
        <v>846</v>
      </c>
      <c r="H918" t="s">
        <v>2445</v>
      </c>
      <c r="I918" t="s">
        <v>2446</v>
      </c>
      <c r="J918" t="s">
        <v>1120</v>
      </c>
      <c r="K918" t="s">
        <v>1121</v>
      </c>
      <c r="L918" t="s">
        <v>3126</v>
      </c>
      <c r="M918" t="s">
        <v>703</v>
      </c>
      <c r="N918" t="s">
        <v>2445</v>
      </c>
      <c r="O918" t="s">
        <v>2446</v>
      </c>
      <c r="P918" t="s">
        <v>1002</v>
      </c>
      <c r="Q918" t="s">
        <v>3269</v>
      </c>
      <c r="R918">
        <v>2003</v>
      </c>
      <c r="S918" t="s">
        <v>3270</v>
      </c>
      <c r="T918" t="s">
        <v>1342</v>
      </c>
      <c r="U918">
        <v>3.14</v>
      </c>
      <c r="V918" t="s">
        <v>1126</v>
      </c>
      <c r="W918" t="s">
        <v>1127</v>
      </c>
      <c r="X918" t="s">
        <v>3271</v>
      </c>
      <c r="Y918">
        <v>1</v>
      </c>
      <c r="Z918" t="s">
        <v>1132</v>
      </c>
      <c r="AA918">
        <v>25042</v>
      </c>
      <c r="AB918">
        <v>0</v>
      </c>
      <c r="AD918">
        <v>0</v>
      </c>
      <c r="AE918">
        <v>0</v>
      </c>
      <c r="AF918">
        <v>25149</v>
      </c>
      <c r="AG918">
        <v>50191</v>
      </c>
    </row>
    <row r="919" spans="1:33" hidden="1" x14ac:dyDescent="0.25">
      <c r="A919" t="s">
        <v>1194</v>
      </c>
      <c r="B919" t="s">
        <v>703</v>
      </c>
      <c r="C919" t="s">
        <v>163</v>
      </c>
      <c r="D919" t="s">
        <v>1117</v>
      </c>
      <c r="E919">
        <v>2002</v>
      </c>
      <c r="F919" t="s">
        <v>703</v>
      </c>
      <c r="G919" t="s">
        <v>846</v>
      </c>
      <c r="H919" t="s">
        <v>2445</v>
      </c>
      <c r="I919" t="s">
        <v>2446</v>
      </c>
      <c r="J919" t="s">
        <v>1120</v>
      </c>
      <c r="K919" t="s">
        <v>1121</v>
      </c>
      <c r="L919" t="s">
        <v>3126</v>
      </c>
      <c r="M919" t="s">
        <v>703</v>
      </c>
      <c r="N919" t="s">
        <v>2445</v>
      </c>
      <c r="O919" t="s">
        <v>2446</v>
      </c>
      <c r="P919" t="s">
        <v>1002</v>
      </c>
      <c r="Q919" t="s">
        <v>3272</v>
      </c>
      <c r="R919">
        <v>2003</v>
      </c>
      <c r="S919" t="s">
        <v>3273</v>
      </c>
      <c r="T919" t="s">
        <v>3274</v>
      </c>
      <c r="U919">
        <v>4.2</v>
      </c>
      <c r="V919" t="s">
        <v>1126</v>
      </c>
      <c r="W919" t="s">
        <v>1127</v>
      </c>
      <c r="X919" t="s">
        <v>3275</v>
      </c>
      <c r="Y919">
        <v>1</v>
      </c>
      <c r="Z919" t="s">
        <v>1132</v>
      </c>
      <c r="AA919">
        <v>25050</v>
      </c>
      <c r="AB919">
        <v>0</v>
      </c>
      <c r="AD919">
        <v>0</v>
      </c>
      <c r="AE919">
        <v>0</v>
      </c>
      <c r="AF919">
        <v>15601</v>
      </c>
      <c r="AG919">
        <v>40651</v>
      </c>
    </row>
    <row r="920" spans="1:33" hidden="1" x14ac:dyDescent="0.25">
      <c r="A920" t="s">
        <v>1194</v>
      </c>
      <c r="B920" t="s">
        <v>703</v>
      </c>
      <c r="C920" t="s">
        <v>163</v>
      </c>
      <c r="D920" t="s">
        <v>1117</v>
      </c>
      <c r="E920">
        <v>2002</v>
      </c>
      <c r="F920" t="s">
        <v>703</v>
      </c>
      <c r="G920" t="s">
        <v>846</v>
      </c>
      <c r="H920" t="s">
        <v>2445</v>
      </c>
      <c r="I920" t="s">
        <v>2446</v>
      </c>
      <c r="J920" t="s">
        <v>1120</v>
      </c>
      <c r="K920" t="s">
        <v>1121</v>
      </c>
      <c r="L920" t="s">
        <v>3126</v>
      </c>
      <c r="M920" t="s">
        <v>703</v>
      </c>
      <c r="N920" t="s">
        <v>2445</v>
      </c>
      <c r="O920" t="s">
        <v>2446</v>
      </c>
      <c r="P920" t="s">
        <v>996</v>
      </c>
      <c r="Q920" t="s">
        <v>3276</v>
      </c>
      <c r="R920">
        <v>2003</v>
      </c>
      <c r="S920" t="s">
        <v>3277</v>
      </c>
      <c r="T920" t="s">
        <v>3278</v>
      </c>
      <c r="U920">
        <v>1.3</v>
      </c>
      <c r="V920" t="s">
        <v>1138</v>
      </c>
      <c r="W920" t="s">
        <v>1127</v>
      </c>
      <c r="Y920">
        <v>1</v>
      </c>
      <c r="AA920">
        <v>0</v>
      </c>
      <c r="AB920">
        <v>0</v>
      </c>
      <c r="AD920">
        <v>0</v>
      </c>
      <c r="AE920">
        <v>0</v>
      </c>
      <c r="AF920">
        <v>94367</v>
      </c>
      <c r="AG920">
        <v>94367</v>
      </c>
    </row>
    <row r="921" spans="1:33" hidden="1" x14ac:dyDescent="0.25">
      <c r="A921" t="s">
        <v>1194</v>
      </c>
      <c r="B921" t="s">
        <v>703</v>
      </c>
      <c r="C921" t="s">
        <v>163</v>
      </c>
      <c r="D921" t="s">
        <v>1117</v>
      </c>
      <c r="E921">
        <v>2002</v>
      </c>
      <c r="F921" t="s">
        <v>703</v>
      </c>
      <c r="G921" t="s">
        <v>846</v>
      </c>
      <c r="H921" t="s">
        <v>2445</v>
      </c>
      <c r="I921" t="s">
        <v>2446</v>
      </c>
      <c r="J921" t="s">
        <v>1120</v>
      </c>
      <c r="K921" t="s">
        <v>1121</v>
      </c>
      <c r="L921" t="s">
        <v>3126</v>
      </c>
      <c r="M921" t="s">
        <v>901</v>
      </c>
      <c r="P921" t="s">
        <v>1002</v>
      </c>
      <c r="Q921" t="s">
        <v>3279</v>
      </c>
      <c r="R921">
        <v>2003</v>
      </c>
      <c r="S921" t="s">
        <v>3280</v>
      </c>
      <c r="T921" t="s">
        <v>3280</v>
      </c>
      <c r="U921">
        <v>6.23</v>
      </c>
      <c r="V921" t="s">
        <v>1126</v>
      </c>
      <c r="W921" t="s">
        <v>1127</v>
      </c>
      <c r="Y921">
        <v>1</v>
      </c>
      <c r="AA921">
        <v>0</v>
      </c>
      <c r="AB921">
        <v>0</v>
      </c>
      <c r="AD921">
        <v>0</v>
      </c>
      <c r="AE921">
        <v>0</v>
      </c>
      <c r="AF921">
        <v>11000</v>
      </c>
      <c r="AG921">
        <v>11000</v>
      </c>
    </row>
    <row r="922" spans="1:33" hidden="1" x14ac:dyDescent="0.25">
      <c r="A922" t="s">
        <v>1194</v>
      </c>
      <c r="B922" t="s">
        <v>703</v>
      </c>
      <c r="C922" t="s">
        <v>163</v>
      </c>
      <c r="D922" t="s">
        <v>1117</v>
      </c>
      <c r="E922">
        <v>2003</v>
      </c>
      <c r="F922" t="s">
        <v>695</v>
      </c>
      <c r="G922" t="s">
        <v>846</v>
      </c>
      <c r="H922" t="s">
        <v>2445</v>
      </c>
      <c r="I922" t="s">
        <v>2446</v>
      </c>
      <c r="J922" t="s">
        <v>1120</v>
      </c>
      <c r="K922" t="s">
        <v>1121</v>
      </c>
      <c r="L922" t="s">
        <v>3203</v>
      </c>
      <c r="M922" t="s">
        <v>893</v>
      </c>
      <c r="N922" t="s">
        <v>2445</v>
      </c>
      <c r="O922" t="s">
        <v>2446</v>
      </c>
      <c r="P922" t="s">
        <v>1083</v>
      </c>
      <c r="Q922" t="s">
        <v>3281</v>
      </c>
      <c r="R922">
        <v>2004</v>
      </c>
      <c r="S922" t="s">
        <v>3282</v>
      </c>
      <c r="T922" t="s">
        <v>3282</v>
      </c>
      <c r="U922">
        <v>13.86</v>
      </c>
      <c r="V922" t="s">
        <v>1138</v>
      </c>
      <c r="W922" t="s">
        <v>1153</v>
      </c>
      <c r="Y922">
        <v>1</v>
      </c>
      <c r="AA922">
        <v>0</v>
      </c>
      <c r="AB922">
        <v>0</v>
      </c>
      <c r="AD922">
        <v>0</v>
      </c>
      <c r="AE922">
        <v>0</v>
      </c>
      <c r="AF922">
        <v>65308</v>
      </c>
      <c r="AG922">
        <v>65308</v>
      </c>
    </row>
    <row r="923" spans="1:33" hidden="1" x14ac:dyDescent="0.25">
      <c r="A923" t="s">
        <v>1194</v>
      </c>
      <c r="B923" t="s">
        <v>703</v>
      </c>
      <c r="C923" t="s">
        <v>163</v>
      </c>
      <c r="D923" t="s">
        <v>1117</v>
      </c>
      <c r="E923">
        <v>2003</v>
      </c>
      <c r="F923" t="s">
        <v>695</v>
      </c>
      <c r="G923" t="s">
        <v>846</v>
      </c>
      <c r="H923" t="s">
        <v>2445</v>
      </c>
      <c r="I923" t="s">
        <v>2446</v>
      </c>
      <c r="J923" t="s">
        <v>1120</v>
      </c>
      <c r="K923" t="s">
        <v>1121</v>
      </c>
      <c r="L923" t="s">
        <v>3126</v>
      </c>
      <c r="M923" t="s">
        <v>703</v>
      </c>
      <c r="N923" t="s">
        <v>2445</v>
      </c>
      <c r="O923" t="s">
        <v>2446</v>
      </c>
      <c r="P923" t="s">
        <v>996</v>
      </c>
      <c r="Q923" t="s">
        <v>3283</v>
      </c>
      <c r="R923">
        <v>2004</v>
      </c>
      <c r="S923" t="s">
        <v>3284</v>
      </c>
      <c r="T923" t="s">
        <v>3285</v>
      </c>
      <c r="U923">
        <v>2.8</v>
      </c>
      <c r="V923" t="s">
        <v>1138</v>
      </c>
      <c r="W923" t="s">
        <v>1153</v>
      </c>
      <c r="X923" t="s">
        <v>3286</v>
      </c>
      <c r="Y923">
        <v>1</v>
      </c>
      <c r="AA923">
        <v>0</v>
      </c>
      <c r="AB923">
        <v>0</v>
      </c>
      <c r="AD923">
        <v>0</v>
      </c>
      <c r="AE923">
        <v>0</v>
      </c>
      <c r="AF923">
        <v>214000</v>
      </c>
      <c r="AG923">
        <v>214000</v>
      </c>
    </row>
    <row r="924" spans="1:33" hidden="1" x14ac:dyDescent="0.25">
      <c r="A924" t="s">
        <v>1194</v>
      </c>
      <c r="B924" t="s">
        <v>703</v>
      </c>
      <c r="C924" t="s">
        <v>163</v>
      </c>
      <c r="D924" t="s">
        <v>1117</v>
      </c>
      <c r="E924">
        <v>2003</v>
      </c>
      <c r="F924" t="s">
        <v>703</v>
      </c>
      <c r="G924" t="s">
        <v>846</v>
      </c>
      <c r="H924" t="s">
        <v>2445</v>
      </c>
      <c r="I924" t="s">
        <v>2446</v>
      </c>
      <c r="J924" t="s">
        <v>1120</v>
      </c>
      <c r="K924" t="s">
        <v>1121</v>
      </c>
      <c r="L924" t="s">
        <v>3126</v>
      </c>
      <c r="M924" t="s">
        <v>703</v>
      </c>
      <c r="N924" t="s">
        <v>2445</v>
      </c>
      <c r="O924" t="s">
        <v>2446</v>
      </c>
      <c r="P924" t="s">
        <v>996</v>
      </c>
      <c r="Q924" t="s">
        <v>3287</v>
      </c>
      <c r="R924">
        <v>2004</v>
      </c>
      <c r="S924" t="s">
        <v>3284</v>
      </c>
      <c r="T924" t="s">
        <v>3285</v>
      </c>
      <c r="U924">
        <v>2.8</v>
      </c>
      <c r="V924" t="s">
        <v>1138</v>
      </c>
      <c r="W924" t="s">
        <v>1127</v>
      </c>
      <c r="X924" t="s">
        <v>3288</v>
      </c>
      <c r="Y924">
        <v>1</v>
      </c>
      <c r="AA924">
        <v>0</v>
      </c>
      <c r="AB924">
        <v>0</v>
      </c>
      <c r="AD924">
        <v>0</v>
      </c>
      <c r="AE924">
        <v>0</v>
      </c>
      <c r="AF924">
        <v>395945</v>
      </c>
      <c r="AG924">
        <v>395945</v>
      </c>
    </row>
    <row r="925" spans="1:33" hidden="1" x14ac:dyDescent="0.25">
      <c r="A925" t="s">
        <v>1194</v>
      </c>
      <c r="B925" t="s">
        <v>703</v>
      </c>
      <c r="C925" t="s">
        <v>163</v>
      </c>
      <c r="D925" t="s">
        <v>1117</v>
      </c>
      <c r="E925">
        <v>2003</v>
      </c>
      <c r="F925" t="s">
        <v>703</v>
      </c>
      <c r="G925" t="s">
        <v>846</v>
      </c>
      <c r="H925" t="s">
        <v>2445</v>
      </c>
      <c r="I925" t="s">
        <v>2446</v>
      </c>
      <c r="J925" t="s">
        <v>1120</v>
      </c>
      <c r="K925" t="s">
        <v>1121</v>
      </c>
      <c r="L925" t="s">
        <v>3126</v>
      </c>
      <c r="M925" t="s">
        <v>703</v>
      </c>
      <c r="N925" t="s">
        <v>2445</v>
      </c>
      <c r="O925" t="s">
        <v>2446</v>
      </c>
      <c r="P925" t="s">
        <v>1002</v>
      </c>
      <c r="Q925" t="s">
        <v>3289</v>
      </c>
      <c r="R925">
        <v>2004</v>
      </c>
      <c r="S925" t="s">
        <v>2059</v>
      </c>
      <c r="T925" t="s">
        <v>2059</v>
      </c>
      <c r="U925">
        <v>4.25</v>
      </c>
      <c r="V925" t="s">
        <v>1126</v>
      </c>
      <c r="W925" t="s">
        <v>1127</v>
      </c>
      <c r="Y925">
        <v>1</v>
      </c>
      <c r="AA925">
        <v>0</v>
      </c>
      <c r="AB925">
        <v>0</v>
      </c>
      <c r="AD925">
        <v>0</v>
      </c>
      <c r="AE925">
        <v>0</v>
      </c>
      <c r="AF925">
        <v>55023</v>
      </c>
      <c r="AG925">
        <v>55023</v>
      </c>
    </row>
    <row r="926" spans="1:33" hidden="1" x14ac:dyDescent="0.25">
      <c r="A926" t="s">
        <v>1194</v>
      </c>
      <c r="B926" t="s">
        <v>703</v>
      </c>
      <c r="C926" t="s">
        <v>163</v>
      </c>
      <c r="D926" t="s">
        <v>1117</v>
      </c>
      <c r="E926">
        <v>2004</v>
      </c>
      <c r="F926" t="s">
        <v>695</v>
      </c>
      <c r="G926" t="s">
        <v>846</v>
      </c>
      <c r="H926" t="s">
        <v>2445</v>
      </c>
      <c r="I926" t="s">
        <v>2446</v>
      </c>
      <c r="J926" t="s">
        <v>1120</v>
      </c>
      <c r="K926" t="s">
        <v>1121</v>
      </c>
      <c r="L926" t="s">
        <v>3126</v>
      </c>
      <c r="M926" t="s">
        <v>703</v>
      </c>
      <c r="N926" t="s">
        <v>2445</v>
      </c>
      <c r="O926" t="s">
        <v>2446</v>
      </c>
      <c r="P926" t="s">
        <v>996</v>
      </c>
      <c r="Q926" t="s">
        <v>3290</v>
      </c>
      <c r="R926">
        <v>2005</v>
      </c>
      <c r="S926" t="s">
        <v>3291</v>
      </c>
      <c r="T926" t="s">
        <v>3292</v>
      </c>
      <c r="U926">
        <v>2.5</v>
      </c>
      <c r="V926" t="s">
        <v>1138</v>
      </c>
      <c r="W926" t="s">
        <v>1153</v>
      </c>
      <c r="X926" t="s">
        <v>3293</v>
      </c>
      <c r="Y926">
        <v>1</v>
      </c>
      <c r="AA926">
        <v>0</v>
      </c>
      <c r="AB926">
        <v>0</v>
      </c>
      <c r="AD926">
        <v>0</v>
      </c>
      <c r="AE926">
        <v>0</v>
      </c>
      <c r="AF926">
        <v>135000</v>
      </c>
      <c r="AG926">
        <v>135000</v>
      </c>
    </row>
    <row r="927" spans="1:33" hidden="1" x14ac:dyDescent="0.25">
      <c r="A927" t="s">
        <v>1194</v>
      </c>
      <c r="B927" t="s">
        <v>703</v>
      </c>
      <c r="C927" t="s">
        <v>163</v>
      </c>
      <c r="D927" t="s">
        <v>1117</v>
      </c>
      <c r="E927">
        <v>2004</v>
      </c>
      <c r="F927" t="s">
        <v>695</v>
      </c>
      <c r="G927" t="s">
        <v>846</v>
      </c>
      <c r="H927" t="s">
        <v>2445</v>
      </c>
      <c r="I927" t="s">
        <v>2446</v>
      </c>
      <c r="J927" t="s">
        <v>1120</v>
      </c>
      <c r="K927" t="s">
        <v>1121</v>
      </c>
      <c r="L927" t="s">
        <v>3126</v>
      </c>
      <c r="M927" t="s">
        <v>703</v>
      </c>
      <c r="N927" t="s">
        <v>2445</v>
      </c>
      <c r="O927" t="s">
        <v>2446</v>
      </c>
      <c r="P927" t="s">
        <v>1002</v>
      </c>
      <c r="Q927" t="s">
        <v>3294</v>
      </c>
      <c r="R927">
        <v>2005</v>
      </c>
      <c r="S927" t="s">
        <v>3295</v>
      </c>
      <c r="T927" t="s">
        <v>3296</v>
      </c>
      <c r="U927">
        <v>3.7</v>
      </c>
      <c r="V927" t="s">
        <v>1138</v>
      </c>
      <c r="W927" t="s">
        <v>1153</v>
      </c>
      <c r="X927" t="s">
        <v>3297</v>
      </c>
      <c r="Y927">
        <v>1</v>
      </c>
      <c r="AA927">
        <v>0</v>
      </c>
      <c r="AB927">
        <v>0</v>
      </c>
      <c r="AD927">
        <v>0</v>
      </c>
      <c r="AE927">
        <v>0</v>
      </c>
      <c r="AF927">
        <v>106806</v>
      </c>
      <c r="AG927">
        <v>106806</v>
      </c>
    </row>
    <row r="928" spans="1:33" hidden="1" x14ac:dyDescent="0.25">
      <c r="A928" t="s">
        <v>1194</v>
      </c>
      <c r="B928" t="s">
        <v>703</v>
      </c>
      <c r="C928" t="s">
        <v>163</v>
      </c>
      <c r="D928" t="s">
        <v>1117</v>
      </c>
      <c r="E928">
        <v>2004</v>
      </c>
      <c r="F928" t="s">
        <v>703</v>
      </c>
      <c r="G928" t="s">
        <v>846</v>
      </c>
      <c r="H928" t="s">
        <v>2445</v>
      </c>
      <c r="I928" t="s">
        <v>2446</v>
      </c>
      <c r="J928" t="s">
        <v>1120</v>
      </c>
      <c r="K928" t="s">
        <v>1121</v>
      </c>
      <c r="L928" t="s">
        <v>3126</v>
      </c>
      <c r="M928" t="s">
        <v>703</v>
      </c>
      <c r="N928" t="s">
        <v>2445</v>
      </c>
      <c r="O928" t="s">
        <v>2446</v>
      </c>
      <c r="P928" t="s">
        <v>996</v>
      </c>
      <c r="Q928" t="s">
        <v>3298</v>
      </c>
      <c r="R928">
        <v>2005</v>
      </c>
      <c r="S928" t="s">
        <v>3299</v>
      </c>
      <c r="T928" t="s">
        <v>3292</v>
      </c>
      <c r="U928">
        <v>2</v>
      </c>
      <c r="V928" t="s">
        <v>1138</v>
      </c>
      <c r="W928" t="s">
        <v>1127</v>
      </c>
      <c r="X928" t="s">
        <v>3293</v>
      </c>
      <c r="Y928">
        <v>1</v>
      </c>
      <c r="AA928">
        <v>0</v>
      </c>
      <c r="AB928">
        <v>0</v>
      </c>
      <c r="AD928">
        <v>0</v>
      </c>
      <c r="AE928">
        <v>0</v>
      </c>
      <c r="AF928">
        <v>160000</v>
      </c>
      <c r="AG928">
        <v>160000</v>
      </c>
    </row>
    <row r="929" spans="1:33" hidden="1" x14ac:dyDescent="0.25">
      <c r="A929" t="s">
        <v>1194</v>
      </c>
      <c r="B929" t="s">
        <v>703</v>
      </c>
      <c r="C929" t="s">
        <v>163</v>
      </c>
      <c r="D929" t="s">
        <v>1117</v>
      </c>
      <c r="E929">
        <v>2004</v>
      </c>
      <c r="F929" t="s">
        <v>703</v>
      </c>
      <c r="G929" t="s">
        <v>846</v>
      </c>
      <c r="H929" t="s">
        <v>2445</v>
      </c>
      <c r="I929" t="s">
        <v>2446</v>
      </c>
      <c r="J929" t="s">
        <v>1120</v>
      </c>
      <c r="K929" t="s">
        <v>1121</v>
      </c>
      <c r="L929" t="s">
        <v>3126</v>
      </c>
      <c r="M929" t="s">
        <v>703</v>
      </c>
      <c r="N929" t="s">
        <v>2445</v>
      </c>
      <c r="O929" t="s">
        <v>2446</v>
      </c>
      <c r="P929" t="s">
        <v>1002</v>
      </c>
      <c r="Q929" t="s">
        <v>3300</v>
      </c>
      <c r="R929">
        <v>2005</v>
      </c>
      <c r="S929" t="s">
        <v>3295</v>
      </c>
      <c r="T929" t="s">
        <v>3301</v>
      </c>
      <c r="U929">
        <v>4</v>
      </c>
      <c r="V929" t="s">
        <v>1126</v>
      </c>
      <c r="W929" t="s">
        <v>1127</v>
      </c>
      <c r="X929" t="s">
        <v>3293</v>
      </c>
      <c r="Y929">
        <v>1</v>
      </c>
      <c r="AA929">
        <v>0</v>
      </c>
      <c r="AB929">
        <v>0</v>
      </c>
      <c r="AD929">
        <v>0</v>
      </c>
      <c r="AE929">
        <v>0</v>
      </c>
      <c r="AF929">
        <v>118070</v>
      </c>
      <c r="AG929">
        <v>118070</v>
      </c>
    </row>
    <row r="930" spans="1:33" hidden="1" x14ac:dyDescent="0.25">
      <c r="A930" t="s">
        <v>1194</v>
      </c>
      <c r="B930" t="s">
        <v>703</v>
      </c>
      <c r="C930" t="s">
        <v>163</v>
      </c>
      <c r="D930" t="s">
        <v>1117</v>
      </c>
      <c r="E930">
        <v>2005</v>
      </c>
      <c r="F930" t="s">
        <v>695</v>
      </c>
      <c r="G930" t="s">
        <v>846</v>
      </c>
      <c r="H930" t="s">
        <v>2445</v>
      </c>
      <c r="I930" t="s">
        <v>2446</v>
      </c>
      <c r="J930" t="s">
        <v>1120</v>
      </c>
      <c r="K930" t="s">
        <v>1121</v>
      </c>
      <c r="L930" t="s">
        <v>3126</v>
      </c>
      <c r="M930" t="s">
        <v>703</v>
      </c>
      <c r="N930" t="s">
        <v>2445</v>
      </c>
      <c r="O930" t="s">
        <v>2446</v>
      </c>
      <c r="P930" t="s">
        <v>996</v>
      </c>
      <c r="Q930" t="s">
        <v>3302</v>
      </c>
      <c r="R930">
        <v>2006</v>
      </c>
      <c r="S930" t="s">
        <v>3303</v>
      </c>
      <c r="T930" t="s">
        <v>3304</v>
      </c>
      <c r="U930">
        <v>3</v>
      </c>
      <c r="V930" t="s">
        <v>1138</v>
      </c>
      <c r="W930" t="s">
        <v>1153</v>
      </c>
      <c r="X930" t="s">
        <v>3305</v>
      </c>
      <c r="Y930">
        <v>1</v>
      </c>
      <c r="AA930">
        <v>0</v>
      </c>
      <c r="AB930">
        <v>0</v>
      </c>
      <c r="AD930">
        <v>0</v>
      </c>
      <c r="AE930">
        <v>0</v>
      </c>
      <c r="AF930">
        <v>318230</v>
      </c>
      <c r="AG930">
        <v>318230</v>
      </c>
    </row>
    <row r="931" spans="1:33" hidden="1" x14ac:dyDescent="0.25">
      <c r="A931" t="s">
        <v>1194</v>
      </c>
      <c r="B931" t="s">
        <v>703</v>
      </c>
      <c r="C931" t="s">
        <v>163</v>
      </c>
      <c r="D931" t="s">
        <v>1117</v>
      </c>
      <c r="E931">
        <v>2005</v>
      </c>
      <c r="F931" t="s">
        <v>703</v>
      </c>
      <c r="G931" t="s">
        <v>846</v>
      </c>
      <c r="H931" t="s">
        <v>2445</v>
      </c>
      <c r="I931" t="s">
        <v>2446</v>
      </c>
      <c r="J931" t="s">
        <v>1120</v>
      </c>
      <c r="K931" t="s">
        <v>1121</v>
      </c>
      <c r="L931" t="s">
        <v>3126</v>
      </c>
      <c r="M931" t="s">
        <v>703</v>
      </c>
      <c r="N931" t="s">
        <v>2445</v>
      </c>
      <c r="O931" t="s">
        <v>2446</v>
      </c>
      <c r="P931" t="s">
        <v>996</v>
      </c>
      <c r="Q931" t="s">
        <v>3306</v>
      </c>
      <c r="R931">
        <v>2006</v>
      </c>
      <c r="S931" t="s">
        <v>3307</v>
      </c>
      <c r="T931" t="s">
        <v>3308</v>
      </c>
      <c r="U931">
        <v>2.5</v>
      </c>
      <c r="V931" t="s">
        <v>1138</v>
      </c>
      <c r="W931" t="s">
        <v>1127</v>
      </c>
      <c r="Y931">
        <v>1</v>
      </c>
      <c r="AA931">
        <v>0</v>
      </c>
      <c r="AB931">
        <v>0</v>
      </c>
      <c r="AD931">
        <v>0</v>
      </c>
      <c r="AE931">
        <v>0</v>
      </c>
      <c r="AF931">
        <v>92648</v>
      </c>
      <c r="AG931">
        <v>92648</v>
      </c>
    </row>
    <row r="932" spans="1:33" hidden="1" x14ac:dyDescent="0.25">
      <c r="A932" t="s">
        <v>1194</v>
      </c>
      <c r="B932" t="s">
        <v>703</v>
      </c>
      <c r="C932" t="s">
        <v>163</v>
      </c>
      <c r="D932" t="s">
        <v>1117</v>
      </c>
      <c r="E932">
        <v>2006</v>
      </c>
      <c r="F932" t="s">
        <v>695</v>
      </c>
      <c r="G932" t="s">
        <v>846</v>
      </c>
      <c r="H932" t="s">
        <v>2445</v>
      </c>
      <c r="I932" t="s">
        <v>2446</v>
      </c>
      <c r="J932" t="s">
        <v>1120</v>
      </c>
      <c r="K932" t="s">
        <v>1121</v>
      </c>
      <c r="L932" t="s">
        <v>3126</v>
      </c>
      <c r="M932" t="s">
        <v>703</v>
      </c>
      <c r="N932" t="s">
        <v>2445</v>
      </c>
      <c r="O932" t="s">
        <v>2446</v>
      </c>
      <c r="P932" t="s">
        <v>996</v>
      </c>
      <c r="Q932" t="s">
        <v>3309</v>
      </c>
      <c r="R932">
        <v>2007</v>
      </c>
      <c r="S932" t="s">
        <v>3310</v>
      </c>
      <c r="T932" t="s">
        <v>2085</v>
      </c>
      <c r="U932">
        <v>1.47</v>
      </c>
      <c r="V932" t="s">
        <v>1138</v>
      </c>
      <c r="W932" t="s">
        <v>1153</v>
      </c>
      <c r="X932" t="s">
        <v>3311</v>
      </c>
      <c r="Y932">
        <v>1</v>
      </c>
      <c r="AA932">
        <v>0</v>
      </c>
      <c r="AB932">
        <v>0</v>
      </c>
      <c r="AD932">
        <v>0</v>
      </c>
      <c r="AE932">
        <v>0</v>
      </c>
      <c r="AF932">
        <v>135000</v>
      </c>
      <c r="AG932">
        <v>135000</v>
      </c>
    </row>
    <row r="933" spans="1:33" hidden="1" x14ac:dyDescent="0.25">
      <c r="A933" t="s">
        <v>1194</v>
      </c>
      <c r="B933" t="s">
        <v>703</v>
      </c>
      <c r="C933" t="s">
        <v>163</v>
      </c>
      <c r="D933" t="s">
        <v>1117</v>
      </c>
      <c r="E933">
        <v>2006</v>
      </c>
      <c r="F933" t="s">
        <v>695</v>
      </c>
      <c r="G933" t="s">
        <v>846</v>
      </c>
      <c r="H933" t="s">
        <v>2445</v>
      </c>
      <c r="I933" t="s">
        <v>2446</v>
      </c>
      <c r="J933" t="s">
        <v>1120</v>
      </c>
      <c r="K933" t="s">
        <v>1121</v>
      </c>
      <c r="L933" t="s">
        <v>3126</v>
      </c>
      <c r="M933" t="s">
        <v>703</v>
      </c>
      <c r="N933" t="s">
        <v>2445</v>
      </c>
      <c r="O933" t="s">
        <v>2446</v>
      </c>
      <c r="P933" t="s">
        <v>1002</v>
      </c>
      <c r="Q933" t="s">
        <v>3312</v>
      </c>
      <c r="R933">
        <v>2007</v>
      </c>
      <c r="S933" t="s">
        <v>3313</v>
      </c>
      <c r="T933" t="s">
        <v>2748</v>
      </c>
      <c r="U933">
        <v>4.5</v>
      </c>
      <c r="V933" t="s">
        <v>1126</v>
      </c>
      <c r="W933" t="s">
        <v>1153</v>
      </c>
      <c r="Y933">
        <v>1</v>
      </c>
      <c r="AA933">
        <v>0</v>
      </c>
      <c r="AB933">
        <v>0</v>
      </c>
      <c r="AD933">
        <v>0</v>
      </c>
      <c r="AE933">
        <v>0</v>
      </c>
      <c r="AF933">
        <v>17000</v>
      </c>
      <c r="AG933">
        <v>17000</v>
      </c>
    </row>
    <row r="934" spans="1:33" hidden="1" x14ac:dyDescent="0.25">
      <c r="A934" t="s">
        <v>1194</v>
      </c>
      <c r="B934" t="s">
        <v>703</v>
      </c>
      <c r="C934" t="s">
        <v>163</v>
      </c>
      <c r="D934" t="s">
        <v>1117</v>
      </c>
      <c r="E934">
        <v>2006</v>
      </c>
      <c r="F934" t="s">
        <v>703</v>
      </c>
      <c r="G934" t="s">
        <v>846</v>
      </c>
      <c r="H934" t="s">
        <v>2445</v>
      </c>
      <c r="I934" t="s">
        <v>2446</v>
      </c>
      <c r="J934" t="s">
        <v>1120</v>
      </c>
      <c r="K934" t="s">
        <v>1121</v>
      </c>
      <c r="L934" t="s">
        <v>3126</v>
      </c>
      <c r="M934" t="s">
        <v>703</v>
      </c>
      <c r="N934" t="s">
        <v>2445</v>
      </c>
      <c r="O934" t="s">
        <v>2446</v>
      </c>
      <c r="P934" t="s">
        <v>996</v>
      </c>
      <c r="Q934" t="s">
        <v>3314</v>
      </c>
      <c r="R934">
        <v>2007</v>
      </c>
      <c r="S934" t="s">
        <v>3315</v>
      </c>
      <c r="T934" t="s">
        <v>3316</v>
      </c>
      <c r="U934">
        <v>1.83</v>
      </c>
      <c r="V934" t="s">
        <v>1138</v>
      </c>
      <c r="W934" t="s">
        <v>1127</v>
      </c>
      <c r="X934" t="s">
        <v>3317</v>
      </c>
      <c r="Y934">
        <v>1</v>
      </c>
      <c r="AA934">
        <v>0</v>
      </c>
      <c r="AB934">
        <v>0</v>
      </c>
      <c r="AD934">
        <v>0</v>
      </c>
      <c r="AE934">
        <v>0</v>
      </c>
      <c r="AF934">
        <v>196166</v>
      </c>
      <c r="AG934">
        <v>196166</v>
      </c>
    </row>
    <row r="935" spans="1:33" hidden="1" x14ac:dyDescent="0.25">
      <c r="A935" t="s">
        <v>1194</v>
      </c>
      <c r="B935" t="s">
        <v>703</v>
      </c>
      <c r="C935" t="s">
        <v>163</v>
      </c>
      <c r="D935" t="s">
        <v>1117</v>
      </c>
      <c r="E935">
        <v>2006</v>
      </c>
      <c r="F935" t="s">
        <v>703</v>
      </c>
      <c r="G935" t="s">
        <v>846</v>
      </c>
      <c r="H935" t="s">
        <v>2445</v>
      </c>
      <c r="I935" t="s">
        <v>2446</v>
      </c>
      <c r="J935" t="s">
        <v>1120</v>
      </c>
      <c r="K935" t="s">
        <v>1121</v>
      </c>
      <c r="L935" t="s">
        <v>3126</v>
      </c>
      <c r="M935" t="s">
        <v>703</v>
      </c>
      <c r="N935" t="s">
        <v>2445</v>
      </c>
      <c r="O935" t="s">
        <v>2446</v>
      </c>
      <c r="P935" t="s">
        <v>1002</v>
      </c>
      <c r="Q935" t="s">
        <v>3318</v>
      </c>
      <c r="R935">
        <v>2007</v>
      </c>
      <c r="S935" t="s">
        <v>3319</v>
      </c>
      <c r="T935" t="s">
        <v>2748</v>
      </c>
      <c r="U935">
        <v>3.18</v>
      </c>
      <c r="V935" t="s">
        <v>1126</v>
      </c>
      <c r="W935" t="s">
        <v>1127</v>
      </c>
      <c r="X935" t="s">
        <v>3317</v>
      </c>
      <c r="Y935">
        <v>1</v>
      </c>
      <c r="AA935">
        <v>0</v>
      </c>
      <c r="AB935">
        <v>0</v>
      </c>
      <c r="AD935">
        <v>0</v>
      </c>
      <c r="AE935">
        <v>0</v>
      </c>
      <c r="AF935">
        <v>73509</v>
      </c>
      <c r="AG935">
        <v>73509</v>
      </c>
    </row>
    <row r="936" spans="1:33" hidden="1" x14ac:dyDescent="0.25">
      <c r="A936" t="s">
        <v>1194</v>
      </c>
      <c r="B936" t="s">
        <v>703</v>
      </c>
      <c r="C936" t="s">
        <v>163</v>
      </c>
      <c r="D936" t="s">
        <v>1117</v>
      </c>
      <c r="E936">
        <v>2007</v>
      </c>
      <c r="F936" t="s">
        <v>703</v>
      </c>
      <c r="G936" t="s">
        <v>846</v>
      </c>
      <c r="H936" t="s">
        <v>2445</v>
      </c>
      <c r="I936" t="s">
        <v>2446</v>
      </c>
      <c r="J936" t="s">
        <v>1120</v>
      </c>
      <c r="K936" t="s">
        <v>1121</v>
      </c>
      <c r="L936" t="s">
        <v>3126</v>
      </c>
      <c r="M936" t="s">
        <v>703</v>
      </c>
      <c r="N936" t="s">
        <v>2445</v>
      </c>
      <c r="O936" t="s">
        <v>2446</v>
      </c>
      <c r="P936" t="s">
        <v>1002</v>
      </c>
      <c r="Q936" t="s">
        <v>3320</v>
      </c>
      <c r="R936">
        <v>2008</v>
      </c>
      <c r="S936" t="s">
        <v>3321</v>
      </c>
      <c r="T936" t="s">
        <v>3321</v>
      </c>
      <c r="U936">
        <v>4</v>
      </c>
      <c r="V936" t="s">
        <v>1126</v>
      </c>
      <c r="W936" t="s">
        <v>1127</v>
      </c>
      <c r="Y936">
        <v>1</v>
      </c>
      <c r="AA936">
        <v>0</v>
      </c>
      <c r="AB936">
        <v>0</v>
      </c>
      <c r="AD936">
        <v>0</v>
      </c>
      <c r="AE936">
        <v>0</v>
      </c>
      <c r="AF936">
        <v>29600</v>
      </c>
      <c r="AG936">
        <v>29600</v>
      </c>
    </row>
    <row r="937" spans="1:33" hidden="1" x14ac:dyDescent="0.25">
      <c r="A937" t="s">
        <v>1194</v>
      </c>
      <c r="B937" t="s">
        <v>703</v>
      </c>
      <c r="C937" t="s">
        <v>163</v>
      </c>
      <c r="D937" t="s">
        <v>1117</v>
      </c>
      <c r="E937">
        <v>2008</v>
      </c>
      <c r="F937" t="s">
        <v>703</v>
      </c>
      <c r="G937" t="s">
        <v>846</v>
      </c>
      <c r="H937" t="s">
        <v>2445</v>
      </c>
      <c r="I937" t="s">
        <v>2446</v>
      </c>
      <c r="J937" t="s">
        <v>1120</v>
      </c>
      <c r="K937" t="s">
        <v>1121</v>
      </c>
      <c r="L937" t="s">
        <v>3126</v>
      </c>
      <c r="M937" t="s">
        <v>703</v>
      </c>
      <c r="N937" t="s">
        <v>2445</v>
      </c>
      <c r="O937" t="s">
        <v>2446</v>
      </c>
      <c r="P937" t="s">
        <v>996</v>
      </c>
      <c r="Q937" t="s">
        <v>3322</v>
      </c>
      <c r="R937">
        <v>2009</v>
      </c>
      <c r="S937" t="s">
        <v>2350</v>
      </c>
      <c r="T937" t="s">
        <v>1545</v>
      </c>
      <c r="U937">
        <v>1.75</v>
      </c>
      <c r="V937" t="s">
        <v>1126</v>
      </c>
      <c r="W937" t="s">
        <v>1127</v>
      </c>
      <c r="Y937">
        <v>1</v>
      </c>
      <c r="AA937">
        <v>0</v>
      </c>
      <c r="AB937">
        <v>0</v>
      </c>
      <c r="AD937">
        <v>0</v>
      </c>
      <c r="AE937">
        <v>0</v>
      </c>
      <c r="AF937">
        <v>431745</v>
      </c>
      <c r="AG937">
        <v>431745</v>
      </c>
    </row>
    <row r="938" spans="1:33" hidden="1" x14ac:dyDescent="0.25">
      <c r="A938" t="s">
        <v>1194</v>
      </c>
      <c r="B938" t="s">
        <v>703</v>
      </c>
      <c r="C938" t="s">
        <v>163</v>
      </c>
      <c r="D938" t="s">
        <v>1117</v>
      </c>
      <c r="E938">
        <v>2009</v>
      </c>
      <c r="F938" t="s">
        <v>695</v>
      </c>
      <c r="G938" t="s">
        <v>846</v>
      </c>
      <c r="H938" t="s">
        <v>2445</v>
      </c>
      <c r="I938" t="s">
        <v>2446</v>
      </c>
      <c r="J938" t="s">
        <v>1120</v>
      </c>
      <c r="K938" t="s">
        <v>1121</v>
      </c>
      <c r="L938" t="s">
        <v>3126</v>
      </c>
      <c r="M938" t="s">
        <v>703</v>
      </c>
      <c r="N938" t="s">
        <v>2445</v>
      </c>
      <c r="O938" t="s">
        <v>2446</v>
      </c>
      <c r="P938" t="s">
        <v>996</v>
      </c>
      <c r="Q938" t="s">
        <v>3323</v>
      </c>
      <c r="R938">
        <v>2010</v>
      </c>
      <c r="S938" t="s">
        <v>3324</v>
      </c>
      <c r="T938" t="s">
        <v>3324</v>
      </c>
      <c r="U938">
        <v>2</v>
      </c>
      <c r="V938" t="s">
        <v>1126</v>
      </c>
      <c r="W938" t="s">
        <v>1153</v>
      </c>
      <c r="X938" t="s">
        <v>3325</v>
      </c>
      <c r="Y938">
        <v>1</v>
      </c>
      <c r="AA938">
        <v>0</v>
      </c>
      <c r="AB938">
        <v>0</v>
      </c>
      <c r="AD938">
        <v>0</v>
      </c>
      <c r="AE938">
        <v>0</v>
      </c>
      <c r="AF938">
        <v>241945</v>
      </c>
      <c r="AG938">
        <v>241945</v>
      </c>
    </row>
    <row r="939" spans="1:33" hidden="1" x14ac:dyDescent="0.25">
      <c r="A939" t="s">
        <v>1194</v>
      </c>
      <c r="B939" t="s">
        <v>703</v>
      </c>
      <c r="C939" t="s">
        <v>163</v>
      </c>
      <c r="D939" t="s">
        <v>1117</v>
      </c>
      <c r="E939">
        <v>2009</v>
      </c>
      <c r="F939" t="s">
        <v>703</v>
      </c>
      <c r="G939" t="s">
        <v>846</v>
      </c>
      <c r="H939" t="s">
        <v>2445</v>
      </c>
      <c r="I939" t="s">
        <v>2446</v>
      </c>
      <c r="J939" t="s">
        <v>1120</v>
      </c>
      <c r="K939" t="s">
        <v>1121</v>
      </c>
      <c r="L939" t="s">
        <v>3126</v>
      </c>
      <c r="M939" t="s">
        <v>703</v>
      </c>
      <c r="N939" t="s">
        <v>2445</v>
      </c>
      <c r="O939" t="s">
        <v>2446</v>
      </c>
      <c r="P939" t="s">
        <v>1002</v>
      </c>
      <c r="Q939" t="s">
        <v>3326</v>
      </c>
      <c r="R939">
        <v>2010</v>
      </c>
      <c r="S939" t="s">
        <v>2571</v>
      </c>
      <c r="T939" t="s">
        <v>3327</v>
      </c>
      <c r="U939">
        <v>3</v>
      </c>
      <c r="V939" t="s">
        <v>1126</v>
      </c>
      <c r="W939" t="s">
        <v>1127</v>
      </c>
      <c r="X939" t="s">
        <v>3328</v>
      </c>
      <c r="Y939">
        <v>1</v>
      </c>
      <c r="AA939">
        <v>0</v>
      </c>
      <c r="AB939">
        <v>0</v>
      </c>
      <c r="AD939">
        <v>0</v>
      </c>
      <c r="AE939">
        <v>0</v>
      </c>
      <c r="AF939">
        <v>263210</v>
      </c>
      <c r="AG939">
        <v>263210</v>
      </c>
    </row>
    <row r="940" spans="1:33" hidden="1" x14ac:dyDescent="0.25">
      <c r="A940" t="s">
        <v>1194</v>
      </c>
      <c r="B940" t="s">
        <v>703</v>
      </c>
      <c r="C940" t="s">
        <v>163</v>
      </c>
      <c r="D940" t="s">
        <v>1117</v>
      </c>
      <c r="E940">
        <v>2010</v>
      </c>
      <c r="F940" t="s">
        <v>695</v>
      </c>
      <c r="G940" t="s">
        <v>846</v>
      </c>
      <c r="H940" t="s">
        <v>2445</v>
      </c>
      <c r="I940" t="s">
        <v>2446</v>
      </c>
      <c r="J940" t="s">
        <v>1120</v>
      </c>
      <c r="K940" t="s">
        <v>1121</v>
      </c>
      <c r="L940" t="s">
        <v>3126</v>
      </c>
      <c r="M940" t="s">
        <v>703</v>
      </c>
      <c r="N940" t="s">
        <v>2445</v>
      </c>
      <c r="O940" t="s">
        <v>2446</v>
      </c>
      <c r="P940" t="s">
        <v>996</v>
      </c>
      <c r="Q940" t="s">
        <v>3329</v>
      </c>
      <c r="R940">
        <v>2011</v>
      </c>
      <c r="S940" t="s">
        <v>3330</v>
      </c>
      <c r="T940" t="s">
        <v>3331</v>
      </c>
      <c r="U940">
        <v>4</v>
      </c>
      <c r="V940" t="s">
        <v>1126</v>
      </c>
      <c r="W940" t="s">
        <v>1153</v>
      </c>
      <c r="X940" t="s">
        <v>3332</v>
      </c>
      <c r="Y940">
        <v>1</v>
      </c>
      <c r="AA940">
        <v>0</v>
      </c>
      <c r="AB940">
        <v>0</v>
      </c>
      <c r="AD940">
        <v>0</v>
      </c>
      <c r="AE940">
        <v>0</v>
      </c>
      <c r="AF940">
        <v>240000</v>
      </c>
      <c r="AG940">
        <v>240000</v>
      </c>
    </row>
    <row r="941" spans="1:33" hidden="1" x14ac:dyDescent="0.25">
      <c r="A941" t="s">
        <v>1194</v>
      </c>
      <c r="B941" t="s">
        <v>703</v>
      </c>
      <c r="C941" t="s">
        <v>163</v>
      </c>
      <c r="D941" t="s">
        <v>1117</v>
      </c>
      <c r="E941">
        <v>2010</v>
      </c>
      <c r="F941" t="s">
        <v>703</v>
      </c>
      <c r="G941" t="s">
        <v>846</v>
      </c>
      <c r="H941" t="s">
        <v>2445</v>
      </c>
      <c r="I941" t="s">
        <v>2446</v>
      </c>
      <c r="J941" t="s">
        <v>1120</v>
      </c>
      <c r="K941" t="s">
        <v>1121</v>
      </c>
      <c r="L941" t="s">
        <v>3126</v>
      </c>
      <c r="M941" t="s">
        <v>703</v>
      </c>
      <c r="N941" t="s">
        <v>2445</v>
      </c>
      <c r="O941" t="s">
        <v>2446</v>
      </c>
      <c r="P941" t="s">
        <v>1002</v>
      </c>
      <c r="Q941" t="s">
        <v>3333</v>
      </c>
      <c r="R941">
        <v>2011</v>
      </c>
      <c r="S941" t="s">
        <v>3330</v>
      </c>
      <c r="T941" t="s">
        <v>3331</v>
      </c>
      <c r="U941">
        <v>4</v>
      </c>
      <c r="V941" t="s">
        <v>1126</v>
      </c>
      <c r="W941" t="s">
        <v>1127</v>
      </c>
      <c r="Y941">
        <v>1</v>
      </c>
      <c r="AA941">
        <v>0</v>
      </c>
      <c r="AB941">
        <v>0</v>
      </c>
      <c r="AD941">
        <v>0</v>
      </c>
      <c r="AE941">
        <v>0</v>
      </c>
      <c r="AF941">
        <v>9700</v>
      </c>
      <c r="AG941">
        <v>9700</v>
      </c>
    </row>
    <row r="942" spans="1:33" hidden="1" x14ac:dyDescent="0.25">
      <c r="A942" t="s">
        <v>1194</v>
      </c>
      <c r="B942" t="s">
        <v>703</v>
      </c>
      <c r="C942" t="s">
        <v>163</v>
      </c>
      <c r="D942" t="s">
        <v>1117</v>
      </c>
      <c r="E942">
        <v>2011</v>
      </c>
      <c r="F942" t="s">
        <v>695</v>
      </c>
      <c r="G942" t="s">
        <v>846</v>
      </c>
      <c r="H942" t="s">
        <v>2445</v>
      </c>
      <c r="I942" t="s">
        <v>2446</v>
      </c>
      <c r="J942" t="s">
        <v>1120</v>
      </c>
      <c r="K942" t="s">
        <v>1121</v>
      </c>
      <c r="L942" t="s">
        <v>3203</v>
      </c>
      <c r="M942" t="s">
        <v>893</v>
      </c>
      <c r="N942" t="s">
        <v>2445</v>
      </c>
      <c r="O942" t="s">
        <v>2446</v>
      </c>
      <c r="P942" t="s">
        <v>1083</v>
      </c>
      <c r="Q942" t="s">
        <v>3334</v>
      </c>
      <c r="R942">
        <v>2012</v>
      </c>
      <c r="S942" t="s">
        <v>3335</v>
      </c>
      <c r="T942" t="s">
        <v>3335</v>
      </c>
      <c r="U942">
        <v>10.61</v>
      </c>
      <c r="V942" t="s">
        <v>1138</v>
      </c>
      <c r="W942" t="s">
        <v>1153</v>
      </c>
      <c r="Y942">
        <v>1</v>
      </c>
      <c r="AA942">
        <v>0</v>
      </c>
      <c r="AB942">
        <v>0</v>
      </c>
      <c r="AD942">
        <v>0</v>
      </c>
      <c r="AE942">
        <v>0</v>
      </c>
      <c r="AF942">
        <v>68200</v>
      </c>
      <c r="AG942">
        <v>68200</v>
      </c>
    </row>
    <row r="943" spans="1:33" hidden="1" x14ac:dyDescent="0.25">
      <c r="A943" t="s">
        <v>1194</v>
      </c>
      <c r="B943" t="s">
        <v>703</v>
      </c>
      <c r="C943" t="s">
        <v>163</v>
      </c>
      <c r="D943" t="s">
        <v>1117</v>
      </c>
      <c r="E943">
        <v>2011</v>
      </c>
      <c r="F943" t="s">
        <v>695</v>
      </c>
      <c r="G943" t="s">
        <v>846</v>
      </c>
      <c r="H943" t="s">
        <v>2445</v>
      </c>
      <c r="I943" t="s">
        <v>2446</v>
      </c>
      <c r="J943" t="s">
        <v>1120</v>
      </c>
      <c r="K943" t="s">
        <v>1121</v>
      </c>
      <c r="L943" t="s">
        <v>3126</v>
      </c>
      <c r="M943" t="s">
        <v>703</v>
      </c>
      <c r="N943" t="s">
        <v>2445</v>
      </c>
      <c r="O943" t="s">
        <v>2446</v>
      </c>
      <c r="P943" t="s">
        <v>996</v>
      </c>
      <c r="Q943" t="s">
        <v>3336</v>
      </c>
      <c r="R943">
        <v>2012</v>
      </c>
      <c r="S943" t="s">
        <v>3337</v>
      </c>
      <c r="T943" t="s">
        <v>3337</v>
      </c>
      <c r="U943">
        <v>2.5099999999999998</v>
      </c>
      <c r="V943" t="s">
        <v>1138</v>
      </c>
      <c r="W943" t="s">
        <v>1153</v>
      </c>
      <c r="Y943">
        <v>1</v>
      </c>
      <c r="AA943">
        <v>0</v>
      </c>
      <c r="AB943">
        <v>0</v>
      </c>
      <c r="AD943">
        <v>0</v>
      </c>
      <c r="AE943">
        <v>0</v>
      </c>
      <c r="AF943">
        <v>100000</v>
      </c>
      <c r="AG943">
        <v>100000</v>
      </c>
    </row>
    <row r="944" spans="1:33" hidden="1" x14ac:dyDescent="0.25">
      <c r="A944" t="s">
        <v>1194</v>
      </c>
      <c r="B944" t="s">
        <v>703</v>
      </c>
      <c r="C944" t="s">
        <v>163</v>
      </c>
      <c r="D944" t="s">
        <v>1117</v>
      </c>
      <c r="E944">
        <v>2011</v>
      </c>
      <c r="F944" t="s">
        <v>695</v>
      </c>
      <c r="G944" t="s">
        <v>846</v>
      </c>
      <c r="H944" t="s">
        <v>2445</v>
      </c>
      <c r="I944" t="s">
        <v>2446</v>
      </c>
      <c r="J944" t="s">
        <v>1120</v>
      </c>
      <c r="K944" t="s">
        <v>1121</v>
      </c>
      <c r="L944" t="s">
        <v>3126</v>
      </c>
      <c r="M944" t="s">
        <v>703</v>
      </c>
      <c r="N944" t="s">
        <v>2445</v>
      </c>
      <c r="O944" t="s">
        <v>2446</v>
      </c>
      <c r="P944" t="s">
        <v>996</v>
      </c>
      <c r="Q944" t="s">
        <v>3338</v>
      </c>
      <c r="R944">
        <v>2012</v>
      </c>
      <c r="S944" t="s">
        <v>3339</v>
      </c>
      <c r="T944" t="s">
        <v>3339</v>
      </c>
      <c r="U944">
        <v>3.19</v>
      </c>
      <c r="V944" t="s">
        <v>1138</v>
      </c>
      <c r="W944" t="s">
        <v>1153</v>
      </c>
      <c r="Y944">
        <v>1</v>
      </c>
      <c r="AA944">
        <v>0</v>
      </c>
      <c r="AB944">
        <v>0</v>
      </c>
      <c r="AD944">
        <v>0</v>
      </c>
      <c r="AE944">
        <v>0</v>
      </c>
      <c r="AF944">
        <v>110000</v>
      </c>
      <c r="AG944">
        <v>110000</v>
      </c>
    </row>
    <row r="945" spans="1:33" hidden="1" x14ac:dyDescent="0.25">
      <c r="A945" t="s">
        <v>1194</v>
      </c>
      <c r="B945" t="s">
        <v>703</v>
      </c>
      <c r="C945" t="s">
        <v>163</v>
      </c>
      <c r="D945" t="s">
        <v>1117</v>
      </c>
      <c r="E945">
        <v>2011</v>
      </c>
      <c r="F945" t="s">
        <v>695</v>
      </c>
      <c r="G945" t="s">
        <v>846</v>
      </c>
      <c r="H945" t="s">
        <v>2445</v>
      </c>
      <c r="I945" t="s">
        <v>2446</v>
      </c>
      <c r="J945" t="s">
        <v>1120</v>
      </c>
      <c r="K945" t="s">
        <v>1121</v>
      </c>
      <c r="L945" t="s">
        <v>3126</v>
      </c>
      <c r="M945" t="s">
        <v>703</v>
      </c>
      <c r="N945" t="s">
        <v>2445</v>
      </c>
      <c r="O945" t="s">
        <v>2446</v>
      </c>
      <c r="P945" t="s">
        <v>996</v>
      </c>
      <c r="Q945" t="s">
        <v>3340</v>
      </c>
      <c r="R945">
        <v>2012</v>
      </c>
      <c r="S945" t="s">
        <v>1683</v>
      </c>
      <c r="T945" t="s">
        <v>1683</v>
      </c>
      <c r="U945">
        <v>1.99</v>
      </c>
      <c r="V945" t="s">
        <v>1138</v>
      </c>
      <c r="W945" t="s">
        <v>1153</v>
      </c>
      <c r="Y945">
        <v>1</v>
      </c>
      <c r="AA945">
        <v>0</v>
      </c>
      <c r="AB945">
        <v>0</v>
      </c>
      <c r="AD945">
        <v>0</v>
      </c>
      <c r="AE945">
        <v>0</v>
      </c>
      <c r="AF945">
        <v>36000</v>
      </c>
      <c r="AG945">
        <v>36000</v>
      </c>
    </row>
    <row r="946" spans="1:33" hidden="1" x14ac:dyDescent="0.25">
      <c r="A946" t="s">
        <v>1194</v>
      </c>
      <c r="B946" t="s">
        <v>703</v>
      </c>
      <c r="C946" t="s">
        <v>163</v>
      </c>
      <c r="D946" t="s">
        <v>1117</v>
      </c>
      <c r="E946">
        <v>2011</v>
      </c>
      <c r="F946" t="s">
        <v>703</v>
      </c>
      <c r="G946" t="s">
        <v>846</v>
      </c>
      <c r="H946" t="s">
        <v>2445</v>
      </c>
      <c r="I946" t="s">
        <v>2446</v>
      </c>
      <c r="J946" t="s">
        <v>1120</v>
      </c>
      <c r="K946" t="s">
        <v>1121</v>
      </c>
      <c r="L946" t="s">
        <v>3126</v>
      </c>
      <c r="M946" t="s">
        <v>703</v>
      </c>
      <c r="N946" t="s">
        <v>2445</v>
      </c>
      <c r="O946" t="s">
        <v>2446</v>
      </c>
      <c r="P946" t="s">
        <v>996</v>
      </c>
      <c r="Q946" t="s">
        <v>3341</v>
      </c>
      <c r="R946">
        <v>2012</v>
      </c>
      <c r="S946" t="s">
        <v>3342</v>
      </c>
      <c r="T946" t="s">
        <v>2770</v>
      </c>
      <c r="V946" t="s">
        <v>1138</v>
      </c>
      <c r="W946" t="s">
        <v>1127</v>
      </c>
      <c r="Y946">
        <v>1</v>
      </c>
      <c r="AA946">
        <v>0</v>
      </c>
      <c r="AB946">
        <v>0</v>
      </c>
      <c r="AD946">
        <v>0</v>
      </c>
      <c r="AE946">
        <v>0</v>
      </c>
      <c r="AF946">
        <v>88900</v>
      </c>
      <c r="AG946">
        <v>88900</v>
      </c>
    </row>
    <row r="947" spans="1:33" hidden="1" x14ac:dyDescent="0.25">
      <c r="A947" t="s">
        <v>1194</v>
      </c>
      <c r="B947" t="s">
        <v>703</v>
      </c>
      <c r="C947" t="s">
        <v>163</v>
      </c>
      <c r="D947" t="s">
        <v>1117</v>
      </c>
      <c r="E947">
        <v>2012</v>
      </c>
      <c r="F947" t="s">
        <v>695</v>
      </c>
      <c r="G947" t="s">
        <v>846</v>
      </c>
      <c r="H947" t="s">
        <v>2445</v>
      </c>
      <c r="I947" t="s">
        <v>2446</v>
      </c>
      <c r="J947" t="s">
        <v>1120</v>
      </c>
      <c r="K947" t="s">
        <v>1121</v>
      </c>
      <c r="L947" t="s">
        <v>3203</v>
      </c>
      <c r="M947" t="s">
        <v>893</v>
      </c>
      <c r="N947" t="s">
        <v>2445</v>
      </c>
      <c r="O947" t="s">
        <v>2446</v>
      </c>
      <c r="P947" t="s">
        <v>1083</v>
      </c>
      <c r="Q947" t="s">
        <v>3343</v>
      </c>
      <c r="R947">
        <v>2013</v>
      </c>
      <c r="S947" t="s">
        <v>2161</v>
      </c>
      <c r="T947" t="s">
        <v>2161</v>
      </c>
      <c r="U947">
        <v>9.1</v>
      </c>
      <c r="V947" t="s">
        <v>1138</v>
      </c>
      <c r="W947" t="s">
        <v>1153</v>
      </c>
      <c r="Y947">
        <v>1</v>
      </c>
      <c r="AA947">
        <v>0</v>
      </c>
      <c r="AB947">
        <v>0</v>
      </c>
      <c r="AD947">
        <v>0</v>
      </c>
      <c r="AE947">
        <v>0</v>
      </c>
      <c r="AF947">
        <v>60506</v>
      </c>
      <c r="AG947">
        <v>60506</v>
      </c>
    </row>
    <row r="948" spans="1:33" hidden="1" x14ac:dyDescent="0.25">
      <c r="A948" t="s">
        <v>1194</v>
      </c>
      <c r="B948" t="s">
        <v>703</v>
      </c>
      <c r="C948" t="s">
        <v>163</v>
      </c>
      <c r="D948" t="s">
        <v>1117</v>
      </c>
      <c r="E948">
        <v>2012</v>
      </c>
      <c r="F948" t="s">
        <v>695</v>
      </c>
      <c r="G948" t="s">
        <v>846</v>
      </c>
      <c r="H948" t="s">
        <v>2445</v>
      </c>
      <c r="I948" t="s">
        <v>2446</v>
      </c>
      <c r="J948" t="s">
        <v>1120</v>
      </c>
      <c r="K948" t="s">
        <v>1121</v>
      </c>
      <c r="L948" t="s">
        <v>3126</v>
      </c>
      <c r="M948" t="s">
        <v>703</v>
      </c>
      <c r="N948" t="s">
        <v>2445</v>
      </c>
      <c r="O948" t="s">
        <v>2446</v>
      </c>
      <c r="P948" t="s">
        <v>1002</v>
      </c>
      <c r="Q948" t="s">
        <v>3344</v>
      </c>
      <c r="R948">
        <v>2013</v>
      </c>
      <c r="S948" t="s">
        <v>3345</v>
      </c>
      <c r="T948" t="s">
        <v>2161</v>
      </c>
      <c r="U948">
        <v>5.4</v>
      </c>
      <c r="V948" t="s">
        <v>1126</v>
      </c>
      <c r="W948" t="s">
        <v>1153</v>
      </c>
      <c r="Y948">
        <v>1</v>
      </c>
      <c r="AA948">
        <v>0</v>
      </c>
      <c r="AB948">
        <v>0</v>
      </c>
      <c r="AD948">
        <v>0</v>
      </c>
      <c r="AE948">
        <v>0</v>
      </c>
      <c r="AF948">
        <v>230614</v>
      </c>
      <c r="AG948">
        <v>230614</v>
      </c>
    </row>
    <row r="949" spans="1:33" hidden="1" x14ac:dyDescent="0.25">
      <c r="A949" t="s">
        <v>1194</v>
      </c>
      <c r="B949" t="s">
        <v>703</v>
      </c>
      <c r="C949" t="s">
        <v>163</v>
      </c>
      <c r="D949" t="s">
        <v>1117</v>
      </c>
      <c r="E949">
        <v>2012</v>
      </c>
      <c r="F949" t="s">
        <v>703</v>
      </c>
      <c r="G949" t="s">
        <v>846</v>
      </c>
      <c r="H949" t="s">
        <v>2445</v>
      </c>
      <c r="I949" t="s">
        <v>2446</v>
      </c>
      <c r="J949" t="s">
        <v>1120</v>
      </c>
      <c r="K949" t="s">
        <v>1121</v>
      </c>
      <c r="L949" t="s">
        <v>3126</v>
      </c>
      <c r="M949" t="s">
        <v>703</v>
      </c>
      <c r="N949" t="s">
        <v>2445</v>
      </c>
      <c r="O949" t="s">
        <v>2446</v>
      </c>
      <c r="P949" t="s">
        <v>1002</v>
      </c>
      <c r="Q949" t="s">
        <v>3346</v>
      </c>
      <c r="R949">
        <v>2013</v>
      </c>
      <c r="S949" t="s">
        <v>3345</v>
      </c>
      <c r="T949" t="s">
        <v>2161</v>
      </c>
      <c r="U949">
        <v>5.4</v>
      </c>
      <c r="V949" t="s">
        <v>1126</v>
      </c>
      <c r="W949" t="s">
        <v>1127</v>
      </c>
      <c r="X949" t="s">
        <v>3347</v>
      </c>
      <c r="Y949">
        <v>1</v>
      </c>
      <c r="AA949">
        <v>0</v>
      </c>
      <c r="AB949">
        <v>0</v>
      </c>
      <c r="AD949">
        <v>0</v>
      </c>
      <c r="AE949">
        <v>0</v>
      </c>
      <c r="AF949">
        <v>29000</v>
      </c>
      <c r="AG949">
        <v>29000</v>
      </c>
    </row>
    <row r="950" spans="1:33" hidden="1" x14ac:dyDescent="0.25">
      <c r="A950" t="s">
        <v>1194</v>
      </c>
      <c r="B950" t="s">
        <v>703</v>
      </c>
      <c r="C950" t="s">
        <v>163</v>
      </c>
      <c r="D950" t="s">
        <v>1117</v>
      </c>
      <c r="E950">
        <v>2013</v>
      </c>
      <c r="F950" t="s">
        <v>695</v>
      </c>
      <c r="G950" t="s">
        <v>846</v>
      </c>
      <c r="H950" t="s">
        <v>2445</v>
      </c>
      <c r="I950" t="s">
        <v>2446</v>
      </c>
      <c r="J950" t="s">
        <v>1120</v>
      </c>
      <c r="K950" t="s">
        <v>1121</v>
      </c>
      <c r="L950" t="s">
        <v>3203</v>
      </c>
      <c r="M950" t="s">
        <v>893</v>
      </c>
      <c r="N950" t="s">
        <v>2445</v>
      </c>
      <c r="O950" t="s">
        <v>2446</v>
      </c>
      <c r="P950" t="s">
        <v>1083</v>
      </c>
      <c r="Q950" t="s">
        <v>3348</v>
      </c>
      <c r="R950">
        <v>2014</v>
      </c>
      <c r="S950" t="s">
        <v>3349</v>
      </c>
      <c r="T950" t="s">
        <v>3349</v>
      </c>
      <c r="U950">
        <v>9</v>
      </c>
      <c r="V950" t="s">
        <v>1138</v>
      </c>
      <c r="W950" t="s">
        <v>1153</v>
      </c>
      <c r="Y950">
        <v>1</v>
      </c>
      <c r="AA950">
        <v>0</v>
      </c>
      <c r="AB950">
        <v>0</v>
      </c>
      <c r="AD950">
        <v>0</v>
      </c>
      <c r="AE950">
        <v>0</v>
      </c>
      <c r="AF950">
        <v>60425</v>
      </c>
      <c r="AG950">
        <v>60425</v>
      </c>
    </row>
    <row r="951" spans="1:33" hidden="1" x14ac:dyDescent="0.25">
      <c r="A951" t="s">
        <v>1194</v>
      </c>
      <c r="B951" t="s">
        <v>703</v>
      </c>
      <c r="C951" t="s">
        <v>163</v>
      </c>
      <c r="D951" t="s">
        <v>1117</v>
      </c>
      <c r="E951">
        <v>2013</v>
      </c>
      <c r="F951" t="s">
        <v>695</v>
      </c>
      <c r="G951" t="s">
        <v>846</v>
      </c>
      <c r="H951" t="s">
        <v>2445</v>
      </c>
      <c r="I951" t="s">
        <v>2446</v>
      </c>
      <c r="J951" t="s">
        <v>1120</v>
      </c>
      <c r="K951" t="s">
        <v>1121</v>
      </c>
      <c r="L951" t="s">
        <v>3126</v>
      </c>
      <c r="M951" t="s">
        <v>703</v>
      </c>
      <c r="N951" t="s">
        <v>2445</v>
      </c>
      <c r="O951" t="s">
        <v>2446</v>
      </c>
      <c r="P951" t="s">
        <v>996</v>
      </c>
      <c r="Q951" t="s">
        <v>3350</v>
      </c>
      <c r="R951">
        <v>2014</v>
      </c>
      <c r="S951" t="s">
        <v>3351</v>
      </c>
      <c r="T951" t="s">
        <v>3351</v>
      </c>
      <c r="U951">
        <v>1.96</v>
      </c>
      <c r="V951" t="s">
        <v>1138</v>
      </c>
      <c r="W951" t="s">
        <v>1153</v>
      </c>
      <c r="Y951">
        <v>1</v>
      </c>
      <c r="AA951">
        <v>0</v>
      </c>
      <c r="AB951">
        <v>0</v>
      </c>
      <c r="AD951">
        <v>0</v>
      </c>
      <c r="AE951">
        <v>0</v>
      </c>
      <c r="AF951">
        <v>30000</v>
      </c>
      <c r="AG951">
        <v>30000</v>
      </c>
    </row>
    <row r="952" spans="1:33" hidden="1" x14ac:dyDescent="0.25">
      <c r="A952" t="s">
        <v>1194</v>
      </c>
      <c r="B952" t="s">
        <v>703</v>
      </c>
      <c r="C952" t="s">
        <v>163</v>
      </c>
      <c r="D952" t="s">
        <v>1117</v>
      </c>
      <c r="E952">
        <v>2013</v>
      </c>
      <c r="F952" t="s">
        <v>695</v>
      </c>
      <c r="G952" t="s">
        <v>846</v>
      </c>
      <c r="H952" t="s">
        <v>2445</v>
      </c>
      <c r="I952" t="s">
        <v>2446</v>
      </c>
      <c r="J952" t="s">
        <v>1120</v>
      </c>
      <c r="K952" t="s">
        <v>1121</v>
      </c>
      <c r="L952" t="s">
        <v>3126</v>
      </c>
      <c r="M952" t="s">
        <v>703</v>
      </c>
      <c r="N952" t="s">
        <v>2445</v>
      </c>
      <c r="O952" t="s">
        <v>2446</v>
      </c>
      <c r="P952" t="s">
        <v>1002</v>
      </c>
      <c r="Q952" t="s">
        <v>3352</v>
      </c>
      <c r="R952">
        <v>2014</v>
      </c>
      <c r="S952" t="s">
        <v>3349</v>
      </c>
      <c r="T952" t="s">
        <v>2171</v>
      </c>
      <c r="U952">
        <v>4.7</v>
      </c>
      <c r="V952" t="s">
        <v>1126</v>
      </c>
      <c r="W952" t="s">
        <v>1153</v>
      </c>
      <c r="Y952">
        <v>1</v>
      </c>
      <c r="AA952">
        <v>0</v>
      </c>
      <c r="AB952">
        <v>0</v>
      </c>
      <c r="AD952">
        <v>0</v>
      </c>
      <c r="AE952">
        <v>0</v>
      </c>
      <c r="AF952">
        <v>232448</v>
      </c>
      <c r="AG952">
        <v>232448</v>
      </c>
    </row>
    <row r="953" spans="1:33" hidden="1" x14ac:dyDescent="0.25">
      <c r="A953" t="s">
        <v>1194</v>
      </c>
      <c r="B953" t="s">
        <v>703</v>
      </c>
      <c r="C953" t="s">
        <v>163</v>
      </c>
      <c r="D953" t="s">
        <v>1117</v>
      </c>
      <c r="E953">
        <v>2013</v>
      </c>
      <c r="F953" t="s">
        <v>703</v>
      </c>
      <c r="G953" t="s">
        <v>846</v>
      </c>
      <c r="H953" t="s">
        <v>2445</v>
      </c>
      <c r="I953" t="s">
        <v>2446</v>
      </c>
      <c r="J953" t="s">
        <v>1120</v>
      </c>
      <c r="K953" t="s">
        <v>1121</v>
      </c>
      <c r="L953" t="s">
        <v>3126</v>
      </c>
      <c r="M953" t="s">
        <v>703</v>
      </c>
      <c r="N953" t="s">
        <v>2445</v>
      </c>
      <c r="O953" t="s">
        <v>2446</v>
      </c>
      <c r="P953" t="s">
        <v>996</v>
      </c>
      <c r="Q953" t="s">
        <v>3353</v>
      </c>
      <c r="R953">
        <v>2014</v>
      </c>
      <c r="S953" t="s">
        <v>2385</v>
      </c>
      <c r="T953" t="s">
        <v>2385</v>
      </c>
      <c r="V953" t="s">
        <v>1138</v>
      </c>
      <c r="W953" t="s">
        <v>1127</v>
      </c>
      <c r="X953" t="s">
        <v>3354</v>
      </c>
      <c r="Y953">
        <v>1</v>
      </c>
      <c r="AA953">
        <v>0</v>
      </c>
      <c r="AB953">
        <v>0</v>
      </c>
      <c r="AD953">
        <v>0</v>
      </c>
      <c r="AE953">
        <v>0</v>
      </c>
      <c r="AF953">
        <v>49627</v>
      </c>
      <c r="AG953">
        <v>49627</v>
      </c>
    </row>
    <row r="954" spans="1:33" hidden="1" x14ac:dyDescent="0.25">
      <c r="A954" t="s">
        <v>1194</v>
      </c>
      <c r="B954" t="s">
        <v>703</v>
      </c>
      <c r="C954" t="s">
        <v>163</v>
      </c>
      <c r="D954" t="s">
        <v>1117</v>
      </c>
      <c r="E954">
        <v>2014</v>
      </c>
      <c r="F954" t="s">
        <v>695</v>
      </c>
      <c r="G954" t="s">
        <v>846</v>
      </c>
      <c r="H954" t="s">
        <v>2445</v>
      </c>
      <c r="I954" t="s">
        <v>2446</v>
      </c>
      <c r="J954" t="s">
        <v>1120</v>
      </c>
      <c r="K954" t="s">
        <v>1121</v>
      </c>
      <c r="L954" t="s">
        <v>3203</v>
      </c>
      <c r="M954" t="s">
        <v>893</v>
      </c>
      <c r="N954" t="s">
        <v>2445</v>
      </c>
      <c r="O954" t="s">
        <v>2446</v>
      </c>
      <c r="P954" t="s">
        <v>1083</v>
      </c>
      <c r="Q954" t="s">
        <v>3355</v>
      </c>
      <c r="R954">
        <v>2015</v>
      </c>
      <c r="S954" t="s">
        <v>3356</v>
      </c>
      <c r="T954" t="s">
        <v>3356</v>
      </c>
      <c r="U954">
        <v>6.4</v>
      </c>
      <c r="V954" t="s">
        <v>1138</v>
      </c>
      <c r="W954" t="s">
        <v>1153</v>
      </c>
      <c r="Y954">
        <v>1</v>
      </c>
      <c r="AA954">
        <v>0</v>
      </c>
      <c r="AB954">
        <v>0</v>
      </c>
      <c r="AD954">
        <v>0</v>
      </c>
      <c r="AE954">
        <v>0</v>
      </c>
      <c r="AF954">
        <v>74316</v>
      </c>
      <c r="AG954">
        <v>74316</v>
      </c>
    </row>
    <row r="955" spans="1:33" hidden="1" x14ac:dyDescent="0.25">
      <c r="A955" t="s">
        <v>1194</v>
      </c>
      <c r="B955" t="s">
        <v>703</v>
      </c>
      <c r="C955" t="s">
        <v>163</v>
      </c>
      <c r="D955" t="s">
        <v>1117</v>
      </c>
      <c r="E955">
        <v>2014</v>
      </c>
      <c r="F955" t="s">
        <v>695</v>
      </c>
      <c r="G955" t="s">
        <v>846</v>
      </c>
      <c r="H955" t="s">
        <v>2445</v>
      </c>
      <c r="I955" t="s">
        <v>2446</v>
      </c>
      <c r="J955" t="s">
        <v>1120</v>
      </c>
      <c r="K955" t="s">
        <v>1121</v>
      </c>
      <c r="L955" t="s">
        <v>3126</v>
      </c>
      <c r="M955" t="s">
        <v>703</v>
      </c>
      <c r="N955" t="s">
        <v>2445</v>
      </c>
      <c r="O955" t="s">
        <v>2446</v>
      </c>
      <c r="P955" t="s">
        <v>1002</v>
      </c>
      <c r="Q955" t="s">
        <v>3357</v>
      </c>
      <c r="R955">
        <v>2015</v>
      </c>
      <c r="S955" t="s">
        <v>3358</v>
      </c>
      <c r="T955" t="s">
        <v>3359</v>
      </c>
      <c r="U955">
        <v>6.1</v>
      </c>
      <c r="V955" t="s">
        <v>1126</v>
      </c>
      <c r="W955" t="s">
        <v>1153</v>
      </c>
      <c r="Y955">
        <v>1</v>
      </c>
      <c r="AA955">
        <v>0</v>
      </c>
      <c r="AB955">
        <v>0</v>
      </c>
      <c r="AD955">
        <v>0</v>
      </c>
      <c r="AE955">
        <v>0</v>
      </c>
      <c r="AF955">
        <v>210267</v>
      </c>
      <c r="AG955">
        <v>210267</v>
      </c>
    </row>
    <row r="956" spans="1:33" hidden="1" x14ac:dyDescent="0.25">
      <c r="A956" t="s">
        <v>1194</v>
      </c>
      <c r="B956" t="s">
        <v>703</v>
      </c>
      <c r="C956" t="s">
        <v>163</v>
      </c>
      <c r="D956" t="s">
        <v>1117</v>
      </c>
      <c r="E956">
        <v>2014</v>
      </c>
      <c r="F956" t="s">
        <v>703</v>
      </c>
      <c r="G956" t="s">
        <v>846</v>
      </c>
      <c r="H956" t="s">
        <v>2445</v>
      </c>
      <c r="I956" t="s">
        <v>2446</v>
      </c>
      <c r="J956" t="s">
        <v>1120</v>
      </c>
      <c r="K956" t="s">
        <v>1121</v>
      </c>
      <c r="L956" t="s">
        <v>3126</v>
      </c>
      <c r="M956" t="s">
        <v>703</v>
      </c>
      <c r="N956" t="s">
        <v>2445</v>
      </c>
      <c r="O956" t="s">
        <v>2446</v>
      </c>
      <c r="P956" t="s">
        <v>1002</v>
      </c>
      <c r="Q956" t="s">
        <v>3360</v>
      </c>
      <c r="R956">
        <v>2015</v>
      </c>
      <c r="S956" t="s">
        <v>3358</v>
      </c>
      <c r="T956" t="s">
        <v>3359</v>
      </c>
      <c r="U956">
        <v>6.1</v>
      </c>
      <c r="V956" t="s">
        <v>1126</v>
      </c>
      <c r="W956" t="s">
        <v>1127</v>
      </c>
      <c r="Y956">
        <v>1</v>
      </c>
      <c r="AA956">
        <v>0</v>
      </c>
      <c r="AB956">
        <v>0</v>
      </c>
      <c r="AD956">
        <v>0</v>
      </c>
      <c r="AE956">
        <v>0</v>
      </c>
      <c r="AF956">
        <v>185733</v>
      </c>
      <c r="AG956">
        <v>185733</v>
      </c>
    </row>
    <row r="957" spans="1:33" hidden="1" x14ac:dyDescent="0.25">
      <c r="A957" t="s">
        <v>1194</v>
      </c>
      <c r="B957" t="s">
        <v>703</v>
      </c>
      <c r="C957" t="s">
        <v>163</v>
      </c>
      <c r="D957" t="s">
        <v>1117</v>
      </c>
      <c r="E957">
        <v>2015</v>
      </c>
      <c r="F957" t="s">
        <v>695</v>
      </c>
      <c r="G957" t="s">
        <v>846</v>
      </c>
      <c r="H957" t="s">
        <v>2445</v>
      </c>
      <c r="I957" t="s">
        <v>2446</v>
      </c>
      <c r="J957" t="s">
        <v>1120</v>
      </c>
      <c r="K957" t="s">
        <v>1121</v>
      </c>
      <c r="L957" t="s">
        <v>3126</v>
      </c>
      <c r="M957" t="s">
        <v>703</v>
      </c>
      <c r="N957" t="s">
        <v>2445</v>
      </c>
      <c r="O957" t="s">
        <v>2446</v>
      </c>
      <c r="P957" t="s">
        <v>996</v>
      </c>
      <c r="Q957" t="s">
        <v>3361</v>
      </c>
      <c r="R957">
        <v>2016</v>
      </c>
      <c r="S957" t="s">
        <v>3362</v>
      </c>
      <c r="T957" t="s">
        <v>3362</v>
      </c>
      <c r="U957">
        <v>3.15</v>
      </c>
      <c r="V957" t="s">
        <v>1138</v>
      </c>
      <c r="W957" t="s">
        <v>1153</v>
      </c>
      <c r="Y957">
        <v>1</v>
      </c>
      <c r="AA957">
        <v>0</v>
      </c>
      <c r="AB957">
        <v>0</v>
      </c>
      <c r="AD957">
        <v>0</v>
      </c>
      <c r="AE957">
        <v>0</v>
      </c>
      <c r="AF957">
        <v>104431</v>
      </c>
      <c r="AG957">
        <v>104431</v>
      </c>
    </row>
    <row r="958" spans="1:33" hidden="1" x14ac:dyDescent="0.25">
      <c r="A958" t="s">
        <v>1194</v>
      </c>
      <c r="B958" t="s">
        <v>703</v>
      </c>
      <c r="C958" t="s">
        <v>163</v>
      </c>
      <c r="D958" t="s">
        <v>1117</v>
      </c>
      <c r="E958">
        <v>2015</v>
      </c>
      <c r="F958" t="s">
        <v>703</v>
      </c>
      <c r="G958" t="s">
        <v>846</v>
      </c>
      <c r="H958" t="s">
        <v>2445</v>
      </c>
      <c r="I958" t="s">
        <v>2446</v>
      </c>
      <c r="J958" t="s">
        <v>1120</v>
      </c>
      <c r="K958" t="s">
        <v>1121</v>
      </c>
      <c r="L958" t="s">
        <v>3126</v>
      </c>
      <c r="M958" t="s">
        <v>703</v>
      </c>
      <c r="N958" t="s">
        <v>2445</v>
      </c>
      <c r="O958" t="s">
        <v>2446</v>
      </c>
      <c r="P958" t="s">
        <v>996</v>
      </c>
      <c r="Q958" t="s">
        <v>3363</v>
      </c>
      <c r="R958">
        <v>2016</v>
      </c>
      <c r="S958" t="s">
        <v>3364</v>
      </c>
      <c r="T958" t="s">
        <v>3365</v>
      </c>
      <c r="U958">
        <v>2.44</v>
      </c>
      <c r="V958" t="s">
        <v>1138</v>
      </c>
      <c r="W958" t="s">
        <v>1127</v>
      </c>
      <c r="Y958">
        <v>1</v>
      </c>
      <c r="AA958">
        <v>0</v>
      </c>
      <c r="AB958">
        <v>0</v>
      </c>
      <c r="AD958">
        <v>0</v>
      </c>
      <c r="AE958">
        <v>0</v>
      </c>
      <c r="AF958">
        <v>326198</v>
      </c>
      <c r="AG958">
        <v>326198</v>
      </c>
    </row>
    <row r="959" spans="1:33" hidden="1" x14ac:dyDescent="0.25">
      <c r="A959" t="s">
        <v>1194</v>
      </c>
      <c r="B959" t="s">
        <v>703</v>
      </c>
      <c r="C959" t="s">
        <v>163</v>
      </c>
      <c r="D959" t="s">
        <v>1117</v>
      </c>
      <c r="E959">
        <v>2016</v>
      </c>
      <c r="F959" t="s">
        <v>695</v>
      </c>
      <c r="G959" t="s">
        <v>846</v>
      </c>
      <c r="H959" t="s">
        <v>2445</v>
      </c>
      <c r="I959" t="s">
        <v>2446</v>
      </c>
      <c r="J959" t="s">
        <v>1120</v>
      </c>
      <c r="K959" t="s">
        <v>1121</v>
      </c>
      <c r="L959" t="s">
        <v>3203</v>
      </c>
      <c r="M959" t="s">
        <v>893</v>
      </c>
      <c r="N959" t="s">
        <v>2445</v>
      </c>
      <c r="O959" t="s">
        <v>2446</v>
      </c>
      <c r="P959" t="s">
        <v>1083</v>
      </c>
      <c r="Q959" t="s">
        <v>3366</v>
      </c>
      <c r="R959">
        <v>2017</v>
      </c>
      <c r="S959" t="s">
        <v>3125</v>
      </c>
      <c r="T959" t="s">
        <v>3125</v>
      </c>
      <c r="U959">
        <v>4.4000000000000004</v>
      </c>
      <c r="V959" t="s">
        <v>1138</v>
      </c>
      <c r="W959" t="s">
        <v>1153</v>
      </c>
      <c r="Y959">
        <v>1</v>
      </c>
      <c r="AA959">
        <v>0</v>
      </c>
      <c r="AB959">
        <v>0</v>
      </c>
      <c r="AD959">
        <v>0</v>
      </c>
      <c r="AE959">
        <v>0</v>
      </c>
      <c r="AF959">
        <v>60000</v>
      </c>
      <c r="AG959">
        <v>60000</v>
      </c>
    </row>
    <row r="960" spans="1:33" hidden="1" x14ac:dyDescent="0.25">
      <c r="A960" t="s">
        <v>1194</v>
      </c>
      <c r="B960" t="s">
        <v>703</v>
      </c>
      <c r="C960" t="s">
        <v>163</v>
      </c>
      <c r="D960" t="s">
        <v>1117</v>
      </c>
      <c r="E960">
        <v>2016</v>
      </c>
      <c r="F960" t="s">
        <v>695</v>
      </c>
      <c r="G960" t="s">
        <v>846</v>
      </c>
      <c r="H960" t="s">
        <v>2445</v>
      </c>
      <c r="I960" t="s">
        <v>2446</v>
      </c>
      <c r="J960" t="s">
        <v>1120</v>
      </c>
      <c r="K960" t="s">
        <v>1121</v>
      </c>
      <c r="L960" t="s">
        <v>3126</v>
      </c>
      <c r="M960" t="s">
        <v>703</v>
      </c>
      <c r="N960" t="s">
        <v>2445</v>
      </c>
      <c r="O960" t="s">
        <v>2446</v>
      </c>
      <c r="P960" t="s">
        <v>996</v>
      </c>
      <c r="Q960" t="s">
        <v>3367</v>
      </c>
      <c r="R960">
        <v>2017</v>
      </c>
      <c r="S960" t="s">
        <v>3368</v>
      </c>
      <c r="T960" t="s">
        <v>3368</v>
      </c>
      <c r="U960">
        <v>1.31</v>
      </c>
      <c r="V960" t="s">
        <v>1138</v>
      </c>
      <c r="W960" t="s">
        <v>1153</v>
      </c>
      <c r="Y960">
        <v>1</v>
      </c>
      <c r="AA960">
        <v>0</v>
      </c>
      <c r="AB960">
        <v>0</v>
      </c>
      <c r="AD960">
        <v>0</v>
      </c>
      <c r="AE960">
        <v>0</v>
      </c>
      <c r="AF960">
        <v>44000</v>
      </c>
      <c r="AG960">
        <v>44000</v>
      </c>
    </row>
    <row r="961" spans="1:33" hidden="1" x14ac:dyDescent="0.25">
      <c r="A961" t="s">
        <v>1194</v>
      </c>
      <c r="B961" t="s">
        <v>703</v>
      </c>
      <c r="C961" t="s">
        <v>163</v>
      </c>
      <c r="D961" t="s">
        <v>1117</v>
      </c>
      <c r="E961">
        <v>2016</v>
      </c>
      <c r="F961" t="s">
        <v>695</v>
      </c>
      <c r="G961" t="s">
        <v>846</v>
      </c>
      <c r="H961" t="s">
        <v>2445</v>
      </c>
      <c r="I961" t="s">
        <v>2446</v>
      </c>
      <c r="J961" t="s">
        <v>1120</v>
      </c>
      <c r="K961" t="s">
        <v>1121</v>
      </c>
      <c r="L961" t="s">
        <v>3126</v>
      </c>
      <c r="M961" t="s">
        <v>703</v>
      </c>
      <c r="N961" t="s">
        <v>2445</v>
      </c>
      <c r="O961" t="s">
        <v>2446</v>
      </c>
      <c r="P961" t="s">
        <v>996</v>
      </c>
      <c r="Q961" t="s">
        <v>3369</v>
      </c>
      <c r="R961">
        <v>2017</v>
      </c>
      <c r="S961" t="s">
        <v>3370</v>
      </c>
      <c r="T961" t="s">
        <v>3370</v>
      </c>
      <c r="U961">
        <v>1.6</v>
      </c>
      <c r="V961" t="s">
        <v>1138</v>
      </c>
      <c r="W961" t="s">
        <v>1153</v>
      </c>
      <c r="Y961">
        <v>1</v>
      </c>
      <c r="AA961">
        <v>0</v>
      </c>
      <c r="AB961">
        <v>0</v>
      </c>
      <c r="AD961">
        <v>0</v>
      </c>
      <c r="AE961">
        <v>0</v>
      </c>
      <c r="AF961">
        <v>60000</v>
      </c>
      <c r="AG961">
        <v>60000</v>
      </c>
    </row>
    <row r="962" spans="1:33" hidden="1" x14ac:dyDescent="0.25">
      <c r="A962" t="s">
        <v>1194</v>
      </c>
      <c r="B962" t="s">
        <v>703</v>
      </c>
      <c r="C962" t="s">
        <v>163</v>
      </c>
      <c r="D962" t="s">
        <v>1117</v>
      </c>
      <c r="E962">
        <v>2016</v>
      </c>
      <c r="F962" t="s">
        <v>695</v>
      </c>
      <c r="G962" t="s">
        <v>846</v>
      </c>
      <c r="H962" t="s">
        <v>2445</v>
      </c>
      <c r="I962" t="s">
        <v>2446</v>
      </c>
      <c r="J962" t="s">
        <v>1120</v>
      </c>
      <c r="K962" t="s">
        <v>1121</v>
      </c>
      <c r="L962" t="s">
        <v>3126</v>
      </c>
      <c r="M962" t="s">
        <v>703</v>
      </c>
      <c r="N962" t="s">
        <v>2445</v>
      </c>
      <c r="O962" t="s">
        <v>2446</v>
      </c>
      <c r="P962" t="s">
        <v>996</v>
      </c>
      <c r="Q962" t="s">
        <v>3371</v>
      </c>
      <c r="R962">
        <v>2017</v>
      </c>
      <c r="S962" t="s">
        <v>3372</v>
      </c>
      <c r="T962" t="s">
        <v>3372</v>
      </c>
      <c r="U962">
        <v>1.9</v>
      </c>
      <c r="V962" t="s">
        <v>1138</v>
      </c>
      <c r="W962" t="s">
        <v>1153</v>
      </c>
      <c r="Y962">
        <v>1</v>
      </c>
      <c r="AA962">
        <v>0</v>
      </c>
      <c r="AB962">
        <v>0</v>
      </c>
      <c r="AD962">
        <v>0</v>
      </c>
      <c r="AE962">
        <v>0</v>
      </c>
      <c r="AF962">
        <v>87450</v>
      </c>
      <c r="AG962">
        <v>87450</v>
      </c>
    </row>
    <row r="963" spans="1:33" hidden="1" x14ac:dyDescent="0.25">
      <c r="A963" t="s">
        <v>1194</v>
      </c>
      <c r="B963" t="s">
        <v>703</v>
      </c>
      <c r="C963" t="s">
        <v>163</v>
      </c>
      <c r="D963" t="s">
        <v>1117</v>
      </c>
      <c r="E963">
        <v>2016</v>
      </c>
      <c r="F963" t="s">
        <v>695</v>
      </c>
      <c r="G963" t="s">
        <v>846</v>
      </c>
      <c r="H963" t="s">
        <v>2445</v>
      </c>
      <c r="I963" t="s">
        <v>2446</v>
      </c>
      <c r="J963" t="s">
        <v>1120</v>
      </c>
      <c r="K963" t="s">
        <v>1121</v>
      </c>
      <c r="L963" t="s">
        <v>3126</v>
      </c>
      <c r="M963" t="s">
        <v>703</v>
      </c>
      <c r="N963" t="s">
        <v>2445</v>
      </c>
      <c r="O963" t="s">
        <v>2446</v>
      </c>
      <c r="P963" t="s">
        <v>996</v>
      </c>
      <c r="Q963" t="s">
        <v>3373</v>
      </c>
      <c r="R963">
        <v>2017</v>
      </c>
      <c r="S963" t="s">
        <v>3374</v>
      </c>
      <c r="T963" t="s">
        <v>3374</v>
      </c>
      <c r="U963">
        <v>2.37</v>
      </c>
      <c r="V963" t="s">
        <v>1138</v>
      </c>
      <c r="W963" t="s">
        <v>1153</v>
      </c>
      <c r="Y963">
        <v>1</v>
      </c>
      <c r="AA963">
        <v>0</v>
      </c>
      <c r="AB963">
        <v>0</v>
      </c>
      <c r="AD963">
        <v>0</v>
      </c>
      <c r="AE963">
        <v>0</v>
      </c>
      <c r="AF963">
        <v>35000</v>
      </c>
      <c r="AG963">
        <v>35000</v>
      </c>
    </row>
    <row r="964" spans="1:33" hidden="1" x14ac:dyDescent="0.25">
      <c r="A964" t="s">
        <v>1194</v>
      </c>
      <c r="B964" t="s">
        <v>703</v>
      </c>
      <c r="C964" t="s">
        <v>163</v>
      </c>
      <c r="D964" t="s">
        <v>1117</v>
      </c>
      <c r="E964">
        <v>2016</v>
      </c>
      <c r="F964" t="s">
        <v>703</v>
      </c>
      <c r="G964" t="s">
        <v>846</v>
      </c>
      <c r="H964" t="s">
        <v>2445</v>
      </c>
      <c r="I964" t="s">
        <v>2446</v>
      </c>
      <c r="J964" t="s">
        <v>1120</v>
      </c>
      <c r="K964" t="s">
        <v>1121</v>
      </c>
      <c r="L964" t="s">
        <v>3126</v>
      </c>
      <c r="M964" t="s">
        <v>703</v>
      </c>
      <c r="N964" t="s">
        <v>2445</v>
      </c>
      <c r="O964" t="s">
        <v>2446</v>
      </c>
      <c r="P964" t="s">
        <v>1002</v>
      </c>
      <c r="Q964" t="s">
        <v>3375</v>
      </c>
      <c r="R964">
        <v>2017</v>
      </c>
      <c r="S964" t="s">
        <v>3376</v>
      </c>
      <c r="T964" t="s">
        <v>2200</v>
      </c>
      <c r="U964">
        <v>4</v>
      </c>
      <c r="V964" t="s">
        <v>1126</v>
      </c>
      <c r="W964" t="s">
        <v>1127</v>
      </c>
      <c r="Y964">
        <v>1</v>
      </c>
      <c r="AA964">
        <v>0</v>
      </c>
      <c r="AB964">
        <v>0</v>
      </c>
      <c r="AD964">
        <v>0</v>
      </c>
      <c r="AE964">
        <v>0</v>
      </c>
      <c r="AF964">
        <v>183681</v>
      </c>
      <c r="AG964">
        <v>183681</v>
      </c>
    </row>
    <row r="965" spans="1:33" hidden="1" x14ac:dyDescent="0.25">
      <c r="A965" t="s">
        <v>1194</v>
      </c>
      <c r="B965" t="s">
        <v>703</v>
      </c>
      <c r="C965" t="s">
        <v>163</v>
      </c>
      <c r="D965" t="s">
        <v>1117</v>
      </c>
      <c r="E965">
        <v>2017</v>
      </c>
      <c r="F965" t="s">
        <v>695</v>
      </c>
      <c r="G965" t="s">
        <v>846</v>
      </c>
      <c r="H965" t="s">
        <v>2445</v>
      </c>
      <c r="I965" t="s">
        <v>2446</v>
      </c>
      <c r="J965" t="s">
        <v>1120</v>
      </c>
      <c r="K965" t="s">
        <v>1121</v>
      </c>
      <c r="L965" t="s">
        <v>3203</v>
      </c>
      <c r="M965" t="s">
        <v>893</v>
      </c>
      <c r="N965" t="s">
        <v>2445</v>
      </c>
      <c r="O965" t="s">
        <v>2446</v>
      </c>
      <c r="P965" t="s">
        <v>1083</v>
      </c>
      <c r="Q965" t="s">
        <v>3377</v>
      </c>
      <c r="R965">
        <v>2018</v>
      </c>
      <c r="S965" t="s">
        <v>3378</v>
      </c>
      <c r="T965" t="s">
        <v>3378</v>
      </c>
      <c r="U965">
        <v>8.6</v>
      </c>
      <c r="V965" t="s">
        <v>1138</v>
      </c>
      <c r="W965" t="s">
        <v>1153</v>
      </c>
      <c r="Y965">
        <v>1</v>
      </c>
      <c r="AA965">
        <v>0</v>
      </c>
      <c r="AB965">
        <v>0</v>
      </c>
      <c r="AD965">
        <v>0</v>
      </c>
      <c r="AE965">
        <v>0</v>
      </c>
      <c r="AF965">
        <v>83102</v>
      </c>
      <c r="AG965">
        <v>83102</v>
      </c>
    </row>
    <row r="966" spans="1:33" hidden="1" x14ac:dyDescent="0.25">
      <c r="A966" t="s">
        <v>1194</v>
      </c>
      <c r="B966" t="s">
        <v>703</v>
      </c>
      <c r="C966" t="s">
        <v>163</v>
      </c>
      <c r="D966" t="s">
        <v>1117</v>
      </c>
      <c r="E966">
        <v>2017</v>
      </c>
      <c r="F966" t="s">
        <v>695</v>
      </c>
      <c r="G966" t="s">
        <v>846</v>
      </c>
      <c r="H966" t="s">
        <v>2445</v>
      </c>
      <c r="I966" t="s">
        <v>2446</v>
      </c>
      <c r="J966" t="s">
        <v>1120</v>
      </c>
      <c r="K966" t="s">
        <v>1121</v>
      </c>
      <c r="L966" t="s">
        <v>3126</v>
      </c>
      <c r="M966" t="s">
        <v>703</v>
      </c>
      <c r="N966" t="s">
        <v>2445</v>
      </c>
      <c r="O966" t="s">
        <v>2446</v>
      </c>
      <c r="P966" t="s">
        <v>996</v>
      </c>
      <c r="Q966" t="s">
        <v>3379</v>
      </c>
      <c r="R966">
        <v>2018</v>
      </c>
      <c r="S966" t="s">
        <v>3380</v>
      </c>
      <c r="T966" t="s">
        <v>3381</v>
      </c>
      <c r="U966">
        <v>3.2</v>
      </c>
      <c r="V966" t="s">
        <v>1138</v>
      </c>
      <c r="W966" t="s">
        <v>1153</v>
      </c>
      <c r="Y966">
        <v>1</v>
      </c>
      <c r="AA966">
        <v>0</v>
      </c>
      <c r="AB966">
        <v>0</v>
      </c>
      <c r="AD966">
        <v>0</v>
      </c>
      <c r="AE966">
        <v>0</v>
      </c>
      <c r="AF966">
        <v>188000</v>
      </c>
      <c r="AG966">
        <v>188000</v>
      </c>
    </row>
    <row r="967" spans="1:33" hidden="1" x14ac:dyDescent="0.25">
      <c r="A967" t="s">
        <v>1194</v>
      </c>
      <c r="B967" t="s">
        <v>703</v>
      </c>
      <c r="C967" t="s">
        <v>163</v>
      </c>
      <c r="D967" t="s">
        <v>1117</v>
      </c>
      <c r="E967">
        <v>2017</v>
      </c>
      <c r="F967" t="s">
        <v>703</v>
      </c>
      <c r="G967" t="s">
        <v>846</v>
      </c>
      <c r="H967" t="s">
        <v>2445</v>
      </c>
      <c r="I967" t="s">
        <v>2446</v>
      </c>
      <c r="J967" t="s">
        <v>1120</v>
      </c>
      <c r="K967" t="s">
        <v>1121</v>
      </c>
      <c r="L967" t="s">
        <v>3126</v>
      </c>
      <c r="M967" t="s">
        <v>703</v>
      </c>
      <c r="N967" t="s">
        <v>2445</v>
      </c>
      <c r="O967" t="s">
        <v>2446</v>
      </c>
      <c r="P967" t="s">
        <v>996</v>
      </c>
      <c r="Q967" t="s">
        <v>3382</v>
      </c>
      <c r="R967">
        <v>2018</v>
      </c>
      <c r="S967" t="s">
        <v>3380</v>
      </c>
      <c r="T967" t="s">
        <v>3381</v>
      </c>
      <c r="U967">
        <v>2.9</v>
      </c>
      <c r="V967" t="s">
        <v>1138</v>
      </c>
      <c r="W967" t="s">
        <v>1127</v>
      </c>
      <c r="Y967">
        <v>1</v>
      </c>
      <c r="AA967">
        <v>0</v>
      </c>
      <c r="AB967">
        <v>0</v>
      </c>
      <c r="AD967">
        <v>0</v>
      </c>
      <c r="AE967">
        <v>0</v>
      </c>
      <c r="AF967">
        <v>132652</v>
      </c>
      <c r="AG967">
        <v>132652</v>
      </c>
    </row>
    <row r="968" spans="1:33" hidden="1" x14ac:dyDescent="0.25">
      <c r="A968" t="s">
        <v>1194</v>
      </c>
      <c r="B968" t="s">
        <v>703</v>
      </c>
      <c r="C968" t="s">
        <v>163</v>
      </c>
      <c r="D968" t="s">
        <v>1117</v>
      </c>
      <c r="E968">
        <v>2018</v>
      </c>
      <c r="F968" t="s">
        <v>695</v>
      </c>
      <c r="G968" t="s">
        <v>846</v>
      </c>
      <c r="H968" t="s">
        <v>2445</v>
      </c>
      <c r="I968" t="s">
        <v>2446</v>
      </c>
      <c r="J968" t="s">
        <v>1120</v>
      </c>
      <c r="K968" t="s">
        <v>1121</v>
      </c>
      <c r="L968" t="s">
        <v>3203</v>
      </c>
      <c r="M968" t="s">
        <v>893</v>
      </c>
      <c r="N968" t="s">
        <v>2445</v>
      </c>
      <c r="O968" t="s">
        <v>2446</v>
      </c>
      <c r="P968" t="s">
        <v>1083</v>
      </c>
      <c r="Q968" t="s">
        <v>3383</v>
      </c>
      <c r="R968">
        <v>2019</v>
      </c>
      <c r="S968" t="s">
        <v>3384</v>
      </c>
      <c r="T968" t="s">
        <v>3384</v>
      </c>
      <c r="U968">
        <v>7.2</v>
      </c>
      <c r="V968" t="s">
        <v>1138</v>
      </c>
      <c r="W968" t="s">
        <v>1153</v>
      </c>
      <c r="Y968">
        <v>1</v>
      </c>
      <c r="AA968">
        <v>0</v>
      </c>
      <c r="AB968">
        <v>0</v>
      </c>
      <c r="AD968">
        <v>0</v>
      </c>
      <c r="AE968">
        <v>0</v>
      </c>
      <c r="AF968">
        <v>77381</v>
      </c>
      <c r="AG968">
        <v>77381</v>
      </c>
    </row>
    <row r="969" spans="1:33" hidden="1" x14ac:dyDescent="0.25">
      <c r="A969" t="s">
        <v>1194</v>
      </c>
      <c r="B969" t="s">
        <v>703</v>
      </c>
      <c r="C969" t="s">
        <v>163</v>
      </c>
      <c r="D969" t="s">
        <v>1117</v>
      </c>
      <c r="E969">
        <v>2018</v>
      </c>
      <c r="F969" t="s">
        <v>695</v>
      </c>
      <c r="G969" t="s">
        <v>846</v>
      </c>
      <c r="H969" t="s">
        <v>2445</v>
      </c>
      <c r="I969" t="s">
        <v>2446</v>
      </c>
      <c r="J969" t="s">
        <v>1120</v>
      </c>
      <c r="K969" t="s">
        <v>1121</v>
      </c>
      <c r="L969" t="s">
        <v>3126</v>
      </c>
      <c r="M969" t="s">
        <v>703</v>
      </c>
      <c r="N969" t="s">
        <v>2445</v>
      </c>
      <c r="O969" t="s">
        <v>2446</v>
      </c>
      <c r="P969" t="s">
        <v>996</v>
      </c>
      <c r="Q969" t="s">
        <v>3385</v>
      </c>
      <c r="R969">
        <v>2019</v>
      </c>
      <c r="S969" t="s">
        <v>3386</v>
      </c>
      <c r="T969" t="s">
        <v>3384</v>
      </c>
      <c r="U969">
        <v>2.7</v>
      </c>
      <c r="V969" t="s">
        <v>1138</v>
      </c>
      <c r="W969" t="s">
        <v>1153</v>
      </c>
      <c r="Y969">
        <v>1</v>
      </c>
      <c r="AA969">
        <v>0</v>
      </c>
      <c r="AB969">
        <v>0</v>
      </c>
      <c r="AD969">
        <v>0</v>
      </c>
      <c r="AE969">
        <v>0</v>
      </c>
      <c r="AF969">
        <v>248178</v>
      </c>
      <c r="AG969">
        <v>248178</v>
      </c>
    </row>
    <row r="970" spans="1:33" hidden="1" x14ac:dyDescent="0.25">
      <c r="A970" t="s">
        <v>1194</v>
      </c>
      <c r="B970" t="s">
        <v>703</v>
      </c>
      <c r="C970" t="s">
        <v>163</v>
      </c>
      <c r="D970" t="s">
        <v>1117</v>
      </c>
      <c r="E970">
        <v>2018</v>
      </c>
      <c r="F970" t="s">
        <v>703</v>
      </c>
      <c r="G970" t="s">
        <v>846</v>
      </c>
      <c r="H970" t="s">
        <v>2445</v>
      </c>
      <c r="I970" t="s">
        <v>2446</v>
      </c>
      <c r="J970" t="s">
        <v>1120</v>
      </c>
      <c r="K970" t="s">
        <v>1121</v>
      </c>
      <c r="L970" t="s">
        <v>3126</v>
      </c>
      <c r="M970" t="s">
        <v>703</v>
      </c>
      <c r="N970" t="s">
        <v>2445</v>
      </c>
      <c r="O970" t="s">
        <v>2446</v>
      </c>
      <c r="P970" t="s">
        <v>996</v>
      </c>
      <c r="Q970" t="s">
        <v>3387</v>
      </c>
      <c r="R970">
        <v>2019</v>
      </c>
      <c r="S970" t="s">
        <v>3386</v>
      </c>
      <c r="T970" t="s">
        <v>3384</v>
      </c>
      <c r="U970">
        <v>3</v>
      </c>
      <c r="V970" t="s">
        <v>1138</v>
      </c>
      <c r="W970" t="s">
        <v>1127</v>
      </c>
      <c r="Y970">
        <v>1</v>
      </c>
      <c r="AA970">
        <v>0</v>
      </c>
      <c r="AB970">
        <v>0</v>
      </c>
      <c r="AD970">
        <v>0</v>
      </c>
      <c r="AE970">
        <v>0</v>
      </c>
      <c r="AF970">
        <v>233000</v>
      </c>
      <c r="AG970">
        <v>233000</v>
      </c>
    </row>
    <row r="971" spans="1:33" hidden="1" x14ac:dyDescent="0.25">
      <c r="A971" t="s">
        <v>1194</v>
      </c>
      <c r="B971" t="s">
        <v>703</v>
      </c>
      <c r="C971" t="s">
        <v>163</v>
      </c>
      <c r="D971" t="s">
        <v>1117</v>
      </c>
      <c r="E971">
        <v>2019</v>
      </c>
      <c r="F971" t="s">
        <v>695</v>
      </c>
      <c r="G971" t="s">
        <v>846</v>
      </c>
      <c r="H971" t="s">
        <v>2445</v>
      </c>
      <c r="I971" t="s">
        <v>2446</v>
      </c>
      <c r="J971" t="s">
        <v>1120</v>
      </c>
      <c r="K971" t="s">
        <v>1121</v>
      </c>
      <c r="L971" t="s">
        <v>3126</v>
      </c>
      <c r="M971" t="s">
        <v>703</v>
      </c>
      <c r="N971" t="s">
        <v>2445</v>
      </c>
      <c r="O971" t="s">
        <v>2446</v>
      </c>
      <c r="P971" t="s">
        <v>996</v>
      </c>
      <c r="Q971" t="s">
        <v>3388</v>
      </c>
      <c r="R971">
        <v>2020</v>
      </c>
      <c r="S971" t="s">
        <v>3389</v>
      </c>
      <c r="T971" t="s">
        <v>3390</v>
      </c>
      <c r="U971">
        <v>1.9</v>
      </c>
      <c r="V971" t="s">
        <v>1138</v>
      </c>
      <c r="W971" t="s">
        <v>1153</v>
      </c>
      <c r="Y971">
        <v>1</v>
      </c>
      <c r="AA971">
        <v>0</v>
      </c>
      <c r="AB971">
        <v>0</v>
      </c>
      <c r="AD971">
        <v>0</v>
      </c>
      <c r="AE971">
        <v>0</v>
      </c>
      <c r="AF971">
        <v>250150</v>
      </c>
      <c r="AG971">
        <v>250150</v>
      </c>
    </row>
    <row r="972" spans="1:33" hidden="1" x14ac:dyDescent="0.25">
      <c r="A972" t="s">
        <v>1194</v>
      </c>
      <c r="B972" t="s">
        <v>703</v>
      </c>
      <c r="C972" t="s">
        <v>163</v>
      </c>
      <c r="D972" t="s">
        <v>1117</v>
      </c>
      <c r="E972">
        <v>2019</v>
      </c>
      <c r="F972" t="s">
        <v>703</v>
      </c>
      <c r="G972" t="s">
        <v>846</v>
      </c>
      <c r="H972" t="s">
        <v>2445</v>
      </c>
      <c r="I972" t="s">
        <v>2446</v>
      </c>
      <c r="J972" t="s">
        <v>1120</v>
      </c>
      <c r="K972" t="s">
        <v>1121</v>
      </c>
      <c r="L972" t="s">
        <v>3126</v>
      </c>
      <c r="M972" t="s">
        <v>703</v>
      </c>
      <c r="N972" t="s">
        <v>2445</v>
      </c>
      <c r="O972" t="s">
        <v>2446</v>
      </c>
      <c r="P972" t="s">
        <v>996</v>
      </c>
      <c r="Q972" t="s">
        <v>3391</v>
      </c>
      <c r="R972">
        <v>2020</v>
      </c>
      <c r="S972" t="s">
        <v>3389</v>
      </c>
      <c r="T972" t="s">
        <v>3390</v>
      </c>
      <c r="U972">
        <v>1.9</v>
      </c>
      <c r="V972" t="s">
        <v>1138</v>
      </c>
      <c r="W972" t="s">
        <v>1127</v>
      </c>
      <c r="Y972">
        <v>1</v>
      </c>
      <c r="AA972">
        <v>0</v>
      </c>
      <c r="AB972">
        <v>0</v>
      </c>
      <c r="AD972">
        <v>0</v>
      </c>
      <c r="AE972">
        <v>0</v>
      </c>
      <c r="AF972">
        <v>266560</v>
      </c>
      <c r="AG972">
        <v>266560</v>
      </c>
    </row>
    <row r="973" spans="1:33" hidden="1" x14ac:dyDescent="0.25">
      <c r="A973" t="s">
        <v>1194</v>
      </c>
      <c r="B973" t="s">
        <v>703</v>
      </c>
      <c r="C973" t="s">
        <v>163</v>
      </c>
      <c r="D973" t="s">
        <v>1117</v>
      </c>
      <c r="E973">
        <v>2020</v>
      </c>
      <c r="F973" t="s">
        <v>695</v>
      </c>
      <c r="G973" t="s">
        <v>846</v>
      </c>
      <c r="H973" t="s">
        <v>2445</v>
      </c>
      <c r="I973" t="s">
        <v>2446</v>
      </c>
      <c r="J973" t="s">
        <v>1120</v>
      </c>
      <c r="K973" t="s">
        <v>1121</v>
      </c>
      <c r="L973" t="s">
        <v>3126</v>
      </c>
      <c r="M973" t="s">
        <v>703</v>
      </c>
      <c r="N973" t="s">
        <v>2445</v>
      </c>
      <c r="O973" t="s">
        <v>2446</v>
      </c>
      <c r="P973" t="s">
        <v>1002</v>
      </c>
      <c r="Q973" t="s">
        <v>3392</v>
      </c>
      <c r="R973">
        <v>2021</v>
      </c>
      <c r="S973" t="s">
        <v>2245</v>
      </c>
      <c r="T973" t="s">
        <v>3393</v>
      </c>
      <c r="U973">
        <v>4.5</v>
      </c>
      <c r="V973" t="s">
        <v>1126</v>
      </c>
      <c r="W973" t="s">
        <v>1153</v>
      </c>
      <c r="Y973">
        <v>1</v>
      </c>
      <c r="AA973">
        <v>0</v>
      </c>
      <c r="AB973">
        <v>0</v>
      </c>
      <c r="AD973">
        <v>0</v>
      </c>
      <c r="AE973">
        <v>0</v>
      </c>
      <c r="AF973">
        <v>204056</v>
      </c>
      <c r="AG973">
        <v>204056</v>
      </c>
    </row>
    <row r="974" spans="1:33" hidden="1" x14ac:dyDescent="0.25">
      <c r="A974" t="s">
        <v>1194</v>
      </c>
      <c r="B974" t="s">
        <v>703</v>
      </c>
      <c r="C974" t="s">
        <v>163</v>
      </c>
      <c r="D974" t="s">
        <v>1117</v>
      </c>
      <c r="E974">
        <v>2020</v>
      </c>
      <c r="F974" t="s">
        <v>703</v>
      </c>
      <c r="G974" t="s">
        <v>846</v>
      </c>
      <c r="H974" t="s">
        <v>2445</v>
      </c>
      <c r="I974" t="s">
        <v>2446</v>
      </c>
      <c r="J974" t="s">
        <v>1120</v>
      </c>
      <c r="K974" t="s">
        <v>1121</v>
      </c>
      <c r="L974" t="s">
        <v>3126</v>
      </c>
      <c r="M974" t="s">
        <v>703</v>
      </c>
      <c r="N974" t="s">
        <v>2445</v>
      </c>
      <c r="O974" t="s">
        <v>2446</v>
      </c>
      <c r="P974" t="s">
        <v>1002</v>
      </c>
      <c r="Q974" t="s">
        <v>3394</v>
      </c>
      <c r="R974">
        <v>2021</v>
      </c>
      <c r="S974" t="s">
        <v>2245</v>
      </c>
      <c r="T974" t="s">
        <v>3393</v>
      </c>
      <c r="U974">
        <v>5</v>
      </c>
      <c r="V974" t="s">
        <v>1126</v>
      </c>
      <c r="W974" t="s">
        <v>1127</v>
      </c>
      <c r="Y974">
        <v>1</v>
      </c>
      <c r="AA974">
        <v>0</v>
      </c>
      <c r="AB974">
        <v>0</v>
      </c>
      <c r="AD974">
        <v>0</v>
      </c>
      <c r="AE974">
        <v>0</v>
      </c>
      <c r="AF974">
        <v>46044</v>
      </c>
      <c r="AG974">
        <v>46044</v>
      </c>
    </row>
    <row r="975" spans="1:33" hidden="1" x14ac:dyDescent="0.25">
      <c r="A975" t="s">
        <v>1194</v>
      </c>
      <c r="B975" t="s">
        <v>703</v>
      </c>
      <c r="C975" t="s">
        <v>163</v>
      </c>
      <c r="D975" t="s">
        <v>1117</v>
      </c>
      <c r="E975">
        <v>2021</v>
      </c>
      <c r="F975" t="s">
        <v>695</v>
      </c>
      <c r="G975" t="s">
        <v>846</v>
      </c>
      <c r="H975" t="s">
        <v>2445</v>
      </c>
      <c r="I975" t="s">
        <v>2446</v>
      </c>
      <c r="J975" t="s">
        <v>1120</v>
      </c>
      <c r="K975" t="s">
        <v>1121</v>
      </c>
      <c r="L975" t="s">
        <v>3126</v>
      </c>
      <c r="M975" t="s">
        <v>703</v>
      </c>
      <c r="N975" t="s">
        <v>2445</v>
      </c>
      <c r="O975" t="s">
        <v>2446</v>
      </c>
      <c r="P975" t="s">
        <v>996</v>
      </c>
      <c r="Q975" t="s">
        <v>3395</v>
      </c>
      <c r="R975">
        <v>2022</v>
      </c>
      <c r="S975" t="s">
        <v>3396</v>
      </c>
      <c r="T975" t="s">
        <v>3397</v>
      </c>
      <c r="U975">
        <v>3.85</v>
      </c>
      <c r="V975" t="s">
        <v>1126</v>
      </c>
      <c r="W975" t="s">
        <v>1153</v>
      </c>
      <c r="Y975">
        <v>1</v>
      </c>
      <c r="AA975">
        <v>0</v>
      </c>
      <c r="AB975">
        <v>0</v>
      </c>
      <c r="AD975">
        <v>0</v>
      </c>
      <c r="AE975">
        <v>0</v>
      </c>
      <c r="AF975">
        <v>241277</v>
      </c>
      <c r="AG975">
        <v>241277</v>
      </c>
    </row>
    <row r="976" spans="1:33" hidden="1" x14ac:dyDescent="0.25">
      <c r="A976" t="s">
        <v>1194</v>
      </c>
      <c r="B976" t="s">
        <v>703</v>
      </c>
      <c r="C976" t="s">
        <v>163</v>
      </c>
      <c r="D976" t="s">
        <v>1117</v>
      </c>
      <c r="E976">
        <v>2021</v>
      </c>
      <c r="F976" t="s">
        <v>703</v>
      </c>
      <c r="G976" t="s">
        <v>846</v>
      </c>
      <c r="H976" t="s">
        <v>2445</v>
      </c>
      <c r="I976" t="s">
        <v>2446</v>
      </c>
      <c r="J976" t="s">
        <v>1120</v>
      </c>
      <c r="K976" t="s">
        <v>1121</v>
      </c>
      <c r="L976" t="s">
        <v>3126</v>
      </c>
      <c r="M976" t="s">
        <v>703</v>
      </c>
      <c r="N976" t="s">
        <v>2445</v>
      </c>
      <c r="O976" t="s">
        <v>2446</v>
      </c>
      <c r="P976" t="s">
        <v>996</v>
      </c>
      <c r="Q976" t="s">
        <v>3398</v>
      </c>
      <c r="R976">
        <v>2022</v>
      </c>
      <c r="S976" t="s">
        <v>3396</v>
      </c>
      <c r="T976" t="s">
        <v>3397</v>
      </c>
      <c r="U976">
        <v>5.22</v>
      </c>
      <c r="V976" t="s">
        <v>1126</v>
      </c>
      <c r="W976" t="s">
        <v>1127</v>
      </c>
      <c r="Y976">
        <v>1</v>
      </c>
      <c r="AA976">
        <v>0</v>
      </c>
      <c r="AB976">
        <v>0</v>
      </c>
      <c r="AD976">
        <v>0</v>
      </c>
      <c r="AE976">
        <v>0</v>
      </c>
      <c r="AF976">
        <v>48796</v>
      </c>
      <c r="AG976">
        <v>48796</v>
      </c>
    </row>
    <row r="977" spans="1:33" hidden="1" x14ac:dyDescent="0.25">
      <c r="A977" t="s">
        <v>1194</v>
      </c>
      <c r="B977" t="s">
        <v>703</v>
      </c>
      <c r="C977" t="s">
        <v>163</v>
      </c>
      <c r="D977" t="s">
        <v>1117</v>
      </c>
      <c r="E977">
        <v>2022</v>
      </c>
      <c r="F977" t="s">
        <v>695</v>
      </c>
      <c r="G977" t="s">
        <v>846</v>
      </c>
      <c r="H977" t="s">
        <v>2445</v>
      </c>
      <c r="I977" t="s">
        <v>2446</v>
      </c>
      <c r="J977" t="s">
        <v>1120</v>
      </c>
      <c r="K977" t="s">
        <v>1121</v>
      </c>
      <c r="L977" t="s">
        <v>3126</v>
      </c>
      <c r="M977" t="s">
        <v>703</v>
      </c>
      <c r="N977" t="s">
        <v>2445</v>
      </c>
      <c r="O977" t="s">
        <v>2446</v>
      </c>
      <c r="P977" t="s">
        <v>996</v>
      </c>
      <c r="Q977" t="s">
        <v>3399</v>
      </c>
      <c r="R977">
        <v>2023</v>
      </c>
      <c r="S977" t="s">
        <v>3400</v>
      </c>
      <c r="T977" t="s">
        <v>2258</v>
      </c>
      <c r="U977">
        <v>2.7</v>
      </c>
      <c r="V977" t="s">
        <v>1126</v>
      </c>
      <c r="W977" t="s">
        <v>1153</v>
      </c>
      <c r="Y977">
        <v>1</v>
      </c>
      <c r="AA977">
        <v>0</v>
      </c>
      <c r="AB977">
        <v>0</v>
      </c>
      <c r="AD977">
        <v>0</v>
      </c>
      <c r="AE977">
        <v>0</v>
      </c>
      <c r="AF977">
        <v>265421</v>
      </c>
      <c r="AG977">
        <v>265421</v>
      </c>
    </row>
    <row r="978" spans="1:33" hidden="1" x14ac:dyDescent="0.25">
      <c r="A978" t="s">
        <v>1194</v>
      </c>
      <c r="B978" t="s">
        <v>703</v>
      </c>
      <c r="C978" t="s">
        <v>163</v>
      </c>
      <c r="D978" t="s">
        <v>1117</v>
      </c>
      <c r="E978">
        <v>2022</v>
      </c>
      <c r="F978" t="s">
        <v>703</v>
      </c>
      <c r="G978" t="s">
        <v>846</v>
      </c>
      <c r="H978" t="s">
        <v>2445</v>
      </c>
      <c r="I978" t="s">
        <v>2446</v>
      </c>
      <c r="J978" t="s">
        <v>1120</v>
      </c>
      <c r="K978" t="s">
        <v>1121</v>
      </c>
      <c r="L978" t="s">
        <v>3126</v>
      </c>
      <c r="M978" t="s">
        <v>703</v>
      </c>
      <c r="N978" t="s">
        <v>2445</v>
      </c>
      <c r="O978" t="s">
        <v>2446</v>
      </c>
      <c r="P978" t="s">
        <v>996</v>
      </c>
      <c r="Q978" t="s">
        <v>3401</v>
      </c>
      <c r="R978">
        <v>2023</v>
      </c>
      <c r="S978" t="s">
        <v>3400</v>
      </c>
      <c r="T978" t="s">
        <v>2258</v>
      </c>
      <c r="U978">
        <v>3.7</v>
      </c>
      <c r="V978" t="s">
        <v>1126</v>
      </c>
      <c r="W978" t="s">
        <v>1127</v>
      </c>
      <c r="Y978">
        <v>1</v>
      </c>
      <c r="AA978">
        <v>0</v>
      </c>
      <c r="AB978">
        <v>0</v>
      </c>
      <c r="AD978">
        <v>0</v>
      </c>
      <c r="AE978">
        <v>0</v>
      </c>
      <c r="AF978">
        <v>68281</v>
      </c>
      <c r="AG978">
        <v>68281</v>
      </c>
    </row>
    <row r="979" spans="1:33" hidden="1" x14ac:dyDescent="0.25">
      <c r="A979" t="s">
        <v>1194</v>
      </c>
      <c r="B979" t="s">
        <v>3402</v>
      </c>
      <c r="C979" t="s">
        <v>163</v>
      </c>
      <c r="D979" t="s">
        <v>1117</v>
      </c>
      <c r="E979">
        <v>1989</v>
      </c>
      <c r="F979" t="s">
        <v>698</v>
      </c>
      <c r="G979" t="s">
        <v>846</v>
      </c>
      <c r="H979" t="s">
        <v>2445</v>
      </c>
      <c r="I979" t="s">
        <v>2446</v>
      </c>
      <c r="J979" t="s">
        <v>1197</v>
      </c>
      <c r="K979" t="s">
        <v>1121</v>
      </c>
      <c r="L979" t="s">
        <v>3403</v>
      </c>
      <c r="M979" t="s">
        <v>698</v>
      </c>
      <c r="N979" t="s">
        <v>2445</v>
      </c>
      <c r="O979" t="s">
        <v>2446</v>
      </c>
      <c r="P979" t="s">
        <v>1002</v>
      </c>
      <c r="Q979" t="s">
        <v>3404</v>
      </c>
      <c r="R979">
        <v>1990</v>
      </c>
      <c r="S979" t="s">
        <v>3405</v>
      </c>
      <c r="T979" t="s">
        <v>3406</v>
      </c>
      <c r="U979">
        <v>4</v>
      </c>
      <c r="V979" t="s">
        <v>1126</v>
      </c>
      <c r="W979" t="s">
        <v>1127</v>
      </c>
      <c r="Y979">
        <v>1</v>
      </c>
      <c r="AA979">
        <v>0</v>
      </c>
      <c r="AB979">
        <v>0</v>
      </c>
      <c r="AD979">
        <v>0</v>
      </c>
      <c r="AE979">
        <v>0</v>
      </c>
      <c r="AF979">
        <v>11000</v>
      </c>
      <c r="AG979">
        <v>11000</v>
      </c>
    </row>
    <row r="980" spans="1:33" hidden="1" x14ac:dyDescent="0.25">
      <c r="A980" t="s">
        <v>1194</v>
      </c>
      <c r="B980" t="s">
        <v>3402</v>
      </c>
      <c r="C980" t="s">
        <v>163</v>
      </c>
      <c r="D980" t="s">
        <v>1117</v>
      </c>
      <c r="E980">
        <v>1990</v>
      </c>
      <c r="F980" t="s">
        <v>712</v>
      </c>
      <c r="G980" t="s">
        <v>846</v>
      </c>
      <c r="H980" t="s">
        <v>2445</v>
      </c>
      <c r="I980" t="s">
        <v>2446</v>
      </c>
      <c r="J980" t="s">
        <v>1197</v>
      </c>
      <c r="K980" t="s">
        <v>1121</v>
      </c>
      <c r="L980" t="s">
        <v>3403</v>
      </c>
      <c r="M980" t="s">
        <v>712</v>
      </c>
      <c r="N980" t="s">
        <v>2445</v>
      </c>
      <c r="O980" t="s">
        <v>2446</v>
      </c>
      <c r="P980" t="s">
        <v>1002</v>
      </c>
      <c r="Q980" t="s">
        <v>3407</v>
      </c>
      <c r="R980">
        <v>1991</v>
      </c>
      <c r="S980" t="s">
        <v>2860</v>
      </c>
      <c r="T980" t="s">
        <v>2860</v>
      </c>
      <c r="U980">
        <v>4</v>
      </c>
      <c r="V980" t="s">
        <v>1126</v>
      </c>
      <c r="W980" t="s">
        <v>1127</v>
      </c>
      <c r="Y980">
        <v>1</v>
      </c>
      <c r="AA980">
        <v>0</v>
      </c>
      <c r="AB980">
        <v>0</v>
      </c>
      <c r="AD980">
        <v>0</v>
      </c>
      <c r="AE980">
        <v>0</v>
      </c>
      <c r="AF980">
        <v>54000</v>
      </c>
      <c r="AG980">
        <v>54000</v>
      </c>
    </row>
    <row r="981" spans="1:33" hidden="1" x14ac:dyDescent="0.25">
      <c r="A981" t="s">
        <v>1194</v>
      </c>
      <c r="B981" t="s">
        <v>3402</v>
      </c>
      <c r="C981" t="s">
        <v>163</v>
      </c>
      <c r="D981" t="s">
        <v>1117</v>
      </c>
      <c r="E981">
        <v>1991</v>
      </c>
      <c r="F981" t="s">
        <v>698</v>
      </c>
      <c r="G981" t="s">
        <v>846</v>
      </c>
      <c r="H981" t="s">
        <v>2445</v>
      </c>
      <c r="I981" t="s">
        <v>2446</v>
      </c>
      <c r="J981" t="s">
        <v>1120</v>
      </c>
      <c r="K981" t="s">
        <v>1121</v>
      </c>
      <c r="L981" t="s">
        <v>3403</v>
      </c>
      <c r="M981" t="s">
        <v>712</v>
      </c>
      <c r="N981" t="s">
        <v>2445</v>
      </c>
      <c r="O981" t="s">
        <v>2446</v>
      </c>
      <c r="P981" t="s">
        <v>1002</v>
      </c>
      <c r="Q981" t="s">
        <v>3408</v>
      </c>
      <c r="R981">
        <v>1992</v>
      </c>
      <c r="S981" t="s">
        <v>3409</v>
      </c>
      <c r="T981" t="s">
        <v>3410</v>
      </c>
      <c r="U981">
        <v>4.3</v>
      </c>
      <c r="V981" t="s">
        <v>1138</v>
      </c>
      <c r="W981" t="s">
        <v>1153</v>
      </c>
      <c r="Y981">
        <v>1</v>
      </c>
      <c r="AA981">
        <v>0</v>
      </c>
      <c r="AB981">
        <v>0</v>
      </c>
      <c r="AD981">
        <v>0</v>
      </c>
      <c r="AE981">
        <v>0</v>
      </c>
      <c r="AF981">
        <v>20000</v>
      </c>
      <c r="AG981">
        <v>20000</v>
      </c>
    </row>
    <row r="982" spans="1:33" hidden="1" x14ac:dyDescent="0.25">
      <c r="A982" t="s">
        <v>1194</v>
      </c>
      <c r="B982" t="s">
        <v>3402</v>
      </c>
      <c r="C982" t="s">
        <v>163</v>
      </c>
      <c r="D982" t="s">
        <v>1117</v>
      </c>
      <c r="E982">
        <v>1991</v>
      </c>
      <c r="F982" t="s">
        <v>698</v>
      </c>
      <c r="G982" t="s">
        <v>846</v>
      </c>
      <c r="H982" t="s">
        <v>2445</v>
      </c>
      <c r="I982" t="s">
        <v>2446</v>
      </c>
      <c r="J982" t="s">
        <v>1120</v>
      </c>
      <c r="K982" t="s">
        <v>1121</v>
      </c>
      <c r="L982" t="s">
        <v>3411</v>
      </c>
      <c r="M982" t="s">
        <v>900</v>
      </c>
      <c r="N982" t="s">
        <v>2445</v>
      </c>
      <c r="O982" t="s">
        <v>2446</v>
      </c>
      <c r="P982" t="s">
        <v>1083</v>
      </c>
      <c r="Q982" t="s">
        <v>3412</v>
      </c>
      <c r="R982">
        <v>1992</v>
      </c>
      <c r="S982" t="s">
        <v>3413</v>
      </c>
      <c r="T982" t="s">
        <v>3413</v>
      </c>
      <c r="U982">
        <v>15</v>
      </c>
      <c r="V982" t="s">
        <v>1138</v>
      </c>
      <c r="W982" t="s">
        <v>1153</v>
      </c>
      <c r="Y982">
        <v>1</v>
      </c>
      <c r="AA982">
        <v>0</v>
      </c>
      <c r="AB982">
        <v>0</v>
      </c>
      <c r="AD982">
        <v>0</v>
      </c>
      <c r="AE982">
        <v>0</v>
      </c>
      <c r="AF982">
        <v>21000</v>
      </c>
      <c r="AG982">
        <v>21000</v>
      </c>
    </row>
    <row r="983" spans="1:33" hidden="1" x14ac:dyDescent="0.25">
      <c r="A983" t="s">
        <v>1194</v>
      </c>
      <c r="B983" t="s">
        <v>3402</v>
      </c>
      <c r="C983" t="s">
        <v>163</v>
      </c>
      <c r="D983" t="s">
        <v>1117</v>
      </c>
      <c r="E983">
        <v>1991</v>
      </c>
      <c r="F983" t="s">
        <v>712</v>
      </c>
      <c r="G983" t="s">
        <v>846</v>
      </c>
      <c r="H983" t="s">
        <v>2445</v>
      </c>
      <c r="I983" t="s">
        <v>2446</v>
      </c>
      <c r="J983" t="s">
        <v>1120</v>
      </c>
      <c r="K983" t="s">
        <v>1121</v>
      </c>
      <c r="L983" t="s">
        <v>3403</v>
      </c>
      <c r="M983" t="s">
        <v>712</v>
      </c>
      <c r="N983" t="s">
        <v>2445</v>
      </c>
      <c r="O983" t="s">
        <v>2446</v>
      </c>
      <c r="P983" t="s">
        <v>1002</v>
      </c>
      <c r="Q983" t="s">
        <v>3414</v>
      </c>
      <c r="R983">
        <v>1992</v>
      </c>
      <c r="S983" t="s">
        <v>3409</v>
      </c>
      <c r="T983" t="s">
        <v>3410</v>
      </c>
      <c r="U983">
        <v>4.2</v>
      </c>
      <c r="V983" t="s">
        <v>1126</v>
      </c>
      <c r="W983" t="s">
        <v>1127</v>
      </c>
      <c r="Y983">
        <v>1</v>
      </c>
      <c r="AA983">
        <v>0</v>
      </c>
      <c r="AB983">
        <v>0</v>
      </c>
      <c r="AD983">
        <v>0</v>
      </c>
      <c r="AE983">
        <v>0</v>
      </c>
      <c r="AF983">
        <v>54000</v>
      </c>
      <c r="AG983">
        <v>54000</v>
      </c>
    </row>
    <row r="984" spans="1:33" hidden="1" x14ac:dyDescent="0.25">
      <c r="A984" t="s">
        <v>1194</v>
      </c>
      <c r="B984" t="s">
        <v>3402</v>
      </c>
      <c r="C984" t="s">
        <v>163</v>
      </c>
      <c r="D984" t="s">
        <v>1117</v>
      </c>
      <c r="E984">
        <v>1992</v>
      </c>
      <c r="F984" t="s">
        <v>712</v>
      </c>
      <c r="G984" t="s">
        <v>846</v>
      </c>
      <c r="H984" t="s">
        <v>2445</v>
      </c>
      <c r="I984" t="s">
        <v>2446</v>
      </c>
      <c r="J984" t="s">
        <v>1120</v>
      </c>
      <c r="K984" t="s">
        <v>1121</v>
      </c>
      <c r="L984" t="s">
        <v>3403</v>
      </c>
      <c r="M984" t="s">
        <v>712</v>
      </c>
      <c r="N984" t="s">
        <v>2445</v>
      </c>
      <c r="O984" t="s">
        <v>2446</v>
      </c>
      <c r="P984" t="s">
        <v>1002</v>
      </c>
      <c r="Q984" t="s">
        <v>3415</v>
      </c>
      <c r="R984">
        <v>1993</v>
      </c>
      <c r="S984" t="s">
        <v>3416</v>
      </c>
      <c r="T984" t="s">
        <v>3416</v>
      </c>
      <c r="U984">
        <v>5</v>
      </c>
      <c r="V984" t="s">
        <v>1126</v>
      </c>
      <c r="W984" t="s">
        <v>1127</v>
      </c>
      <c r="Y984">
        <v>1</v>
      </c>
      <c r="AA984">
        <v>0</v>
      </c>
      <c r="AB984">
        <v>0</v>
      </c>
      <c r="AD984">
        <v>0</v>
      </c>
      <c r="AE984">
        <v>0</v>
      </c>
      <c r="AF984">
        <v>46000</v>
      </c>
      <c r="AG984">
        <v>46000</v>
      </c>
    </row>
    <row r="985" spans="1:33" hidden="1" x14ac:dyDescent="0.25">
      <c r="A985" t="s">
        <v>1194</v>
      </c>
      <c r="B985" t="s">
        <v>3402</v>
      </c>
      <c r="C985" t="s">
        <v>163</v>
      </c>
      <c r="D985" t="s">
        <v>1117</v>
      </c>
      <c r="E985">
        <v>1992</v>
      </c>
      <c r="F985" t="s">
        <v>712</v>
      </c>
      <c r="G985" t="s">
        <v>846</v>
      </c>
      <c r="H985" t="s">
        <v>2445</v>
      </c>
      <c r="I985" t="s">
        <v>2446</v>
      </c>
      <c r="J985" t="s">
        <v>1120</v>
      </c>
      <c r="K985" t="s">
        <v>1121</v>
      </c>
      <c r="L985" t="s">
        <v>3411</v>
      </c>
      <c r="M985" t="s">
        <v>900</v>
      </c>
      <c r="N985" t="s">
        <v>2445</v>
      </c>
      <c r="O985" t="s">
        <v>2446</v>
      </c>
      <c r="P985" t="s">
        <v>1083</v>
      </c>
      <c r="Q985" t="s">
        <v>3417</v>
      </c>
      <c r="R985">
        <v>1993</v>
      </c>
      <c r="S985" t="s">
        <v>3418</v>
      </c>
      <c r="T985" t="s">
        <v>3418</v>
      </c>
      <c r="U985">
        <v>11</v>
      </c>
      <c r="V985" t="s">
        <v>1138</v>
      </c>
      <c r="W985" t="s">
        <v>1127</v>
      </c>
      <c r="Y985">
        <v>1</v>
      </c>
      <c r="AA985">
        <v>0</v>
      </c>
      <c r="AB985">
        <v>0</v>
      </c>
      <c r="AD985">
        <v>0</v>
      </c>
      <c r="AE985">
        <v>0</v>
      </c>
      <c r="AF985">
        <v>40000</v>
      </c>
      <c r="AG985">
        <v>40000</v>
      </c>
    </row>
    <row r="986" spans="1:33" hidden="1" x14ac:dyDescent="0.25">
      <c r="A986" t="s">
        <v>1194</v>
      </c>
      <c r="B986" t="s">
        <v>3402</v>
      </c>
      <c r="C986" t="s">
        <v>163</v>
      </c>
      <c r="D986" t="s">
        <v>1117</v>
      </c>
      <c r="E986">
        <v>1993</v>
      </c>
      <c r="F986" t="s">
        <v>712</v>
      </c>
      <c r="G986" t="s">
        <v>846</v>
      </c>
      <c r="H986" t="s">
        <v>2445</v>
      </c>
      <c r="I986" t="s">
        <v>2446</v>
      </c>
      <c r="J986" t="s">
        <v>1120</v>
      </c>
      <c r="K986" t="s">
        <v>1121</v>
      </c>
      <c r="L986" t="s">
        <v>3403</v>
      </c>
      <c r="M986" t="s">
        <v>698</v>
      </c>
      <c r="N986" t="s">
        <v>2445</v>
      </c>
      <c r="O986" t="s">
        <v>2446</v>
      </c>
      <c r="P986" t="s">
        <v>1002</v>
      </c>
      <c r="Q986" t="s">
        <v>3419</v>
      </c>
      <c r="R986">
        <v>1994</v>
      </c>
      <c r="S986" t="s">
        <v>3420</v>
      </c>
      <c r="T986" t="s">
        <v>3420</v>
      </c>
      <c r="U986">
        <v>6.6</v>
      </c>
      <c r="V986" t="s">
        <v>1138</v>
      </c>
      <c r="W986" t="s">
        <v>1153</v>
      </c>
      <c r="Y986">
        <v>1</v>
      </c>
      <c r="AA986">
        <v>0</v>
      </c>
      <c r="AB986">
        <v>0</v>
      </c>
      <c r="AD986">
        <v>0</v>
      </c>
      <c r="AE986">
        <v>0</v>
      </c>
      <c r="AF986">
        <v>19000</v>
      </c>
      <c r="AG986">
        <v>19000</v>
      </c>
    </row>
    <row r="987" spans="1:33" hidden="1" x14ac:dyDescent="0.25">
      <c r="A987" t="s">
        <v>1194</v>
      </c>
      <c r="B987" t="s">
        <v>3402</v>
      </c>
      <c r="C987" t="s">
        <v>163</v>
      </c>
      <c r="D987" t="s">
        <v>1117</v>
      </c>
      <c r="E987">
        <v>1993</v>
      </c>
      <c r="F987" t="s">
        <v>712</v>
      </c>
      <c r="G987" t="s">
        <v>846</v>
      </c>
      <c r="H987" t="s">
        <v>2445</v>
      </c>
      <c r="I987" t="s">
        <v>2446</v>
      </c>
      <c r="J987" t="s">
        <v>1120</v>
      </c>
      <c r="K987" t="s">
        <v>1121</v>
      </c>
      <c r="L987" t="s">
        <v>3403</v>
      </c>
      <c r="M987" t="s">
        <v>712</v>
      </c>
      <c r="N987" t="s">
        <v>2445</v>
      </c>
      <c r="O987" t="s">
        <v>2446</v>
      </c>
      <c r="P987" t="s">
        <v>1002</v>
      </c>
      <c r="Q987" t="s">
        <v>3421</v>
      </c>
      <c r="R987">
        <v>1994</v>
      </c>
      <c r="S987" t="s">
        <v>3422</v>
      </c>
      <c r="T987" t="s">
        <v>3422</v>
      </c>
      <c r="U987">
        <v>4.5</v>
      </c>
      <c r="V987" t="s">
        <v>1126</v>
      </c>
      <c r="W987" t="s">
        <v>1127</v>
      </c>
      <c r="Y987">
        <v>1</v>
      </c>
      <c r="AA987">
        <v>0</v>
      </c>
      <c r="AB987">
        <v>0</v>
      </c>
      <c r="AD987">
        <v>0</v>
      </c>
      <c r="AE987">
        <v>0</v>
      </c>
      <c r="AF987">
        <v>38000</v>
      </c>
      <c r="AG987">
        <v>38000</v>
      </c>
    </row>
    <row r="988" spans="1:33" hidden="1" x14ac:dyDescent="0.25">
      <c r="A988" t="s">
        <v>1194</v>
      </c>
      <c r="B988" t="s">
        <v>3402</v>
      </c>
      <c r="C988" t="s">
        <v>163</v>
      </c>
      <c r="D988" t="s">
        <v>1117</v>
      </c>
      <c r="E988">
        <v>1993</v>
      </c>
      <c r="F988" t="s">
        <v>712</v>
      </c>
      <c r="G988" t="s">
        <v>846</v>
      </c>
      <c r="H988" t="s">
        <v>2445</v>
      </c>
      <c r="I988" t="s">
        <v>2446</v>
      </c>
      <c r="J988" t="s">
        <v>1120</v>
      </c>
      <c r="K988" t="s">
        <v>1121</v>
      </c>
      <c r="L988" t="s">
        <v>3411</v>
      </c>
      <c r="M988" t="s">
        <v>900</v>
      </c>
      <c r="N988" t="s">
        <v>2445</v>
      </c>
      <c r="O988" t="s">
        <v>2446</v>
      </c>
      <c r="P988" t="s">
        <v>1083</v>
      </c>
      <c r="Q988" t="s">
        <v>3423</v>
      </c>
      <c r="R988">
        <v>1994</v>
      </c>
      <c r="S988" t="s">
        <v>3420</v>
      </c>
      <c r="T988" t="s">
        <v>3420</v>
      </c>
      <c r="U988">
        <v>11</v>
      </c>
      <c r="V988" t="s">
        <v>1138</v>
      </c>
      <c r="W988" t="s">
        <v>1127</v>
      </c>
      <c r="Y988">
        <v>1</v>
      </c>
      <c r="AA988">
        <v>0</v>
      </c>
      <c r="AB988">
        <v>0</v>
      </c>
      <c r="AD988">
        <v>0</v>
      </c>
      <c r="AE988">
        <v>0</v>
      </c>
      <c r="AF988">
        <v>61000</v>
      </c>
      <c r="AG988">
        <v>61000</v>
      </c>
    </row>
    <row r="989" spans="1:33" hidden="1" x14ac:dyDescent="0.25">
      <c r="A989" t="s">
        <v>1194</v>
      </c>
      <c r="B989" t="s">
        <v>3402</v>
      </c>
      <c r="C989" t="s">
        <v>163</v>
      </c>
      <c r="D989" t="s">
        <v>1117</v>
      </c>
      <c r="E989">
        <v>1994</v>
      </c>
      <c r="F989" t="s">
        <v>712</v>
      </c>
      <c r="G989" t="s">
        <v>846</v>
      </c>
      <c r="H989" t="s">
        <v>2445</v>
      </c>
      <c r="I989" t="s">
        <v>2446</v>
      </c>
      <c r="J989" t="s">
        <v>1120</v>
      </c>
      <c r="K989" t="s">
        <v>1121</v>
      </c>
      <c r="L989" t="s">
        <v>3403</v>
      </c>
      <c r="M989" t="s">
        <v>698</v>
      </c>
      <c r="N989" t="s">
        <v>2445</v>
      </c>
      <c r="O989" t="s">
        <v>2446</v>
      </c>
      <c r="P989" t="s">
        <v>1002</v>
      </c>
      <c r="Q989" t="s">
        <v>3424</v>
      </c>
      <c r="R989">
        <v>1995</v>
      </c>
      <c r="S989" t="s">
        <v>3425</v>
      </c>
      <c r="T989" t="s">
        <v>3425</v>
      </c>
      <c r="U989">
        <v>5.5</v>
      </c>
      <c r="V989" t="s">
        <v>1138</v>
      </c>
      <c r="W989" t="s">
        <v>1153</v>
      </c>
      <c r="Y989">
        <v>1</v>
      </c>
      <c r="AA989">
        <v>0</v>
      </c>
      <c r="AB989">
        <v>0</v>
      </c>
      <c r="AD989">
        <v>0</v>
      </c>
      <c r="AE989">
        <v>0</v>
      </c>
      <c r="AF989">
        <v>20000</v>
      </c>
      <c r="AG989">
        <v>20000</v>
      </c>
    </row>
    <row r="990" spans="1:33" hidden="1" x14ac:dyDescent="0.25">
      <c r="A990" t="s">
        <v>1194</v>
      </c>
      <c r="B990" t="s">
        <v>3402</v>
      </c>
      <c r="C990" t="s">
        <v>163</v>
      </c>
      <c r="D990" t="s">
        <v>1117</v>
      </c>
      <c r="E990">
        <v>1994</v>
      </c>
      <c r="F990" t="s">
        <v>712</v>
      </c>
      <c r="G990" t="s">
        <v>846</v>
      </c>
      <c r="H990" t="s">
        <v>2445</v>
      </c>
      <c r="I990" t="s">
        <v>2446</v>
      </c>
      <c r="J990" t="s">
        <v>1120</v>
      </c>
      <c r="K990" t="s">
        <v>1121</v>
      </c>
      <c r="L990" t="s">
        <v>3403</v>
      </c>
      <c r="M990" t="s">
        <v>712</v>
      </c>
      <c r="N990" t="s">
        <v>2445</v>
      </c>
      <c r="O990" t="s">
        <v>2446</v>
      </c>
      <c r="P990" t="s">
        <v>1002</v>
      </c>
      <c r="Q990" t="s">
        <v>3426</v>
      </c>
      <c r="R990">
        <v>1995</v>
      </c>
      <c r="S990" t="s">
        <v>1292</v>
      </c>
      <c r="T990" t="s">
        <v>1292</v>
      </c>
      <c r="U990">
        <v>5.5</v>
      </c>
      <c r="V990" t="s">
        <v>1126</v>
      </c>
      <c r="W990" t="s">
        <v>1127</v>
      </c>
      <c r="Y990">
        <v>1</v>
      </c>
      <c r="AA990">
        <v>0</v>
      </c>
      <c r="AB990">
        <v>0</v>
      </c>
      <c r="AD990">
        <v>0</v>
      </c>
      <c r="AE990">
        <v>0</v>
      </c>
      <c r="AF990">
        <v>80000</v>
      </c>
      <c r="AG990">
        <v>80000</v>
      </c>
    </row>
    <row r="991" spans="1:33" hidden="1" x14ac:dyDescent="0.25">
      <c r="A991" t="s">
        <v>1194</v>
      </c>
      <c r="B991" t="s">
        <v>3402</v>
      </c>
      <c r="C991" t="s">
        <v>163</v>
      </c>
      <c r="D991" t="s">
        <v>1117</v>
      </c>
      <c r="E991">
        <v>1994</v>
      </c>
      <c r="F991" t="s">
        <v>712</v>
      </c>
      <c r="G991" t="s">
        <v>846</v>
      </c>
      <c r="H991" t="s">
        <v>2445</v>
      </c>
      <c r="I991" t="s">
        <v>2446</v>
      </c>
      <c r="J991" t="s">
        <v>1120</v>
      </c>
      <c r="K991" t="s">
        <v>1121</v>
      </c>
      <c r="L991" t="s">
        <v>3411</v>
      </c>
      <c r="M991" t="s">
        <v>900</v>
      </c>
      <c r="N991" t="s">
        <v>2445</v>
      </c>
      <c r="O991" t="s">
        <v>2446</v>
      </c>
      <c r="P991" t="s">
        <v>1083</v>
      </c>
      <c r="Q991" t="s">
        <v>3427</v>
      </c>
      <c r="R991">
        <v>1995</v>
      </c>
      <c r="S991" t="s">
        <v>1292</v>
      </c>
      <c r="T991" t="s">
        <v>1292</v>
      </c>
      <c r="U991">
        <v>5.5</v>
      </c>
      <c r="V991" t="s">
        <v>1138</v>
      </c>
      <c r="W991" t="s">
        <v>1127</v>
      </c>
      <c r="Y991">
        <v>1</v>
      </c>
      <c r="AA991">
        <v>0</v>
      </c>
      <c r="AB991">
        <v>0</v>
      </c>
      <c r="AD991">
        <v>0</v>
      </c>
      <c r="AE991">
        <v>0</v>
      </c>
      <c r="AF991">
        <v>85000</v>
      </c>
      <c r="AG991">
        <v>85000</v>
      </c>
    </row>
    <row r="992" spans="1:33" hidden="1" x14ac:dyDescent="0.25">
      <c r="A992" t="s">
        <v>1194</v>
      </c>
      <c r="B992" t="s">
        <v>3402</v>
      </c>
      <c r="C992" t="s">
        <v>163</v>
      </c>
      <c r="D992" t="s">
        <v>1117</v>
      </c>
      <c r="E992">
        <v>1995</v>
      </c>
      <c r="F992" t="s">
        <v>712</v>
      </c>
      <c r="G992" t="s">
        <v>846</v>
      </c>
      <c r="H992" t="s">
        <v>2445</v>
      </c>
      <c r="I992" t="s">
        <v>2446</v>
      </c>
      <c r="J992" t="s">
        <v>1120</v>
      </c>
      <c r="K992" t="s">
        <v>1121</v>
      </c>
      <c r="L992" t="s">
        <v>3403</v>
      </c>
      <c r="M992" t="s">
        <v>712</v>
      </c>
      <c r="N992" t="s">
        <v>2445</v>
      </c>
      <c r="O992" t="s">
        <v>2446</v>
      </c>
      <c r="P992" t="s">
        <v>1002</v>
      </c>
      <c r="Q992" t="s">
        <v>3428</v>
      </c>
      <c r="R992">
        <v>1996</v>
      </c>
      <c r="S992" t="s">
        <v>1912</v>
      </c>
      <c r="T992" t="s">
        <v>1912</v>
      </c>
      <c r="U992">
        <v>5.8</v>
      </c>
      <c r="V992" t="s">
        <v>1126</v>
      </c>
      <c r="W992" t="s">
        <v>1127</v>
      </c>
      <c r="Y992">
        <v>1</v>
      </c>
      <c r="AA992">
        <v>0</v>
      </c>
      <c r="AB992">
        <v>0</v>
      </c>
      <c r="AD992">
        <v>0</v>
      </c>
      <c r="AE992">
        <v>0</v>
      </c>
      <c r="AF992">
        <v>44000</v>
      </c>
      <c r="AG992">
        <v>44000</v>
      </c>
    </row>
    <row r="993" spans="1:33" hidden="1" x14ac:dyDescent="0.25">
      <c r="A993" t="s">
        <v>1194</v>
      </c>
      <c r="B993" t="s">
        <v>3402</v>
      </c>
      <c r="C993" t="s">
        <v>163</v>
      </c>
      <c r="D993" t="s">
        <v>1117</v>
      </c>
      <c r="E993">
        <v>1995</v>
      </c>
      <c r="F993" t="s">
        <v>712</v>
      </c>
      <c r="G993" t="s">
        <v>846</v>
      </c>
      <c r="H993" t="s">
        <v>2445</v>
      </c>
      <c r="I993" t="s">
        <v>2446</v>
      </c>
      <c r="J993" t="s">
        <v>1120</v>
      </c>
      <c r="K993" t="s">
        <v>1121</v>
      </c>
      <c r="L993" t="s">
        <v>3411</v>
      </c>
      <c r="M993" t="s">
        <v>900</v>
      </c>
      <c r="N993" t="s">
        <v>2445</v>
      </c>
      <c r="O993" t="s">
        <v>2446</v>
      </c>
      <c r="P993" t="s">
        <v>1083</v>
      </c>
      <c r="Q993" t="s">
        <v>3429</v>
      </c>
      <c r="R993">
        <v>1996</v>
      </c>
      <c r="S993" t="s">
        <v>3430</v>
      </c>
      <c r="T993" t="s">
        <v>3430</v>
      </c>
      <c r="U993">
        <v>10</v>
      </c>
      <c r="V993" t="s">
        <v>1138</v>
      </c>
      <c r="W993" t="s">
        <v>1127</v>
      </c>
      <c r="X993" t="s">
        <v>1295</v>
      </c>
      <c r="Y993">
        <v>1</v>
      </c>
      <c r="Z993" t="s">
        <v>1132</v>
      </c>
      <c r="AA993">
        <v>50229</v>
      </c>
      <c r="AB993">
        <v>0</v>
      </c>
      <c r="AD993">
        <v>0</v>
      </c>
      <c r="AE993">
        <v>0</v>
      </c>
      <c r="AG993">
        <v>50229</v>
      </c>
    </row>
    <row r="994" spans="1:33" hidden="1" x14ac:dyDescent="0.25">
      <c r="A994" t="s">
        <v>1194</v>
      </c>
      <c r="B994" t="s">
        <v>3402</v>
      </c>
      <c r="C994" t="s">
        <v>163</v>
      </c>
      <c r="D994" t="s">
        <v>1117</v>
      </c>
      <c r="E994">
        <v>1996</v>
      </c>
      <c r="F994" t="s">
        <v>712</v>
      </c>
      <c r="G994" t="s">
        <v>846</v>
      </c>
      <c r="H994" t="s">
        <v>2445</v>
      </c>
      <c r="I994" t="s">
        <v>2446</v>
      </c>
      <c r="J994" t="s">
        <v>1120</v>
      </c>
      <c r="K994" t="s">
        <v>1121</v>
      </c>
      <c r="L994" t="s">
        <v>3403</v>
      </c>
      <c r="M994" t="s">
        <v>698</v>
      </c>
      <c r="N994" t="s">
        <v>2445</v>
      </c>
      <c r="O994" t="s">
        <v>2446</v>
      </c>
      <c r="P994" t="s">
        <v>1002</v>
      </c>
      <c r="Q994" t="s">
        <v>3431</v>
      </c>
      <c r="R994">
        <v>1997</v>
      </c>
      <c r="S994" t="s">
        <v>3432</v>
      </c>
      <c r="T994" t="s">
        <v>3432</v>
      </c>
      <c r="U994">
        <v>4.2</v>
      </c>
      <c r="V994" t="s">
        <v>1138</v>
      </c>
      <c r="W994" t="s">
        <v>1153</v>
      </c>
      <c r="Y994">
        <v>1</v>
      </c>
      <c r="AA994">
        <v>0</v>
      </c>
      <c r="AB994">
        <v>0</v>
      </c>
      <c r="AD994">
        <v>0</v>
      </c>
      <c r="AE994">
        <v>0</v>
      </c>
      <c r="AF994">
        <v>34000</v>
      </c>
      <c r="AG994">
        <v>34000</v>
      </c>
    </row>
    <row r="995" spans="1:33" hidden="1" x14ac:dyDescent="0.25">
      <c r="A995" t="s">
        <v>1194</v>
      </c>
      <c r="B995" t="s">
        <v>3402</v>
      </c>
      <c r="C995" t="s">
        <v>163</v>
      </c>
      <c r="D995" t="s">
        <v>1117</v>
      </c>
      <c r="E995">
        <v>1996</v>
      </c>
      <c r="F995" t="s">
        <v>712</v>
      </c>
      <c r="G995" t="s">
        <v>846</v>
      </c>
      <c r="H995" t="s">
        <v>2445</v>
      </c>
      <c r="I995" t="s">
        <v>2446</v>
      </c>
      <c r="J995" t="s">
        <v>1120</v>
      </c>
      <c r="K995" t="s">
        <v>1121</v>
      </c>
      <c r="L995" t="s">
        <v>3403</v>
      </c>
      <c r="M995" t="s">
        <v>712</v>
      </c>
      <c r="N995" t="s">
        <v>2445</v>
      </c>
      <c r="O995" t="s">
        <v>2446</v>
      </c>
      <c r="P995" t="s">
        <v>1002</v>
      </c>
      <c r="Q995" t="s">
        <v>3433</v>
      </c>
      <c r="R995">
        <v>1997</v>
      </c>
      <c r="S995" t="s">
        <v>3434</v>
      </c>
      <c r="T995" t="s">
        <v>3434</v>
      </c>
      <c r="U995">
        <v>4.3</v>
      </c>
      <c r="V995" t="s">
        <v>1126</v>
      </c>
      <c r="W995" t="s">
        <v>1127</v>
      </c>
      <c r="Y995">
        <v>1</v>
      </c>
      <c r="AA995">
        <v>0</v>
      </c>
      <c r="AB995">
        <v>0</v>
      </c>
      <c r="AD995">
        <v>0</v>
      </c>
      <c r="AE995">
        <v>0</v>
      </c>
      <c r="AF995">
        <v>53000</v>
      </c>
      <c r="AG995">
        <v>53000</v>
      </c>
    </row>
    <row r="996" spans="1:33" hidden="1" x14ac:dyDescent="0.25">
      <c r="A996" t="s">
        <v>1194</v>
      </c>
      <c r="B996" t="s">
        <v>3402</v>
      </c>
      <c r="C996" t="s">
        <v>163</v>
      </c>
      <c r="D996" t="s">
        <v>1117</v>
      </c>
      <c r="E996">
        <v>1996</v>
      </c>
      <c r="F996" t="s">
        <v>712</v>
      </c>
      <c r="G996" t="s">
        <v>846</v>
      </c>
      <c r="H996" t="s">
        <v>2445</v>
      </c>
      <c r="I996" t="s">
        <v>2446</v>
      </c>
      <c r="J996" t="s">
        <v>1120</v>
      </c>
      <c r="K996" t="s">
        <v>1121</v>
      </c>
      <c r="L996" t="s">
        <v>3411</v>
      </c>
      <c r="M996" t="s">
        <v>900</v>
      </c>
      <c r="N996" t="s">
        <v>2445</v>
      </c>
      <c r="O996" t="s">
        <v>2446</v>
      </c>
      <c r="P996" t="s">
        <v>1083</v>
      </c>
      <c r="Q996" t="s">
        <v>3435</v>
      </c>
      <c r="R996">
        <v>1997</v>
      </c>
      <c r="S996" t="s">
        <v>3436</v>
      </c>
      <c r="T996" t="s">
        <v>3436</v>
      </c>
      <c r="U996">
        <v>9.6</v>
      </c>
      <c r="V996" t="s">
        <v>1138</v>
      </c>
      <c r="W996" t="s">
        <v>1127</v>
      </c>
      <c r="Y996">
        <v>1</v>
      </c>
      <c r="Z996" t="s">
        <v>1132</v>
      </c>
      <c r="AA996">
        <v>50106</v>
      </c>
      <c r="AB996">
        <v>0</v>
      </c>
      <c r="AD996">
        <v>0</v>
      </c>
      <c r="AE996">
        <v>0</v>
      </c>
      <c r="AF996">
        <v>35894</v>
      </c>
      <c r="AG996">
        <v>86000</v>
      </c>
    </row>
    <row r="997" spans="1:33" hidden="1" x14ac:dyDescent="0.25">
      <c r="A997" t="s">
        <v>1194</v>
      </c>
      <c r="B997" t="s">
        <v>3402</v>
      </c>
      <c r="C997" t="s">
        <v>163</v>
      </c>
      <c r="D997" t="s">
        <v>1117</v>
      </c>
      <c r="E997">
        <v>1997</v>
      </c>
      <c r="F997" t="s">
        <v>712</v>
      </c>
      <c r="G997" t="s">
        <v>846</v>
      </c>
      <c r="H997" t="s">
        <v>2445</v>
      </c>
      <c r="I997" t="s">
        <v>2446</v>
      </c>
      <c r="J997" t="s">
        <v>1120</v>
      </c>
      <c r="K997" t="s">
        <v>1121</v>
      </c>
      <c r="L997" t="s">
        <v>3437</v>
      </c>
      <c r="M997" t="s">
        <v>865</v>
      </c>
      <c r="N997" t="s">
        <v>2445</v>
      </c>
      <c r="O997" t="s">
        <v>2446</v>
      </c>
      <c r="P997" t="s">
        <v>1083</v>
      </c>
      <c r="Q997" t="s">
        <v>3438</v>
      </c>
      <c r="R997">
        <v>1998</v>
      </c>
      <c r="S997" t="s">
        <v>3439</v>
      </c>
      <c r="T997" t="s">
        <v>3439</v>
      </c>
      <c r="U997">
        <v>11.6</v>
      </c>
      <c r="V997" t="s">
        <v>1138</v>
      </c>
      <c r="W997" t="s">
        <v>1153</v>
      </c>
      <c r="Y997">
        <v>1</v>
      </c>
      <c r="AA997">
        <v>0</v>
      </c>
      <c r="AB997">
        <v>0</v>
      </c>
      <c r="AD997">
        <v>0</v>
      </c>
      <c r="AE997">
        <v>0</v>
      </c>
      <c r="AF997">
        <v>60000</v>
      </c>
      <c r="AG997">
        <v>60000</v>
      </c>
    </row>
    <row r="998" spans="1:33" hidden="1" x14ac:dyDescent="0.25">
      <c r="A998" t="s">
        <v>1194</v>
      </c>
      <c r="B998" t="s">
        <v>3402</v>
      </c>
      <c r="C998" t="s">
        <v>163</v>
      </c>
      <c r="D998" t="s">
        <v>1117</v>
      </c>
      <c r="E998">
        <v>1997</v>
      </c>
      <c r="F998" t="s">
        <v>712</v>
      </c>
      <c r="G998" t="s">
        <v>846</v>
      </c>
      <c r="H998" t="s">
        <v>2445</v>
      </c>
      <c r="I998" t="s">
        <v>2446</v>
      </c>
      <c r="J998" t="s">
        <v>1120</v>
      </c>
      <c r="K998" t="s">
        <v>1121</v>
      </c>
      <c r="L998" t="s">
        <v>3403</v>
      </c>
      <c r="M998" t="s">
        <v>712</v>
      </c>
      <c r="N998" t="s">
        <v>2445</v>
      </c>
      <c r="O998" t="s">
        <v>2446</v>
      </c>
      <c r="P998" t="s">
        <v>1002</v>
      </c>
      <c r="Q998" t="s">
        <v>3440</v>
      </c>
      <c r="R998">
        <v>1998</v>
      </c>
      <c r="S998" t="s">
        <v>2912</v>
      </c>
      <c r="T998" t="s">
        <v>2912</v>
      </c>
      <c r="U998">
        <v>4.5</v>
      </c>
      <c r="V998" t="s">
        <v>1126</v>
      </c>
      <c r="W998" t="s">
        <v>1127</v>
      </c>
      <c r="Y998">
        <v>1</v>
      </c>
      <c r="AA998">
        <v>0</v>
      </c>
      <c r="AB998">
        <v>0</v>
      </c>
      <c r="AD998">
        <v>0</v>
      </c>
      <c r="AE998">
        <v>0</v>
      </c>
      <c r="AF998">
        <v>74101</v>
      </c>
      <c r="AG998">
        <v>74101</v>
      </c>
    </row>
    <row r="999" spans="1:33" hidden="1" x14ac:dyDescent="0.25">
      <c r="A999" t="s">
        <v>1194</v>
      </c>
      <c r="B999" t="s">
        <v>3402</v>
      </c>
      <c r="C999" t="s">
        <v>163</v>
      </c>
      <c r="D999" t="s">
        <v>1117</v>
      </c>
      <c r="E999">
        <v>1997</v>
      </c>
      <c r="F999" t="s">
        <v>712</v>
      </c>
      <c r="G999" t="s">
        <v>846</v>
      </c>
      <c r="H999" t="s">
        <v>2445</v>
      </c>
      <c r="I999" t="s">
        <v>2446</v>
      </c>
      <c r="J999" t="s">
        <v>1120</v>
      </c>
      <c r="K999" t="s">
        <v>1121</v>
      </c>
      <c r="L999" t="s">
        <v>3411</v>
      </c>
      <c r="M999" t="s">
        <v>900</v>
      </c>
      <c r="N999" t="s">
        <v>2445</v>
      </c>
      <c r="O999" t="s">
        <v>2446</v>
      </c>
      <c r="P999" t="s">
        <v>1083</v>
      </c>
      <c r="Q999" t="s">
        <v>3441</v>
      </c>
      <c r="R999">
        <v>1998</v>
      </c>
      <c r="S999" t="s">
        <v>3442</v>
      </c>
      <c r="T999" t="s">
        <v>3442</v>
      </c>
      <c r="U999">
        <v>9</v>
      </c>
      <c r="V999" t="s">
        <v>1138</v>
      </c>
      <c r="W999" t="s">
        <v>1127</v>
      </c>
      <c r="Y999">
        <v>1</v>
      </c>
      <c r="Z999" t="s">
        <v>1132</v>
      </c>
      <c r="AA999">
        <v>50121</v>
      </c>
      <c r="AB999">
        <v>0</v>
      </c>
      <c r="AD999">
        <v>0</v>
      </c>
      <c r="AE999">
        <v>0</v>
      </c>
      <c r="AF999">
        <v>54629</v>
      </c>
      <c r="AG999">
        <v>104750</v>
      </c>
    </row>
    <row r="1000" spans="1:33" hidden="1" x14ac:dyDescent="0.25">
      <c r="A1000" t="s">
        <v>1194</v>
      </c>
      <c r="B1000" t="s">
        <v>3402</v>
      </c>
      <c r="C1000" t="s">
        <v>163</v>
      </c>
      <c r="D1000" t="s">
        <v>1117</v>
      </c>
      <c r="E1000">
        <v>1998</v>
      </c>
      <c r="F1000" t="s">
        <v>712</v>
      </c>
      <c r="G1000" t="s">
        <v>846</v>
      </c>
      <c r="H1000" t="s">
        <v>2445</v>
      </c>
      <c r="I1000" t="s">
        <v>2446</v>
      </c>
      <c r="J1000" t="s">
        <v>1120</v>
      </c>
      <c r="K1000" t="s">
        <v>1121</v>
      </c>
      <c r="L1000" t="s">
        <v>3437</v>
      </c>
      <c r="M1000" t="s">
        <v>865</v>
      </c>
      <c r="N1000" t="s">
        <v>2445</v>
      </c>
      <c r="O1000" t="s">
        <v>2446</v>
      </c>
      <c r="P1000" t="s">
        <v>1083</v>
      </c>
      <c r="Q1000" t="s">
        <v>3443</v>
      </c>
      <c r="R1000">
        <v>1999</v>
      </c>
      <c r="S1000" t="s">
        <v>2405</v>
      </c>
      <c r="T1000" t="s">
        <v>2405</v>
      </c>
      <c r="U1000">
        <v>9.5</v>
      </c>
      <c r="V1000" t="s">
        <v>1138</v>
      </c>
      <c r="W1000" t="s">
        <v>1153</v>
      </c>
      <c r="Y1000">
        <v>1</v>
      </c>
      <c r="AA1000">
        <v>0</v>
      </c>
      <c r="AB1000">
        <v>0</v>
      </c>
      <c r="AD1000">
        <v>0</v>
      </c>
      <c r="AE1000">
        <v>0</v>
      </c>
      <c r="AF1000">
        <v>59988</v>
      </c>
      <c r="AG1000">
        <v>59988</v>
      </c>
    </row>
    <row r="1001" spans="1:33" hidden="1" x14ac:dyDescent="0.25">
      <c r="A1001" t="s">
        <v>1194</v>
      </c>
      <c r="B1001" t="s">
        <v>3402</v>
      </c>
      <c r="C1001" t="s">
        <v>163</v>
      </c>
      <c r="D1001" t="s">
        <v>1117</v>
      </c>
      <c r="E1001">
        <v>1998</v>
      </c>
      <c r="F1001" t="s">
        <v>712</v>
      </c>
      <c r="G1001" t="s">
        <v>846</v>
      </c>
      <c r="H1001" t="s">
        <v>2445</v>
      </c>
      <c r="I1001" t="s">
        <v>2446</v>
      </c>
      <c r="J1001" t="s">
        <v>1120</v>
      </c>
      <c r="K1001" t="s">
        <v>1121</v>
      </c>
      <c r="L1001" t="s">
        <v>3403</v>
      </c>
      <c r="M1001" t="s">
        <v>712</v>
      </c>
      <c r="N1001" t="s">
        <v>2445</v>
      </c>
      <c r="O1001" t="s">
        <v>2446</v>
      </c>
      <c r="P1001" t="s">
        <v>1002</v>
      </c>
      <c r="Q1001" t="s">
        <v>3444</v>
      </c>
      <c r="R1001">
        <v>1999</v>
      </c>
      <c r="S1001" t="s">
        <v>3250</v>
      </c>
      <c r="T1001" t="s">
        <v>3250</v>
      </c>
      <c r="U1001">
        <v>5.6</v>
      </c>
      <c r="V1001" t="s">
        <v>1126</v>
      </c>
      <c r="W1001" t="s">
        <v>1127</v>
      </c>
      <c r="X1001" t="s">
        <v>3445</v>
      </c>
      <c r="Y1001">
        <v>1</v>
      </c>
      <c r="Z1001" t="s">
        <v>1132</v>
      </c>
      <c r="AA1001">
        <v>25539</v>
      </c>
      <c r="AB1001">
        <v>0</v>
      </c>
      <c r="AD1001">
        <v>0</v>
      </c>
      <c r="AE1001">
        <v>0</v>
      </c>
      <c r="AF1001">
        <v>16333</v>
      </c>
      <c r="AG1001">
        <v>41872</v>
      </c>
    </row>
    <row r="1002" spans="1:33" hidden="1" x14ac:dyDescent="0.25">
      <c r="A1002" t="s">
        <v>1194</v>
      </c>
      <c r="B1002" t="s">
        <v>3402</v>
      </c>
      <c r="C1002" t="s">
        <v>163</v>
      </c>
      <c r="D1002" t="s">
        <v>1117</v>
      </c>
      <c r="E1002">
        <v>1998</v>
      </c>
      <c r="F1002" t="s">
        <v>712</v>
      </c>
      <c r="G1002" t="s">
        <v>846</v>
      </c>
      <c r="H1002" t="s">
        <v>2445</v>
      </c>
      <c r="I1002" t="s">
        <v>2446</v>
      </c>
      <c r="J1002" t="s">
        <v>1120</v>
      </c>
      <c r="K1002" t="s">
        <v>1121</v>
      </c>
      <c r="L1002" t="s">
        <v>3403</v>
      </c>
      <c r="M1002" t="s">
        <v>712</v>
      </c>
      <c r="N1002" t="s">
        <v>2445</v>
      </c>
      <c r="O1002" t="s">
        <v>2446</v>
      </c>
      <c r="P1002" t="s">
        <v>1002</v>
      </c>
      <c r="Q1002" t="s">
        <v>3446</v>
      </c>
      <c r="R1002">
        <v>1999</v>
      </c>
      <c r="S1002" t="s">
        <v>3250</v>
      </c>
      <c r="T1002" t="s">
        <v>3250</v>
      </c>
      <c r="U1002">
        <v>5.6</v>
      </c>
      <c r="V1002" t="s">
        <v>1126</v>
      </c>
      <c r="W1002" t="s">
        <v>1127</v>
      </c>
      <c r="X1002" t="s">
        <v>3447</v>
      </c>
      <c r="Y1002">
        <v>1</v>
      </c>
      <c r="Z1002" t="s">
        <v>1132</v>
      </c>
      <c r="AA1002">
        <v>26779</v>
      </c>
      <c r="AB1002">
        <v>271</v>
      </c>
      <c r="AD1002">
        <v>0</v>
      </c>
      <c r="AE1002">
        <v>0</v>
      </c>
      <c r="AF1002">
        <v>17299</v>
      </c>
      <c r="AG1002">
        <v>44349</v>
      </c>
    </row>
    <row r="1003" spans="1:33" hidden="1" x14ac:dyDescent="0.25">
      <c r="A1003" t="s">
        <v>1194</v>
      </c>
      <c r="B1003" t="s">
        <v>3402</v>
      </c>
      <c r="C1003" t="s">
        <v>163</v>
      </c>
      <c r="D1003" t="s">
        <v>1117</v>
      </c>
      <c r="E1003">
        <v>1998</v>
      </c>
      <c r="F1003" t="s">
        <v>712</v>
      </c>
      <c r="G1003" t="s">
        <v>846</v>
      </c>
      <c r="H1003" t="s">
        <v>2445</v>
      </c>
      <c r="I1003" t="s">
        <v>2446</v>
      </c>
      <c r="J1003" t="s">
        <v>1120</v>
      </c>
      <c r="K1003" t="s">
        <v>1121</v>
      </c>
      <c r="L1003" t="s">
        <v>3411</v>
      </c>
      <c r="M1003" t="s">
        <v>900</v>
      </c>
      <c r="N1003" t="s">
        <v>2445</v>
      </c>
      <c r="O1003" t="s">
        <v>2446</v>
      </c>
      <c r="P1003" t="s">
        <v>1083</v>
      </c>
      <c r="Q1003" t="s">
        <v>3448</v>
      </c>
      <c r="R1003">
        <v>1999</v>
      </c>
      <c r="S1003" t="s">
        <v>1648</v>
      </c>
      <c r="T1003" t="s">
        <v>1648</v>
      </c>
      <c r="U1003">
        <v>12.3</v>
      </c>
      <c r="V1003" t="s">
        <v>1138</v>
      </c>
      <c r="W1003" t="s">
        <v>1127</v>
      </c>
      <c r="Y1003">
        <v>1</v>
      </c>
      <c r="AA1003">
        <v>0</v>
      </c>
      <c r="AB1003">
        <v>0</v>
      </c>
      <c r="AD1003">
        <v>0</v>
      </c>
      <c r="AE1003">
        <v>0</v>
      </c>
      <c r="AF1003">
        <v>73248</v>
      </c>
      <c r="AG1003">
        <v>73248</v>
      </c>
    </row>
    <row r="1004" spans="1:33" hidden="1" x14ac:dyDescent="0.25">
      <c r="A1004" t="s">
        <v>1194</v>
      </c>
      <c r="B1004" t="s">
        <v>3402</v>
      </c>
      <c r="C1004" t="s">
        <v>163</v>
      </c>
      <c r="D1004" t="s">
        <v>1117</v>
      </c>
      <c r="E1004">
        <v>1999</v>
      </c>
      <c r="F1004" t="s">
        <v>712</v>
      </c>
      <c r="G1004" t="s">
        <v>846</v>
      </c>
      <c r="H1004" t="s">
        <v>2445</v>
      </c>
      <c r="I1004" t="s">
        <v>2446</v>
      </c>
      <c r="J1004" t="s">
        <v>1120</v>
      </c>
      <c r="K1004" t="s">
        <v>1121</v>
      </c>
      <c r="L1004" t="s">
        <v>3437</v>
      </c>
      <c r="M1004" t="s">
        <v>865</v>
      </c>
      <c r="N1004" t="s">
        <v>2445</v>
      </c>
      <c r="O1004" t="s">
        <v>2446</v>
      </c>
      <c r="P1004" t="s">
        <v>1083</v>
      </c>
      <c r="Q1004" t="s">
        <v>3449</v>
      </c>
      <c r="R1004">
        <v>2000</v>
      </c>
      <c r="S1004" t="s">
        <v>3450</v>
      </c>
      <c r="T1004" t="s">
        <v>3450</v>
      </c>
      <c r="U1004">
        <v>9.6999999999999993</v>
      </c>
      <c r="V1004" t="s">
        <v>1138</v>
      </c>
      <c r="W1004" t="s">
        <v>1153</v>
      </c>
      <c r="Y1004">
        <v>1</v>
      </c>
      <c r="AA1004">
        <v>0</v>
      </c>
      <c r="AB1004">
        <v>0</v>
      </c>
      <c r="AD1004">
        <v>0</v>
      </c>
      <c r="AE1004">
        <v>0</v>
      </c>
      <c r="AF1004">
        <v>100000</v>
      </c>
      <c r="AG1004">
        <v>100000</v>
      </c>
    </row>
    <row r="1005" spans="1:33" hidden="1" x14ac:dyDescent="0.25">
      <c r="A1005" t="s">
        <v>1194</v>
      </c>
      <c r="B1005" t="s">
        <v>3402</v>
      </c>
      <c r="C1005" t="s">
        <v>163</v>
      </c>
      <c r="D1005" t="s">
        <v>1117</v>
      </c>
      <c r="E1005">
        <v>1999</v>
      </c>
      <c r="F1005" t="s">
        <v>712</v>
      </c>
      <c r="G1005" t="s">
        <v>846</v>
      </c>
      <c r="H1005" t="s">
        <v>2445</v>
      </c>
      <c r="I1005" t="s">
        <v>2446</v>
      </c>
      <c r="J1005" t="s">
        <v>1120</v>
      </c>
      <c r="K1005" t="s">
        <v>1121</v>
      </c>
      <c r="L1005" t="s">
        <v>3403</v>
      </c>
      <c r="M1005" t="s">
        <v>712</v>
      </c>
      <c r="N1005" t="s">
        <v>2445</v>
      </c>
      <c r="O1005" t="s">
        <v>2446</v>
      </c>
      <c r="P1005" t="s">
        <v>1002</v>
      </c>
      <c r="Q1005" t="s">
        <v>3451</v>
      </c>
      <c r="R1005">
        <v>2000</v>
      </c>
      <c r="S1005" t="s">
        <v>3452</v>
      </c>
      <c r="T1005" t="s">
        <v>3452</v>
      </c>
      <c r="U1005">
        <v>5.5</v>
      </c>
      <c r="V1005" t="s">
        <v>1126</v>
      </c>
      <c r="W1005" t="s">
        <v>1127</v>
      </c>
      <c r="Y1005">
        <v>1</v>
      </c>
      <c r="AA1005">
        <v>0</v>
      </c>
      <c r="AB1005">
        <v>0</v>
      </c>
      <c r="AD1005">
        <v>0</v>
      </c>
      <c r="AE1005">
        <v>0</v>
      </c>
      <c r="AF1005">
        <v>71130</v>
      </c>
      <c r="AG1005">
        <v>71130</v>
      </c>
    </row>
    <row r="1006" spans="1:33" hidden="1" x14ac:dyDescent="0.25">
      <c r="A1006" t="s">
        <v>1194</v>
      </c>
      <c r="B1006" t="s">
        <v>3402</v>
      </c>
      <c r="C1006" t="s">
        <v>163</v>
      </c>
      <c r="D1006" t="s">
        <v>1117</v>
      </c>
      <c r="E1006">
        <v>1999</v>
      </c>
      <c r="F1006" t="s">
        <v>712</v>
      </c>
      <c r="G1006" t="s">
        <v>846</v>
      </c>
      <c r="H1006" t="s">
        <v>2445</v>
      </c>
      <c r="I1006" t="s">
        <v>2446</v>
      </c>
      <c r="J1006" t="s">
        <v>1120</v>
      </c>
      <c r="K1006" t="s">
        <v>1121</v>
      </c>
      <c r="L1006" t="s">
        <v>3411</v>
      </c>
      <c r="M1006" t="s">
        <v>900</v>
      </c>
      <c r="N1006" t="s">
        <v>2445</v>
      </c>
      <c r="O1006" t="s">
        <v>2446</v>
      </c>
      <c r="P1006" t="s">
        <v>1083</v>
      </c>
      <c r="Q1006" t="s">
        <v>3453</v>
      </c>
      <c r="R1006">
        <v>2000</v>
      </c>
      <c r="S1006" t="s">
        <v>3454</v>
      </c>
      <c r="T1006" t="s">
        <v>3454</v>
      </c>
      <c r="U1006">
        <v>12.7</v>
      </c>
      <c r="V1006" t="s">
        <v>1138</v>
      </c>
      <c r="W1006" t="s">
        <v>1127</v>
      </c>
      <c r="Y1006">
        <v>1</v>
      </c>
      <c r="AA1006">
        <v>0</v>
      </c>
      <c r="AB1006">
        <v>0</v>
      </c>
      <c r="AD1006">
        <v>0</v>
      </c>
      <c r="AE1006">
        <v>0</v>
      </c>
      <c r="AF1006">
        <v>68000</v>
      </c>
      <c r="AG1006">
        <v>68000</v>
      </c>
    </row>
    <row r="1007" spans="1:33" hidden="1" x14ac:dyDescent="0.25">
      <c r="A1007" t="s">
        <v>1194</v>
      </c>
      <c r="B1007" t="s">
        <v>3402</v>
      </c>
      <c r="C1007" t="s">
        <v>163</v>
      </c>
      <c r="D1007" t="s">
        <v>1117</v>
      </c>
      <c r="E1007">
        <v>2000</v>
      </c>
      <c r="F1007" t="s">
        <v>698</v>
      </c>
      <c r="G1007" t="s">
        <v>846</v>
      </c>
      <c r="H1007" t="s">
        <v>2445</v>
      </c>
      <c r="I1007" t="s">
        <v>2446</v>
      </c>
      <c r="J1007" t="s">
        <v>1120</v>
      </c>
      <c r="K1007" t="s">
        <v>1121</v>
      </c>
      <c r="L1007" t="s">
        <v>3437</v>
      </c>
      <c r="M1007" t="s">
        <v>865</v>
      </c>
      <c r="N1007" t="s">
        <v>2445</v>
      </c>
      <c r="O1007" t="s">
        <v>2446</v>
      </c>
      <c r="P1007" t="s">
        <v>1083</v>
      </c>
      <c r="Q1007" t="s">
        <v>3455</v>
      </c>
      <c r="R1007">
        <v>2001</v>
      </c>
      <c r="S1007" t="s">
        <v>3456</v>
      </c>
      <c r="T1007" t="s">
        <v>3456</v>
      </c>
      <c r="U1007">
        <v>10.5</v>
      </c>
      <c r="V1007" t="s">
        <v>1138</v>
      </c>
      <c r="W1007" t="s">
        <v>1127</v>
      </c>
      <c r="Y1007">
        <v>1</v>
      </c>
      <c r="AA1007">
        <v>0</v>
      </c>
      <c r="AB1007">
        <v>0</v>
      </c>
      <c r="AD1007">
        <v>0</v>
      </c>
      <c r="AE1007">
        <v>0</v>
      </c>
      <c r="AF1007">
        <v>60000</v>
      </c>
      <c r="AG1007">
        <v>60000</v>
      </c>
    </row>
    <row r="1008" spans="1:33" hidden="1" x14ac:dyDescent="0.25">
      <c r="A1008" t="s">
        <v>1194</v>
      </c>
      <c r="B1008" t="s">
        <v>3402</v>
      </c>
      <c r="C1008" t="s">
        <v>163</v>
      </c>
      <c r="D1008" t="s">
        <v>1117</v>
      </c>
      <c r="E1008">
        <v>2000</v>
      </c>
      <c r="F1008" t="s">
        <v>698</v>
      </c>
      <c r="G1008" t="s">
        <v>846</v>
      </c>
      <c r="H1008" t="s">
        <v>2445</v>
      </c>
      <c r="I1008" t="s">
        <v>2446</v>
      </c>
      <c r="J1008" t="s">
        <v>1120</v>
      </c>
      <c r="K1008" t="s">
        <v>1121</v>
      </c>
      <c r="L1008" t="s">
        <v>3403</v>
      </c>
      <c r="M1008" t="s">
        <v>698</v>
      </c>
      <c r="N1008" t="s">
        <v>2445</v>
      </c>
      <c r="O1008" t="s">
        <v>2446</v>
      </c>
      <c r="P1008" t="s">
        <v>1002</v>
      </c>
      <c r="Q1008" t="s">
        <v>3457</v>
      </c>
      <c r="R1008">
        <v>2001</v>
      </c>
      <c r="S1008" t="s">
        <v>1190</v>
      </c>
      <c r="T1008" t="s">
        <v>1190</v>
      </c>
      <c r="U1008">
        <v>4</v>
      </c>
      <c r="V1008" t="s">
        <v>1126</v>
      </c>
      <c r="W1008" t="s">
        <v>1127</v>
      </c>
      <c r="Y1008">
        <v>1</v>
      </c>
      <c r="AA1008">
        <v>0</v>
      </c>
      <c r="AB1008">
        <v>0</v>
      </c>
      <c r="AD1008">
        <v>0</v>
      </c>
      <c r="AE1008">
        <v>0</v>
      </c>
      <c r="AF1008">
        <v>31775</v>
      </c>
      <c r="AG1008">
        <v>31775</v>
      </c>
    </row>
    <row r="1009" spans="1:33" hidden="1" x14ac:dyDescent="0.25">
      <c r="A1009" t="s">
        <v>1194</v>
      </c>
      <c r="B1009" t="s">
        <v>3402</v>
      </c>
      <c r="C1009" t="s">
        <v>163</v>
      </c>
      <c r="D1009" t="s">
        <v>1117</v>
      </c>
      <c r="E1009">
        <v>2000</v>
      </c>
      <c r="F1009" t="s">
        <v>712</v>
      </c>
      <c r="G1009" t="s">
        <v>846</v>
      </c>
      <c r="H1009" t="s">
        <v>2445</v>
      </c>
      <c r="I1009" t="s">
        <v>2446</v>
      </c>
      <c r="J1009" t="s">
        <v>1120</v>
      </c>
      <c r="K1009" t="s">
        <v>1121</v>
      </c>
      <c r="L1009" t="s">
        <v>3403</v>
      </c>
      <c r="M1009" t="s">
        <v>712</v>
      </c>
      <c r="N1009" t="s">
        <v>2445</v>
      </c>
      <c r="O1009" t="s">
        <v>2446</v>
      </c>
      <c r="P1009" t="s">
        <v>1002</v>
      </c>
      <c r="Q1009" t="s">
        <v>3458</v>
      </c>
      <c r="R1009">
        <v>2001</v>
      </c>
      <c r="S1009" t="s">
        <v>3459</v>
      </c>
      <c r="T1009" t="s">
        <v>3459</v>
      </c>
      <c r="U1009">
        <v>4.5</v>
      </c>
      <c r="V1009" t="s">
        <v>1126</v>
      </c>
      <c r="W1009" t="s">
        <v>1127</v>
      </c>
      <c r="Y1009">
        <v>1</v>
      </c>
      <c r="AA1009">
        <v>0</v>
      </c>
      <c r="AB1009">
        <v>0</v>
      </c>
      <c r="AD1009">
        <v>0</v>
      </c>
      <c r="AE1009">
        <v>0</v>
      </c>
      <c r="AF1009">
        <v>67060</v>
      </c>
      <c r="AG1009">
        <v>67060</v>
      </c>
    </row>
    <row r="1010" spans="1:33" hidden="1" x14ac:dyDescent="0.25">
      <c r="A1010" t="s">
        <v>1194</v>
      </c>
      <c r="B1010" t="s">
        <v>3402</v>
      </c>
      <c r="C1010" t="s">
        <v>163</v>
      </c>
      <c r="D1010" t="s">
        <v>1117</v>
      </c>
      <c r="E1010">
        <v>2000</v>
      </c>
      <c r="F1010" t="s">
        <v>712</v>
      </c>
      <c r="G1010" t="s">
        <v>846</v>
      </c>
      <c r="H1010" t="s">
        <v>2445</v>
      </c>
      <c r="I1010" t="s">
        <v>2446</v>
      </c>
      <c r="J1010" t="s">
        <v>1120</v>
      </c>
      <c r="K1010" t="s">
        <v>1121</v>
      </c>
      <c r="L1010" t="s">
        <v>3411</v>
      </c>
      <c r="M1010" t="s">
        <v>900</v>
      </c>
      <c r="N1010" t="s">
        <v>2445</v>
      </c>
      <c r="O1010" t="s">
        <v>2446</v>
      </c>
      <c r="P1010" t="s">
        <v>1083</v>
      </c>
      <c r="Q1010" t="s">
        <v>3460</v>
      </c>
      <c r="R1010">
        <v>2001</v>
      </c>
      <c r="S1010" t="s">
        <v>3461</v>
      </c>
      <c r="T1010" t="s">
        <v>3461</v>
      </c>
      <c r="U1010">
        <v>11.5</v>
      </c>
      <c r="V1010" t="s">
        <v>1138</v>
      </c>
      <c r="W1010" t="s">
        <v>1127</v>
      </c>
      <c r="Y1010">
        <v>1</v>
      </c>
      <c r="AA1010">
        <v>0</v>
      </c>
      <c r="AB1010">
        <v>0</v>
      </c>
      <c r="AD1010">
        <v>0</v>
      </c>
      <c r="AE1010">
        <v>0</v>
      </c>
      <c r="AF1010">
        <v>65000</v>
      </c>
      <c r="AG1010">
        <v>65000</v>
      </c>
    </row>
    <row r="1011" spans="1:33" hidden="1" x14ac:dyDescent="0.25">
      <c r="A1011" t="s">
        <v>1194</v>
      </c>
      <c r="B1011" t="s">
        <v>3402</v>
      </c>
      <c r="C1011" t="s">
        <v>163</v>
      </c>
      <c r="D1011" t="s">
        <v>1117</v>
      </c>
      <c r="E1011">
        <v>2001</v>
      </c>
      <c r="F1011" t="s">
        <v>698</v>
      </c>
      <c r="G1011" t="s">
        <v>846</v>
      </c>
      <c r="H1011" t="s">
        <v>2445</v>
      </c>
      <c r="I1011" t="s">
        <v>2446</v>
      </c>
      <c r="J1011" t="s">
        <v>1120</v>
      </c>
      <c r="K1011" t="s">
        <v>1121</v>
      </c>
      <c r="L1011" t="s">
        <v>3437</v>
      </c>
      <c r="M1011" t="s">
        <v>865</v>
      </c>
      <c r="N1011" t="s">
        <v>2445</v>
      </c>
      <c r="O1011" t="s">
        <v>2446</v>
      </c>
      <c r="P1011" t="s">
        <v>1083</v>
      </c>
      <c r="Q1011" t="s">
        <v>3462</v>
      </c>
      <c r="R1011">
        <v>2002</v>
      </c>
      <c r="S1011" t="s">
        <v>3463</v>
      </c>
      <c r="T1011" t="s">
        <v>3463</v>
      </c>
      <c r="U1011">
        <v>9.3000000000000007</v>
      </c>
      <c r="V1011" t="s">
        <v>1138</v>
      </c>
      <c r="W1011" t="s">
        <v>1127</v>
      </c>
      <c r="X1011" t="s">
        <v>3464</v>
      </c>
      <c r="Y1011">
        <v>1</v>
      </c>
      <c r="AA1011">
        <v>0</v>
      </c>
      <c r="AB1011">
        <v>0</v>
      </c>
      <c r="AD1011">
        <v>0</v>
      </c>
      <c r="AE1011">
        <v>0</v>
      </c>
      <c r="AF1011">
        <v>100000</v>
      </c>
      <c r="AG1011">
        <v>100000</v>
      </c>
    </row>
    <row r="1012" spans="1:33" hidden="1" x14ac:dyDescent="0.25">
      <c r="A1012" t="s">
        <v>1194</v>
      </c>
      <c r="B1012" t="s">
        <v>3402</v>
      </c>
      <c r="C1012" t="s">
        <v>163</v>
      </c>
      <c r="D1012" t="s">
        <v>1117</v>
      </c>
      <c r="E1012">
        <v>2001</v>
      </c>
      <c r="F1012" t="s">
        <v>698</v>
      </c>
      <c r="G1012" t="s">
        <v>846</v>
      </c>
      <c r="H1012" t="s">
        <v>2445</v>
      </c>
      <c r="I1012" t="s">
        <v>2446</v>
      </c>
      <c r="J1012" t="s">
        <v>1120</v>
      </c>
      <c r="K1012" t="s">
        <v>1121</v>
      </c>
      <c r="L1012" t="s">
        <v>3403</v>
      </c>
      <c r="M1012" t="s">
        <v>698</v>
      </c>
      <c r="N1012" t="s">
        <v>2445</v>
      </c>
      <c r="O1012" t="s">
        <v>2446</v>
      </c>
      <c r="P1012" t="s">
        <v>1002</v>
      </c>
      <c r="Q1012" t="s">
        <v>3465</v>
      </c>
      <c r="R1012">
        <v>2002</v>
      </c>
      <c r="S1012" t="s">
        <v>1490</v>
      </c>
      <c r="T1012" t="s">
        <v>3466</v>
      </c>
      <c r="U1012">
        <v>4.5999999999999996</v>
      </c>
      <c r="V1012" t="s">
        <v>1126</v>
      </c>
      <c r="W1012" t="s">
        <v>1127</v>
      </c>
      <c r="Y1012">
        <v>1</v>
      </c>
      <c r="AA1012">
        <v>0</v>
      </c>
      <c r="AB1012">
        <v>0</v>
      </c>
      <c r="AD1012">
        <v>0</v>
      </c>
      <c r="AE1012">
        <v>0</v>
      </c>
      <c r="AF1012">
        <v>85236</v>
      </c>
      <c r="AG1012">
        <v>85236</v>
      </c>
    </row>
    <row r="1013" spans="1:33" hidden="1" x14ac:dyDescent="0.25">
      <c r="A1013" t="s">
        <v>1194</v>
      </c>
      <c r="B1013" t="s">
        <v>3402</v>
      </c>
      <c r="C1013" t="s">
        <v>163</v>
      </c>
      <c r="D1013" t="s">
        <v>1117</v>
      </c>
      <c r="E1013">
        <v>2002</v>
      </c>
      <c r="F1013" t="s">
        <v>698</v>
      </c>
      <c r="G1013" t="s">
        <v>846</v>
      </c>
      <c r="H1013" t="s">
        <v>2445</v>
      </c>
      <c r="I1013" t="s">
        <v>2446</v>
      </c>
      <c r="J1013" t="s">
        <v>1120</v>
      </c>
      <c r="K1013" t="s">
        <v>1121</v>
      </c>
      <c r="L1013" t="s">
        <v>3437</v>
      </c>
      <c r="M1013" t="s">
        <v>865</v>
      </c>
      <c r="N1013" t="s">
        <v>2445</v>
      </c>
      <c r="O1013" t="s">
        <v>2446</v>
      </c>
      <c r="P1013" t="s">
        <v>1083</v>
      </c>
      <c r="Q1013" t="s">
        <v>3467</v>
      </c>
      <c r="R1013">
        <v>2003</v>
      </c>
      <c r="S1013" t="s">
        <v>3468</v>
      </c>
      <c r="T1013" t="s">
        <v>3468</v>
      </c>
      <c r="U1013">
        <v>9</v>
      </c>
      <c r="V1013" t="s">
        <v>1138</v>
      </c>
      <c r="W1013" t="s">
        <v>1127</v>
      </c>
      <c r="Y1013">
        <v>1</v>
      </c>
      <c r="AA1013">
        <v>0</v>
      </c>
      <c r="AB1013">
        <v>0</v>
      </c>
      <c r="AD1013">
        <v>0</v>
      </c>
      <c r="AE1013">
        <v>0</v>
      </c>
      <c r="AF1013">
        <v>65300</v>
      </c>
      <c r="AG1013">
        <v>65300</v>
      </c>
    </row>
    <row r="1014" spans="1:33" hidden="1" x14ac:dyDescent="0.25">
      <c r="A1014" t="s">
        <v>1194</v>
      </c>
      <c r="B1014" t="s">
        <v>3402</v>
      </c>
      <c r="C1014" t="s">
        <v>163</v>
      </c>
      <c r="D1014" t="s">
        <v>1117</v>
      </c>
      <c r="E1014">
        <v>2002</v>
      </c>
      <c r="F1014" t="s">
        <v>698</v>
      </c>
      <c r="G1014" t="s">
        <v>846</v>
      </c>
      <c r="H1014" t="s">
        <v>2445</v>
      </c>
      <c r="I1014" t="s">
        <v>2446</v>
      </c>
      <c r="J1014" t="s">
        <v>1120</v>
      </c>
      <c r="K1014" t="s">
        <v>1121</v>
      </c>
      <c r="L1014" t="s">
        <v>3403</v>
      </c>
      <c r="M1014" t="s">
        <v>698</v>
      </c>
      <c r="N1014" t="s">
        <v>2445</v>
      </c>
      <c r="O1014" t="s">
        <v>2446</v>
      </c>
      <c r="P1014" t="s">
        <v>1002</v>
      </c>
      <c r="Q1014" t="s">
        <v>3469</v>
      </c>
      <c r="R1014">
        <v>2003</v>
      </c>
      <c r="S1014" t="s">
        <v>3470</v>
      </c>
      <c r="T1014" t="s">
        <v>3471</v>
      </c>
      <c r="U1014">
        <v>4</v>
      </c>
      <c r="V1014" t="s">
        <v>1126</v>
      </c>
      <c r="W1014" t="s">
        <v>1127</v>
      </c>
      <c r="X1014" t="s">
        <v>3472</v>
      </c>
      <c r="Y1014">
        <v>1</v>
      </c>
      <c r="AA1014">
        <v>0</v>
      </c>
      <c r="AB1014">
        <v>0</v>
      </c>
      <c r="AD1014">
        <v>0</v>
      </c>
      <c r="AE1014">
        <v>0</v>
      </c>
      <c r="AF1014">
        <v>41200</v>
      </c>
      <c r="AG1014">
        <v>41200</v>
      </c>
    </row>
    <row r="1015" spans="1:33" hidden="1" x14ac:dyDescent="0.25">
      <c r="A1015" t="s">
        <v>1194</v>
      </c>
      <c r="B1015" t="s">
        <v>3402</v>
      </c>
      <c r="C1015" t="s">
        <v>163</v>
      </c>
      <c r="D1015" t="s">
        <v>1117</v>
      </c>
      <c r="E1015">
        <v>2002</v>
      </c>
      <c r="F1015" t="s">
        <v>712</v>
      </c>
      <c r="G1015" t="s">
        <v>846</v>
      </c>
      <c r="H1015" t="s">
        <v>2445</v>
      </c>
      <c r="I1015" t="s">
        <v>2446</v>
      </c>
      <c r="J1015" t="s">
        <v>1120</v>
      </c>
      <c r="K1015" t="s">
        <v>1121</v>
      </c>
      <c r="L1015" t="s">
        <v>3403</v>
      </c>
      <c r="M1015" t="s">
        <v>712</v>
      </c>
      <c r="N1015" t="s">
        <v>2445</v>
      </c>
      <c r="O1015" t="s">
        <v>2446</v>
      </c>
      <c r="P1015" t="s">
        <v>1002</v>
      </c>
      <c r="Q1015" t="s">
        <v>3473</v>
      </c>
      <c r="R1015">
        <v>2003</v>
      </c>
      <c r="S1015" t="s">
        <v>2046</v>
      </c>
      <c r="T1015" t="s">
        <v>1339</v>
      </c>
      <c r="U1015">
        <v>5.5</v>
      </c>
      <c r="V1015" t="s">
        <v>1126</v>
      </c>
      <c r="W1015" t="s">
        <v>1127</v>
      </c>
      <c r="Y1015">
        <v>1</v>
      </c>
      <c r="AA1015">
        <v>0</v>
      </c>
      <c r="AB1015">
        <v>0</v>
      </c>
      <c r="AD1015">
        <v>0</v>
      </c>
      <c r="AE1015">
        <v>0</v>
      </c>
      <c r="AF1015">
        <v>59150</v>
      </c>
      <c r="AG1015">
        <v>59150</v>
      </c>
    </row>
    <row r="1016" spans="1:33" hidden="1" x14ac:dyDescent="0.25">
      <c r="A1016" t="s">
        <v>1194</v>
      </c>
      <c r="B1016" t="s">
        <v>3402</v>
      </c>
      <c r="C1016" t="s">
        <v>163</v>
      </c>
      <c r="D1016" t="s">
        <v>1117</v>
      </c>
      <c r="E1016">
        <v>2002</v>
      </c>
      <c r="F1016" t="s">
        <v>712</v>
      </c>
      <c r="G1016" t="s">
        <v>846</v>
      </c>
      <c r="H1016" t="s">
        <v>2445</v>
      </c>
      <c r="I1016" t="s">
        <v>2446</v>
      </c>
      <c r="J1016" t="s">
        <v>1120</v>
      </c>
      <c r="K1016" t="s">
        <v>1121</v>
      </c>
      <c r="L1016" t="s">
        <v>3411</v>
      </c>
      <c r="M1016" t="s">
        <v>900</v>
      </c>
      <c r="N1016" t="s">
        <v>2445</v>
      </c>
      <c r="O1016" t="s">
        <v>2446</v>
      </c>
      <c r="P1016" t="s">
        <v>1083</v>
      </c>
      <c r="Q1016" t="s">
        <v>3474</v>
      </c>
      <c r="R1016">
        <v>2003</v>
      </c>
      <c r="S1016" t="s">
        <v>1504</v>
      </c>
      <c r="T1016" t="s">
        <v>1504</v>
      </c>
      <c r="U1016">
        <v>7.5</v>
      </c>
      <c r="V1016" t="s">
        <v>1138</v>
      </c>
      <c r="W1016" t="s">
        <v>1127</v>
      </c>
      <c r="Y1016">
        <v>1</v>
      </c>
      <c r="AA1016">
        <v>0</v>
      </c>
      <c r="AB1016">
        <v>0</v>
      </c>
      <c r="AD1016">
        <v>0</v>
      </c>
      <c r="AE1016">
        <v>0</v>
      </c>
      <c r="AF1016">
        <v>42000</v>
      </c>
      <c r="AG1016">
        <v>42000</v>
      </c>
    </row>
    <row r="1017" spans="1:33" hidden="1" x14ac:dyDescent="0.25">
      <c r="A1017" t="s">
        <v>1194</v>
      </c>
      <c r="B1017" t="s">
        <v>3402</v>
      </c>
      <c r="C1017" t="s">
        <v>163</v>
      </c>
      <c r="D1017" t="s">
        <v>1117</v>
      </c>
      <c r="E1017">
        <v>2003</v>
      </c>
      <c r="F1017" t="s">
        <v>698</v>
      </c>
      <c r="G1017" t="s">
        <v>846</v>
      </c>
      <c r="H1017" t="s">
        <v>2445</v>
      </c>
      <c r="I1017" t="s">
        <v>2446</v>
      </c>
      <c r="J1017" t="s">
        <v>1120</v>
      </c>
      <c r="K1017" t="s">
        <v>1121</v>
      </c>
      <c r="L1017" t="s">
        <v>3437</v>
      </c>
      <c r="M1017" t="s">
        <v>865</v>
      </c>
      <c r="N1017" t="s">
        <v>2445</v>
      </c>
      <c r="O1017" t="s">
        <v>2446</v>
      </c>
      <c r="P1017" t="s">
        <v>1083</v>
      </c>
      <c r="Q1017" t="s">
        <v>3475</v>
      </c>
      <c r="R1017">
        <v>2004</v>
      </c>
      <c r="S1017" t="s">
        <v>3476</v>
      </c>
      <c r="T1017" t="s">
        <v>3476</v>
      </c>
      <c r="U1017">
        <v>9.1999999999999993</v>
      </c>
      <c r="V1017" t="s">
        <v>1138</v>
      </c>
      <c r="W1017" t="s">
        <v>1127</v>
      </c>
      <c r="Y1017">
        <v>1</v>
      </c>
      <c r="AA1017">
        <v>0</v>
      </c>
      <c r="AB1017">
        <v>0</v>
      </c>
      <c r="AD1017">
        <v>0</v>
      </c>
      <c r="AE1017">
        <v>0</v>
      </c>
      <c r="AF1017">
        <v>95800</v>
      </c>
      <c r="AG1017">
        <v>95800</v>
      </c>
    </row>
    <row r="1018" spans="1:33" hidden="1" x14ac:dyDescent="0.25">
      <c r="A1018" t="s">
        <v>1194</v>
      </c>
      <c r="B1018" t="s">
        <v>3402</v>
      </c>
      <c r="C1018" t="s">
        <v>163</v>
      </c>
      <c r="D1018" t="s">
        <v>1117</v>
      </c>
      <c r="E1018">
        <v>2003</v>
      </c>
      <c r="F1018" t="s">
        <v>698</v>
      </c>
      <c r="G1018" t="s">
        <v>846</v>
      </c>
      <c r="H1018" t="s">
        <v>2445</v>
      </c>
      <c r="I1018" t="s">
        <v>2446</v>
      </c>
      <c r="J1018" t="s">
        <v>1120</v>
      </c>
      <c r="K1018" t="s">
        <v>1121</v>
      </c>
      <c r="L1018" t="s">
        <v>3403</v>
      </c>
      <c r="M1018" t="s">
        <v>698</v>
      </c>
      <c r="N1018" t="s">
        <v>2445</v>
      </c>
      <c r="O1018" t="s">
        <v>2446</v>
      </c>
      <c r="P1018" t="s">
        <v>1002</v>
      </c>
      <c r="Q1018" t="s">
        <v>3477</v>
      </c>
      <c r="R1018">
        <v>2004</v>
      </c>
      <c r="S1018" t="s">
        <v>3478</v>
      </c>
      <c r="T1018" t="s">
        <v>3479</v>
      </c>
      <c r="U1018">
        <v>4.5</v>
      </c>
      <c r="V1018" t="s">
        <v>1126</v>
      </c>
      <c r="W1018" t="s">
        <v>1127</v>
      </c>
      <c r="Y1018">
        <v>1</v>
      </c>
      <c r="AA1018">
        <v>0</v>
      </c>
      <c r="AB1018">
        <v>0</v>
      </c>
      <c r="AD1018">
        <v>0</v>
      </c>
      <c r="AE1018">
        <v>0</v>
      </c>
      <c r="AF1018">
        <v>87284</v>
      </c>
      <c r="AG1018">
        <v>87284</v>
      </c>
    </row>
    <row r="1019" spans="1:33" hidden="1" x14ac:dyDescent="0.25">
      <c r="A1019" t="s">
        <v>1194</v>
      </c>
      <c r="B1019" t="s">
        <v>3402</v>
      </c>
      <c r="C1019" t="s">
        <v>163</v>
      </c>
      <c r="D1019" t="s">
        <v>1117</v>
      </c>
      <c r="E1019">
        <v>2004</v>
      </c>
      <c r="F1019" t="s">
        <v>698</v>
      </c>
      <c r="G1019" t="s">
        <v>846</v>
      </c>
      <c r="H1019" t="s">
        <v>2445</v>
      </c>
      <c r="I1019" t="s">
        <v>2446</v>
      </c>
      <c r="J1019" t="s">
        <v>1120</v>
      </c>
      <c r="K1019" t="s">
        <v>1121</v>
      </c>
      <c r="L1019" t="s">
        <v>3437</v>
      </c>
      <c r="M1019" t="s">
        <v>865</v>
      </c>
      <c r="N1019" t="s">
        <v>2445</v>
      </c>
      <c r="O1019" t="s">
        <v>2446</v>
      </c>
      <c r="P1019" t="s">
        <v>1083</v>
      </c>
      <c r="Q1019" t="s">
        <v>3480</v>
      </c>
      <c r="R1019">
        <v>2005</v>
      </c>
      <c r="S1019" t="s">
        <v>3481</v>
      </c>
      <c r="T1019" t="s">
        <v>3481</v>
      </c>
      <c r="U1019">
        <v>11.6</v>
      </c>
      <c r="V1019" t="s">
        <v>1138</v>
      </c>
      <c r="W1019" t="s">
        <v>1127</v>
      </c>
      <c r="Y1019">
        <v>1</v>
      </c>
      <c r="AA1019">
        <v>0</v>
      </c>
      <c r="AB1019">
        <v>0</v>
      </c>
      <c r="AD1019">
        <v>0</v>
      </c>
      <c r="AE1019">
        <v>0</v>
      </c>
      <c r="AF1019">
        <v>80654</v>
      </c>
      <c r="AG1019">
        <v>80654</v>
      </c>
    </row>
    <row r="1020" spans="1:33" hidden="1" x14ac:dyDescent="0.25">
      <c r="A1020" t="s">
        <v>1194</v>
      </c>
      <c r="B1020" t="s">
        <v>3402</v>
      </c>
      <c r="C1020" t="s">
        <v>163</v>
      </c>
      <c r="D1020" t="s">
        <v>1117</v>
      </c>
      <c r="E1020">
        <v>2004</v>
      </c>
      <c r="F1020" t="s">
        <v>698</v>
      </c>
      <c r="G1020" t="s">
        <v>846</v>
      </c>
      <c r="H1020" t="s">
        <v>2445</v>
      </c>
      <c r="I1020" t="s">
        <v>2446</v>
      </c>
      <c r="J1020" t="s">
        <v>1120</v>
      </c>
      <c r="K1020" t="s">
        <v>1121</v>
      </c>
      <c r="L1020" t="s">
        <v>3403</v>
      </c>
      <c r="M1020" t="s">
        <v>698</v>
      </c>
      <c r="N1020" t="s">
        <v>2445</v>
      </c>
      <c r="O1020" t="s">
        <v>2446</v>
      </c>
      <c r="P1020" t="s">
        <v>1002</v>
      </c>
      <c r="Q1020" t="s">
        <v>3482</v>
      </c>
      <c r="R1020">
        <v>2005</v>
      </c>
      <c r="S1020" t="s">
        <v>3483</v>
      </c>
      <c r="T1020" t="s">
        <v>3483</v>
      </c>
      <c r="U1020">
        <v>6.6</v>
      </c>
      <c r="V1020" t="s">
        <v>1126</v>
      </c>
      <c r="W1020" t="s">
        <v>1127</v>
      </c>
      <c r="Y1020">
        <v>1</v>
      </c>
      <c r="AA1020">
        <v>0</v>
      </c>
      <c r="AB1020">
        <v>0</v>
      </c>
      <c r="AD1020">
        <v>0</v>
      </c>
      <c r="AE1020">
        <v>0</v>
      </c>
      <c r="AF1020">
        <v>74455</v>
      </c>
      <c r="AG1020">
        <v>74455</v>
      </c>
    </row>
    <row r="1021" spans="1:33" hidden="1" x14ac:dyDescent="0.25">
      <c r="A1021" t="s">
        <v>1194</v>
      </c>
      <c r="B1021" t="s">
        <v>3402</v>
      </c>
      <c r="C1021" t="s">
        <v>163</v>
      </c>
      <c r="D1021" t="s">
        <v>1117</v>
      </c>
      <c r="E1021">
        <v>2005</v>
      </c>
      <c r="F1021" t="s">
        <v>698</v>
      </c>
      <c r="G1021" t="s">
        <v>846</v>
      </c>
      <c r="H1021" t="s">
        <v>2445</v>
      </c>
      <c r="I1021" t="s">
        <v>2446</v>
      </c>
      <c r="J1021" t="s">
        <v>1120</v>
      </c>
      <c r="K1021" t="s">
        <v>1121</v>
      </c>
      <c r="L1021" t="s">
        <v>3437</v>
      </c>
      <c r="M1021" t="s">
        <v>865</v>
      </c>
      <c r="N1021" t="s">
        <v>2445</v>
      </c>
      <c r="O1021" t="s">
        <v>2446</v>
      </c>
      <c r="P1021" t="s">
        <v>1083</v>
      </c>
      <c r="Q1021" t="s">
        <v>3484</v>
      </c>
      <c r="R1021">
        <v>2006</v>
      </c>
      <c r="S1021" t="s">
        <v>3089</v>
      </c>
      <c r="T1021" t="s">
        <v>3089</v>
      </c>
      <c r="U1021">
        <v>12</v>
      </c>
      <c r="V1021" t="s">
        <v>1138</v>
      </c>
      <c r="W1021" t="s">
        <v>1127</v>
      </c>
      <c r="Y1021">
        <v>1</v>
      </c>
      <c r="AA1021">
        <v>0</v>
      </c>
      <c r="AB1021">
        <v>0</v>
      </c>
      <c r="AD1021">
        <v>0</v>
      </c>
      <c r="AE1021">
        <v>0</v>
      </c>
      <c r="AF1021">
        <v>62200</v>
      </c>
      <c r="AG1021">
        <v>62200</v>
      </c>
    </row>
    <row r="1022" spans="1:33" hidden="1" x14ac:dyDescent="0.25">
      <c r="A1022" t="s">
        <v>1194</v>
      </c>
      <c r="B1022" t="s">
        <v>3402</v>
      </c>
      <c r="C1022" t="s">
        <v>163</v>
      </c>
      <c r="D1022" t="s">
        <v>1117</v>
      </c>
      <c r="E1022">
        <v>2006</v>
      </c>
      <c r="F1022" t="s">
        <v>698</v>
      </c>
      <c r="G1022" t="s">
        <v>846</v>
      </c>
      <c r="H1022" t="s">
        <v>2445</v>
      </c>
      <c r="I1022" t="s">
        <v>2446</v>
      </c>
      <c r="J1022" t="s">
        <v>1120</v>
      </c>
      <c r="K1022" t="s">
        <v>1121</v>
      </c>
      <c r="L1022" t="s">
        <v>3403</v>
      </c>
      <c r="M1022" t="s">
        <v>698</v>
      </c>
      <c r="N1022" t="s">
        <v>2445</v>
      </c>
      <c r="O1022" t="s">
        <v>2446</v>
      </c>
      <c r="P1022" t="s">
        <v>1002</v>
      </c>
      <c r="Q1022" t="s">
        <v>3485</v>
      </c>
      <c r="R1022">
        <v>2007</v>
      </c>
      <c r="S1022" t="s">
        <v>3486</v>
      </c>
      <c r="T1022" t="s">
        <v>3486</v>
      </c>
      <c r="U1022">
        <v>14</v>
      </c>
      <c r="V1022" t="s">
        <v>1126</v>
      </c>
      <c r="W1022" t="s">
        <v>1127</v>
      </c>
      <c r="Y1022">
        <v>1</v>
      </c>
      <c r="AA1022">
        <v>0</v>
      </c>
      <c r="AB1022">
        <v>0</v>
      </c>
      <c r="AD1022">
        <v>0</v>
      </c>
      <c r="AE1022">
        <v>0</v>
      </c>
      <c r="AF1022">
        <v>66846</v>
      </c>
      <c r="AG1022">
        <v>66846</v>
      </c>
    </row>
    <row r="1023" spans="1:33" hidden="1" x14ac:dyDescent="0.25">
      <c r="A1023" t="s">
        <v>1194</v>
      </c>
      <c r="B1023" t="s">
        <v>3402</v>
      </c>
      <c r="C1023" t="s">
        <v>163</v>
      </c>
      <c r="D1023" t="s">
        <v>1117</v>
      </c>
      <c r="E1023">
        <v>2007</v>
      </c>
      <c r="F1023" t="s">
        <v>698</v>
      </c>
      <c r="G1023" t="s">
        <v>846</v>
      </c>
      <c r="H1023" t="s">
        <v>2445</v>
      </c>
      <c r="I1023" t="s">
        <v>2446</v>
      </c>
      <c r="J1023" t="s">
        <v>1120</v>
      </c>
      <c r="K1023" t="s">
        <v>1121</v>
      </c>
      <c r="L1023" t="s">
        <v>3437</v>
      </c>
      <c r="M1023" t="s">
        <v>865</v>
      </c>
      <c r="N1023" t="s">
        <v>2445</v>
      </c>
      <c r="O1023" t="s">
        <v>2446</v>
      </c>
      <c r="P1023" t="s">
        <v>1083</v>
      </c>
      <c r="Q1023" t="s">
        <v>3487</v>
      </c>
      <c r="R1023">
        <v>2008</v>
      </c>
      <c r="S1023" t="s">
        <v>3488</v>
      </c>
      <c r="T1023" t="s">
        <v>3488</v>
      </c>
      <c r="U1023">
        <v>12.5</v>
      </c>
      <c r="V1023" t="s">
        <v>1138</v>
      </c>
      <c r="W1023" t="s">
        <v>1127</v>
      </c>
      <c r="X1023" t="s">
        <v>3489</v>
      </c>
      <c r="Y1023">
        <v>1</v>
      </c>
      <c r="AA1023">
        <v>0</v>
      </c>
      <c r="AB1023">
        <v>0</v>
      </c>
      <c r="AD1023">
        <v>0</v>
      </c>
      <c r="AE1023">
        <v>0</v>
      </c>
      <c r="AF1023">
        <v>63794</v>
      </c>
      <c r="AG1023">
        <v>63794</v>
      </c>
    </row>
    <row r="1024" spans="1:33" hidden="1" x14ac:dyDescent="0.25">
      <c r="A1024" t="s">
        <v>1194</v>
      </c>
      <c r="B1024" t="s">
        <v>3402</v>
      </c>
      <c r="C1024" t="s">
        <v>163</v>
      </c>
      <c r="D1024" t="s">
        <v>1117</v>
      </c>
      <c r="E1024">
        <v>2007</v>
      </c>
      <c r="F1024" t="s">
        <v>698</v>
      </c>
      <c r="G1024" t="s">
        <v>846</v>
      </c>
      <c r="H1024" t="s">
        <v>2445</v>
      </c>
      <c r="I1024" t="s">
        <v>2446</v>
      </c>
      <c r="J1024" t="s">
        <v>1120</v>
      </c>
      <c r="K1024" t="s">
        <v>1121</v>
      </c>
      <c r="L1024" t="s">
        <v>3403</v>
      </c>
      <c r="M1024" t="s">
        <v>698</v>
      </c>
      <c r="N1024" t="s">
        <v>2445</v>
      </c>
      <c r="O1024" t="s">
        <v>2446</v>
      </c>
      <c r="P1024" t="s">
        <v>1002</v>
      </c>
      <c r="Q1024" t="s">
        <v>3490</v>
      </c>
      <c r="R1024">
        <v>2008</v>
      </c>
      <c r="S1024" t="s">
        <v>2977</v>
      </c>
      <c r="T1024" t="s">
        <v>2977</v>
      </c>
      <c r="U1024">
        <v>5.25</v>
      </c>
      <c r="V1024" t="s">
        <v>1126</v>
      </c>
      <c r="W1024" t="s">
        <v>1127</v>
      </c>
      <c r="Y1024">
        <v>1</v>
      </c>
      <c r="AA1024">
        <v>0</v>
      </c>
      <c r="AB1024">
        <v>0</v>
      </c>
      <c r="AD1024">
        <v>0</v>
      </c>
      <c r="AE1024">
        <v>0</v>
      </c>
      <c r="AF1024">
        <v>57749</v>
      </c>
      <c r="AG1024">
        <v>57749</v>
      </c>
    </row>
    <row r="1025" spans="1:33" hidden="1" x14ac:dyDescent="0.25">
      <c r="A1025" t="s">
        <v>1194</v>
      </c>
      <c r="B1025" t="s">
        <v>3402</v>
      </c>
      <c r="C1025" t="s">
        <v>163</v>
      </c>
      <c r="D1025" t="s">
        <v>1117</v>
      </c>
      <c r="E1025">
        <v>2008</v>
      </c>
      <c r="F1025" t="s">
        <v>214</v>
      </c>
      <c r="G1025" t="s">
        <v>846</v>
      </c>
      <c r="H1025" t="s">
        <v>2445</v>
      </c>
      <c r="I1025" t="s">
        <v>2446</v>
      </c>
      <c r="J1025" t="s">
        <v>1120</v>
      </c>
      <c r="K1025" t="s">
        <v>1121</v>
      </c>
      <c r="L1025" t="s">
        <v>3403</v>
      </c>
      <c r="M1025" t="s">
        <v>214</v>
      </c>
      <c r="N1025" t="s">
        <v>2445</v>
      </c>
      <c r="O1025" t="s">
        <v>2446</v>
      </c>
      <c r="P1025" t="s">
        <v>1002</v>
      </c>
      <c r="Q1025" t="s">
        <v>3491</v>
      </c>
      <c r="R1025">
        <v>2009</v>
      </c>
      <c r="S1025" t="s">
        <v>1549</v>
      </c>
      <c r="T1025" t="s">
        <v>1549</v>
      </c>
      <c r="U1025">
        <v>10</v>
      </c>
      <c r="V1025" t="s">
        <v>1138</v>
      </c>
      <c r="W1025" t="s">
        <v>1127</v>
      </c>
      <c r="Y1025">
        <v>1</v>
      </c>
      <c r="Z1025" t="s">
        <v>1132</v>
      </c>
      <c r="AA1025">
        <v>23647</v>
      </c>
      <c r="AB1025">
        <v>0</v>
      </c>
      <c r="AD1025">
        <v>0</v>
      </c>
      <c r="AE1025">
        <v>0</v>
      </c>
      <c r="AG1025">
        <v>23647</v>
      </c>
    </row>
    <row r="1026" spans="1:33" hidden="1" x14ac:dyDescent="0.25">
      <c r="A1026" t="s">
        <v>1194</v>
      </c>
      <c r="B1026" t="s">
        <v>3402</v>
      </c>
      <c r="C1026" t="s">
        <v>163</v>
      </c>
      <c r="D1026" t="s">
        <v>1117</v>
      </c>
      <c r="E1026">
        <v>2008</v>
      </c>
      <c r="F1026" t="s">
        <v>698</v>
      </c>
      <c r="G1026" t="s">
        <v>846</v>
      </c>
      <c r="H1026" t="s">
        <v>2445</v>
      </c>
      <c r="I1026" t="s">
        <v>2446</v>
      </c>
      <c r="J1026" t="s">
        <v>1120</v>
      </c>
      <c r="K1026" t="s">
        <v>1121</v>
      </c>
      <c r="L1026" t="s">
        <v>3437</v>
      </c>
      <c r="M1026" t="s">
        <v>865</v>
      </c>
      <c r="N1026" t="s">
        <v>2445</v>
      </c>
      <c r="O1026" t="s">
        <v>2446</v>
      </c>
      <c r="P1026" t="s">
        <v>1083</v>
      </c>
      <c r="Q1026" t="s">
        <v>3492</v>
      </c>
      <c r="R1026">
        <v>2009</v>
      </c>
      <c r="S1026" t="s">
        <v>1549</v>
      </c>
      <c r="T1026" t="s">
        <v>1549</v>
      </c>
      <c r="U1026">
        <v>12</v>
      </c>
      <c r="V1026" t="s">
        <v>1138</v>
      </c>
      <c r="W1026" t="s">
        <v>1127</v>
      </c>
      <c r="X1026" t="s">
        <v>2008</v>
      </c>
      <c r="Y1026">
        <v>1</v>
      </c>
      <c r="AA1026">
        <v>0</v>
      </c>
      <c r="AB1026">
        <v>0</v>
      </c>
      <c r="AD1026">
        <v>0</v>
      </c>
      <c r="AE1026">
        <v>0</v>
      </c>
      <c r="AF1026">
        <v>64200</v>
      </c>
      <c r="AG1026">
        <v>64200</v>
      </c>
    </row>
    <row r="1027" spans="1:33" hidden="1" x14ac:dyDescent="0.25">
      <c r="A1027" t="s">
        <v>1194</v>
      </c>
      <c r="B1027" t="s">
        <v>3402</v>
      </c>
      <c r="C1027" t="s">
        <v>163</v>
      </c>
      <c r="D1027" t="s">
        <v>1117</v>
      </c>
      <c r="E1027">
        <v>2008</v>
      </c>
      <c r="F1027" t="s">
        <v>698</v>
      </c>
      <c r="G1027" t="s">
        <v>846</v>
      </c>
      <c r="H1027" t="s">
        <v>2445</v>
      </c>
      <c r="I1027" t="s">
        <v>2446</v>
      </c>
      <c r="J1027" t="s">
        <v>1120</v>
      </c>
      <c r="K1027" t="s">
        <v>1121</v>
      </c>
      <c r="L1027" t="s">
        <v>3403</v>
      </c>
      <c r="M1027" t="s">
        <v>698</v>
      </c>
      <c r="N1027" t="s">
        <v>2445</v>
      </c>
      <c r="O1027" t="s">
        <v>2446</v>
      </c>
      <c r="P1027" t="s">
        <v>1002</v>
      </c>
      <c r="Q1027" t="s">
        <v>3493</v>
      </c>
      <c r="R1027">
        <v>2009</v>
      </c>
      <c r="S1027" t="s">
        <v>1545</v>
      </c>
      <c r="T1027" t="s">
        <v>1545</v>
      </c>
      <c r="U1027">
        <v>5</v>
      </c>
      <c r="V1027" t="s">
        <v>1126</v>
      </c>
      <c r="W1027" t="s">
        <v>1127</v>
      </c>
      <c r="Y1027">
        <v>1</v>
      </c>
      <c r="AA1027">
        <v>0</v>
      </c>
      <c r="AB1027">
        <v>0</v>
      </c>
      <c r="AD1027">
        <v>0</v>
      </c>
      <c r="AE1027">
        <v>0</v>
      </c>
      <c r="AF1027">
        <v>88633</v>
      </c>
      <c r="AG1027">
        <v>88633</v>
      </c>
    </row>
    <row r="1028" spans="1:33" hidden="1" x14ac:dyDescent="0.25">
      <c r="A1028" t="s">
        <v>1194</v>
      </c>
      <c r="B1028" t="s">
        <v>3402</v>
      </c>
      <c r="C1028" t="s">
        <v>163</v>
      </c>
      <c r="D1028" t="s">
        <v>1117</v>
      </c>
      <c r="E1028">
        <v>2008</v>
      </c>
      <c r="F1028" t="s">
        <v>712</v>
      </c>
      <c r="G1028" t="s">
        <v>846</v>
      </c>
      <c r="H1028" t="s">
        <v>2445</v>
      </c>
      <c r="I1028" t="s">
        <v>2446</v>
      </c>
      <c r="J1028" t="s">
        <v>1120</v>
      </c>
      <c r="K1028" t="s">
        <v>1121</v>
      </c>
      <c r="L1028" t="s">
        <v>3403</v>
      </c>
      <c r="M1028" t="s">
        <v>712</v>
      </c>
      <c r="N1028" t="s">
        <v>2445</v>
      </c>
      <c r="O1028" t="s">
        <v>2446</v>
      </c>
      <c r="P1028" t="s">
        <v>1002</v>
      </c>
      <c r="Q1028" t="s">
        <v>3494</v>
      </c>
      <c r="R1028">
        <v>2009</v>
      </c>
      <c r="S1028" t="s">
        <v>1545</v>
      </c>
      <c r="T1028" t="s">
        <v>1545</v>
      </c>
      <c r="U1028">
        <v>5</v>
      </c>
      <c r="V1028" t="s">
        <v>1126</v>
      </c>
      <c r="W1028" t="s">
        <v>1127</v>
      </c>
      <c r="Y1028">
        <v>1</v>
      </c>
      <c r="AA1028">
        <v>0</v>
      </c>
      <c r="AB1028">
        <v>0</v>
      </c>
      <c r="AD1028">
        <v>0</v>
      </c>
      <c r="AE1028">
        <v>0</v>
      </c>
      <c r="AF1028">
        <v>23640</v>
      </c>
      <c r="AG1028">
        <v>23640</v>
      </c>
    </row>
    <row r="1029" spans="1:33" hidden="1" x14ac:dyDescent="0.25">
      <c r="A1029" t="s">
        <v>1194</v>
      </c>
      <c r="B1029" t="s">
        <v>3402</v>
      </c>
      <c r="C1029" t="s">
        <v>163</v>
      </c>
      <c r="D1029" t="s">
        <v>1117</v>
      </c>
      <c r="E1029">
        <v>2009</v>
      </c>
      <c r="F1029" t="s">
        <v>214</v>
      </c>
      <c r="G1029" t="s">
        <v>846</v>
      </c>
      <c r="H1029" t="s">
        <v>2445</v>
      </c>
      <c r="I1029" t="s">
        <v>2446</v>
      </c>
      <c r="J1029" t="s">
        <v>1120</v>
      </c>
      <c r="K1029" t="s">
        <v>1121</v>
      </c>
      <c r="L1029" t="s">
        <v>3403</v>
      </c>
      <c r="M1029" t="s">
        <v>214</v>
      </c>
      <c r="N1029" t="s">
        <v>2445</v>
      </c>
      <c r="O1029" t="s">
        <v>2446</v>
      </c>
      <c r="P1029" t="s">
        <v>1002</v>
      </c>
      <c r="Q1029" t="s">
        <v>3495</v>
      </c>
      <c r="R1029">
        <v>2010</v>
      </c>
      <c r="S1029" t="s">
        <v>3496</v>
      </c>
      <c r="T1029" t="s">
        <v>3496</v>
      </c>
      <c r="U1029">
        <v>7.5</v>
      </c>
      <c r="V1029" t="s">
        <v>1126</v>
      </c>
      <c r="W1029" t="s">
        <v>1127</v>
      </c>
      <c r="Y1029">
        <v>1</v>
      </c>
      <c r="Z1029" t="s">
        <v>1132</v>
      </c>
      <c r="AA1029">
        <v>11620</v>
      </c>
      <c r="AB1029">
        <v>0</v>
      </c>
      <c r="AD1029">
        <v>0</v>
      </c>
      <c r="AE1029">
        <v>0</v>
      </c>
      <c r="AG1029">
        <v>11620</v>
      </c>
    </row>
    <row r="1030" spans="1:33" hidden="1" x14ac:dyDescent="0.25">
      <c r="A1030" t="s">
        <v>1194</v>
      </c>
      <c r="B1030" t="s">
        <v>3402</v>
      </c>
      <c r="C1030" t="s">
        <v>163</v>
      </c>
      <c r="D1030" t="s">
        <v>1117</v>
      </c>
      <c r="E1030">
        <v>2009</v>
      </c>
      <c r="F1030" t="s">
        <v>698</v>
      </c>
      <c r="G1030" t="s">
        <v>846</v>
      </c>
      <c r="H1030" t="s">
        <v>2445</v>
      </c>
      <c r="I1030" t="s">
        <v>2446</v>
      </c>
      <c r="J1030" t="s">
        <v>1120</v>
      </c>
      <c r="K1030" t="s">
        <v>1121</v>
      </c>
      <c r="L1030" t="s">
        <v>3437</v>
      </c>
      <c r="M1030" t="s">
        <v>865</v>
      </c>
      <c r="N1030" t="s">
        <v>2445</v>
      </c>
      <c r="O1030" t="s">
        <v>2446</v>
      </c>
      <c r="P1030" t="s">
        <v>1083</v>
      </c>
      <c r="Q1030" t="s">
        <v>3497</v>
      </c>
      <c r="R1030">
        <v>2010</v>
      </c>
      <c r="S1030" t="s">
        <v>3498</v>
      </c>
      <c r="T1030" t="s">
        <v>3498</v>
      </c>
      <c r="U1030">
        <v>13.5</v>
      </c>
      <c r="V1030" t="s">
        <v>1138</v>
      </c>
      <c r="W1030" t="s">
        <v>1127</v>
      </c>
      <c r="Y1030">
        <v>1</v>
      </c>
      <c r="AA1030">
        <v>0</v>
      </c>
      <c r="AB1030">
        <v>0</v>
      </c>
      <c r="AD1030">
        <v>0</v>
      </c>
      <c r="AE1030">
        <v>0</v>
      </c>
      <c r="AF1030">
        <v>62400</v>
      </c>
      <c r="AG1030">
        <v>62400</v>
      </c>
    </row>
    <row r="1031" spans="1:33" hidden="1" x14ac:dyDescent="0.25">
      <c r="A1031" t="s">
        <v>1194</v>
      </c>
      <c r="B1031" t="s">
        <v>3402</v>
      </c>
      <c r="C1031" t="s">
        <v>163</v>
      </c>
      <c r="D1031" t="s">
        <v>1117</v>
      </c>
      <c r="E1031">
        <v>2009</v>
      </c>
      <c r="F1031" t="s">
        <v>698</v>
      </c>
      <c r="G1031" t="s">
        <v>846</v>
      </c>
      <c r="H1031" t="s">
        <v>2445</v>
      </c>
      <c r="I1031" t="s">
        <v>2446</v>
      </c>
      <c r="J1031" t="s">
        <v>1120</v>
      </c>
      <c r="K1031" t="s">
        <v>1121</v>
      </c>
      <c r="L1031" t="s">
        <v>3403</v>
      </c>
      <c r="M1031" t="s">
        <v>698</v>
      </c>
      <c r="N1031" t="s">
        <v>2445</v>
      </c>
      <c r="O1031" t="s">
        <v>2446</v>
      </c>
      <c r="P1031" t="s">
        <v>1002</v>
      </c>
      <c r="Q1031" t="s">
        <v>3499</v>
      </c>
      <c r="R1031">
        <v>2010</v>
      </c>
      <c r="S1031" t="s">
        <v>3500</v>
      </c>
      <c r="T1031" t="s">
        <v>3501</v>
      </c>
      <c r="U1031">
        <v>6.2</v>
      </c>
      <c r="V1031" t="s">
        <v>1126</v>
      </c>
      <c r="W1031" t="s">
        <v>1127</v>
      </c>
      <c r="Y1031">
        <v>1</v>
      </c>
      <c r="AA1031">
        <v>0</v>
      </c>
      <c r="AB1031">
        <v>0</v>
      </c>
      <c r="AD1031">
        <v>0</v>
      </c>
      <c r="AE1031">
        <v>0</v>
      </c>
      <c r="AF1031">
        <v>114307</v>
      </c>
      <c r="AG1031">
        <v>114307</v>
      </c>
    </row>
    <row r="1032" spans="1:33" hidden="1" x14ac:dyDescent="0.25">
      <c r="A1032" t="s">
        <v>1194</v>
      </c>
      <c r="B1032" t="s">
        <v>3402</v>
      </c>
      <c r="C1032" t="s">
        <v>163</v>
      </c>
      <c r="D1032" t="s">
        <v>1117</v>
      </c>
      <c r="E1032">
        <v>2009</v>
      </c>
      <c r="F1032" t="s">
        <v>712</v>
      </c>
      <c r="G1032" t="s">
        <v>846</v>
      </c>
      <c r="H1032" t="s">
        <v>2445</v>
      </c>
      <c r="I1032" t="s">
        <v>2446</v>
      </c>
      <c r="J1032" t="s">
        <v>1120</v>
      </c>
      <c r="K1032" t="s">
        <v>1121</v>
      </c>
      <c r="L1032" t="s">
        <v>3403</v>
      </c>
      <c r="M1032" t="s">
        <v>712</v>
      </c>
      <c r="N1032" t="s">
        <v>2445</v>
      </c>
      <c r="O1032" t="s">
        <v>2446</v>
      </c>
      <c r="P1032" t="s">
        <v>1002</v>
      </c>
      <c r="Q1032" t="s">
        <v>3502</v>
      </c>
      <c r="R1032">
        <v>2010</v>
      </c>
      <c r="S1032" t="s">
        <v>3503</v>
      </c>
      <c r="T1032" t="s">
        <v>3504</v>
      </c>
      <c r="U1032">
        <v>5.3</v>
      </c>
      <c r="V1032" t="s">
        <v>1126</v>
      </c>
      <c r="W1032" t="s">
        <v>1127</v>
      </c>
      <c r="Y1032">
        <v>1</v>
      </c>
      <c r="AA1032">
        <v>0</v>
      </c>
      <c r="AB1032">
        <v>0</v>
      </c>
      <c r="AD1032">
        <v>0</v>
      </c>
      <c r="AE1032">
        <v>0</v>
      </c>
      <c r="AF1032">
        <v>78620</v>
      </c>
      <c r="AG1032">
        <v>78620</v>
      </c>
    </row>
    <row r="1033" spans="1:33" hidden="1" x14ac:dyDescent="0.25">
      <c r="A1033" t="s">
        <v>1194</v>
      </c>
      <c r="B1033" t="s">
        <v>3402</v>
      </c>
      <c r="C1033" t="s">
        <v>163</v>
      </c>
      <c r="D1033" t="s">
        <v>1117</v>
      </c>
      <c r="E1033">
        <v>2010</v>
      </c>
      <c r="F1033" t="s">
        <v>214</v>
      </c>
      <c r="G1033" t="s">
        <v>846</v>
      </c>
      <c r="H1033" t="s">
        <v>2445</v>
      </c>
      <c r="I1033" t="s">
        <v>2446</v>
      </c>
      <c r="J1033" t="s">
        <v>1120</v>
      </c>
      <c r="K1033" t="s">
        <v>1121</v>
      </c>
      <c r="L1033" t="s">
        <v>3403</v>
      </c>
      <c r="M1033" t="s">
        <v>214</v>
      </c>
      <c r="N1033" t="s">
        <v>2445</v>
      </c>
      <c r="O1033" t="s">
        <v>2446</v>
      </c>
      <c r="P1033" t="s">
        <v>1002</v>
      </c>
      <c r="Q1033" t="s">
        <v>3505</v>
      </c>
      <c r="R1033">
        <v>2011</v>
      </c>
      <c r="S1033" t="s">
        <v>3331</v>
      </c>
      <c r="T1033" t="s">
        <v>3331</v>
      </c>
      <c r="U1033">
        <v>5.0999999999999996</v>
      </c>
      <c r="V1033" t="s">
        <v>1126</v>
      </c>
      <c r="W1033" t="s">
        <v>1127</v>
      </c>
      <c r="X1033" t="s">
        <v>3506</v>
      </c>
      <c r="Y1033">
        <v>1</v>
      </c>
      <c r="Z1033" t="s">
        <v>1132</v>
      </c>
      <c r="AA1033">
        <v>13770</v>
      </c>
      <c r="AB1033">
        <v>140</v>
      </c>
      <c r="AD1033">
        <v>0</v>
      </c>
      <c r="AE1033">
        <v>0</v>
      </c>
      <c r="AG1033">
        <v>13910</v>
      </c>
    </row>
    <row r="1034" spans="1:33" hidden="1" x14ac:dyDescent="0.25">
      <c r="A1034" t="s">
        <v>1194</v>
      </c>
      <c r="B1034" t="s">
        <v>3402</v>
      </c>
      <c r="C1034" t="s">
        <v>163</v>
      </c>
      <c r="D1034" t="s">
        <v>1117</v>
      </c>
      <c r="E1034">
        <v>2010</v>
      </c>
      <c r="F1034" t="s">
        <v>698</v>
      </c>
      <c r="G1034" t="s">
        <v>846</v>
      </c>
      <c r="H1034" t="s">
        <v>2445</v>
      </c>
      <c r="I1034" t="s">
        <v>2446</v>
      </c>
      <c r="J1034" t="s">
        <v>1120</v>
      </c>
      <c r="K1034" t="s">
        <v>1121</v>
      </c>
      <c r="L1034" t="s">
        <v>3403</v>
      </c>
      <c r="M1034" t="s">
        <v>698</v>
      </c>
      <c r="N1034" t="s">
        <v>2445</v>
      </c>
      <c r="O1034" t="s">
        <v>2446</v>
      </c>
      <c r="P1034" t="s">
        <v>1002</v>
      </c>
      <c r="Q1034" t="s">
        <v>3507</v>
      </c>
      <c r="R1034">
        <v>2011</v>
      </c>
      <c r="S1034" t="s">
        <v>3331</v>
      </c>
      <c r="T1034" t="s">
        <v>3331</v>
      </c>
      <c r="U1034">
        <v>5.0999999999999996</v>
      </c>
      <c r="V1034" t="s">
        <v>1126</v>
      </c>
      <c r="W1034" t="s">
        <v>1127</v>
      </c>
      <c r="Y1034">
        <v>1</v>
      </c>
      <c r="AA1034">
        <v>0</v>
      </c>
      <c r="AB1034">
        <v>0</v>
      </c>
      <c r="AD1034">
        <v>0</v>
      </c>
      <c r="AE1034">
        <v>0</v>
      </c>
      <c r="AF1034">
        <v>145000</v>
      </c>
      <c r="AG1034">
        <v>145000</v>
      </c>
    </row>
    <row r="1035" spans="1:33" hidden="1" x14ac:dyDescent="0.25">
      <c r="A1035" t="s">
        <v>1194</v>
      </c>
      <c r="B1035" t="s">
        <v>3402</v>
      </c>
      <c r="C1035" t="s">
        <v>163</v>
      </c>
      <c r="D1035" t="s">
        <v>1117</v>
      </c>
      <c r="E1035">
        <v>2010</v>
      </c>
      <c r="F1035" t="s">
        <v>712</v>
      </c>
      <c r="G1035" t="s">
        <v>846</v>
      </c>
      <c r="H1035" t="s">
        <v>2445</v>
      </c>
      <c r="I1035" t="s">
        <v>2446</v>
      </c>
      <c r="J1035" t="s">
        <v>1120</v>
      </c>
      <c r="K1035" t="s">
        <v>1121</v>
      </c>
      <c r="L1035" t="s">
        <v>3403</v>
      </c>
      <c r="M1035" t="s">
        <v>712</v>
      </c>
      <c r="N1035" t="s">
        <v>2445</v>
      </c>
      <c r="O1035" t="s">
        <v>2446</v>
      </c>
      <c r="P1035" t="s">
        <v>1002</v>
      </c>
      <c r="Q1035" t="s">
        <v>3508</v>
      </c>
      <c r="R1035">
        <v>2011</v>
      </c>
      <c r="S1035" t="s">
        <v>3331</v>
      </c>
      <c r="T1035" t="s">
        <v>3331</v>
      </c>
      <c r="U1035">
        <v>5.0999999999999996</v>
      </c>
      <c r="V1035" t="s">
        <v>1126</v>
      </c>
      <c r="W1035" t="s">
        <v>1127</v>
      </c>
      <c r="Y1035">
        <v>1</v>
      </c>
      <c r="AA1035">
        <v>0</v>
      </c>
      <c r="AB1035">
        <v>0</v>
      </c>
      <c r="AD1035">
        <v>0</v>
      </c>
      <c r="AE1035">
        <v>0</v>
      </c>
      <c r="AF1035">
        <v>40000</v>
      </c>
      <c r="AG1035">
        <v>40000</v>
      </c>
    </row>
    <row r="1036" spans="1:33" hidden="1" x14ac:dyDescent="0.25">
      <c r="A1036" t="s">
        <v>1194</v>
      </c>
      <c r="B1036" t="s">
        <v>3402</v>
      </c>
      <c r="C1036" t="s">
        <v>163</v>
      </c>
      <c r="D1036" t="s">
        <v>1117</v>
      </c>
      <c r="E1036">
        <v>2011</v>
      </c>
      <c r="F1036" t="s">
        <v>214</v>
      </c>
      <c r="G1036" t="s">
        <v>846</v>
      </c>
      <c r="H1036" t="s">
        <v>2445</v>
      </c>
      <c r="I1036" t="s">
        <v>2446</v>
      </c>
      <c r="J1036" t="s">
        <v>1120</v>
      </c>
      <c r="K1036" t="s">
        <v>1121</v>
      </c>
      <c r="L1036" t="s">
        <v>3403</v>
      </c>
      <c r="M1036" t="s">
        <v>214</v>
      </c>
      <c r="N1036" t="s">
        <v>2445</v>
      </c>
      <c r="O1036" t="s">
        <v>2446</v>
      </c>
      <c r="P1036" t="s">
        <v>1002</v>
      </c>
      <c r="Q1036" t="s">
        <v>3509</v>
      </c>
      <c r="R1036">
        <v>2012</v>
      </c>
      <c r="S1036" t="s">
        <v>2150</v>
      </c>
      <c r="T1036" t="s">
        <v>2150</v>
      </c>
      <c r="V1036" t="s">
        <v>1126</v>
      </c>
      <c r="W1036" t="s">
        <v>1127</v>
      </c>
      <c r="Y1036">
        <v>1</v>
      </c>
      <c r="Z1036" t="s">
        <v>1132</v>
      </c>
      <c r="AA1036">
        <v>4333</v>
      </c>
      <c r="AB1036">
        <v>0</v>
      </c>
      <c r="AD1036">
        <v>0</v>
      </c>
      <c r="AE1036">
        <v>0</v>
      </c>
      <c r="AG1036">
        <v>4333</v>
      </c>
    </row>
    <row r="1037" spans="1:33" hidden="1" x14ac:dyDescent="0.25">
      <c r="A1037" t="s">
        <v>1194</v>
      </c>
      <c r="B1037" t="s">
        <v>3402</v>
      </c>
      <c r="C1037" t="s">
        <v>163</v>
      </c>
      <c r="D1037" t="s">
        <v>1117</v>
      </c>
      <c r="E1037">
        <v>2011</v>
      </c>
      <c r="F1037" t="s">
        <v>214</v>
      </c>
      <c r="G1037" t="s">
        <v>846</v>
      </c>
      <c r="H1037" t="s">
        <v>2445</v>
      </c>
      <c r="I1037" t="s">
        <v>2446</v>
      </c>
      <c r="J1037" t="s">
        <v>1120</v>
      </c>
      <c r="K1037" t="s">
        <v>1121</v>
      </c>
      <c r="L1037" t="s">
        <v>3403</v>
      </c>
      <c r="M1037" t="s">
        <v>214</v>
      </c>
      <c r="N1037" t="s">
        <v>2445</v>
      </c>
      <c r="O1037" t="s">
        <v>2446</v>
      </c>
      <c r="P1037" t="s">
        <v>1002</v>
      </c>
      <c r="Q1037" t="s">
        <v>3510</v>
      </c>
      <c r="R1037">
        <v>2012</v>
      </c>
      <c r="S1037" t="s">
        <v>2150</v>
      </c>
      <c r="T1037" t="s">
        <v>2150</v>
      </c>
      <c r="V1037" t="s">
        <v>1126</v>
      </c>
      <c r="W1037" t="s">
        <v>1127</v>
      </c>
      <c r="Y1037">
        <v>1</v>
      </c>
      <c r="Z1037" t="s">
        <v>1132</v>
      </c>
      <c r="AA1037">
        <v>4333</v>
      </c>
      <c r="AB1037">
        <v>0</v>
      </c>
      <c r="AD1037">
        <v>0</v>
      </c>
      <c r="AE1037">
        <v>0</v>
      </c>
      <c r="AG1037">
        <v>4333</v>
      </c>
    </row>
    <row r="1038" spans="1:33" hidden="1" x14ac:dyDescent="0.25">
      <c r="A1038" t="s">
        <v>1194</v>
      </c>
      <c r="B1038" t="s">
        <v>3402</v>
      </c>
      <c r="C1038" t="s">
        <v>163</v>
      </c>
      <c r="D1038" t="s">
        <v>1117</v>
      </c>
      <c r="E1038">
        <v>2011</v>
      </c>
      <c r="F1038" t="s">
        <v>214</v>
      </c>
      <c r="G1038" t="s">
        <v>846</v>
      </c>
      <c r="H1038" t="s">
        <v>2445</v>
      </c>
      <c r="I1038" t="s">
        <v>2446</v>
      </c>
      <c r="J1038" t="s">
        <v>1120</v>
      </c>
      <c r="K1038" t="s">
        <v>1121</v>
      </c>
      <c r="L1038" t="s">
        <v>3403</v>
      </c>
      <c r="M1038" t="s">
        <v>214</v>
      </c>
      <c r="N1038" t="s">
        <v>2445</v>
      </c>
      <c r="O1038" t="s">
        <v>2446</v>
      </c>
      <c r="P1038" t="s">
        <v>1002</v>
      </c>
      <c r="Q1038" t="s">
        <v>3511</v>
      </c>
      <c r="R1038">
        <v>2012</v>
      </c>
      <c r="S1038" t="s">
        <v>2150</v>
      </c>
      <c r="T1038" t="s">
        <v>2150</v>
      </c>
      <c r="V1038" t="s">
        <v>1126</v>
      </c>
      <c r="W1038" t="s">
        <v>1127</v>
      </c>
      <c r="Y1038">
        <v>1</v>
      </c>
      <c r="Z1038" t="s">
        <v>1132</v>
      </c>
      <c r="AA1038">
        <v>4333</v>
      </c>
      <c r="AB1038">
        <v>0</v>
      </c>
      <c r="AD1038">
        <v>0</v>
      </c>
      <c r="AE1038">
        <v>0</v>
      </c>
      <c r="AG1038">
        <v>4333</v>
      </c>
    </row>
    <row r="1039" spans="1:33" hidden="1" x14ac:dyDescent="0.25">
      <c r="A1039" t="s">
        <v>1194</v>
      </c>
      <c r="B1039" t="s">
        <v>3402</v>
      </c>
      <c r="C1039" t="s">
        <v>163</v>
      </c>
      <c r="D1039" t="s">
        <v>1117</v>
      </c>
      <c r="E1039">
        <v>2011</v>
      </c>
      <c r="F1039" t="s">
        <v>698</v>
      </c>
      <c r="G1039" t="s">
        <v>846</v>
      </c>
      <c r="H1039" t="s">
        <v>2445</v>
      </c>
      <c r="I1039" t="s">
        <v>2446</v>
      </c>
      <c r="J1039" t="s">
        <v>1120</v>
      </c>
      <c r="K1039" t="s">
        <v>1121</v>
      </c>
      <c r="L1039" t="s">
        <v>3437</v>
      </c>
      <c r="M1039" t="s">
        <v>865</v>
      </c>
      <c r="N1039" t="s">
        <v>2445</v>
      </c>
      <c r="O1039" t="s">
        <v>2446</v>
      </c>
      <c r="P1039" t="s">
        <v>1083</v>
      </c>
      <c r="Q1039" t="s">
        <v>3512</v>
      </c>
      <c r="R1039">
        <v>2012</v>
      </c>
      <c r="S1039" t="s">
        <v>2150</v>
      </c>
      <c r="T1039" t="s">
        <v>2150</v>
      </c>
      <c r="U1039">
        <v>12.4</v>
      </c>
      <c r="V1039" t="s">
        <v>1138</v>
      </c>
      <c r="W1039" t="s">
        <v>1127</v>
      </c>
      <c r="Y1039">
        <v>1</v>
      </c>
      <c r="AA1039">
        <v>0</v>
      </c>
      <c r="AB1039">
        <v>0</v>
      </c>
      <c r="AD1039">
        <v>0</v>
      </c>
      <c r="AE1039">
        <v>0</v>
      </c>
      <c r="AF1039">
        <v>62090</v>
      </c>
      <c r="AG1039">
        <v>62090</v>
      </c>
    </row>
    <row r="1040" spans="1:33" hidden="1" x14ac:dyDescent="0.25">
      <c r="A1040" t="s">
        <v>1194</v>
      </c>
      <c r="B1040" t="s">
        <v>3402</v>
      </c>
      <c r="C1040" t="s">
        <v>163</v>
      </c>
      <c r="D1040" t="s">
        <v>1117</v>
      </c>
      <c r="E1040">
        <v>2011</v>
      </c>
      <c r="F1040" t="s">
        <v>698</v>
      </c>
      <c r="G1040" t="s">
        <v>846</v>
      </c>
      <c r="H1040" t="s">
        <v>2445</v>
      </c>
      <c r="I1040" t="s">
        <v>2446</v>
      </c>
      <c r="J1040" t="s">
        <v>1120</v>
      </c>
      <c r="K1040" t="s">
        <v>1121</v>
      </c>
      <c r="L1040" t="s">
        <v>3403</v>
      </c>
      <c r="M1040" t="s">
        <v>698</v>
      </c>
      <c r="N1040" t="s">
        <v>2445</v>
      </c>
      <c r="O1040" t="s">
        <v>2446</v>
      </c>
      <c r="P1040" t="s">
        <v>1002</v>
      </c>
      <c r="Q1040" t="s">
        <v>3513</v>
      </c>
      <c r="R1040">
        <v>2012</v>
      </c>
      <c r="S1040" t="s">
        <v>2153</v>
      </c>
      <c r="T1040" t="s">
        <v>1683</v>
      </c>
      <c r="U1040">
        <v>3.3</v>
      </c>
      <c r="V1040" t="s">
        <v>1126</v>
      </c>
      <c r="W1040" t="s">
        <v>1127</v>
      </c>
      <c r="Y1040">
        <v>1</v>
      </c>
      <c r="AA1040">
        <v>0</v>
      </c>
      <c r="AB1040">
        <v>0</v>
      </c>
      <c r="AD1040">
        <v>0</v>
      </c>
      <c r="AE1040">
        <v>0</v>
      </c>
      <c r="AF1040">
        <v>50000</v>
      </c>
      <c r="AG1040">
        <v>50000</v>
      </c>
    </row>
    <row r="1041" spans="1:33" hidden="1" x14ac:dyDescent="0.25">
      <c r="A1041" t="s">
        <v>1194</v>
      </c>
      <c r="B1041" t="s">
        <v>3402</v>
      </c>
      <c r="C1041" t="s">
        <v>163</v>
      </c>
      <c r="D1041" t="s">
        <v>1117</v>
      </c>
      <c r="E1041">
        <v>2011</v>
      </c>
      <c r="F1041" t="s">
        <v>698</v>
      </c>
      <c r="G1041" t="s">
        <v>846</v>
      </c>
      <c r="H1041" t="s">
        <v>2445</v>
      </c>
      <c r="I1041" t="s">
        <v>2446</v>
      </c>
      <c r="J1041" t="s">
        <v>1120</v>
      </c>
      <c r="K1041" t="s">
        <v>1121</v>
      </c>
      <c r="L1041" t="s">
        <v>3403</v>
      </c>
      <c r="M1041" t="s">
        <v>698</v>
      </c>
      <c r="N1041" t="s">
        <v>2445</v>
      </c>
      <c r="O1041" t="s">
        <v>2446</v>
      </c>
      <c r="P1041" t="s">
        <v>1002</v>
      </c>
      <c r="Q1041" t="s">
        <v>3514</v>
      </c>
      <c r="R1041">
        <v>2012</v>
      </c>
      <c r="S1041" t="s">
        <v>3515</v>
      </c>
      <c r="T1041" t="s">
        <v>3515</v>
      </c>
      <c r="U1041">
        <v>3.6</v>
      </c>
      <c r="V1041" t="s">
        <v>1126</v>
      </c>
      <c r="W1041" t="s">
        <v>1127</v>
      </c>
      <c r="Y1041">
        <v>1</v>
      </c>
      <c r="AA1041">
        <v>0</v>
      </c>
      <c r="AB1041">
        <v>0</v>
      </c>
      <c r="AD1041">
        <v>0</v>
      </c>
      <c r="AE1041">
        <v>0</v>
      </c>
      <c r="AF1041">
        <v>22200</v>
      </c>
      <c r="AG1041">
        <v>22200</v>
      </c>
    </row>
    <row r="1042" spans="1:33" hidden="1" x14ac:dyDescent="0.25">
      <c r="A1042" t="s">
        <v>1194</v>
      </c>
      <c r="B1042" t="s">
        <v>3402</v>
      </c>
      <c r="C1042" t="s">
        <v>163</v>
      </c>
      <c r="D1042" t="s">
        <v>1117</v>
      </c>
      <c r="E1042">
        <v>2011</v>
      </c>
      <c r="F1042" t="s">
        <v>698</v>
      </c>
      <c r="G1042" t="s">
        <v>846</v>
      </c>
      <c r="H1042" t="s">
        <v>2445</v>
      </c>
      <c r="I1042" t="s">
        <v>2446</v>
      </c>
      <c r="J1042" t="s">
        <v>1120</v>
      </c>
      <c r="K1042" t="s">
        <v>1121</v>
      </c>
      <c r="L1042" t="s">
        <v>3403</v>
      </c>
      <c r="M1042" t="s">
        <v>698</v>
      </c>
      <c r="N1042" t="s">
        <v>2445</v>
      </c>
      <c r="O1042" t="s">
        <v>2446</v>
      </c>
      <c r="P1042" t="s">
        <v>1002</v>
      </c>
      <c r="Q1042" t="s">
        <v>3516</v>
      </c>
      <c r="R1042">
        <v>2012</v>
      </c>
      <c r="S1042" t="s">
        <v>3517</v>
      </c>
      <c r="T1042" t="s">
        <v>3517</v>
      </c>
      <c r="U1042">
        <v>6.02</v>
      </c>
      <c r="V1042" t="s">
        <v>1126</v>
      </c>
      <c r="W1042" t="s">
        <v>1127</v>
      </c>
      <c r="Y1042">
        <v>1</v>
      </c>
      <c r="AA1042">
        <v>0</v>
      </c>
      <c r="AB1042">
        <v>0</v>
      </c>
      <c r="AD1042">
        <v>0</v>
      </c>
      <c r="AE1042">
        <v>0</v>
      </c>
      <c r="AF1042">
        <v>94236</v>
      </c>
      <c r="AG1042">
        <v>94236</v>
      </c>
    </row>
    <row r="1043" spans="1:33" hidden="1" x14ac:dyDescent="0.25">
      <c r="A1043" t="s">
        <v>1194</v>
      </c>
      <c r="B1043" t="s">
        <v>3402</v>
      </c>
      <c r="C1043" t="s">
        <v>163</v>
      </c>
      <c r="D1043" t="s">
        <v>1117</v>
      </c>
      <c r="E1043">
        <v>2012</v>
      </c>
      <c r="F1043" t="s">
        <v>214</v>
      </c>
      <c r="G1043" t="s">
        <v>846</v>
      </c>
      <c r="H1043" t="s">
        <v>2445</v>
      </c>
      <c r="I1043" t="s">
        <v>2446</v>
      </c>
      <c r="J1043" t="s">
        <v>1120</v>
      </c>
      <c r="K1043" t="s">
        <v>1121</v>
      </c>
      <c r="L1043" t="s">
        <v>3403</v>
      </c>
      <c r="M1043" t="s">
        <v>214</v>
      </c>
      <c r="N1043" t="s">
        <v>2445</v>
      </c>
      <c r="O1043" t="s">
        <v>2446</v>
      </c>
      <c r="P1043" t="s">
        <v>1002</v>
      </c>
      <c r="Q1043" t="s">
        <v>3518</v>
      </c>
      <c r="R1043">
        <v>2013</v>
      </c>
      <c r="S1043" t="s">
        <v>3519</v>
      </c>
      <c r="T1043" t="s">
        <v>3519</v>
      </c>
      <c r="U1043">
        <v>6.6</v>
      </c>
      <c r="V1043" t="s">
        <v>1126</v>
      </c>
      <c r="W1043" t="s">
        <v>1127</v>
      </c>
      <c r="Y1043">
        <v>1</v>
      </c>
      <c r="Z1043" t="s">
        <v>1132</v>
      </c>
      <c r="AA1043">
        <v>5284</v>
      </c>
      <c r="AB1043">
        <v>0</v>
      </c>
      <c r="AD1043">
        <v>0</v>
      </c>
      <c r="AE1043">
        <v>0</v>
      </c>
      <c r="AF1043">
        <v>20</v>
      </c>
      <c r="AG1043">
        <v>5304</v>
      </c>
    </row>
    <row r="1044" spans="1:33" hidden="1" x14ac:dyDescent="0.25">
      <c r="A1044" t="s">
        <v>1194</v>
      </c>
      <c r="B1044" t="s">
        <v>3402</v>
      </c>
      <c r="C1044" t="s">
        <v>163</v>
      </c>
      <c r="D1044" t="s">
        <v>1117</v>
      </c>
      <c r="E1044">
        <v>2012</v>
      </c>
      <c r="F1044" t="s">
        <v>214</v>
      </c>
      <c r="G1044" t="s">
        <v>846</v>
      </c>
      <c r="H1044" t="s">
        <v>2445</v>
      </c>
      <c r="I1044" t="s">
        <v>2446</v>
      </c>
      <c r="J1044" t="s">
        <v>1120</v>
      </c>
      <c r="K1044" t="s">
        <v>1121</v>
      </c>
      <c r="L1044" t="s">
        <v>3403</v>
      </c>
      <c r="M1044" t="s">
        <v>214</v>
      </c>
      <c r="N1044" t="s">
        <v>2445</v>
      </c>
      <c r="O1044" t="s">
        <v>2446</v>
      </c>
      <c r="P1044" t="s">
        <v>1002</v>
      </c>
      <c r="Q1044" t="s">
        <v>3520</v>
      </c>
      <c r="R1044">
        <v>2013</v>
      </c>
      <c r="S1044" t="s">
        <v>3519</v>
      </c>
      <c r="T1044" t="s">
        <v>3519</v>
      </c>
      <c r="U1044">
        <v>6.6</v>
      </c>
      <c r="V1044" t="s">
        <v>1126</v>
      </c>
      <c r="W1044" t="s">
        <v>1127</v>
      </c>
      <c r="Y1044">
        <v>1</v>
      </c>
      <c r="Z1044" t="s">
        <v>1132</v>
      </c>
      <c r="AA1044">
        <v>10588</v>
      </c>
      <c r="AB1044">
        <v>0</v>
      </c>
      <c r="AD1044">
        <v>0</v>
      </c>
      <c r="AE1044">
        <v>0</v>
      </c>
      <c r="AF1044">
        <v>40</v>
      </c>
      <c r="AG1044">
        <v>10628</v>
      </c>
    </row>
    <row r="1045" spans="1:33" hidden="1" x14ac:dyDescent="0.25">
      <c r="A1045" t="s">
        <v>1194</v>
      </c>
      <c r="B1045" t="s">
        <v>3402</v>
      </c>
      <c r="C1045" t="s">
        <v>163</v>
      </c>
      <c r="D1045" t="s">
        <v>1117</v>
      </c>
      <c r="E1045">
        <v>2012</v>
      </c>
      <c r="F1045" t="s">
        <v>214</v>
      </c>
      <c r="G1045" t="s">
        <v>846</v>
      </c>
      <c r="H1045" t="s">
        <v>2445</v>
      </c>
      <c r="I1045" t="s">
        <v>2446</v>
      </c>
      <c r="J1045" t="s">
        <v>1120</v>
      </c>
      <c r="K1045" t="s">
        <v>1121</v>
      </c>
      <c r="L1045" t="s">
        <v>3403</v>
      </c>
      <c r="M1045" t="s">
        <v>214</v>
      </c>
      <c r="N1045" t="s">
        <v>2445</v>
      </c>
      <c r="O1045" t="s">
        <v>2446</v>
      </c>
      <c r="P1045" t="s">
        <v>1002</v>
      </c>
      <c r="Q1045" t="s">
        <v>3521</v>
      </c>
      <c r="R1045">
        <v>2013</v>
      </c>
      <c r="S1045" t="s">
        <v>3519</v>
      </c>
      <c r="T1045" t="s">
        <v>3519</v>
      </c>
      <c r="U1045">
        <v>6.6</v>
      </c>
      <c r="V1045" t="s">
        <v>1126</v>
      </c>
      <c r="W1045" t="s">
        <v>1127</v>
      </c>
      <c r="Y1045">
        <v>1</v>
      </c>
      <c r="Z1045" t="s">
        <v>1132</v>
      </c>
      <c r="AA1045">
        <v>10588</v>
      </c>
      <c r="AB1045">
        <v>0</v>
      </c>
      <c r="AD1045">
        <v>0</v>
      </c>
      <c r="AE1045">
        <v>0</v>
      </c>
      <c r="AF1045">
        <v>40</v>
      </c>
      <c r="AG1045">
        <v>10628</v>
      </c>
    </row>
    <row r="1046" spans="1:33" hidden="1" x14ac:dyDescent="0.25">
      <c r="A1046" t="s">
        <v>1194</v>
      </c>
      <c r="B1046" t="s">
        <v>3402</v>
      </c>
      <c r="C1046" t="s">
        <v>163</v>
      </c>
      <c r="D1046" t="s">
        <v>1117</v>
      </c>
      <c r="E1046">
        <v>2012</v>
      </c>
      <c r="F1046" t="s">
        <v>698</v>
      </c>
      <c r="G1046" t="s">
        <v>846</v>
      </c>
      <c r="H1046" t="s">
        <v>2445</v>
      </c>
      <c r="I1046" t="s">
        <v>2446</v>
      </c>
      <c r="J1046" t="s">
        <v>1120</v>
      </c>
      <c r="K1046" t="s">
        <v>1121</v>
      </c>
      <c r="L1046" t="s">
        <v>3437</v>
      </c>
      <c r="M1046" t="s">
        <v>865</v>
      </c>
      <c r="N1046" t="s">
        <v>2445</v>
      </c>
      <c r="O1046" t="s">
        <v>2446</v>
      </c>
      <c r="P1046" t="s">
        <v>1083</v>
      </c>
      <c r="Q1046" t="s">
        <v>3522</v>
      </c>
      <c r="R1046">
        <v>2013</v>
      </c>
      <c r="S1046" t="s">
        <v>3523</v>
      </c>
      <c r="T1046" t="s">
        <v>3523</v>
      </c>
      <c r="U1046">
        <v>15.3</v>
      </c>
      <c r="V1046" t="s">
        <v>1138</v>
      </c>
      <c r="W1046" t="s">
        <v>1127</v>
      </c>
      <c r="Y1046">
        <v>1</v>
      </c>
      <c r="AA1046">
        <v>0</v>
      </c>
      <c r="AB1046">
        <v>0</v>
      </c>
      <c r="AD1046">
        <v>0</v>
      </c>
      <c r="AE1046">
        <v>0</v>
      </c>
      <c r="AF1046">
        <v>57000</v>
      </c>
      <c r="AG1046">
        <v>57000</v>
      </c>
    </row>
    <row r="1047" spans="1:33" hidden="1" x14ac:dyDescent="0.25">
      <c r="A1047" t="s">
        <v>1194</v>
      </c>
      <c r="B1047" t="s">
        <v>3402</v>
      </c>
      <c r="C1047" t="s">
        <v>163</v>
      </c>
      <c r="D1047" t="s">
        <v>1117</v>
      </c>
      <c r="E1047">
        <v>2012</v>
      </c>
      <c r="F1047" t="s">
        <v>698</v>
      </c>
      <c r="G1047" t="s">
        <v>846</v>
      </c>
      <c r="H1047" t="s">
        <v>2445</v>
      </c>
      <c r="I1047" t="s">
        <v>2446</v>
      </c>
      <c r="J1047" t="s">
        <v>1120</v>
      </c>
      <c r="K1047" t="s">
        <v>1121</v>
      </c>
      <c r="L1047" t="s">
        <v>3403</v>
      </c>
      <c r="M1047" t="s">
        <v>698</v>
      </c>
      <c r="N1047" t="s">
        <v>2445</v>
      </c>
      <c r="O1047" t="s">
        <v>2446</v>
      </c>
      <c r="P1047" t="s">
        <v>1002</v>
      </c>
      <c r="Q1047" t="s">
        <v>3524</v>
      </c>
      <c r="R1047">
        <v>2013</v>
      </c>
      <c r="S1047" t="s">
        <v>2161</v>
      </c>
      <c r="T1047" t="s">
        <v>3525</v>
      </c>
      <c r="U1047">
        <v>6</v>
      </c>
      <c r="V1047" t="s">
        <v>1126</v>
      </c>
      <c r="W1047" t="s">
        <v>1127</v>
      </c>
      <c r="Y1047">
        <v>1</v>
      </c>
      <c r="AA1047">
        <v>0</v>
      </c>
      <c r="AB1047">
        <v>0</v>
      </c>
      <c r="AD1047">
        <v>0</v>
      </c>
      <c r="AE1047">
        <v>0</v>
      </c>
      <c r="AF1047">
        <v>72117</v>
      </c>
      <c r="AG1047">
        <v>72117</v>
      </c>
    </row>
    <row r="1048" spans="1:33" hidden="1" x14ac:dyDescent="0.25">
      <c r="A1048" t="s">
        <v>1194</v>
      </c>
      <c r="B1048" t="s">
        <v>3402</v>
      </c>
      <c r="C1048" t="s">
        <v>163</v>
      </c>
      <c r="D1048" t="s">
        <v>1117</v>
      </c>
      <c r="E1048">
        <v>2012</v>
      </c>
      <c r="F1048" t="s">
        <v>712</v>
      </c>
      <c r="G1048" t="s">
        <v>846</v>
      </c>
      <c r="H1048" t="s">
        <v>2445</v>
      </c>
      <c r="I1048" t="s">
        <v>2446</v>
      </c>
      <c r="J1048" t="s">
        <v>1120</v>
      </c>
      <c r="K1048" t="s">
        <v>1121</v>
      </c>
      <c r="L1048" t="s">
        <v>3403</v>
      </c>
      <c r="M1048" t="s">
        <v>712</v>
      </c>
      <c r="N1048" t="s">
        <v>2445</v>
      </c>
      <c r="O1048" t="s">
        <v>2446</v>
      </c>
      <c r="P1048" t="s">
        <v>1002</v>
      </c>
      <c r="Q1048" t="s">
        <v>3526</v>
      </c>
      <c r="R1048">
        <v>2013</v>
      </c>
      <c r="S1048" t="s">
        <v>3527</v>
      </c>
      <c r="T1048" t="s">
        <v>3527</v>
      </c>
      <c r="U1048">
        <v>5</v>
      </c>
      <c r="V1048" t="s">
        <v>1126</v>
      </c>
      <c r="W1048" t="s">
        <v>1127</v>
      </c>
      <c r="Y1048">
        <v>1</v>
      </c>
      <c r="AA1048">
        <v>0</v>
      </c>
      <c r="AB1048">
        <v>0</v>
      </c>
      <c r="AD1048">
        <v>0</v>
      </c>
      <c r="AE1048">
        <v>0</v>
      </c>
      <c r="AF1048">
        <v>24918</v>
      </c>
      <c r="AG1048">
        <v>24918</v>
      </c>
    </row>
    <row r="1049" spans="1:33" hidden="1" x14ac:dyDescent="0.25">
      <c r="A1049" t="s">
        <v>1194</v>
      </c>
      <c r="B1049" t="s">
        <v>3402</v>
      </c>
      <c r="C1049" t="s">
        <v>163</v>
      </c>
      <c r="D1049" t="s">
        <v>1117</v>
      </c>
      <c r="E1049">
        <v>2013</v>
      </c>
      <c r="F1049" t="s">
        <v>214</v>
      </c>
      <c r="G1049" t="s">
        <v>846</v>
      </c>
      <c r="H1049" t="s">
        <v>2445</v>
      </c>
      <c r="I1049" t="s">
        <v>2446</v>
      </c>
      <c r="J1049" t="s">
        <v>1120</v>
      </c>
      <c r="K1049" t="s">
        <v>1121</v>
      </c>
      <c r="L1049" t="s">
        <v>3528</v>
      </c>
      <c r="M1049" t="s">
        <v>855</v>
      </c>
      <c r="N1049" t="s">
        <v>2445</v>
      </c>
      <c r="O1049" t="s">
        <v>2446</v>
      </c>
      <c r="P1049" t="s">
        <v>1083</v>
      </c>
      <c r="Q1049" t="s">
        <v>3529</v>
      </c>
      <c r="R1049">
        <v>2014</v>
      </c>
      <c r="S1049" t="s">
        <v>3530</v>
      </c>
      <c r="T1049" t="s">
        <v>3530</v>
      </c>
      <c r="U1049">
        <v>19</v>
      </c>
      <c r="V1049" t="s">
        <v>1138</v>
      </c>
      <c r="W1049" t="s">
        <v>1127</v>
      </c>
      <c r="X1049" t="s">
        <v>3531</v>
      </c>
      <c r="Y1049">
        <v>1</v>
      </c>
      <c r="Z1049" t="s">
        <v>1132</v>
      </c>
      <c r="AA1049">
        <v>22829</v>
      </c>
      <c r="AB1049">
        <v>114</v>
      </c>
      <c r="AD1049">
        <v>0</v>
      </c>
      <c r="AE1049">
        <v>0</v>
      </c>
      <c r="AF1049">
        <v>171</v>
      </c>
      <c r="AG1049">
        <v>23114</v>
      </c>
    </row>
    <row r="1050" spans="1:33" hidden="1" x14ac:dyDescent="0.25">
      <c r="A1050" t="s">
        <v>1194</v>
      </c>
      <c r="B1050" t="s">
        <v>3402</v>
      </c>
      <c r="C1050" t="s">
        <v>163</v>
      </c>
      <c r="D1050" t="s">
        <v>1117</v>
      </c>
      <c r="E1050">
        <v>2013</v>
      </c>
      <c r="F1050" t="s">
        <v>214</v>
      </c>
      <c r="G1050" t="s">
        <v>846</v>
      </c>
      <c r="H1050" t="s">
        <v>2445</v>
      </c>
      <c r="I1050" t="s">
        <v>2446</v>
      </c>
      <c r="J1050" t="s">
        <v>1120</v>
      </c>
      <c r="K1050" t="s">
        <v>1121</v>
      </c>
      <c r="L1050" t="s">
        <v>3528</v>
      </c>
      <c r="M1050" t="s">
        <v>855</v>
      </c>
      <c r="N1050" t="s">
        <v>2445</v>
      </c>
      <c r="O1050" t="s">
        <v>2446</v>
      </c>
      <c r="P1050" t="s">
        <v>1083</v>
      </c>
      <c r="Q1050" t="s">
        <v>3532</v>
      </c>
      <c r="R1050">
        <v>2014</v>
      </c>
      <c r="S1050" t="s">
        <v>3530</v>
      </c>
      <c r="T1050" t="s">
        <v>3530</v>
      </c>
      <c r="U1050">
        <v>19</v>
      </c>
      <c r="V1050" t="s">
        <v>1138</v>
      </c>
      <c r="W1050" t="s">
        <v>1127</v>
      </c>
      <c r="X1050" t="s">
        <v>3533</v>
      </c>
      <c r="Y1050">
        <v>1</v>
      </c>
      <c r="Z1050" t="s">
        <v>1132</v>
      </c>
      <c r="AA1050">
        <v>15470</v>
      </c>
      <c r="AB1050">
        <v>0</v>
      </c>
      <c r="AD1050">
        <v>0</v>
      </c>
      <c r="AE1050">
        <v>0</v>
      </c>
      <c r="AF1050">
        <v>116</v>
      </c>
      <c r="AG1050">
        <v>15586</v>
      </c>
    </row>
    <row r="1051" spans="1:33" hidden="1" x14ac:dyDescent="0.25">
      <c r="A1051" t="s">
        <v>1194</v>
      </c>
      <c r="B1051" t="s">
        <v>3402</v>
      </c>
      <c r="C1051" t="s">
        <v>163</v>
      </c>
      <c r="D1051" t="s">
        <v>1117</v>
      </c>
      <c r="E1051">
        <v>2013</v>
      </c>
      <c r="F1051" t="s">
        <v>698</v>
      </c>
      <c r="G1051" t="s">
        <v>846</v>
      </c>
      <c r="H1051" t="s">
        <v>2445</v>
      </c>
      <c r="I1051" t="s">
        <v>2446</v>
      </c>
      <c r="J1051" t="s">
        <v>1120</v>
      </c>
      <c r="K1051" t="s">
        <v>1121</v>
      </c>
      <c r="L1051" t="s">
        <v>3403</v>
      </c>
      <c r="M1051" t="s">
        <v>698</v>
      </c>
      <c r="N1051" t="s">
        <v>2445</v>
      </c>
      <c r="O1051" t="s">
        <v>2446</v>
      </c>
      <c r="P1051" t="s">
        <v>1002</v>
      </c>
      <c r="Q1051" t="s">
        <v>3534</v>
      </c>
      <c r="R1051">
        <v>2014</v>
      </c>
      <c r="S1051" t="s">
        <v>3535</v>
      </c>
      <c r="T1051" t="s">
        <v>3536</v>
      </c>
      <c r="U1051">
        <v>8</v>
      </c>
      <c r="V1051" t="s">
        <v>1126</v>
      </c>
      <c r="W1051" t="s">
        <v>1127</v>
      </c>
      <c r="Y1051">
        <v>1</v>
      </c>
      <c r="AA1051">
        <v>0</v>
      </c>
      <c r="AB1051">
        <v>0</v>
      </c>
      <c r="AD1051">
        <v>0</v>
      </c>
      <c r="AE1051">
        <v>0</v>
      </c>
      <c r="AF1051">
        <v>92373</v>
      </c>
      <c r="AG1051">
        <v>92373</v>
      </c>
    </row>
    <row r="1052" spans="1:33" hidden="1" x14ac:dyDescent="0.25">
      <c r="A1052" t="s">
        <v>1194</v>
      </c>
      <c r="B1052" t="s">
        <v>3402</v>
      </c>
      <c r="C1052" t="s">
        <v>163</v>
      </c>
      <c r="D1052" t="s">
        <v>1117</v>
      </c>
      <c r="E1052">
        <v>2013</v>
      </c>
      <c r="F1052" t="s">
        <v>712</v>
      </c>
      <c r="G1052" t="s">
        <v>846</v>
      </c>
      <c r="H1052" t="s">
        <v>2445</v>
      </c>
      <c r="I1052" t="s">
        <v>2446</v>
      </c>
      <c r="J1052" t="s">
        <v>1120</v>
      </c>
      <c r="K1052" t="s">
        <v>1121</v>
      </c>
      <c r="L1052" t="s">
        <v>3403</v>
      </c>
      <c r="M1052" t="s">
        <v>712</v>
      </c>
      <c r="N1052" t="s">
        <v>2445</v>
      </c>
      <c r="O1052" t="s">
        <v>2446</v>
      </c>
      <c r="P1052" t="s">
        <v>1002</v>
      </c>
      <c r="Q1052" t="s">
        <v>3537</v>
      </c>
      <c r="R1052">
        <v>2014</v>
      </c>
      <c r="S1052" t="s">
        <v>3538</v>
      </c>
      <c r="T1052" t="s">
        <v>3539</v>
      </c>
      <c r="U1052">
        <v>4</v>
      </c>
      <c r="V1052" t="s">
        <v>1126</v>
      </c>
      <c r="W1052" t="s">
        <v>1127</v>
      </c>
      <c r="Y1052">
        <v>1</v>
      </c>
      <c r="AA1052">
        <v>0</v>
      </c>
      <c r="AB1052">
        <v>0</v>
      </c>
      <c r="AD1052">
        <v>0</v>
      </c>
      <c r="AE1052">
        <v>0</v>
      </c>
      <c r="AF1052">
        <v>52446</v>
      </c>
      <c r="AG1052">
        <v>52446</v>
      </c>
    </row>
    <row r="1053" spans="1:33" hidden="1" x14ac:dyDescent="0.25">
      <c r="A1053" t="s">
        <v>1194</v>
      </c>
      <c r="B1053" t="s">
        <v>3402</v>
      </c>
      <c r="C1053" t="s">
        <v>163</v>
      </c>
      <c r="D1053" t="s">
        <v>1117</v>
      </c>
      <c r="E1053">
        <v>2015</v>
      </c>
      <c r="F1053" t="s">
        <v>214</v>
      </c>
      <c r="G1053" t="s">
        <v>846</v>
      </c>
      <c r="H1053" t="s">
        <v>2445</v>
      </c>
      <c r="I1053" t="s">
        <v>2446</v>
      </c>
      <c r="J1053" t="s">
        <v>1120</v>
      </c>
      <c r="K1053" t="s">
        <v>1121</v>
      </c>
      <c r="L1053" t="s">
        <v>3403</v>
      </c>
      <c r="M1053" t="s">
        <v>214</v>
      </c>
      <c r="N1053" t="s">
        <v>2445</v>
      </c>
      <c r="O1053" t="s">
        <v>2446</v>
      </c>
      <c r="P1053" t="s">
        <v>1002</v>
      </c>
      <c r="Q1053" t="s">
        <v>3540</v>
      </c>
      <c r="R1053">
        <v>2016</v>
      </c>
      <c r="S1053" t="s">
        <v>3541</v>
      </c>
      <c r="T1053" t="s">
        <v>3542</v>
      </c>
      <c r="U1053">
        <v>5.45</v>
      </c>
      <c r="V1053" t="s">
        <v>1126</v>
      </c>
      <c r="W1053" t="s">
        <v>1127</v>
      </c>
      <c r="Y1053">
        <v>1</v>
      </c>
      <c r="Z1053" t="s">
        <v>1132</v>
      </c>
      <c r="AA1053">
        <v>11642</v>
      </c>
      <c r="AB1053">
        <v>0</v>
      </c>
      <c r="AD1053">
        <v>0</v>
      </c>
      <c r="AE1053">
        <v>0</v>
      </c>
      <c r="AG1053">
        <v>11642</v>
      </c>
    </row>
    <row r="1054" spans="1:33" hidden="1" x14ac:dyDescent="0.25">
      <c r="A1054" t="s">
        <v>1194</v>
      </c>
      <c r="B1054" t="s">
        <v>3402</v>
      </c>
      <c r="C1054" t="s">
        <v>163</v>
      </c>
      <c r="D1054" t="s">
        <v>1117</v>
      </c>
      <c r="E1054">
        <v>2015</v>
      </c>
      <c r="F1054" t="s">
        <v>214</v>
      </c>
      <c r="G1054" t="s">
        <v>846</v>
      </c>
      <c r="H1054" t="s">
        <v>2445</v>
      </c>
      <c r="I1054" t="s">
        <v>2446</v>
      </c>
      <c r="J1054" t="s">
        <v>1120</v>
      </c>
      <c r="K1054" t="s">
        <v>1121</v>
      </c>
      <c r="L1054" t="s">
        <v>3403</v>
      </c>
      <c r="M1054" t="s">
        <v>214</v>
      </c>
      <c r="N1054" t="s">
        <v>2445</v>
      </c>
      <c r="O1054" t="s">
        <v>2446</v>
      </c>
      <c r="P1054" t="s">
        <v>1002</v>
      </c>
      <c r="Q1054" t="s">
        <v>3543</v>
      </c>
      <c r="R1054">
        <v>2016</v>
      </c>
      <c r="S1054" t="s">
        <v>3541</v>
      </c>
      <c r="T1054" t="s">
        <v>3542</v>
      </c>
      <c r="U1054">
        <v>5.45</v>
      </c>
      <c r="V1054" t="s">
        <v>1126</v>
      </c>
      <c r="W1054" t="s">
        <v>1127</v>
      </c>
      <c r="Y1054">
        <v>1</v>
      </c>
      <c r="Z1054" t="s">
        <v>1132</v>
      </c>
      <c r="AA1054">
        <v>23480</v>
      </c>
      <c r="AB1054">
        <v>118</v>
      </c>
      <c r="AD1054">
        <v>0</v>
      </c>
      <c r="AE1054">
        <v>0</v>
      </c>
      <c r="AG1054">
        <v>23598</v>
      </c>
    </row>
    <row r="1055" spans="1:33" hidden="1" x14ac:dyDescent="0.25">
      <c r="A1055" t="s">
        <v>1194</v>
      </c>
      <c r="B1055" t="s">
        <v>3402</v>
      </c>
      <c r="C1055" t="s">
        <v>163</v>
      </c>
      <c r="D1055" t="s">
        <v>1117</v>
      </c>
      <c r="E1055">
        <v>2015</v>
      </c>
      <c r="F1055" t="s">
        <v>698</v>
      </c>
      <c r="G1055" t="s">
        <v>846</v>
      </c>
      <c r="H1055" t="s">
        <v>2445</v>
      </c>
      <c r="I1055" t="s">
        <v>2446</v>
      </c>
      <c r="J1055" t="s">
        <v>1120</v>
      </c>
      <c r="K1055" t="s">
        <v>1121</v>
      </c>
      <c r="L1055" t="s">
        <v>3403</v>
      </c>
      <c r="M1055" t="s">
        <v>698</v>
      </c>
      <c r="N1055" t="s">
        <v>2445</v>
      </c>
      <c r="O1055" t="s">
        <v>2446</v>
      </c>
      <c r="P1055" t="s">
        <v>1002</v>
      </c>
      <c r="Q1055" t="s">
        <v>3544</v>
      </c>
      <c r="R1055">
        <v>2016</v>
      </c>
      <c r="S1055" t="s">
        <v>2194</v>
      </c>
      <c r="T1055" t="s">
        <v>3545</v>
      </c>
      <c r="U1055">
        <v>4.0999999999999996</v>
      </c>
      <c r="V1055" t="s">
        <v>1126</v>
      </c>
      <c r="W1055" t="s">
        <v>1127</v>
      </c>
      <c r="Y1055">
        <v>1</v>
      </c>
      <c r="AA1055">
        <v>0</v>
      </c>
      <c r="AB1055">
        <v>0</v>
      </c>
      <c r="AD1055">
        <v>0</v>
      </c>
      <c r="AE1055">
        <v>0</v>
      </c>
      <c r="AF1055">
        <v>88344</v>
      </c>
      <c r="AG1055">
        <v>88344</v>
      </c>
    </row>
    <row r="1056" spans="1:33" hidden="1" x14ac:dyDescent="0.25">
      <c r="A1056" t="s">
        <v>1194</v>
      </c>
      <c r="B1056" t="s">
        <v>3402</v>
      </c>
      <c r="C1056" t="s">
        <v>163</v>
      </c>
      <c r="D1056" t="s">
        <v>1117</v>
      </c>
      <c r="E1056">
        <v>2016</v>
      </c>
      <c r="F1056" t="s">
        <v>214</v>
      </c>
      <c r="G1056" t="s">
        <v>846</v>
      </c>
      <c r="H1056" t="s">
        <v>2445</v>
      </c>
      <c r="I1056" t="s">
        <v>2446</v>
      </c>
      <c r="J1056" t="s">
        <v>1120</v>
      </c>
      <c r="K1056" t="s">
        <v>1121</v>
      </c>
      <c r="L1056" t="s">
        <v>3403</v>
      </c>
      <c r="M1056" t="s">
        <v>214</v>
      </c>
      <c r="N1056" t="s">
        <v>2445</v>
      </c>
      <c r="O1056" t="s">
        <v>2446</v>
      </c>
      <c r="P1056" t="s">
        <v>1002</v>
      </c>
      <c r="Q1056" t="s">
        <v>3546</v>
      </c>
      <c r="R1056">
        <v>2017</v>
      </c>
      <c r="S1056" t="s">
        <v>3547</v>
      </c>
      <c r="T1056" t="s">
        <v>3547</v>
      </c>
      <c r="U1056">
        <v>6.36</v>
      </c>
      <c r="V1056" t="s">
        <v>1126</v>
      </c>
      <c r="W1056" t="s">
        <v>1127</v>
      </c>
      <c r="Y1056">
        <v>1</v>
      </c>
      <c r="Z1056" t="s">
        <v>1132</v>
      </c>
      <c r="AA1056">
        <v>9751</v>
      </c>
      <c r="AB1056">
        <v>0</v>
      </c>
      <c r="AD1056">
        <v>0</v>
      </c>
      <c r="AE1056">
        <v>0</v>
      </c>
      <c r="AG1056">
        <v>9751</v>
      </c>
    </row>
    <row r="1057" spans="1:33" hidden="1" x14ac:dyDescent="0.25">
      <c r="A1057" t="s">
        <v>1194</v>
      </c>
      <c r="B1057" t="s">
        <v>3402</v>
      </c>
      <c r="C1057" t="s">
        <v>163</v>
      </c>
      <c r="D1057" t="s">
        <v>1117</v>
      </c>
      <c r="E1057">
        <v>2016</v>
      </c>
      <c r="F1057" t="s">
        <v>712</v>
      </c>
      <c r="G1057" t="s">
        <v>846</v>
      </c>
      <c r="H1057" t="s">
        <v>2445</v>
      </c>
      <c r="I1057" t="s">
        <v>2446</v>
      </c>
      <c r="J1057" t="s">
        <v>1120</v>
      </c>
      <c r="K1057" t="s">
        <v>1121</v>
      </c>
      <c r="L1057" t="s">
        <v>3411</v>
      </c>
      <c r="M1057" t="s">
        <v>900</v>
      </c>
      <c r="N1057" t="s">
        <v>2445</v>
      </c>
      <c r="O1057" t="s">
        <v>2446</v>
      </c>
      <c r="P1057" t="s">
        <v>1083</v>
      </c>
      <c r="Q1057" t="s">
        <v>3548</v>
      </c>
      <c r="R1057">
        <v>2017</v>
      </c>
      <c r="S1057" t="s">
        <v>1563</v>
      </c>
      <c r="T1057" t="s">
        <v>1563</v>
      </c>
      <c r="U1057">
        <v>5.2</v>
      </c>
      <c r="V1057" t="s">
        <v>1138</v>
      </c>
      <c r="W1057" t="s">
        <v>1127</v>
      </c>
      <c r="Y1057">
        <v>1</v>
      </c>
      <c r="AA1057">
        <v>0</v>
      </c>
      <c r="AB1057">
        <v>0</v>
      </c>
      <c r="AD1057">
        <v>0</v>
      </c>
      <c r="AE1057">
        <v>0</v>
      </c>
      <c r="AF1057">
        <v>4400</v>
      </c>
      <c r="AG1057">
        <v>4400</v>
      </c>
    </row>
    <row r="1058" spans="1:33" hidden="1" x14ac:dyDescent="0.25">
      <c r="A1058" t="s">
        <v>1194</v>
      </c>
      <c r="B1058" t="s">
        <v>3402</v>
      </c>
      <c r="C1058" t="s">
        <v>163</v>
      </c>
      <c r="D1058" t="s">
        <v>1117</v>
      </c>
      <c r="E1058">
        <v>2017</v>
      </c>
      <c r="F1058" t="s">
        <v>214</v>
      </c>
      <c r="G1058" t="s">
        <v>846</v>
      </c>
      <c r="H1058" t="s">
        <v>2445</v>
      </c>
      <c r="I1058" t="s">
        <v>2446</v>
      </c>
      <c r="J1058" t="s">
        <v>1120</v>
      </c>
      <c r="K1058" t="s">
        <v>1121</v>
      </c>
      <c r="L1058" t="s">
        <v>3403</v>
      </c>
      <c r="M1058" t="s">
        <v>214</v>
      </c>
      <c r="N1058" t="s">
        <v>2445</v>
      </c>
      <c r="O1058" t="s">
        <v>2446</v>
      </c>
      <c r="P1058" t="s">
        <v>1002</v>
      </c>
      <c r="Q1058" t="s">
        <v>3549</v>
      </c>
      <c r="R1058">
        <v>2018</v>
      </c>
      <c r="S1058" t="s">
        <v>2214</v>
      </c>
      <c r="T1058" t="s">
        <v>3381</v>
      </c>
      <c r="U1058">
        <v>5.6</v>
      </c>
      <c r="V1058" t="s">
        <v>1126</v>
      </c>
      <c r="W1058" t="s">
        <v>1127</v>
      </c>
      <c r="Y1058">
        <v>1</v>
      </c>
      <c r="Z1058" t="s">
        <v>1132</v>
      </c>
      <c r="AA1058">
        <v>5326</v>
      </c>
      <c r="AB1058">
        <v>0</v>
      </c>
      <c r="AD1058">
        <v>0</v>
      </c>
      <c r="AE1058">
        <v>0</v>
      </c>
      <c r="AG1058">
        <v>5326</v>
      </c>
    </row>
    <row r="1059" spans="1:33" hidden="1" x14ac:dyDescent="0.25">
      <c r="A1059" t="s">
        <v>1194</v>
      </c>
      <c r="B1059" t="s">
        <v>3402</v>
      </c>
      <c r="C1059" t="s">
        <v>163</v>
      </c>
      <c r="D1059" t="s">
        <v>1117</v>
      </c>
      <c r="E1059">
        <v>2017</v>
      </c>
      <c r="F1059" t="s">
        <v>214</v>
      </c>
      <c r="G1059" t="s">
        <v>846</v>
      </c>
      <c r="H1059" t="s">
        <v>2445</v>
      </c>
      <c r="I1059" t="s">
        <v>2446</v>
      </c>
      <c r="J1059" t="s">
        <v>1120</v>
      </c>
      <c r="K1059" t="s">
        <v>1121</v>
      </c>
      <c r="L1059" t="s">
        <v>3403</v>
      </c>
      <c r="M1059" t="s">
        <v>214</v>
      </c>
      <c r="N1059" t="s">
        <v>2445</v>
      </c>
      <c r="O1059" t="s">
        <v>2446</v>
      </c>
      <c r="P1059" t="s">
        <v>1002</v>
      </c>
      <c r="Q1059" t="s">
        <v>3550</v>
      </c>
      <c r="R1059">
        <v>2018</v>
      </c>
      <c r="S1059" t="s">
        <v>2214</v>
      </c>
      <c r="T1059" t="s">
        <v>3381</v>
      </c>
      <c r="U1059">
        <v>5.6</v>
      </c>
      <c r="V1059" t="s">
        <v>1126</v>
      </c>
      <c r="W1059" t="s">
        <v>1127</v>
      </c>
      <c r="Y1059">
        <v>1</v>
      </c>
      <c r="Z1059" t="s">
        <v>1132</v>
      </c>
      <c r="AA1059">
        <v>7394</v>
      </c>
      <c r="AB1059">
        <v>0</v>
      </c>
      <c r="AD1059">
        <v>0</v>
      </c>
      <c r="AE1059">
        <v>0</v>
      </c>
      <c r="AG1059">
        <v>7394</v>
      </c>
    </row>
    <row r="1060" spans="1:33" hidden="1" x14ac:dyDescent="0.25">
      <c r="A1060" t="s">
        <v>1194</v>
      </c>
      <c r="B1060" t="s">
        <v>3402</v>
      </c>
      <c r="C1060" t="s">
        <v>163</v>
      </c>
      <c r="D1060" t="s">
        <v>1117</v>
      </c>
      <c r="E1060">
        <v>2017</v>
      </c>
      <c r="F1060" t="s">
        <v>214</v>
      </c>
      <c r="G1060" t="s">
        <v>846</v>
      </c>
      <c r="H1060" t="s">
        <v>2445</v>
      </c>
      <c r="I1060" t="s">
        <v>2446</v>
      </c>
      <c r="J1060" t="s">
        <v>1120</v>
      </c>
      <c r="K1060" t="s">
        <v>1121</v>
      </c>
      <c r="L1060" t="s">
        <v>3403</v>
      </c>
      <c r="M1060" t="s">
        <v>214</v>
      </c>
      <c r="N1060" t="s">
        <v>2445</v>
      </c>
      <c r="O1060" t="s">
        <v>2446</v>
      </c>
      <c r="P1060" t="s">
        <v>1002</v>
      </c>
      <c r="Q1060" t="s">
        <v>3551</v>
      </c>
      <c r="R1060">
        <v>2018</v>
      </c>
      <c r="S1060" t="s">
        <v>2214</v>
      </c>
      <c r="T1060" t="s">
        <v>3381</v>
      </c>
      <c r="U1060">
        <v>5.6</v>
      </c>
      <c r="V1060" t="s">
        <v>1126</v>
      </c>
      <c r="W1060" t="s">
        <v>1127</v>
      </c>
      <c r="Y1060">
        <v>1</v>
      </c>
      <c r="Z1060" t="s">
        <v>1132</v>
      </c>
      <c r="AA1060">
        <v>18734</v>
      </c>
      <c r="AB1060">
        <v>189</v>
      </c>
      <c r="AD1060">
        <v>0</v>
      </c>
      <c r="AE1060">
        <v>0</v>
      </c>
      <c r="AG1060">
        <v>18923</v>
      </c>
    </row>
    <row r="1061" spans="1:33" hidden="1" x14ac:dyDescent="0.25">
      <c r="A1061" t="s">
        <v>1194</v>
      </c>
      <c r="B1061" t="s">
        <v>3402</v>
      </c>
      <c r="C1061" t="s">
        <v>163</v>
      </c>
      <c r="D1061" t="s">
        <v>1117</v>
      </c>
      <c r="E1061">
        <v>2017</v>
      </c>
      <c r="F1061" t="s">
        <v>214</v>
      </c>
      <c r="G1061" t="s">
        <v>846</v>
      </c>
      <c r="H1061" t="s">
        <v>2445</v>
      </c>
      <c r="I1061" t="s">
        <v>2446</v>
      </c>
      <c r="J1061" t="s">
        <v>1120</v>
      </c>
      <c r="K1061" t="s">
        <v>1121</v>
      </c>
      <c r="L1061" t="s">
        <v>3403</v>
      </c>
      <c r="M1061" t="s">
        <v>214</v>
      </c>
      <c r="N1061" t="s">
        <v>2445</v>
      </c>
      <c r="O1061" t="s">
        <v>2446</v>
      </c>
      <c r="P1061" t="s">
        <v>1002</v>
      </c>
      <c r="Q1061" t="s">
        <v>3552</v>
      </c>
      <c r="R1061">
        <v>2018</v>
      </c>
      <c r="S1061" t="s">
        <v>2214</v>
      </c>
      <c r="T1061" t="s">
        <v>3381</v>
      </c>
      <c r="U1061">
        <v>5.6</v>
      </c>
      <c r="V1061" t="s">
        <v>1126</v>
      </c>
      <c r="W1061" t="s">
        <v>1127</v>
      </c>
      <c r="Y1061">
        <v>1</v>
      </c>
      <c r="Z1061" t="s">
        <v>1132</v>
      </c>
      <c r="AA1061">
        <v>15352</v>
      </c>
      <c r="AB1061">
        <v>155</v>
      </c>
      <c r="AD1061">
        <v>0</v>
      </c>
      <c r="AE1061">
        <v>0</v>
      </c>
      <c r="AG1061">
        <v>15507</v>
      </c>
    </row>
    <row r="1062" spans="1:33" hidden="1" x14ac:dyDescent="0.25">
      <c r="A1062" t="s">
        <v>1194</v>
      </c>
      <c r="B1062" t="s">
        <v>3402</v>
      </c>
      <c r="C1062" t="s">
        <v>163</v>
      </c>
      <c r="D1062" t="s">
        <v>1117</v>
      </c>
      <c r="E1062">
        <v>2017</v>
      </c>
      <c r="F1062" t="s">
        <v>214</v>
      </c>
      <c r="G1062" t="s">
        <v>846</v>
      </c>
      <c r="H1062" t="s">
        <v>2445</v>
      </c>
      <c r="I1062" t="s">
        <v>2446</v>
      </c>
      <c r="J1062" t="s">
        <v>1120</v>
      </c>
      <c r="K1062" t="s">
        <v>1121</v>
      </c>
      <c r="L1062" t="s">
        <v>3403</v>
      </c>
      <c r="M1062" t="s">
        <v>214</v>
      </c>
      <c r="N1062" t="s">
        <v>2445</v>
      </c>
      <c r="O1062" t="s">
        <v>2446</v>
      </c>
      <c r="P1062" t="s">
        <v>1002</v>
      </c>
      <c r="Q1062" t="s">
        <v>3553</v>
      </c>
      <c r="R1062">
        <v>2018</v>
      </c>
      <c r="S1062" t="s">
        <v>2214</v>
      </c>
      <c r="T1062" t="s">
        <v>3381</v>
      </c>
      <c r="U1062">
        <v>3</v>
      </c>
      <c r="V1062" t="s">
        <v>1138</v>
      </c>
      <c r="W1062" t="s">
        <v>1127</v>
      </c>
      <c r="X1062" t="s">
        <v>3554</v>
      </c>
      <c r="Y1062">
        <v>1</v>
      </c>
      <c r="AA1062">
        <v>0</v>
      </c>
      <c r="AB1062">
        <v>0</v>
      </c>
      <c r="AD1062">
        <v>0</v>
      </c>
      <c r="AE1062">
        <v>0</v>
      </c>
      <c r="AF1062">
        <v>890</v>
      </c>
      <c r="AG1062">
        <v>890</v>
      </c>
    </row>
    <row r="1063" spans="1:33" hidden="1" x14ac:dyDescent="0.25">
      <c r="A1063" t="s">
        <v>1194</v>
      </c>
      <c r="B1063" t="s">
        <v>3402</v>
      </c>
      <c r="C1063" t="s">
        <v>163</v>
      </c>
      <c r="D1063" t="s">
        <v>1117</v>
      </c>
      <c r="E1063">
        <v>2017</v>
      </c>
      <c r="F1063" t="s">
        <v>712</v>
      </c>
      <c r="G1063" t="s">
        <v>846</v>
      </c>
      <c r="H1063" t="s">
        <v>2445</v>
      </c>
      <c r="I1063" t="s">
        <v>2446</v>
      </c>
      <c r="J1063" t="s">
        <v>1120</v>
      </c>
      <c r="K1063" t="s">
        <v>1121</v>
      </c>
      <c r="L1063" t="s">
        <v>3403</v>
      </c>
      <c r="M1063" t="s">
        <v>712</v>
      </c>
      <c r="N1063" t="s">
        <v>2445</v>
      </c>
      <c r="O1063" t="s">
        <v>2446</v>
      </c>
      <c r="P1063" t="s">
        <v>1002</v>
      </c>
      <c r="Q1063" t="s">
        <v>3555</v>
      </c>
      <c r="R1063">
        <v>2018</v>
      </c>
      <c r="S1063" t="s">
        <v>1570</v>
      </c>
      <c r="T1063" t="s">
        <v>1570</v>
      </c>
      <c r="U1063">
        <v>6.7</v>
      </c>
      <c r="V1063" t="s">
        <v>1126</v>
      </c>
      <c r="W1063" t="s">
        <v>1127</v>
      </c>
      <c r="Y1063">
        <v>1</v>
      </c>
      <c r="AA1063">
        <v>0</v>
      </c>
      <c r="AB1063">
        <v>0</v>
      </c>
      <c r="AD1063">
        <v>0</v>
      </c>
      <c r="AE1063">
        <v>0</v>
      </c>
      <c r="AF1063">
        <v>44900</v>
      </c>
      <c r="AG1063">
        <v>44900</v>
      </c>
    </row>
    <row r="1064" spans="1:33" hidden="1" x14ac:dyDescent="0.25">
      <c r="A1064" t="s">
        <v>1194</v>
      </c>
      <c r="B1064" t="s">
        <v>3402</v>
      </c>
      <c r="C1064" t="s">
        <v>163</v>
      </c>
      <c r="D1064" t="s">
        <v>1117</v>
      </c>
      <c r="E1064">
        <v>2018</v>
      </c>
      <c r="F1064" t="s">
        <v>214</v>
      </c>
      <c r="G1064" t="s">
        <v>846</v>
      </c>
      <c r="H1064" t="s">
        <v>2445</v>
      </c>
      <c r="I1064" t="s">
        <v>2446</v>
      </c>
      <c r="J1064" t="s">
        <v>1120</v>
      </c>
      <c r="K1064" t="s">
        <v>1121</v>
      </c>
      <c r="L1064" t="s">
        <v>3403</v>
      </c>
      <c r="M1064" t="s">
        <v>214</v>
      </c>
      <c r="N1064" t="s">
        <v>2445</v>
      </c>
      <c r="O1064" t="s">
        <v>2446</v>
      </c>
      <c r="P1064" t="s">
        <v>1002</v>
      </c>
      <c r="Q1064" t="s">
        <v>3556</v>
      </c>
      <c r="R1064">
        <v>2019</v>
      </c>
      <c r="S1064" t="s">
        <v>3557</v>
      </c>
      <c r="T1064" t="s">
        <v>1032</v>
      </c>
      <c r="U1064">
        <v>5.6</v>
      </c>
      <c r="V1064" t="s">
        <v>1126</v>
      </c>
      <c r="W1064" t="s">
        <v>1127</v>
      </c>
      <c r="Y1064">
        <v>1</v>
      </c>
      <c r="Z1064" t="s">
        <v>1132</v>
      </c>
      <c r="AA1064">
        <v>17744</v>
      </c>
      <c r="AB1064">
        <v>0</v>
      </c>
      <c r="AD1064">
        <v>0</v>
      </c>
      <c r="AE1064">
        <v>0</v>
      </c>
      <c r="AG1064">
        <v>17744</v>
      </c>
    </row>
    <row r="1065" spans="1:33" hidden="1" x14ac:dyDescent="0.25">
      <c r="A1065" t="s">
        <v>1194</v>
      </c>
      <c r="B1065" t="s">
        <v>3402</v>
      </c>
      <c r="C1065" t="s">
        <v>163</v>
      </c>
      <c r="D1065" t="s">
        <v>1117</v>
      </c>
      <c r="E1065">
        <v>2018</v>
      </c>
      <c r="F1065" t="s">
        <v>214</v>
      </c>
      <c r="G1065" t="s">
        <v>846</v>
      </c>
      <c r="H1065" t="s">
        <v>2445</v>
      </c>
      <c r="I1065" t="s">
        <v>2446</v>
      </c>
      <c r="J1065" t="s">
        <v>1120</v>
      </c>
      <c r="K1065" t="s">
        <v>1121</v>
      </c>
      <c r="L1065" t="s">
        <v>3403</v>
      </c>
      <c r="M1065" t="s">
        <v>214</v>
      </c>
      <c r="N1065" t="s">
        <v>2445</v>
      </c>
      <c r="O1065" t="s">
        <v>2446</v>
      </c>
      <c r="P1065" t="s">
        <v>1002</v>
      </c>
      <c r="Q1065" t="s">
        <v>3558</v>
      </c>
      <c r="R1065">
        <v>2019</v>
      </c>
      <c r="S1065" t="s">
        <v>3557</v>
      </c>
      <c r="T1065" t="s">
        <v>1032</v>
      </c>
      <c r="U1065">
        <v>5.6</v>
      </c>
      <c r="V1065" t="s">
        <v>1126</v>
      </c>
      <c r="W1065" t="s">
        <v>1127</v>
      </c>
      <c r="Y1065">
        <v>1</v>
      </c>
      <c r="Z1065" t="s">
        <v>1132</v>
      </c>
      <c r="AA1065">
        <v>17308</v>
      </c>
      <c r="AB1065">
        <v>0</v>
      </c>
      <c r="AD1065">
        <v>0</v>
      </c>
      <c r="AE1065">
        <v>0</v>
      </c>
      <c r="AG1065">
        <v>17308</v>
      </c>
    </row>
    <row r="1066" spans="1:33" hidden="1" x14ac:dyDescent="0.25">
      <c r="A1066" t="s">
        <v>1194</v>
      </c>
      <c r="B1066" t="s">
        <v>3402</v>
      </c>
      <c r="C1066" t="s">
        <v>163</v>
      </c>
      <c r="D1066" t="s">
        <v>1117</v>
      </c>
      <c r="E1066">
        <v>2018</v>
      </c>
      <c r="F1066" t="s">
        <v>214</v>
      </c>
      <c r="G1066" t="s">
        <v>846</v>
      </c>
      <c r="H1066" t="s">
        <v>2445</v>
      </c>
      <c r="I1066" t="s">
        <v>2446</v>
      </c>
      <c r="J1066" t="s">
        <v>1120</v>
      </c>
      <c r="K1066" t="s">
        <v>1121</v>
      </c>
      <c r="L1066" t="s">
        <v>3403</v>
      </c>
      <c r="M1066" t="s">
        <v>214</v>
      </c>
      <c r="N1066" t="s">
        <v>2445</v>
      </c>
      <c r="O1066" t="s">
        <v>2446</v>
      </c>
      <c r="P1066" t="s">
        <v>1002</v>
      </c>
      <c r="Q1066" t="s">
        <v>3559</v>
      </c>
      <c r="R1066">
        <v>2019</v>
      </c>
      <c r="S1066" t="s">
        <v>3557</v>
      </c>
      <c r="T1066" t="s">
        <v>1032</v>
      </c>
      <c r="U1066">
        <v>5.8</v>
      </c>
      <c r="V1066" t="s">
        <v>1126</v>
      </c>
      <c r="W1066" t="s">
        <v>1127</v>
      </c>
      <c r="Y1066">
        <v>1</v>
      </c>
      <c r="Z1066" t="s">
        <v>1132</v>
      </c>
      <c r="AA1066">
        <v>5404</v>
      </c>
      <c r="AB1066">
        <v>0</v>
      </c>
      <c r="AD1066">
        <v>0</v>
      </c>
      <c r="AE1066">
        <v>0</v>
      </c>
      <c r="AG1066">
        <v>5404</v>
      </c>
    </row>
    <row r="1067" spans="1:33" hidden="1" x14ac:dyDescent="0.25">
      <c r="A1067" t="s">
        <v>1194</v>
      </c>
      <c r="B1067" t="s">
        <v>3402</v>
      </c>
      <c r="C1067" t="s">
        <v>163</v>
      </c>
      <c r="D1067" t="s">
        <v>1117</v>
      </c>
      <c r="E1067">
        <v>2018</v>
      </c>
      <c r="F1067" t="s">
        <v>712</v>
      </c>
      <c r="G1067" t="s">
        <v>846</v>
      </c>
      <c r="H1067" t="s">
        <v>2445</v>
      </c>
      <c r="I1067" t="s">
        <v>2446</v>
      </c>
      <c r="J1067" t="s">
        <v>1120</v>
      </c>
      <c r="K1067" t="s">
        <v>1121</v>
      </c>
      <c r="L1067" t="s">
        <v>3403</v>
      </c>
      <c r="M1067" t="s">
        <v>712</v>
      </c>
      <c r="N1067" t="s">
        <v>2445</v>
      </c>
      <c r="O1067" t="s">
        <v>2446</v>
      </c>
      <c r="P1067" t="s">
        <v>1002</v>
      </c>
      <c r="Q1067" t="s">
        <v>3560</v>
      </c>
      <c r="R1067">
        <v>2019</v>
      </c>
      <c r="S1067" t="s">
        <v>3561</v>
      </c>
      <c r="T1067" t="s">
        <v>3562</v>
      </c>
      <c r="U1067">
        <v>5.26</v>
      </c>
      <c r="V1067" t="s">
        <v>1126</v>
      </c>
      <c r="W1067" t="s">
        <v>1127</v>
      </c>
      <c r="X1067" t="s">
        <v>3563</v>
      </c>
      <c r="Y1067">
        <v>1</v>
      </c>
      <c r="AA1067">
        <v>0</v>
      </c>
      <c r="AB1067">
        <v>0</v>
      </c>
      <c r="AD1067">
        <v>0</v>
      </c>
      <c r="AE1067">
        <v>0</v>
      </c>
      <c r="AF1067">
        <v>41544</v>
      </c>
      <c r="AG1067">
        <v>41544</v>
      </c>
    </row>
    <row r="1068" spans="1:33" hidden="1" x14ac:dyDescent="0.25">
      <c r="A1068" t="s">
        <v>1194</v>
      </c>
      <c r="B1068" t="s">
        <v>3402</v>
      </c>
      <c r="C1068" t="s">
        <v>163</v>
      </c>
      <c r="D1068" t="s">
        <v>1117</v>
      </c>
      <c r="E1068">
        <v>2019</v>
      </c>
      <c r="F1068" t="s">
        <v>214</v>
      </c>
      <c r="G1068" t="s">
        <v>846</v>
      </c>
      <c r="H1068" t="s">
        <v>2445</v>
      </c>
      <c r="I1068" t="s">
        <v>2446</v>
      </c>
      <c r="J1068" t="s">
        <v>1120</v>
      </c>
      <c r="K1068" t="s">
        <v>1121</v>
      </c>
      <c r="L1068" t="s">
        <v>3403</v>
      </c>
      <c r="M1068" t="s">
        <v>855</v>
      </c>
      <c r="N1068" t="s">
        <v>2445</v>
      </c>
      <c r="O1068" t="s">
        <v>2446</v>
      </c>
      <c r="P1068" t="s">
        <v>1002</v>
      </c>
      <c r="Q1068" t="s">
        <v>3564</v>
      </c>
      <c r="R1068">
        <v>2020</v>
      </c>
      <c r="S1068" t="s">
        <v>3565</v>
      </c>
      <c r="T1068" t="s">
        <v>3566</v>
      </c>
      <c r="U1068">
        <v>6.25</v>
      </c>
      <c r="V1068" t="s">
        <v>1126</v>
      </c>
      <c r="W1068" t="s">
        <v>1127</v>
      </c>
      <c r="Y1068">
        <v>1</v>
      </c>
      <c r="AA1068">
        <v>0</v>
      </c>
      <c r="AB1068">
        <v>0</v>
      </c>
      <c r="AD1068">
        <v>0</v>
      </c>
      <c r="AE1068">
        <v>0</v>
      </c>
      <c r="AF1068">
        <v>35252</v>
      </c>
      <c r="AG1068">
        <v>35252</v>
      </c>
    </row>
    <row r="1069" spans="1:33" hidden="1" x14ac:dyDescent="0.25">
      <c r="A1069" t="s">
        <v>1194</v>
      </c>
      <c r="B1069" t="s">
        <v>3402</v>
      </c>
      <c r="C1069" t="s">
        <v>163</v>
      </c>
      <c r="D1069" t="s">
        <v>1117</v>
      </c>
      <c r="E1069">
        <v>2021</v>
      </c>
      <c r="F1069" t="s">
        <v>712</v>
      </c>
      <c r="G1069" t="s">
        <v>846</v>
      </c>
      <c r="H1069" t="s">
        <v>2445</v>
      </c>
      <c r="I1069" t="s">
        <v>2446</v>
      </c>
      <c r="J1069" t="s">
        <v>1120</v>
      </c>
      <c r="K1069" t="s">
        <v>1121</v>
      </c>
      <c r="L1069" t="s">
        <v>3403</v>
      </c>
      <c r="M1069" t="s">
        <v>712</v>
      </c>
      <c r="N1069" t="s">
        <v>2445</v>
      </c>
      <c r="O1069" t="s">
        <v>2446</v>
      </c>
      <c r="P1069" t="s">
        <v>996</v>
      </c>
      <c r="Q1069" t="s">
        <v>3567</v>
      </c>
      <c r="R1069">
        <v>2022</v>
      </c>
      <c r="S1069" t="s">
        <v>3568</v>
      </c>
      <c r="T1069" t="s">
        <v>3568</v>
      </c>
      <c r="U1069">
        <v>4.16</v>
      </c>
      <c r="V1069" t="s">
        <v>1126</v>
      </c>
      <c r="W1069" t="s">
        <v>1127</v>
      </c>
      <c r="Y1069">
        <v>1</v>
      </c>
      <c r="Z1069" t="s">
        <v>1132</v>
      </c>
      <c r="AA1069">
        <v>10612</v>
      </c>
      <c r="AB1069">
        <v>38</v>
      </c>
      <c r="AD1069">
        <v>0</v>
      </c>
      <c r="AE1069">
        <v>0</v>
      </c>
      <c r="AG1069">
        <v>10650</v>
      </c>
    </row>
    <row r="1070" spans="1:33" hidden="1" x14ac:dyDescent="0.25">
      <c r="A1070" t="s">
        <v>918</v>
      </c>
      <c r="B1070" t="s">
        <v>3569</v>
      </c>
      <c r="C1070" t="s">
        <v>163</v>
      </c>
      <c r="D1070" t="s">
        <v>1117</v>
      </c>
      <c r="E1070">
        <v>2015</v>
      </c>
      <c r="F1070" t="s">
        <v>697</v>
      </c>
      <c r="G1070" t="s">
        <v>846</v>
      </c>
      <c r="H1070" t="s">
        <v>2445</v>
      </c>
      <c r="I1070" t="s">
        <v>2446</v>
      </c>
      <c r="J1070" t="s">
        <v>1120</v>
      </c>
      <c r="K1070" t="s">
        <v>1121</v>
      </c>
      <c r="L1070" t="s">
        <v>3570</v>
      </c>
      <c r="M1070" t="s">
        <v>894</v>
      </c>
      <c r="P1070" t="s">
        <v>1952</v>
      </c>
      <c r="Q1070" t="s">
        <v>3571</v>
      </c>
      <c r="R1070">
        <v>2017</v>
      </c>
      <c r="S1070" t="s">
        <v>3572</v>
      </c>
      <c r="T1070" t="s">
        <v>3572</v>
      </c>
      <c r="U1070">
        <v>14</v>
      </c>
      <c r="V1070" t="s">
        <v>1138</v>
      </c>
      <c r="W1070" t="s">
        <v>1127</v>
      </c>
      <c r="Y1070">
        <v>1</v>
      </c>
      <c r="Z1070" t="s">
        <v>1132</v>
      </c>
      <c r="AA1070">
        <v>38421</v>
      </c>
      <c r="AB1070">
        <v>381</v>
      </c>
      <c r="AD1070">
        <v>0</v>
      </c>
      <c r="AE1070">
        <v>0</v>
      </c>
      <c r="AG1070">
        <v>38802</v>
      </c>
    </row>
    <row r="1071" spans="1:33" hidden="1" x14ac:dyDescent="0.25">
      <c r="A1071" t="s">
        <v>918</v>
      </c>
      <c r="B1071" t="s">
        <v>3569</v>
      </c>
      <c r="C1071" t="s">
        <v>163</v>
      </c>
      <c r="D1071" t="s">
        <v>1117</v>
      </c>
      <c r="E1071">
        <v>2015</v>
      </c>
      <c r="F1071" t="s">
        <v>697</v>
      </c>
      <c r="G1071" t="s">
        <v>846</v>
      </c>
      <c r="H1071" t="s">
        <v>2445</v>
      </c>
      <c r="I1071" t="s">
        <v>2446</v>
      </c>
      <c r="J1071" t="s">
        <v>1120</v>
      </c>
      <c r="K1071" t="s">
        <v>1121</v>
      </c>
      <c r="L1071" t="s">
        <v>3570</v>
      </c>
      <c r="M1071" t="s">
        <v>894</v>
      </c>
      <c r="P1071" t="s">
        <v>1952</v>
      </c>
      <c r="Q1071" t="s">
        <v>3573</v>
      </c>
      <c r="R1071">
        <v>2017</v>
      </c>
      <c r="S1071" t="s">
        <v>3572</v>
      </c>
      <c r="T1071" t="s">
        <v>3572</v>
      </c>
      <c r="U1071">
        <v>16</v>
      </c>
      <c r="V1071" t="s">
        <v>1138</v>
      </c>
      <c r="W1071" t="s">
        <v>1127</v>
      </c>
      <c r="Y1071">
        <v>1</v>
      </c>
      <c r="Z1071" t="s">
        <v>1132</v>
      </c>
      <c r="AA1071">
        <v>38717</v>
      </c>
      <c r="AB1071">
        <v>0</v>
      </c>
      <c r="AD1071">
        <v>0</v>
      </c>
      <c r="AE1071">
        <v>0</v>
      </c>
      <c r="AG1071">
        <v>38717</v>
      </c>
    </row>
    <row r="1072" spans="1:33" hidden="1" x14ac:dyDescent="0.25">
      <c r="A1072" t="s">
        <v>918</v>
      </c>
      <c r="B1072" t="s">
        <v>3569</v>
      </c>
      <c r="C1072" t="s">
        <v>163</v>
      </c>
      <c r="D1072" t="s">
        <v>1117</v>
      </c>
      <c r="E1072">
        <v>2017</v>
      </c>
      <c r="F1072" t="s">
        <v>697</v>
      </c>
      <c r="G1072" t="s">
        <v>846</v>
      </c>
      <c r="H1072" t="s">
        <v>2445</v>
      </c>
      <c r="I1072" t="s">
        <v>2446</v>
      </c>
      <c r="J1072" t="s">
        <v>1120</v>
      </c>
      <c r="K1072" t="s">
        <v>1121</v>
      </c>
      <c r="L1072" t="s">
        <v>3570</v>
      </c>
      <c r="M1072" t="s">
        <v>894</v>
      </c>
      <c r="P1072" t="s">
        <v>1952</v>
      </c>
      <c r="Q1072" t="s">
        <v>3574</v>
      </c>
      <c r="R1072">
        <v>2019</v>
      </c>
      <c r="S1072" t="s">
        <v>2233</v>
      </c>
      <c r="T1072" t="s">
        <v>2233</v>
      </c>
      <c r="U1072">
        <v>20</v>
      </c>
      <c r="V1072" t="s">
        <v>1138</v>
      </c>
      <c r="W1072" t="s">
        <v>1127</v>
      </c>
      <c r="Y1072">
        <v>1</v>
      </c>
      <c r="Z1072" t="s">
        <v>1132</v>
      </c>
      <c r="AA1072">
        <v>49705</v>
      </c>
      <c r="AB1072">
        <v>171</v>
      </c>
      <c r="AD1072">
        <v>0</v>
      </c>
      <c r="AE1072">
        <v>0</v>
      </c>
      <c r="AF1072">
        <v>1203</v>
      </c>
      <c r="AG1072">
        <v>51079</v>
      </c>
    </row>
    <row r="1073" spans="1:33" hidden="1" x14ac:dyDescent="0.25">
      <c r="A1073" t="s">
        <v>918</v>
      </c>
      <c r="B1073" t="s">
        <v>3569</v>
      </c>
      <c r="C1073" t="s">
        <v>163</v>
      </c>
      <c r="D1073" t="s">
        <v>1117</v>
      </c>
      <c r="E1073">
        <v>2017</v>
      </c>
      <c r="F1073" t="s">
        <v>697</v>
      </c>
      <c r="G1073" t="s">
        <v>846</v>
      </c>
      <c r="H1073" t="s">
        <v>2445</v>
      </c>
      <c r="I1073" t="s">
        <v>2446</v>
      </c>
      <c r="J1073" t="s">
        <v>1120</v>
      </c>
      <c r="K1073" t="s">
        <v>1121</v>
      </c>
      <c r="L1073" t="s">
        <v>3570</v>
      </c>
      <c r="M1073" t="s">
        <v>894</v>
      </c>
      <c r="P1073" t="s">
        <v>1952</v>
      </c>
      <c r="Q1073" t="s">
        <v>3575</v>
      </c>
      <c r="R1073">
        <v>2019</v>
      </c>
      <c r="S1073" t="s">
        <v>2233</v>
      </c>
      <c r="T1073" t="s">
        <v>2233</v>
      </c>
      <c r="U1073">
        <v>20</v>
      </c>
      <c r="V1073" t="s">
        <v>1138</v>
      </c>
      <c r="W1073" t="s">
        <v>1127</v>
      </c>
      <c r="Y1073">
        <v>1</v>
      </c>
      <c r="Z1073" t="s">
        <v>1132</v>
      </c>
      <c r="AA1073">
        <v>51628</v>
      </c>
      <c r="AB1073">
        <v>198</v>
      </c>
      <c r="AD1073">
        <v>0</v>
      </c>
      <c r="AE1073">
        <v>0</v>
      </c>
      <c r="AF1073">
        <v>340</v>
      </c>
      <c r="AG1073">
        <v>52166</v>
      </c>
    </row>
    <row r="1074" spans="1:33" hidden="1" x14ac:dyDescent="0.25">
      <c r="A1074" t="s">
        <v>918</v>
      </c>
      <c r="B1074" t="s">
        <v>3569</v>
      </c>
      <c r="C1074" t="s">
        <v>163</v>
      </c>
      <c r="D1074" t="s">
        <v>1117</v>
      </c>
      <c r="E1074">
        <v>2018</v>
      </c>
      <c r="F1074" t="s">
        <v>697</v>
      </c>
      <c r="G1074" t="s">
        <v>846</v>
      </c>
      <c r="H1074" t="s">
        <v>2445</v>
      </c>
      <c r="I1074" t="s">
        <v>2446</v>
      </c>
      <c r="J1074" t="s">
        <v>1120</v>
      </c>
      <c r="K1074" t="s">
        <v>1121</v>
      </c>
      <c r="L1074" t="s">
        <v>3570</v>
      </c>
      <c r="M1074" t="s">
        <v>871</v>
      </c>
      <c r="P1074" t="s">
        <v>1952</v>
      </c>
      <c r="Q1074" t="s">
        <v>3576</v>
      </c>
      <c r="R1074">
        <v>2020</v>
      </c>
      <c r="S1074" t="s">
        <v>2237</v>
      </c>
      <c r="T1074" t="s">
        <v>2237</v>
      </c>
      <c r="U1074">
        <v>20.3</v>
      </c>
      <c r="V1074" t="s">
        <v>1138</v>
      </c>
      <c r="W1074" t="s">
        <v>1127</v>
      </c>
      <c r="X1074" t="s">
        <v>3577</v>
      </c>
      <c r="Y1074">
        <v>1</v>
      </c>
      <c r="Z1074" t="s">
        <v>1132</v>
      </c>
      <c r="AA1074">
        <v>27430</v>
      </c>
      <c r="AB1074">
        <v>511</v>
      </c>
      <c r="AD1074">
        <v>0</v>
      </c>
      <c r="AE1074">
        <v>0</v>
      </c>
      <c r="AF1074">
        <v>98</v>
      </c>
      <c r="AG1074">
        <v>28039</v>
      </c>
    </row>
    <row r="1075" spans="1:33" hidden="1" x14ac:dyDescent="0.25">
      <c r="A1075" t="s">
        <v>918</v>
      </c>
      <c r="B1075" t="s">
        <v>3569</v>
      </c>
      <c r="C1075" t="s">
        <v>163</v>
      </c>
      <c r="D1075" t="s">
        <v>1117</v>
      </c>
      <c r="E1075">
        <v>2018</v>
      </c>
      <c r="F1075" t="s">
        <v>697</v>
      </c>
      <c r="G1075" t="s">
        <v>846</v>
      </c>
      <c r="H1075" t="s">
        <v>2445</v>
      </c>
      <c r="I1075" t="s">
        <v>2446</v>
      </c>
      <c r="J1075" t="s">
        <v>1120</v>
      </c>
      <c r="K1075" t="s">
        <v>1121</v>
      </c>
      <c r="L1075" t="s">
        <v>3570</v>
      </c>
      <c r="M1075" t="s">
        <v>871</v>
      </c>
      <c r="P1075" t="s">
        <v>1952</v>
      </c>
      <c r="Q1075" t="s">
        <v>3578</v>
      </c>
      <c r="R1075">
        <v>2020</v>
      </c>
      <c r="S1075" t="s">
        <v>2235</v>
      </c>
      <c r="T1075" t="s">
        <v>2235</v>
      </c>
      <c r="U1075">
        <v>20.3</v>
      </c>
      <c r="V1075" t="s">
        <v>1138</v>
      </c>
      <c r="W1075" t="s">
        <v>1127</v>
      </c>
      <c r="X1075" t="s">
        <v>3577</v>
      </c>
      <c r="Y1075">
        <v>1</v>
      </c>
      <c r="Z1075" t="s">
        <v>1132</v>
      </c>
      <c r="AA1075">
        <v>27547</v>
      </c>
      <c r="AB1075">
        <v>1073</v>
      </c>
      <c r="AD1075">
        <v>0</v>
      </c>
      <c r="AE1075">
        <v>0</v>
      </c>
      <c r="AF1075">
        <v>98</v>
      </c>
      <c r="AG1075">
        <v>28718</v>
      </c>
    </row>
    <row r="1076" spans="1:33" hidden="1" x14ac:dyDescent="0.25">
      <c r="A1076" t="s">
        <v>918</v>
      </c>
      <c r="B1076" t="s">
        <v>3569</v>
      </c>
      <c r="C1076" t="s">
        <v>163</v>
      </c>
      <c r="D1076" t="s">
        <v>1117</v>
      </c>
      <c r="E1076">
        <v>2018</v>
      </c>
      <c r="F1076" t="s">
        <v>697</v>
      </c>
      <c r="G1076" t="s">
        <v>846</v>
      </c>
      <c r="H1076" t="s">
        <v>2445</v>
      </c>
      <c r="I1076" t="s">
        <v>2446</v>
      </c>
      <c r="J1076" t="s">
        <v>1120</v>
      </c>
      <c r="K1076" t="s">
        <v>1121</v>
      </c>
      <c r="L1076" t="s">
        <v>3570</v>
      </c>
      <c r="M1076" t="s">
        <v>871</v>
      </c>
      <c r="P1076" t="s">
        <v>1952</v>
      </c>
      <c r="Q1076" t="s">
        <v>3579</v>
      </c>
      <c r="R1076">
        <v>2020</v>
      </c>
      <c r="S1076" t="s">
        <v>1574</v>
      </c>
      <c r="T1076" t="s">
        <v>1574</v>
      </c>
      <c r="U1076">
        <v>20.3</v>
      </c>
      <c r="V1076" t="s">
        <v>1138</v>
      </c>
      <c r="W1076" t="s">
        <v>1127</v>
      </c>
      <c r="X1076" t="s">
        <v>3577</v>
      </c>
      <c r="Y1076">
        <v>1</v>
      </c>
      <c r="Z1076" t="s">
        <v>1132</v>
      </c>
      <c r="AA1076">
        <v>25115</v>
      </c>
      <c r="AB1076">
        <v>994</v>
      </c>
      <c r="AD1076">
        <v>0</v>
      </c>
      <c r="AE1076">
        <v>0</v>
      </c>
      <c r="AF1076">
        <v>98</v>
      </c>
      <c r="AG1076">
        <v>26207</v>
      </c>
    </row>
    <row r="1077" spans="1:33" hidden="1" x14ac:dyDescent="0.25">
      <c r="A1077" t="s">
        <v>918</v>
      </c>
      <c r="B1077" t="s">
        <v>3569</v>
      </c>
      <c r="C1077" t="s">
        <v>163</v>
      </c>
      <c r="D1077" t="s">
        <v>1117</v>
      </c>
      <c r="E1077">
        <v>2018</v>
      </c>
      <c r="F1077" t="s">
        <v>697</v>
      </c>
      <c r="G1077" t="s">
        <v>846</v>
      </c>
      <c r="H1077" t="s">
        <v>2445</v>
      </c>
      <c r="I1077" t="s">
        <v>2446</v>
      </c>
      <c r="J1077" t="s">
        <v>1120</v>
      </c>
      <c r="K1077" t="s">
        <v>1121</v>
      </c>
      <c r="L1077" t="s">
        <v>3570</v>
      </c>
      <c r="M1077" t="s">
        <v>871</v>
      </c>
      <c r="P1077" t="s">
        <v>1952</v>
      </c>
      <c r="Q1077" t="s">
        <v>3580</v>
      </c>
      <c r="R1077">
        <v>2020</v>
      </c>
      <c r="S1077" t="s">
        <v>3581</v>
      </c>
      <c r="T1077" t="s">
        <v>3581</v>
      </c>
      <c r="U1077">
        <v>20.3</v>
      </c>
      <c r="V1077" t="s">
        <v>1138</v>
      </c>
      <c r="W1077" t="s">
        <v>1127</v>
      </c>
      <c r="X1077" t="s">
        <v>3577</v>
      </c>
      <c r="Y1077">
        <v>1</v>
      </c>
      <c r="Z1077" t="s">
        <v>1132</v>
      </c>
      <c r="AA1077">
        <v>24528</v>
      </c>
      <c r="AB1077">
        <v>1506</v>
      </c>
      <c r="AD1077">
        <v>0</v>
      </c>
      <c r="AE1077">
        <v>0</v>
      </c>
      <c r="AF1077">
        <v>98</v>
      </c>
      <c r="AG1077">
        <v>26132</v>
      </c>
    </row>
    <row r="1078" spans="1:33" hidden="1" x14ac:dyDescent="0.25">
      <c r="A1078" t="s">
        <v>918</v>
      </c>
      <c r="B1078" t="s">
        <v>3582</v>
      </c>
      <c r="C1078" t="s">
        <v>163</v>
      </c>
      <c r="D1078" t="s">
        <v>1117</v>
      </c>
      <c r="E1078">
        <v>2009</v>
      </c>
      <c r="F1078" t="s">
        <v>694</v>
      </c>
      <c r="G1078" t="s">
        <v>846</v>
      </c>
      <c r="H1078" t="s">
        <v>2445</v>
      </c>
      <c r="I1078" t="s">
        <v>2446</v>
      </c>
      <c r="J1078" t="s">
        <v>1120</v>
      </c>
      <c r="K1078" t="s">
        <v>1121</v>
      </c>
      <c r="L1078" t="s">
        <v>3570</v>
      </c>
      <c r="M1078" t="s">
        <v>694</v>
      </c>
      <c r="N1078" t="s">
        <v>2445</v>
      </c>
      <c r="O1078" t="s">
        <v>2446</v>
      </c>
      <c r="P1078" t="s">
        <v>1952</v>
      </c>
      <c r="Q1078" t="s">
        <v>3583</v>
      </c>
      <c r="R1078">
        <v>2011</v>
      </c>
      <c r="S1078" t="s">
        <v>3584</v>
      </c>
      <c r="T1078" t="s">
        <v>3584</v>
      </c>
      <c r="U1078">
        <v>17.600000000000001</v>
      </c>
      <c r="V1078" t="s">
        <v>1138</v>
      </c>
      <c r="W1078" t="s">
        <v>1127</v>
      </c>
      <c r="Y1078">
        <v>1</v>
      </c>
      <c r="Z1078" t="s">
        <v>1132</v>
      </c>
      <c r="AA1078">
        <v>1954</v>
      </c>
      <c r="AB1078">
        <v>0</v>
      </c>
      <c r="AD1078">
        <v>0</v>
      </c>
      <c r="AE1078">
        <v>0</v>
      </c>
      <c r="AF1078">
        <v>1</v>
      </c>
      <c r="AG1078">
        <v>1955</v>
      </c>
    </row>
    <row r="1079" spans="1:33" x14ac:dyDescent="0.25">
      <c r="A1079" t="s">
        <v>1723</v>
      </c>
      <c r="B1079" t="s">
        <v>695</v>
      </c>
      <c r="C1079" t="s">
        <v>163</v>
      </c>
      <c r="D1079" t="s">
        <v>1117</v>
      </c>
      <c r="E1079">
        <v>2022</v>
      </c>
      <c r="F1079" t="s">
        <v>702</v>
      </c>
      <c r="G1079" t="s">
        <v>846</v>
      </c>
      <c r="H1079" t="s">
        <v>2445</v>
      </c>
      <c r="I1079" t="s">
        <v>2446</v>
      </c>
      <c r="J1079" t="s">
        <v>1120</v>
      </c>
      <c r="K1079" t="s">
        <v>1121</v>
      </c>
      <c r="L1079" t="s">
        <v>993</v>
      </c>
      <c r="M1079" t="s">
        <v>702</v>
      </c>
      <c r="N1079" t="s">
        <v>2445</v>
      </c>
      <c r="O1079" t="s">
        <v>2446</v>
      </c>
      <c r="P1079" t="s">
        <v>1002</v>
      </c>
      <c r="Q1079" t="s">
        <v>1000</v>
      </c>
      <c r="R1079">
        <v>2023</v>
      </c>
      <c r="S1079" t="s">
        <v>1001</v>
      </c>
      <c r="T1079" t="s">
        <v>1001</v>
      </c>
      <c r="U1079">
        <v>5.8</v>
      </c>
      <c r="V1079" t="s">
        <v>1126</v>
      </c>
      <c r="W1079" t="s">
        <v>1127</v>
      </c>
      <c r="Y1079">
        <v>1</v>
      </c>
      <c r="Z1079" t="s">
        <v>1132</v>
      </c>
      <c r="AA1079">
        <v>52591</v>
      </c>
      <c r="AB1079">
        <v>0</v>
      </c>
      <c r="AC1079" t="s">
        <v>1132</v>
      </c>
      <c r="AD1079">
        <v>61961</v>
      </c>
      <c r="AE1079">
        <v>0</v>
      </c>
      <c r="AG1079">
        <v>114552</v>
      </c>
    </row>
    <row r="1080" spans="1:33" x14ac:dyDescent="0.25">
      <c r="A1080" t="s">
        <v>1723</v>
      </c>
      <c r="B1080" t="s">
        <v>695</v>
      </c>
      <c r="C1080" t="s">
        <v>163</v>
      </c>
      <c r="D1080" t="s">
        <v>1117</v>
      </c>
      <c r="E1080">
        <v>2022</v>
      </c>
      <c r="F1080" t="s">
        <v>702</v>
      </c>
      <c r="G1080" t="s">
        <v>846</v>
      </c>
      <c r="H1080" t="s">
        <v>2445</v>
      </c>
      <c r="I1080" t="s">
        <v>2446</v>
      </c>
      <c r="J1080" t="s">
        <v>1120</v>
      </c>
      <c r="K1080" t="s">
        <v>1121</v>
      </c>
      <c r="L1080" t="s">
        <v>993</v>
      </c>
      <c r="M1080" t="s">
        <v>702</v>
      </c>
      <c r="N1080" t="s">
        <v>2445</v>
      </c>
      <c r="O1080" t="s">
        <v>2446</v>
      </c>
      <c r="P1080" t="s">
        <v>1002</v>
      </c>
      <c r="Q1080" t="s">
        <v>1003</v>
      </c>
      <c r="R1080">
        <v>2023</v>
      </c>
      <c r="S1080" t="s">
        <v>1001</v>
      </c>
      <c r="T1080" t="s">
        <v>1001</v>
      </c>
      <c r="U1080">
        <v>5.8</v>
      </c>
      <c r="V1080" t="s">
        <v>1126</v>
      </c>
      <c r="W1080" t="s">
        <v>1127</v>
      </c>
      <c r="Y1080">
        <v>1</v>
      </c>
      <c r="Z1080" t="s">
        <v>1132</v>
      </c>
      <c r="AA1080">
        <v>52625</v>
      </c>
      <c r="AB1080">
        <v>0</v>
      </c>
      <c r="AC1080" t="s">
        <v>1132</v>
      </c>
      <c r="AD1080">
        <v>60487</v>
      </c>
      <c r="AE1080">
        <v>0</v>
      </c>
      <c r="AG1080">
        <v>113112</v>
      </c>
    </row>
    <row r="1081" spans="1:33" hidden="1" x14ac:dyDescent="0.25">
      <c r="A1081" t="s">
        <v>918</v>
      </c>
      <c r="B1081" t="s">
        <v>3582</v>
      </c>
      <c r="C1081" t="s">
        <v>163</v>
      </c>
      <c r="D1081" t="s">
        <v>1117</v>
      </c>
      <c r="E1081">
        <v>2010</v>
      </c>
      <c r="F1081" t="s">
        <v>694</v>
      </c>
      <c r="G1081" t="s">
        <v>846</v>
      </c>
      <c r="H1081" t="s">
        <v>2445</v>
      </c>
      <c r="I1081" t="s">
        <v>2446</v>
      </c>
      <c r="J1081" t="s">
        <v>1120</v>
      </c>
      <c r="K1081" t="s">
        <v>1121</v>
      </c>
      <c r="L1081" t="s">
        <v>3570</v>
      </c>
      <c r="M1081" t="s">
        <v>694</v>
      </c>
      <c r="N1081" t="s">
        <v>2445</v>
      </c>
      <c r="O1081" t="s">
        <v>2446</v>
      </c>
      <c r="P1081" t="s">
        <v>1952</v>
      </c>
      <c r="Q1081" t="s">
        <v>3585</v>
      </c>
      <c r="R1081">
        <v>2012</v>
      </c>
      <c r="S1081" t="s">
        <v>1076</v>
      </c>
      <c r="T1081" t="s">
        <v>1076</v>
      </c>
      <c r="U1081">
        <v>21</v>
      </c>
      <c r="V1081" t="s">
        <v>1138</v>
      </c>
      <c r="W1081" t="s">
        <v>1127</v>
      </c>
      <c r="X1081" t="s">
        <v>3586</v>
      </c>
      <c r="Y1081">
        <v>1</v>
      </c>
      <c r="Z1081" t="s">
        <v>3587</v>
      </c>
      <c r="AA1081">
        <v>4566</v>
      </c>
      <c r="AB1081">
        <v>0</v>
      </c>
      <c r="AD1081">
        <v>0</v>
      </c>
      <c r="AE1081">
        <v>0</v>
      </c>
      <c r="AG1081">
        <v>4566</v>
      </c>
    </row>
    <row r="1082" spans="1:33" hidden="1" x14ac:dyDescent="0.25">
      <c r="A1082" t="s">
        <v>918</v>
      </c>
      <c r="B1082" t="s">
        <v>3582</v>
      </c>
      <c r="C1082" t="s">
        <v>163</v>
      </c>
      <c r="D1082" t="s">
        <v>1117</v>
      </c>
      <c r="E1082">
        <v>2011</v>
      </c>
      <c r="F1082" t="s">
        <v>697</v>
      </c>
      <c r="G1082" t="s">
        <v>846</v>
      </c>
      <c r="H1082" t="s">
        <v>2445</v>
      </c>
      <c r="I1082" t="s">
        <v>2446</v>
      </c>
      <c r="J1082" t="s">
        <v>1120</v>
      </c>
      <c r="K1082" t="s">
        <v>1121</v>
      </c>
      <c r="L1082" t="s">
        <v>3570</v>
      </c>
      <c r="M1082" t="s">
        <v>3588</v>
      </c>
      <c r="N1082" t="s">
        <v>2445</v>
      </c>
      <c r="O1082" t="s">
        <v>2446</v>
      </c>
      <c r="P1082" t="s">
        <v>1952</v>
      </c>
      <c r="Q1082" t="s">
        <v>3589</v>
      </c>
      <c r="R1082">
        <v>2013</v>
      </c>
      <c r="S1082" t="s">
        <v>3590</v>
      </c>
      <c r="T1082" t="s">
        <v>3590</v>
      </c>
      <c r="U1082">
        <v>6</v>
      </c>
      <c r="V1082" t="s">
        <v>3591</v>
      </c>
      <c r="W1082" t="s">
        <v>1153</v>
      </c>
      <c r="X1082" t="s">
        <v>3592</v>
      </c>
      <c r="Y1082">
        <v>1</v>
      </c>
      <c r="AA1082">
        <v>0</v>
      </c>
      <c r="AB1082">
        <v>0</v>
      </c>
      <c r="AD1082">
        <v>0</v>
      </c>
      <c r="AE1082">
        <v>0</v>
      </c>
      <c r="AF1082">
        <v>65000</v>
      </c>
      <c r="AG1082">
        <v>65000</v>
      </c>
    </row>
    <row r="1083" spans="1:33" hidden="1" x14ac:dyDescent="0.25">
      <c r="A1083" t="s">
        <v>918</v>
      </c>
      <c r="B1083" t="s">
        <v>3582</v>
      </c>
      <c r="C1083" t="s">
        <v>163</v>
      </c>
      <c r="D1083" t="s">
        <v>1117</v>
      </c>
      <c r="E1083">
        <v>2016</v>
      </c>
      <c r="F1083" t="s">
        <v>697</v>
      </c>
      <c r="G1083" t="s">
        <v>846</v>
      </c>
      <c r="H1083" t="s">
        <v>2445</v>
      </c>
      <c r="I1083" t="s">
        <v>2446</v>
      </c>
      <c r="J1083" t="s">
        <v>1120</v>
      </c>
      <c r="K1083" t="s">
        <v>1121</v>
      </c>
      <c r="L1083" t="s">
        <v>3570</v>
      </c>
      <c r="M1083" t="s">
        <v>697</v>
      </c>
      <c r="N1083" t="s">
        <v>2445</v>
      </c>
      <c r="O1083" t="s">
        <v>2446</v>
      </c>
      <c r="P1083" t="s">
        <v>1952</v>
      </c>
      <c r="Q1083" t="s">
        <v>3593</v>
      </c>
      <c r="R1083">
        <v>2018</v>
      </c>
      <c r="S1083" t="s">
        <v>3594</v>
      </c>
      <c r="T1083" t="s">
        <v>3594</v>
      </c>
      <c r="U1083">
        <v>18</v>
      </c>
      <c r="V1083" t="s">
        <v>1138</v>
      </c>
      <c r="W1083" t="s">
        <v>1127</v>
      </c>
      <c r="Y1083">
        <v>1</v>
      </c>
      <c r="Z1083" t="s">
        <v>1132</v>
      </c>
      <c r="AA1083">
        <v>25484</v>
      </c>
      <c r="AB1083">
        <v>127</v>
      </c>
      <c r="AC1083" t="s">
        <v>1132</v>
      </c>
      <c r="AD1083">
        <v>1700</v>
      </c>
      <c r="AE1083">
        <v>0</v>
      </c>
      <c r="AG1083">
        <v>27311</v>
      </c>
    </row>
    <row r="1084" spans="1:33" hidden="1" x14ac:dyDescent="0.25">
      <c r="A1084" t="s">
        <v>918</v>
      </c>
      <c r="B1084" t="s">
        <v>3582</v>
      </c>
      <c r="C1084" t="s">
        <v>163</v>
      </c>
      <c r="D1084" t="s">
        <v>1117</v>
      </c>
      <c r="E1084">
        <v>2016</v>
      </c>
      <c r="F1084" t="s">
        <v>697</v>
      </c>
      <c r="G1084" t="s">
        <v>846</v>
      </c>
      <c r="H1084" t="s">
        <v>2445</v>
      </c>
      <c r="I1084" t="s">
        <v>2446</v>
      </c>
      <c r="J1084" t="s">
        <v>1120</v>
      </c>
      <c r="K1084" t="s">
        <v>1121</v>
      </c>
      <c r="L1084" t="s">
        <v>3570</v>
      </c>
      <c r="M1084" t="s">
        <v>697</v>
      </c>
      <c r="N1084" t="s">
        <v>2445</v>
      </c>
      <c r="O1084" t="s">
        <v>2446</v>
      </c>
      <c r="P1084" t="s">
        <v>1952</v>
      </c>
      <c r="Q1084" t="s">
        <v>3595</v>
      </c>
      <c r="R1084">
        <v>2018</v>
      </c>
      <c r="S1084" t="s">
        <v>3594</v>
      </c>
      <c r="T1084" t="s">
        <v>3594</v>
      </c>
      <c r="U1084">
        <v>18</v>
      </c>
      <c r="V1084" t="s">
        <v>1138</v>
      </c>
      <c r="W1084" t="s">
        <v>1127</v>
      </c>
      <c r="Y1084">
        <v>1</v>
      </c>
      <c r="Z1084" t="s">
        <v>1132</v>
      </c>
      <c r="AA1084">
        <v>11974</v>
      </c>
      <c r="AB1084">
        <v>0</v>
      </c>
      <c r="AC1084" t="s">
        <v>1132</v>
      </c>
      <c r="AD1084">
        <v>840</v>
      </c>
      <c r="AE1084">
        <v>0</v>
      </c>
      <c r="AG1084">
        <v>12814</v>
      </c>
    </row>
    <row r="1085" spans="1:33" hidden="1" x14ac:dyDescent="0.25">
      <c r="A1085" t="s">
        <v>918</v>
      </c>
      <c r="B1085" t="s">
        <v>3582</v>
      </c>
      <c r="C1085" t="s">
        <v>163</v>
      </c>
      <c r="D1085" t="s">
        <v>1117</v>
      </c>
      <c r="E1085">
        <v>2016</v>
      </c>
      <c r="F1085" t="s">
        <v>697</v>
      </c>
      <c r="G1085" t="s">
        <v>846</v>
      </c>
      <c r="H1085" t="s">
        <v>2445</v>
      </c>
      <c r="I1085" t="s">
        <v>2446</v>
      </c>
      <c r="J1085" t="s">
        <v>1120</v>
      </c>
      <c r="K1085" t="s">
        <v>1121</v>
      </c>
      <c r="L1085" t="s">
        <v>3570</v>
      </c>
      <c r="M1085" t="s">
        <v>697</v>
      </c>
      <c r="N1085" t="s">
        <v>2445</v>
      </c>
      <c r="O1085" t="s">
        <v>2446</v>
      </c>
      <c r="P1085" t="s">
        <v>1952</v>
      </c>
      <c r="Q1085" t="s">
        <v>3596</v>
      </c>
      <c r="R1085">
        <v>2018</v>
      </c>
      <c r="S1085" t="s">
        <v>3594</v>
      </c>
      <c r="T1085" t="s">
        <v>3594</v>
      </c>
      <c r="U1085">
        <v>18</v>
      </c>
      <c r="V1085" t="s">
        <v>1138</v>
      </c>
      <c r="W1085" t="s">
        <v>1127</v>
      </c>
      <c r="Y1085">
        <v>1</v>
      </c>
      <c r="Z1085" t="s">
        <v>1132</v>
      </c>
      <c r="AA1085">
        <v>26090</v>
      </c>
      <c r="AB1085">
        <v>0</v>
      </c>
      <c r="AC1085" t="s">
        <v>1132</v>
      </c>
      <c r="AD1085">
        <v>1800</v>
      </c>
      <c r="AE1085">
        <v>0</v>
      </c>
      <c r="AG1085">
        <v>27890</v>
      </c>
    </row>
    <row r="1086" spans="1:33" hidden="1" x14ac:dyDescent="0.25">
      <c r="A1086" t="s">
        <v>1723</v>
      </c>
      <c r="B1086" t="s">
        <v>695</v>
      </c>
      <c r="C1086" t="s">
        <v>163</v>
      </c>
      <c r="D1086" t="s">
        <v>1117</v>
      </c>
      <c r="E1086">
        <v>1980</v>
      </c>
      <c r="F1086" t="s">
        <v>695</v>
      </c>
      <c r="G1086" t="s">
        <v>846</v>
      </c>
      <c r="H1086" t="s">
        <v>2445</v>
      </c>
      <c r="I1086" t="s">
        <v>2446</v>
      </c>
      <c r="J1086" t="s">
        <v>1197</v>
      </c>
      <c r="K1086" t="s">
        <v>1121</v>
      </c>
      <c r="L1086" t="s">
        <v>993</v>
      </c>
      <c r="M1086" t="s">
        <v>881</v>
      </c>
      <c r="P1086" t="s">
        <v>1002</v>
      </c>
      <c r="Q1086" t="s">
        <v>3597</v>
      </c>
      <c r="R1086">
        <v>1981</v>
      </c>
      <c r="S1086" t="s">
        <v>1729</v>
      </c>
      <c r="T1086" t="s">
        <v>3598</v>
      </c>
      <c r="U1086">
        <v>5.0999999999999996</v>
      </c>
      <c r="V1086" t="s">
        <v>1126</v>
      </c>
      <c r="W1086" t="s">
        <v>1127</v>
      </c>
      <c r="Y1086">
        <v>1</v>
      </c>
      <c r="Z1086" t="s">
        <v>1132</v>
      </c>
      <c r="AA1086">
        <v>78857</v>
      </c>
      <c r="AB1086">
        <v>2272</v>
      </c>
      <c r="AD1086">
        <v>0</v>
      </c>
      <c r="AE1086">
        <v>0</v>
      </c>
      <c r="AG1086">
        <v>81129</v>
      </c>
    </row>
    <row r="1087" spans="1:33" hidden="1" x14ac:dyDescent="0.25">
      <c r="A1087" t="s">
        <v>1723</v>
      </c>
      <c r="B1087" t="s">
        <v>695</v>
      </c>
      <c r="C1087" t="s">
        <v>163</v>
      </c>
      <c r="D1087" t="s">
        <v>1117</v>
      </c>
      <c r="E1087">
        <v>1981</v>
      </c>
      <c r="F1087" t="s">
        <v>695</v>
      </c>
      <c r="G1087" t="s">
        <v>846</v>
      </c>
      <c r="H1087" t="s">
        <v>2445</v>
      </c>
      <c r="I1087" t="s">
        <v>2446</v>
      </c>
      <c r="J1087" t="s">
        <v>1197</v>
      </c>
      <c r="K1087" t="s">
        <v>1121</v>
      </c>
      <c r="L1087" t="s">
        <v>993</v>
      </c>
      <c r="M1087" t="s">
        <v>695</v>
      </c>
      <c r="N1087" t="s">
        <v>2445</v>
      </c>
      <c r="O1087" t="s">
        <v>2446</v>
      </c>
      <c r="P1087" t="s">
        <v>1002</v>
      </c>
      <c r="Q1087" t="s">
        <v>3599</v>
      </c>
      <c r="R1087">
        <v>1982</v>
      </c>
      <c r="S1087" t="s">
        <v>3600</v>
      </c>
      <c r="T1087" t="s">
        <v>3601</v>
      </c>
      <c r="U1087">
        <v>5.3</v>
      </c>
      <c r="V1087" t="s">
        <v>1126</v>
      </c>
      <c r="W1087" t="s">
        <v>1127</v>
      </c>
      <c r="Y1087">
        <v>1</v>
      </c>
      <c r="Z1087" t="s">
        <v>1132</v>
      </c>
      <c r="AA1087">
        <v>86435</v>
      </c>
      <c r="AB1087">
        <v>1109</v>
      </c>
      <c r="AD1087">
        <v>0</v>
      </c>
      <c r="AE1087">
        <v>0</v>
      </c>
      <c r="AF1087">
        <v>404080</v>
      </c>
      <c r="AG1087">
        <v>491624</v>
      </c>
    </row>
    <row r="1088" spans="1:33" hidden="1" x14ac:dyDescent="0.25">
      <c r="A1088" t="s">
        <v>1723</v>
      </c>
      <c r="B1088" t="s">
        <v>695</v>
      </c>
      <c r="C1088" t="s">
        <v>163</v>
      </c>
      <c r="D1088" t="s">
        <v>1117</v>
      </c>
      <c r="E1088">
        <v>1982</v>
      </c>
      <c r="F1088" t="s">
        <v>695</v>
      </c>
      <c r="G1088" t="s">
        <v>846</v>
      </c>
      <c r="H1088" t="s">
        <v>2445</v>
      </c>
      <c r="I1088" t="s">
        <v>2446</v>
      </c>
      <c r="J1088" t="s">
        <v>1120</v>
      </c>
      <c r="K1088" t="s">
        <v>1121</v>
      </c>
      <c r="L1088" t="s">
        <v>993</v>
      </c>
      <c r="M1088" t="s">
        <v>695</v>
      </c>
      <c r="N1088" t="s">
        <v>2445</v>
      </c>
      <c r="O1088" t="s">
        <v>2446</v>
      </c>
      <c r="P1088" t="s">
        <v>1002</v>
      </c>
      <c r="Q1088" t="s">
        <v>3602</v>
      </c>
      <c r="R1088">
        <v>1983</v>
      </c>
      <c r="S1088" t="s">
        <v>3603</v>
      </c>
      <c r="T1088" t="s">
        <v>3604</v>
      </c>
      <c r="U1088">
        <v>5.6</v>
      </c>
      <c r="V1088" t="s">
        <v>1138</v>
      </c>
      <c r="W1088" t="s">
        <v>1127</v>
      </c>
      <c r="X1088" t="s">
        <v>3605</v>
      </c>
      <c r="Y1088">
        <v>1</v>
      </c>
      <c r="Z1088" t="s">
        <v>1132</v>
      </c>
      <c r="AA1088">
        <v>26348</v>
      </c>
      <c r="AB1088">
        <v>648</v>
      </c>
      <c r="AD1088">
        <v>0</v>
      </c>
      <c r="AE1088">
        <v>0</v>
      </c>
      <c r="AF1088">
        <v>531715</v>
      </c>
      <c r="AG1088">
        <v>558711</v>
      </c>
    </row>
    <row r="1089" spans="1:33" hidden="1" x14ac:dyDescent="0.25">
      <c r="A1089" t="s">
        <v>1723</v>
      </c>
      <c r="B1089" t="s">
        <v>695</v>
      </c>
      <c r="C1089" t="s">
        <v>163</v>
      </c>
      <c r="D1089" t="s">
        <v>1117</v>
      </c>
      <c r="E1089">
        <v>1982</v>
      </c>
      <c r="F1089" t="s">
        <v>695</v>
      </c>
      <c r="G1089" t="s">
        <v>846</v>
      </c>
      <c r="H1089" t="s">
        <v>2445</v>
      </c>
      <c r="I1089" t="s">
        <v>2446</v>
      </c>
      <c r="J1089" t="s">
        <v>1120</v>
      </c>
      <c r="K1089" t="s">
        <v>1121</v>
      </c>
      <c r="L1089" t="s">
        <v>993</v>
      </c>
      <c r="M1089" t="s">
        <v>695</v>
      </c>
      <c r="N1089" t="s">
        <v>2445</v>
      </c>
      <c r="O1089" t="s">
        <v>2446</v>
      </c>
      <c r="P1089" t="s">
        <v>1002</v>
      </c>
      <c r="Q1089" t="s">
        <v>3606</v>
      </c>
      <c r="R1089">
        <v>1983</v>
      </c>
      <c r="S1089" t="s">
        <v>3607</v>
      </c>
      <c r="T1089" t="s">
        <v>3608</v>
      </c>
      <c r="U1089">
        <v>6.1</v>
      </c>
      <c r="V1089" t="s">
        <v>1138</v>
      </c>
      <c r="W1089" t="s">
        <v>1127</v>
      </c>
      <c r="X1089" t="s">
        <v>3609</v>
      </c>
      <c r="Y1089">
        <v>1</v>
      </c>
      <c r="Z1089" t="s">
        <v>1132</v>
      </c>
      <c r="AA1089">
        <v>26254</v>
      </c>
      <c r="AB1089">
        <v>616</v>
      </c>
      <c r="AD1089">
        <v>0</v>
      </c>
      <c r="AE1089">
        <v>0</v>
      </c>
      <c r="AF1089">
        <v>531978</v>
      </c>
      <c r="AG1089">
        <v>558848</v>
      </c>
    </row>
    <row r="1090" spans="1:33" hidden="1" x14ac:dyDescent="0.25">
      <c r="A1090" t="s">
        <v>1723</v>
      </c>
      <c r="B1090" t="s">
        <v>695</v>
      </c>
      <c r="C1090" t="s">
        <v>163</v>
      </c>
      <c r="D1090" t="s">
        <v>1117</v>
      </c>
      <c r="E1090">
        <v>1982</v>
      </c>
      <c r="F1090" t="s">
        <v>695</v>
      </c>
      <c r="G1090" t="s">
        <v>846</v>
      </c>
      <c r="H1090" t="s">
        <v>2445</v>
      </c>
      <c r="I1090" t="s">
        <v>2446</v>
      </c>
      <c r="J1090" t="s">
        <v>1120</v>
      </c>
      <c r="K1090" t="s">
        <v>1121</v>
      </c>
      <c r="L1090" t="s">
        <v>993</v>
      </c>
      <c r="M1090" t="s">
        <v>695</v>
      </c>
      <c r="N1090" t="s">
        <v>2445</v>
      </c>
      <c r="O1090" t="s">
        <v>2446</v>
      </c>
      <c r="P1090" t="s">
        <v>1002</v>
      </c>
      <c r="Q1090" t="s">
        <v>3610</v>
      </c>
      <c r="R1090">
        <v>1983</v>
      </c>
      <c r="S1090" t="s">
        <v>3608</v>
      </c>
      <c r="T1090" t="s">
        <v>3611</v>
      </c>
      <c r="U1090">
        <v>5.8</v>
      </c>
      <c r="V1090" t="s">
        <v>1138</v>
      </c>
      <c r="W1090" t="s">
        <v>1127</v>
      </c>
      <c r="X1090" t="s">
        <v>3612</v>
      </c>
      <c r="Y1090">
        <v>1</v>
      </c>
      <c r="Z1090" t="s">
        <v>1132</v>
      </c>
      <c r="AA1090">
        <v>29376</v>
      </c>
      <c r="AB1090">
        <v>496</v>
      </c>
      <c r="AD1090">
        <v>0</v>
      </c>
      <c r="AE1090">
        <v>0</v>
      </c>
      <c r="AF1090">
        <v>1273841</v>
      </c>
      <c r="AG1090">
        <v>1303713</v>
      </c>
    </row>
    <row r="1091" spans="1:33" hidden="1" x14ac:dyDescent="0.25">
      <c r="A1091" t="s">
        <v>1723</v>
      </c>
      <c r="B1091" t="s">
        <v>695</v>
      </c>
      <c r="C1091" t="s">
        <v>163</v>
      </c>
      <c r="D1091" t="s">
        <v>1117</v>
      </c>
      <c r="E1091">
        <v>1983</v>
      </c>
      <c r="F1091" t="s">
        <v>695</v>
      </c>
      <c r="G1091" t="s">
        <v>846</v>
      </c>
      <c r="H1091" t="s">
        <v>2445</v>
      </c>
      <c r="I1091" t="s">
        <v>2446</v>
      </c>
      <c r="J1091" t="s">
        <v>1120</v>
      </c>
      <c r="K1091" t="s">
        <v>1121</v>
      </c>
      <c r="L1091" t="s">
        <v>993</v>
      </c>
      <c r="M1091" t="s">
        <v>695</v>
      </c>
      <c r="N1091" t="s">
        <v>2445</v>
      </c>
      <c r="O1091" t="s">
        <v>2446</v>
      </c>
      <c r="P1091" t="s">
        <v>1002</v>
      </c>
      <c r="Q1091" t="s">
        <v>3613</v>
      </c>
      <c r="R1091">
        <v>1984</v>
      </c>
      <c r="S1091" t="s">
        <v>3614</v>
      </c>
      <c r="T1091" t="s">
        <v>3615</v>
      </c>
      <c r="U1091">
        <v>5.9</v>
      </c>
      <c r="V1091" t="s">
        <v>1138</v>
      </c>
      <c r="W1091" t="s">
        <v>1127</v>
      </c>
      <c r="X1091" t="s">
        <v>3616</v>
      </c>
      <c r="Y1091">
        <v>1</v>
      </c>
      <c r="Z1091" t="s">
        <v>1132</v>
      </c>
      <c r="AA1091">
        <v>26607</v>
      </c>
      <c r="AB1091">
        <v>269</v>
      </c>
      <c r="AD1091">
        <v>0</v>
      </c>
      <c r="AE1091">
        <v>0</v>
      </c>
      <c r="AF1091">
        <v>602044</v>
      </c>
      <c r="AG1091">
        <v>628920</v>
      </c>
    </row>
    <row r="1092" spans="1:33" hidden="1" x14ac:dyDescent="0.25">
      <c r="A1092" t="s">
        <v>1723</v>
      </c>
      <c r="B1092" t="s">
        <v>695</v>
      </c>
      <c r="C1092" t="s">
        <v>163</v>
      </c>
      <c r="D1092" t="s">
        <v>1117</v>
      </c>
      <c r="E1092">
        <v>1983</v>
      </c>
      <c r="F1092" t="s">
        <v>695</v>
      </c>
      <c r="G1092" t="s">
        <v>846</v>
      </c>
      <c r="H1092" t="s">
        <v>2445</v>
      </c>
      <c r="I1092" t="s">
        <v>2446</v>
      </c>
      <c r="J1092" t="s">
        <v>1120</v>
      </c>
      <c r="K1092" t="s">
        <v>1121</v>
      </c>
      <c r="L1092" t="s">
        <v>993</v>
      </c>
      <c r="M1092" t="s">
        <v>695</v>
      </c>
      <c r="N1092" t="s">
        <v>2445</v>
      </c>
      <c r="O1092" t="s">
        <v>2446</v>
      </c>
      <c r="P1092" t="s">
        <v>1002</v>
      </c>
      <c r="Q1092" t="s">
        <v>3617</v>
      </c>
      <c r="R1092">
        <v>1984</v>
      </c>
      <c r="S1092" t="s">
        <v>3614</v>
      </c>
      <c r="T1092" t="s">
        <v>3615</v>
      </c>
      <c r="U1092">
        <v>3.3</v>
      </c>
      <c r="V1092" t="s">
        <v>1138</v>
      </c>
      <c r="W1092" t="s">
        <v>1127</v>
      </c>
      <c r="X1092" t="s">
        <v>3618</v>
      </c>
      <c r="Y1092">
        <v>1</v>
      </c>
      <c r="Z1092" t="s">
        <v>1132</v>
      </c>
      <c r="AA1092">
        <v>27023</v>
      </c>
      <c r="AB1092">
        <v>0</v>
      </c>
      <c r="AD1092">
        <v>0</v>
      </c>
      <c r="AE1092">
        <v>0</v>
      </c>
      <c r="AF1092">
        <v>630864</v>
      </c>
      <c r="AG1092">
        <v>657887</v>
      </c>
    </row>
    <row r="1093" spans="1:33" hidden="1" x14ac:dyDescent="0.25">
      <c r="A1093" t="s">
        <v>1723</v>
      </c>
      <c r="B1093" t="s">
        <v>695</v>
      </c>
      <c r="C1093" t="s">
        <v>163</v>
      </c>
      <c r="D1093" t="s">
        <v>1117</v>
      </c>
      <c r="E1093">
        <v>1983</v>
      </c>
      <c r="F1093" t="s">
        <v>695</v>
      </c>
      <c r="G1093" t="s">
        <v>846</v>
      </c>
      <c r="H1093" t="s">
        <v>2445</v>
      </c>
      <c r="I1093" t="s">
        <v>2446</v>
      </c>
      <c r="J1093" t="s">
        <v>1120</v>
      </c>
      <c r="K1093" t="s">
        <v>1121</v>
      </c>
      <c r="L1093" t="s">
        <v>993</v>
      </c>
      <c r="M1093" t="s">
        <v>695</v>
      </c>
      <c r="N1093" t="s">
        <v>2445</v>
      </c>
      <c r="O1093" t="s">
        <v>2446</v>
      </c>
      <c r="P1093" t="s">
        <v>1002</v>
      </c>
      <c r="Q1093" t="s">
        <v>3619</v>
      </c>
      <c r="R1093">
        <v>1984</v>
      </c>
      <c r="S1093" t="s">
        <v>3620</v>
      </c>
      <c r="T1093" t="s">
        <v>3621</v>
      </c>
      <c r="U1093">
        <v>5.9</v>
      </c>
      <c r="V1093" t="s">
        <v>1138</v>
      </c>
      <c r="W1093" t="s">
        <v>1127</v>
      </c>
      <c r="X1093" t="s">
        <v>3622</v>
      </c>
      <c r="Y1093">
        <v>1</v>
      </c>
      <c r="Z1093" t="s">
        <v>1132</v>
      </c>
      <c r="AA1093">
        <v>26879</v>
      </c>
      <c r="AB1093">
        <v>184</v>
      </c>
      <c r="AD1093">
        <v>0</v>
      </c>
      <c r="AE1093">
        <v>0</v>
      </c>
      <c r="AF1093">
        <v>613711</v>
      </c>
      <c r="AG1093">
        <v>640774</v>
      </c>
    </row>
    <row r="1094" spans="1:33" hidden="1" x14ac:dyDescent="0.25">
      <c r="A1094" t="s">
        <v>1723</v>
      </c>
      <c r="B1094" t="s">
        <v>695</v>
      </c>
      <c r="C1094" t="s">
        <v>163</v>
      </c>
      <c r="D1094" t="s">
        <v>1117</v>
      </c>
      <c r="E1094">
        <v>1983</v>
      </c>
      <c r="F1094" t="s">
        <v>695</v>
      </c>
      <c r="G1094" t="s">
        <v>846</v>
      </c>
      <c r="H1094" t="s">
        <v>2445</v>
      </c>
      <c r="I1094" t="s">
        <v>2446</v>
      </c>
      <c r="J1094" t="s">
        <v>1120</v>
      </c>
      <c r="K1094" t="s">
        <v>1121</v>
      </c>
      <c r="L1094" t="s">
        <v>993</v>
      </c>
      <c r="M1094" t="s">
        <v>695</v>
      </c>
      <c r="N1094" t="s">
        <v>2445</v>
      </c>
      <c r="O1094" t="s">
        <v>2446</v>
      </c>
      <c r="P1094" t="s">
        <v>1002</v>
      </c>
      <c r="Q1094" t="s">
        <v>3623</v>
      </c>
      <c r="R1094">
        <v>1984</v>
      </c>
      <c r="S1094" t="s">
        <v>3135</v>
      </c>
      <c r="T1094" t="s">
        <v>3624</v>
      </c>
      <c r="U1094">
        <v>6</v>
      </c>
      <c r="V1094" t="s">
        <v>1138</v>
      </c>
      <c r="W1094" t="s">
        <v>1127</v>
      </c>
      <c r="X1094" t="s">
        <v>3625</v>
      </c>
      <c r="Y1094">
        <v>1</v>
      </c>
      <c r="Z1094" t="s">
        <v>1132</v>
      </c>
      <c r="AA1094">
        <v>26869</v>
      </c>
      <c r="AB1094">
        <v>67</v>
      </c>
      <c r="AD1094">
        <v>0</v>
      </c>
      <c r="AE1094">
        <v>0</v>
      </c>
      <c r="AF1094">
        <v>615659</v>
      </c>
      <c r="AG1094">
        <v>642595</v>
      </c>
    </row>
    <row r="1095" spans="1:33" hidden="1" x14ac:dyDescent="0.25">
      <c r="A1095" t="s">
        <v>1723</v>
      </c>
      <c r="B1095" t="s">
        <v>695</v>
      </c>
      <c r="C1095" t="s">
        <v>163</v>
      </c>
      <c r="D1095" t="s">
        <v>1117</v>
      </c>
      <c r="E1095">
        <v>1984</v>
      </c>
      <c r="F1095" t="s">
        <v>695</v>
      </c>
      <c r="G1095" t="s">
        <v>846</v>
      </c>
      <c r="H1095" t="s">
        <v>2445</v>
      </c>
      <c r="I1095" t="s">
        <v>2446</v>
      </c>
      <c r="J1095" t="s">
        <v>1120</v>
      </c>
      <c r="K1095" t="s">
        <v>1121</v>
      </c>
      <c r="L1095" t="s">
        <v>993</v>
      </c>
      <c r="M1095" t="s">
        <v>695</v>
      </c>
      <c r="N1095" t="s">
        <v>2445</v>
      </c>
      <c r="O1095" t="s">
        <v>2446</v>
      </c>
      <c r="P1095" t="s">
        <v>1002</v>
      </c>
      <c r="Q1095" t="s">
        <v>3626</v>
      </c>
      <c r="R1095">
        <v>1985</v>
      </c>
      <c r="S1095" t="s">
        <v>3627</v>
      </c>
      <c r="T1095" t="s">
        <v>3628</v>
      </c>
      <c r="U1095">
        <v>4.3</v>
      </c>
      <c r="V1095" t="s">
        <v>1138</v>
      </c>
      <c r="W1095" t="s">
        <v>1127</v>
      </c>
      <c r="X1095" t="s">
        <v>3629</v>
      </c>
      <c r="Y1095">
        <v>1</v>
      </c>
      <c r="Z1095" t="s">
        <v>1132</v>
      </c>
      <c r="AA1095">
        <v>36699</v>
      </c>
      <c r="AB1095">
        <v>371</v>
      </c>
      <c r="AD1095">
        <v>0</v>
      </c>
      <c r="AE1095">
        <v>0</v>
      </c>
      <c r="AF1095">
        <v>709963</v>
      </c>
      <c r="AG1095">
        <v>747033</v>
      </c>
    </row>
    <row r="1096" spans="1:33" hidden="1" x14ac:dyDescent="0.25">
      <c r="A1096" t="s">
        <v>1723</v>
      </c>
      <c r="B1096" t="s">
        <v>695</v>
      </c>
      <c r="C1096" t="s">
        <v>163</v>
      </c>
      <c r="D1096" t="s">
        <v>1117</v>
      </c>
      <c r="E1096">
        <v>1984</v>
      </c>
      <c r="F1096" t="s">
        <v>695</v>
      </c>
      <c r="G1096" t="s">
        <v>846</v>
      </c>
      <c r="H1096" t="s">
        <v>2445</v>
      </c>
      <c r="I1096" t="s">
        <v>2446</v>
      </c>
      <c r="J1096" t="s">
        <v>1120</v>
      </c>
      <c r="K1096" t="s">
        <v>1121</v>
      </c>
      <c r="L1096" t="s">
        <v>993</v>
      </c>
      <c r="M1096" t="s">
        <v>695</v>
      </c>
      <c r="N1096" t="s">
        <v>2445</v>
      </c>
      <c r="O1096" t="s">
        <v>2446</v>
      </c>
      <c r="P1096" t="s">
        <v>1002</v>
      </c>
      <c r="Q1096" t="s">
        <v>3630</v>
      </c>
      <c r="R1096">
        <v>1985</v>
      </c>
      <c r="S1096" t="s">
        <v>2613</v>
      </c>
      <c r="T1096" t="s">
        <v>1761</v>
      </c>
      <c r="U1096">
        <v>4.8</v>
      </c>
      <c r="V1096" t="s">
        <v>1138</v>
      </c>
      <c r="W1096" t="s">
        <v>1127</v>
      </c>
      <c r="X1096" t="s">
        <v>3631</v>
      </c>
      <c r="Y1096">
        <v>1</v>
      </c>
      <c r="Z1096" t="s">
        <v>1132</v>
      </c>
      <c r="AA1096">
        <v>37900</v>
      </c>
      <c r="AB1096">
        <v>538</v>
      </c>
      <c r="AD1096">
        <v>0</v>
      </c>
      <c r="AE1096">
        <v>0</v>
      </c>
      <c r="AF1096">
        <v>726900</v>
      </c>
      <c r="AG1096">
        <v>765338</v>
      </c>
    </row>
    <row r="1097" spans="1:33" hidden="1" x14ac:dyDescent="0.25">
      <c r="A1097" t="s">
        <v>1723</v>
      </c>
      <c r="B1097" t="s">
        <v>695</v>
      </c>
      <c r="C1097" t="s">
        <v>163</v>
      </c>
      <c r="D1097" t="s">
        <v>1117</v>
      </c>
      <c r="E1097">
        <v>1984</v>
      </c>
      <c r="F1097" t="s">
        <v>695</v>
      </c>
      <c r="G1097" t="s">
        <v>846</v>
      </c>
      <c r="H1097" t="s">
        <v>2445</v>
      </c>
      <c r="I1097" t="s">
        <v>2446</v>
      </c>
      <c r="J1097" t="s">
        <v>1120</v>
      </c>
      <c r="K1097" t="s">
        <v>1121</v>
      </c>
      <c r="L1097" t="s">
        <v>993</v>
      </c>
      <c r="M1097" t="s">
        <v>695</v>
      </c>
      <c r="N1097" t="s">
        <v>2445</v>
      </c>
      <c r="O1097" t="s">
        <v>2446</v>
      </c>
      <c r="P1097" t="s">
        <v>1002</v>
      </c>
      <c r="Q1097" t="s">
        <v>3632</v>
      </c>
      <c r="R1097">
        <v>1985</v>
      </c>
      <c r="S1097" t="s">
        <v>3633</v>
      </c>
      <c r="T1097" t="s">
        <v>1751</v>
      </c>
      <c r="U1097">
        <v>4.8</v>
      </c>
      <c r="V1097" t="s">
        <v>1138</v>
      </c>
      <c r="W1097" t="s">
        <v>1127</v>
      </c>
      <c r="X1097" t="s">
        <v>3634</v>
      </c>
      <c r="Y1097">
        <v>1</v>
      </c>
      <c r="Z1097" t="s">
        <v>1132</v>
      </c>
      <c r="AA1097">
        <v>37464</v>
      </c>
      <c r="AB1097">
        <v>532</v>
      </c>
      <c r="AD1097">
        <v>0</v>
      </c>
      <c r="AE1097">
        <v>0</v>
      </c>
      <c r="AF1097">
        <v>723497</v>
      </c>
      <c r="AG1097">
        <v>761493</v>
      </c>
    </row>
    <row r="1098" spans="1:33" x14ac:dyDescent="0.25">
      <c r="A1098" t="s">
        <v>1723</v>
      </c>
      <c r="B1098" t="s">
        <v>695</v>
      </c>
      <c r="C1098" t="s">
        <v>163</v>
      </c>
      <c r="D1098" t="s">
        <v>1117</v>
      </c>
      <c r="E1098">
        <v>2021</v>
      </c>
      <c r="F1098" t="s">
        <v>702</v>
      </c>
      <c r="G1098" t="s">
        <v>846</v>
      </c>
      <c r="H1098" t="s">
        <v>2445</v>
      </c>
      <c r="I1098" t="s">
        <v>2446</v>
      </c>
      <c r="J1098" t="s">
        <v>1120</v>
      </c>
      <c r="K1098" t="s">
        <v>1121</v>
      </c>
      <c r="L1098" t="s">
        <v>993</v>
      </c>
      <c r="M1098" t="s">
        <v>702</v>
      </c>
      <c r="N1098" t="s">
        <v>2445</v>
      </c>
      <c r="O1098" t="s">
        <v>2446</v>
      </c>
      <c r="P1098" t="s">
        <v>1002</v>
      </c>
      <c r="Q1098" t="s">
        <v>1005</v>
      </c>
      <c r="R1098">
        <v>2022</v>
      </c>
      <c r="S1098" t="s">
        <v>1006</v>
      </c>
      <c r="T1098" t="s">
        <v>1006</v>
      </c>
      <c r="U1098">
        <v>5.15</v>
      </c>
      <c r="V1098" t="s">
        <v>1126</v>
      </c>
      <c r="W1098" t="s">
        <v>1127</v>
      </c>
      <c r="Y1098">
        <v>1</v>
      </c>
      <c r="Z1098" t="s">
        <v>1132</v>
      </c>
      <c r="AA1098">
        <v>50115</v>
      </c>
      <c r="AB1098">
        <v>0</v>
      </c>
      <c r="AD1098">
        <v>0</v>
      </c>
      <c r="AE1098">
        <v>0</v>
      </c>
      <c r="AG1098">
        <v>50115</v>
      </c>
    </row>
    <row r="1099" spans="1:33" hidden="1" x14ac:dyDescent="0.25">
      <c r="A1099" t="s">
        <v>1723</v>
      </c>
      <c r="B1099" t="s">
        <v>695</v>
      </c>
      <c r="C1099" t="s">
        <v>163</v>
      </c>
      <c r="D1099" t="s">
        <v>1117</v>
      </c>
      <c r="E1099">
        <v>1985</v>
      </c>
      <c r="F1099" t="s">
        <v>695</v>
      </c>
      <c r="G1099" t="s">
        <v>846</v>
      </c>
      <c r="H1099" t="s">
        <v>2445</v>
      </c>
      <c r="I1099" t="s">
        <v>2446</v>
      </c>
      <c r="J1099" t="s">
        <v>1120</v>
      </c>
      <c r="K1099" t="s">
        <v>1121</v>
      </c>
      <c r="L1099" t="s">
        <v>993</v>
      </c>
      <c r="M1099" t="s">
        <v>695</v>
      </c>
      <c r="N1099" t="s">
        <v>2445</v>
      </c>
      <c r="O1099" t="s">
        <v>2446</v>
      </c>
      <c r="P1099" t="s">
        <v>1002</v>
      </c>
      <c r="Q1099" t="s">
        <v>3635</v>
      </c>
      <c r="R1099">
        <v>1986</v>
      </c>
      <c r="S1099" t="s">
        <v>3636</v>
      </c>
      <c r="T1099" t="s">
        <v>3637</v>
      </c>
      <c r="U1099">
        <v>4.7</v>
      </c>
      <c r="V1099" t="s">
        <v>1138</v>
      </c>
      <c r="W1099" t="s">
        <v>1127</v>
      </c>
      <c r="X1099" t="s">
        <v>3638</v>
      </c>
      <c r="Y1099">
        <v>1</v>
      </c>
      <c r="Z1099" t="s">
        <v>1132</v>
      </c>
      <c r="AA1099">
        <v>25848</v>
      </c>
      <c r="AB1099">
        <v>391</v>
      </c>
      <c r="AD1099">
        <v>0</v>
      </c>
      <c r="AE1099">
        <v>0</v>
      </c>
      <c r="AF1099">
        <v>1010068</v>
      </c>
      <c r="AG1099">
        <v>1036307</v>
      </c>
    </row>
    <row r="1100" spans="1:33" hidden="1" x14ac:dyDescent="0.25">
      <c r="A1100" t="s">
        <v>1723</v>
      </c>
      <c r="B1100" t="s">
        <v>695</v>
      </c>
      <c r="C1100" t="s">
        <v>163</v>
      </c>
      <c r="D1100" t="s">
        <v>1117</v>
      </c>
      <c r="E1100">
        <v>1985</v>
      </c>
      <c r="F1100" t="s">
        <v>695</v>
      </c>
      <c r="G1100" t="s">
        <v>846</v>
      </c>
      <c r="H1100" t="s">
        <v>2445</v>
      </c>
      <c r="I1100" t="s">
        <v>2446</v>
      </c>
      <c r="J1100" t="s">
        <v>1120</v>
      </c>
      <c r="K1100" t="s">
        <v>1121</v>
      </c>
      <c r="L1100" t="s">
        <v>993</v>
      </c>
      <c r="M1100" t="s">
        <v>695</v>
      </c>
      <c r="N1100" t="s">
        <v>2445</v>
      </c>
      <c r="O1100" t="s">
        <v>2446</v>
      </c>
      <c r="P1100" t="s">
        <v>1002</v>
      </c>
      <c r="Q1100" t="s">
        <v>3639</v>
      </c>
      <c r="R1100">
        <v>1986</v>
      </c>
      <c r="S1100" t="s">
        <v>3640</v>
      </c>
      <c r="T1100" t="s">
        <v>3641</v>
      </c>
      <c r="U1100">
        <v>5.4</v>
      </c>
      <c r="V1100" t="s">
        <v>1138</v>
      </c>
      <c r="W1100" t="s">
        <v>1127</v>
      </c>
      <c r="X1100" t="s">
        <v>3642</v>
      </c>
      <c r="Y1100">
        <v>1</v>
      </c>
      <c r="Z1100" t="s">
        <v>1132</v>
      </c>
      <c r="AA1100">
        <v>27661</v>
      </c>
      <c r="AB1100">
        <v>0</v>
      </c>
      <c r="AD1100">
        <v>0</v>
      </c>
      <c r="AE1100">
        <v>0</v>
      </c>
      <c r="AF1100">
        <v>2025948</v>
      </c>
      <c r="AG1100">
        <v>2053609</v>
      </c>
    </row>
    <row r="1101" spans="1:33" hidden="1" x14ac:dyDescent="0.25">
      <c r="A1101" t="s">
        <v>1723</v>
      </c>
      <c r="B1101" t="s">
        <v>695</v>
      </c>
      <c r="C1101" t="s">
        <v>163</v>
      </c>
      <c r="D1101" t="s">
        <v>1117</v>
      </c>
      <c r="E1101">
        <v>1985</v>
      </c>
      <c r="F1101" t="s">
        <v>695</v>
      </c>
      <c r="G1101" t="s">
        <v>846</v>
      </c>
      <c r="H1101" t="s">
        <v>2445</v>
      </c>
      <c r="I1101" t="s">
        <v>2446</v>
      </c>
      <c r="J1101" t="s">
        <v>1120</v>
      </c>
      <c r="K1101" t="s">
        <v>1121</v>
      </c>
      <c r="L1101" t="s">
        <v>993</v>
      </c>
      <c r="M1101" t="s">
        <v>695</v>
      </c>
      <c r="N1101" t="s">
        <v>2445</v>
      </c>
      <c r="O1101" t="s">
        <v>2446</v>
      </c>
      <c r="P1101" t="s">
        <v>1002</v>
      </c>
      <c r="Q1101" t="s">
        <v>3643</v>
      </c>
      <c r="R1101">
        <v>1986</v>
      </c>
      <c r="S1101" t="s">
        <v>3644</v>
      </c>
      <c r="T1101" t="s">
        <v>3645</v>
      </c>
      <c r="U1101">
        <v>6.9</v>
      </c>
      <c r="V1101" t="s">
        <v>1138</v>
      </c>
      <c r="W1101" t="s">
        <v>1127</v>
      </c>
      <c r="X1101" t="s">
        <v>3646</v>
      </c>
      <c r="Y1101">
        <v>1</v>
      </c>
      <c r="Z1101" t="s">
        <v>1132</v>
      </c>
      <c r="AA1101">
        <v>25839</v>
      </c>
      <c r="AB1101">
        <v>874</v>
      </c>
      <c r="AD1101">
        <v>0</v>
      </c>
      <c r="AE1101">
        <v>0</v>
      </c>
      <c r="AF1101">
        <v>936502</v>
      </c>
      <c r="AG1101">
        <v>963215</v>
      </c>
    </row>
    <row r="1102" spans="1:33" hidden="1" x14ac:dyDescent="0.25">
      <c r="A1102" t="s">
        <v>1723</v>
      </c>
      <c r="B1102" t="s">
        <v>695</v>
      </c>
      <c r="C1102" t="s">
        <v>163</v>
      </c>
      <c r="D1102" t="s">
        <v>1117</v>
      </c>
      <c r="E1102">
        <v>1985</v>
      </c>
      <c r="F1102" t="s">
        <v>695</v>
      </c>
      <c r="G1102" t="s">
        <v>846</v>
      </c>
      <c r="H1102" t="s">
        <v>2445</v>
      </c>
      <c r="I1102" t="s">
        <v>2446</v>
      </c>
      <c r="J1102" t="s">
        <v>1120</v>
      </c>
      <c r="K1102" t="s">
        <v>1121</v>
      </c>
      <c r="L1102" t="s">
        <v>993</v>
      </c>
      <c r="M1102" t="s">
        <v>695</v>
      </c>
      <c r="N1102" t="s">
        <v>2445</v>
      </c>
      <c r="O1102" t="s">
        <v>2446</v>
      </c>
      <c r="P1102" t="s">
        <v>996</v>
      </c>
      <c r="Q1102" t="s">
        <v>3647</v>
      </c>
      <c r="R1102">
        <v>1986</v>
      </c>
      <c r="S1102" t="s">
        <v>3637</v>
      </c>
      <c r="T1102" t="s">
        <v>1771</v>
      </c>
      <c r="U1102">
        <v>2.5</v>
      </c>
      <c r="V1102" t="s">
        <v>1138</v>
      </c>
      <c r="W1102" t="s">
        <v>1127</v>
      </c>
      <c r="X1102" t="s">
        <v>3648</v>
      </c>
      <c r="Y1102">
        <v>1</v>
      </c>
      <c r="Z1102" t="s">
        <v>1132</v>
      </c>
      <c r="AA1102">
        <v>26238</v>
      </c>
      <c r="AB1102">
        <v>306</v>
      </c>
      <c r="AD1102">
        <v>0</v>
      </c>
      <c r="AE1102">
        <v>0</v>
      </c>
      <c r="AF1102">
        <v>82556</v>
      </c>
      <c r="AG1102">
        <v>109100</v>
      </c>
    </row>
    <row r="1103" spans="1:33" hidden="1" x14ac:dyDescent="0.25">
      <c r="A1103" t="s">
        <v>1723</v>
      </c>
      <c r="B1103" t="s">
        <v>695</v>
      </c>
      <c r="C1103" t="s">
        <v>163</v>
      </c>
      <c r="D1103" t="s">
        <v>1117</v>
      </c>
      <c r="E1103">
        <v>1985</v>
      </c>
      <c r="F1103" t="s">
        <v>695</v>
      </c>
      <c r="G1103" t="s">
        <v>846</v>
      </c>
      <c r="H1103" t="s">
        <v>2445</v>
      </c>
      <c r="I1103" t="s">
        <v>2446</v>
      </c>
      <c r="J1103" t="s">
        <v>1120</v>
      </c>
      <c r="K1103" t="s">
        <v>1121</v>
      </c>
      <c r="L1103" t="s">
        <v>993</v>
      </c>
      <c r="M1103" t="s">
        <v>695</v>
      </c>
      <c r="N1103" t="s">
        <v>2445</v>
      </c>
      <c r="O1103" t="s">
        <v>2446</v>
      </c>
      <c r="P1103" t="s">
        <v>996</v>
      </c>
      <c r="Q1103" t="s">
        <v>3649</v>
      </c>
      <c r="R1103">
        <v>1986</v>
      </c>
      <c r="S1103" t="s">
        <v>3637</v>
      </c>
      <c r="T1103" t="s">
        <v>1771</v>
      </c>
      <c r="U1103">
        <v>2.6</v>
      </c>
      <c r="V1103" t="s">
        <v>1138</v>
      </c>
      <c r="W1103" t="s">
        <v>1127</v>
      </c>
      <c r="X1103" t="s">
        <v>3650</v>
      </c>
      <c r="Y1103">
        <v>1</v>
      </c>
      <c r="Z1103" t="s">
        <v>1132</v>
      </c>
      <c r="AA1103">
        <v>26324</v>
      </c>
      <c r="AB1103">
        <v>278</v>
      </c>
      <c r="AD1103">
        <v>0</v>
      </c>
      <c r="AE1103">
        <v>0</v>
      </c>
      <c r="AF1103">
        <v>83163</v>
      </c>
      <c r="AG1103">
        <v>109765</v>
      </c>
    </row>
    <row r="1104" spans="1:33" x14ac:dyDescent="0.25">
      <c r="A1104" t="s">
        <v>1723</v>
      </c>
      <c r="B1104" t="s">
        <v>695</v>
      </c>
      <c r="C1104" t="s">
        <v>163</v>
      </c>
      <c r="D1104" t="s">
        <v>1117</v>
      </c>
      <c r="E1104">
        <v>2021</v>
      </c>
      <c r="F1104" t="s">
        <v>702</v>
      </c>
      <c r="G1104" t="s">
        <v>846</v>
      </c>
      <c r="H1104" t="s">
        <v>2445</v>
      </c>
      <c r="I1104" t="s">
        <v>2446</v>
      </c>
      <c r="J1104" t="s">
        <v>1120</v>
      </c>
      <c r="K1104" t="s">
        <v>1121</v>
      </c>
      <c r="L1104" t="s">
        <v>993</v>
      </c>
      <c r="M1104" t="s">
        <v>702</v>
      </c>
      <c r="N1104" t="s">
        <v>2445</v>
      </c>
      <c r="O1104" t="s">
        <v>2446</v>
      </c>
      <c r="P1104" t="s">
        <v>1002</v>
      </c>
      <c r="Q1104" t="s">
        <v>1007</v>
      </c>
      <c r="R1104">
        <v>2022</v>
      </c>
      <c r="S1104" t="s">
        <v>1006</v>
      </c>
      <c r="T1104" t="s">
        <v>1006</v>
      </c>
      <c r="U1104">
        <v>4.7</v>
      </c>
      <c r="V1104" t="s">
        <v>1126</v>
      </c>
      <c r="W1104" t="s">
        <v>1127</v>
      </c>
      <c r="Y1104">
        <v>1</v>
      </c>
      <c r="Z1104" t="s">
        <v>1132</v>
      </c>
      <c r="AA1104">
        <v>49984</v>
      </c>
      <c r="AB1104">
        <v>0</v>
      </c>
      <c r="AD1104">
        <v>0</v>
      </c>
      <c r="AE1104">
        <v>0</v>
      </c>
      <c r="AG1104">
        <v>49984</v>
      </c>
    </row>
    <row r="1105" spans="1:33" hidden="1" x14ac:dyDescent="0.25">
      <c r="A1105" t="s">
        <v>1723</v>
      </c>
      <c r="B1105" t="s">
        <v>695</v>
      </c>
      <c r="C1105" t="s">
        <v>163</v>
      </c>
      <c r="D1105" t="s">
        <v>1117</v>
      </c>
      <c r="E1105">
        <v>1986</v>
      </c>
      <c r="F1105" t="s">
        <v>695</v>
      </c>
      <c r="G1105" t="s">
        <v>846</v>
      </c>
      <c r="H1105" t="s">
        <v>2445</v>
      </c>
      <c r="I1105" t="s">
        <v>2446</v>
      </c>
      <c r="J1105" t="s">
        <v>1120</v>
      </c>
      <c r="K1105" t="s">
        <v>1121</v>
      </c>
      <c r="L1105" t="s">
        <v>993</v>
      </c>
      <c r="M1105" t="s">
        <v>695</v>
      </c>
      <c r="N1105" t="s">
        <v>2445</v>
      </c>
      <c r="O1105" t="s">
        <v>2446</v>
      </c>
      <c r="P1105" t="s">
        <v>1002</v>
      </c>
      <c r="Q1105" t="s">
        <v>3651</v>
      </c>
      <c r="R1105">
        <v>1987</v>
      </c>
      <c r="S1105" t="s">
        <v>3652</v>
      </c>
      <c r="T1105" t="s">
        <v>3653</v>
      </c>
      <c r="U1105">
        <v>6.5</v>
      </c>
      <c r="V1105" t="s">
        <v>1138</v>
      </c>
      <c r="W1105" t="s">
        <v>1127</v>
      </c>
      <c r="X1105" t="s">
        <v>3654</v>
      </c>
      <c r="Y1105">
        <v>1</v>
      </c>
      <c r="Z1105" t="s">
        <v>1132</v>
      </c>
      <c r="AA1105">
        <v>26000</v>
      </c>
      <c r="AB1105">
        <v>139</v>
      </c>
      <c r="AD1105">
        <v>0</v>
      </c>
      <c r="AE1105">
        <v>0</v>
      </c>
      <c r="AF1105">
        <v>1008881</v>
      </c>
      <c r="AG1105">
        <v>1035020</v>
      </c>
    </row>
    <row r="1106" spans="1:33" hidden="1" x14ac:dyDescent="0.25">
      <c r="A1106" t="s">
        <v>1723</v>
      </c>
      <c r="B1106" t="s">
        <v>695</v>
      </c>
      <c r="C1106" t="s">
        <v>163</v>
      </c>
      <c r="D1106" t="s">
        <v>1117</v>
      </c>
      <c r="E1106">
        <v>1986</v>
      </c>
      <c r="F1106" t="s">
        <v>695</v>
      </c>
      <c r="G1106" t="s">
        <v>846</v>
      </c>
      <c r="H1106" t="s">
        <v>2445</v>
      </c>
      <c r="I1106" t="s">
        <v>2446</v>
      </c>
      <c r="J1106" t="s">
        <v>1120</v>
      </c>
      <c r="K1106" t="s">
        <v>1121</v>
      </c>
      <c r="L1106" t="s">
        <v>993</v>
      </c>
      <c r="M1106" t="s">
        <v>695</v>
      </c>
      <c r="N1106" t="s">
        <v>2445</v>
      </c>
      <c r="O1106" t="s">
        <v>2446</v>
      </c>
      <c r="P1106" t="s">
        <v>1002</v>
      </c>
      <c r="Q1106" t="s">
        <v>3655</v>
      </c>
      <c r="R1106">
        <v>1987</v>
      </c>
      <c r="S1106" t="s">
        <v>3652</v>
      </c>
      <c r="T1106" t="s">
        <v>3653</v>
      </c>
      <c r="U1106">
        <v>6.5</v>
      </c>
      <c r="V1106" t="s">
        <v>1138</v>
      </c>
      <c r="W1106" t="s">
        <v>1127</v>
      </c>
      <c r="X1106" t="s">
        <v>3656</v>
      </c>
      <c r="Y1106">
        <v>1</v>
      </c>
      <c r="Z1106" t="s">
        <v>1132</v>
      </c>
      <c r="AA1106">
        <v>26710</v>
      </c>
      <c r="AB1106">
        <v>91</v>
      </c>
      <c r="AD1106">
        <v>0</v>
      </c>
      <c r="AE1106">
        <v>0</v>
      </c>
      <c r="AF1106">
        <v>1036431</v>
      </c>
      <c r="AG1106">
        <v>1063232</v>
      </c>
    </row>
    <row r="1107" spans="1:33" hidden="1" x14ac:dyDescent="0.25">
      <c r="A1107" t="s">
        <v>1723</v>
      </c>
      <c r="B1107" t="s">
        <v>695</v>
      </c>
      <c r="C1107" t="s">
        <v>163</v>
      </c>
      <c r="D1107" t="s">
        <v>1117</v>
      </c>
      <c r="E1107">
        <v>1986</v>
      </c>
      <c r="F1107" t="s">
        <v>695</v>
      </c>
      <c r="G1107" t="s">
        <v>846</v>
      </c>
      <c r="H1107" t="s">
        <v>2445</v>
      </c>
      <c r="I1107" t="s">
        <v>2446</v>
      </c>
      <c r="J1107" t="s">
        <v>1120</v>
      </c>
      <c r="K1107" t="s">
        <v>1121</v>
      </c>
      <c r="L1107" t="s">
        <v>993</v>
      </c>
      <c r="M1107" t="s">
        <v>695</v>
      </c>
      <c r="N1107" t="s">
        <v>2445</v>
      </c>
      <c r="O1107" t="s">
        <v>2446</v>
      </c>
      <c r="P1107" t="s">
        <v>1002</v>
      </c>
      <c r="Q1107" t="s">
        <v>3657</v>
      </c>
      <c r="R1107">
        <v>1987</v>
      </c>
      <c r="S1107" t="s">
        <v>1784</v>
      </c>
      <c r="T1107" t="s">
        <v>3658</v>
      </c>
      <c r="U1107">
        <v>8.6</v>
      </c>
      <c r="V1107" t="s">
        <v>1138</v>
      </c>
      <c r="W1107" t="s">
        <v>1127</v>
      </c>
      <c r="X1107" t="s">
        <v>3659</v>
      </c>
      <c r="Y1107">
        <v>1</v>
      </c>
      <c r="Z1107" t="s">
        <v>1132</v>
      </c>
      <c r="AA1107">
        <v>26779</v>
      </c>
      <c r="AB1107">
        <v>65</v>
      </c>
      <c r="AD1107">
        <v>0</v>
      </c>
      <c r="AE1107">
        <v>0</v>
      </c>
      <c r="AF1107">
        <v>959752</v>
      </c>
      <c r="AG1107">
        <v>986596</v>
      </c>
    </row>
    <row r="1108" spans="1:33" hidden="1" x14ac:dyDescent="0.25">
      <c r="A1108" t="s">
        <v>1723</v>
      </c>
      <c r="B1108" t="s">
        <v>695</v>
      </c>
      <c r="C1108" t="s">
        <v>163</v>
      </c>
      <c r="D1108" t="s">
        <v>1117</v>
      </c>
      <c r="E1108">
        <v>1986</v>
      </c>
      <c r="F1108" t="s">
        <v>695</v>
      </c>
      <c r="G1108" t="s">
        <v>846</v>
      </c>
      <c r="H1108" t="s">
        <v>2445</v>
      </c>
      <c r="I1108" t="s">
        <v>2446</v>
      </c>
      <c r="J1108" t="s">
        <v>1120</v>
      </c>
      <c r="K1108" t="s">
        <v>1121</v>
      </c>
      <c r="L1108" t="s">
        <v>993</v>
      </c>
      <c r="M1108" t="s">
        <v>695</v>
      </c>
      <c r="N1108" t="s">
        <v>2445</v>
      </c>
      <c r="O1108" t="s">
        <v>2446</v>
      </c>
      <c r="P1108" t="s">
        <v>1002</v>
      </c>
      <c r="Q1108" t="s">
        <v>3660</v>
      </c>
      <c r="R1108">
        <v>1987</v>
      </c>
      <c r="S1108" t="s">
        <v>1784</v>
      </c>
      <c r="T1108" t="s">
        <v>3658</v>
      </c>
      <c r="U1108">
        <v>8.6</v>
      </c>
      <c r="V1108" t="s">
        <v>1138</v>
      </c>
      <c r="W1108" t="s">
        <v>1127</v>
      </c>
      <c r="X1108" t="s">
        <v>3661</v>
      </c>
      <c r="Y1108">
        <v>1</v>
      </c>
      <c r="Z1108" t="s">
        <v>1132</v>
      </c>
      <c r="AA1108">
        <v>25824</v>
      </c>
      <c r="AB1108">
        <v>274</v>
      </c>
      <c r="AD1108">
        <v>0</v>
      </c>
      <c r="AE1108">
        <v>0</v>
      </c>
      <c r="AF1108">
        <v>925526</v>
      </c>
      <c r="AG1108">
        <v>951624</v>
      </c>
    </row>
    <row r="1109" spans="1:33" hidden="1" x14ac:dyDescent="0.25">
      <c r="A1109" t="s">
        <v>1723</v>
      </c>
      <c r="B1109" t="s">
        <v>695</v>
      </c>
      <c r="C1109" t="s">
        <v>163</v>
      </c>
      <c r="D1109" t="s">
        <v>1117</v>
      </c>
      <c r="E1109">
        <v>1986</v>
      </c>
      <c r="F1109" t="s">
        <v>695</v>
      </c>
      <c r="G1109" t="s">
        <v>846</v>
      </c>
      <c r="H1109" t="s">
        <v>2445</v>
      </c>
      <c r="I1109" t="s">
        <v>2446</v>
      </c>
      <c r="J1109" t="s">
        <v>1120</v>
      </c>
      <c r="K1109" t="s">
        <v>1121</v>
      </c>
      <c r="L1109" t="s">
        <v>993</v>
      </c>
      <c r="M1109" t="s">
        <v>695</v>
      </c>
      <c r="N1109" t="s">
        <v>2445</v>
      </c>
      <c r="O1109" t="s">
        <v>2446</v>
      </c>
      <c r="P1109" t="s">
        <v>996</v>
      </c>
      <c r="Q1109" t="s">
        <v>3662</v>
      </c>
      <c r="R1109">
        <v>1987</v>
      </c>
      <c r="S1109" t="s">
        <v>1223</v>
      </c>
      <c r="T1109" t="s">
        <v>3663</v>
      </c>
      <c r="U1109">
        <v>3.9</v>
      </c>
      <c r="V1109" t="s">
        <v>1138</v>
      </c>
      <c r="W1109" t="s">
        <v>1127</v>
      </c>
      <c r="X1109" t="s">
        <v>3664</v>
      </c>
      <c r="Y1109">
        <v>1</v>
      </c>
      <c r="AA1109">
        <v>0</v>
      </c>
      <c r="AB1109">
        <v>0</v>
      </c>
      <c r="AD1109">
        <v>0</v>
      </c>
      <c r="AE1109">
        <v>0</v>
      </c>
      <c r="AF1109">
        <v>164999</v>
      </c>
      <c r="AG1109">
        <v>164999</v>
      </c>
    </row>
    <row r="1110" spans="1:33" x14ac:dyDescent="0.25">
      <c r="A1110" t="s">
        <v>1723</v>
      </c>
      <c r="B1110" t="s">
        <v>695</v>
      </c>
      <c r="C1110" t="s">
        <v>163</v>
      </c>
      <c r="D1110" t="s">
        <v>1117</v>
      </c>
      <c r="E1110">
        <v>2021</v>
      </c>
      <c r="F1110" t="s">
        <v>702</v>
      </c>
      <c r="G1110" t="s">
        <v>846</v>
      </c>
      <c r="H1110" t="s">
        <v>2445</v>
      </c>
      <c r="I1110" t="s">
        <v>2446</v>
      </c>
      <c r="J1110" t="s">
        <v>1120</v>
      </c>
      <c r="K1110" t="s">
        <v>1121</v>
      </c>
      <c r="L1110" t="s">
        <v>993</v>
      </c>
      <c r="M1110" t="s">
        <v>702</v>
      </c>
      <c r="N1110" t="s">
        <v>2445</v>
      </c>
      <c r="O1110" t="s">
        <v>2446</v>
      </c>
      <c r="P1110" t="s">
        <v>996</v>
      </c>
      <c r="Q1110" t="s">
        <v>1008</v>
      </c>
      <c r="R1110">
        <v>2022</v>
      </c>
      <c r="S1110" t="s">
        <v>1009</v>
      </c>
      <c r="T1110" t="s">
        <v>1009</v>
      </c>
      <c r="U1110">
        <v>3.16</v>
      </c>
      <c r="V1110" t="s">
        <v>1138</v>
      </c>
      <c r="W1110" t="s">
        <v>1127</v>
      </c>
      <c r="Y1110">
        <v>1</v>
      </c>
      <c r="Z1110" t="s">
        <v>1132</v>
      </c>
      <c r="AA1110">
        <v>50056</v>
      </c>
      <c r="AB1110">
        <v>0</v>
      </c>
      <c r="AD1110">
        <v>0</v>
      </c>
      <c r="AE1110">
        <v>0</v>
      </c>
      <c r="AG1110">
        <v>50056</v>
      </c>
    </row>
    <row r="1111" spans="1:33" hidden="1" x14ac:dyDescent="0.25">
      <c r="A1111" t="s">
        <v>1723</v>
      </c>
      <c r="B1111" t="s">
        <v>695</v>
      </c>
      <c r="C1111" t="s">
        <v>163</v>
      </c>
      <c r="D1111" t="s">
        <v>1117</v>
      </c>
      <c r="E1111">
        <v>1987</v>
      </c>
      <c r="F1111" t="s">
        <v>695</v>
      </c>
      <c r="G1111" t="s">
        <v>846</v>
      </c>
      <c r="H1111" t="s">
        <v>2445</v>
      </c>
      <c r="I1111" t="s">
        <v>2446</v>
      </c>
      <c r="J1111" t="s">
        <v>1120</v>
      </c>
      <c r="K1111" t="s">
        <v>1121</v>
      </c>
      <c r="L1111" t="s">
        <v>993</v>
      </c>
      <c r="M1111" t="s">
        <v>695</v>
      </c>
      <c r="N1111" t="s">
        <v>2445</v>
      </c>
      <c r="O1111" t="s">
        <v>2446</v>
      </c>
      <c r="P1111" t="s">
        <v>1002</v>
      </c>
      <c r="Q1111" t="s">
        <v>3665</v>
      </c>
      <c r="R1111">
        <v>1988</v>
      </c>
      <c r="S1111" t="s">
        <v>1124</v>
      </c>
      <c r="T1111" t="s">
        <v>3666</v>
      </c>
      <c r="U1111">
        <v>7.1</v>
      </c>
      <c r="V1111" t="s">
        <v>1138</v>
      </c>
      <c r="W1111" t="s">
        <v>1127</v>
      </c>
      <c r="X1111" t="s">
        <v>3667</v>
      </c>
      <c r="Y1111">
        <v>1</v>
      </c>
      <c r="Z1111" t="s">
        <v>1132</v>
      </c>
      <c r="AA1111">
        <v>52730</v>
      </c>
      <c r="AB1111">
        <v>0</v>
      </c>
      <c r="AD1111">
        <v>0</v>
      </c>
      <c r="AE1111">
        <v>0</v>
      </c>
      <c r="AF1111">
        <v>2172046</v>
      </c>
      <c r="AG1111">
        <v>2224776</v>
      </c>
    </row>
    <row r="1112" spans="1:33" hidden="1" x14ac:dyDescent="0.25">
      <c r="A1112" t="s">
        <v>1723</v>
      </c>
      <c r="B1112" t="s">
        <v>695</v>
      </c>
      <c r="C1112" t="s">
        <v>163</v>
      </c>
      <c r="D1112" t="s">
        <v>1117</v>
      </c>
      <c r="E1112">
        <v>1987</v>
      </c>
      <c r="F1112" t="s">
        <v>695</v>
      </c>
      <c r="G1112" t="s">
        <v>846</v>
      </c>
      <c r="H1112" t="s">
        <v>2445</v>
      </c>
      <c r="I1112" t="s">
        <v>2446</v>
      </c>
      <c r="J1112" t="s">
        <v>1120</v>
      </c>
      <c r="K1112" t="s">
        <v>1121</v>
      </c>
      <c r="L1112" t="s">
        <v>993</v>
      </c>
      <c r="M1112" t="s">
        <v>695</v>
      </c>
      <c r="N1112" t="s">
        <v>2445</v>
      </c>
      <c r="O1112" t="s">
        <v>2446</v>
      </c>
      <c r="P1112" t="s">
        <v>1002</v>
      </c>
      <c r="Q1112" t="s">
        <v>3668</v>
      </c>
      <c r="R1112">
        <v>1988</v>
      </c>
      <c r="S1112" t="s">
        <v>1229</v>
      </c>
      <c r="T1112" t="s">
        <v>3669</v>
      </c>
      <c r="U1112">
        <v>3.2</v>
      </c>
      <c r="V1112" t="s">
        <v>1138</v>
      </c>
      <c r="W1112" t="s">
        <v>1127</v>
      </c>
      <c r="X1112" t="s">
        <v>3670</v>
      </c>
      <c r="Y1112">
        <v>1</v>
      </c>
      <c r="Z1112" t="s">
        <v>1132</v>
      </c>
      <c r="AA1112">
        <v>52054</v>
      </c>
      <c r="AB1112">
        <v>552</v>
      </c>
      <c r="AD1112">
        <v>0</v>
      </c>
      <c r="AE1112">
        <v>0</v>
      </c>
      <c r="AF1112">
        <v>700452</v>
      </c>
      <c r="AG1112">
        <v>753058</v>
      </c>
    </row>
    <row r="1113" spans="1:33" hidden="1" x14ac:dyDescent="0.25">
      <c r="A1113" t="s">
        <v>1723</v>
      </c>
      <c r="B1113" t="s">
        <v>695</v>
      </c>
      <c r="C1113" t="s">
        <v>163</v>
      </c>
      <c r="D1113" t="s">
        <v>1117</v>
      </c>
      <c r="E1113">
        <v>1987</v>
      </c>
      <c r="F1113" t="s">
        <v>695</v>
      </c>
      <c r="G1113" t="s">
        <v>846</v>
      </c>
      <c r="H1113" t="s">
        <v>2445</v>
      </c>
      <c r="I1113" t="s">
        <v>2446</v>
      </c>
      <c r="J1113" t="s">
        <v>1120</v>
      </c>
      <c r="K1113" t="s">
        <v>1121</v>
      </c>
      <c r="L1113" t="s">
        <v>993</v>
      </c>
      <c r="M1113" t="s">
        <v>695</v>
      </c>
      <c r="N1113" t="s">
        <v>2445</v>
      </c>
      <c r="O1113" t="s">
        <v>2446</v>
      </c>
      <c r="P1113" t="s">
        <v>1002</v>
      </c>
      <c r="Q1113" t="s">
        <v>3671</v>
      </c>
      <c r="R1113">
        <v>1988</v>
      </c>
      <c r="S1113" t="s">
        <v>1229</v>
      </c>
      <c r="T1113" t="s">
        <v>3672</v>
      </c>
      <c r="U1113">
        <v>4.8</v>
      </c>
      <c r="V1113" t="s">
        <v>1138</v>
      </c>
      <c r="W1113" t="s">
        <v>1127</v>
      </c>
      <c r="X1113" t="s">
        <v>3616</v>
      </c>
      <c r="Y1113">
        <v>1</v>
      </c>
      <c r="Z1113" t="s">
        <v>1132</v>
      </c>
      <c r="AA1113">
        <v>53081</v>
      </c>
      <c r="AB1113">
        <v>162</v>
      </c>
      <c r="AD1113">
        <v>0</v>
      </c>
      <c r="AE1113">
        <v>0</v>
      </c>
      <c r="AF1113">
        <v>2047877</v>
      </c>
      <c r="AG1113">
        <v>2101120</v>
      </c>
    </row>
    <row r="1114" spans="1:33" hidden="1" x14ac:dyDescent="0.25">
      <c r="A1114" t="s">
        <v>1723</v>
      </c>
      <c r="B1114" t="s">
        <v>695</v>
      </c>
      <c r="C1114" t="s">
        <v>163</v>
      </c>
      <c r="D1114" t="s">
        <v>1117</v>
      </c>
      <c r="E1114">
        <v>1987</v>
      </c>
      <c r="F1114" t="s">
        <v>695</v>
      </c>
      <c r="G1114" t="s">
        <v>846</v>
      </c>
      <c r="H1114" t="s">
        <v>2445</v>
      </c>
      <c r="I1114" t="s">
        <v>2446</v>
      </c>
      <c r="J1114" t="s">
        <v>1120</v>
      </c>
      <c r="K1114" t="s">
        <v>1121</v>
      </c>
      <c r="L1114" t="s">
        <v>993</v>
      </c>
      <c r="M1114" t="s">
        <v>695</v>
      </c>
      <c r="N1114" t="s">
        <v>2445</v>
      </c>
      <c r="O1114" t="s">
        <v>2446</v>
      </c>
      <c r="P1114" t="s">
        <v>996</v>
      </c>
      <c r="Q1114" t="s">
        <v>3673</v>
      </c>
      <c r="R1114">
        <v>1988</v>
      </c>
      <c r="S1114" t="s">
        <v>3674</v>
      </c>
      <c r="T1114" t="s">
        <v>3675</v>
      </c>
      <c r="U1114">
        <v>1.7</v>
      </c>
      <c r="V1114" t="s">
        <v>1126</v>
      </c>
      <c r="W1114" t="s">
        <v>1127</v>
      </c>
      <c r="X1114" t="s">
        <v>3676</v>
      </c>
      <c r="Y1114">
        <v>1</v>
      </c>
      <c r="AA1114">
        <v>0</v>
      </c>
      <c r="AB1114">
        <v>0</v>
      </c>
      <c r="AD1114">
        <v>0</v>
      </c>
      <c r="AE1114">
        <v>0</v>
      </c>
      <c r="AF1114">
        <v>450000</v>
      </c>
      <c r="AG1114">
        <v>450000</v>
      </c>
    </row>
    <row r="1115" spans="1:33" hidden="1" x14ac:dyDescent="0.25">
      <c r="A1115" t="s">
        <v>1723</v>
      </c>
      <c r="B1115" t="s">
        <v>695</v>
      </c>
      <c r="C1115" t="s">
        <v>163</v>
      </c>
      <c r="D1115" t="s">
        <v>1117</v>
      </c>
      <c r="E1115">
        <v>1987</v>
      </c>
      <c r="F1115" t="s">
        <v>695</v>
      </c>
      <c r="G1115" t="s">
        <v>846</v>
      </c>
      <c r="H1115" t="s">
        <v>2445</v>
      </c>
      <c r="I1115" t="s">
        <v>2446</v>
      </c>
      <c r="J1115" t="s">
        <v>1120</v>
      </c>
      <c r="K1115" t="s">
        <v>1121</v>
      </c>
      <c r="L1115" t="s">
        <v>993</v>
      </c>
      <c r="M1115" t="s">
        <v>886</v>
      </c>
      <c r="N1115" t="s">
        <v>2445</v>
      </c>
      <c r="O1115" t="s">
        <v>2446</v>
      </c>
      <c r="P1115" t="s">
        <v>996</v>
      </c>
      <c r="Q1115" t="s">
        <v>3677</v>
      </c>
      <c r="R1115">
        <v>1988</v>
      </c>
      <c r="S1115" t="s">
        <v>3678</v>
      </c>
      <c r="T1115" t="s">
        <v>3679</v>
      </c>
      <c r="U1115">
        <v>0.82</v>
      </c>
      <c r="V1115" t="s">
        <v>1138</v>
      </c>
      <c r="W1115" t="s">
        <v>1127</v>
      </c>
      <c r="X1115" t="s">
        <v>3680</v>
      </c>
      <c r="Y1115">
        <v>1</v>
      </c>
      <c r="AA1115">
        <v>0</v>
      </c>
      <c r="AB1115">
        <v>0</v>
      </c>
      <c r="AD1115">
        <v>0</v>
      </c>
      <c r="AE1115">
        <v>0</v>
      </c>
      <c r="AF1115">
        <v>1521605</v>
      </c>
      <c r="AG1115">
        <v>1521605</v>
      </c>
    </row>
    <row r="1116" spans="1:33" x14ac:dyDescent="0.25">
      <c r="A1116" t="s">
        <v>1723</v>
      </c>
      <c r="B1116" t="s">
        <v>695</v>
      </c>
      <c r="C1116" t="s">
        <v>163</v>
      </c>
      <c r="D1116" t="s">
        <v>1117</v>
      </c>
      <c r="E1116">
        <v>2021</v>
      </c>
      <c r="F1116" t="s">
        <v>702</v>
      </c>
      <c r="G1116" t="s">
        <v>846</v>
      </c>
      <c r="H1116" t="s">
        <v>2445</v>
      </c>
      <c r="I1116" t="s">
        <v>2446</v>
      </c>
      <c r="J1116" t="s">
        <v>1120</v>
      </c>
      <c r="K1116" t="s">
        <v>1121</v>
      </c>
      <c r="L1116" t="s">
        <v>993</v>
      </c>
      <c r="M1116" t="s">
        <v>702</v>
      </c>
      <c r="N1116" t="s">
        <v>2445</v>
      </c>
      <c r="O1116" t="s">
        <v>2446</v>
      </c>
      <c r="P1116" t="s">
        <v>996</v>
      </c>
      <c r="Q1116" t="s">
        <v>1010</v>
      </c>
      <c r="R1116">
        <v>2022</v>
      </c>
      <c r="S1116" t="s">
        <v>1009</v>
      </c>
      <c r="T1116" t="s">
        <v>1009</v>
      </c>
      <c r="U1116">
        <v>2.85</v>
      </c>
      <c r="V1116" t="s">
        <v>1138</v>
      </c>
      <c r="W1116" t="s">
        <v>1127</v>
      </c>
      <c r="Y1116">
        <v>1</v>
      </c>
      <c r="Z1116" t="s">
        <v>1132</v>
      </c>
      <c r="AA1116">
        <v>49941</v>
      </c>
      <c r="AB1116">
        <v>0</v>
      </c>
      <c r="AD1116">
        <v>0</v>
      </c>
      <c r="AE1116">
        <v>0</v>
      </c>
      <c r="AG1116">
        <v>49941</v>
      </c>
    </row>
    <row r="1117" spans="1:33" hidden="1" x14ac:dyDescent="0.25">
      <c r="A1117" t="s">
        <v>1723</v>
      </c>
      <c r="B1117" t="s">
        <v>695</v>
      </c>
      <c r="C1117" t="s">
        <v>163</v>
      </c>
      <c r="D1117" t="s">
        <v>1117</v>
      </c>
      <c r="E1117">
        <v>1988</v>
      </c>
      <c r="F1117" t="s">
        <v>695</v>
      </c>
      <c r="G1117" t="s">
        <v>846</v>
      </c>
      <c r="H1117" t="s">
        <v>2445</v>
      </c>
      <c r="I1117" t="s">
        <v>2446</v>
      </c>
      <c r="J1117" t="s">
        <v>1120</v>
      </c>
      <c r="K1117" t="s">
        <v>1121</v>
      </c>
      <c r="L1117" t="s">
        <v>993</v>
      </c>
      <c r="M1117" t="s">
        <v>695</v>
      </c>
      <c r="N1117" t="s">
        <v>2445</v>
      </c>
      <c r="O1117" t="s">
        <v>2446</v>
      </c>
      <c r="P1117" t="s">
        <v>1002</v>
      </c>
      <c r="Q1117" t="s">
        <v>3681</v>
      </c>
      <c r="R1117">
        <v>1989</v>
      </c>
      <c r="S1117" t="s">
        <v>1235</v>
      </c>
      <c r="T1117" t="s">
        <v>3682</v>
      </c>
      <c r="U1117">
        <v>4.5</v>
      </c>
      <c r="V1117" t="s">
        <v>1138</v>
      </c>
      <c r="W1117" t="s">
        <v>1127</v>
      </c>
      <c r="X1117" t="s">
        <v>3683</v>
      </c>
      <c r="Y1117">
        <v>1</v>
      </c>
      <c r="Z1117" t="s">
        <v>1132</v>
      </c>
      <c r="AA1117">
        <v>24080</v>
      </c>
      <c r="AB1117">
        <v>170</v>
      </c>
      <c r="AD1117">
        <v>0</v>
      </c>
      <c r="AE1117">
        <v>0</v>
      </c>
      <c r="AF1117">
        <v>965778</v>
      </c>
      <c r="AG1117">
        <v>990028</v>
      </c>
    </row>
    <row r="1118" spans="1:33" hidden="1" x14ac:dyDescent="0.25">
      <c r="A1118" t="s">
        <v>1723</v>
      </c>
      <c r="B1118" t="s">
        <v>695</v>
      </c>
      <c r="C1118" t="s">
        <v>163</v>
      </c>
      <c r="D1118" t="s">
        <v>1117</v>
      </c>
      <c r="E1118">
        <v>1988</v>
      </c>
      <c r="F1118" t="s">
        <v>695</v>
      </c>
      <c r="G1118" t="s">
        <v>846</v>
      </c>
      <c r="H1118" t="s">
        <v>2445</v>
      </c>
      <c r="I1118" t="s">
        <v>2446</v>
      </c>
      <c r="J1118" t="s">
        <v>1120</v>
      </c>
      <c r="K1118" t="s">
        <v>1121</v>
      </c>
      <c r="L1118" t="s">
        <v>993</v>
      </c>
      <c r="M1118" t="s">
        <v>695</v>
      </c>
      <c r="N1118" t="s">
        <v>2445</v>
      </c>
      <c r="O1118" t="s">
        <v>2446</v>
      </c>
      <c r="P1118" t="s">
        <v>1002</v>
      </c>
      <c r="Q1118" t="s">
        <v>3684</v>
      </c>
      <c r="R1118">
        <v>1989</v>
      </c>
      <c r="S1118" t="s">
        <v>1235</v>
      </c>
      <c r="T1118" t="s">
        <v>3682</v>
      </c>
      <c r="U1118">
        <v>4.5</v>
      </c>
      <c r="V1118" t="s">
        <v>1138</v>
      </c>
      <c r="W1118" t="s">
        <v>1127</v>
      </c>
      <c r="X1118" t="s">
        <v>3685</v>
      </c>
      <c r="Y1118">
        <v>1</v>
      </c>
      <c r="Z1118" t="s">
        <v>1132</v>
      </c>
      <c r="AA1118">
        <v>26348</v>
      </c>
      <c r="AB1118">
        <v>101</v>
      </c>
      <c r="AD1118">
        <v>0</v>
      </c>
      <c r="AE1118">
        <v>0</v>
      </c>
      <c r="AF1118">
        <v>1056741</v>
      </c>
      <c r="AG1118">
        <v>1083190</v>
      </c>
    </row>
    <row r="1119" spans="1:33" hidden="1" x14ac:dyDescent="0.25">
      <c r="A1119" t="s">
        <v>1723</v>
      </c>
      <c r="B1119" t="s">
        <v>695</v>
      </c>
      <c r="C1119" t="s">
        <v>163</v>
      </c>
      <c r="D1119" t="s">
        <v>1117</v>
      </c>
      <c r="E1119">
        <v>1988</v>
      </c>
      <c r="F1119" t="s">
        <v>695</v>
      </c>
      <c r="G1119" t="s">
        <v>846</v>
      </c>
      <c r="H1119" t="s">
        <v>2445</v>
      </c>
      <c r="I1119" t="s">
        <v>2446</v>
      </c>
      <c r="J1119" t="s">
        <v>1120</v>
      </c>
      <c r="K1119" t="s">
        <v>1121</v>
      </c>
      <c r="L1119" t="s">
        <v>993</v>
      </c>
      <c r="M1119" t="s">
        <v>695</v>
      </c>
      <c r="N1119" t="s">
        <v>2445</v>
      </c>
      <c r="O1119" t="s">
        <v>2446</v>
      </c>
      <c r="P1119" t="s">
        <v>1002</v>
      </c>
      <c r="Q1119" t="s">
        <v>3686</v>
      </c>
      <c r="R1119">
        <v>1989</v>
      </c>
      <c r="S1119" t="s">
        <v>1129</v>
      </c>
      <c r="T1119" t="s">
        <v>2855</v>
      </c>
      <c r="U1119">
        <v>7.1</v>
      </c>
      <c r="V1119" t="s">
        <v>1138</v>
      </c>
      <c r="W1119" t="s">
        <v>1127</v>
      </c>
      <c r="X1119" t="s">
        <v>3687</v>
      </c>
      <c r="Y1119">
        <v>1</v>
      </c>
      <c r="Z1119" t="s">
        <v>1132</v>
      </c>
      <c r="AA1119">
        <v>26521</v>
      </c>
      <c r="AB1119">
        <v>111</v>
      </c>
      <c r="AD1119">
        <v>0</v>
      </c>
      <c r="AE1119">
        <v>0</v>
      </c>
      <c r="AF1119">
        <v>1007529</v>
      </c>
      <c r="AG1119">
        <v>1034161</v>
      </c>
    </row>
    <row r="1120" spans="1:33" hidden="1" x14ac:dyDescent="0.25">
      <c r="A1120" t="s">
        <v>1723</v>
      </c>
      <c r="B1120" t="s">
        <v>695</v>
      </c>
      <c r="C1120" t="s">
        <v>163</v>
      </c>
      <c r="D1120" t="s">
        <v>1117</v>
      </c>
      <c r="E1120">
        <v>1988</v>
      </c>
      <c r="F1120" t="s">
        <v>695</v>
      </c>
      <c r="G1120" t="s">
        <v>846</v>
      </c>
      <c r="H1120" t="s">
        <v>2445</v>
      </c>
      <c r="I1120" t="s">
        <v>2446</v>
      </c>
      <c r="J1120" t="s">
        <v>1120</v>
      </c>
      <c r="K1120" t="s">
        <v>1121</v>
      </c>
      <c r="L1120" t="s">
        <v>993</v>
      </c>
      <c r="M1120" t="s">
        <v>695</v>
      </c>
      <c r="N1120" t="s">
        <v>2445</v>
      </c>
      <c r="O1120" t="s">
        <v>2446</v>
      </c>
      <c r="P1120" t="s">
        <v>1002</v>
      </c>
      <c r="Q1120" t="s">
        <v>3688</v>
      </c>
      <c r="R1120">
        <v>1989</v>
      </c>
      <c r="S1120" t="s">
        <v>1129</v>
      </c>
      <c r="T1120" t="s">
        <v>2855</v>
      </c>
      <c r="U1120">
        <v>7.1</v>
      </c>
      <c r="V1120" t="s">
        <v>1138</v>
      </c>
      <c r="W1120" t="s">
        <v>1127</v>
      </c>
      <c r="X1120" t="s">
        <v>3689</v>
      </c>
      <c r="Y1120">
        <v>1</v>
      </c>
      <c r="Z1120" t="s">
        <v>1132</v>
      </c>
      <c r="AA1120">
        <v>26677</v>
      </c>
      <c r="AB1120">
        <v>117</v>
      </c>
      <c r="AD1120">
        <v>0</v>
      </c>
      <c r="AE1120">
        <v>0</v>
      </c>
      <c r="AF1120">
        <v>1013456</v>
      </c>
      <c r="AG1120">
        <v>1040250</v>
      </c>
    </row>
    <row r="1121" spans="1:33" hidden="1" x14ac:dyDescent="0.25">
      <c r="A1121" t="s">
        <v>1723</v>
      </c>
      <c r="B1121" t="s">
        <v>695</v>
      </c>
      <c r="C1121" t="s">
        <v>163</v>
      </c>
      <c r="D1121" t="s">
        <v>1117</v>
      </c>
      <c r="E1121">
        <v>1988</v>
      </c>
      <c r="F1121" t="s">
        <v>695</v>
      </c>
      <c r="G1121" t="s">
        <v>846</v>
      </c>
      <c r="H1121" t="s">
        <v>2445</v>
      </c>
      <c r="I1121" t="s">
        <v>2446</v>
      </c>
      <c r="J1121" t="s">
        <v>1120</v>
      </c>
      <c r="K1121" t="s">
        <v>1121</v>
      </c>
      <c r="L1121" t="s">
        <v>993</v>
      </c>
      <c r="M1121" t="s">
        <v>695</v>
      </c>
      <c r="N1121" t="s">
        <v>2445</v>
      </c>
      <c r="O1121" t="s">
        <v>2446</v>
      </c>
      <c r="P1121" t="s">
        <v>996</v>
      </c>
      <c r="Q1121" t="s">
        <v>3690</v>
      </c>
      <c r="R1121">
        <v>1989</v>
      </c>
      <c r="S1121" t="s">
        <v>3691</v>
      </c>
      <c r="T1121" t="s">
        <v>3692</v>
      </c>
      <c r="U1121">
        <v>0.64</v>
      </c>
      <c r="V1121" t="s">
        <v>1138</v>
      </c>
      <c r="W1121" t="s">
        <v>1127</v>
      </c>
      <c r="X1121" t="s">
        <v>3693</v>
      </c>
      <c r="Y1121">
        <v>1</v>
      </c>
      <c r="AA1121">
        <v>0</v>
      </c>
      <c r="AB1121">
        <v>0</v>
      </c>
      <c r="AD1121">
        <v>0</v>
      </c>
      <c r="AE1121">
        <v>0</v>
      </c>
      <c r="AF1121">
        <v>1881877</v>
      </c>
      <c r="AG1121">
        <v>1881877</v>
      </c>
    </row>
    <row r="1122" spans="1:33" hidden="1" x14ac:dyDescent="0.25">
      <c r="A1122" t="s">
        <v>1723</v>
      </c>
      <c r="B1122" t="s">
        <v>695</v>
      </c>
      <c r="C1122" t="s">
        <v>163</v>
      </c>
      <c r="D1122" t="s">
        <v>1117</v>
      </c>
      <c r="E1122">
        <v>1988</v>
      </c>
      <c r="F1122" t="s">
        <v>695</v>
      </c>
      <c r="G1122" t="s">
        <v>846</v>
      </c>
      <c r="H1122" t="s">
        <v>2445</v>
      </c>
      <c r="I1122" t="s">
        <v>2446</v>
      </c>
      <c r="J1122" t="s">
        <v>1120</v>
      </c>
      <c r="K1122" t="s">
        <v>1121</v>
      </c>
      <c r="L1122" t="s">
        <v>993</v>
      </c>
      <c r="M1122" t="s">
        <v>695</v>
      </c>
      <c r="N1122" t="s">
        <v>2445</v>
      </c>
      <c r="O1122" t="s">
        <v>2446</v>
      </c>
      <c r="P1122" t="s">
        <v>996</v>
      </c>
      <c r="Q1122" t="s">
        <v>3694</v>
      </c>
      <c r="R1122">
        <v>1989</v>
      </c>
      <c r="S1122" t="s">
        <v>3153</v>
      </c>
      <c r="T1122" t="s">
        <v>3695</v>
      </c>
      <c r="U1122">
        <v>0.72</v>
      </c>
      <c r="V1122" t="s">
        <v>1138</v>
      </c>
      <c r="W1122" t="s">
        <v>1127</v>
      </c>
      <c r="X1122" t="s">
        <v>3693</v>
      </c>
      <c r="Y1122">
        <v>1</v>
      </c>
      <c r="AA1122">
        <v>0</v>
      </c>
      <c r="AB1122">
        <v>0</v>
      </c>
      <c r="AD1122">
        <v>0</v>
      </c>
      <c r="AE1122">
        <v>0</v>
      </c>
      <c r="AF1122">
        <v>1201071</v>
      </c>
      <c r="AG1122">
        <v>1201071</v>
      </c>
    </row>
    <row r="1123" spans="1:33" hidden="1" x14ac:dyDescent="0.25">
      <c r="A1123" t="s">
        <v>1723</v>
      </c>
      <c r="B1123" t="s">
        <v>695</v>
      </c>
      <c r="C1123" t="s">
        <v>163</v>
      </c>
      <c r="D1123" t="s">
        <v>1117</v>
      </c>
      <c r="E1123">
        <v>1988</v>
      </c>
      <c r="F1123" t="s">
        <v>695</v>
      </c>
      <c r="G1123" t="s">
        <v>846</v>
      </c>
      <c r="H1123" t="s">
        <v>2445</v>
      </c>
      <c r="I1123" t="s">
        <v>2446</v>
      </c>
      <c r="J1123" t="s">
        <v>1120</v>
      </c>
      <c r="K1123" t="s">
        <v>1121</v>
      </c>
      <c r="L1123" t="s">
        <v>993</v>
      </c>
      <c r="M1123" t="s">
        <v>695</v>
      </c>
      <c r="N1123" t="s">
        <v>2445</v>
      </c>
      <c r="O1123" t="s">
        <v>2446</v>
      </c>
      <c r="P1123" t="s">
        <v>996</v>
      </c>
      <c r="Q1123" t="s">
        <v>3696</v>
      </c>
      <c r="R1123">
        <v>1989</v>
      </c>
      <c r="S1123" t="s">
        <v>1235</v>
      </c>
      <c r="T1123" t="s">
        <v>2500</v>
      </c>
      <c r="U1123">
        <v>1.9</v>
      </c>
      <c r="V1123" t="s">
        <v>1138</v>
      </c>
      <c r="W1123" t="s">
        <v>1127</v>
      </c>
      <c r="X1123" t="s">
        <v>3697</v>
      </c>
      <c r="Y1123">
        <v>1</v>
      </c>
      <c r="AA1123">
        <v>0</v>
      </c>
      <c r="AB1123">
        <v>0</v>
      </c>
      <c r="AD1123">
        <v>0</v>
      </c>
      <c r="AE1123">
        <v>0</v>
      </c>
      <c r="AF1123">
        <v>844077</v>
      </c>
      <c r="AG1123">
        <v>844077</v>
      </c>
    </row>
    <row r="1124" spans="1:33" x14ac:dyDescent="0.25">
      <c r="A1124" t="s">
        <v>1723</v>
      </c>
      <c r="B1124" t="s">
        <v>695</v>
      </c>
      <c r="C1124" t="s">
        <v>163</v>
      </c>
      <c r="D1124" t="s">
        <v>1117</v>
      </c>
      <c r="E1124">
        <v>2021</v>
      </c>
      <c r="F1124" t="s">
        <v>702</v>
      </c>
      <c r="G1124" t="s">
        <v>846</v>
      </c>
      <c r="H1124" t="s">
        <v>2445</v>
      </c>
      <c r="I1124" t="s">
        <v>2446</v>
      </c>
      <c r="J1124" t="s">
        <v>1120</v>
      </c>
      <c r="K1124" t="s">
        <v>1121</v>
      </c>
      <c r="L1124" t="s">
        <v>993</v>
      </c>
      <c r="M1124" t="s">
        <v>702</v>
      </c>
      <c r="N1124" t="s">
        <v>2445</v>
      </c>
      <c r="O1124" t="s">
        <v>2446</v>
      </c>
      <c r="P1124" t="s">
        <v>996</v>
      </c>
      <c r="Q1124" t="s">
        <v>1011</v>
      </c>
      <c r="R1124">
        <v>2022</v>
      </c>
      <c r="S1124" t="s">
        <v>1009</v>
      </c>
      <c r="T1124" t="s">
        <v>1009</v>
      </c>
      <c r="U1124">
        <v>2.6</v>
      </c>
      <c r="V1124" t="s">
        <v>1138</v>
      </c>
      <c r="W1124" t="s">
        <v>1127</v>
      </c>
      <c r="Y1124">
        <v>1</v>
      </c>
      <c r="AA1124">
        <v>0</v>
      </c>
      <c r="AB1124">
        <v>0</v>
      </c>
      <c r="AC1124" t="s">
        <v>1132</v>
      </c>
      <c r="AD1124">
        <v>117276</v>
      </c>
      <c r="AE1124">
        <v>0</v>
      </c>
      <c r="AG1124">
        <v>117276</v>
      </c>
    </row>
    <row r="1125" spans="1:33" hidden="1" x14ac:dyDescent="0.25">
      <c r="A1125" t="s">
        <v>1723</v>
      </c>
      <c r="B1125" t="s">
        <v>695</v>
      </c>
      <c r="C1125" t="s">
        <v>163</v>
      </c>
      <c r="D1125" t="s">
        <v>1117</v>
      </c>
      <c r="E1125">
        <v>1989</v>
      </c>
      <c r="F1125" t="s">
        <v>695</v>
      </c>
      <c r="G1125" t="s">
        <v>846</v>
      </c>
      <c r="H1125" t="s">
        <v>2445</v>
      </c>
      <c r="I1125" t="s">
        <v>2446</v>
      </c>
      <c r="J1125" t="s">
        <v>1120</v>
      </c>
      <c r="K1125" t="s">
        <v>1121</v>
      </c>
      <c r="L1125" t="s">
        <v>993</v>
      </c>
      <c r="M1125" t="s">
        <v>695</v>
      </c>
      <c r="N1125" t="s">
        <v>2445</v>
      </c>
      <c r="O1125" t="s">
        <v>2446</v>
      </c>
      <c r="P1125" t="s">
        <v>1002</v>
      </c>
      <c r="Q1125" t="s">
        <v>3698</v>
      </c>
      <c r="R1125">
        <v>1990</v>
      </c>
      <c r="S1125" t="s">
        <v>3699</v>
      </c>
      <c r="T1125" t="s">
        <v>3700</v>
      </c>
      <c r="U1125">
        <v>5.4</v>
      </c>
      <c r="V1125" t="s">
        <v>1138</v>
      </c>
      <c r="W1125" t="s">
        <v>1127</v>
      </c>
      <c r="X1125" t="s">
        <v>3701</v>
      </c>
      <c r="Y1125">
        <v>1</v>
      </c>
      <c r="Z1125" t="s">
        <v>1132</v>
      </c>
      <c r="AA1125">
        <v>27145</v>
      </c>
      <c r="AB1125">
        <v>656</v>
      </c>
      <c r="AD1125">
        <v>0</v>
      </c>
      <c r="AE1125">
        <v>0</v>
      </c>
      <c r="AF1125">
        <v>543829</v>
      </c>
      <c r="AG1125">
        <v>571630</v>
      </c>
    </row>
    <row r="1126" spans="1:33" hidden="1" x14ac:dyDescent="0.25">
      <c r="A1126" t="s">
        <v>1723</v>
      </c>
      <c r="B1126" t="s">
        <v>695</v>
      </c>
      <c r="C1126" t="s">
        <v>163</v>
      </c>
      <c r="D1126" t="s">
        <v>1117</v>
      </c>
      <c r="E1126">
        <v>1989</v>
      </c>
      <c r="F1126" t="s">
        <v>695</v>
      </c>
      <c r="G1126" t="s">
        <v>846</v>
      </c>
      <c r="H1126" t="s">
        <v>2445</v>
      </c>
      <c r="I1126" t="s">
        <v>2446</v>
      </c>
      <c r="J1126" t="s">
        <v>1120</v>
      </c>
      <c r="K1126" t="s">
        <v>1121</v>
      </c>
      <c r="L1126" t="s">
        <v>993</v>
      </c>
      <c r="M1126" t="s">
        <v>695</v>
      </c>
      <c r="N1126" t="s">
        <v>2445</v>
      </c>
      <c r="O1126" t="s">
        <v>2446</v>
      </c>
      <c r="P1126" t="s">
        <v>1002</v>
      </c>
      <c r="Q1126" t="s">
        <v>3702</v>
      </c>
      <c r="R1126">
        <v>1990</v>
      </c>
      <c r="S1126" t="s">
        <v>3699</v>
      </c>
      <c r="T1126" t="s">
        <v>3700</v>
      </c>
      <c r="U1126">
        <v>5.2</v>
      </c>
      <c r="V1126" t="s">
        <v>1138</v>
      </c>
      <c r="W1126" t="s">
        <v>1127</v>
      </c>
      <c r="X1126" t="s">
        <v>3703</v>
      </c>
      <c r="Y1126">
        <v>1</v>
      </c>
      <c r="Z1126" t="s">
        <v>1132</v>
      </c>
      <c r="AA1126">
        <v>28208</v>
      </c>
      <c r="AB1126">
        <v>110</v>
      </c>
      <c r="AD1126">
        <v>0</v>
      </c>
      <c r="AE1126">
        <v>0</v>
      </c>
      <c r="AF1126">
        <v>556998</v>
      </c>
      <c r="AG1126">
        <v>585316</v>
      </c>
    </row>
    <row r="1127" spans="1:33" hidden="1" x14ac:dyDescent="0.25">
      <c r="A1127" t="s">
        <v>1723</v>
      </c>
      <c r="B1127" t="s">
        <v>695</v>
      </c>
      <c r="C1127" t="s">
        <v>163</v>
      </c>
      <c r="D1127" t="s">
        <v>1117</v>
      </c>
      <c r="E1127">
        <v>1989</v>
      </c>
      <c r="F1127" t="s">
        <v>695</v>
      </c>
      <c r="G1127" t="s">
        <v>846</v>
      </c>
      <c r="H1127" t="s">
        <v>2445</v>
      </c>
      <c r="I1127" t="s">
        <v>2446</v>
      </c>
      <c r="J1127" t="s">
        <v>1120</v>
      </c>
      <c r="K1127" t="s">
        <v>1121</v>
      </c>
      <c r="L1127" t="s">
        <v>993</v>
      </c>
      <c r="M1127" t="s">
        <v>695</v>
      </c>
      <c r="N1127" t="s">
        <v>2445</v>
      </c>
      <c r="O1127" t="s">
        <v>2446</v>
      </c>
      <c r="P1127" t="s">
        <v>1002</v>
      </c>
      <c r="Q1127" t="s">
        <v>3704</v>
      </c>
      <c r="R1127">
        <v>1990</v>
      </c>
      <c r="S1127" t="s">
        <v>3699</v>
      </c>
      <c r="T1127" t="s">
        <v>3700</v>
      </c>
      <c r="U1127">
        <v>5.0999999999999996</v>
      </c>
      <c r="V1127" t="s">
        <v>1138</v>
      </c>
      <c r="W1127" t="s">
        <v>1127</v>
      </c>
      <c r="X1127" t="s">
        <v>3705</v>
      </c>
      <c r="Y1127">
        <v>1</v>
      </c>
      <c r="Z1127" t="s">
        <v>1132</v>
      </c>
      <c r="AA1127">
        <v>27134</v>
      </c>
      <c r="AB1127">
        <v>282</v>
      </c>
      <c r="AD1127">
        <v>0</v>
      </c>
      <c r="AE1127">
        <v>0</v>
      </c>
      <c r="AF1127">
        <v>575522</v>
      </c>
      <c r="AG1127">
        <v>602938</v>
      </c>
    </row>
    <row r="1128" spans="1:33" hidden="1" x14ac:dyDescent="0.25">
      <c r="A1128" t="s">
        <v>1723</v>
      </c>
      <c r="B1128" t="s">
        <v>695</v>
      </c>
      <c r="C1128" t="s">
        <v>163</v>
      </c>
      <c r="D1128" t="s">
        <v>1117</v>
      </c>
      <c r="E1128">
        <v>1989</v>
      </c>
      <c r="F1128" t="s">
        <v>695</v>
      </c>
      <c r="G1128" t="s">
        <v>846</v>
      </c>
      <c r="H1128" t="s">
        <v>2445</v>
      </c>
      <c r="I1128" t="s">
        <v>2446</v>
      </c>
      <c r="J1128" t="s">
        <v>1120</v>
      </c>
      <c r="K1128" t="s">
        <v>1121</v>
      </c>
      <c r="L1128" t="s">
        <v>993</v>
      </c>
      <c r="M1128" t="s">
        <v>695</v>
      </c>
      <c r="N1128" t="s">
        <v>2445</v>
      </c>
      <c r="O1128" t="s">
        <v>2446</v>
      </c>
      <c r="P1128" t="s">
        <v>1002</v>
      </c>
      <c r="Q1128" t="s">
        <v>3706</v>
      </c>
      <c r="R1128">
        <v>1990</v>
      </c>
      <c r="S1128" t="s">
        <v>3699</v>
      </c>
      <c r="T1128" t="s">
        <v>3700</v>
      </c>
      <c r="U1128">
        <v>5.0999999999999996</v>
      </c>
      <c r="V1128" t="s">
        <v>1138</v>
      </c>
      <c r="W1128" t="s">
        <v>1127</v>
      </c>
      <c r="X1128" t="s">
        <v>3707</v>
      </c>
      <c r="Y1128">
        <v>1</v>
      </c>
      <c r="Z1128" t="s">
        <v>1132</v>
      </c>
      <c r="AA1128">
        <v>25576</v>
      </c>
      <c r="AB1128">
        <v>180</v>
      </c>
      <c r="AD1128">
        <v>0</v>
      </c>
      <c r="AE1128">
        <v>0</v>
      </c>
      <c r="AF1128">
        <v>2148957</v>
      </c>
      <c r="AG1128">
        <v>2174713</v>
      </c>
    </row>
    <row r="1129" spans="1:33" hidden="1" x14ac:dyDescent="0.25">
      <c r="A1129" t="s">
        <v>1723</v>
      </c>
      <c r="B1129" t="s">
        <v>695</v>
      </c>
      <c r="C1129" t="s">
        <v>163</v>
      </c>
      <c r="D1129" t="s">
        <v>1117</v>
      </c>
      <c r="E1129">
        <v>1989</v>
      </c>
      <c r="F1129" t="s">
        <v>695</v>
      </c>
      <c r="G1129" t="s">
        <v>846</v>
      </c>
      <c r="H1129" t="s">
        <v>2445</v>
      </c>
      <c r="I1129" t="s">
        <v>2446</v>
      </c>
      <c r="J1129" t="s">
        <v>1120</v>
      </c>
      <c r="K1129" t="s">
        <v>1121</v>
      </c>
      <c r="L1129" t="s">
        <v>993</v>
      </c>
      <c r="M1129" t="s">
        <v>695</v>
      </c>
      <c r="N1129" t="s">
        <v>2445</v>
      </c>
      <c r="O1129" t="s">
        <v>2446</v>
      </c>
      <c r="P1129" t="s">
        <v>1002</v>
      </c>
      <c r="Q1129" t="s">
        <v>3708</v>
      </c>
      <c r="R1129">
        <v>1990</v>
      </c>
      <c r="S1129" t="s">
        <v>3709</v>
      </c>
      <c r="T1129" t="s">
        <v>3406</v>
      </c>
      <c r="U1129">
        <v>5.4</v>
      </c>
      <c r="V1129" t="s">
        <v>1138</v>
      </c>
      <c r="W1129" t="s">
        <v>1127</v>
      </c>
      <c r="X1129" t="s">
        <v>3710</v>
      </c>
      <c r="Y1129">
        <v>1</v>
      </c>
      <c r="Z1129" t="s">
        <v>1132</v>
      </c>
      <c r="AA1129">
        <v>25189</v>
      </c>
      <c r="AB1129">
        <v>601</v>
      </c>
      <c r="AD1129">
        <v>0</v>
      </c>
      <c r="AE1129">
        <v>0</v>
      </c>
      <c r="AF1129">
        <v>1901145</v>
      </c>
      <c r="AG1129">
        <v>1926935</v>
      </c>
    </row>
    <row r="1130" spans="1:33" hidden="1" x14ac:dyDescent="0.25">
      <c r="A1130" t="s">
        <v>1723</v>
      </c>
      <c r="B1130" t="s">
        <v>695</v>
      </c>
      <c r="C1130" t="s">
        <v>163</v>
      </c>
      <c r="D1130" t="s">
        <v>1117</v>
      </c>
      <c r="E1130">
        <v>1989</v>
      </c>
      <c r="F1130" t="s">
        <v>695</v>
      </c>
      <c r="G1130" t="s">
        <v>846</v>
      </c>
      <c r="H1130" t="s">
        <v>2445</v>
      </c>
      <c r="I1130" t="s">
        <v>2446</v>
      </c>
      <c r="J1130" t="s">
        <v>1120</v>
      </c>
      <c r="K1130" t="s">
        <v>1121</v>
      </c>
      <c r="L1130" t="s">
        <v>993</v>
      </c>
      <c r="M1130" t="s">
        <v>695</v>
      </c>
      <c r="N1130" t="s">
        <v>2445</v>
      </c>
      <c r="O1130" t="s">
        <v>2446</v>
      </c>
      <c r="P1130" t="s">
        <v>1002</v>
      </c>
      <c r="Q1130" t="s">
        <v>3711</v>
      </c>
      <c r="R1130">
        <v>1990</v>
      </c>
      <c r="S1130" t="s">
        <v>1412</v>
      </c>
      <c r="T1130" t="s">
        <v>3712</v>
      </c>
      <c r="U1130">
        <v>6</v>
      </c>
      <c r="V1130" t="s">
        <v>1138</v>
      </c>
      <c r="W1130" t="s">
        <v>1127</v>
      </c>
      <c r="X1130" t="s">
        <v>3713</v>
      </c>
      <c r="Y1130">
        <v>1</v>
      </c>
      <c r="Z1130" t="s">
        <v>1132</v>
      </c>
      <c r="AA1130">
        <v>28457</v>
      </c>
      <c r="AB1130">
        <v>413</v>
      </c>
      <c r="AD1130">
        <v>0</v>
      </c>
      <c r="AE1130">
        <v>0</v>
      </c>
      <c r="AF1130">
        <v>1223354</v>
      </c>
      <c r="AG1130">
        <v>1252224</v>
      </c>
    </row>
    <row r="1131" spans="1:33" hidden="1" x14ac:dyDescent="0.25">
      <c r="A1131" t="s">
        <v>1723</v>
      </c>
      <c r="B1131" t="s">
        <v>695</v>
      </c>
      <c r="C1131" t="s">
        <v>163</v>
      </c>
      <c r="D1131" t="s">
        <v>1117</v>
      </c>
      <c r="E1131">
        <v>1989</v>
      </c>
      <c r="F1131" t="s">
        <v>695</v>
      </c>
      <c r="G1131" t="s">
        <v>846</v>
      </c>
      <c r="H1131" t="s">
        <v>2445</v>
      </c>
      <c r="I1131" t="s">
        <v>2446</v>
      </c>
      <c r="J1131" t="s">
        <v>1120</v>
      </c>
      <c r="K1131" t="s">
        <v>1121</v>
      </c>
      <c r="L1131" t="s">
        <v>993</v>
      </c>
      <c r="M1131" t="s">
        <v>695</v>
      </c>
      <c r="N1131" t="s">
        <v>2445</v>
      </c>
      <c r="O1131" t="s">
        <v>2446</v>
      </c>
      <c r="P1131" t="s">
        <v>1002</v>
      </c>
      <c r="Q1131" t="s">
        <v>3714</v>
      </c>
      <c r="R1131">
        <v>1990</v>
      </c>
      <c r="S1131" t="s">
        <v>1412</v>
      </c>
      <c r="T1131" t="s">
        <v>3712</v>
      </c>
      <c r="U1131">
        <v>6</v>
      </c>
      <c r="V1131" t="s">
        <v>1138</v>
      </c>
      <c r="W1131" t="s">
        <v>1127</v>
      </c>
      <c r="X1131" t="s">
        <v>3715</v>
      </c>
      <c r="Y1131">
        <v>1</v>
      </c>
      <c r="Z1131" t="s">
        <v>1132</v>
      </c>
      <c r="AA1131">
        <v>28458</v>
      </c>
      <c r="AB1131">
        <v>413</v>
      </c>
      <c r="AD1131">
        <v>0</v>
      </c>
      <c r="AE1131">
        <v>0</v>
      </c>
      <c r="AF1131">
        <v>1223355</v>
      </c>
      <c r="AG1131">
        <v>1252226</v>
      </c>
    </row>
    <row r="1132" spans="1:33" hidden="1" x14ac:dyDescent="0.25">
      <c r="A1132" t="s">
        <v>1723</v>
      </c>
      <c r="B1132" t="s">
        <v>695</v>
      </c>
      <c r="C1132" t="s">
        <v>163</v>
      </c>
      <c r="D1132" t="s">
        <v>1117</v>
      </c>
      <c r="E1132">
        <v>1989</v>
      </c>
      <c r="F1132" t="s">
        <v>695</v>
      </c>
      <c r="G1132" t="s">
        <v>846</v>
      </c>
      <c r="H1132" t="s">
        <v>2445</v>
      </c>
      <c r="I1132" t="s">
        <v>2446</v>
      </c>
      <c r="J1132" t="s">
        <v>1120</v>
      </c>
      <c r="K1132" t="s">
        <v>1121</v>
      </c>
      <c r="L1132" t="s">
        <v>993</v>
      </c>
      <c r="M1132" t="s">
        <v>695</v>
      </c>
      <c r="N1132" t="s">
        <v>2445</v>
      </c>
      <c r="O1132" t="s">
        <v>2446</v>
      </c>
      <c r="P1132" t="s">
        <v>996</v>
      </c>
      <c r="Q1132" t="s">
        <v>3716</v>
      </c>
      <c r="R1132">
        <v>1990</v>
      </c>
      <c r="S1132" t="s">
        <v>3717</v>
      </c>
      <c r="T1132" t="s">
        <v>3717</v>
      </c>
      <c r="U1132">
        <v>0.61</v>
      </c>
      <c r="V1132" t="s">
        <v>1138</v>
      </c>
      <c r="W1132" t="s">
        <v>1127</v>
      </c>
      <c r="X1132" t="s">
        <v>3718</v>
      </c>
      <c r="Y1132">
        <v>1</v>
      </c>
      <c r="AA1132">
        <v>0</v>
      </c>
      <c r="AB1132">
        <v>0</v>
      </c>
      <c r="AD1132">
        <v>0</v>
      </c>
      <c r="AE1132">
        <v>0</v>
      </c>
      <c r="AF1132">
        <v>862104</v>
      </c>
      <c r="AG1132">
        <v>862104</v>
      </c>
    </row>
    <row r="1133" spans="1:33" hidden="1" x14ac:dyDescent="0.25">
      <c r="A1133" t="s">
        <v>1723</v>
      </c>
      <c r="B1133" t="s">
        <v>695</v>
      </c>
      <c r="C1133" t="s">
        <v>163</v>
      </c>
      <c r="D1133" t="s">
        <v>1117</v>
      </c>
      <c r="E1133">
        <v>1989</v>
      </c>
      <c r="F1133" t="s">
        <v>695</v>
      </c>
      <c r="G1133" t="s">
        <v>846</v>
      </c>
      <c r="H1133" t="s">
        <v>2445</v>
      </c>
      <c r="I1133" t="s">
        <v>2446</v>
      </c>
      <c r="J1133" t="s">
        <v>1120</v>
      </c>
      <c r="K1133" t="s">
        <v>1121</v>
      </c>
      <c r="L1133" t="s">
        <v>993</v>
      </c>
      <c r="M1133" t="s">
        <v>695</v>
      </c>
      <c r="N1133" t="s">
        <v>2445</v>
      </c>
      <c r="O1133" t="s">
        <v>2446</v>
      </c>
      <c r="P1133" t="s">
        <v>996</v>
      </c>
      <c r="Q1133" t="s">
        <v>3719</v>
      </c>
      <c r="R1133">
        <v>1990</v>
      </c>
      <c r="S1133" t="s">
        <v>3709</v>
      </c>
      <c r="T1133" t="s">
        <v>3709</v>
      </c>
      <c r="U1133">
        <v>1.64</v>
      </c>
      <c r="V1133" t="s">
        <v>1138</v>
      </c>
      <c r="W1133" t="s">
        <v>1127</v>
      </c>
      <c r="X1133" t="s">
        <v>3720</v>
      </c>
      <c r="Y1133">
        <v>1</v>
      </c>
      <c r="AA1133">
        <v>0</v>
      </c>
      <c r="AB1133">
        <v>0</v>
      </c>
      <c r="AD1133">
        <v>0</v>
      </c>
      <c r="AE1133">
        <v>0</v>
      </c>
      <c r="AF1133">
        <v>400000</v>
      </c>
      <c r="AG1133">
        <v>400000</v>
      </c>
    </row>
    <row r="1134" spans="1:33" hidden="1" x14ac:dyDescent="0.25">
      <c r="A1134" t="s">
        <v>1723</v>
      </c>
      <c r="B1134" t="s">
        <v>695</v>
      </c>
      <c r="C1134" t="s">
        <v>163</v>
      </c>
      <c r="D1134" t="s">
        <v>1117</v>
      </c>
      <c r="E1134">
        <v>1989</v>
      </c>
      <c r="F1134" t="s">
        <v>695</v>
      </c>
      <c r="G1134" t="s">
        <v>846</v>
      </c>
      <c r="H1134" t="s">
        <v>2445</v>
      </c>
      <c r="I1134" t="s">
        <v>2446</v>
      </c>
      <c r="J1134" t="s">
        <v>1120</v>
      </c>
      <c r="K1134" t="s">
        <v>1121</v>
      </c>
      <c r="L1134" t="s">
        <v>993</v>
      </c>
      <c r="M1134" t="s">
        <v>695</v>
      </c>
      <c r="N1134" t="s">
        <v>2445</v>
      </c>
      <c r="O1134" t="s">
        <v>2446</v>
      </c>
      <c r="P1134" t="s">
        <v>996</v>
      </c>
      <c r="Q1134" t="s">
        <v>3721</v>
      </c>
      <c r="R1134">
        <v>1990</v>
      </c>
      <c r="S1134" t="s">
        <v>3712</v>
      </c>
      <c r="T1134" t="s">
        <v>3712</v>
      </c>
      <c r="U1134">
        <v>4.3</v>
      </c>
      <c r="V1134" t="s">
        <v>1138</v>
      </c>
      <c r="W1134" t="s">
        <v>1127</v>
      </c>
      <c r="X1134" t="s">
        <v>3722</v>
      </c>
      <c r="Y1134">
        <v>1</v>
      </c>
      <c r="AA1134">
        <v>0</v>
      </c>
      <c r="AB1134">
        <v>0</v>
      </c>
      <c r="AD1134">
        <v>0</v>
      </c>
      <c r="AE1134">
        <v>0</v>
      </c>
      <c r="AF1134">
        <v>481694</v>
      </c>
      <c r="AG1134">
        <v>481694</v>
      </c>
    </row>
    <row r="1135" spans="1:33" x14ac:dyDescent="0.25">
      <c r="A1135" t="s">
        <v>1723</v>
      </c>
      <c r="B1135" t="s">
        <v>695</v>
      </c>
      <c r="C1135" t="s">
        <v>163</v>
      </c>
      <c r="D1135" t="s">
        <v>1117</v>
      </c>
      <c r="E1135">
        <v>2021</v>
      </c>
      <c r="F1135" t="s">
        <v>702</v>
      </c>
      <c r="G1135" t="s">
        <v>846</v>
      </c>
      <c r="H1135" t="s">
        <v>2445</v>
      </c>
      <c r="I1135" t="s">
        <v>2446</v>
      </c>
      <c r="J1135" t="s">
        <v>1120</v>
      </c>
      <c r="K1135" t="s">
        <v>1121</v>
      </c>
      <c r="L1135" t="s">
        <v>993</v>
      </c>
      <c r="M1135" t="s">
        <v>702</v>
      </c>
      <c r="N1135" t="s">
        <v>2445</v>
      </c>
      <c r="O1135" t="s">
        <v>2446</v>
      </c>
      <c r="P1135" t="s">
        <v>1002</v>
      </c>
      <c r="Q1135" t="s">
        <v>1012</v>
      </c>
      <c r="R1135">
        <v>2022</v>
      </c>
      <c r="S1135" t="s">
        <v>1006</v>
      </c>
      <c r="T1135" t="s">
        <v>1006</v>
      </c>
      <c r="U1135">
        <v>4.16</v>
      </c>
      <c r="V1135" t="s">
        <v>1126</v>
      </c>
      <c r="W1135" t="s">
        <v>1127</v>
      </c>
      <c r="Y1135">
        <v>1</v>
      </c>
      <c r="AA1135">
        <v>0</v>
      </c>
      <c r="AB1135">
        <v>0</v>
      </c>
      <c r="AC1135" t="s">
        <v>1132</v>
      </c>
      <c r="AD1135">
        <v>92679</v>
      </c>
      <c r="AE1135">
        <v>0</v>
      </c>
      <c r="AG1135">
        <v>92679</v>
      </c>
    </row>
    <row r="1136" spans="1:33" hidden="1" x14ac:dyDescent="0.25">
      <c r="A1136" t="s">
        <v>1723</v>
      </c>
      <c r="B1136" t="s">
        <v>695</v>
      </c>
      <c r="C1136" t="s">
        <v>163</v>
      </c>
      <c r="D1136" t="s">
        <v>1117</v>
      </c>
      <c r="E1136">
        <v>1990</v>
      </c>
      <c r="F1136" t="s">
        <v>695</v>
      </c>
      <c r="G1136" t="s">
        <v>846</v>
      </c>
      <c r="H1136" t="s">
        <v>2445</v>
      </c>
      <c r="I1136" t="s">
        <v>2446</v>
      </c>
      <c r="J1136" t="s">
        <v>1120</v>
      </c>
      <c r="K1136" t="s">
        <v>1121</v>
      </c>
      <c r="L1136" t="s">
        <v>3723</v>
      </c>
      <c r="M1136" t="s">
        <v>885</v>
      </c>
      <c r="N1136" t="s">
        <v>2445</v>
      </c>
      <c r="O1136" t="s">
        <v>2446</v>
      </c>
      <c r="P1136" t="s">
        <v>1083</v>
      </c>
      <c r="Q1136" t="s">
        <v>3724</v>
      </c>
      <c r="R1136">
        <v>1991</v>
      </c>
      <c r="S1136" t="s">
        <v>3175</v>
      </c>
      <c r="T1136" t="s">
        <v>3175</v>
      </c>
      <c r="U1136">
        <v>10.8</v>
      </c>
      <c r="V1136" t="s">
        <v>1138</v>
      </c>
      <c r="W1136" t="s">
        <v>1127</v>
      </c>
      <c r="X1136" t="s">
        <v>3725</v>
      </c>
      <c r="Y1136">
        <v>1</v>
      </c>
      <c r="Z1136" t="s">
        <v>1132</v>
      </c>
      <c r="AA1136">
        <v>5471</v>
      </c>
      <c r="AB1136">
        <v>73</v>
      </c>
      <c r="AD1136">
        <v>0</v>
      </c>
      <c r="AE1136">
        <v>0</v>
      </c>
      <c r="AF1136">
        <v>5440</v>
      </c>
      <c r="AG1136">
        <v>10984</v>
      </c>
    </row>
    <row r="1137" spans="1:33" hidden="1" x14ac:dyDescent="0.25">
      <c r="A1137" t="s">
        <v>1723</v>
      </c>
      <c r="B1137" t="s">
        <v>695</v>
      </c>
      <c r="C1137" t="s">
        <v>163</v>
      </c>
      <c r="D1137" t="s">
        <v>1117</v>
      </c>
      <c r="E1137">
        <v>1990</v>
      </c>
      <c r="F1137" t="s">
        <v>695</v>
      </c>
      <c r="G1137" t="s">
        <v>846</v>
      </c>
      <c r="H1137" t="s">
        <v>2445</v>
      </c>
      <c r="I1137" t="s">
        <v>2446</v>
      </c>
      <c r="J1137" t="s">
        <v>1120</v>
      </c>
      <c r="K1137" t="s">
        <v>1121</v>
      </c>
      <c r="L1137" t="s">
        <v>3723</v>
      </c>
      <c r="M1137" t="s">
        <v>885</v>
      </c>
      <c r="N1137" t="s">
        <v>2445</v>
      </c>
      <c r="O1137" t="s">
        <v>2446</v>
      </c>
      <c r="P1137" t="s">
        <v>1083</v>
      </c>
      <c r="Q1137" t="s">
        <v>3726</v>
      </c>
      <c r="R1137">
        <v>1991</v>
      </c>
      <c r="S1137" t="s">
        <v>3175</v>
      </c>
      <c r="T1137" t="s">
        <v>3175</v>
      </c>
      <c r="U1137">
        <v>10.8</v>
      </c>
      <c r="V1137" t="s">
        <v>1138</v>
      </c>
      <c r="W1137" t="s">
        <v>1127</v>
      </c>
      <c r="X1137" t="s">
        <v>3727</v>
      </c>
      <c r="Y1137">
        <v>1</v>
      </c>
      <c r="Z1137" t="s">
        <v>1132</v>
      </c>
      <c r="AA1137">
        <v>5509</v>
      </c>
      <c r="AB1137">
        <v>34</v>
      </c>
      <c r="AD1137">
        <v>0</v>
      </c>
      <c r="AE1137">
        <v>0</v>
      </c>
      <c r="AF1137">
        <v>5439</v>
      </c>
      <c r="AG1137">
        <v>10982</v>
      </c>
    </row>
    <row r="1138" spans="1:33" hidden="1" x14ac:dyDescent="0.25">
      <c r="A1138" t="s">
        <v>1723</v>
      </c>
      <c r="B1138" t="s">
        <v>695</v>
      </c>
      <c r="C1138" t="s">
        <v>163</v>
      </c>
      <c r="D1138" t="s">
        <v>1117</v>
      </c>
      <c r="E1138">
        <v>1990</v>
      </c>
      <c r="F1138" t="s">
        <v>695</v>
      </c>
      <c r="G1138" t="s">
        <v>846</v>
      </c>
      <c r="H1138" t="s">
        <v>2445</v>
      </c>
      <c r="I1138" t="s">
        <v>2446</v>
      </c>
      <c r="J1138" t="s">
        <v>1120</v>
      </c>
      <c r="K1138" t="s">
        <v>1121</v>
      </c>
      <c r="L1138" t="s">
        <v>3723</v>
      </c>
      <c r="M1138" t="s">
        <v>885</v>
      </c>
      <c r="N1138" t="s">
        <v>2445</v>
      </c>
      <c r="O1138" t="s">
        <v>2446</v>
      </c>
      <c r="P1138" t="s">
        <v>1083</v>
      </c>
      <c r="Q1138" t="s">
        <v>3728</v>
      </c>
      <c r="R1138">
        <v>1991</v>
      </c>
      <c r="S1138" t="s">
        <v>3175</v>
      </c>
      <c r="T1138" t="s">
        <v>3175</v>
      </c>
      <c r="U1138">
        <v>10.8</v>
      </c>
      <c r="V1138" t="s">
        <v>1138</v>
      </c>
      <c r="W1138" t="s">
        <v>1127</v>
      </c>
      <c r="X1138" t="s">
        <v>3729</v>
      </c>
      <c r="Y1138">
        <v>1</v>
      </c>
      <c r="Z1138" t="s">
        <v>1132</v>
      </c>
      <c r="AA1138">
        <v>5455</v>
      </c>
      <c r="AB1138">
        <v>75</v>
      </c>
      <c r="AD1138">
        <v>0</v>
      </c>
      <c r="AE1138">
        <v>0</v>
      </c>
      <c r="AF1138">
        <v>5425</v>
      </c>
      <c r="AG1138">
        <v>10955</v>
      </c>
    </row>
    <row r="1139" spans="1:33" hidden="1" x14ac:dyDescent="0.25">
      <c r="A1139" t="s">
        <v>1723</v>
      </c>
      <c r="B1139" t="s">
        <v>695</v>
      </c>
      <c r="C1139" t="s">
        <v>163</v>
      </c>
      <c r="D1139" t="s">
        <v>1117</v>
      </c>
      <c r="E1139">
        <v>1990</v>
      </c>
      <c r="F1139" t="s">
        <v>695</v>
      </c>
      <c r="G1139" t="s">
        <v>846</v>
      </c>
      <c r="H1139" t="s">
        <v>2445</v>
      </c>
      <c r="I1139" t="s">
        <v>2446</v>
      </c>
      <c r="J1139" t="s">
        <v>1120</v>
      </c>
      <c r="K1139" t="s">
        <v>1121</v>
      </c>
      <c r="L1139" t="s">
        <v>3723</v>
      </c>
      <c r="M1139" t="s">
        <v>885</v>
      </c>
      <c r="N1139" t="s">
        <v>2445</v>
      </c>
      <c r="O1139" t="s">
        <v>2446</v>
      </c>
      <c r="P1139" t="s">
        <v>1083</v>
      </c>
      <c r="Q1139" t="s">
        <v>3730</v>
      </c>
      <c r="R1139">
        <v>1991</v>
      </c>
      <c r="S1139" t="s">
        <v>2650</v>
      </c>
      <c r="T1139" t="s">
        <v>2650</v>
      </c>
      <c r="U1139">
        <v>11.7</v>
      </c>
      <c r="V1139" t="s">
        <v>1138</v>
      </c>
      <c r="W1139" t="s">
        <v>1127</v>
      </c>
      <c r="X1139" t="s">
        <v>3731</v>
      </c>
      <c r="Y1139">
        <v>1</v>
      </c>
      <c r="Z1139" t="s">
        <v>1132</v>
      </c>
      <c r="AA1139">
        <v>5653</v>
      </c>
      <c r="AB1139">
        <v>0</v>
      </c>
      <c r="AD1139">
        <v>0</v>
      </c>
      <c r="AE1139">
        <v>0</v>
      </c>
      <c r="AF1139">
        <v>2705</v>
      </c>
      <c r="AG1139">
        <v>8358</v>
      </c>
    </row>
    <row r="1140" spans="1:33" hidden="1" x14ac:dyDescent="0.25">
      <c r="A1140" t="s">
        <v>1723</v>
      </c>
      <c r="B1140" t="s">
        <v>695</v>
      </c>
      <c r="C1140" t="s">
        <v>163</v>
      </c>
      <c r="D1140" t="s">
        <v>1117</v>
      </c>
      <c r="E1140">
        <v>1990</v>
      </c>
      <c r="F1140" t="s">
        <v>695</v>
      </c>
      <c r="G1140" t="s">
        <v>846</v>
      </c>
      <c r="H1140" t="s">
        <v>2445</v>
      </c>
      <c r="I1140" t="s">
        <v>2446</v>
      </c>
      <c r="J1140" t="s">
        <v>1120</v>
      </c>
      <c r="K1140" t="s">
        <v>1121</v>
      </c>
      <c r="L1140" t="s">
        <v>3723</v>
      </c>
      <c r="M1140" t="s">
        <v>885</v>
      </c>
      <c r="N1140" t="s">
        <v>2445</v>
      </c>
      <c r="O1140" t="s">
        <v>2446</v>
      </c>
      <c r="P1140" t="s">
        <v>1083</v>
      </c>
      <c r="Q1140" t="s">
        <v>3732</v>
      </c>
      <c r="R1140">
        <v>1991</v>
      </c>
      <c r="S1140" t="s">
        <v>2650</v>
      </c>
      <c r="T1140" t="s">
        <v>2650</v>
      </c>
      <c r="U1140">
        <v>11.7</v>
      </c>
      <c r="V1140" t="s">
        <v>1138</v>
      </c>
      <c r="W1140" t="s">
        <v>1127</v>
      </c>
      <c r="X1140" t="s">
        <v>3733</v>
      </c>
      <c r="Y1140">
        <v>1</v>
      </c>
      <c r="Z1140" t="s">
        <v>1132</v>
      </c>
      <c r="AA1140">
        <v>5542</v>
      </c>
      <c r="AB1140">
        <v>0</v>
      </c>
      <c r="AD1140">
        <v>0</v>
      </c>
      <c r="AE1140">
        <v>0</v>
      </c>
      <c r="AF1140">
        <v>2652</v>
      </c>
      <c r="AG1140">
        <v>8194</v>
      </c>
    </row>
    <row r="1141" spans="1:33" hidden="1" x14ac:dyDescent="0.25">
      <c r="A1141" t="s">
        <v>1723</v>
      </c>
      <c r="B1141" t="s">
        <v>695</v>
      </c>
      <c r="C1141" t="s">
        <v>163</v>
      </c>
      <c r="D1141" t="s">
        <v>1117</v>
      </c>
      <c r="E1141">
        <v>1990</v>
      </c>
      <c r="F1141" t="s">
        <v>695</v>
      </c>
      <c r="G1141" t="s">
        <v>846</v>
      </c>
      <c r="H1141" t="s">
        <v>2445</v>
      </c>
      <c r="I1141" t="s">
        <v>2446</v>
      </c>
      <c r="J1141" t="s">
        <v>1120</v>
      </c>
      <c r="K1141" t="s">
        <v>1121</v>
      </c>
      <c r="L1141" t="s">
        <v>3723</v>
      </c>
      <c r="M1141" t="s">
        <v>885</v>
      </c>
      <c r="N1141" t="s">
        <v>2445</v>
      </c>
      <c r="O1141" t="s">
        <v>2446</v>
      </c>
      <c r="P1141" t="s">
        <v>1083</v>
      </c>
      <c r="Q1141" t="s">
        <v>3734</v>
      </c>
      <c r="R1141">
        <v>1991</v>
      </c>
      <c r="S1141" t="s">
        <v>2650</v>
      </c>
      <c r="T1141" t="s">
        <v>2650</v>
      </c>
      <c r="U1141">
        <v>11.7</v>
      </c>
      <c r="V1141" t="s">
        <v>1138</v>
      </c>
      <c r="W1141" t="s">
        <v>1127</v>
      </c>
      <c r="X1141" t="s">
        <v>3735</v>
      </c>
      <c r="Y1141">
        <v>1</v>
      </c>
      <c r="Z1141" t="s">
        <v>1132</v>
      </c>
      <c r="AA1141">
        <v>5541</v>
      </c>
      <c r="AB1141">
        <v>0</v>
      </c>
      <c r="AD1141">
        <v>0</v>
      </c>
      <c r="AE1141">
        <v>0</v>
      </c>
      <c r="AF1141">
        <v>2652</v>
      </c>
      <c r="AG1141">
        <v>8193</v>
      </c>
    </row>
    <row r="1142" spans="1:33" hidden="1" x14ac:dyDescent="0.25">
      <c r="A1142" t="s">
        <v>1723</v>
      </c>
      <c r="B1142" t="s">
        <v>695</v>
      </c>
      <c r="C1142" t="s">
        <v>163</v>
      </c>
      <c r="D1142" t="s">
        <v>1117</v>
      </c>
      <c r="E1142">
        <v>1990</v>
      </c>
      <c r="F1142" t="s">
        <v>695</v>
      </c>
      <c r="G1142" t="s">
        <v>846</v>
      </c>
      <c r="H1142" t="s">
        <v>2445</v>
      </c>
      <c r="I1142" t="s">
        <v>2446</v>
      </c>
      <c r="J1142" t="s">
        <v>1120</v>
      </c>
      <c r="K1142" t="s">
        <v>1121</v>
      </c>
      <c r="L1142" t="s">
        <v>3723</v>
      </c>
      <c r="M1142" t="s">
        <v>885</v>
      </c>
      <c r="N1142" t="s">
        <v>2445</v>
      </c>
      <c r="O1142" t="s">
        <v>2446</v>
      </c>
      <c r="P1142" t="s">
        <v>1083</v>
      </c>
      <c r="Q1142" t="s">
        <v>3736</v>
      </c>
      <c r="R1142">
        <v>1991</v>
      </c>
      <c r="S1142" t="s">
        <v>3175</v>
      </c>
      <c r="T1142" t="s">
        <v>3175</v>
      </c>
      <c r="U1142">
        <v>11.2</v>
      </c>
      <c r="V1142" t="s">
        <v>1138</v>
      </c>
      <c r="W1142" t="s">
        <v>1127</v>
      </c>
      <c r="X1142" t="s">
        <v>3737</v>
      </c>
      <c r="Y1142">
        <v>1</v>
      </c>
      <c r="Z1142" t="s">
        <v>1132</v>
      </c>
      <c r="AA1142">
        <v>5558</v>
      </c>
      <c r="AB1142">
        <v>0</v>
      </c>
      <c r="AD1142">
        <v>0</v>
      </c>
      <c r="AE1142">
        <v>0</v>
      </c>
      <c r="AF1142">
        <v>5385</v>
      </c>
      <c r="AG1142">
        <v>10943</v>
      </c>
    </row>
    <row r="1143" spans="1:33" hidden="1" x14ac:dyDescent="0.25">
      <c r="A1143" t="s">
        <v>1723</v>
      </c>
      <c r="B1143" t="s">
        <v>695</v>
      </c>
      <c r="C1143" t="s">
        <v>163</v>
      </c>
      <c r="D1143" t="s">
        <v>1117</v>
      </c>
      <c r="E1143">
        <v>1990</v>
      </c>
      <c r="F1143" t="s">
        <v>695</v>
      </c>
      <c r="G1143" t="s">
        <v>846</v>
      </c>
      <c r="H1143" t="s">
        <v>2445</v>
      </c>
      <c r="I1143" t="s">
        <v>2446</v>
      </c>
      <c r="J1143" t="s">
        <v>1120</v>
      </c>
      <c r="K1143" t="s">
        <v>1121</v>
      </c>
      <c r="L1143" t="s">
        <v>3723</v>
      </c>
      <c r="M1143" t="s">
        <v>885</v>
      </c>
      <c r="N1143" t="s">
        <v>2445</v>
      </c>
      <c r="O1143" t="s">
        <v>2446</v>
      </c>
      <c r="P1143" t="s">
        <v>1083</v>
      </c>
      <c r="Q1143" t="s">
        <v>3738</v>
      </c>
      <c r="R1143">
        <v>1991</v>
      </c>
      <c r="S1143" t="s">
        <v>2650</v>
      </c>
      <c r="T1143" t="s">
        <v>2650</v>
      </c>
      <c r="U1143">
        <v>11.7</v>
      </c>
      <c r="V1143" t="s">
        <v>1138</v>
      </c>
      <c r="W1143" t="s">
        <v>1127</v>
      </c>
      <c r="X1143" t="s">
        <v>3739</v>
      </c>
      <c r="Y1143">
        <v>1</v>
      </c>
      <c r="Z1143" t="s">
        <v>1132</v>
      </c>
      <c r="AA1143">
        <v>5530</v>
      </c>
      <c r="AB1143">
        <v>0</v>
      </c>
      <c r="AD1143">
        <v>0</v>
      </c>
      <c r="AE1143">
        <v>0</v>
      </c>
      <c r="AF1143">
        <v>2648</v>
      </c>
      <c r="AG1143">
        <v>8178</v>
      </c>
    </row>
    <row r="1144" spans="1:33" hidden="1" x14ac:dyDescent="0.25">
      <c r="A1144" t="s">
        <v>1723</v>
      </c>
      <c r="B1144" t="s">
        <v>695</v>
      </c>
      <c r="C1144" t="s">
        <v>163</v>
      </c>
      <c r="D1144" t="s">
        <v>1117</v>
      </c>
      <c r="E1144">
        <v>1990</v>
      </c>
      <c r="F1144" t="s">
        <v>695</v>
      </c>
      <c r="G1144" t="s">
        <v>846</v>
      </c>
      <c r="H1144" t="s">
        <v>2445</v>
      </c>
      <c r="I1144" t="s">
        <v>2446</v>
      </c>
      <c r="J1144" t="s">
        <v>1120</v>
      </c>
      <c r="K1144" t="s">
        <v>1121</v>
      </c>
      <c r="L1144" t="s">
        <v>3723</v>
      </c>
      <c r="M1144" t="s">
        <v>885</v>
      </c>
      <c r="N1144" t="s">
        <v>2445</v>
      </c>
      <c r="O1144" t="s">
        <v>2446</v>
      </c>
      <c r="P1144" t="s">
        <v>1083</v>
      </c>
      <c r="Q1144" t="s">
        <v>3740</v>
      </c>
      <c r="R1144">
        <v>1991</v>
      </c>
      <c r="S1144" t="s">
        <v>3175</v>
      </c>
      <c r="T1144" t="s">
        <v>3175</v>
      </c>
      <c r="U1144">
        <v>11.2</v>
      </c>
      <c r="V1144" t="s">
        <v>1138</v>
      </c>
      <c r="W1144" t="s">
        <v>1127</v>
      </c>
      <c r="X1144" t="s">
        <v>3741</v>
      </c>
      <c r="Y1144">
        <v>1</v>
      </c>
      <c r="Z1144" t="s">
        <v>1132</v>
      </c>
      <c r="AA1144">
        <v>5461</v>
      </c>
      <c r="AB1144">
        <v>80</v>
      </c>
      <c r="AD1144">
        <v>0</v>
      </c>
      <c r="AE1144">
        <v>0</v>
      </c>
      <c r="AF1144">
        <v>5368</v>
      </c>
      <c r="AG1144">
        <v>10909</v>
      </c>
    </row>
    <row r="1145" spans="1:33" hidden="1" x14ac:dyDescent="0.25">
      <c r="A1145" t="s">
        <v>1723</v>
      </c>
      <c r="B1145" t="s">
        <v>695</v>
      </c>
      <c r="C1145" t="s">
        <v>163</v>
      </c>
      <c r="D1145" t="s">
        <v>1117</v>
      </c>
      <c r="E1145">
        <v>1990</v>
      </c>
      <c r="F1145" t="s">
        <v>695</v>
      </c>
      <c r="G1145" t="s">
        <v>846</v>
      </c>
      <c r="H1145" t="s">
        <v>2445</v>
      </c>
      <c r="I1145" t="s">
        <v>2446</v>
      </c>
      <c r="J1145" t="s">
        <v>1120</v>
      </c>
      <c r="K1145" t="s">
        <v>1121</v>
      </c>
      <c r="L1145" t="s">
        <v>3723</v>
      </c>
      <c r="M1145" t="s">
        <v>885</v>
      </c>
      <c r="N1145" t="s">
        <v>2445</v>
      </c>
      <c r="O1145" t="s">
        <v>2446</v>
      </c>
      <c r="P1145" t="s">
        <v>1083</v>
      </c>
      <c r="Q1145" t="s">
        <v>3742</v>
      </c>
      <c r="R1145">
        <v>1991</v>
      </c>
      <c r="S1145" t="s">
        <v>3175</v>
      </c>
      <c r="T1145" t="s">
        <v>3175</v>
      </c>
      <c r="U1145">
        <v>11.2</v>
      </c>
      <c r="V1145" t="s">
        <v>1138</v>
      </c>
      <c r="W1145" t="s">
        <v>1127</v>
      </c>
      <c r="X1145" t="s">
        <v>3743</v>
      </c>
      <c r="Y1145">
        <v>1</v>
      </c>
      <c r="Z1145" t="s">
        <v>1132</v>
      </c>
      <c r="AA1145">
        <v>5497</v>
      </c>
      <c r="AB1145">
        <v>0</v>
      </c>
      <c r="AD1145">
        <v>0</v>
      </c>
      <c r="AE1145">
        <v>0</v>
      </c>
      <c r="AF1145">
        <v>5325</v>
      </c>
      <c r="AG1145">
        <v>10822</v>
      </c>
    </row>
    <row r="1146" spans="1:33" hidden="1" x14ac:dyDescent="0.25">
      <c r="A1146" t="s">
        <v>1723</v>
      </c>
      <c r="B1146" t="s">
        <v>695</v>
      </c>
      <c r="C1146" t="s">
        <v>163</v>
      </c>
      <c r="D1146" t="s">
        <v>1117</v>
      </c>
      <c r="E1146">
        <v>1990</v>
      </c>
      <c r="F1146" t="s">
        <v>695</v>
      </c>
      <c r="G1146" t="s">
        <v>846</v>
      </c>
      <c r="H1146" t="s">
        <v>2445</v>
      </c>
      <c r="I1146" t="s">
        <v>2446</v>
      </c>
      <c r="J1146" t="s">
        <v>1120</v>
      </c>
      <c r="K1146" t="s">
        <v>1121</v>
      </c>
      <c r="L1146" t="s">
        <v>993</v>
      </c>
      <c r="M1146" t="s">
        <v>695</v>
      </c>
      <c r="N1146" t="s">
        <v>2445</v>
      </c>
      <c r="O1146" t="s">
        <v>2446</v>
      </c>
      <c r="P1146" t="s">
        <v>1002</v>
      </c>
      <c r="Q1146" t="s">
        <v>3744</v>
      </c>
      <c r="R1146">
        <v>1991</v>
      </c>
      <c r="S1146" t="s">
        <v>3745</v>
      </c>
      <c r="T1146" t="s">
        <v>3746</v>
      </c>
      <c r="U1146">
        <v>5</v>
      </c>
      <c r="V1146" t="s">
        <v>1138</v>
      </c>
      <c r="W1146" t="s">
        <v>1127</v>
      </c>
      <c r="X1146" t="s">
        <v>3747</v>
      </c>
      <c r="Y1146">
        <v>1</v>
      </c>
      <c r="Z1146" t="s">
        <v>1132</v>
      </c>
      <c r="AA1146">
        <v>26078</v>
      </c>
      <c r="AB1146">
        <v>42</v>
      </c>
      <c r="AD1146">
        <v>0</v>
      </c>
      <c r="AE1146">
        <v>0</v>
      </c>
      <c r="AF1146">
        <v>558767</v>
      </c>
      <c r="AG1146">
        <v>584887</v>
      </c>
    </row>
    <row r="1147" spans="1:33" hidden="1" x14ac:dyDescent="0.25">
      <c r="A1147" t="s">
        <v>1723</v>
      </c>
      <c r="B1147" t="s">
        <v>695</v>
      </c>
      <c r="C1147" t="s">
        <v>163</v>
      </c>
      <c r="D1147" t="s">
        <v>1117</v>
      </c>
      <c r="E1147">
        <v>1990</v>
      </c>
      <c r="F1147" t="s">
        <v>695</v>
      </c>
      <c r="G1147" t="s">
        <v>846</v>
      </c>
      <c r="H1147" t="s">
        <v>2445</v>
      </c>
      <c r="I1147" t="s">
        <v>2446</v>
      </c>
      <c r="J1147" t="s">
        <v>1120</v>
      </c>
      <c r="K1147" t="s">
        <v>1121</v>
      </c>
      <c r="L1147" t="s">
        <v>993</v>
      </c>
      <c r="M1147" t="s">
        <v>695</v>
      </c>
      <c r="N1147" t="s">
        <v>2445</v>
      </c>
      <c r="O1147" t="s">
        <v>2446</v>
      </c>
      <c r="P1147" t="s">
        <v>1002</v>
      </c>
      <c r="Q1147" t="s">
        <v>3748</v>
      </c>
      <c r="R1147">
        <v>1991</v>
      </c>
      <c r="S1147" t="s">
        <v>3745</v>
      </c>
      <c r="T1147" t="s">
        <v>3746</v>
      </c>
      <c r="U1147">
        <v>5.5</v>
      </c>
      <c r="V1147" t="s">
        <v>1138</v>
      </c>
      <c r="W1147" t="s">
        <v>1127</v>
      </c>
      <c r="X1147" t="s">
        <v>3749</v>
      </c>
      <c r="Y1147">
        <v>1</v>
      </c>
      <c r="Z1147" t="s">
        <v>1132</v>
      </c>
      <c r="AA1147">
        <v>27164</v>
      </c>
      <c r="AB1147">
        <v>467</v>
      </c>
      <c r="AD1147">
        <v>0</v>
      </c>
      <c r="AE1147">
        <v>0</v>
      </c>
      <c r="AF1147">
        <v>546856</v>
      </c>
      <c r="AG1147">
        <v>574487</v>
      </c>
    </row>
    <row r="1148" spans="1:33" hidden="1" x14ac:dyDescent="0.25">
      <c r="A1148" t="s">
        <v>1723</v>
      </c>
      <c r="B1148" t="s">
        <v>695</v>
      </c>
      <c r="C1148" t="s">
        <v>163</v>
      </c>
      <c r="D1148" t="s">
        <v>1117</v>
      </c>
      <c r="E1148">
        <v>1990</v>
      </c>
      <c r="F1148" t="s">
        <v>695</v>
      </c>
      <c r="G1148" t="s">
        <v>846</v>
      </c>
      <c r="H1148" t="s">
        <v>2445</v>
      </c>
      <c r="I1148" t="s">
        <v>2446</v>
      </c>
      <c r="J1148" t="s">
        <v>1120</v>
      </c>
      <c r="K1148" t="s">
        <v>1121</v>
      </c>
      <c r="L1148" t="s">
        <v>993</v>
      </c>
      <c r="M1148" t="s">
        <v>695</v>
      </c>
      <c r="N1148" t="s">
        <v>2445</v>
      </c>
      <c r="O1148" t="s">
        <v>2446</v>
      </c>
      <c r="P1148" t="s">
        <v>1002</v>
      </c>
      <c r="Q1148" t="s">
        <v>3750</v>
      </c>
      <c r="R1148">
        <v>1991</v>
      </c>
      <c r="S1148" t="s">
        <v>3745</v>
      </c>
      <c r="T1148" t="s">
        <v>3746</v>
      </c>
      <c r="U1148">
        <v>5.2</v>
      </c>
      <c r="V1148" t="s">
        <v>1138</v>
      </c>
      <c r="W1148" t="s">
        <v>1127</v>
      </c>
      <c r="X1148" t="s">
        <v>3751</v>
      </c>
      <c r="Y1148">
        <v>1</v>
      </c>
      <c r="Z1148" t="s">
        <v>1132</v>
      </c>
      <c r="AA1148">
        <v>27738</v>
      </c>
      <c r="AB1148">
        <v>86</v>
      </c>
      <c r="AD1148">
        <v>0</v>
      </c>
      <c r="AE1148">
        <v>0</v>
      </c>
      <c r="AF1148">
        <v>565143</v>
      </c>
      <c r="AG1148">
        <v>592967</v>
      </c>
    </row>
    <row r="1149" spans="1:33" hidden="1" x14ac:dyDescent="0.25">
      <c r="A1149" t="s">
        <v>1723</v>
      </c>
      <c r="B1149" t="s">
        <v>695</v>
      </c>
      <c r="C1149" t="s">
        <v>163</v>
      </c>
      <c r="D1149" t="s">
        <v>1117</v>
      </c>
      <c r="E1149">
        <v>1990</v>
      </c>
      <c r="F1149" t="s">
        <v>695</v>
      </c>
      <c r="G1149" t="s">
        <v>846</v>
      </c>
      <c r="H1149" t="s">
        <v>2445</v>
      </c>
      <c r="I1149" t="s">
        <v>2446</v>
      </c>
      <c r="J1149" t="s">
        <v>1120</v>
      </c>
      <c r="K1149" t="s">
        <v>1121</v>
      </c>
      <c r="L1149" t="s">
        <v>993</v>
      </c>
      <c r="M1149" t="s">
        <v>695</v>
      </c>
      <c r="N1149" t="s">
        <v>2445</v>
      </c>
      <c r="O1149" t="s">
        <v>2446</v>
      </c>
      <c r="P1149" t="s">
        <v>1002</v>
      </c>
      <c r="Q1149" t="s">
        <v>3752</v>
      </c>
      <c r="R1149">
        <v>1991</v>
      </c>
      <c r="S1149" t="s">
        <v>3753</v>
      </c>
      <c r="T1149" t="s">
        <v>3754</v>
      </c>
      <c r="U1149">
        <v>10.4</v>
      </c>
      <c r="V1149" t="s">
        <v>1138</v>
      </c>
      <c r="W1149" t="s">
        <v>1127</v>
      </c>
      <c r="X1149" t="s">
        <v>3755</v>
      </c>
      <c r="Y1149">
        <v>1</v>
      </c>
      <c r="Z1149" t="s">
        <v>1132</v>
      </c>
      <c r="AA1149">
        <v>55109</v>
      </c>
      <c r="AB1149">
        <v>122</v>
      </c>
      <c r="AD1149">
        <v>0</v>
      </c>
      <c r="AE1149">
        <v>0</v>
      </c>
      <c r="AF1149">
        <v>1465005</v>
      </c>
      <c r="AG1149">
        <v>1520236</v>
      </c>
    </row>
    <row r="1150" spans="1:33" hidden="1" x14ac:dyDescent="0.25">
      <c r="A1150" t="s">
        <v>1723</v>
      </c>
      <c r="B1150" t="s">
        <v>695</v>
      </c>
      <c r="C1150" t="s">
        <v>163</v>
      </c>
      <c r="D1150" t="s">
        <v>1117</v>
      </c>
      <c r="E1150">
        <v>1990</v>
      </c>
      <c r="F1150" t="s">
        <v>695</v>
      </c>
      <c r="G1150" t="s">
        <v>846</v>
      </c>
      <c r="H1150" t="s">
        <v>2445</v>
      </c>
      <c r="I1150" t="s">
        <v>2446</v>
      </c>
      <c r="J1150" t="s">
        <v>1120</v>
      </c>
      <c r="K1150" t="s">
        <v>1121</v>
      </c>
      <c r="L1150" t="s">
        <v>993</v>
      </c>
      <c r="M1150" t="s">
        <v>695</v>
      </c>
      <c r="N1150" t="s">
        <v>2445</v>
      </c>
      <c r="O1150" t="s">
        <v>2446</v>
      </c>
      <c r="P1150" t="s">
        <v>1002</v>
      </c>
      <c r="Q1150" t="s">
        <v>3756</v>
      </c>
      <c r="R1150">
        <v>1991</v>
      </c>
      <c r="S1150" t="s">
        <v>3757</v>
      </c>
      <c r="T1150" t="s">
        <v>1841</v>
      </c>
      <c r="U1150">
        <v>5.7</v>
      </c>
      <c r="V1150" t="s">
        <v>1138</v>
      </c>
      <c r="W1150" t="s">
        <v>1127</v>
      </c>
      <c r="X1150" t="s">
        <v>3758</v>
      </c>
      <c r="Y1150">
        <v>1</v>
      </c>
      <c r="Z1150" t="s">
        <v>1132</v>
      </c>
      <c r="AA1150">
        <v>54724</v>
      </c>
      <c r="AB1150">
        <v>148</v>
      </c>
      <c r="AD1150">
        <v>0</v>
      </c>
      <c r="AE1150">
        <v>0</v>
      </c>
      <c r="AF1150">
        <v>2082155</v>
      </c>
      <c r="AG1150">
        <v>2137027</v>
      </c>
    </row>
    <row r="1151" spans="1:33" hidden="1" x14ac:dyDescent="0.25">
      <c r="A1151" t="s">
        <v>1723</v>
      </c>
      <c r="B1151" t="s">
        <v>695</v>
      </c>
      <c r="C1151" t="s">
        <v>163</v>
      </c>
      <c r="D1151" t="s">
        <v>1117</v>
      </c>
      <c r="E1151">
        <v>1990</v>
      </c>
      <c r="F1151" t="s">
        <v>695</v>
      </c>
      <c r="G1151" t="s">
        <v>846</v>
      </c>
      <c r="H1151" t="s">
        <v>2445</v>
      </c>
      <c r="I1151" t="s">
        <v>2446</v>
      </c>
      <c r="J1151" t="s">
        <v>1120</v>
      </c>
      <c r="K1151" t="s">
        <v>1121</v>
      </c>
      <c r="L1151" t="s">
        <v>993</v>
      </c>
      <c r="M1151" t="s">
        <v>695</v>
      </c>
      <c r="N1151" t="s">
        <v>2445</v>
      </c>
      <c r="O1151" t="s">
        <v>2446</v>
      </c>
      <c r="P1151" t="s">
        <v>996</v>
      </c>
      <c r="Q1151" t="s">
        <v>3759</v>
      </c>
      <c r="R1151">
        <v>1991</v>
      </c>
      <c r="S1151" t="s">
        <v>3760</v>
      </c>
      <c r="T1151" t="s">
        <v>3761</v>
      </c>
      <c r="U1151">
        <v>2.5</v>
      </c>
      <c r="V1151" t="s">
        <v>1138</v>
      </c>
      <c r="W1151" t="s">
        <v>1127</v>
      </c>
      <c r="X1151" t="s">
        <v>3762</v>
      </c>
      <c r="Y1151">
        <v>1</v>
      </c>
      <c r="Z1151" t="s">
        <v>1132</v>
      </c>
      <c r="AA1151">
        <v>52645</v>
      </c>
      <c r="AB1151">
        <v>227</v>
      </c>
      <c r="AD1151">
        <v>0</v>
      </c>
      <c r="AE1151">
        <v>0</v>
      </c>
      <c r="AF1151">
        <v>2041273</v>
      </c>
      <c r="AG1151">
        <v>2094145</v>
      </c>
    </row>
    <row r="1152" spans="1:33" hidden="1" x14ac:dyDescent="0.25">
      <c r="A1152" t="s">
        <v>1723</v>
      </c>
      <c r="B1152" t="s">
        <v>695</v>
      </c>
      <c r="C1152" t="s">
        <v>163</v>
      </c>
      <c r="D1152" t="s">
        <v>1117</v>
      </c>
      <c r="E1152">
        <v>1990</v>
      </c>
      <c r="F1152" t="s">
        <v>695</v>
      </c>
      <c r="G1152" t="s">
        <v>846</v>
      </c>
      <c r="H1152" t="s">
        <v>2445</v>
      </c>
      <c r="I1152" t="s">
        <v>2446</v>
      </c>
      <c r="J1152" t="s">
        <v>1120</v>
      </c>
      <c r="K1152" t="s">
        <v>1121</v>
      </c>
      <c r="L1152" t="s">
        <v>993</v>
      </c>
      <c r="M1152" t="s">
        <v>695</v>
      </c>
      <c r="N1152" t="s">
        <v>2445</v>
      </c>
      <c r="O1152" t="s">
        <v>2446</v>
      </c>
      <c r="P1152" t="s">
        <v>1002</v>
      </c>
      <c r="Q1152" t="s">
        <v>3763</v>
      </c>
      <c r="R1152">
        <v>1991</v>
      </c>
      <c r="S1152" t="s">
        <v>1422</v>
      </c>
      <c r="T1152" t="s">
        <v>2650</v>
      </c>
      <c r="U1152">
        <v>12.1</v>
      </c>
      <c r="V1152" t="s">
        <v>1138</v>
      </c>
      <c r="W1152" t="s">
        <v>1127</v>
      </c>
      <c r="X1152" t="s">
        <v>3764</v>
      </c>
      <c r="Y1152">
        <v>1</v>
      </c>
      <c r="AA1152">
        <v>0</v>
      </c>
      <c r="AB1152">
        <v>0</v>
      </c>
      <c r="AD1152">
        <v>0</v>
      </c>
      <c r="AE1152">
        <v>0</v>
      </c>
      <c r="AF1152">
        <v>33249</v>
      </c>
      <c r="AG1152">
        <v>33249</v>
      </c>
    </row>
    <row r="1153" spans="1:33" x14ac:dyDescent="0.25">
      <c r="A1153" t="s">
        <v>1723</v>
      </c>
      <c r="B1153" t="s">
        <v>695</v>
      </c>
      <c r="C1153" t="s">
        <v>163</v>
      </c>
      <c r="D1153" t="s">
        <v>1117</v>
      </c>
      <c r="E1153">
        <v>2020</v>
      </c>
      <c r="F1153" t="s">
        <v>702</v>
      </c>
      <c r="G1153" t="s">
        <v>846</v>
      </c>
      <c r="H1153" t="s">
        <v>2445</v>
      </c>
      <c r="I1153" t="s">
        <v>2446</v>
      </c>
      <c r="J1153" t="s">
        <v>1120</v>
      </c>
      <c r="K1153" t="s">
        <v>1121</v>
      </c>
      <c r="L1153" t="s">
        <v>993</v>
      </c>
      <c r="M1153" t="s">
        <v>702</v>
      </c>
      <c r="N1153" t="s">
        <v>2445</v>
      </c>
      <c r="O1153" t="s">
        <v>2446</v>
      </c>
      <c r="P1153" t="s">
        <v>1002</v>
      </c>
      <c r="Q1153" t="s">
        <v>1014</v>
      </c>
      <c r="R1153">
        <v>2021</v>
      </c>
      <c r="S1153" t="s">
        <v>1015</v>
      </c>
      <c r="T1153" t="s">
        <v>1015</v>
      </c>
      <c r="U1153">
        <v>4.87</v>
      </c>
      <c r="V1153" t="s">
        <v>1126</v>
      </c>
      <c r="W1153" t="s">
        <v>1127</v>
      </c>
      <c r="Y1153">
        <v>1</v>
      </c>
      <c r="Z1153" t="s">
        <v>1132</v>
      </c>
      <c r="AA1153">
        <v>49901</v>
      </c>
      <c r="AB1153">
        <v>0</v>
      </c>
      <c r="AC1153" t="s">
        <v>1132</v>
      </c>
      <c r="AD1153">
        <v>15540</v>
      </c>
      <c r="AE1153">
        <v>0</v>
      </c>
      <c r="AG1153">
        <v>65441</v>
      </c>
    </row>
    <row r="1154" spans="1:33" hidden="1" x14ac:dyDescent="0.25">
      <c r="A1154" t="s">
        <v>1723</v>
      </c>
      <c r="B1154" t="s">
        <v>695</v>
      </c>
      <c r="C1154" t="s">
        <v>163</v>
      </c>
      <c r="D1154" t="s">
        <v>1117</v>
      </c>
      <c r="E1154">
        <v>1991</v>
      </c>
      <c r="F1154" t="s">
        <v>695</v>
      </c>
      <c r="G1154" t="s">
        <v>846</v>
      </c>
      <c r="H1154" t="s">
        <v>2445</v>
      </c>
      <c r="I1154" t="s">
        <v>2446</v>
      </c>
      <c r="J1154" t="s">
        <v>1120</v>
      </c>
      <c r="K1154" t="s">
        <v>1121</v>
      </c>
      <c r="L1154" t="s">
        <v>3723</v>
      </c>
      <c r="M1154" t="s">
        <v>885</v>
      </c>
      <c r="N1154" t="s">
        <v>2445</v>
      </c>
      <c r="O1154" t="s">
        <v>2446</v>
      </c>
      <c r="P1154" t="s">
        <v>1083</v>
      </c>
      <c r="Q1154" t="s">
        <v>3765</v>
      </c>
      <c r="R1154">
        <v>1992</v>
      </c>
      <c r="S1154" t="s">
        <v>3410</v>
      </c>
      <c r="T1154" t="s">
        <v>3410</v>
      </c>
      <c r="U1154">
        <v>8.8000000000000007</v>
      </c>
      <c r="V1154" t="s">
        <v>1138</v>
      </c>
      <c r="W1154" t="s">
        <v>1127</v>
      </c>
      <c r="X1154" t="s">
        <v>2640</v>
      </c>
      <c r="Y1154">
        <v>1</v>
      </c>
      <c r="Z1154" t="s">
        <v>1132</v>
      </c>
      <c r="AA1154">
        <v>32704</v>
      </c>
      <c r="AB1154">
        <v>0</v>
      </c>
      <c r="AD1154">
        <v>0</v>
      </c>
      <c r="AE1154">
        <v>0</v>
      </c>
      <c r="AF1154">
        <v>105596</v>
      </c>
      <c r="AG1154">
        <v>138300</v>
      </c>
    </row>
    <row r="1155" spans="1:33" hidden="1" x14ac:dyDescent="0.25">
      <c r="A1155" t="s">
        <v>1723</v>
      </c>
      <c r="B1155" t="s">
        <v>695</v>
      </c>
      <c r="C1155" t="s">
        <v>163</v>
      </c>
      <c r="D1155" t="s">
        <v>1117</v>
      </c>
      <c r="E1155">
        <v>1991</v>
      </c>
      <c r="F1155" t="s">
        <v>695</v>
      </c>
      <c r="G1155" t="s">
        <v>846</v>
      </c>
      <c r="H1155" t="s">
        <v>2445</v>
      </c>
      <c r="I1155" t="s">
        <v>2446</v>
      </c>
      <c r="J1155" t="s">
        <v>1120</v>
      </c>
      <c r="K1155" t="s">
        <v>1121</v>
      </c>
      <c r="L1155" t="s">
        <v>3723</v>
      </c>
      <c r="M1155" t="s">
        <v>885</v>
      </c>
      <c r="N1155" t="s">
        <v>2445</v>
      </c>
      <c r="O1155" t="s">
        <v>2446</v>
      </c>
      <c r="P1155" t="s">
        <v>1083</v>
      </c>
      <c r="Q1155" t="s">
        <v>3766</v>
      </c>
      <c r="R1155">
        <v>1992</v>
      </c>
      <c r="S1155" t="s">
        <v>3410</v>
      </c>
      <c r="T1155" t="s">
        <v>3410</v>
      </c>
      <c r="U1155">
        <v>8.3000000000000007</v>
      </c>
      <c r="V1155" t="s">
        <v>1138</v>
      </c>
      <c r="W1155" t="s">
        <v>1127</v>
      </c>
      <c r="X1155" t="s">
        <v>2640</v>
      </c>
      <c r="Y1155">
        <v>1</v>
      </c>
      <c r="Z1155" t="s">
        <v>1132</v>
      </c>
      <c r="AA1155">
        <v>32097</v>
      </c>
      <c r="AB1155">
        <v>0</v>
      </c>
      <c r="AD1155">
        <v>0</v>
      </c>
      <c r="AE1155">
        <v>0</v>
      </c>
      <c r="AF1155">
        <v>102362</v>
      </c>
      <c r="AG1155">
        <v>134459</v>
      </c>
    </row>
    <row r="1156" spans="1:33" hidden="1" x14ac:dyDescent="0.25">
      <c r="A1156" t="s">
        <v>1723</v>
      </c>
      <c r="B1156" t="s">
        <v>695</v>
      </c>
      <c r="C1156" t="s">
        <v>163</v>
      </c>
      <c r="D1156" t="s">
        <v>1117</v>
      </c>
      <c r="E1156">
        <v>1991</v>
      </c>
      <c r="F1156" t="s">
        <v>695</v>
      </c>
      <c r="G1156" t="s">
        <v>846</v>
      </c>
      <c r="H1156" t="s">
        <v>2445</v>
      </c>
      <c r="I1156" t="s">
        <v>2446</v>
      </c>
      <c r="J1156" t="s">
        <v>1120</v>
      </c>
      <c r="K1156" t="s">
        <v>1121</v>
      </c>
      <c r="L1156" t="s">
        <v>993</v>
      </c>
      <c r="M1156" t="s">
        <v>695</v>
      </c>
      <c r="N1156" t="s">
        <v>2445</v>
      </c>
      <c r="O1156" t="s">
        <v>2446</v>
      </c>
      <c r="P1156" t="s">
        <v>1002</v>
      </c>
      <c r="Q1156" t="s">
        <v>3767</v>
      </c>
      <c r="R1156">
        <v>1992</v>
      </c>
      <c r="S1156" t="s">
        <v>1866</v>
      </c>
      <c r="T1156" t="s">
        <v>3768</v>
      </c>
      <c r="U1156">
        <v>5.4</v>
      </c>
      <c r="V1156" t="s">
        <v>1138</v>
      </c>
      <c r="W1156" t="s">
        <v>1127</v>
      </c>
      <c r="X1156" t="s">
        <v>3769</v>
      </c>
      <c r="Y1156">
        <v>1</v>
      </c>
      <c r="Z1156" t="s">
        <v>1132</v>
      </c>
      <c r="AA1156">
        <v>22998</v>
      </c>
      <c r="AB1156">
        <v>0</v>
      </c>
      <c r="AD1156">
        <v>0</v>
      </c>
      <c r="AE1156">
        <v>0</v>
      </c>
      <c r="AF1156">
        <v>840143</v>
      </c>
      <c r="AG1156">
        <v>863141</v>
      </c>
    </row>
    <row r="1157" spans="1:33" hidden="1" x14ac:dyDescent="0.25">
      <c r="A1157" t="s">
        <v>1723</v>
      </c>
      <c r="B1157" t="s">
        <v>695</v>
      </c>
      <c r="C1157" t="s">
        <v>163</v>
      </c>
      <c r="D1157" t="s">
        <v>1117</v>
      </c>
      <c r="E1157">
        <v>1991</v>
      </c>
      <c r="F1157" t="s">
        <v>695</v>
      </c>
      <c r="G1157" t="s">
        <v>846</v>
      </c>
      <c r="H1157" t="s">
        <v>2445</v>
      </c>
      <c r="I1157" t="s">
        <v>2446</v>
      </c>
      <c r="J1157" t="s">
        <v>1120</v>
      </c>
      <c r="K1157" t="s">
        <v>1121</v>
      </c>
      <c r="L1157" t="s">
        <v>993</v>
      </c>
      <c r="M1157" t="s">
        <v>695</v>
      </c>
      <c r="N1157" t="s">
        <v>2445</v>
      </c>
      <c r="O1157" t="s">
        <v>2446</v>
      </c>
      <c r="P1157" t="s">
        <v>1002</v>
      </c>
      <c r="Q1157" t="s">
        <v>3770</v>
      </c>
      <c r="R1157">
        <v>1992</v>
      </c>
      <c r="S1157" t="s">
        <v>1866</v>
      </c>
      <c r="T1157" t="s">
        <v>3768</v>
      </c>
      <c r="U1157">
        <v>5.4</v>
      </c>
      <c r="V1157" t="s">
        <v>1138</v>
      </c>
      <c r="W1157" t="s">
        <v>1127</v>
      </c>
      <c r="X1157" t="s">
        <v>3771</v>
      </c>
      <c r="Y1157">
        <v>1</v>
      </c>
      <c r="Z1157" t="s">
        <v>1132</v>
      </c>
      <c r="AA1157">
        <v>31410</v>
      </c>
      <c r="AB1157">
        <v>0</v>
      </c>
      <c r="AD1157">
        <v>0</v>
      </c>
      <c r="AE1157">
        <v>0</v>
      </c>
      <c r="AF1157">
        <v>1147444</v>
      </c>
      <c r="AG1157">
        <v>1178854</v>
      </c>
    </row>
    <row r="1158" spans="1:33" hidden="1" x14ac:dyDescent="0.25">
      <c r="A1158" t="s">
        <v>1723</v>
      </c>
      <c r="B1158" t="s">
        <v>695</v>
      </c>
      <c r="C1158" t="s">
        <v>163</v>
      </c>
      <c r="D1158" t="s">
        <v>1117</v>
      </c>
      <c r="E1158">
        <v>1991</v>
      </c>
      <c r="F1158" t="s">
        <v>695</v>
      </c>
      <c r="G1158" t="s">
        <v>846</v>
      </c>
      <c r="H1158" t="s">
        <v>2445</v>
      </c>
      <c r="I1158" t="s">
        <v>2446</v>
      </c>
      <c r="J1158" t="s">
        <v>1120</v>
      </c>
      <c r="K1158" t="s">
        <v>1121</v>
      </c>
      <c r="L1158" t="s">
        <v>993</v>
      </c>
      <c r="M1158" t="s">
        <v>695</v>
      </c>
      <c r="N1158" t="s">
        <v>2445</v>
      </c>
      <c r="O1158" t="s">
        <v>2446</v>
      </c>
      <c r="P1158" t="s">
        <v>1002</v>
      </c>
      <c r="Q1158" t="s">
        <v>3772</v>
      </c>
      <c r="R1158">
        <v>1992</v>
      </c>
      <c r="S1158" t="s">
        <v>1866</v>
      </c>
      <c r="T1158" t="s">
        <v>3410</v>
      </c>
      <c r="U1158">
        <v>6.7</v>
      </c>
      <c r="V1158" t="s">
        <v>1138</v>
      </c>
      <c r="W1158" t="s">
        <v>1127</v>
      </c>
      <c r="X1158" t="s">
        <v>3773</v>
      </c>
      <c r="Y1158">
        <v>1</v>
      </c>
      <c r="Z1158" t="s">
        <v>1132</v>
      </c>
      <c r="AA1158">
        <v>29265</v>
      </c>
      <c r="AB1158">
        <v>0</v>
      </c>
      <c r="AD1158">
        <v>0</v>
      </c>
      <c r="AE1158">
        <v>0</v>
      </c>
      <c r="AF1158">
        <v>1400573</v>
      </c>
      <c r="AG1158">
        <v>1429838</v>
      </c>
    </row>
    <row r="1159" spans="1:33" hidden="1" x14ac:dyDescent="0.25">
      <c r="A1159" t="s">
        <v>1723</v>
      </c>
      <c r="B1159" t="s">
        <v>695</v>
      </c>
      <c r="C1159" t="s">
        <v>163</v>
      </c>
      <c r="D1159" t="s">
        <v>1117</v>
      </c>
      <c r="E1159">
        <v>1991</v>
      </c>
      <c r="F1159" t="s">
        <v>695</v>
      </c>
      <c r="G1159" t="s">
        <v>846</v>
      </c>
      <c r="H1159" t="s">
        <v>2445</v>
      </c>
      <c r="I1159" t="s">
        <v>2446</v>
      </c>
      <c r="J1159" t="s">
        <v>1120</v>
      </c>
      <c r="K1159" t="s">
        <v>1121</v>
      </c>
      <c r="L1159" t="s">
        <v>993</v>
      </c>
      <c r="M1159" t="s">
        <v>695</v>
      </c>
      <c r="N1159" t="s">
        <v>2445</v>
      </c>
      <c r="O1159" t="s">
        <v>2446</v>
      </c>
      <c r="P1159" t="s">
        <v>1002</v>
      </c>
      <c r="Q1159" t="s">
        <v>3774</v>
      </c>
      <c r="R1159">
        <v>1992</v>
      </c>
      <c r="S1159" t="s">
        <v>1866</v>
      </c>
      <c r="T1159" t="s">
        <v>3410</v>
      </c>
      <c r="U1159">
        <v>6.7</v>
      </c>
      <c r="V1159" t="s">
        <v>1138</v>
      </c>
      <c r="W1159" t="s">
        <v>1127</v>
      </c>
      <c r="X1159" t="s">
        <v>3775</v>
      </c>
      <c r="Y1159">
        <v>1</v>
      </c>
      <c r="Z1159" t="s">
        <v>1132</v>
      </c>
      <c r="AA1159">
        <v>23881</v>
      </c>
      <c r="AB1159">
        <v>0</v>
      </c>
      <c r="AD1159">
        <v>0</v>
      </c>
      <c r="AE1159">
        <v>0</v>
      </c>
      <c r="AF1159">
        <v>1142903</v>
      </c>
      <c r="AG1159">
        <v>1166784</v>
      </c>
    </row>
    <row r="1160" spans="1:33" hidden="1" x14ac:dyDescent="0.25">
      <c r="A1160" t="s">
        <v>1723</v>
      </c>
      <c r="B1160" t="s">
        <v>695</v>
      </c>
      <c r="C1160" t="s">
        <v>163</v>
      </c>
      <c r="D1160" t="s">
        <v>1117</v>
      </c>
      <c r="E1160">
        <v>1991</v>
      </c>
      <c r="F1160" t="s">
        <v>695</v>
      </c>
      <c r="G1160" t="s">
        <v>846</v>
      </c>
      <c r="H1160" t="s">
        <v>2445</v>
      </c>
      <c r="I1160" t="s">
        <v>2446</v>
      </c>
      <c r="J1160" t="s">
        <v>1120</v>
      </c>
      <c r="K1160" t="s">
        <v>1121</v>
      </c>
      <c r="L1160" t="s">
        <v>993</v>
      </c>
      <c r="M1160" t="s">
        <v>695</v>
      </c>
      <c r="N1160" t="s">
        <v>2445</v>
      </c>
      <c r="O1160" t="s">
        <v>2446</v>
      </c>
      <c r="P1160" t="s">
        <v>1002</v>
      </c>
      <c r="Q1160" t="s">
        <v>3776</v>
      </c>
      <c r="R1160">
        <v>1992</v>
      </c>
      <c r="S1160" t="s">
        <v>1866</v>
      </c>
      <c r="T1160" t="s">
        <v>3104</v>
      </c>
      <c r="U1160">
        <v>8.1</v>
      </c>
      <c r="V1160" t="s">
        <v>1138</v>
      </c>
      <c r="W1160" t="s">
        <v>1127</v>
      </c>
      <c r="X1160" t="s">
        <v>3777</v>
      </c>
      <c r="Y1160">
        <v>1</v>
      </c>
      <c r="Z1160" t="s">
        <v>1132</v>
      </c>
      <c r="AA1160">
        <v>26142</v>
      </c>
      <c r="AB1160">
        <v>0</v>
      </c>
      <c r="AD1160">
        <v>0</v>
      </c>
      <c r="AE1160">
        <v>0</v>
      </c>
      <c r="AF1160">
        <v>481846</v>
      </c>
      <c r="AG1160">
        <v>507988</v>
      </c>
    </row>
    <row r="1161" spans="1:33" hidden="1" x14ac:dyDescent="0.25">
      <c r="A1161" t="s">
        <v>1723</v>
      </c>
      <c r="B1161" t="s">
        <v>695</v>
      </c>
      <c r="C1161" t="s">
        <v>163</v>
      </c>
      <c r="D1161" t="s">
        <v>1117</v>
      </c>
      <c r="E1161">
        <v>1991</v>
      </c>
      <c r="F1161" t="s">
        <v>695</v>
      </c>
      <c r="G1161" t="s">
        <v>846</v>
      </c>
      <c r="H1161" t="s">
        <v>2445</v>
      </c>
      <c r="I1161" t="s">
        <v>2446</v>
      </c>
      <c r="J1161" t="s">
        <v>1120</v>
      </c>
      <c r="K1161" t="s">
        <v>1121</v>
      </c>
      <c r="L1161" t="s">
        <v>993</v>
      </c>
      <c r="M1161" t="s">
        <v>695</v>
      </c>
      <c r="N1161" t="s">
        <v>2445</v>
      </c>
      <c r="O1161" t="s">
        <v>2446</v>
      </c>
      <c r="P1161" t="s">
        <v>1002</v>
      </c>
      <c r="Q1161" t="s">
        <v>3778</v>
      </c>
      <c r="R1161">
        <v>1992</v>
      </c>
      <c r="S1161" t="s">
        <v>1866</v>
      </c>
      <c r="T1161" t="s">
        <v>3104</v>
      </c>
      <c r="U1161">
        <v>8.1</v>
      </c>
      <c r="V1161" t="s">
        <v>1138</v>
      </c>
      <c r="W1161" t="s">
        <v>1127</v>
      </c>
      <c r="X1161" t="s">
        <v>3779</v>
      </c>
      <c r="Y1161">
        <v>1</v>
      </c>
      <c r="Z1161" t="s">
        <v>1132</v>
      </c>
      <c r="AA1161">
        <v>23927</v>
      </c>
      <c r="AB1161">
        <v>0</v>
      </c>
      <c r="AD1161">
        <v>0</v>
      </c>
      <c r="AE1161">
        <v>0</v>
      </c>
      <c r="AF1161">
        <v>441020</v>
      </c>
      <c r="AG1161">
        <v>464947</v>
      </c>
    </row>
    <row r="1162" spans="1:33" x14ac:dyDescent="0.25">
      <c r="A1162" t="s">
        <v>1723</v>
      </c>
      <c r="B1162" t="s">
        <v>695</v>
      </c>
      <c r="C1162" t="s">
        <v>163</v>
      </c>
      <c r="D1162" t="s">
        <v>1117</v>
      </c>
      <c r="E1162">
        <v>2020</v>
      </c>
      <c r="F1162" t="s">
        <v>702</v>
      </c>
      <c r="G1162" t="s">
        <v>846</v>
      </c>
      <c r="H1162" t="s">
        <v>2445</v>
      </c>
      <c r="I1162" t="s">
        <v>2446</v>
      </c>
      <c r="J1162" t="s">
        <v>1120</v>
      </c>
      <c r="K1162" t="s">
        <v>1121</v>
      </c>
      <c r="L1162" t="s">
        <v>993</v>
      </c>
      <c r="M1162" t="s">
        <v>702</v>
      </c>
      <c r="N1162" t="s">
        <v>2445</v>
      </c>
      <c r="O1162" t="s">
        <v>2446</v>
      </c>
      <c r="P1162" t="s">
        <v>1002</v>
      </c>
      <c r="Q1162" t="s">
        <v>1016</v>
      </c>
      <c r="R1162">
        <v>2021</v>
      </c>
      <c r="S1162" t="s">
        <v>1015</v>
      </c>
      <c r="T1162" t="s">
        <v>1015</v>
      </c>
      <c r="U1162">
        <v>5.3</v>
      </c>
      <c r="V1162" t="s">
        <v>1126</v>
      </c>
      <c r="W1162" t="s">
        <v>1127</v>
      </c>
      <c r="Y1162">
        <v>1</v>
      </c>
      <c r="Z1162" t="s">
        <v>1132</v>
      </c>
      <c r="AA1162">
        <v>45537</v>
      </c>
      <c r="AB1162">
        <v>342</v>
      </c>
      <c r="AC1162" t="s">
        <v>1132</v>
      </c>
      <c r="AD1162">
        <v>14288</v>
      </c>
      <c r="AE1162">
        <v>0</v>
      </c>
      <c r="AG1162">
        <v>60167</v>
      </c>
    </row>
    <row r="1163" spans="1:33" hidden="1" x14ac:dyDescent="0.25">
      <c r="A1163" t="s">
        <v>1723</v>
      </c>
      <c r="B1163" t="s">
        <v>695</v>
      </c>
      <c r="C1163" t="s">
        <v>163</v>
      </c>
      <c r="D1163" t="s">
        <v>1117</v>
      </c>
      <c r="E1163">
        <v>1992</v>
      </c>
      <c r="F1163" t="s">
        <v>695</v>
      </c>
      <c r="G1163" t="s">
        <v>846</v>
      </c>
      <c r="H1163" t="s">
        <v>2445</v>
      </c>
      <c r="I1163" t="s">
        <v>2446</v>
      </c>
      <c r="J1163" t="s">
        <v>1120</v>
      </c>
      <c r="K1163" t="s">
        <v>1121</v>
      </c>
      <c r="L1163" t="s">
        <v>3723</v>
      </c>
      <c r="M1163" t="s">
        <v>885</v>
      </c>
      <c r="N1163" t="s">
        <v>2445</v>
      </c>
      <c r="O1163" t="s">
        <v>2446</v>
      </c>
      <c r="P1163" t="s">
        <v>1083</v>
      </c>
      <c r="Q1163" t="s">
        <v>3780</v>
      </c>
      <c r="R1163">
        <v>1993</v>
      </c>
      <c r="S1163" t="s">
        <v>3781</v>
      </c>
      <c r="T1163" t="s">
        <v>3781</v>
      </c>
      <c r="U1163">
        <v>5.2</v>
      </c>
      <c r="V1163" t="s">
        <v>1138</v>
      </c>
      <c r="W1163" t="s">
        <v>1127</v>
      </c>
      <c r="X1163" t="s">
        <v>3782</v>
      </c>
      <c r="Y1163">
        <v>1</v>
      </c>
      <c r="Z1163" t="s">
        <v>1132</v>
      </c>
      <c r="AA1163">
        <v>32276</v>
      </c>
      <c r="AB1163">
        <v>162</v>
      </c>
      <c r="AD1163">
        <v>0</v>
      </c>
      <c r="AE1163">
        <v>0</v>
      </c>
      <c r="AF1163">
        <v>499825</v>
      </c>
      <c r="AG1163">
        <v>532263</v>
      </c>
    </row>
    <row r="1164" spans="1:33" hidden="1" x14ac:dyDescent="0.25">
      <c r="A1164" t="s">
        <v>1723</v>
      </c>
      <c r="B1164" t="s">
        <v>695</v>
      </c>
      <c r="C1164" t="s">
        <v>163</v>
      </c>
      <c r="D1164" t="s">
        <v>1117</v>
      </c>
      <c r="E1164">
        <v>1992</v>
      </c>
      <c r="F1164" t="s">
        <v>695</v>
      </c>
      <c r="G1164" t="s">
        <v>846</v>
      </c>
      <c r="H1164" t="s">
        <v>2445</v>
      </c>
      <c r="I1164" t="s">
        <v>2446</v>
      </c>
      <c r="J1164" t="s">
        <v>1120</v>
      </c>
      <c r="K1164" t="s">
        <v>1121</v>
      </c>
      <c r="L1164" t="s">
        <v>3723</v>
      </c>
      <c r="M1164" t="s">
        <v>885</v>
      </c>
      <c r="N1164" t="s">
        <v>2445</v>
      </c>
      <c r="O1164" t="s">
        <v>2446</v>
      </c>
      <c r="P1164" t="s">
        <v>1083</v>
      </c>
      <c r="Q1164" t="s">
        <v>3783</v>
      </c>
      <c r="R1164">
        <v>1993</v>
      </c>
      <c r="S1164" t="s">
        <v>1877</v>
      </c>
      <c r="T1164" t="s">
        <v>1877</v>
      </c>
      <c r="U1164">
        <v>7.1</v>
      </c>
      <c r="V1164" t="s">
        <v>1138</v>
      </c>
      <c r="W1164" t="s">
        <v>1127</v>
      </c>
      <c r="X1164" t="s">
        <v>3784</v>
      </c>
      <c r="Y1164">
        <v>1</v>
      </c>
      <c r="Z1164" t="s">
        <v>1132</v>
      </c>
      <c r="AA1164">
        <v>32427</v>
      </c>
      <c r="AB1164">
        <v>107</v>
      </c>
      <c r="AD1164">
        <v>0</v>
      </c>
      <c r="AE1164">
        <v>0</v>
      </c>
      <c r="AF1164">
        <v>343496</v>
      </c>
      <c r="AG1164">
        <v>376030</v>
      </c>
    </row>
    <row r="1165" spans="1:33" hidden="1" x14ac:dyDescent="0.25">
      <c r="A1165" t="s">
        <v>1723</v>
      </c>
      <c r="B1165" t="s">
        <v>695</v>
      </c>
      <c r="C1165" t="s">
        <v>163</v>
      </c>
      <c r="D1165" t="s">
        <v>1117</v>
      </c>
      <c r="E1165">
        <v>1992</v>
      </c>
      <c r="F1165" t="s">
        <v>695</v>
      </c>
      <c r="G1165" t="s">
        <v>846</v>
      </c>
      <c r="H1165" t="s">
        <v>2445</v>
      </c>
      <c r="I1165" t="s">
        <v>2446</v>
      </c>
      <c r="J1165" t="s">
        <v>1120</v>
      </c>
      <c r="K1165" t="s">
        <v>1121</v>
      </c>
      <c r="L1165" t="s">
        <v>993</v>
      </c>
      <c r="M1165" t="s">
        <v>695</v>
      </c>
      <c r="N1165" t="s">
        <v>2445</v>
      </c>
      <c r="O1165" t="s">
        <v>2446</v>
      </c>
      <c r="P1165" t="s">
        <v>1002</v>
      </c>
      <c r="Q1165" t="s">
        <v>3785</v>
      </c>
      <c r="R1165">
        <v>1993</v>
      </c>
      <c r="S1165" t="s">
        <v>3786</v>
      </c>
      <c r="T1165" t="s">
        <v>3787</v>
      </c>
      <c r="U1165">
        <v>4.3</v>
      </c>
      <c r="V1165" t="s">
        <v>1126</v>
      </c>
      <c r="W1165" t="s">
        <v>1127</v>
      </c>
      <c r="X1165" t="s">
        <v>3788</v>
      </c>
      <c r="Y1165">
        <v>1</v>
      </c>
      <c r="Z1165" t="s">
        <v>1132</v>
      </c>
      <c r="AA1165">
        <v>27484</v>
      </c>
      <c r="AB1165">
        <v>0</v>
      </c>
      <c r="AD1165">
        <v>0</v>
      </c>
      <c r="AE1165">
        <v>0</v>
      </c>
      <c r="AF1165">
        <v>2609684</v>
      </c>
      <c r="AG1165">
        <v>2637168</v>
      </c>
    </row>
    <row r="1166" spans="1:33" hidden="1" x14ac:dyDescent="0.25">
      <c r="A1166" t="s">
        <v>1723</v>
      </c>
      <c r="B1166" t="s">
        <v>695</v>
      </c>
      <c r="C1166" t="s">
        <v>163</v>
      </c>
      <c r="D1166" t="s">
        <v>1117</v>
      </c>
      <c r="E1166">
        <v>1992</v>
      </c>
      <c r="F1166" t="s">
        <v>695</v>
      </c>
      <c r="G1166" t="s">
        <v>846</v>
      </c>
      <c r="H1166" t="s">
        <v>2445</v>
      </c>
      <c r="I1166" t="s">
        <v>2446</v>
      </c>
      <c r="J1166" t="s">
        <v>1120</v>
      </c>
      <c r="K1166" t="s">
        <v>1121</v>
      </c>
      <c r="L1166" t="s">
        <v>993</v>
      </c>
      <c r="M1166" t="s">
        <v>695</v>
      </c>
      <c r="N1166" t="s">
        <v>2445</v>
      </c>
      <c r="O1166" t="s">
        <v>2446</v>
      </c>
      <c r="P1166" t="s">
        <v>1002</v>
      </c>
      <c r="Q1166" t="s">
        <v>3789</v>
      </c>
      <c r="R1166">
        <v>1993</v>
      </c>
      <c r="S1166" t="s">
        <v>3786</v>
      </c>
      <c r="T1166" t="s">
        <v>3787</v>
      </c>
      <c r="U1166">
        <v>4.3</v>
      </c>
      <c r="V1166" t="s">
        <v>1126</v>
      </c>
      <c r="W1166" t="s">
        <v>1127</v>
      </c>
      <c r="X1166" t="s">
        <v>3790</v>
      </c>
      <c r="Y1166">
        <v>1</v>
      </c>
      <c r="Z1166" t="s">
        <v>1132</v>
      </c>
      <c r="AA1166">
        <v>9977</v>
      </c>
      <c r="AB1166">
        <v>0</v>
      </c>
      <c r="AD1166">
        <v>0</v>
      </c>
      <c r="AE1166">
        <v>0</v>
      </c>
      <c r="AF1166">
        <v>947344</v>
      </c>
      <c r="AG1166">
        <v>957321</v>
      </c>
    </row>
    <row r="1167" spans="1:33" hidden="1" x14ac:dyDescent="0.25">
      <c r="A1167" t="s">
        <v>1723</v>
      </c>
      <c r="B1167" t="s">
        <v>695</v>
      </c>
      <c r="C1167" t="s">
        <v>163</v>
      </c>
      <c r="D1167" t="s">
        <v>1117</v>
      </c>
      <c r="E1167">
        <v>1992</v>
      </c>
      <c r="F1167" t="s">
        <v>695</v>
      </c>
      <c r="G1167" t="s">
        <v>846</v>
      </c>
      <c r="H1167" t="s">
        <v>2445</v>
      </c>
      <c r="I1167" t="s">
        <v>2446</v>
      </c>
      <c r="J1167" t="s">
        <v>1120</v>
      </c>
      <c r="K1167" t="s">
        <v>1121</v>
      </c>
      <c r="L1167" t="s">
        <v>993</v>
      </c>
      <c r="M1167" t="s">
        <v>695</v>
      </c>
      <c r="N1167" t="s">
        <v>2445</v>
      </c>
      <c r="O1167" t="s">
        <v>2446</v>
      </c>
      <c r="P1167" t="s">
        <v>1002</v>
      </c>
      <c r="Q1167" t="s">
        <v>3791</v>
      </c>
      <c r="R1167">
        <v>1993</v>
      </c>
      <c r="S1167" t="s">
        <v>1877</v>
      </c>
      <c r="T1167" t="s">
        <v>1276</v>
      </c>
      <c r="U1167">
        <v>4</v>
      </c>
      <c r="V1167" t="s">
        <v>1126</v>
      </c>
      <c r="W1167" t="s">
        <v>1127</v>
      </c>
      <c r="X1167" t="s">
        <v>3792</v>
      </c>
      <c r="Y1167">
        <v>1</v>
      </c>
      <c r="Z1167" t="s">
        <v>1132</v>
      </c>
      <c r="AA1167">
        <v>23395</v>
      </c>
      <c r="AB1167">
        <v>94</v>
      </c>
      <c r="AD1167">
        <v>0</v>
      </c>
      <c r="AE1167">
        <v>0</v>
      </c>
      <c r="AF1167">
        <v>772393</v>
      </c>
      <c r="AG1167">
        <v>795882</v>
      </c>
    </row>
    <row r="1168" spans="1:33" hidden="1" x14ac:dyDescent="0.25">
      <c r="A1168" t="s">
        <v>1723</v>
      </c>
      <c r="B1168" t="s">
        <v>695</v>
      </c>
      <c r="C1168" t="s">
        <v>163</v>
      </c>
      <c r="D1168" t="s">
        <v>1117</v>
      </c>
      <c r="E1168">
        <v>1992</v>
      </c>
      <c r="F1168" t="s">
        <v>695</v>
      </c>
      <c r="G1168" t="s">
        <v>846</v>
      </c>
      <c r="H1168" t="s">
        <v>2445</v>
      </c>
      <c r="I1168" t="s">
        <v>2446</v>
      </c>
      <c r="J1168" t="s">
        <v>1120</v>
      </c>
      <c r="K1168" t="s">
        <v>1121</v>
      </c>
      <c r="L1168" t="s">
        <v>993</v>
      </c>
      <c r="M1168" t="s">
        <v>695</v>
      </c>
      <c r="N1168" t="s">
        <v>2445</v>
      </c>
      <c r="O1168" t="s">
        <v>2446</v>
      </c>
      <c r="P1168" t="s">
        <v>1002</v>
      </c>
      <c r="Q1168" t="s">
        <v>3793</v>
      </c>
      <c r="R1168">
        <v>1993</v>
      </c>
      <c r="S1168" t="s">
        <v>1877</v>
      </c>
      <c r="T1168" t="s">
        <v>1276</v>
      </c>
      <c r="U1168">
        <v>4</v>
      </c>
      <c r="V1168" t="s">
        <v>1126</v>
      </c>
      <c r="W1168" t="s">
        <v>1127</v>
      </c>
      <c r="X1168" t="s">
        <v>3794</v>
      </c>
      <c r="Y1168">
        <v>1</v>
      </c>
      <c r="Z1168" t="s">
        <v>1132</v>
      </c>
      <c r="AA1168">
        <v>29141</v>
      </c>
      <c r="AB1168">
        <v>0</v>
      </c>
      <c r="AD1168">
        <v>0</v>
      </c>
      <c r="AE1168">
        <v>0</v>
      </c>
      <c r="AF1168">
        <v>962099</v>
      </c>
      <c r="AG1168">
        <v>991240</v>
      </c>
    </row>
    <row r="1169" spans="1:33" hidden="1" x14ac:dyDescent="0.25">
      <c r="A1169" t="s">
        <v>1723</v>
      </c>
      <c r="B1169" t="s">
        <v>695</v>
      </c>
      <c r="C1169" t="s">
        <v>163</v>
      </c>
      <c r="D1169" t="s">
        <v>1117</v>
      </c>
      <c r="E1169">
        <v>1992</v>
      </c>
      <c r="F1169" t="s">
        <v>695</v>
      </c>
      <c r="G1169" t="s">
        <v>846</v>
      </c>
      <c r="H1169" t="s">
        <v>2445</v>
      </c>
      <c r="I1169" t="s">
        <v>2446</v>
      </c>
      <c r="J1169" t="s">
        <v>1120</v>
      </c>
      <c r="K1169" t="s">
        <v>1121</v>
      </c>
      <c r="L1169" t="s">
        <v>993</v>
      </c>
      <c r="M1169" t="s">
        <v>887</v>
      </c>
      <c r="P1169" t="s">
        <v>1002</v>
      </c>
      <c r="Q1169" t="s">
        <v>3795</v>
      </c>
      <c r="R1169">
        <v>1993</v>
      </c>
      <c r="S1169" t="s">
        <v>3787</v>
      </c>
      <c r="T1169" t="s">
        <v>3781</v>
      </c>
      <c r="U1169">
        <v>4</v>
      </c>
      <c r="V1169" t="s">
        <v>1138</v>
      </c>
      <c r="W1169" t="s">
        <v>1127</v>
      </c>
      <c r="X1169" t="s">
        <v>3796</v>
      </c>
      <c r="Y1169">
        <v>1</v>
      </c>
      <c r="AA1169">
        <v>0</v>
      </c>
      <c r="AB1169">
        <v>0</v>
      </c>
      <c r="AD1169">
        <v>0</v>
      </c>
      <c r="AE1169">
        <v>0</v>
      </c>
      <c r="AF1169">
        <v>503942</v>
      </c>
      <c r="AG1169">
        <v>503942</v>
      </c>
    </row>
    <row r="1170" spans="1:33" x14ac:dyDescent="0.25">
      <c r="A1170" t="s">
        <v>1723</v>
      </c>
      <c r="B1170" t="s">
        <v>695</v>
      </c>
      <c r="C1170" t="s">
        <v>163</v>
      </c>
      <c r="D1170" t="s">
        <v>1117</v>
      </c>
      <c r="E1170">
        <v>2020</v>
      </c>
      <c r="F1170" t="s">
        <v>702</v>
      </c>
      <c r="G1170" t="s">
        <v>846</v>
      </c>
      <c r="H1170" t="s">
        <v>2445</v>
      </c>
      <c r="I1170" t="s">
        <v>2446</v>
      </c>
      <c r="J1170" t="s">
        <v>1120</v>
      </c>
      <c r="K1170" t="s">
        <v>1121</v>
      </c>
      <c r="L1170" t="s">
        <v>993</v>
      </c>
      <c r="M1170" t="s">
        <v>702</v>
      </c>
      <c r="N1170" t="s">
        <v>2445</v>
      </c>
      <c r="O1170" t="s">
        <v>2446</v>
      </c>
      <c r="P1170" t="s">
        <v>996</v>
      </c>
      <c r="Q1170" t="s">
        <v>1017</v>
      </c>
      <c r="R1170">
        <v>2021</v>
      </c>
      <c r="S1170" t="s">
        <v>1018</v>
      </c>
      <c r="T1170" t="s">
        <v>1018</v>
      </c>
      <c r="U1170">
        <v>3.1</v>
      </c>
      <c r="V1170" t="s">
        <v>1138</v>
      </c>
      <c r="W1170" t="s">
        <v>1127</v>
      </c>
      <c r="Y1170">
        <v>1</v>
      </c>
      <c r="Z1170" t="s">
        <v>1132</v>
      </c>
      <c r="AA1170">
        <v>49973</v>
      </c>
      <c r="AB1170">
        <v>0</v>
      </c>
      <c r="AC1170" t="s">
        <v>1132</v>
      </c>
      <c r="AD1170">
        <v>33568</v>
      </c>
      <c r="AE1170">
        <v>0</v>
      </c>
      <c r="AG1170">
        <v>83541</v>
      </c>
    </row>
    <row r="1171" spans="1:33" hidden="1" x14ac:dyDescent="0.25">
      <c r="A1171" t="s">
        <v>1723</v>
      </c>
      <c r="B1171" t="s">
        <v>695</v>
      </c>
      <c r="C1171" t="s">
        <v>163</v>
      </c>
      <c r="D1171" t="s">
        <v>1117</v>
      </c>
      <c r="E1171">
        <v>1993</v>
      </c>
      <c r="F1171" t="s">
        <v>695</v>
      </c>
      <c r="G1171" t="s">
        <v>846</v>
      </c>
      <c r="H1171" t="s">
        <v>2445</v>
      </c>
      <c r="I1171" t="s">
        <v>2446</v>
      </c>
      <c r="J1171" t="s">
        <v>1120</v>
      </c>
      <c r="K1171" t="s">
        <v>1121</v>
      </c>
      <c r="L1171" t="s">
        <v>3723</v>
      </c>
      <c r="M1171" t="s">
        <v>885</v>
      </c>
      <c r="N1171" t="s">
        <v>2445</v>
      </c>
      <c r="O1171" t="s">
        <v>2446</v>
      </c>
      <c r="P1171" t="s">
        <v>1083</v>
      </c>
      <c r="Q1171" t="s">
        <v>3797</v>
      </c>
      <c r="R1171">
        <v>1994</v>
      </c>
      <c r="S1171" t="s">
        <v>1889</v>
      </c>
      <c r="T1171" t="s">
        <v>1889</v>
      </c>
      <c r="U1171">
        <v>4.8</v>
      </c>
      <c r="V1171" t="s">
        <v>1138</v>
      </c>
      <c r="W1171" t="s">
        <v>1127</v>
      </c>
      <c r="X1171" t="s">
        <v>3798</v>
      </c>
      <c r="Y1171">
        <v>1</v>
      </c>
      <c r="Z1171" t="s">
        <v>1132</v>
      </c>
      <c r="AA1171">
        <v>25908</v>
      </c>
      <c r="AB1171">
        <v>494</v>
      </c>
      <c r="AD1171">
        <v>0</v>
      </c>
      <c r="AE1171">
        <v>0</v>
      </c>
      <c r="AF1171">
        <v>791962</v>
      </c>
      <c r="AG1171">
        <v>818364</v>
      </c>
    </row>
    <row r="1172" spans="1:33" hidden="1" x14ac:dyDescent="0.25">
      <c r="A1172" t="s">
        <v>1723</v>
      </c>
      <c r="B1172" t="s">
        <v>695</v>
      </c>
      <c r="C1172" t="s">
        <v>163</v>
      </c>
      <c r="D1172" t="s">
        <v>1117</v>
      </c>
      <c r="E1172">
        <v>1993</v>
      </c>
      <c r="F1172" t="s">
        <v>695</v>
      </c>
      <c r="G1172" t="s">
        <v>846</v>
      </c>
      <c r="H1172" t="s">
        <v>2445</v>
      </c>
      <c r="I1172" t="s">
        <v>2446</v>
      </c>
      <c r="J1172" t="s">
        <v>1120</v>
      </c>
      <c r="K1172" t="s">
        <v>1121</v>
      </c>
      <c r="L1172" t="s">
        <v>3723</v>
      </c>
      <c r="M1172" t="s">
        <v>885</v>
      </c>
      <c r="N1172" t="s">
        <v>2445</v>
      </c>
      <c r="O1172" t="s">
        <v>2446</v>
      </c>
      <c r="P1172" t="s">
        <v>1083</v>
      </c>
      <c r="Q1172" t="s">
        <v>3799</v>
      </c>
      <c r="R1172">
        <v>1994</v>
      </c>
      <c r="S1172" t="s">
        <v>1889</v>
      </c>
      <c r="T1172" t="s">
        <v>1889</v>
      </c>
      <c r="U1172">
        <v>5.6</v>
      </c>
      <c r="V1172" t="s">
        <v>1138</v>
      </c>
      <c r="W1172" t="s">
        <v>1127</v>
      </c>
      <c r="X1172" t="s">
        <v>3800</v>
      </c>
      <c r="Y1172">
        <v>1</v>
      </c>
      <c r="Z1172" t="s">
        <v>1132</v>
      </c>
      <c r="AA1172">
        <v>25597</v>
      </c>
      <c r="AB1172">
        <v>654</v>
      </c>
      <c r="AD1172">
        <v>0</v>
      </c>
      <c r="AE1172">
        <v>0</v>
      </c>
      <c r="AF1172">
        <v>1144031</v>
      </c>
      <c r="AG1172">
        <v>1170282</v>
      </c>
    </row>
    <row r="1173" spans="1:33" hidden="1" x14ac:dyDescent="0.25">
      <c r="A1173" t="s">
        <v>1723</v>
      </c>
      <c r="B1173" t="s">
        <v>695</v>
      </c>
      <c r="C1173" t="s">
        <v>163</v>
      </c>
      <c r="D1173" t="s">
        <v>1117</v>
      </c>
      <c r="E1173">
        <v>1993</v>
      </c>
      <c r="F1173" t="s">
        <v>695</v>
      </c>
      <c r="G1173" t="s">
        <v>846</v>
      </c>
      <c r="H1173" t="s">
        <v>2445</v>
      </c>
      <c r="I1173" t="s">
        <v>2446</v>
      </c>
      <c r="J1173" t="s">
        <v>1120</v>
      </c>
      <c r="K1173" t="s">
        <v>1121</v>
      </c>
      <c r="L1173" t="s">
        <v>993</v>
      </c>
      <c r="M1173" t="s">
        <v>695</v>
      </c>
      <c r="N1173" t="s">
        <v>2445</v>
      </c>
      <c r="O1173" t="s">
        <v>2446</v>
      </c>
      <c r="P1173" t="s">
        <v>1002</v>
      </c>
      <c r="Q1173" t="s">
        <v>3801</v>
      </c>
      <c r="R1173">
        <v>1994</v>
      </c>
      <c r="S1173" t="s">
        <v>2522</v>
      </c>
      <c r="T1173" t="s">
        <v>3802</v>
      </c>
      <c r="U1173">
        <v>7</v>
      </c>
      <c r="V1173" t="s">
        <v>1138</v>
      </c>
      <c r="W1173" t="s">
        <v>1127</v>
      </c>
      <c r="X1173" t="s">
        <v>3803</v>
      </c>
      <c r="Y1173">
        <v>1</v>
      </c>
      <c r="Z1173" t="s">
        <v>1132</v>
      </c>
      <c r="AA1173">
        <v>51827</v>
      </c>
      <c r="AB1173">
        <v>725</v>
      </c>
      <c r="AD1173">
        <v>0</v>
      </c>
      <c r="AE1173">
        <v>0</v>
      </c>
      <c r="AF1173">
        <v>2613805</v>
      </c>
      <c r="AG1173">
        <v>2666357</v>
      </c>
    </row>
    <row r="1174" spans="1:33" hidden="1" x14ac:dyDescent="0.25">
      <c r="A1174" t="s">
        <v>1723</v>
      </c>
      <c r="B1174" t="s">
        <v>695</v>
      </c>
      <c r="C1174" t="s">
        <v>163</v>
      </c>
      <c r="D1174" t="s">
        <v>1117</v>
      </c>
      <c r="E1174">
        <v>1993</v>
      </c>
      <c r="F1174" t="s">
        <v>695</v>
      </c>
      <c r="G1174" t="s">
        <v>846</v>
      </c>
      <c r="H1174" t="s">
        <v>2445</v>
      </c>
      <c r="I1174" t="s">
        <v>2446</v>
      </c>
      <c r="J1174" t="s">
        <v>1120</v>
      </c>
      <c r="K1174" t="s">
        <v>1121</v>
      </c>
      <c r="L1174" t="s">
        <v>993</v>
      </c>
      <c r="M1174" t="s">
        <v>695</v>
      </c>
      <c r="N1174" t="s">
        <v>2445</v>
      </c>
      <c r="O1174" t="s">
        <v>2446</v>
      </c>
      <c r="P1174" t="s">
        <v>1002</v>
      </c>
      <c r="Q1174" t="s">
        <v>3804</v>
      </c>
      <c r="R1174">
        <v>1994</v>
      </c>
      <c r="S1174" t="s">
        <v>1889</v>
      </c>
      <c r="T1174" t="s">
        <v>1886</v>
      </c>
      <c r="U1174">
        <v>5.0999999999999996</v>
      </c>
      <c r="V1174" t="s">
        <v>1138</v>
      </c>
      <c r="W1174" t="s">
        <v>1127</v>
      </c>
      <c r="X1174" t="s">
        <v>2076</v>
      </c>
      <c r="Y1174">
        <v>1</v>
      </c>
      <c r="Z1174" t="s">
        <v>1132</v>
      </c>
      <c r="AA1174">
        <v>36802</v>
      </c>
      <c r="AB1174">
        <v>353</v>
      </c>
      <c r="AD1174">
        <v>0</v>
      </c>
      <c r="AE1174">
        <v>0</v>
      </c>
      <c r="AF1174">
        <v>1502964</v>
      </c>
      <c r="AG1174">
        <v>1540119</v>
      </c>
    </row>
    <row r="1175" spans="1:33" x14ac:dyDescent="0.25">
      <c r="A1175" t="s">
        <v>1723</v>
      </c>
      <c r="B1175" t="s">
        <v>695</v>
      </c>
      <c r="C1175" t="s">
        <v>163</v>
      </c>
      <c r="D1175" t="s">
        <v>1117</v>
      </c>
      <c r="E1175">
        <v>2020</v>
      </c>
      <c r="F1175" t="s">
        <v>702</v>
      </c>
      <c r="G1175" t="s">
        <v>846</v>
      </c>
      <c r="H1175" t="s">
        <v>2445</v>
      </c>
      <c r="I1175" t="s">
        <v>2446</v>
      </c>
      <c r="J1175" t="s">
        <v>1120</v>
      </c>
      <c r="K1175" t="s">
        <v>1121</v>
      </c>
      <c r="L1175" t="s">
        <v>993</v>
      </c>
      <c r="M1175" t="s">
        <v>702</v>
      </c>
      <c r="N1175" t="s">
        <v>2445</v>
      </c>
      <c r="O1175" t="s">
        <v>2446</v>
      </c>
      <c r="P1175" t="s">
        <v>996</v>
      </c>
      <c r="Q1175" t="s">
        <v>1019</v>
      </c>
      <c r="R1175">
        <v>2021</v>
      </c>
      <c r="S1175" t="s">
        <v>1018</v>
      </c>
      <c r="T1175" t="s">
        <v>1018</v>
      </c>
      <c r="U1175">
        <v>2.85</v>
      </c>
      <c r="V1175" t="s">
        <v>1138</v>
      </c>
      <c r="W1175" t="s">
        <v>1127</v>
      </c>
      <c r="Y1175">
        <v>1</v>
      </c>
      <c r="Z1175" t="s">
        <v>1132</v>
      </c>
      <c r="AA1175">
        <v>49845</v>
      </c>
      <c r="AB1175">
        <v>119</v>
      </c>
      <c r="AC1175" t="s">
        <v>1132</v>
      </c>
      <c r="AD1175">
        <v>33561</v>
      </c>
      <c r="AE1175">
        <v>0</v>
      </c>
      <c r="AG1175">
        <v>83525</v>
      </c>
    </row>
    <row r="1176" spans="1:33" hidden="1" x14ac:dyDescent="0.25">
      <c r="A1176" t="s">
        <v>1723</v>
      </c>
      <c r="B1176" t="s">
        <v>695</v>
      </c>
      <c r="C1176" t="s">
        <v>163</v>
      </c>
      <c r="D1176" t="s">
        <v>1117</v>
      </c>
      <c r="E1176">
        <v>1994</v>
      </c>
      <c r="F1176" t="s">
        <v>695</v>
      </c>
      <c r="G1176" t="s">
        <v>846</v>
      </c>
      <c r="H1176" t="s">
        <v>2445</v>
      </c>
      <c r="I1176" t="s">
        <v>2446</v>
      </c>
      <c r="J1176" t="s">
        <v>1120</v>
      </c>
      <c r="K1176" t="s">
        <v>1121</v>
      </c>
      <c r="L1176" t="s">
        <v>3723</v>
      </c>
      <c r="M1176" t="s">
        <v>885</v>
      </c>
      <c r="N1176" t="s">
        <v>2445</v>
      </c>
      <c r="O1176" t="s">
        <v>2446</v>
      </c>
      <c r="P1176" t="s">
        <v>1083</v>
      </c>
      <c r="Q1176" t="s">
        <v>3805</v>
      </c>
      <c r="R1176">
        <v>1995</v>
      </c>
      <c r="S1176" t="s">
        <v>3425</v>
      </c>
      <c r="T1176" t="s">
        <v>3425</v>
      </c>
      <c r="U1176">
        <v>5.3</v>
      </c>
      <c r="V1176" t="s">
        <v>1138</v>
      </c>
      <c r="W1176" t="s">
        <v>1127</v>
      </c>
      <c r="X1176" t="s">
        <v>3806</v>
      </c>
      <c r="Y1176">
        <v>1</v>
      </c>
      <c r="Z1176" t="s">
        <v>1132</v>
      </c>
      <c r="AA1176">
        <v>22138</v>
      </c>
      <c r="AB1176">
        <v>173</v>
      </c>
      <c r="AD1176">
        <v>0</v>
      </c>
      <c r="AE1176">
        <v>0</v>
      </c>
      <c r="AF1176">
        <v>201285</v>
      </c>
      <c r="AG1176">
        <v>223596</v>
      </c>
    </row>
    <row r="1177" spans="1:33" hidden="1" x14ac:dyDescent="0.25">
      <c r="A1177" t="s">
        <v>1723</v>
      </c>
      <c r="B1177" t="s">
        <v>695</v>
      </c>
      <c r="C1177" t="s">
        <v>163</v>
      </c>
      <c r="D1177" t="s">
        <v>1117</v>
      </c>
      <c r="E1177">
        <v>1994</v>
      </c>
      <c r="F1177" t="s">
        <v>695</v>
      </c>
      <c r="G1177" t="s">
        <v>846</v>
      </c>
      <c r="H1177" t="s">
        <v>2445</v>
      </c>
      <c r="I1177" t="s">
        <v>2446</v>
      </c>
      <c r="J1177" t="s">
        <v>1120</v>
      </c>
      <c r="K1177" t="s">
        <v>1121</v>
      </c>
      <c r="L1177" t="s">
        <v>3723</v>
      </c>
      <c r="M1177" t="s">
        <v>885</v>
      </c>
      <c r="N1177" t="s">
        <v>2445</v>
      </c>
      <c r="O1177" t="s">
        <v>2446</v>
      </c>
      <c r="P1177" t="s">
        <v>1083</v>
      </c>
      <c r="Q1177" t="s">
        <v>3807</v>
      </c>
      <c r="R1177">
        <v>1995</v>
      </c>
      <c r="S1177" t="s">
        <v>3808</v>
      </c>
      <c r="T1177" t="s">
        <v>3808</v>
      </c>
      <c r="U1177">
        <v>4.7</v>
      </c>
      <c r="V1177" t="s">
        <v>1138</v>
      </c>
      <c r="W1177" t="s">
        <v>1127</v>
      </c>
      <c r="X1177" t="s">
        <v>3809</v>
      </c>
      <c r="Y1177">
        <v>1</v>
      </c>
      <c r="Z1177" t="s">
        <v>1132</v>
      </c>
      <c r="AA1177">
        <v>21056</v>
      </c>
      <c r="AB1177">
        <v>155</v>
      </c>
      <c r="AD1177">
        <v>0</v>
      </c>
      <c r="AE1177">
        <v>0</v>
      </c>
      <c r="AF1177">
        <v>1001507</v>
      </c>
      <c r="AG1177">
        <v>1022718</v>
      </c>
    </row>
    <row r="1178" spans="1:33" hidden="1" x14ac:dyDescent="0.25">
      <c r="A1178" t="s">
        <v>1723</v>
      </c>
      <c r="B1178" t="s">
        <v>695</v>
      </c>
      <c r="C1178" t="s">
        <v>163</v>
      </c>
      <c r="D1178" t="s">
        <v>1117</v>
      </c>
      <c r="E1178">
        <v>1994</v>
      </c>
      <c r="F1178" t="s">
        <v>695</v>
      </c>
      <c r="G1178" t="s">
        <v>846</v>
      </c>
      <c r="H1178" t="s">
        <v>2445</v>
      </c>
      <c r="I1178" t="s">
        <v>2446</v>
      </c>
      <c r="J1178" t="s">
        <v>1120</v>
      </c>
      <c r="K1178" t="s">
        <v>1121</v>
      </c>
      <c r="L1178" t="s">
        <v>3723</v>
      </c>
      <c r="M1178" t="s">
        <v>885</v>
      </c>
      <c r="N1178" t="s">
        <v>2445</v>
      </c>
      <c r="O1178" t="s">
        <v>2446</v>
      </c>
      <c r="P1178" t="s">
        <v>1083</v>
      </c>
      <c r="Q1178" t="s">
        <v>3810</v>
      </c>
      <c r="R1178">
        <v>1995</v>
      </c>
      <c r="S1178" t="s">
        <v>1909</v>
      </c>
      <c r="T1178" t="s">
        <v>1909</v>
      </c>
      <c r="U1178">
        <v>4.9000000000000004</v>
      </c>
      <c r="V1178" t="s">
        <v>1138</v>
      </c>
      <c r="W1178" t="s">
        <v>1127</v>
      </c>
      <c r="X1178" t="s">
        <v>3811</v>
      </c>
      <c r="Y1178">
        <v>1</v>
      </c>
      <c r="Z1178" t="s">
        <v>1132</v>
      </c>
      <c r="AA1178">
        <v>22479</v>
      </c>
      <c r="AB1178">
        <v>170</v>
      </c>
      <c r="AD1178">
        <v>0</v>
      </c>
      <c r="AE1178">
        <v>0</v>
      </c>
      <c r="AF1178">
        <v>1283903</v>
      </c>
      <c r="AG1178">
        <v>1306552</v>
      </c>
    </row>
    <row r="1179" spans="1:33" hidden="1" x14ac:dyDescent="0.25">
      <c r="A1179" t="s">
        <v>1723</v>
      </c>
      <c r="B1179" t="s">
        <v>695</v>
      </c>
      <c r="C1179" t="s">
        <v>163</v>
      </c>
      <c r="D1179" t="s">
        <v>1117</v>
      </c>
      <c r="E1179">
        <v>1994</v>
      </c>
      <c r="F1179" t="s">
        <v>695</v>
      </c>
      <c r="G1179" t="s">
        <v>846</v>
      </c>
      <c r="H1179" t="s">
        <v>2445</v>
      </c>
      <c r="I1179" t="s">
        <v>2446</v>
      </c>
      <c r="J1179" t="s">
        <v>1120</v>
      </c>
      <c r="K1179" t="s">
        <v>1121</v>
      </c>
      <c r="L1179" t="s">
        <v>3723</v>
      </c>
      <c r="M1179" t="s">
        <v>885</v>
      </c>
      <c r="N1179" t="s">
        <v>2445</v>
      </c>
      <c r="O1179" t="s">
        <v>2446</v>
      </c>
      <c r="P1179" t="s">
        <v>1083</v>
      </c>
      <c r="Q1179" t="s">
        <v>3812</v>
      </c>
      <c r="R1179">
        <v>1995</v>
      </c>
      <c r="S1179" t="s">
        <v>3808</v>
      </c>
      <c r="T1179" t="s">
        <v>3808</v>
      </c>
      <c r="U1179">
        <v>6.7</v>
      </c>
      <c r="V1179" t="s">
        <v>1138</v>
      </c>
      <c r="W1179" t="s">
        <v>1127</v>
      </c>
      <c r="X1179" t="s">
        <v>3813</v>
      </c>
      <c r="Y1179">
        <v>1</v>
      </c>
      <c r="Z1179" t="s">
        <v>1132</v>
      </c>
      <c r="AA1179">
        <v>21778</v>
      </c>
      <c r="AB1179">
        <v>151</v>
      </c>
      <c r="AD1179">
        <v>0</v>
      </c>
      <c r="AE1179">
        <v>0</v>
      </c>
      <c r="AF1179">
        <v>488034</v>
      </c>
      <c r="AG1179">
        <v>509963</v>
      </c>
    </row>
    <row r="1180" spans="1:33" hidden="1" x14ac:dyDescent="0.25">
      <c r="A1180" t="s">
        <v>1723</v>
      </c>
      <c r="B1180" t="s">
        <v>695</v>
      </c>
      <c r="C1180" t="s">
        <v>163</v>
      </c>
      <c r="D1180" t="s">
        <v>1117</v>
      </c>
      <c r="E1180">
        <v>1994</v>
      </c>
      <c r="F1180" t="s">
        <v>695</v>
      </c>
      <c r="G1180" t="s">
        <v>846</v>
      </c>
      <c r="H1180" t="s">
        <v>2445</v>
      </c>
      <c r="I1180" t="s">
        <v>2446</v>
      </c>
      <c r="J1180" t="s">
        <v>1120</v>
      </c>
      <c r="K1180" t="s">
        <v>1121</v>
      </c>
      <c r="L1180" t="s">
        <v>993</v>
      </c>
      <c r="M1180" t="s">
        <v>695</v>
      </c>
      <c r="N1180" t="s">
        <v>2445</v>
      </c>
      <c r="O1180" t="s">
        <v>2446</v>
      </c>
      <c r="P1180" t="s">
        <v>1002</v>
      </c>
      <c r="Q1180" t="s">
        <v>3814</v>
      </c>
      <c r="R1180">
        <v>1995</v>
      </c>
      <c r="S1180" t="s">
        <v>3815</v>
      </c>
      <c r="T1180" t="s">
        <v>3816</v>
      </c>
      <c r="U1180">
        <v>6.2</v>
      </c>
      <c r="V1180" t="s">
        <v>1138</v>
      </c>
      <c r="W1180" t="s">
        <v>1127</v>
      </c>
      <c r="X1180" t="s">
        <v>3817</v>
      </c>
      <c r="Y1180">
        <v>1</v>
      </c>
      <c r="Z1180" t="s">
        <v>1132</v>
      </c>
      <c r="AA1180">
        <v>36427</v>
      </c>
      <c r="AB1180">
        <v>0</v>
      </c>
      <c r="AD1180">
        <v>0</v>
      </c>
      <c r="AE1180">
        <v>0</v>
      </c>
      <c r="AF1180">
        <v>1775419</v>
      </c>
      <c r="AG1180">
        <v>1811846</v>
      </c>
    </row>
    <row r="1181" spans="1:33" hidden="1" x14ac:dyDescent="0.25">
      <c r="A1181" t="s">
        <v>1723</v>
      </c>
      <c r="B1181" t="s">
        <v>695</v>
      </c>
      <c r="C1181" t="s">
        <v>163</v>
      </c>
      <c r="D1181" t="s">
        <v>1117</v>
      </c>
      <c r="E1181">
        <v>1994</v>
      </c>
      <c r="F1181" t="s">
        <v>695</v>
      </c>
      <c r="G1181" t="s">
        <v>846</v>
      </c>
      <c r="H1181" t="s">
        <v>2445</v>
      </c>
      <c r="I1181" t="s">
        <v>2446</v>
      </c>
      <c r="J1181" t="s">
        <v>1120</v>
      </c>
      <c r="K1181" t="s">
        <v>1121</v>
      </c>
      <c r="L1181" t="s">
        <v>993</v>
      </c>
      <c r="M1181" t="s">
        <v>695</v>
      </c>
      <c r="N1181" t="s">
        <v>2445</v>
      </c>
      <c r="O1181" t="s">
        <v>2446</v>
      </c>
      <c r="P1181" t="s">
        <v>1002</v>
      </c>
      <c r="Q1181" t="s">
        <v>3818</v>
      </c>
      <c r="R1181">
        <v>1995</v>
      </c>
      <c r="S1181" t="s">
        <v>3819</v>
      </c>
      <c r="T1181" t="s">
        <v>3820</v>
      </c>
      <c r="U1181">
        <v>6.3</v>
      </c>
      <c r="V1181" t="s">
        <v>1138</v>
      </c>
      <c r="W1181" t="s">
        <v>1127</v>
      </c>
      <c r="X1181" t="s">
        <v>3821</v>
      </c>
      <c r="Y1181">
        <v>1</v>
      </c>
      <c r="Z1181" t="s">
        <v>1132</v>
      </c>
      <c r="AA1181">
        <v>32642</v>
      </c>
      <c r="AB1181">
        <v>192</v>
      </c>
      <c r="AD1181">
        <v>0</v>
      </c>
      <c r="AE1181">
        <v>0</v>
      </c>
      <c r="AF1181">
        <v>1446016</v>
      </c>
      <c r="AG1181">
        <v>1478850</v>
      </c>
    </row>
    <row r="1182" spans="1:33" x14ac:dyDescent="0.25">
      <c r="A1182" t="s">
        <v>1723</v>
      </c>
      <c r="B1182" t="s">
        <v>695</v>
      </c>
      <c r="C1182" t="s">
        <v>163</v>
      </c>
      <c r="D1182" t="s">
        <v>1117</v>
      </c>
      <c r="E1182">
        <v>2019</v>
      </c>
      <c r="F1182" t="s">
        <v>702</v>
      </c>
      <c r="G1182" t="s">
        <v>846</v>
      </c>
      <c r="H1182" t="s">
        <v>2445</v>
      </c>
      <c r="I1182" t="s">
        <v>2446</v>
      </c>
      <c r="J1182" t="s">
        <v>1120</v>
      </c>
      <c r="K1182" t="s">
        <v>1121</v>
      </c>
      <c r="L1182" t="s">
        <v>993</v>
      </c>
      <c r="M1182" t="s">
        <v>702</v>
      </c>
      <c r="N1182" t="s">
        <v>2445</v>
      </c>
      <c r="O1182" t="s">
        <v>2446</v>
      </c>
      <c r="P1182" t="s">
        <v>1002</v>
      </c>
      <c r="Q1182" t="s">
        <v>1021</v>
      </c>
      <c r="R1182">
        <v>2020</v>
      </c>
      <c r="S1182" t="s">
        <v>1022</v>
      </c>
      <c r="T1182" t="s">
        <v>1022</v>
      </c>
      <c r="U1182">
        <v>7.9</v>
      </c>
      <c r="V1182" t="s">
        <v>1126</v>
      </c>
      <c r="W1182" t="s">
        <v>1127</v>
      </c>
      <c r="Y1182">
        <v>1</v>
      </c>
      <c r="Z1182" t="s">
        <v>1132</v>
      </c>
      <c r="AA1182">
        <v>24886</v>
      </c>
      <c r="AB1182">
        <v>96</v>
      </c>
      <c r="AC1182" t="s">
        <v>1132</v>
      </c>
      <c r="AD1182">
        <v>23503</v>
      </c>
      <c r="AE1182">
        <v>0</v>
      </c>
      <c r="AF1182">
        <v>14999</v>
      </c>
      <c r="AG1182">
        <v>63484</v>
      </c>
    </row>
    <row r="1183" spans="1:33" x14ac:dyDescent="0.25">
      <c r="A1183" t="s">
        <v>1723</v>
      </c>
      <c r="B1183" t="s">
        <v>695</v>
      </c>
      <c r="C1183" t="s">
        <v>163</v>
      </c>
      <c r="D1183" t="s">
        <v>1117</v>
      </c>
      <c r="E1183">
        <v>2019</v>
      </c>
      <c r="F1183" t="s">
        <v>702</v>
      </c>
      <c r="G1183" t="s">
        <v>846</v>
      </c>
      <c r="H1183" t="s">
        <v>2445</v>
      </c>
      <c r="I1183" t="s">
        <v>2446</v>
      </c>
      <c r="J1183" t="s">
        <v>1120</v>
      </c>
      <c r="K1183" t="s">
        <v>1121</v>
      </c>
      <c r="L1183" t="s">
        <v>993</v>
      </c>
      <c r="M1183" t="s">
        <v>702</v>
      </c>
      <c r="N1183" t="s">
        <v>2445</v>
      </c>
      <c r="O1183" t="s">
        <v>2446</v>
      </c>
      <c r="P1183" t="s">
        <v>1002</v>
      </c>
      <c r="Q1183" t="s">
        <v>1023</v>
      </c>
      <c r="R1183">
        <v>2020</v>
      </c>
      <c r="S1183" t="s">
        <v>1022</v>
      </c>
      <c r="T1183" t="s">
        <v>1022</v>
      </c>
      <c r="U1183">
        <v>7.9</v>
      </c>
      <c r="V1183" t="s">
        <v>1126</v>
      </c>
      <c r="W1183" t="s">
        <v>1127</v>
      </c>
      <c r="Y1183">
        <v>1</v>
      </c>
      <c r="Z1183" t="s">
        <v>1132</v>
      </c>
      <c r="AA1183">
        <v>24863</v>
      </c>
      <c r="AB1183">
        <v>128</v>
      </c>
      <c r="AC1183" t="s">
        <v>1132</v>
      </c>
      <c r="AD1183">
        <v>23481</v>
      </c>
      <c r="AE1183">
        <v>0</v>
      </c>
      <c r="AF1183">
        <v>14985</v>
      </c>
      <c r="AG1183">
        <v>63457</v>
      </c>
    </row>
    <row r="1184" spans="1:33" hidden="1" x14ac:dyDescent="0.25">
      <c r="A1184" t="s">
        <v>1723</v>
      </c>
      <c r="B1184" t="s">
        <v>695</v>
      </c>
      <c r="C1184" t="s">
        <v>163</v>
      </c>
      <c r="D1184" t="s">
        <v>1117</v>
      </c>
      <c r="E1184">
        <v>1995</v>
      </c>
      <c r="F1184" t="s">
        <v>695</v>
      </c>
      <c r="G1184" t="s">
        <v>846</v>
      </c>
      <c r="H1184" t="s">
        <v>2445</v>
      </c>
      <c r="I1184" t="s">
        <v>2446</v>
      </c>
      <c r="J1184" t="s">
        <v>1120</v>
      </c>
      <c r="K1184" t="s">
        <v>1121</v>
      </c>
      <c r="L1184" t="s">
        <v>3723</v>
      </c>
      <c r="M1184" t="s">
        <v>885</v>
      </c>
      <c r="N1184" t="s">
        <v>2445</v>
      </c>
      <c r="O1184" t="s">
        <v>2446</v>
      </c>
      <c r="P1184" t="s">
        <v>1083</v>
      </c>
      <c r="Q1184" t="s">
        <v>3822</v>
      </c>
      <c r="R1184">
        <v>1996</v>
      </c>
      <c r="S1184" t="s">
        <v>3823</v>
      </c>
      <c r="T1184" t="s">
        <v>3823</v>
      </c>
      <c r="U1184">
        <v>6.6</v>
      </c>
      <c r="V1184" t="s">
        <v>1138</v>
      </c>
      <c r="W1184" t="s">
        <v>1127</v>
      </c>
      <c r="X1184" t="s">
        <v>3824</v>
      </c>
      <c r="Y1184">
        <v>1</v>
      </c>
      <c r="Z1184" t="s">
        <v>1132</v>
      </c>
      <c r="AA1184">
        <v>27741</v>
      </c>
      <c r="AB1184">
        <v>238</v>
      </c>
      <c r="AD1184">
        <v>0</v>
      </c>
      <c r="AE1184">
        <v>0</v>
      </c>
      <c r="AF1184">
        <v>498990</v>
      </c>
      <c r="AG1184">
        <v>526969</v>
      </c>
    </row>
    <row r="1185" spans="1:33" hidden="1" x14ac:dyDescent="0.25">
      <c r="A1185" t="s">
        <v>1723</v>
      </c>
      <c r="B1185" t="s">
        <v>695</v>
      </c>
      <c r="C1185" t="s">
        <v>163</v>
      </c>
      <c r="D1185" t="s">
        <v>1117</v>
      </c>
      <c r="E1185">
        <v>1995</v>
      </c>
      <c r="F1185" t="s">
        <v>695</v>
      </c>
      <c r="G1185" t="s">
        <v>846</v>
      </c>
      <c r="H1185" t="s">
        <v>2445</v>
      </c>
      <c r="I1185" t="s">
        <v>2446</v>
      </c>
      <c r="J1185" t="s">
        <v>1120</v>
      </c>
      <c r="K1185" t="s">
        <v>1121</v>
      </c>
      <c r="L1185" t="s">
        <v>3723</v>
      </c>
      <c r="M1185" t="s">
        <v>885</v>
      </c>
      <c r="N1185" t="s">
        <v>2445</v>
      </c>
      <c r="O1185" t="s">
        <v>2446</v>
      </c>
      <c r="P1185" t="s">
        <v>1083</v>
      </c>
      <c r="Q1185" t="s">
        <v>3825</v>
      </c>
      <c r="R1185">
        <v>1996</v>
      </c>
      <c r="S1185" t="s">
        <v>1912</v>
      </c>
      <c r="T1185" t="s">
        <v>2895</v>
      </c>
      <c r="U1185">
        <v>11.6</v>
      </c>
      <c r="V1185" t="s">
        <v>1126</v>
      </c>
      <c r="W1185" t="s">
        <v>1127</v>
      </c>
      <c r="X1185" t="s">
        <v>3826</v>
      </c>
      <c r="Y1185">
        <v>1</v>
      </c>
      <c r="Z1185" t="s">
        <v>1132</v>
      </c>
      <c r="AA1185">
        <v>28070</v>
      </c>
      <c r="AB1185">
        <v>104</v>
      </c>
      <c r="AD1185">
        <v>0</v>
      </c>
      <c r="AE1185">
        <v>0</v>
      </c>
      <c r="AF1185">
        <v>806348</v>
      </c>
      <c r="AG1185">
        <v>834522</v>
      </c>
    </row>
    <row r="1186" spans="1:33" hidden="1" x14ac:dyDescent="0.25">
      <c r="A1186" t="s">
        <v>1723</v>
      </c>
      <c r="B1186" t="s">
        <v>695</v>
      </c>
      <c r="C1186" t="s">
        <v>163</v>
      </c>
      <c r="D1186" t="s">
        <v>1117</v>
      </c>
      <c r="E1186">
        <v>1995</v>
      </c>
      <c r="F1186" t="s">
        <v>695</v>
      </c>
      <c r="G1186" t="s">
        <v>846</v>
      </c>
      <c r="H1186" t="s">
        <v>2445</v>
      </c>
      <c r="I1186" t="s">
        <v>2446</v>
      </c>
      <c r="J1186" t="s">
        <v>1120</v>
      </c>
      <c r="K1186" t="s">
        <v>1121</v>
      </c>
      <c r="L1186" t="s">
        <v>3723</v>
      </c>
      <c r="M1186" t="s">
        <v>885</v>
      </c>
      <c r="N1186" t="s">
        <v>2445</v>
      </c>
      <c r="O1186" t="s">
        <v>2446</v>
      </c>
      <c r="P1186" t="s">
        <v>1083</v>
      </c>
      <c r="Q1186" t="s">
        <v>3827</v>
      </c>
      <c r="R1186">
        <v>1996</v>
      </c>
      <c r="S1186" t="s">
        <v>3828</v>
      </c>
      <c r="T1186" t="s">
        <v>3828</v>
      </c>
      <c r="U1186">
        <v>10.6</v>
      </c>
      <c r="V1186" t="s">
        <v>1138</v>
      </c>
      <c r="W1186" t="s">
        <v>1127</v>
      </c>
      <c r="X1186" t="s">
        <v>3829</v>
      </c>
      <c r="Y1186">
        <v>1</v>
      </c>
      <c r="Z1186" t="s">
        <v>1132</v>
      </c>
      <c r="AA1186">
        <v>27723</v>
      </c>
      <c r="AB1186">
        <v>267</v>
      </c>
      <c r="AD1186">
        <v>0</v>
      </c>
      <c r="AE1186">
        <v>0</v>
      </c>
      <c r="AF1186">
        <v>878152</v>
      </c>
      <c r="AG1186">
        <v>906142</v>
      </c>
    </row>
    <row r="1187" spans="1:33" hidden="1" x14ac:dyDescent="0.25">
      <c r="A1187" t="s">
        <v>1723</v>
      </c>
      <c r="B1187" t="s">
        <v>695</v>
      </c>
      <c r="C1187" t="s">
        <v>163</v>
      </c>
      <c r="D1187" t="s">
        <v>1117</v>
      </c>
      <c r="E1187">
        <v>1995</v>
      </c>
      <c r="F1187" t="s">
        <v>695</v>
      </c>
      <c r="G1187" t="s">
        <v>846</v>
      </c>
      <c r="H1187" t="s">
        <v>2445</v>
      </c>
      <c r="I1187" t="s">
        <v>2446</v>
      </c>
      <c r="J1187" t="s">
        <v>1120</v>
      </c>
      <c r="K1187" t="s">
        <v>1121</v>
      </c>
      <c r="L1187" t="s">
        <v>993</v>
      </c>
      <c r="M1187" t="s">
        <v>695</v>
      </c>
      <c r="N1187" t="s">
        <v>2445</v>
      </c>
      <c r="O1187" t="s">
        <v>2446</v>
      </c>
      <c r="P1187" t="s">
        <v>1002</v>
      </c>
      <c r="Q1187" t="s">
        <v>3830</v>
      </c>
      <c r="R1187">
        <v>1996</v>
      </c>
      <c r="S1187" t="s">
        <v>3831</v>
      </c>
      <c r="T1187" t="s">
        <v>2684</v>
      </c>
      <c r="U1187">
        <v>8.6</v>
      </c>
      <c r="V1187" t="s">
        <v>1126</v>
      </c>
      <c r="W1187" t="s">
        <v>1127</v>
      </c>
      <c r="Y1187">
        <v>1</v>
      </c>
      <c r="Z1187" t="s">
        <v>1132</v>
      </c>
      <c r="AA1187">
        <v>26435</v>
      </c>
      <c r="AB1187">
        <v>66</v>
      </c>
      <c r="AD1187">
        <v>0</v>
      </c>
      <c r="AE1187">
        <v>0</v>
      </c>
      <c r="AF1187">
        <v>864694</v>
      </c>
      <c r="AG1187">
        <v>891195</v>
      </c>
    </row>
    <row r="1188" spans="1:33" hidden="1" x14ac:dyDescent="0.25">
      <c r="A1188" t="s">
        <v>1723</v>
      </c>
      <c r="B1188" t="s">
        <v>695</v>
      </c>
      <c r="C1188" t="s">
        <v>163</v>
      </c>
      <c r="D1188" t="s">
        <v>1117</v>
      </c>
      <c r="E1188">
        <v>1995</v>
      </c>
      <c r="F1188" t="s">
        <v>695</v>
      </c>
      <c r="G1188" t="s">
        <v>846</v>
      </c>
      <c r="H1188" t="s">
        <v>2445</v>
      </c>
      <c r="I1188" t="s">
        <v>2446</v>
      </c>
      <c r="J1188" t="s">
        <v>1120</v>
      </c>
      <c r="K1188" t="s">
        <v>1121</v>
      </c>
      <c r="L1188" t="s">
        <v>993</v>
      </c>
      <c r="M1188" t="s">
        <v>695</v>
      </c>
      <c r="N1188" t="s">
        <v>2445</v>
      </c>
      <c r="O1188" t="s">
        <v>2446</v>
      </c>
      <c r="P1188" t="s">
        <v>1002</v>
      </c>
      <c r="Q1188" t="s">
        <v>3832</v>
      </c>
      <c r="R1188">
        <v>1996</v>
      </c>
      <c r="S1188" t="s">
        <v>3831</v>
      </c>
      <c r="T1188" t="s">
        <v>2684</v>
      </c>
      <c r="U1188">
        <v>8.6</v>
      </c>
      <c r="V1188" t="s">
        <v>1126</v>
      </c>
      <c r="W1188" t="s">
        <v>1127</v>
      </c>
      <c r="Y1188">
        <v>1</v>
      </c>
      <c r="Z1188" t="s">
        <v>1132</v>
      </c>
      <c r="AA1188">
        <v>27123</v>
      </c>
      <c r="AB1188">
        <v>109</v>
      </c>
      <c r="AD1188">
        <v>0</v>
      </c>
      <c r="AE1188">
        <v>0</v>
      </c>
      <c r="AF1188">
        <v>887199</v>
      </c>
      <c r="AG1188">
        <v>914431</v>
      </c>
    </row>
    <row r="1189" spans="1:33" x14ac:dyDescent="0.25">
      <c r="A1189" t="s">
        <v>1723</v>
      </c>
      <c r="B1189" t="s">
        <v>695</v>
      </c>
      <c r="C1189" t="s">
        <v>163</v>
      </c>
      <c r="D1189" t="s">
        <v>1117</v>
      </c>
      <c r="E1189">
        <v>2019</v>
      </c>
      <c r="F1189" t="s">
        <v>702</v>
      </c>
      <c r="G1189" t="s">
        <v>846</v>
      </c>
      <c r="H1189" t="s">
        <v>2445</v>
      </c>
      <c r="I1189" t="s">
        <v>2446</v>
      </c>
      <c r="J1189" t="s">
        <v>1120</v>
      </c>
      <c r="K1189" t="s">
        <v>1121</v>
      </c>
      <c r="L1189" t="s">
        <v>993</v>
      </c>
      <c r="M1189" t="s">
        <v>702</v>
      </c>
      <c r="N1189" t="s">
        <v>2445</v>
      </c>
      <c r="O1189" t="s">
        <v>2446</v>
      </c>
      <c r="P1189" t="s">
        <v>1002</v>
      </c>
      <c r="Q1189" t="s">
        <v>1024</v>
      </c>
      <c r="R1189">
        <v>2020</v>
      </c>
      <c r="S1189" t="s">
        <v>1022</v>
      </c>
      <c r="T1189" t="s">
        <v>1022</v>
      </c>
      <c r="U1189">
        <v>7.9</v>
      </c>
      <c r="V1189" t="s">
        <v>1126</v>
      </c>
      <c r="W1189" t="s">
        <v>1127</v>
      </c>
      <c r="Y1189">
        <v>1</v>
      </c>
      <c r="Z1189" t="s">
        <v>1132</v>
      </c>
      <c r="AA1189">
        <v>25004</v>
      </c>
      <c r="AB1189">
        <v>0</v>
      </c>
      <c r="AC1189" t="s">
        <v>1132</v>
      </c>
      <c r="AD1189">
        <v>23614</v>
      </c>
      <c r="AE1189">
        <v>0</v>
      </c>
      <c r="AF1189">
        <v>15070</v>
      </c>
      <c r="AG1189">
        <v>63688</v>
      </c>
    </row>
    <row r="1190" spans="1:33" hidden="1" x14ac:dyDescent="0.25">
      <c r="A1190" t="s">
        <v>1723</v>
      </c>
      <c r="B1190" t="s">
        <v>695</v>
      </c>
      <c r="C1190" t="s">
        <v>163</v>
      </c>
      <c r="D1190" t="s">
        <v>1117</v>
      </c>
      <c r="E1190">
        <v>1996</v>
      </c>
      <c r="F1190" t="s">
        <v>695</v>
      </c>
      <c r="G1190" t="s">
        <v>846</v>
      </c>
      <c r="H1190" t="s">
        <v>2445</v>
      </c>
      <c r="I1190" t="s">
        <v>2446</v>
      </c>
      <c r="J1190" t="s">
        <v>1120</v>
      </c>
      <c r="K1190" t="s">
        <v>1121</v>
      </c>
      <c r="L1190" t="s">
        <v>3723</v>
      </c>
      <c r="M1190" t="s">
        <v>885</v>
      </c>
      <c r="N1190" t="s">
        <v>2445</v>
      </c>
      <c r="O1190" t="s">
        <v>2446</v>
      </c>
      <c r="P1190" t="s">
        <v>1083</v>
      </c>
      <c r="Q1190" t="s">
        <v>3833</v>
      </c>
      <c r="R1190">
        <v>1997</v>
      </c>
      <c r="S1190" t="s">
        <v>3834</v>
      </c>
      <c r="T1190" t="s">
        <v>3834</v>
      </c>
      <c r="U1190">
        <v>9.6999999999999993</v>
      </c>
      <c r="V1190" t="s">
        <v>1138</v>
      </c>
      <c r="W1190" t="s">
        <v>1127</v>
      </c>
      <c r="X1190" t="s">
        <v>3835</v>
      </c>
      <c r="Y1190">
        <v>1</v>
      </c>
      <c r="Z1190" t="s">
        <v>1132</v>
      </c>
      <c r="AA1190">
        <v>22116</v>
      </c>
      <c r="AB1190">
        <v>0</v>
      </c>
      <c r="AD1190">
        <v>0</v>
      </c>
      <c r="AE1190">
        <v>0</v>
      </c>
      <c r="AF1190">
        <v>199929</v>
      </c>
      <c r="AG1190">
        <v>222045</v>
      </c>
    </row>
    <row r="1191" spans="1:33" hidden="1" x14ac:dyDescent="0.25">
      <c r="A1191" t="s">
        <v>1723</v>
      </c>
      <c r="B1191" t="s">
        <v>695</v>
      </c>
      <c r="C1191" t="s">
        <v>163</v>
      </c>
      <c r="D1191" t="s">
        <v>1117</v>
      </c>
      <c r="E1191">
        <v>1996</v>
      </c>
      <c r="F1191" t="s">
        <v>695</v>
      </c>
      <c r="G1191" t="s">
        <v>846</v>
      </c>
      <c r="H1191" t="s">
        <v>2445</v>
      </c>
      <c r="I1191" t="s">
        <v>2446</v>
      </c>
      <c r="J1191" t="s">
        <v>1120</v>
      </c>
      <c r="K1191" t="s">
        <v>1121</v>
      </c>
      <c r="L1191" t="s">
        <v>3723</v>
      </c>
      <c r="M1191" t="s">
        <v>885</v>
      </c>
      <c r="N1191" t="s">
        <v>2445</v>
      </c>
      <c r="O1191" t="s">
        <v>2446</v>
      </c>
      <c r="P1191" t="s">
        <v>1083</v>
      </c>
      <c r="Q1191" t="s">
        <v>3836</v>
      </c>
      <c r="R1191">
        <v>1997</v>
      </c>
      <c r="S1191" t="s">
        <v>3837</v>
      </c>
      <c r="T1191" t="s">
        <v>3837</v>
      </c>
      <c r="U1191">
        <v>4.5999999999999996</v>
      </c>
      <c r="V1191" t="s">
        <v>1138</v>
      </c>
      <c r="W1191" t="s">
        <v>1127</v>
      </c>
      <c r="X1191" t="s">
        <v>3838</v>
      </c>
      <c r="Y1191">
        <v>1</v>
      </c>
      <c r="Z1191" t="s">
        <v>1132</v>
      </c>
      <c r="AA1191">
        <v>21747</v>
      </c>
      <c r="AB1191">
        <v>28</v>
      </c>
      <c r="AD1191">
        <v>0</v>
      </c>
      <c r="AE1191">
        <v>0</v>
      </c>
      <c r="AF1191">
        <v>2731959</v>
      </c>
      <c r="AG1191">
        <v>2753734</v>
      </c>
    </row>
    <row r="1192" spans="1:33" hidden="1" x14ac:dyDescent="0.25">
      <c r="A1192" t="s">
        <v>1723</v>
      </c>
      <c r="B1192" t="s">
        <v>695</v>
      </c>
      <c r="C1192" t="s">
        <v>163</v>
      </c>
      <c r="D1192" t="s">
        <v>1117</v>
      </c>
      <c r="E1192">
        <v>1996</v>
      </c>
      <c r="F1192" t="s">
        <v>695</v>
      </c>
      <c r="G1192" t="s">
        <v>846</v>
      </c>
      <c r="H1192" t="s">
        <v>2445</v>
      </c>
      <c r="I1192" t="s">
        <v>2446</v>
      </c>
      <c r="J1192" t="s">
        <v>1120</v>
      </c>
      <c r="K1192" t="s">
        <v>1121</v>
      </c>
      <c r="L1192" t="s">
        <v>3723</v>
      </c>
      <c r="M1192" t="s">
        <v>885</v>
      </c>
      <c r="N1192" t="s">
        <v>2445</v>
      </c>
      <c r="O1192" t="s">
        <v>2446</v>
      </c>
      <c r="P1192" t="s">
        <v>1083</v>
      </c>
      <c r="Q1192" t="s">
        <v>3839</v>
      </c>
      <c r="R1192">
        <v>1997</v>
      </c>
      <c r="S1192" t="s">
        <v>3834</v>
      </c>
      <c r="T1192" t="s">
        <v>3834</v>
      </c>
      <c r="U1192">
        <v>10.199999999999999</v>
      </c>
      <c r="V1192" t="s">
        <v>1138</v>
      </c>
      <c r="W1192" t="s">
        <v>1127</v>
      </c>
      <c r="X1192" t="s">
        <v>3840</v>
      </c>
      <c r="Y1192">
        <v>1</v>
      </c>
      <c r="Z1192" t="s">
        <v>1132</v>
      </c>
      <c r="AA1192">
        <v>22142</v>
      </c>
      <c r="AB1192">
        <v>62</v>
      </c>
      <c r="AD1192">
        <v>0</v>
      </c>
      <c r="AE1192">
        <v>0</v>
      </c>
      <c r="AF1192">
        <v>215930</v>
      </c>
      <c r="AG1192">
        <v>238134</v>
      </c>
    </row>
    <row r="1193" spans="1:33" hidden="1" x14ac:dyDescent="0.25">
      <c r="A1193" t="s">
        <v>1723</v>
      </c>
      <c r="B1193" t="s">
        <v>695</v>
      </c>
      <c r="C1193" t="s">
        <v>163</v>
      </c>
      <c r="D1193" t="s">
        <v>1117</v>
      </c>
      <c r="E1193">
        <v>1996</v>
      </c>
      <c r="F1193" t="s">
        <v>695</v>
      </c>
      <c r="G1193" t="s">
        <v>846</v>
      </c>
      <c r="H1193" t="s">
        <v>2445</v>
      </c>
      <c r="I1193" t="s">
        <v>2446</v>
      </c>
      <c r="J1193" t="s">
        <v>1120</v>
      </c>
      <c r="K1193" t="s">
        <v>1121</v>
      </c>
      <c r="L1193" t="s">
        <v>3723</v>
      </c>
      <c r="M1193" t="s">
        <v>885</v>
      </c>
      <c r="N1193" t="s">
        <v>2445</v>
      </c>
      <c r="O1193" t="s">
        <v>2446</v>
      </c>
      <c r="P1193" t="s">
        <v>1083</v>
      </c>
      <c r="Q1193" t="s">
        <v>3841</v>
      </c>
      <c r="R1193">
        <v>1997</v>
      </c>
      <c r="S1193" t="s">
        <v>3834</v>
      </c>
      <c r="T1193" t="s">
        <v>3834</v>
      </c>
      <c r="U1193">
        <v>10.6</v>
      </c>
      <c r="V1193" t="s">
        <v>1138</v>
      </c>
      <c r="W1193" t="s">
        <v>1127</v>
      </c>
      <c r="X1193" t="s">
        <v>3842</v>
      </c>
      <c r="Y1193">
        <v>1</v>
      </c>
      <c r="Z1193" t="s">
        <v>1132</v>
      </c>
      <c r="AA1193">
        <v>22114</v>
      </c>
      <c r="AB1193">
        <v>0</v>
      </c>
      <c r="AD1193">
        <v>0</v>
      </c>
      <c r="AE1193">
        <v>0</v>
      </c>
      <c r="AF1193">
        <v>1668104</v>
      </c>
      <c r="AG1193">
        <v>1690218</v>
      </c>
    </row>
    <row r="1194" spans="1:33" hidden="1" x14ac:dyDescent="0.25">
      <c r="A1194" t="s">
        <v>1723</v>
      </c>
      <c r="B1194" t="s">
        <v>695</v>
      </c>
      <c r="C1194" t="s">
        <v>163</v>
      </c>
      <c r="D1194" t="s">
        <v>1117</v>
      </c>
      <c r="E1194">
        <v>1996</v>
      </c>
      <c r="F1194" t="s">
        <v>695</v>
      </c>
      <c r="G1194" t="s">
        <v>846</v>
      </c>
      <c r="H1194" t="s">
        <v>2445</v>
      </c>
      <c r="I1194" t="s">
        <v>2446</v>
      </c>
      <c r="J1194" t="s">
        <v>1120</v>
      </c>
      <c r="K1194" t="s">
        <v>1121</v>
      </c>
      <c r="L1194" t="s">
        <v>3723</v>
      </c>
      <c r="M1194" t="s">
        <v>885</v>
      </c>
      <c r="N1194" t="s">
        <v>2445</v>
      </c>
      <c r="O1194" t="s">
        <v>2446</v>
      </c>
      <c r="P1194" t="s">
        <v>1083</v>
      </c>
      <c r="Q1194" t="s">
        <v>3843</v>
      </c>
      <c r="R1194">
        <v>1997</v>
      </c>
      <c r="S1194" t="s">
        <v>1299</v>
      </c>
      <c r="T1194" t="s">
        <v>1299</v>
      </c>
      <c r="U1194">
        <v>6.3</v>
      </c>
      <c r="V1194" t="s">
        <v>1138</v>
      </c>
      <c r="W1194" t="s">
        <v>1127</v>
      </c>
      <c r="X1194" t="s">
        <v>3826</v>
      </c>
      <c r="Y1194">
        <v>1</v>
      </c>
      <c r="Z1194" t="s">
        <v>1132</v>
      </c>
      <c r="AA1194">
        <v>21315</v>
      </c>
      <c r="AB1194">
        <v>0</v>
      </c>
      <c r="AD1194">
        <v>0</v>
      </c>
      <c r="AE1194">
        <v>0</v>
      </c>
      <c r="AF1194">
        <v>408530</v>
      </c>
      <c r="AG1194">
        <v>429845</v>
      </c>
    </row>
    <row r="1195" spans="1:33" hidden="1" x14ac:dyDescent="0.25">
      <c r="A1195" t="s">
        <v>1723</v>
      </c>
      <c r="B1195" t="s">
        <v>695</v>
      </c>
      <c r="C1195" t="s">
        <v>163</v>
      </c>
      <c r="D1195" t="s">
        <v>1117</v>
      </c>
      <c r="E1195">
        <v>1996</v>
      </c>
      <c r="F1195" t="s">
        <v>695</v>
      </c>
      <c r="G1195" t="s">
        <v>846</v>
      </c>
      <c r="H1195" t="s">
        <v>2445</v>
      </c>
      <c r="I1195" t="s">
        <v>2446</v>
      </c>
      <c r="J1195" t="s">
        <v>1120</v>
      </c>
      <c r="K1195" t="s">
        <v>1121</v>
      </c>
      <c r="L1195" t="s">
        <v>993</v>
      </c>
      <c r="M1195" t="s">
        <v>695</v>
      </c>
      <c r="N1195" t="s">
        <v>2445</v>
      </c>
      <c r="O1195" t="s">
        <v>2446</v>
      </c>
      <c r="P1195" t="s">
        <v>1002</v>
      </c>
      <c r="Q1195" t="s">
        <v>3844</v>
      </c>
      <c r="R1195">
        <v>1997</v>
      </c>
      <c r="S1195" t="s">
        <v>3845</v>
      </c>
      <c r="T1195" t="s">
        <v>1143</v>
      </c>
      <c r="U1195">
        <v>7.1</v>
      </c>
      <c r="V1195" t="s">
        <v>1126</v>
      </c>
      <c r="W1195" t="s">
        <v>1127</v>
      </c>
      <c r="X1195" t="s">
        <v>3846</v>
      </c>
      <c r="Y1195">
        <v>1</v>
      </c>
      <c r="Z1195" t="s">
        <v>1132</v>
      </c>
      <c r="AA1195">
        <v>44271</v>
      </c>
      <c r="AB1195">
        <v>173</v>
      </c>
      <c r="AD1195">
        <v>0</v>
      </c>
      <c r="AE1195">
        <v>0</v>
      </c>
      <c r="AF1195">
        <v>1809856</v>
      </c>
      <c r="AG1195">
        <v>1854300</v>
      </c>
    </row>
    <row r="1196" spans="1:33" hidden="1" x14ac:dyDescent="0.25">
      <c r="A1196" t="s">
        <v>1723</v>
      </c>
      <c r="B1196" t="s">
        <v>695</v>
      </c>
      <c r="C1196" t="s">
        <v>163</v>
      </c>
      <c r="D1196" t="s">
        <v>1117</v>
      </c>
      <c r="E1196">
        <v>1996</v>
      </c>
      <c r="F1196" t="s">
        <v>695</v>
      </c>
      <c r="G1196" t="s">
        <v>846</v>
      </c>
      <c r="H1196" t="s">
        <v>2445</v>
      </c>
      <c r="I1196" t="s">
        <v>2446</v>
      </c>
      <c r="J1196" t="s">
        <v>1120</v>
      </c>
      <c r="K1196" t="s">
        <v>1121</v>
      </c>
      <c r="L1196" t="s">
        <v>3203</v>
      </c>
      <c r="M1196" t="s">
        <v>893</v>
      </c>
      <c r="N1196" t="s">
        <v>2445</v>
      </c>
      <c r="O1196" t="s">
        <v>2446</v>
      </c>
      <c r="P1196" t="s">
        <v>1083</v>
      </c>
      <c r="Q1196" t="s">
        <v>3847</v>
      </c>
      <c r="R1196">
        <v>1997</v>
      </c>
      <c r="S1196" t="s">
        <v>3848</v>
      </c>
      <c r="T1196" t="s">
        <v>3235</v>
      </c>
      <c r="U1196">
        <v>7</v>
      </c>
      <c r="V1196" t="s">
        <v>1138</v>
      </c>
      <c r="W1196" t="s">
        <v>1153</v>
      </c>
      <c r="Y1196">
        <v>1</v>
      </c>
      <c r="Z1196" t="s">
        <v>1132</v>
      </c>
      <c r="AA1196">
        <v>24253</v>
      </c>
      <c r="AB1196">
        <v>88</v>
      </c>
      <c r="AD1196">
        <v>0</v>
      </c>
      <c r="AE1196">
        <v>0</v>
      </c>
      <c r="AF1196">
        <v>29302</v>
      </c>
      <c r="AG1196">
        <v>53643</v>
      </c>
    </row>
    <row r="1197" spans="1:33" hidden="1" x14ac:dyDescent="0.25">
      <c r="A1197" t="s">
        <v>1723</v>
      </c>
      <c r="B1197" t="s">
        <v>695</v>
      </c>
      <c r="C1197" t="s">
        <v>163</v>
      </c>
      <c r="D1197" t="s">
        <v>1117</v>
      </c>
      <c r="E1197">
        <v>1996</v>
      </c>
      <c r="F1197" t="s">
        <v>695</v>
      </c>
      <c r="G1197" t="s">
        <v>846</v>
      </c>
      <c r="H1197" t="s">
        <v>2445</v>
      </c>
      <c r="I1197" t="s">
        <v>2446</v>
      </c>
      <c r="J1197" t="s">
        <v>1120</v>
      </c>
      <c r="K1197" t="s">
        <v>1121</v>
      </c>
      <c r="L1197" t="s">
        <v>3203</v>
      </c>
      <c r="M1197" t="s">
        <v>893</v>
      </c>
      <c r="N1197" t="s">
        <v>2445</v>
      </c>
      <c r="O1197" t="s">
        <v>2446</v>
      </c>
      <c r="P1197" t="s">
        <v>1083</v>
      </c>
      <c r="Q1197" t="s">
        <v>3849</v>
      </c>
      <c r="R1197">
        <v>1997</v>
      </c>
      <c r="S1197" t="s">
        <v>3850</v>
      </c>
      <c r="T1197" t="s">
        <v>3850</v>
      </c>
      <c r="U1197">
        <v>10.3</v>
      </c>
      <c r="V1197" t="s">
        <v>1138</v>
      </c>
      <c r="W1197" t="s">
        <v>1153</v>
      </c>
      <c r="Y1197">
        <v>1</v>
      </c>
      <c r="Z1197" t="s">
        <v>1132</v>
      </c>
      <c r="AA1197">
        <v>26969</v>
      </c>
      <c r="AB1197">
        <v>0</v>
      </c>
      <c r="AD1197">
        <v>0</v>
      </c>
      <c r="AE1197">
        <v>0</v>
      </c>
      <c r="AF1197">
        <v>57019</v>
      </c>
      <c r="AG1197">
        <v>83988</v>
      </c>
    </row>
    <row r="1198" spans="1:33" hidden="1" x14ac:dyDescent="0.25">
      <c r="A1198" t="s">
        <v>1723</v>
      </c>
      <c r="B1198" t="s">
        <v>695</v>
      </c>
      <c r="C1198" t="s">
        <v>163</v>
      </c>
      <c r="D1198" t="s">
        <v>1117</v>
      </c>
      <c r="E1198">
        <v>1996</v>
      </c>
      <c r="F1198" t="s">
        <v>695</v>
      </c>
      <c r="G1198" t="s">
        <v>846</v>
      </c>
      <c r="H1198" t="s">
        <v>2445</v>
      </c>
      <c r="I1198" t="s">
        <v>2446</v>
      </c>
      <c r="J1198" t="s">
        <v>1120</v>
      </c>
      <c r="K1198" t="s">
        <v>1121</v>
      </c>
      <c r="L1198" t="s">
        <v>3203</v>
      </c>
      <c r="M1198" t="s">
        <v>893</v>
      </c>
      <c r="N1198" t="s">
        <v>2445</v>
      </c>
      <c r="O1198" t="s">
        <v>2446</v>
      </c>
      <c r="P1198" t="s">
        <v>1083</v>
      </c>
      <c r="Q1198" t="s">
        <v>3851</v>
      </c>
      <c r="R1198">
        <v>1997</v>
      </c>
      <c r="S1198" t="s">
        <v>3852</v>
      </c>
      <c r="T1198" t="s">
        <v>3852</v>
      </c>
      <c r="U1198">
        <v>17.100000000000001</v>
      </c>
      <c r="V1198" t="s">
        <v>1138</v>
      </c>
      <c r="W1198" t="s">
        <v>1153</v>
      </c>
      <c r="Y1198">
        <v>1</v>
      </c>
      <c r="Z1198" t="s">
        <v>1132</v>
      </c>
      <c r="AA1198">
        <v>26980</v>
      </c>
      <c r="AB1198">
        <v>0</v>
      </c>
      <c r="AD1198">
        <v>0</v>
      </c>
      <c r="AE1198">
        <v>0</v>
      </c>
      <c r="AF1198">
        <v>57071</v>
      </c>
      <c r="AG1198">
        <v>84051</v>
      </c>
    </row>
    <row r="1199" spans="1:33" hidden="1" x14ac:dyDescent="0.25">
      <c r="A1199" t="s">
        <v>1723</v>
      </c>
      <c r="B1199" t="s">
        <v>695</v>
      </c>
      <c r="C1199" t="s">
        <v>163</v>
      </c>
      <c r="D1199" t="s">
        <v>1117</v>
      </c>
      <c r="E1199">
        <v>1996</v>
      </c>
      <c r="F1199" t="s">
        <v>695</v>
      </c>
      <c r="G1199" t="s">
        <v>846</v>
      </c>
      <c r="H1199" t="s">
        <v>2445</v>
      </c>
      <c r="I1199" t="s">
        <v>2446</v>
      </c>
      <c r="J1199" t="s">
        <v>1120</v>
      </c>
      <c r="K1199" t="s">
        <v>1121</v>
      </c>
      <c r="L1199" t="s">
        <v>993</v>
      </c>
      <c r="M1199" t="s">
        <v>703</v>
      </c>
      <c r="N1199" t="s">
        <v>2445</v>
      </c>
      <c r="O1199" t="s">
        <v>2446</v>
      </c>
      <c r="P1199" t="s">
        <v>1002</v>
      </c>
      <c r="Q1199" t="s">
        <v>3853</v>
      </c>
      <c r="R1199">
        <v>1997</v>
      </c>
      <c r="S1199" t="s">
        <v>1942</v>
      </c>
      <c r="T1199" t="s">
        <v>3854</v>
      </c>
      <c r="U1199">
        <v>4.4000000000000004</v>
      </c>
      <c r="V1199" t="s">
        <v>1138</v>
      </c>
      <c r="W1199" t="s">
        <v>1153</v>
      </c>
      <c r="Y1199">
        <v>1</v>
      </c>
      <c r="Z1199" t="s">
        <v>1132</v>
      </c>
      <c r="AA1199">
        <v>27300</v>
      </c>
      <c r="AB1199">
        <v>88</v>
      </c>
      <c r="AD1199">
        <v>0</v>
      </c>
      <c r="AE1199">
        <v>0</v>
      </c>
      <c r="AF1199">
        <v>36887</v>
      </c>
      <c r="AG1199">
        <v>64275</v>
      </c>
    </row>
    <row r="1200" spans="1:33" hidden="1" x14ac:dyDescent="0.25">
      <c r="A1200" t="s">
        <v>1723</v>
      </c>
      <c r="B1200" t="s">
        <v>695</v>
      </c>
      <c r="C1200" t="s">
        <v>163</v>
      </c>
      <c r="D1200" t="s">
        <v>1117</v>
      </c>
      <c r="E1200">
        <v>1997</v>
      </c>
      <c r="F1200" t="s">
        <v>695</v>
      </c>
      <c r="G1200" t="s">
        <v>846</v>
      </c>
      <c r="H1200" t="s">
        <v>2445</v>
      </c>
      <c r="I1200" t="s">
        <v>2446</v>
      </c>
      <c r="J1200" t="s">
        <v>1120</v>
      </c>
      <c r="K1200" t="s">
        <v>1121</v>
      </c>
      <c r="L1200" t="s">
        <v>3723</v>
      </c>
      <c r="M1200" t="s">
        <v>885</v>
      </c>
      <c r="N1200" t="s">
        <v>2445</v>
      </c>
      <c r="O1200" t="s">
        <v>2446</v>
      </c>
      <c r="P1200" t="s">
        <v>1083</v>
      </c>
      <c r="Q1200" t="s">
        <v>3855</v>
      </c>
      <c r="R1200">
        <v>1998</v>
      </c>
      <c r="S1200" t="s">
        <v>3856</v>
      </c>
      <c r="T1200" t="s">
        <v>3856</v>
      </c>
      <c r="U1200">
        <v>6.6</v>
      </c>
      <c r="V1200" t="s">
        <v>1138</v>
      </c>
      <c r="W1200" t="s">
        <v>1127</v>
      </c>
      <c r="X1200" t="s">
        <v>3857</v>
      </c>
      <c r="Y1200">
        <v>1</v>
      </c>
      <c r="Z1200" t="s">
        <v>1132</v>
      </c>
      <c r="AA1200">
        <v>21522</v>
      </c>
      <c r="AB1200">
        <v>164</v>
      </c>
      <c r="AD1200">
        <v>0</v>
      </c>
      <c r="AE1200">
        <v>0</v>
      </c>
      <c r="AF1200">
        <v>2377122</v>
      </c>
      <c r="AG1200">
        <v>2398808</v>
      </c>
    </row>
    <row r="1201" spans="1:33" hidden="1" x14ac:dyDescent="0.25">
      <c r="A1201" t="s">
        <v>1723</v>
      </c>
      <c r="B1201" t="s">
        <v>695</v>
      </c>
      <c r="C1201" t="s">
        <v>163</v>
      </c>
      <c r="D1201" t="s">
        <v>1117</v>
      </c>
      <c r="E1201">
        <v>1997</v>
      </c>
      <c r="F1201" t="s">
        <v>695</v>
      </c>
      <c r="G1201" t="s">
        <v>846</v>
      </c>
      <c r="H1201" t="s">
        <v>2445</v>
      </c>
      <c r="I1201" t="s">
        <v>2446</v>
      </c>
      <c r="J1201" t="s">
        <v>1120</v>
      </c>
      <c r="K1201" t="s">
        <v>1121</v>
      </c>
      <c r="L1201" t="s">
        <v>3723</v>
      </c>
      <c r="M1201" t="s">
        <v>885</v>
      </c>
      <c r="N1201" t="s">
        <v>2445</v>
      </c>
      <c r="O1201" t="s">
        <v>2446</v>
      </c>
      <c r="P1201" t="s">
        <v>1083</v>
      </c>
      <c r="Q1201" t="s">
        <v>3858</v>
      </c>
      <c r="R1201">
        <v>1998</v>
      </c>
      <c r="S1201" t="s">
        <v>3859</v>
      </c>
      <c r="T1201" t="s">
        <v>3859</v>
      </c>
      <c r="U1201">
        <v>7.5</v>
      </c>
      <c r="V1201" t="s">
        <v>1138</v>
      </c>
      <c r="W1201" t="s">
        <v>1127</v>
      </c>
      <c r="X1201" t="s">
        <v>3860</v>
      </c>
      <c r="Y1201">
        <v>1</v>
      </c>
      <c r="Z1201" t="s">
        <v>1132</v>
      </c>
      <c r="AA1201">
        <v>21516</v>
      </c>
      <c r="AB1201">
        <v>0</v>
      </c>
      <c r="AD1201">
        <v>0</v>
      </c>
      <c r="AE1201">
        <v>0</v>
      </c>
      <c r="AF1201">
        <v>208557</v>
      </c>
      <c r="AG1201">
        <v>230073</v>
      </c>
    </row>
    <row r="1202" spans="1:33" hidden="1" x14ac:dyDescent="0.25">
      <c r="A1202" t="s">
        <v>1723</v>
      </c>
      <c r="B1202" t="s">
        <v>695</v>
      </c>
      <c r="C1202" t="s">
        <v>163</v>
      </c>
      <c r="D1202" t="s">
        <v>1117</v>
      </c>
      <c r="E1202">
        <v>1997</v>
      </c>
      <c r="F1202" t="s">
        <v>695</v>
      </c>
      <c r="G1202" t="s">
        <v>846</v>
      </c>
      <c r="H1202" t="s">
        <v>2445</v>
      </c>
      <c r="I1202" t="s">
        <v>2446</v>
      </c>
      <c r="J1202" t="s">
        <v>1120</v>
      </c>
      <c r="K1202" t="s">
        <v>1121</v>
      </c>
      <c r="L1202" t="s">
        <v>3723</v>
      </c>
      <c r="M1202" t="s">
        <v>885</v>
      </c>
      <c r="N1202" t="s">
        <v>2445</v>
      </c>
      <c r="O1202" t="s">
        <v>2446</v>
      </c>
      <c r="P1202" t="s">
        <v>1083</v>
      </c>
      <c r="Q1202" t="s">
        <v>3861</v>
      </c>
      <c r="R1202">
        <v>1998</v>
      </c>
      <c r="S1202" t="s">
        <v>3862</v>
      </c>
      <c r="T1202" t="s">
        <v>3862</v>
      </c>
      <c r="U1202">
        <v>6.8</v>
      </c>
      <c r="V1202" t="s">
        <v>1138</v>
      </c>
      <c r="W1202" t="s">
        <v>1127</v>
      </c>
      <c r="X1202" t="s">
        <v>3863</v>
      </c>
      <c r="Y1202">
        <v>1</v>
      </c>
      <c r="Z1202" t="s">
        <v>1132</v>
      </c>
      <c r="AA1202">
        <v>22309</v>
      </c>
      <c r="AB1202">
        <v>0</v>
      </c>
      <c r="AD1202">
        <v>0</v>
      </c>
      <c r="AE1202">
        <v>0</v>
      </c>
      <c r="AF1202">
        <v>1554669</v>
      </c>
      <c r="AG1202">
        <v>1576978</v>
      </c>
    </row>
    <row r="1203" spans="1:33" hidden="1" x14ac:dyDescent="0.25">
      <c r="A1203" t="s">
        <v>1723</v>
      </c>
      <c r="B1203" t="s">
        <v>695</v>
      </c>
      <c r="C1203" t="s">
        <v>163</v>
      </c>
      <c r="D1203" t="s">
        <v>1117</v>
      </c>
      <c r="E1203">
        <v>1997</v>
      </c>
      <c r="F1203" t="s">
        <v>695</v>
      </c>
      <c r="G1203" t="s">
        <v>846</v>
      </c>
      <c r="H1203" t="s">
        <v>2445</v>
      </c>
      <c r="I1203" t="s">
        <v>2446</v>
      </c>
      <c r="J1203" t="s">
        <v>1120</v>
      </c>
      <c r="K1203" t="s">
        <v>1121</v>
      </c>
      <c r="L1203" t="s">
        <v>3723</v>
      </c>
      <c r="M1203" t="s">
        <v>885</v>
      </c>
      <c r="N1203" t="s">
        <v>2445</v>
      </c>
      <c r="O1203" t="s">
        <v>2446</v>
      </c>
      <c r="P1203" t="s">
        <v>1083</v>
      </c>
      <c r="Q1203" t="s">
        <v>3864</v>
      </c>
      <c r="R1203">
        <v>1998</v>
      </c>
      <c r="S1203" t="s">
        <v>3862</v>
      </c>
      <c r="T1203" t="s">
        <v>3862</v>
      </c>
      <c r="U1203">
        <v>6.9</v>
      </c>
      <c r="V1203" t="s">
        <v>1138</v>
      </c>
      <c r="W1203" t="s">
        <v>1127</v>
      </c>
      <c r="X1203" t="s">
        <v>3865</v>
      </c>
      <c r="Y1203">
        <v>1</v>
      </c>
      <c r="Z1203" t="s">
        <v>1132</v>
      </c>
      <c r="AA1203">
        <v>22362</v>
      </c>
      <c r="AB1203">
        <v>0</v>
      </c>
      <c r="AD1203">
        <v>0</v>
      </c>
      <c r="AE1203">
        <v>0</v>
      </c>
      <c r="AF1203">
        <v>212566</v>
      </c>
      <c r="AG1203">
        <v>234928</v>
      </c>
    </row>
    <row r="1204" spans="1:33" hidden="1" x14ac:dyDescent="0.25">
      <c r="A1204" t="s">
        <v>1723</v>
      </c>
      <c r="B1204" t="s">
        <v>695</v>
      </c>
      <c r="C1204" t="s">
        <v>163</v>
      </c>
      <c r="D1204" t="s">
        <v>1117</v>
      </c>
      <c r="E1204">
        <v>1997</v>
      </c>
      <c r="F1204" t="s">
        <v>695</v>
      </c>
      <c r="G1204" t="s">
        <v>846</v>
      </c>
      <c r="H1204" t="s">
        <v>2445</v>
      </c>
      <c r="I1204" t="s">
        <v>2446</v>
      </c>
      <c r="J1204" t="s">
        <v>1120</v>
      </c>
      <c r="K1204" t="s">
        <v>1121</v>
      </c>
      <c r="L1204" t="s">
        <v>993</v>
      </c>
      <c r="M1204" t="s">
        <v>695</v>
      </c>
      <c r="N1204" t="s">
        <v>2445</v>
      </c>
      <c r="O1204" t="s">
        <v>2446</v>
      </c>
      <c r="P1204" t="s">
        <v>1002</v>
      </c>
      <c r="Q1204" t="s">
        <v>3866</v>
      </c>
      <c r="R1204">
        <v>1998</v>
      </c>
      <c r="S1204" t="s">
        <v>3867</v>
      </c>
      <c r="T1204" t="s">
        <v>3868</v>
      </c>
      <c r="U1204">
        <v>5</v>
      </c>
      <c r="V1204" t="s">
        <v>1126</v>
      </c>
      <c r="W1204" t="s">
        <v>1127</v>
      </c>
      <c r="X1204" t="s">
        <v>3869</v>
      </c>
      <c r="Y1204">
        <v>1</v>
      </c>
      <c r="Z1204" t="s">
        <v>1132</v>
      </c>
      <c r="AA1204">
        <v>21005</v>
      </c>
      <c r="AB1204">
        <v>152</v>
      </c>
      <c r="AD1204">
        <v>0</v>
      </c>
      <c r="AE1204">
        <v>0</v>
      </c>
      <c r="AF1204">
        <v>380054</v>
      </c>
      <c r="AG1204">
        <v>401211</v>
      </c>
    </row>
    <row r="1205" spans="1:33" hidden="1" x14ac:dyDescent="0.25">
      <c r="A1205" t="s">
        <v>1723</v>
      </c>
      <c r="B1205" t="s">
        <v>695</v>
      </c>
      <c r="C1205" t="s">
        <v>163</v>
      </c>
      <c r="D1205" t="s">
        <v>1117</v>
      </c>
      <c r="E1205">
        <v>1997</v>
      </c>
      <c r="F1205" t="s">
        <v>695</v>
      </c>
      <c r="G1205" t="s">
        <v>846</v>
      </c>
      <c r="H1205" t="s">
        <v>2445</v>
      </c>
      <c r="I1205" t="s">
        <v>2446</v>
      </c>
      <c r="J1205" t="s">
        <v>1120</v>
      </c>
      <c r="K1205" t="s">
        <v>1121</v>
      </c>
      <c r="L1205" t="s">
        <v>993</v>
      </c>
      <c r="M1205" t="s">
        <v>695</v>
      </c>
      <c r="N1205" t="s">
        <v>2445</v>
      </c>
      <c r="O1205" t="s">
        <v>2446</v>
      </c>
      <c r="P1205" t="s">
        <v>1002</v>
      </c>
      <c r="Q1205" t="s">
        <v>3870</v>
      </c>
      <c r="R1205">
        <v>1998</v>
      </c>
      <c r="S1205" t="s">
        <v>2383</v>
      </c>
      <c r="T1205" t="s">
        <v>1309</v>
      </c>
      <c r="U1205">
        <v>8</v>
      </c>
      <c r="V1205" t="s">
        <v>1126</v>
      </c>
      <c r="W1205" t="s">
        <v>1127</v>
      </c>
      <c r="X1205" t="s">
        <v>3871</v>
      </c>
      <c r="Y1205">
        <v>1</v>
      </c>
      <c r="Z1205" t="s">
        <v>1132</v>
      </c>
      <c r="AA1205">
        <v>22305</v>
      </c>
      <c r="AB1205">
        <v>0</v>
      </c>
      <c r="AD1205">
        <v>0</v>
      </c>
      <c r="AE1205">
        <v>0</v>
      </c>
      <c r="AF1205">
        <v>1035435</v>
      </c>
      <c r="AG1205">
        <v>1057740</v>
      </c>
    </row>
    <row r="1206" spans="1:33" hidden="1" x14ac:dyDescent="0.25">
      <c r="A1206" t="s">
        <v>1723</v>
      </c>
      <c r="B1206" t="s">
        <v>695</v>
      </c>
      <c r="C1206" t="s">
        <v>163</v>
      </c>
      <c r="D1206" t="s">
        <v>1117</v>
      </c>
      <c r="E1206">
        <v>1997</v>
      </c>
      <c r="F1206" t="s">
        <v>695</v>
      </c>
      <c r="G1206" t="s">
        <v>846</v>
      </c>
      <c r="H1206" t="s">
        <v>2445</v>
      </c>
      <c r="I1206" t="s">
        <v>2446</v>
      </c>
      <c r="J1206" t="s">
        <v>1120</v>
      </c>
      <c r="K1206" t="s">
        <v>1121</v>
      </c>
      <c r="L1206" t="s">
        <v>993</v>
      </c>
      <c r="M1206" t="s">
        <v>695</v>
      </c>
      <c r="N1206" t="s">
        <v>2445</v>
      </c>
      <c r="O1206" t="s">
        <v>2446</v>
      </c>
      <c r="P1206" t="s">
        <v>1002</v>
      </c>
      <c r="Q1206" t="s">
        <v>3872</v>
      </c>
      <c r="R1206">
        <v>1998</v>
      </c>
      <c r="S1206" t="s">
        <v>3439</v>
      </c>
      <c r="T1206" t="s">
        <v>3873</v>
      </c>
      <c r="U1206">
        <v>10.4</v>
      </c>
      <c r="V1206" t="s">
        <v>1126</v>
      </c>
      <c r="W1206" t="s">
        <v>1127</v>
      </c>
      <c r="X1206" t="s">
        <v>3874</v>
      </c>
      <c r="Y1206">
        <v>1</v>
      </c>
      <c r="Z1206" t="s">
        <v>1132</v>
      </c>
      <c r="AA1206">
        <v>21907</v>
      </c>
      <c r="AB1206">
        <v>48</v>
      </c>
      <c r="AD1206">
        <v>0</v>
      </c>
      <c r="AE1206">
        <v>0</v>
      </c>
      <c r="AF1206">
        <v>223514</v>
      </c>
      <c r="AG1206">
        <v>245469</v>
      </c>
    </row>
    <row r="1207" spans="1:33" hidden="1" x14ac:dyDescent="0.25">
      <c r="A1207" t="s">
        <v>1723</v>
      </c>
      <c r="B1207" t="s">
        <v>695</v>
      </c>
      <c r="C1207" t="s">
        <v>163</v>
      </c>
      <c r="D1207" t="s">
        <v>1117</v>
      </c>
      <c r="E1207">
        <v>1997</v>
      </c>
      <c r="F1207" t="s">
        <v>695</v>
      </c>
      <c r="G1207" t="s">
        <v>846</v>
      </c>
      <c r="H1207" t="s">
        <v>2445</v>
      </c>
      <c r="I1207" t="s">
        <v>2446</v>
      </c>
      <c r="J1207" t="s">
        <v>1120</v>
      </c>
      <c r="K1207" t="s">
        <v>1121</v>
      </c>
      <c r="L1207" t="s">
        <v>3203</v>
      </c>
      <c r="M1207" t="s">
        <v>893</v>
      </c>
      <c r="N1207" t="s">
        <v>2445</v>
      </c>
      <c r="O1207" t="s">
        <v>2446</v>
      </c>
      <c r="P1207" t="s">
        <v>1083</v>
      </c>
      <c r="Q1207" t="s">
        <v>3875</v>
      </c>
      <c r="R1207">
        <v>1998</v>
      </c>
      <c r="S1207" t="s">
        <v>2912</v>
      </c>
      <c r="T1207" t="s">
        <v>2912</v>
      </c>
      <c r="U1207">
        <v>10.4</v>
      </c>
      <c r="V1207" t="s">
        <v>1138</v>
      </c>
      <c r="W1207" t="s">
        <v>1153</v>
      </c>
      <c r="X1207" t="s">
        <v>3876</v>
      </c>
      <c r="Y1207">
        <v>1</v>
      </c>
      <c r="Z1207" t="s">
        <v>1132</v>
      </c>
      <c r="AA1207">
        <v>24507</v>
      </c>
      <c r="AB1207">
        <v>134</v>
      </c>
      <c r="AD1207">
        <v>0</v>
      </c>
      <c r="AE1207">
        <v>0</v>
      </c>
      <c r="AF1207">
        <v>19484</v>
      </c>
      <c r="AG1207">
        <v>44125</v>
      </c>
    </row>
    <row r="1208" spans="1:33" hidden="1" x14ac:dyDescent="0.25">
      <c r="A1208" t="s">
        <v>1723</v>
      </c>
      <c r="B1208" t="s">
        <v>695</v>
      </c>
      <c r="C1208" t="s">
        <v>163</v>
      </c>
      <c r="D1208" t="s">
        <v>1117</v>
      </c>
      <c r="E1208">
        <v>1997</v>
      </c>
      <c r="F1208" t="s">
        <v>695</v>
      </c>
      <c r="G1208" t="s">
        <v>846</v>
      </c>
      <c r="H1208" t="s">
        <v>2445</v>
      </c>
      <c r="I1208" t="s">
        <v>2446</v>
      </c>
      <c r="J1208" t="s">
        <v>1120</v>
      </c>
      <c r="K1208" t="s">
        <v>1121</v>
      </c>
      <c r="L1208" t="s">
        <v>3203</v>
      </c>
      <c r="M1208" t="s">
        <v>893</v>
      </c>
      <c r="N1208" t="s">
        <v>2445</v>
      </c>
      <c r="O1208" t="s">
        <v>2446</v>
      </c>
      <c r="P1208" t="s">
        <v>1083</v>
      </c>
      <c r="Q1208" t="s">
        <v>3877</v>
      </c>
      <c r="R1208">
        <v>1998</v>
      </c>
      <c r="S1208" t="s">
        <v>3110</v>
      </c>
      <c r="T1208" t="s">
        <v>3110</v>
      </c>
      <c r="U1208">
        <v>14.3</v>
      </c>
      <c r="V1208" t="s">
        <v>1138</v>
      </c>
      <c r="W1208" t="s">
        <v>1153</v>
      </c>
      <c r="X1208" t="s">
        <v>3878</v>
      </c>
      <c r="Y1208">
        <v>1</v>
      </c>
      <c r="Z1208" t="s">
        <v>1132</v>
      </c>
      <c r="AA1208">
        <v>26751</v>
      </c>
      <c r="AB1208">
        <v>241</v>
      </c>
      <c r="AD1208">
        <v>0</v>
      </c>
      <c r="AE1208">
        <v>0</v>
      </c>
      <c r="AF1208">
        <v>123594</v>
      </c>
      <c r="AG1208">
        <v>150586</v>
      </c>
    </row>
    <row r="1209" spans="1:33" x14ac:dyDescent="0.25">
      <c r="A1209" t="s">
        <v>1723</v>
      </c>
      <c r="B1209" t="s">
        <v>695</v>
      </c>
      <c r="C1209" t="s">
        <v>163</v>
      </c>
      <c r="D1209" t="s">
        <v>1117</v>
      </c>
      <c r="E1209">
        <v>2019</v>
      </c>
      <c r="F1209" t="s">
        <v>702</v>
      </c>
      <c r="G1209" t="s">
        <v>846</v>
      </c>
      <c r="H1209" t="s">
        <v>2445</v>
      </c>
      <c r="I1209" t="s">
        <v>2446</v>
      </c>
      <c r="J1209" t="s">
        <v>1120</v>
      </c>
      <c r="K1209" t="s">
        <v>1121</v>
      </c>
      <c r="L1209" t="s">
        <v>993</v>
      </c>
      <c r="M1209" t="s">
        <v>702</v>
      </c>
      <c r="N1209" t="s">
        <v>2445</v>
      </c>
      <c r="O1209" t="s">
        <v>2446</v>
      </c>
      <c r="P1209" t="s">
        <v>1002</v>
      </c>
      <c r="Q1209" t="s">
        <v>1025</v>
      </c>
      <c r="R1209">
        <v>2020</v>
      </c>
      <c r="S1209" t="s">
        <v>1022</v>
      </c>
      <c r="T1209" t="s">
        <v>1022</v>
      </c>
      <c r="U1209">
        <v>7.9</v>
      </c>
      <c r="V1209" t="s">
        <v>1126</v>
      </c>
      <c r="W1209" t="s">
        <v>1127</v>
      </c>
      <c r="Y1209">
        <v>1</v>
      </c>
      <c r="Z1209" t="s">
        <v>1132</v>
      </c>
      <c r="AA1209">
        <v>24935</v>
      </c>
      <c r="AB1209">
        <v>86</v>
      </c>
      <c r="AC1209" t="s">
        <v>1132</v>
      </c>
      <c r="AD1209">
        <v>23549</v>
      </c>
      <c r="AE1209">
        <v>0</v>
      </c>
      <c r="AF1209">
        <v>15028</v>
      </c>
      <c r="AG1209">
        <v>63598</v>
      </c>
    </row>
    <row r="1210" spans="1:33" x14ac:dyDescent="0.25">
      <c r="A1210" t="s">
        <v>1723</v>
      </c>
      <c r="B1210" t="s">
        <v>695</v>
      </c>
      <c r="C1210" t="s">
        <v>163</v>
      </c>
      <c r="D1210" t="s">
        <v>1117</v>
      </c>
      <c r="E1210">
        <v>2019</v>
      </c>
      <c r="F1210" t="s">
        <v>702</v>
      </c>
      <c r="G1210" t="s">
        <v>846</v>
      </c>
      <c r="H1210" t="s">
        <v>2445</v>
      </c>
      <c r="I1210" t="s">
        <v>2446</v>
      </c>
      <c r="J1210" t="s">
        <v>1120</v>
      </c>
      <c r="K1210" t="s">
        <v>1121</v>
      </c>
      <c r="L1210" t="s">
        <v>993</v>
      </c>
      <c r="M1210" t="s">
        <v>702</v>
      </c>
      <c r="N1210" t="s">
        <v>2445</v>
      </c>
      <c r="O1210" t="s">
        <v>2446</v>
      </c>
      <c r="P1210" t="s">
        <v>1002</v>
      </c>
      <c r="Q1210" t="s">
        <v>1026</v>
      </c>
      <c r="R1210">
        <v>2020</v>
      </c>
      <c r="S1210" t="s">
        <v>1027</v>
      </c>
      <c r="T1210" t="s">
        <v>1027</v>
      </c>
      <c r="U1210">
        <v>4.45</v>
      </c>
      <c r="V1210" t="s">
        <v>1126</v>
      </c>
      <c r="W1210" t="s">
        <v>1127</v>
      </c>
      <c r="Y1210">
        <v>1</v>
      </c>
      <c r="AA1210">
        <v>0</v>
      </c>
      <c r="AB1210">
        <v>0</v>
      </c>
      <c r="AD1210">
        <v>0</v>
      </c>
      <c r="AE1210">
        <v>0</v>
      </c>
      <c r="AF1210">
        <v>235269</v>
      </c>
      <c r="AG1210">
        <v>235269</v>
      </c>
    </row>
    <row r="1211" spans="1:33" hidden="1" x14ac:dyDescent="0.25">
      <c r="A1211" t="s">
        <v>1723</v>
      </c>
      <c r="B1211" t="s">
        <v>695</v>
      </c>
      <c r="C1211" t="s">
        <v>163</v>
      </c>
      <c r="D1211" t="s">
        <v>1117</v>
      </c>
      <c r="E1211">
        <v>1998</v>
      </c>
      <c r="F1211" t="s">
        <v>695</v>
      </c>
      <c r="G1211" t="s">
        <v>846</v>
      </c>
      <c r="H1211" t="s">
        <v>2445</v>
      </c>
      <c r="I1211" t="s">
        <v>2446</v>
      </c>
      <c r="J1211" t="s">
        <v>1120</v>
      </c>
      <c r="K1211" t="s">
        <v>1121</v>
      </c>
      <c r="L1211" t="s">
        <v>3723</v>
      </c>
      <c r="M1211" t="s">
        <v>885</v>
      </c>
      <c r="N1211" t="s">
        <v>2445</v>
      </c>
      <c r="O1211" t="s">
        <v>2446</v>
      </c>
      <c r="P1211" t="s">
        <v>1083</v>
      </c>
      <c r="Q1211" t="s">
        <v>3879</v>
      </c>
      <c r="R1211">
        <v>1999</v>
      </c>
      <c r="S1211" t="s">
        <v>1316</v>
      </c>
      <c r="T1211" t="s">
        <v>1316</v>
      </c>
      <c r="U1211">
        <v>5.3</v>
      </c>
      <c r="V1211" t="s">
        <v>1138</v>
      </c>
      <c r="W1211" t="s">
        <v>1127</v>
      </c>
      <c r="X1211" t="s">
        <v>3880</v>
      </c>
      <c r="Y1211">
        <v>1</v>
      </c>
      <c r="Z1211" t="s">
        <v>1132</v>
      </c>
      <c r="AA1211">
        <v>22609</v>
      </c>
      <c r="AB1211">
        <v>0</v>
      </c>
      <c r="AD1211">
        <v>0</v>
      </c>
      <c r="AE1211">
        <v>0</v>
      </c>
      <c r="AF1211">
        <v>1475298</v>
      </c>
      <c r="AG1211">
        <v>1497907</v>
      </c>
    </row>
    <row r="1212" spans="1:33" hidden="1" x14ac:dyDescent="0.25">
      <c r="A1212" t="s">
        <v>1723</v>
      </c>
      <c r="B1212" t="s">
        <v>695</v>
      </c>
      <c r="C1212" t="s">
        <v>163</v>
      </c>
      <c r="D1212" t="s">
        <v>1117</v>
      </c>
      <c r="E1212">
        <v>1998</v>
      </c>
      <c r="F1212" t="s">
        <v>695</v>
      </c>
      <c r="G1212" t="s">
        <v>846</v>
      </c>
      <c r="H1212" t="s">
        <v>2445</v>
      </c>
      <c r="I1212" t="s">
        <v>2446</v>
      </c>
      <c r="J1212" t="s">
        <v>1120</v>
      </c>
      <c r="K1212" t="s">
        <v>1121</v>
      </c>
      <c r="L1212" t="s">
        <v>3723</v>
      </c>
      <c r="M1212" t="s">
        <v>885</v>
      </c>
      <c r="N1212" t="s">
        <v>2445</v>
      </c>
      <c r="O1212" t="s">
        <v>2446</v>
      </c>
      <c r="P1212" t="s">
        <v>1083</v>
      </c>
      <c r="Q1212" t="s">
        <v>3881</v>
      </c>
      <c r="R1212">
        <v>1999</v>
      </c>
      <c r="S1212" t="s">
        <v>3882</v>
      </c>
      <c r="T1212" t="s">
        <v>3882</v>
      </c>
      <c r="U1212">
        <v>7.4</v>
      </c>
      <c r="V1212" t="s">
        <v>1138</v>
      </c>
      <c r="W1212" t="s">
        <v>1127</v>
      </c>
      <c r="X1212" t="s">
        <v>3883</v>
      </c>
      <c r="Y1212">
        <v>1</v>
      </c>
      <c r="Z1212" t="s">
        <v>1132</v>
      </c>
      <c r="AA1212">
        <v>21467</v>
      </c>
      <c r="AB1212">
        <v>95</v>
      </c>
      <c r="AD1212">
        <v>0</v>
      </c>
      <c r="AE1212">
        <v>0</v>
      </c>
      <c r="AF1212">
        <v>1125783</v>
      </c>
      <c r="AG1212">
        <v>1147345</v>
      </c>
    </row>
    <row r="1213" spans="1:33" hidden="1" x14ac:dyDescent="0.25">
      <c r="A1213" t="s">
        <v>1723</v>
      </c>
      <c r="B1213" t="s">
        <v>695</v>
      </c>
      <c r="C1213" t="s">
        <v>163</v>
      </c>
      <c r="D1213" t="s">
        <v>1117</v>
      </c>
      <c r="E1213">
        <v>1998</v>
      </c>
      <c r="F1213" t="s">
        <v>695</v>
      </c>
      <c r="G1213" t="s">
        <v>846</v>
      </c>
      <c r="H1213" t="s">
        <v>2445</v>
      </c>
      <c r="I1213" t="s">
        <v>2446</v>
      </c>
      <c r="J1213" t="s">
        <v>1120</v>
      </c>
      <c r="K1213" t="s">
        <v>1121</v>
      </c>
      <c r="L1213" t="s">
        <v>993</v>
      </c>
      <c r="M1213" t="s">
        <v>695</v>
      </c>
      <c r="N1213" t="s">
        <v>2445</v>
      </c>
      <c r="O1213" t="s">
        <v>2446</v>
      </c>
      <c r="P1213" t="s">
        <v>1002</v>
      </c>
      <c r="Q1213" t="s">
        <v>3884</v>
      </c>
      <c r="R1213">
        <v>1999</v>
      </c>
      <c r="S1213" t="s">
        <v>1316</v>
      </c>
      <c r="T1213" t="s">
        <v>1965</v>
      </c>
      <c r="U1213">
        <v>4.7</v>
      </c>
      <c r="V1213" t="s">
        <v>1126</v>
      </c>
      <c r="W1213" t="s">
        <v>1127</v>
      </c>
      <c r="X1213" t="s">
        <v>3817</v>
      </c>
      <c r="Y1213">
        <v>1</v>
      </c>
      <c r="Z1213" t="s">
        <v>1132</v>
      </c>
      <c r="AA1213">
        <v>28377</v>
      </c>
      <c r="AB1213">
        <v>63</v>
      </c>
      <c r="AD1213">
        <v>0</v>
      </c>
      <c r="AE1213">
        <v>0</v>
      </c>
      <c r="AF1213">
        <v>437800</v>
      </c>
      <c r="AG1213">
        <v>466240</v>
      </c>
    </row>
    <row r="1214" spans="1:33" hidden="1" x14ac:dyDescent="0.25">
      <c r="A1214" t="s">
        <v>1723</v>
      </c>
      <c r="B1214" t="s">
        <v>695</v>
      </c>
      <c r="C1214" t="s">
        <v>163</v>
      </c>
      <c r="D1214" t="s">
        <v>1117</v>
      </c>
      <c r="E1214">
        <v>1998</v>
      </c>
      <c r="F1214" t="s">
        <v>695</v>
      </c>
      <c r="G1214" t="s">
        <v>846</v>
      </c>
      <c r="H1214" t="s">
        <v>2445</v>
      </c>
      <c r="I1214" t="s">
        <v>2446</v>
      </c>
      <c r="J1214" t="s">
        <v>1120</v>
      </c>
      <c r="K1214" t="s">
        <v>1121</v>
      </c>
      <c r="L1214" t="s">
        <v>993</v>
      </c>
      <c r="M1214" t="s">
        <v>695</v>
      </c>
      <c r="N1214" t="s">
        <v>2445</v>
      </c>
      <c r="O1214" t="s">
        <v>2446</v>
      </c>
      <c r="P1214" t="s">
        <v>1002</v>
      </c>
      <c r="Q1214" t="s">
        <v>3885</v>
      </c>
      <c r="R1214">
        <v>1999</v>
      </c>
      <c r="S1214" t="s">
        <v>3886</v>
      </c>
      <c r="T1214" t="s">
        <v>1164</v>
      </c>
      <c r="U1214">
        <v>8.3000000000000007</v>
      </c>
      <c r="V1214" t="s">
        <v>1126</v>
      </c>
      <c r="W1214" t="s">
        <v>1127</v>
      </c>
      <c r="X1214" t="s">
        <v>3821</v>
      </c>
      <c r="Y1214">
        <v>1</v>
      </c>
      <c r="Z1214" t="s">
        <v>1132</v>
      </c>
      <c r="AA1214">
        <v>27107</v>
      </c>
      <c r="AB1214">
        <v>246</v>
      </c>
      <c r="AD1214">
        <v>0</v>
      </c>
      <c r="AE1214">
        <v>0</v>
      </c>
      <c r="AF1214">
        <v>697075</v>
      </c>
      <c r="AG1214">
        <v>724428</v>
      </c>
    </row>
    <row r="1215" spans="1:33" hidden="1" x14ac:dyDescent="0.25">
      <c r="A1215" t="s">
        <v>1723</v>
      </c>
      <c r="B1215" t="s">
        <v>695</v>
      </c>
      <c r="C1215" t="s">
        <v>163</v>
      </c>
      <c r="D1215" t="s">
        <v>1117</v>
      </c>
      <c r="E1215">
        <v>1998</v>
      </c>
      <c r="F1215" t="s">
        <v>695</v>
      </c>
      <c r="G1215" t="s">
        <v>846</v>
      </c>
      <c r="H1215" t="s">
        <v>2445</v>
      </c>
      <c r="I1215" t="s">
        <v>2446</v>
      </c>
      <c r="J1215" t="s">
        <v>1120</v>
      </c>
      <c r="K1215" t="s">
        <v>1121</v>
      </c>
      <c r="L1215" t="s">
        <v>993</v>
      </c>
      <c r="M1215" t="s">
        <v>695</v>
      </c>
      <c r="N1215" t="s">
        <v>2445</v>
      </c>
      <c r="O1215" t="s">
        <v>2446</v>
      </c>
      <c r="P1215" t="s">
        <v>1002</v>
      </c>
      <c r="Q1215" t="s">
        <v>3887</v>
      </c>
      <c r="R1215">
        <v>1999</v>
      </c>
      <c r="S1215" t="s">
        <v>1317</v>
      </c>
      <c r="T1215" t="s">
        <v>3888</v>
      </c>
      <c r="U1215">
        <v>7.8</v>
      </c>
      <c r="V1215" t="s">
        <v>1126</v>
      </c>
      <c r="W1215" t="s">
        <v>1127</v>
      </c>
      <c r="X1215" t="s">
        <v>3889</v>
      </c>
      <c r="Y1215">
        <v>1</v>
      </c>
      <c r="Z1215" t="s">
        <v>1132</v>
      </c>
      <c r="AA1215">
        <v>27008</v>
      </c>
      <c r="AB1215">
        <v>106</v>
      </c>
      <c r="AD1215">
        <v>0</v>
      </c>
      <c r="AE1215">
        <v>0</v>
      </c>
      <c r="AF1215">
        <v>1045193</v>
      </c>
      <c r="AG1215">
        <v>1072307</v>
      </c>
    </row>
    <row r="1216" spans="1:33" x14ac:dyDescent="0.25">
      <c r="A1216" t="s">
        <v>1723</v>
      </c>
      <c r="B1216" t="s">
        <v>695</v>
      </c>
      <c r="C1216" t="s">
        <v>163</v>
      </c>
      <c r="D1216" t="s">
        <v>1117</v>
      </c>
      <c r="E1216">
        <v>2018</v>
      </c>
      <c r="F1216" t="s">
        <v>702</v>
      </c>
      <c r="G1216" t="s">
        <v>846</v>
      </c>
      <c r="H1216" t="s">
        <v>2445</v>
      </c>
      <c r="I1216" t="s">
        <v>2446</v>
      </c>
      <c r="J1216" t="s">
        <v>1120</v>
      </c>
      <c r="K1216" t="s">
        <v>1121</v>
      </c>
      <c r="L1216" t="s">
        <v>993</v>
      </c>
      <c r="M1216" t="s">
        <v>702</v>
      </c>
      <c r="N1216" t="s">
        <v>2445</v>
      </c>
      <c r="O1216" t="s">
        <v>2446</v>
      </c>
      <c r="P1216" t="s">
        <v>1002</v>
      </c>
      <c r="Q1216" t="s">
        <v>1029</v>
      </c>
      <c r="R1216">
        <v>2019</v>
      </c>
      <c r="S1216" t="s">
        <v>1030</v>
      </c>
      <c r="T1216" t="s">
        <v>1030</v>
      </c>
      <c r="U1216">
        <v>5.91</v>
      </c>
      <c r="V1216" t="s">
        <v>1126</v>
      </c>
      <c r="W1216" t="s">
        <v>1127</v>
      </c>
      <c r="Y1216">
        <v>1</v>
      </c>
      <c r="Z1216" t="s">
        <v>1132</v>
      </c>
      <c r="AA1216">
        <v>49934</v>
      </c>
      <c r="AB1216">
        <v>0</v>
      </c>
      <c r="AC1216" t="s">
        <v>1132</v>
      </c>
      <c r="AD1216">
        <v>41871</v>
      </c>
      <c r="AE1216">
        <v>0</v>
      </c>
      <c r="AG1216">
        <v>91805</v>
      </c>
    </row>
    <row r="1217" spans="1:33" x14ac:dyDescent="0.25">
      <c r="A1217" t="s">
        <v>1723</v>
      </c>
      <c r="B1217" t="s">
        <v>695</v>
      </c>
      <c r="C1217" t="s">
        <v>163</v>
      </c>
      <c r="D1217" t="s">
        <v>1117</v>
      </c>
      <c r="E1217">
        <v>2018</v>
      </c>
      <c r="F1217" t="s">
        <v>702</v>
      </c>
      <c r="G1217" t="s">
        <v>846</v>
      </c>
      <c r="H1217" t="s">
        <v>2445</v>
      </c>
      <c r="I1217" t="s">
        <v>2446</v>
      </c>
      <c r="J1217" t="s">
        <v>1120</v>
      </c>
      <c r="K1217" t="s">
        <v>1121</v>
      </c>
      <c r="L1217" t="s">
        <v>993</v>
      </c>
      <c r="M1217" t="s">
        <v>702</v>
      </c>
      <c r="N1217" t="s">
        <v>2445</v>
      </c>
      <c r="O1217" t="s">
        <v>2446</v>
      </c>
      <c r="P1217" t="s">
        <v>1002</v>
      </c>
      <c r="Q1217" t="s">
        <v>1031</v>
      </c>
      <c r="R1217">
        <v>2019</v>
      </c>
      <c r="S1217" t="s">
        <v>1032</v>
      </c>
      <c r="T1217" t="s">
        <v>1032</v>
      </c>
      <c r="U1217">
        <v>6.72</v>
      </c>
      <c r="V1217" t="s">
        <v>1126</v>
      </c>
      <c r="W1217" t="s">
        <v>1127</v>
      </c>
      <c r="Y1217">
        <v>1</v>
      </c>
      <c r="Z1217" t="s">
        <v>1132</v>
      </c>
      <c r="AA1217">
        <v>50112</v>
      </c>
      <c r="AB1217">
        <v>126</v>
      </c>
      <c r="AD1217">
        <v>0</v>
      </c>
      <c r="AE1217">
        <v>0</v>
      </c>
      <c r="AG1217">
        <v>50238</v>
      </c>
    </row>
    <row r="1218" spans="1:33" hidden="1" x14ac:dyDescent="0.25">
      <c r="A1218" t="s">
        <v>1723</v>
      </c>
      <c r="B1218" t="s">
        <v>695</v>
      </c>
      <c r="C1218" t="s">
        <v>163</v>
      </c>
      <c r="D1218" t="s">
        <v>1117</v>
      </c>
      <c r="E1218">
        <v>1999</v>
      </c>
      <c r="F1218" t="s">
        <v>695</v>
      </c>
      <c r="G1218" t="s">
        <v>846</v>
      </c>
      <c r="H1218" t="s">
        <v>2445</v>
      </c>
      <c r="I1218" t="s">
        <v>2446</v>
      </c>
      <c r="J1218" t="s">
        <v>1120</v>
      </c>
      <c r="K1218" t="s">
        <v>1121</v>
      </c>
      <c r="L1218" t="s">
        <v>3723</v>
      </c>
      <c r="M1218" t="s">
        <v>885</v>
      </c>
      <c r="N1218" t="s">
        <v>2445</v>
      </c>
      <c r="O1218" t="s">
        <v>2446</v>
      </c>
      <c r="P1218" t="s">
        <v>1083</v>
      </c>
      <c r="Q1218" t="s">
        <v>3890</v>
      </c>
      <c r="R1218">
        <v>2000</v>
      </c>
      <c r="S1218" t="s">
        <v>3891</v>
      </c>
      <c r="T1218" t="s">
        <v>3891</v>
      </c>
      <c r="U1218">
        <v>5.35</v>
      </c>
      <c r="V1218" t="s">
        <v>1138</v>
      </c>
      <c r="W1218" t="s">
        <v>1127</v>
      </c>
      <c r="X1218" t="s">
        <v>3892</v>
      </c>
      <c r="Y1218">
        <v>1</v>
      </c>
      <c r="Z1218" t="s">
        <v>1132</v>
      </c>
      <c r="AA1218">
        <v>34214</v>
      </c>
      <c r="AB1218">
        <v>0</v>
      </c>
      <c r="AD1218">
        <v>0</v>
      </c>
      <c r="AE1218">
        <v>0</v>
      </c>
      <c r="AF1218">
        <v>1489839</v>
      </c>
      <c r="AG1218">
        <v>1524053</v>
      </c>
    </row>
    <row r="1219" spans="1:33" hidden="1" x14ac:dyDescent="0.25">
      <c r="A1219" t="s">
        <v>1723</v>
      </c>
      <c r="B1219" t="s">
        <v>695</v>
      </c>
      <c r="C1219" t="s">
        <v>163</v>
      </c>
      <c r="D1219" t="s">
        <v>1117</v>
      </c>
      <c r="E1219">
        <v>1999</v>
      </c>
      <c r="F1219" t="s">
        <v>695</v>
      </c>
      <c r="G1219" t="s">
        <v>846</v>
      </c>
      <c r="H1219" t="s">
        <v>2445</v>
      </c>
      <c r="I1219" t="s">
        <v>2446</v>
      </c>
      <c r="J1219" t="s">
        <v>1120</v>
      </c>
      <c r="K1219" t="s">
        <v>1121</v>
      </c>
      <c r="L1219" t="s">
        <v>3723</v>
      </c>
      <c r="M1219" t="s">
        <v>885</v>
      </c>
      <c r="N1219" t="s">
        <v>2445</v>
      </c>
      <c r="O1219" t="s">
        <v>2446</v>
      </c>
      <c r="P1219" t="s">
        <v>1083</v>
      </c>
      <c r="Q1219" t="s">
        <v>3893</v>
      </c>
      <c r="R1219">
        <v>2000</v>
      </c>
      <c r="S1219" t="s">
        <v>3894</v>
      </c>
      <c r="T1219" t="s">
        <v>3894</v>
      </c>
      <c r="U1219">
        <v>8.9600000000000009</v>
      </c>
      <c r="V1219" t="s">
        <v>1138</v>
      </c>
      <c r="W1219" t="s">
        <v>1127</v>
      </c>
      <c r="X1219" t="s">
        <v>3895</v>
      </c>
      <c r="Y1219">
        <v>1</v>
      </c>
      <c r="Z1219" t="s">
        <v>1132</v>
      </c>
      <c r="AA1219">
        <v>33962</v>
      </c>
      <c r="AB1219">
        <v>82</v>
      </c>
      <c r="AD1219">
        <v>0</v>
      </c>
      <c r="AE1219">
        <v>0</v>
      </c>
      <c r="AF1219">
        <v>831243</v>
      </c>
      <c r="AG1219">
        <v>865287</v>
      </c>
    </row>
    <row r="1220" spans="1:33" hidden="1" x14ac:dyDescent="0.25">
      <c r="A1220" t="s">
        <v>1723</v>
      </c>
      <c r="B1220" t="s">
        <v>695</v>
      </c>
      <c r="C1220" t="s">
        <v>163</v>
      </c>
      <c r="D1220" t="s">
        <v>1117</v>
      </c>
      <c r="E1220">
        <v>1999</v>
      </c>
      <c r="F1220" t="s">
        <v>695</v>
      </c>
      <c r="G1220" t="s">
        <v>846</v>
      </c>
      <c r="H1220" t="s">
        <v>2445</v>
      </c>
      <c r="I1220" t="s">
        <v>2446</v>
      </c>
      <c r="J1220" t="s">
        <v>1120</v>
      </c>
      <c r="K1220" t="s">
        <v>1121</v>
      </c>
      <c r="L1220" t="s">
        <v>993</v>
      </c>
      <c r="M1220" t="s">
        <v>695</v>
      </c>
      <c r="N1220" t="s">
        <v>2445</v>
      </c>
      <c r="O1220" t="s">
        <v>2446</v>
      </c>
      <c r="P1220" t="s">
        <v>1002</v>
      </c>
      <c r="Q1220" t="s">
        <v>3896</v>
      </c>
      <c r="R1220">
        <v>2000</v>
      </c>
      <c r="S1220" t="s">
        <v>3897</v>
      </c>
      <c r="T1220" t="s">
        <v>3894</v>
      </c>
      <c r="U1220">
        <v>7.85</v>
      </c>
      <c r="V1220" t="s">
        <v>1126</v>
      </c>
      <c r="W1220" t="s">
        <v>1127</v>
      </c>
      <c r="X1220" t="s">
        <v>3846</v>
      </c>
      <c r="Y1220">
        <v>1</v>
      </c>
      <c r="Z1220" t="s">
        <v>1132</v>
      </c>
      <c r="AA1220">
        <v>46159</v>
      </c>
      <c r="AB1220">
        <v>0</v>
      </c>
      <c r="AD1220">
        <v>0</v>
      </c>
      <c r="AE1220">
        <v>0</v>
      </c>
      <c r="AF1220">
        <v>1077961</v>
      </c>
      <c r="AG1220">
        <v>1124120</v>
      </c>
    </row>
    <row r="1221" spans="1:33" x14ac:dyDescent="0.25">
      <c r="A1221" t="s">
        <v>1723</v>
      </c>
      <c r="B1221" t="s">
        <v>695</v>
      </c>
      <c r="C1221" t="s">
        <v>163</v>
      </c>
      <c r="D1221" t="s">
        <v>1117</v>
      </c>
      <c r="E1221">
        <v>2018</v>
      </c>
      <c r="F1221" t="s">
        <v>702</v>
      </c>
      <c r="G1221" t="s">
        <v>846</v>
      </c>
      <c r="H1221" t="s">
        <v>2445</v>
      </c>
      <c r="I1221" t="s">
        <v>2446</v>
      </c>
      <c r="J1221" t="s">
        <v>1120</v>
      </c>
      <c r="K1221" t="s">
        <v>1121</v>
      </c>
      <c r="L1221" t="s">
        <v>993</v>
      </c>
      <c r="M1221" t="s">
        <v>702</v>
      </c>
      <c r="N1221" t="s">
        <v>2445</v>
      </c>
      <c r="O1221" t="s">
        <v>2446</v>
      </c>
      <c r="P1221" t="s">
        <v>996</v>
      </c>
      <c r="Q1221" t="s">
        <v>1033</v>
      </c>
      <c r="R1221">
        <v>2019</v>
      </c>
      <c r="S1221" t="s">
        <v>1030</v>
      </c>
      <c r="T1221" t="s">
        <v>1030</v>
      </c>
      <c r="U1221">
        <v>2.44</v>
      </c>
      <c r="V1221" t="s">
        <v>1138</v>
      </c>
      <c r="W1221" t="s">
        <v>1127</v>
      </c>
      <c r="Y1221">
        <v>1</v>
      </c>
      <c r="Z1221" t="s">
        <v>1132</v>
      </c>
      <c r="AA1221">
        <v>50143</v>
      </c>
      <c r="AB1221">
        <v>252</v>
      </c>
      <c r="AD1221">
        <v>0</v>
      </c>
      <c r="AE1221">
        <v>0</v>
      </c>
      <c r="AG1221">
        <v>50395</v>
      </c>
    </row>
    <row r="1222" spans="1:33" x14ac:dyDescent="0.25">
      <c r="A1222" t="s">
        <v>1723</v>
      </c>
      <c r="B1222" t="s">
        <v>695</v>
      </c>
      <c r="C1222" t="s">
        <v>163</v>
      </c>
      <c r="D1222" t="s">
        <v>1117</v>
      </c>
      <c r="E1222">
        <v>2018</v>
      </c>
      <c r="F1222" t="s">
        <v>702</v>
      </c>
      <c r="G1222" t="s">
        <v>846</v>
      </c>
      <c r="H1222" t="s">
        <v>2445</v>
      </c>
      <c r="I1222" t="s">
        <v>2446</v>
      </c>
      <c r="J1222" t="s">
        <v>1120</v>
      </c>
      <c r="K1222" t="s">
        <v>1121</v>
      </c>
      <c r="L1222" t="s">
        <v>993</v>
      </c>
      <c r="M1222" t="s">
        <v>702</v>
      </c>
      <c r="N1222" t="s">
        <v>2445</v>
      </c>
      <c r="O1222" t="s">
        <v>2446</v>
      </c>
      <c r="P1222" t="s">
        <v>996</v>
      </c>
      <c r="Q1222" t="s">
        <v>1034</v>
      </c>
      <c r="R1222">
        <v>2019</v>
      </c>
      <c r="S1222" t="s">
        <v>1032</v>
      </c>
      <c r="T1222" t="s">
        <v>1032</v>
      </c>
      <c r="U1222">
        <v>2.65</v>
      </c>
      <c r="V1222" t="s">
        <v>1138</v>
      </c>
      <c r="W1222" t="s">
        <v>1127</v>
      </c>
      <c r="Y1222">
        <v>1</v>
      </c>
      <c r="Z1222" t="s">
        <v>1132</v>
      </c>
      <c r="AA1222">
        <v>49727</v>
      </c>
      <c r="AB1222">
        <v>125</v>
      </c>
      <c r="AC1222" t="s">
        <v>1132</v>
      </c>
      <c r="AD1222">
        <v>61875</v>
      </c>
      <c r="AE1222">
        <v>0</v>
      </c>
      <c r="AG1222">
        <v>111727</v>
      </c>
    </row>
    <row r="1223" spans="1:33" hidden="1" x14ac:dyDescent="0.25">
      <c r="A1223" t="s">
        <v>1723</v>
      </c>
      <c r="B1223" t="s">
        <v>695</v>
      </c>
      <c r="C1223" t="s">
        <v>163</v>
      </c>
      <c r="D1223" t="s">
        <v>1117</v>
      </c>
      <c r="E1223">
        <v>2000</v>
      </c>
      <c r="F1223" t="s">
        <v>695</v>
      </c>
      <c r="G1223" t="s">
        <v>846</v>
      </c>
      <c r="H1223" t="s">
        <v>2445</v>
      </c>
      <c r="I1223" t="s">
        <v>2446</v>
      </c>
      <c r="J1223" t="s">
        <v>1120</v>
      </c>
      <c r="K1223" t="s">
        <v>1121</v>
      </c>
      <c r="L1223" t="s">
        <v>3723</v>
      </c>
      <c r="M1223" t="s">
        <v>885</v>
      </c>
      <c r="N1223" t="s">
        <v>2445</v>
      </c>
      <c r="O1223" t="s">
        <v>2446</v>
      </c>
      <c r="P1223" t="s">
        <v>1083</v>
      </c>
      <c r="Q1223" t="s">
        <v>3898</v>
      </c>
      <c r="R1223">
        <v>2001</v>
      </c>
      <c r="S1223" t="s">
        <v>1178</v>
      </c>
      <c r="T1223" t="s">
        <v>1178</v>
      </c>
      <c r="U1223">
        <v>6.3</v>
      </c>
      <c r="V1223" t="s">
        <v>1138</v>
      </c>
      <c r="W1223" t="s">
        <v>1127</v>
      </c>
      <c r="X1223" t="s">
        <v>3899</v>
      </c>
      <c r="Y1223">
        <v>1</v>
      </c>
      <c r="Z1223" t="s">
        <v>1132</v>
      </c>
      <c r="AA1223">
        <v>28235</v>
      </c>
      <c r="AB1223">
        <v>0</v>
      </c>
      <c r="AD1223">
        <v>0</v>
      </c>
      <c r="AE1223">
        <v>0</v>
      </c>
      <c r="AF1223">
        <v>888660</v>
      </c>
      <c r="AG1223">
        <v>916895</v>
      </c>
    </row>
    <row r="1224" spans="1:33" hidden="1" x14ac:dyDescent="0.25">
      <c r="A1224" t="s">
        <v>1723</v>
      </c>
      <c r="B1224" t="s">
        <v>695</v>
      </c>
      <c r="C1224" t="s">
        <v>163</v>
      </c>
      <c r="D1224" t="s">
        <v>1117</v>
      </c>
      <c r="E1224">
        <v>2000</v>
      </c>
      <c r="F1224" t="s">
        <v>695</v>
      </c>
      <c r="G1224" t="s">
        <v>846</v>
      </c>
      <c r="H1224" t="s">
        <v>2445</v>
      </c>
      <c r="I1224" t="s">
        <v>2446</v>
      </c>
      <c r="J1224" t="s">
        <v>1120</v>
      </c>
      <c r="K1224" t="s">
        <v>1121</v>
      </c>
      <c r="L1224" t="s">
        <v>3723</v>
      </c>
      <c r="M1224" t="s">
        <v>885</v>
      </c>
      <c r="N1224" t="s">
        <v>2445</v>
      </c>
      <c r="O1224" t="s">
        <v>2446</v>
      </c>
      <c r="P1224" t="s">
        <v>1083</v>
      </c>
      <c r="Q1224" t="s">
        <v>3900</v>
      </c>
      <c r="R1224">
        <v>2001</v>
      </c>
      <c r="S1224" t="s">
        <v>3901</v>
      </c>
      <c r="T1224" t="s">
        <v>3901</v>
      </c>
      <c r="U1224">
        <v>9.6999999999999993</v>
      </c>
      <c r="V1224" t="s">
        <v>1138</v>
      </c>
      <c r="W1224" t="s">
        <v>1127</v>
      </c>
      <c r="X1224" t="s">
        <v>3902</v>
      </c>
      <c r="Y1224">
        <v>1</v>
      </c>
      <c r="Z1224" t="s">
        <v>1132</v>
      </c>
      <c r="AA1224">
        <v>28023</v>
      </c>
      <c r="AB1224">
        <v>54</v>
      </c>
      <c r="AD1224">
        <v>0</v>
      </c>
      <c r="AE1224">
        <v>0</v>
      </c>
      <c r="AF1224">
        <v>733734</v>
      </c>
      <c r="AG1224">
        <v>761811</v>
      </c>
    </row>
    <row r="1225" spans="1:33" hidden="1" x14ac:dyDescent="0.25">
      <c r="A1225" t="s">
        <v>1723</v>
      </c>
      <c r="B1225" t="s">
        <v>695</v>
      </c>
      <c r="C1225" t="s">
        <v>163</v>
      </c>
      <c r="D1225" t="s">
        <v>1117</v>
      </c>
      <c r="E1225">
        <v>2000</v>
      </c>
      <c r="F1225" t="s">
        <v>695</v>
      </c>
      <c r="G1225" t="s">
        <v>846</v>
      </c>
      <c r="H1225" t="s">
        <v>2445</v>
      </c>
      <c r="I1225" t="s">
        <v>2446</v>
      </c>
      <c r="J1225" t="s">
        <v>1120</v>
      </c>
      <c r="K1225" t="s">
        <v>1121</v>
      </c>
      <c r="L1225" t="s">
        <v>993</v>
      </c>
      <c r="M1225" t="s">
        <v>695</v>
      </c>
      <c r="N1225" t="s">
        <v>2445</v>
      </c>
      <c r="O1225" t="s">
        <v>2446</v>
      </c>
      <c r="P1225" t="s">
        <v>1002</v>
      </c>
      <c r="Q1225" t="s">
        <v>3903</v>
      </c>
      <c r="R1225">
        <v>2001</v>
      </c>
      <c r="S1225" t="s">
        <v>3901</v>
      </c>
      <c r="T1225" t="s">
        <v>3904</v>
      </c>
      <c r="U1225">
        <v>9.4</v>
      </c>
      <c r="V1225" t="s">
        <v>1138</v>
      </c>
      <c r="W1225" t="s">
        <v>1127</v>
      </c>
      <c r="X1225" t="s">
        <v>3905</v>
      </c>
      <c r="Y1225">
        <v>1</v>
      </c>
      <c r="Z1225" t="s">
        <v>1132</v>
      </c>
      <c r="AA1225">
        <v>28454</v>
      </c>
      <c r="AB1225">
        <v>163</v>
      </c>
      <c r="AD1225">
        <v>0</v>
      </c>
      <c r="AE1225">
        <v>0</v>
      </c>
      <c r="AF1225">
        <v>876678</v>
      </c>
      <c r="AG1225">
        <v>905295</v>
      </c>
    </row>
    <row r="1226" spans="1:33" hidden="1" x14ac:dyDescent="0.25">
      <c r="A1226" t="s">
        <v>1723</v>
      </c>
      <c r="B1226" t="s">
        <v>695</v>
      </c>
      <c r="C1226" t="s">
        <v>163</v>
      </c>
      <c r="D1226" t="s">
        <v>1117</v>
      </c>
      <c r="E1226">
        <v>2000</v>
      </c>
      <c r="F1226" t="s">
        <v>695</v>
      </c>
      <c r="G1226" t="s">
        <v>846</v>
      </c>
      <c r="H1226" t="s">
        <v>2445</v>
      </c>
      <c r="I1226" t="s">
        <v>2446</v>
      </c>
      <c r="J1226" t="s">
        <v>1120</v>
      </c>
      <c r="K1226" t="s">
        <v>1121</v>
      </c>
      <c r="L1226" t="s">
        <v>993</v>
      </c>
      <c r="M1226" t="s">
        <v>695</v>
      </c>
      <c r="N1226" t="s">
        <v>2445</v>
      </c>
      <c r="O1226" t="s">
        <v>2446</v>
      </c>
      <c r="P1226" t="s">
        <v>1002</v>
      </c>
      <c r="Q1226" t="s">
        <v>3906</v>
      </c>
      <c r="R1226">
        <v>2001</v>
      </c>
      <c r="S1226" t="s">
        <v>3461</v>
      </c>
      <c r="T1226" t="s">
        <v>3907</v>
      </c>
      <c r="U1226">
        <v>10.3</v>
      </c>
      <c r="V1226" t="s">
        <v>1138</v>
      </c>
      <c r="W1226" t="s">
        <v>1127</v>
      </c>
      <c r="X1226" t="s">
        <v>3908</v>
      </c>
      <c r="Y1226">
        <v>1</v>
      </c>
      <c r="Z1226" t="s">
        <v>1132</v>
      </c>
      <c r="AA1226">
        <v>27421</v>
      </c>
      <c r="AB1226">
        <v>33</v>
      </c>
      <c r="AD1226">
        <v>0</v>
      </c>
      <c r="AE1226">
        <v>0</v>
      </c>
      <c r="AF1226">
        <v>709711</v>
      </c>
      <c r="AG1226">
        <v>737165</v>
      </c>
    </row>
    <row r="1227" spans="1:33" x14ac:dyDescent="0.25">
      <c r="A1227" t="s">
        <v>1723</v>
      </c>
      <c r="B1227" t="s">
        <v>695</v>
      </c>
      <c r="C1227" t="s">
        <v>163</v>
      </c>
      <c r="D1227" t="s">
        <v>1117</v>
      </c>
      <c r="E1227">
        <v>2017</v>
      </c>
      <c r="F1227" t="s">
        <v>702</v>
      </c>
      <c r="G1227" t="s">
        <v>846</v>
      </c>
      <c r="H1227" t="s">
        <v>2445</v>
      </c>
      <c r="I1227" t="s">
        <v>2446</v>
      </c>
      <c r="J1227" t="s">
        <v>1120</v>
      </c>
      <c r="K1227" t="s">
        <v>1121</v>
      </c>
      <c r="L1227" t="s">
        <v>993</v>
      </c>
      <c r="M1227" t="s">
        <v>702</v>
      </c>
      <c r="N1227" t="s">
        <v>2445</v>
      </c>
      <c r="O1227" t="s">
        <v>2446</v>
      </c>
      <c r="P1227" t="s">
        <v>1002</v>
      </c>
      <c r="Q1227" t="s">
        <v>1036</v>
      </c>
      <c r="R1227">
        <v>2018</v>
      </c>
      <c r="S1227" t="s">
        <v>1037</v>
      </c>
      <c r="T1227" t="s">
        <v>1037</v>
      </c>
      <c r="U1227">
        <v>6.32</v>
      </c>
      <c r="V1227" t="s">
        <v>1126</v>
      </c>
      <c r="W1227" t="s">
        <v>1127</v>
      </c>
      <c r="Y1227">
        <v>1</v>
      </c>
      <c r="Z1227" t="s">
        <v>1132</v>
      </c>
      <c r="AA1227">
        <v>55846</v>
      </c>
      <c r="AB1227">
        <v>422</v>
      </c>
      <c r="AD1227">
        <v>0</v>
      </c>
      <c r="AE1227">
        <v>0</v>
      </c>
      <c r="AF1227">
        <v>81178</v>
      </c>
      <c r="AG1227">
        <v>137446</v>
      </c>
    </row>
    <row r="1228" spans="1:33" hidden="1" x14ac:dyDescent="0.25">
      <c r="A1228" t="s">
        <v>1723</v>
      </c>
      <c r="B1228" t="s">
        <v>695</v>
      </c>
      <c r="C1228" t="s">
        <v>163</v>
      </c>
      <c r="D1228" t="s">
        <v>1117</v>
      </c>
      <c r="E1228">
        <v>2001</v>
      </c>
      <c r="F1228" t="s">
        <v>695</v>
      </c>
      <c r="G1228" t="s">
        <v>846</v>
      </c>
      <c r="H1228" t="s">
        <v>2445</v>
      </c>
      <c r="I1228" t="s">
        <v>2446</v>
      </c>
      <c r="J1228" t="s">
        <v>1120</v>
      </c>
      <c r="K1228" t="s">
        <v>1121</v>
      </c>
      <c r="L1228" t="s">
        <v>3723</v>
      </c>
      <c r="M1228" t="s">
        <v>885</v>
      </c>
      <c r="N1228" t="s">
        <v>2445</v>
      </c>
      <c r="O1228" t="s">
        <v>2446</v>
      </c>
      <c r="P1228" t="s">
        <v>1083</v>
      </c>
      <c r="Q1228" t="s">
        <v>3909</v>
      </c>
      <c r="R1228">
        <v>2002</v>
      </c>
      <c r="S1228" t="s">
        <v>3466</v>
      </c>
      <c r="T1228" t="s">
        <v>3466</v>
      </c>
      <c r="U1228">
        <v>6.8</v>
      </c>
      <c r="V1228" t="s">
        <v>1138</v>
      </c>
      <c r="W1228" t="s">
        <v>1127</v>
      </c>
      <c r="X1228" t="s">
        <v>3910</v>
      </c>
      <c r="Y1228">
        <v>1</v>
      </c>
      <c r="Z1228" t="s">
        <v>1132</v>
      </c>
      <c r="AA1228">
        <v>30033</v>
      </c>
      <c r="AB1228">
        <v>0</v>
      </c>
      <c r="AD1228">
        <v>0</v>
      </c>
      <c r="AE1228">
        <v>0</v>
      </c>
      <c r="AF1228">
        <v>861562</v>
      </c>
      <c r="AG1228">
        <v>891595</v>
      </c>
    </row>
    <row r="1229" spans="1:33" hidden="1" x14ac:dyDescent="0.25">
      <c r="A1229" t="s">
        <v>1723</v>
      </c>
      <c r="B1229" t="s">
        <v>695</v>
      </c>
      <c r="C1229" t="s">
        <v>163</v>
      </c>
      <c r="D1229" t="s">
        <v>1117</v>
      </c>
      <c r="E1229">
        <v>2001</v>
      </c>
      <c r="F1229" t="s">
        <v>695</v>
      </c>
      <c r="G1229" t="s">
        <v>846</v>
      </c>
      <c r="H1229" t="s">
        <v>2445</v>
      </c>
      <c r="I1229" t="s">
        <v>2446</v>
      </c>
      <c r="J1229" t="s">
        <v>1120</v>
      </c>
      <c r="K1229" t="s">
        <v>1121</v>
      </c>
      <c r="L1229" t="s">
        <v>3723</v>
      </c>
      <c r="M1229" t="s">
        <v>885</v>
      </c>
      <c r="N1229" t="s">
        <v>2445</v>
      </c>
      <c r="O1229" t="s">
        <v>2446</v>
      </c>
      <c r="P1229" t="s">
        <v>1083</v>
      </c>
      <c r="Q1229" t="s">
        <v>3911</v>
      </c>
      <c r="R1229">
        <v>2002</v>
      </c>
      <c r="S1229" t="s">
        <v>1492</v>
      </c>
      <c r="T1229" t="s">
        <v>3912</v>
      </c>
      <c r="U1229">
        <v>10.7</v>
      </c>
      <c r="V1229" t="s">
        <v>1138</v>
      </c>
      <c r="W1229" t="s">
        <v>1127</v>
      </c>
      <c r="X1229" t="s">
        <v>3913</v>
      </c>
      <c r="Y1229">
        <v>1</v>
      </c>
      <c r="Z1229" t="s">
        <v>1132</v>
      </c>
      <c r="AA1229">
        <v>28779</v>
      </c>
      <c r="AB1229">
        <v>82</v>
      </c>
      <c r="AD1229">
        <v>0</v>
      </c>
      <c r="AE1229">
        <v>0</v>
      </c>
      <c r="AF1229">
        <v>444577</v>
      </c>
      <c r="AG1229">
        <v>473438</v>
      </c>
    </row>
    <row r="1230" spans="1:33" hidden="1" x14ac:dyDescent="0.25">
      <c r="A1230" t="s">
        <v>1723</v>
      </c>
      <c r="B1230" t="s">
        <v>695</v>
      </c>
      <c r="C1230" t="s">
        <v>163</v>
      </c>
      <c r="D1230" t="s">
        <v>1117</v>
      </c>
      <c r="E1230">
        <v>2001</v>
      </c>
      <c r="F1230" t="s">
        <v>695</v>
      </c>
      <c r="G1230" t="s">
        <v>846</v>
      </c>
      <c r="H1230" t="s">
        <v>2445</v>
      </c>
      <c r="I1230" t="s">
        <v>2446</v>
      </c>
      <c r="J1230" t="s">
        <v>1120</v>
      </c>
      <c r="K1230" t="s">
        <v>1121</v>
      </c>
      <c r="L1230" t="s">
        <v>993</v>
      </c>
      <c r="M1230" t="s">
        <v>695</v>
      </c>
      <c r="N1230" t="s">
        <v>2445</v>
      </c>
      <c r="O1230" t="s">
        <v>2446</v>
      </c>
      <c r="P1230" t="s">
        <v>1002</v>
      </c>
      <c r="Q1230" t="s">
        <v>3914</v>
      </c>
      <c r="R1230">
        <v>2002</v>
      </c>
      <c r="S1230" t="s">
        <v>2937</v>
      </c>
      <c r="T1230" t="s">
        <v>2937</v>
      </c>
      <c r="U1230">
        <v>9.3000000000000007</v>
      </c>
      <c r="V1230" t="s">
        <v>1138</v>
      </c>
      <c r="W1230" t="s">
        <v>1127</v>
      </c>
      <c r="X1230" t="s">
        <v>3915</v>
      </c>
      <c r="Y1230">
        <v>1</v>
      </c>
      <c r="Z1230" t="s">
        <v>1132</v>
      </c>
      <c r="AA1230">
        <v>39832</v>
      </c>
      <c r="AB1230">
        <v>320</v>
      </c>
      <c r="AD1230">
        <v>0</v>
      </c>
      <c r="AE1230">
        <v>0</v>
      </c>
      <c r="AF1230">
        <v>782886</v>
      </c>
      <c r="AG1230">
        <v>823038</v>
      </c>
    </row>
    <row r="1231" spans="1:33" hidden="1" x14ac:dyDescent="0.25">
      <c r="A1231" t="s">
        <v>1723</v>
      </c>
      <c r="B1231" t="s">
        <v>695</v>
      </c>
      <c r="C1231" t="s">
        <v>163</v>
      </c>
      <c r="D1231" t="s">
        <v>1117</v>
      </c>
      <c r="E1231">
        <v>2001</v>
      </c>
      <c r="F1231" t="s">
        <v>695</v>
      </c>
      <c r="G1231" t="s">
        <v>846</v>
      </c>
      <c r="H1231" t="s">
        <v>2445</v>
      </c>
      <c r="I1231" t="s">
        <v>2446</v>
      </c>
      <c r="J1231" t="s">
        <v>1120</v>
      </c>
      <c r="K1231" t="s">
        <v>1121</v>
      </c>
      <c r="L1231" t="s">
        <v>993</v>
      </c>
      <c r="M1231" t="s">
        <v>695</v>
      </c>
      <c r="N1231" t="s">
        <v>2445</v>
      </c>
      <c r="O1231" t="s">
        <v>2446</v>
      </c>
      <c r="P1231" t="s">
        <v>1002</v>
      </c>
      <c r="Q1231" t="s">
        <v>3916</v>
      </c>
      <c r="R1231">
        <v>2002</v>
      </c>
      <c r="S1231" t="s">
        <v>2937</v>
      </c>
      <c r="T1231" t="s">
        <v>3917</v>
      </c>
      <c r="U1231">
        <v>8</v>
      </c>
      <c r="V1231" t="s">
        <v>1138</v>
      </c>
      <c r="W1231" t="s">
        <v>1127</v>
      </c>
      <c r="X1231" t="s">
        <v>3918</v>
      </c>
      <c r="Y1231">
        <v>1</v>
      </c>
      <c r="Z1231" t="s">
        <v>1132</v>
      </c>
      <c r="AA1231">
        <v>30585</v>
      </c>
      <c r="AB1231">
        <v>88</v>
      </c>
      <c r="AD1231">
        <v>0</v>
      </c>
      <c r="AE1231">
        <v>0</v>
      </c>
      <c r="AF1231">
        <v>1317352</v>
      </c>
      <c r="AG1231">
        <v>1348025</v>
      </c>
    </row>
    <row r="1232" spans="1:33" hidden="1" x14ac:dyDescent="0.25">
      <c r="A1232" t="s">
        <v>1723</v>
      </c>
      <c r="B1232" t="s">
        <v>695</v>
      </c>
      <c r="C1232" t="s">
        <v>163</v>
      </c>
      <c r="D1232" t="s">
        <v>1117</v>
      </c>
      <c r="E1232">
        <v>2001</v>
      </c>
      <c r="F1232" t="s">
        <v>695</v>
      </c>
      <c r="G1232" t="s">
        <v>846</v>
      </c>
      <c r="H1232" t="s">
        <v>2445</v>
      </c>
      <c r="I1232" t="s">
        <v>2446</v>
      </c>
      <c r="J1232" t="s">
        <v>1120</v>
      </c>
      <c r="K1232" t="s">
        <v>1121</v>
      </c>
      <c r="L1232" t="s">
        <v>3203</v>
      </c>
      <c r="M1232" t="s">
        <v>893</v>
      </c>
      <c r="N1232" t="s">
        <v>2445</v>
      </c>
      <c r="O1232" t="s">
        <v>2446</v>
      </c>
      <c r="P1232" t="s">
        <v>1083</v>
      </c>
      <c r="Q1232" t="s">
        <v>3919</v>
      </c>
      <c r="R1232">
        <v>2002</v>
      </c>
      <c r="S1232" t="s">
        <v>3920</v>
      </c>
      <c r="T1232" t="s">
        <v>3920</v>
      </c>
      <c r="U1232">
        <v>5.8</v>
      </c>
      <c r="V1232" t="s">
        <v>1138</v>
      </c>
      <c r="W1232" t="s">
        <v>1153</v>
      </c>
      <c r="Y1232">
        <v>1</v>
      </c>
      <c r="AA1232">
        <v>0</v>
      </c>
      <c r="AB1232">
        <v>0</v>
      </c>
      <c r="AD1232">
        <v>0</v>
      </c>
      <c r="AE1232">
        <v>0</v>
      </c>
      <c r="AF1232">
        <v>38000</v>
      </c>
      <c r="AG1232">
        <v>38000</v>
      </c>
    </row>
    <row r="1233" spans="1:33" hidden="1" x14ac:dyDescent="0.25">
      <c r="A1233" t="s">
        <v>1723</v>
      </c>
      <c r="B1233" t="s">
        <v>695</v>
      </c>
      <c r="C1233" t="s">
        <v>163</v>
      </c>
      <c r="D1233" t="s">
        <v>1117</v>
      </c>
      <c r="E1233">
        <v>2001</v>
      </c>
      <c r="F1233" t="s">
        <v>695</v>
      </c>
      <c r="G1233" t="s">
        <v>846</v>
      </c>
      <c r="H1233" t="s">
        <v>2445</v>
      </c>
      <c r="I1233" t="s">
        <v>2446</v>
      </c>
      <c r="J1233" t="s">
        <v>1120</v>
      </c>
      <c r="K1233" t="s">
        <v>1121</v>
      </c>
      <c r="L1233" t="s">
        <v>3203</v>
      </c>
      <c r="M1233" t="s">
        <v>893</v>
      </c>
      <c r="N1233" t="s">
        <v>2445</v>
      </c>
      <c r="O1233" t="s">
        <v>2446</v>
      </c>
      <c r="P1233" t="s">
        <v>1083</v>
      </c>
      <c r="Q1233" t="s">
        <v>3921</v>
      </c>
      <c r="R1233">
        <v>2002</v>
      </c>
      <c r="S1233" t="s">
        <v>3922</v>
      </c>
      <c r="T1233" t="s">
        <v>3922</v>
      </c>
      <c r="U1233">
        <v>14.2</v>
      </c>
      <c r="V1233" t="s">
        <v>1138</v>
      </c>
      <c r="W1233" t="s">
        <v>1153</v>
      </c>
      <c r="Y1233">
        <v>1</v>
      </c>
      <c r="AA1233">
        <v>0</v>
      </c>
      <c r="AB1233">
        <v>0</v>
      </c>
      <c r="AD1233">
        <v>0</v>
      </c>
      <c r="AE1233">
        <v>0</v>
      </c>
      <c r="AF1233">
        <v>9157</v>
      </c>
      <c r="AG1233">
        <v>9157</v>
      </c>
    </row>
    <row r="1234" spans="1:33" x14ac:dyDescent="0.25">
      <c r="A1234" t="s">
        <v>1723</v>
      </c>
      <c r="B1234" t="s">
        <v>695</v>
      </c>
      <c r="C1234" t="s">
        <v>163</v>
      </c>
      <c r="D1234" t="s">
        <v>1117</v>
      </c>
      <c r="E1234">
        <v>2017</v>
      </c>
      <c r="F1234" t="s">
        <v>702</v>
      </c>
      <c r="G1234" t="s">
        <v>846</v>
      </c>
      <c r="H1234" t="s">
        <v>2445</v>
      </c>
      <c r="I1234" t="s">
        <v>2446</v>
      </c>
      <c r="J1234" t="s">
        <v>1120</v>
      </c>
      <c r="K1234" t="s">
        <v>1121</v>
      </c>
      <c r="L1234" t="s">
        <v>993</v>
      </c>
      <c r="M1234" t="s">
        <v>702</v>
      </c>
      <c r="N1234" t="s">
        <v>2445</v>
      </c>
      <c r="O1234" t="s">
        <v>2446</v>
      </c>
      <c r="P1234" t="s">
        <v>1002</v>
      </c>
      <c r="Q1234" t="s">
        <v>1038</v>
      </c>
      <c r="R1234">
        <v>2018</v>
      </c>
      <c r="S1234" t="s">
        <v>1037</v>
      </c>
      <c r="T1234" t="s">
        <v>1037</v>
      </c>
      <c r="U1234">
        <v>6.32</v>
      </c>
      <c r="V1234" t="s">
        <v>1126</v>
      </c>
      <c r="W1234" t="s">
        <v>1127</v>
      </c>
      <c r="Y1234">
        <v>1</v>
      </c>
      <c r="Z1234" t="s">
        <v>1132</v>
      </c>
      <c r="AA1234">
        <v>43813</v>
      </c>
      <c r="AB1234">
        <v>220</v>
      </c>
      <c r="AD1234">
        <v>0</v>
      </c>
      <c r="AE1234">
        <v>0</v>
      </c>
      <c r="AF1234">
        <v>63527</v>
      </c>
      <c r="AG1234">
        <v>107560</v>
      </c>
    </row>
    <row r="1235" spans="1:33" x14ac:dyDescent="0.25">
      <c r="A1235" t="s">
        <v>1723</v>
      </c>
      <c r="B1235" t="s">
        <v>695</v>
      </c>
      <c r="C1235" t="s">
        <v>163</v>
      </c>
      <c r="D1235" t="s">
        <v>1117</v>
      </c>
      <c r="E1235">
        <v>2017</v>
      </c>
      <c r="F1235" t="s">
        <v>702</v>
      </c>
      <c r="G1235" t="s">
        <v>846</v>
      </c>
      <c r="H1235" t="s">
        <v>2445</v>
      </c>
      <c r="I1235" t="s">
        <v>2446</v>
      </c>
      <c r="J1235" t="s">
        <v>1120</v>
      </c>
      <c r="K1235" t="s">
        <v>1121</v>
      </c>
      <c r="L1235" t="s">
        <v>993</v>
      </c>
      <c r="M1235" t="s">
        <v>702</v>
      </c>
      <c r="N1235" t="s">
        <v>2445</v>
      </c>
      <c r="O1235" t="s">
        <v>2446</v>
      </c>
      <c r="P1235" t="s">
        <v>996</v>
      </c>
      <c r="Q1235" t="s">
        <v>1039</v>
      </c>
      <c r="R1235">
        <v>2018</v>
      </c>
      <c r="S1235" t="s">
        <v>1040</v>
      </c>
      <c r="T1235" t="s">
        <v>1040</v>
      </c>
      <c r="U1235">
        <v>3.03</v>
      </c>
      <c r="V1235" t="s">
        <v>1138</v>
      </c>
      <c r="W1235" t="s">
        <v>1127</v>
      </c>
      <c r="Y1235">
        <v>1</v>
      </c>
      <c r="Z1235" t="s">
        <v>1132</v>
      </c>
      <c r="AA1235">
        <v>49906</v>
      </c>
      <c r="AB1235">
        <v>251</v>
      </c>
      <c r="AD1235">
        <v>0</v>
      </c>
      <c r="AE1235">
        <v>0</v>
      </c>
      <c r="AF1235">
        <v>82705</v>
      </c>
      <c r="AG1235">
        <v>132862</v>
      </c>
    </row>
    <row r="1236" spans="1:33" hidden="1" x14ac:dyDescent="0.25">
      <c r="A1236" t="s">
        <v>1723</v>
      </c>
      <c r="B1236" t="s">
        <v>695</v>
      </c>
      <c r="C1236" t="s">
        <v>163</v>
      </c>
      <c r="D1236" t="s">
        <v>1117</v>
      </c>
      <c r="E1236">
        <v>2002</v>
      </c>
      <c r="F1236" t="s">
        <v>695</v>
      </c>
      <c r="G1236" t="s">
        <v>846</v>
      </c>
      <c r="H1236" t="s">
        <v>2445</v>
      </c>
      <c r="I1236" t="s">
        <v>2446</v>
      </c>
      <c r="J1236" t="s">
        <v>1120</v>
      </c>
      <c r="K1236" t="s">
        <v>1121</v>
      </c>
      <c r="L1236" t="s">
        <v>3723</v>
      </c>
      <c r="M1236" t="s">
        <v>885</v>
      </c>
      <c r="N1236" t="s">
        <v>2445</v>
      </c>
      <c r="O1236" t="s">
        <v>2446</v>
      </c>
      <c r="P1236" t="s">
        <v>1083</v>
      </c>
      <c r="Q1236" t="s">
        <v>3923</v>
      </c>
      <c r="R1236">
        <v>2003</v>
      </c>
      <c r="S1236" t="s">
        <v>3471</v>
      </c>
      <c r="T1236" t="s">
        <v>3471</v>
      </c>
      <c r="U1236">
        <v>5.8</v>
      </c>
      <c r="V1236" t="s">
        <v>1138</v>
      </c>
      <c r="W1236" t="s">
        <v>1127</v>
      </c>
      <c r="Y1236">
        <v>1</v>
      </c>
      <c r="Z1236" t="s">
        <v>1132</v>
      </c>
      <c r="AA1236">
        <v>29162</v>
      </c>
      <c r="AB1236">
        <v>0</v>
      </c>
      <c r="AD1236">
        <v>0</v>
      </c>
      <c r="AE1236">
        <v>0</v>
      </c>
      <c r="AF1236">
        <v>1015921</v>
      </c>
      <c r="AG1236">
        <v>1045083</v>
      </c>
    </row>
    <row r="1237" spans="1:33" hidden="1" x14ac:dyDescent="0.25">
      <c r="A1237" t="s">
        <v>1723</v>
      </c>
      <c r="B1237" t="s">
        <v>695</v>
      </c>
      <c r="C1237" t="s">
        <v>163</v>
      </c>
      <c r="D1237" t="s">
        <v>1117</v>
      </c>
      <c r="E1237">
        <v>2002</v>
      </c>
      <c r="F1237" t="s">
        <v>695</v>
      </c>
      <c r="G1237" t="s">
        <v>846</v>
      </c>
      <c r="H1237" t="s">
        <v>2445</v>
      </c>
      <c r="I1237" t="s">
        <v>2446</v>
      </c>
      <c r="J1237" t="s">
        <v>1120</v>
      </c>
      <c r="K1237" t="s">
        <v>1121</v>
      </c>
      <c r="L1237" t="s">
        <v>3723</v>
      </c>
      <c r="M1237" t="s">
        <v>885</v>
      </c>
      <c r="N1237" t="s">
        <v>2445</v>
      </c>
      <c r="O1237" t="s">
        <v>2446</v>
      </c>
      <c r="P1237" t="s">
        <v>1083</v>
      </c>
      <c r="Q1237" t="s">
        <v>3924</v>
      </c>
      <c r="R1237">
        <v>2003</v>
      </c>
      <c r="S1237" t="s">
        <v>3925</v>
      </c>
      <c r="T1237" t="s">
        <v>3925</v>
      </c>
      <c r="U1237">
        <v>7.3</v>
      </c>
      <c r="V1237" t="s">
        <v>1138</v>
      </c>
      <c r="W1237" t="s">
        <v>1127</v>
      </c>
      <c r="Y1237">
        <v>1</v>
      </c>
      <c r="Z1237" t="s">
        <v>1132</v>
      </c>
      <c r="AA1237">
        <v>29653</v>
      </c>
      <c r="AB1237">
        <v>100</v>
      </c>
      <c r="AD1237">
        <v>0</v>
      </c>
      <c r="AE1237">
        <v>0</v>
      </c>
      <c r="AF1237">
        <v>406882</v>
      </c>
      <c r="AG1237">
        <v>436635</v>
      </c>
    </row>
    <row r="1238" spans="1:33" hidden="1" x14ac:dyDescent="0.25">
      <c r="A1238" t="s">
        <v>1723</v>
      </c>
      <c r="B1238" t="s">
        <v>695</v>
      </c>
      <c r="C1238" t="s">
        <v>163</v>
      </c>
      <c r="D1238" t="s">
        <v>1117</v>
      </c>
      <c r="E1238">
        <v>2002</v>
      </c>
      <c r="F1238" t="s">
        <v>695</v>
      </c>
      <c r="G1238" t="s">
        <v>846</v>
      </c>
      <c r="H1238" t="s">
        <v>2445</v>
      </c>
      <c r="I1238" t="s">
        <v>2446</v>
      </c>
      <c r="J1238" t="s">
        <v>1120</v>
      </c>
      <c r="K1238" t="s">
        <v>1121</v>
      </c>
      <c r="L1238" t="s">
        <v>993</v>
      </c>
      <c r="M1238" t="s">
        <v>695</v>
      </c>
      <c r="N1238" t="s">
        <v>2445</v>
      </c>
      <c r="O1238" t="s">
        <v>2446</v>
      </c>
      <c r="P1238" t="s">
        <v>1002</v>
      </c>
      <c r="Q1238" t="s">
        <v>3926</v>
      </c>
      <c r="R1238">
        <v>2003</v>
      </c>
      <c r="S1238" t="s">
        <v>3925</v>
      </c>
      <c r="T1238" t="s">
        <v>3927</v>
      </c>
      <c r="U1238">
        <v>6.8</v>
      </c>
      <c r="V1238" t="s">
        <v>1126</v>
      </c>
      <c r="W1238" t="s">
        <v>1127</v>
      </c>
      <c r="X1238" t="s">
        <v>3928</v>
      </c>
      <c r="Y1238">
        <v>1</v>
      </c>
      <c r="Z1238" t="s">
        <v>1132</v>
      </c>
      <c r="AA1238">
        <v>29102</v>
      </c>
      <c r="AB1238">
        <v>48</v>
      </c>
      <c r="AD1238">
        <v>0</v>
      </c>
      <c r="AE1238">
        <v>0</v>
      </c>
      <c r="AF1238">
        <v>1211348</v>
      </c>
      <c r="AG1238">
        <v>1240498</v>
      </c>
    </row>
    <row r="1239" spans="1:33" hidden="1" x14ac:dyDescent="0.25">
      <c r="A1239" t="s">
        <v>1723</v>
      </c>
      <c r="B1239" t="s">
        <v>695</v>
      </c>
      <c r="C1239" t="s">
        <v>163</v>
      </c>
      <c r="D1239" t="s">
        <v>1117</v>
      </c>
      <c r="E1239">
        <v>2002</v>
      </c>
      <c r="F1239" t="s">
        <v>695</v>
      </c>
      <c r="G1239" t="s">
        <v>846</v>
      </c>
      <c r="H1239" t="s">
        <v>2445</v>
      </c>
      <c r="I1239" t="s">
        <v>2446</v>
      </c>
      <c r="J1239" t="s">
        <v>1120</v>
      </c>
      <c r="K1239" t="s">
        <v>1121</v>
      </c>
      <c r="L1239" t="s">
        <v>993</v>
      </c>
      <c r="M1239" t="s">
        <v>695</v>
      </c>
      <c r="N1239" t="s">
        <v>2445</v>
      </c>
      <c r="O1239" t="s">
        <v>2446</v>
      </c>
      <c r="P1239" t="s">
        <v>1002</v>
      </c>
      <c r="Q1239" t="s">
        <v>3929</v>
      </c>
      <c r="R1239">
        <v>2003</v>
      </c>
      <c r="S1239" t="s">
        <v>3930</v>
      </c>
      <c r="T1239" t="s">
        <v>1340</v>
      </c>
      <c r="U1239">
        <v>7.8</v>
      </c>
      <c r="V1239" t="s">
        <v>1126</v>
      </c>
      <c r="W1239" t="s">
        <v>1127</v>
      </c>
      <c r="X1239" t="s">
        <v>3931</v>
      </c>
      <c r="Y1239">
        <v>1</v>
      </c>
      <c r="Z1239" t="s">
        <v>1132</v>
      </c>
      <c r="AA1239">
        <v>29015</v>
      </c>
      <c r="AB1239">
        <v>62</v>
      </c>
      <c r="AD1239">
        <v>0</v>
      </c>
      <c r="AE1239">
        <v>0</v>
      </c>
      <c r="AF1239">
        <v>503994</v>
      </c>
      <c r="AG1239">
        <v>533071</v>
      </c>
    </row>
    <row r="1240" spans="1:33" hidden="1" x14ac:dyDescent="0.25">
      <c r="A1240" t="s">
        <v>1723</v>
      </c>
      <c r="B1240" t="s">
        <v>695</v>
      </c>
      <c r="C1240" t="s">
        <v>163</v>
      </c>
      <c r="D1240" t="s">
        <v>1117</v>
      </c>
      <c r="E1240">
        <v>2002</v>
      </c>
      <c r="F1240" t="s">
        <v>695</v>
      </c>
      <c r="G1240" t="s">
        <v>846</v>
      </c>
      <c r="H1240" t="s">
        <v>2445</v>
      </c>
      <c r="I1240" t="s">
        <v>2446</v>
      </c>
      <c r="J1240" t="s">
        <v>1120</v>
      </c>
      <c r="K1240" t="s">
        <v>1121</v>
      </c>
      <c r="L1240" t="s">
        <v>3203</v>
      </c>
      <c r="M1240" t="s">
        <v>893</v>
      </c>
      <c r="N1240" t="s">
        <v>2445</v>
      </c>
      <c r="O1240" t="s">
        <v>2446</v>
      </c>
      <c r="P1240" t="s">
        <v>1083</v>
      </c>
      <c r="Q1240" t="s">
        <v>3932</v>
      </c>
      <c r="R1240">
        <v>2003</v>
      </c>
      <c r="S1240" t="s">
        <v>2416</v>
      </c>
      <c r="T1240" t="s">
        <v>2416</v>
      </c>
      <c r="U1240">
        <v>16.399999999999999</v>
      </c>
      <c r="V1240" t="s">
        <v>1138</v>
      </c>
      <c r="W1240" t="s">
        <v>1153</v>
      </c>
      <c r="Y1240">
        <v>1</v>
      </c>
      <c r="AA1240">
        <v>0</v>
      </c>
      <c r="AB1240">
        <v>0</v>
      </c>
      <c r="AD1240">
        <v>0</v>
      </c>
      <c r="AE1240">
        <v>0</v>
      </c>
      <c r="AF1240">
        <v>59429</v>
      </c>
      <c r="AG1240">
        <v>59429</v>
      </c>
    </row>
    <row r="1241" spans="1:33" x14ac:dyDescent="0.25">
      <c r="A1241" t="s">
        <v>1723</v>
      </c>
      <c r="B1241" t="s">
        <v>695</v>
      </c>
      <c r="C1241" t="s">
        <v>163</v>
      </c>
      <c r="D1241" t="s">
        <v>1117</v>
      </c>
      <c r="E1241">
        <v>2017</v>
      </c>
      <c r="F1241" t="s">
        <v>702</v>
      </c>
      <c r="G1241" t="s">
        <v>846</v>
      </c>
      <c r="H1241" t="s">
        <v>2445</v>
      </c>
      <c r="I1241" t="s">
        <v>2446</v>
      </c>
      <c r="J1241" t="s">
        <v>1120</v>
      </c>
      <c r="K1241" t="s">
        <v>1121</v>
      </c>
      <c r="L1241" t="s">
        <v>993</v>
      </c>
      <c r="M1241" t="s">
        <v>702</v>
      </c>
      <c r="N1241" t="s">
        <v>2445</v>
      </c>
      <c r="O1241" t="s">
        <v>2446</v>
      </c>
      <c r="P1241" t="s">
        <v>996</v>
      </c>
      <c r="Q1241" t="s">
        <v>1041</v>
      </c>
      <c r="R1241">
        <v>2018</v>
      </c>
      <c r="S1241" t="s">
        <v>1040</v>
      </c>
      <c r="T1241" t="s">
        <v>1040</v>
      </c>
      <c r="U1241">
        <v>3.03</v>
      </c>
      <c r="V1241" t="s">
        <v>1138</v>
      </c>
      <c r="W1241" t="s">
        <v>1127</v>
      </c>
      <c r="Y1241">
        <v>1</v>
      </c>
      <c r="Z1241" t="s">
        <v>1132</v>
      </c>
      <c r="AA1241">
        <v>49929</v>
      </c>
      <c r="AB1241">
        <v>125</v>
      </c>
      <c r="AD1241">
        <v>0</v>
      </c>
      <c r="AE1241">
        <v>0</v>
      </c>
      <c r="AF1241">
        <v>82537</v>
      </c>
      <c r="AG1241">
        <v>132591</v>
      </c>
    </row>
    <row r="1242" spans="1:33" x14ac:dyDescent="0.25">
      <c r="A1242" t="s">
        <v>1723</v>
      </c>
      <c r="B1242" t="s">
        <v>695</v>
      </c>
      <c r="C1242" t="s">
        <v>163</v>
      </c>
      <c r="D1242" t="s">
        <v>1117</v>
      </c>
      <c r="E1242">
        <v>2016</v>
      </c>
      <c r="F1242" t="s">
        <v>702</v>
      </c>
      <c r="G1242" t="s">
        <v>846</v>
      </c>
      <c r="H1242" t="s">
        <v>2445</v>
      </c>
      <c r="I1242" t="s">
        <v>2446</v>
      </c>
      <c r="J1242" t="s">
        <v>1120</v>
      </c>
      <c r="K1242" t="s">
        <v>1121</v>
      </c>
      <c r="L1242" t="s">
        <v>993</v>
      </c>
      <c r="M1242" t="s">
        <v>702</v>
      </c>
      <c r="N1242" t="s">
        <v>2445</v>
      </c>
      <c r="O1242" t="s">
        <v>2446</v>
      </c>
      <c r="P1242" t="s">
        <v>996</v>
      </c>
      <c r="Q1242" t="s">
        <v>1043</v>
      </c>
      <c r="R1242">
        <v>2017</v>
      </c>
      <c r="S1242" t="s">
        <v>1044</v>
      </c>
      <c r="T1242" t="s">
        <v>1044</v>
      </c>
      <c r="U1242">
        <v>2.13</v>
      </c>
      <c r="V1242" t="s">
        <v>1138</v>
      </c>
      <c r="W1242" t="s">
        <v>1127</v>
      </c>
      <c r="X1242" t="s">
        <v>1045</v>
      </c>
      <c r="Y1242">
        <v>1</v>
      </c>
      <c r="AA1242">
        <v>0</v>
      </c>
      <c r="AB1242">
        <v>0</v>
      </c>
      <c r="AD1242">
        <v>0</v>
      </c>
      <c r="AE1242">
        <v>0</v>
      </c>
      <c r="AF1242">
        <v>96323</v>
      </c>
      <c r="AG1242">
        <v>96323</v>
      </c>
    </row>
    <row r="1243" spans="1:33" hidden="1" x14ac:dyDescent="0.25">
      <c r="A1243" t="s">
        <v>1723</v>
      </c>
      <c r="B1243" t="s">
        <v>695</v>
      </c>
      <c r="C1243" t="s">
        <v>163</v>
      </c>
      <c r="D1243" t="s">
        <v>1117</v>
      </c>
      <c r="E1243">
        <v>2003</v>
      </c>
      <c r="F1243" t="s">
        <v>695</v>
      </c>
      <c r="G1243" t="s">
        <v>846</v>
      </c>
      <c r="H1243" t="s">
        <v>2445</v>
      </c>
      <c r="I1243" t="s">
        <v>2446</v>
      </c>
      <c r="J1243" t="s">
        <v>1120</v>
      </c>
      <c r="K1243" t="s">
        <v>1121</v>
      </c>
      <c r="L1243" t="s">
        <v>3723</v>
      </c>
      <c r="M1243" t="s">
        <v>885</v>
      </c>
      <c r="N1243" t="s">
        <v>2445</v>
      </c>
      <c r="O1243" t="s">
        <v>2446</v>
      </c>
      <c r="P1243" t="s">
        <v>1083</v>
      </c>
      <c r="Q1243" t="s">
        <v>3933</v>
      </c>
      <c r="R1243">
        <v>2004</v>
      </c>
      <c r="S1243" t="s">
        <v>3934</v>
      </c>
      <c r="T1243" t="s">
        <v>3935</v>
      </c>
      <c r="U1243">
        <v>6.09</v>
      </c>
      <c r="V1243" t="s">
        <v>1126</v>
      </c>
      <c r="W1243" t="s">
        <v>1127</v>
      </c>
      <c r="X1243" t="s">
        <v>3936</v>
      </c>
      <c r="Y1243">
        <v>1</v>
      </c>
      <c r="AA1243">
        <v>0</v>
      </c>
      <c r="AB1243">
        <v>0</v>
      </c>
      <c r="AD1243">
        <v>0</v>
      </c>
      <c r="AE1243">
        <v>0</v>
      </c>
      <c r="AF1243">
        <v>1099507</v>
      </c>
      <c r="AG1243">
        <v>1099507</v>
      </c>
    </row>
    <row r="1244" spans="1:33" hidden="1" x14ac:dyDescent="0.25">
      <c r="A1244" t="s">
        <v>1723</v>
      </c>
      <c r="B1244" t="s">
        <v>695</v>
      </c>
      <c r="C1244" t="s">
        <v>163</v>
      </c>
      <c r="D1244" t="s">
        <v>1117</v>
      </c>
      <c r="E1244">
        <v>2003</v>
      </c>
      <c r="F1244" t="s">
        <v>695</v>
      </c>
      <c r="G1244" t="s">
        <v>846</v>
      </c>
      <c r="H1244" t="s">
        <v>2445</v>
      </c>
      <c r="I1244" t="s">
        <v>2446</v>
      </c>
      <c r="J1244" t="s">
        <v>1120</v>
      </c>
      <c r="K1244" t="s">
        <v>1121</v>
      </c>
      <c r="L1244" t="s">
        <v>3723</v>
      </c>
      <c r="M1244" t="s">
        <v>885</v>
      </c>
      <c r="N1244" t="s">
        <v>2445</v>
      </c>
      <c r="O1244" t="s">
        <v>2446</v>
      </c>
      <c r="P1244" t="s">
        <v>1083</v>
      </c>
      <c r="Q1244" t="s">
        <v>3937</v>
      </c>
      <c r="R1244">
        <v>2004</v>
      </c>
      <c r="S1244" t="s">
        <v>2560</v>
      </c>
      <c r="T1244" t="s">
        <v>2051</v>
      </c>
      <c r="U1244">
        <v>5.96</v>
      </c>
      <c r="V1244" t="s">
        <v>1126</v>
      </c>
      <c r="W1244" t="s">
        <v>1127</v>
      </c>
      <c r="X1244" t="s">
        <v>3938</v>
      </c>
      <c r="Y1244">
        <v>1</v>
      </c>
      <c r="AA1244">
        <v>0</v>
      </c>
      <c r="AB1244">
        <v>0</v>
      </c>
      <c r="AD1244">
        <v>0</v>
      </c>
      <c r="AE1244">
        <v>0</v>
      </c>
      <c r="AF1244">
        <v>1323809</v>
      </c>
      <c r="AG1244">
        <v>1323809</v>
      </c>
    </row>
    <row r="1245" spans="1:33" hidden="1" x14ac:dyDescent="0.25">
      <c r="A1245" t="s">
        <v>1723</v>
      </c>
      <c r="B1245" t="s">
        <v>695</v>
      </c>
      <c r="C1245" t="s">
        <v>163</v>
      </c>
      <c r="D1245" t="s">
        <v>1117</v>
      </c>
      <c r="E1245">
        <v>2003</v>
      </c>
      <c r="F1245" t="s">
        <v>695</v>
      </c>
      <c r="G1245" t="s">
        <v>846</v>
      </c>
      <c r="H1245" t="s">
        <v>2445</v>
      </c>
      <c r="I1245" t="s">
        <v>2446</v>
      </c>
      <c r="J1245" t="s">
        <v>1120</v>
      </c>
      <c r="K1245" t="s">
        <v>1121</v>
      </c>
      <c r="L1245" t="s">
        <v>993</v>
      </c>
      <c r="M1245" t="s">
        <v>695</v>
      </c>
      <c r="N1245" t="s">
        <v>2445</v>
      </c>
      <c r="O1245" t="s">
        <v>2446</v>
      </c>
      <c r="P1245" t="s">
        <v>1002</v>
      </c>
      <c r="Q1245" t="s">
        <v>3939</v>
      </c>
      <c r="R1245">
        <v>2004</v>
      </c>
      <c r="S1245" t="s">
        <v>2057</v>
      </c>
      <c r="T1245" t="s">
        <v>2057</v>
      </c>
      <c r="U1245">
        <v>8.1999999999999993</v>
      </c>
      <c r="V1245" t="s">
        <v>1126</v>
      </c>
      <c r="W1245" t="s">
        <v>1127</v>
      </c>
      <c r="X1245" t="s">
        <v>3940</v>
      </c>
      <c r="Y1245">
        <v>1</v>
      </c>
      <c r="AA1245">
        <v>0</v>
      </c>
      <c r="AB1245">
        <v>0</v>
      </c>
      <c r="AD1245">
        <v>0</v>
      </c>
      <c r="AE1245">
        <v>0</v>
      </c>
      <c r="AF1245">
        <v>867381</v>
      </c>
      <c r="AG1245">
        <v>867381</v>
      </c>
    </row>
    <row r="1246" spans="1:33" hidden="1" x14ac:dyDescent="0.25">
      <c r="A1246" t="s">
        <v>1723</v>
      </c>
      <c r="B1246" t="s">
        <v>695</v>
      </c>
      <c r="C1246" t="s">
        <v>163</v>
      </c>
      <c r="D1246" t="s">
        <v>1117</v>
      </c>
      <c r="E1246">
        <v>2003</v>
      </c>
      <c r="F1246" t="s">
        <v>695</v>
      </c>
      <c r="G1246" t="s">
        <v>846</v>
      </c>
      <c r="H1246" t="s">
        <v>2445</v>
      </c>
      <c r="I1246" t="s">
        <v>2446</v>
      </c>
      <c r="J1246" t="s">
        <v>1120</v>
      </c>
      <c r="K1246" t="s">
        <v>1121</v>
      </c>
      <c r="L1246" t="s">
        <v>993</v>
      </c>
      <c r="M1246" t="s">
        <v>695</v>
      </c>
      <c r="N1246" t="s">
        <v>2445</v>
      </c>
      <c r="O1246" t="s">
        <v>2446</v>
      </c>
      <c r="P1246" t="s">
        <v>1002</v>
      </c>
      <c r="Q1246" t="s">
        <v>3941</v>
      </c>
      <c r="R1246">
        <v>2004</v>
      </c>
      <c r="S1246" t="s">
        <v>2057</v>
      </c>
      <c r="T1246" t="s">
        <v>2057</v>
      </c>
      <c r="U1246">
        <v>6.66</v>
      </c>
      <c r="V1246" t="s">
        <v>1126</v>
      </c>
      <c r="W1246" t="s">
        <v>1127</v>
      </c>
      <c r="X1246" t="s">
        <v>3942</v>
      </c>
      <c r="Y1246">
        <v>1</v>
      </c>
      <c r="AA1246">
        <v>0</v>
      </c>
      <c r="AB1246">
        <v>0</v>
      </c>
      <c r="AD1246">
        <v>0</v>
      </c>
      <c r="AE1246">
        <v>0</v>
      </c>
      <c r="AF1246">
        <v>198812</v>
      </c>
      <c r="AG1246">
        <v>198812</v>
      </c>
    </row>
    <row r="1247" spans="1:33" hidden="1" x14ac:dyDescent="0.25">
      <c r="A1247" t="s">
        <v>1723</v>
      </c>
      <c r="B1247" t="s">
        <v>695</v>
      </c>
      <c r="C1247" t="s">
        <v>163</v>
      </c>
      <c r="D1247" t="s">
        <v>1117</v>
      </c>
      <c r="E1247">
        <v>2003</v>
      </c>
      <c r="F1247" t="s">
        <v>695</v>
      </c>
      <c r="G1247" t="s">
        <v>846</v>
      </c>
      <c r="H1247" t="s">
        <v>2445</v>
      </c>
      <c r="I1247" t="s">
        <v>2446</v>
      </c>
      <c r="J1247" t="s">
        <v>1120</v>
      </c>
      <c r="K1247" t="s">
        <v>1121</v>
      </c>
      <c r="L1247" t="s">
        <v>3203</v>
      </c>
      <c r="M1247" t="s">
        <v>893</v>
      </c>
      <c r="N1247" t="s">
        <v>2445</v>
      </c>
      <c r="O1247" t="s">
        <v>2446</v>
      </c>
      <c r="P1247" t="s">
        <v>1083</v>
      </c>
      <c r="Q1247" t="s">
        <v>3943</v>
      </c>
      <c r="R1247">
        <v>2004</v>
      </c>
      <c r="S1247" t="s">
        <v>3282</v>
      </c>
      <c r="T1247" t="s">
        <v>3282</v>
      </c>
      <c r="U1247">
        <v>13.86</v>
      </c>
      <c r="V1247" t="s">
        <v>1138</v>
      </c>
      <c r="W1247" t="s">
        <v>1153</v>
      </c>
      <c r="X1247" t="s">
        <v>3944</v>
      </c>
      <c r="Y1247">
        <v>1</v>
      </c>
      <c r="AA1247">
        <v>0</v>
      </c>
      <c r="AB1247">
        <v>0</v>
      </c>
      <c r="AD1247">
        <v>0</v>
      </c>
      <c r="AE1247">
        <v>0</v>
      </c>
      <c r="AF1247">
        <v>65308</v>
      </c>
      <c r="AG1247">
        <v>65308</v>
      </c>
    </row>
    <row r="1248" spans="1:33" x14ac:dyDescent="0.25">
      <c r="A1248" t="s">
        <v>1723</v>
      </c>
      <c r="B1248" t="s">
        <v>695</v>
      </c>
      <c r="C1248" t="s">
        <v>163</v>
      </c>
      <c r="D1248" t="s">
        <v>1117</v>
      </c>
      <c r="E1248">
        <v>2016</v>
      </c>
      <c r="F1248" t="s">
        <v>702</v>
      </c>
      <c r="G1248" t="s">
        <v>846</v>
      </c>
      <c r="H1248" t="s">
        <v>2445</v>
      </c>
      <c r="I1248" t="s">
        <v>2446</v>
      </c>
      <c r="J1248" t="s">
        <v>1120</v>
      </c>
      <c r="K1248" t="s">
        <v>1121</v>
      </c>
      <c r="L1248" t="s">
        <v>993</v>
      </c>
      <c r="M1248" t="s">
        <v>702</v>
      </c>
      <c r="N1248" t="s">
        <v>2445</v>
      </c>
      <c r="O1248" t="s">
        <v>2446</v>
      </c>
      <c r="P1248" t="s">
        <v>996</v>
      </c>
      <c r="Q1248" t="s">
        <v>1046</v>
      </c>
      <c r="R1248">
        <v>2017</v>
      </c>
      <c r="S1248" t="s">
        <v>1044</v>
      </c>
      <c r="T1248" t="s">
        <v>1044</v>
      </c>
      <c r="U1248">
        <v>2.15</v>
      </c>
      <c r="V1248" t="s">
        <v>1138</v>
      </c>
      <c r="W1248" t="s">
        <v>1127</v>
      </c>
      <c r="Y1248">
        <v>1</v>
      </c>
      <c r="AA1248">
        <v>0</v>
      </c>
      <c r="AB1248">
        <v>0</v>
      </c>
      <c r="AD1248">
        <v>0</v>
      </c>
      <c r="AE1248">
        <v>0</v>
      </c>
      <c r="AF1248">
        <v>94439</v>
      </c>
      <c r="AG1248">
        <v>94439</v>
      </c>
    </row>
    <row r="1249" spans="1:33" x14ac:dyDescent="0.25">
      <c r="A1249" t="s">
        <v>1723</v>
      </c>
      <c r="B1249" t="s">
        <v>695</v>
      </c>
      <c r="C1249" t="s">
        <v>163</v>
      </c>
      <c r="D1249" t="s">
        <v>1117</v>
      </c>
      <c r="E1249">
        <v>2016</v>
      </c>
      <c r="F1249" t="s">
        <v>702</v>
      </c>
      <c r="G1249" t="s">
        <v>846</v>
      </c>
      <c r="H1249" t="s">
        <v>2445</v>
      </c>
      <c r="I1249" t="s">
        <v>2446</v>
      </c>
      <c r="J1249" t="s">
        <v>1120</v>
      </c>
      <c r="K1249" t="s">
        <v>1121</v>
      </c>
      <c r="L1249" t="s">
        <v>993</v>
      </c>
      <c r="M1249" t="s">
        <v>702</v>
      </c>
      <c r="N1249" t="s">
        <v>2445</v>
      </c>
      <c r="O1249" t="s">
        <v>2446</v>
      </c>
      <c r="P1249" t="s">
        <v>1002</v>
      </c>
      <c r="Q1249" t="s">
        <v>1047</v>
      </c>
      <c r="R1249">
        <v>2017</v>
      </c>
      <c r="S1249" t="s">
        <v>1044</v>
      </c>
      <c r="T1249" t="s">
        <v>1044</v>
      </c>
      <c r="U1249">
        <v>7.19</v>
      </c>
      <c r="V1249" t="s">
        <v>1126</v>
      </c>
      <c r="W1249" t="s">
        <v>1127</v>
      </c>
      <c r="X1249" t="s">
        <v>1048</v>
      </c>
      <c r="Y1249">
        <v>1</v>
      </c>
      <c r="AA1249">
        <v>0</v>
      </c>
      <c r="AB1249">
        <v>0</v>
      </c>
      <c r="AD1249">
        <v>0</v>
      </c>
      <c r="AE1249">
        <v>0</v>
      </c>
      <c r="AF1249">
        <v>97914</v>
      </c>
      <c r="AG1249">
        <v>97914</v>
      </c>
    </row>
    <row r="1250" spans="1:33" x14ac:dyDescent="0.25">
      <c r="A1250" t="s">
        <v>1723</v>
      </c>
      <c r="B1250" t="s">
        <v>695</v>
      </c>
      <c r="C1250" t="s">
        <v>163</v>
      </c>
      <c r="D1250" t="s">
        <v>1117</v>
      </c>
      <c r="E1250">
        <v>2016</v>
      </c>
      <c r="F1250" t="s">
        <v>702</v>
      </c>
      <c r="G1250" t="s">
        <v>846</v>
      </c>
      <c r="H1250" t="s">
        <v>2445</v>
      </c>
      <c r="I1250" t="s">
        <v>2446</v>
      </c>
      <c r="J1250" t="s">
        <v>1120</v>
      </c>
      <c r="K1250" t="s">
        <v>1121</v>
      </c>
      <c r="L1250" t="s">
        <v>993</v>
      </c>
      <c r="M1250" t="s">
        <v>702</v>
      </c>
      <c r="N1250" t="s">
        <v>2445</v>
      </c>
      <c r="O1250" t="s">
        <v>2446</v>
      </c>
      <c r="P1250" t="s">
        <v>1002</v>
      </c>
      <c r="Q1250" t="s">
        <v>1049</v>
      </c>
      <c r="R1250">
        <v>2017</v>
      </c>
      <c r="S1250" t="s">
        <v>1044</v>
      </c>
      <c r="T1250" t="s">
        <v>1044</v>
      </c>
      <c r="U1250">
        <v>7.05</v>
      </c>
      <c r="V1250" t="s">
        <v>1126</v>
      </c>
      <c r="W1250" t="s">
        <v>1127</v>
      </c>
      <c r="Y1250">
        <v>1</v>
      </c>
      <c r="AA1250">
        <v>0</v>
      </c>
      <c r="AB1250">
        <v>0</v>
      </c>
      <c r="AD1250">
        <v>0</v>
      </c>
      <c r="AE1250">
        <v>0</v>
      </c>
      <c r="AF1250">
        <v>96657</v>
      </c>
      <c r="AG1250">
        <v>96657</v>
      </c>
    </row>
    <row r="1251" spans="1:33" hidden="1" x14ac:dyDescent="0.25">
      <c r="A1251" t="s">
        <v>1723</v>
      </c>
      <c r="B1251" t="s">
        <v>695</v>
      </c>
      <c r="C1251" t="s">
        <v>163</v>
      </c>
      <c r="D1251" t="s">
        <v>1117</v>
      </c>
      <c r="E1251">
        <v>2004</v>
      </c>
      <c r="F1251" t="s">
        <v>695</v>
      </c>
      <c r="G1251" t="s">
        <v>846</v>
      </c>
      <c r="H1251" t="s">
        <v>2445</v>
      </c>
      <c r="I1251" t="s">
        <v>2446</v>
      </c>
      <c r="J1251" t="s">
        <v>1120</v>
      </c>
      <c r="K1251" t="s">
        <v>1121</v>
      </c>
      <c r="L1251" t="s">
        <v>3723</v>
      </c>
      <c r="M1251" t="s">
        <v>885</v>
      </c>
      <c r="N1251" t="s">
        <v>2445</v>
      </c>
      <c r="O1251" t="s">
        <v>2446</v>
      </c>
      <c r="P1251" t="s">
        <v>1083</v>
      </c>
      <c r="Q1251" t="s">
        <v>3945</v>
      </c>
      <c r="R1251">
        <v>2005</v>
      </c>
      <c r="S1251" t="s">
        <v>2066</v>
      </c>
      <c r="T1251" t="s">
        <v>3946</v>
      </c>
      <c r="U1251">
        <v>11.4</v>
      </c>
      <c r="V1251" t="s">
        <v>1126</v>
      </c>
      <c r="W1251" t="s">
        <v>1127</v>
      </c>
      <c r="X1251" t="s">
        <v>3811</v>
      </c>
      <c r="Y1251">
        <v>1</v>
      </c>
      <c r="AA1251">
        <v>0</v>
      </c>
      <c r="AB1251">
        <v>0</v>
      </c>
      <c r="AD1251">
        <v>0</v>
      </c>
      <c r="AE1251">
        <v>0</v>
      </c>
      <c r="AF1251">
        <v>997273</v>
      </c>
      <c r="AG1251">
        <v>997273</v>
      </c>
    </row>
    <row r="1252" spans="1:33" hidden="1" x14ac:dyDescent="0.25">
      <c r="A1252" t="s">
        <v>1723</v>
      </c>
      <c r="B1252" t="s">
        <v>695</v>
      </c>
      <c r="C1252" t="s">
        <v>163</v>
      </c>
      <c r="D1252" t="s">
        <v>1117</v>
      </c>
      <c r="E1252">
        <v>2004</v>
      </c>
      <c r="F1252" t="s">
        <v>695</v>
      </c>
      <c r="G1252" t="s">
        <v>846</v>
      </c>
      <c r="H1252" t="s">
        <v>2445</v>
      </c>
      <c r="I1252" t="s">
        <v>2446</v>
      </c>
      <c r="J1252" t="s">
        <v>1120</v>
      </c>
      <c r="K1252" t="s">
        <v>1121</v>
      </c>
      <c r="L1252" t="s">
        <v>3723</v>
      </c>
      <c r="M1252" t="s">
        <v>885</v>
      </c>
      <c r="N1252" t="s">
        <v>2445</v>
      </c>
      <c r="O1252" t="s">
        <v>2446</v>
      </c>
      <c r="P1252" t="s">
        <v>1083</v>
      </c>
      <c r="Q1252" t="s">
        <v>3947</v>
      </c>
      <c r="R1252">
        <v>2005</v>
      </c>
      <c r="S1252" t="s">
        <v>2073</v>
      </c>
      <c r="T1252" t="s">
        <v>2073</v>
      </c>
      <c r="U1252">
        <v>6.6</v>
      </c>
      <c r="V1252" t="s">
        <v>1126</v>
      </c>
      <c r="W1252" t="s">
        <v>1127</v>
      </c>
      <c r="X1252" t="s">
        <v>3948</v>
      </c>
      <c r="Y1252">
        <v>1</v>
      </c>
      <c r="AA1252">
        <v>0</v>
      </c>
      <c r="AB1252">
        <v>0</v>
      </c>
      <c r="AD1252">
        <v>0</v>
      </c>
      <c r="AE1252">
        <v>0</v>
      </c>
      <c r="AF1252">
        <v>799616</v>
      </c>
      <c r="AG1252">
        <v>799616</v>
      </c>
    </row>
    <row r="1253" spans="1:33" hidden="1" x14ac:dyDescent="0.25">
      <c r="A1253" t="s">
        <v>1723</v>
      </c>
      <c r="B1253" t="s">
        <v>695</v>
      </c>
      <c r="C1253" t="s">
        <v>163</v>
      </c>
      <c r="D1253" t="s">
        <v>1117</v>
      </c>
      <c r="E1253">
        <v>2004</v>
      </c>
      <c r="F1253" t="s">
        <v>695</v>
      </c>
      <c r="G1253" t="s">
        <v>846</v>
      </c>
      <c r="H1253" t="s">
        <v>2445</v>
      </c>
      <c r="I1253" t="s">
        <v>2446</v>
      </c>
      <c r="J1253" t="s">
        <v>1120</v>
      </c>
      <c r="K1253" t="s">
        <v>1121</v>
      </c>
      <c r="L1253" t="s">
        <v>3723</v>
      </c>
      <c r="M1253" t="s">
        <v>885</v>
      </c>
      <c r="N1253" t="s">
        <v>2445</v>
      </c>
      <c r="O1253" t="s">
        <v>2446</v>
      </c>
      <c r="P1253" t="s">
        <v>1083</v>
      </c>
      <c r="Q1253" t="s">
        <v>3949</v>
      </c>
      <c r="R1253">
        <v>2005</v>
      </c>
      <c r="S1253" t="s">
        <v>3950</v>
      </c>
      <c r="T1253" t="s">
        <v>3950</v>
      </c>
      <c r="U1253">
        <v>24.6</v>
      </c>
      <c r="V1253" t="s">
        <v>1126</v>
      </c>
      <c r="W1253" t="s">
        <v>1127</v>
      </c>
      <c r="X1253" t="s">
        <v>3951</v>
      </c>
      <c r="Y1253">
        <v>1</v>
      </c>
      <c r="AA1253">
        <v>0</v>
      </c>
      <c r="AB1253">
        <v>0</v>
      </c>
      <c r="AD1253">
        <v>0</v>
      </c>
      <c r="AE1253">
        <v>0</v>
      </c>
      <c r="AF1253">
        <v>69796</v>
      </c>
      <c r="AG1253">
        <v>69796</v>
      </c>
    </row>
    <row r="1254" spans="1:33" hidden="1" x14ac:dyDescent="0.25">
      <c r="A1254" t="s">
        <v>1723</v>
      </c>
      <c r="B1254" t="s">
        <v>695</v>
      </c>
      <c r="C1254" t="s">
        <v>163</v>
      </c>
      <c r="D1254" t="s">
        <v>1117</v>
      </c>
      <c r="E1254">
        <v>2004</v>
      </c>
      <c r="F1254" t="s">
        <v>695</v>
      </c>
      <c r="G1254" t="s">
        <v>846</v>
      </c>
      <c r="H1254" t="s">
        <v>2445</v>
      </c>
      <c r="I1254" t="s">
        <v>2446</v>
      </c>
      <c r="J1254" t="s">
        <v>1120</v>
      </c>
      <c r="K1254" t="s">
        <v>1121</v>
      </c>
      <c r="L1254" t="s">
        <v>3723</v>
      </c>
      <c r="M1254" t="s">
        <v>885</v>
      </c>
      <c r="N1254" t="s">
        <v>2445</v>
      </c>
      <c r="O1254" t="s">
        <v>2446</v>
      </c>
      <c r="P1254" t="s">
        <v>1083</v>
      </c>
      <c r="Q1254" t="s">
        <v>3952</v>
      </c>
      <c r="R1254">
        <v>2005</v>
      </c>
      <c r="S1254" t="s">
        <v>2066</v>
      </c>
      <c r="T1254" t="s">
        <v>2066</v>
      </c>
      <c r="U1254">
        <v>5.9</v>
      </c>
      <c r="V1254" t="s">
        <v>1126</v>
      </c>
      <c r="W1254" t="s">
        <v>1127</v>
      </c>
      <c r="X1254" t="s">
        <v>3953</v>
      </c>
      <c r="Y1254">
        <v>1</v>
      </c>
      <c r="AA1254">
        <v>0</v>
      </c>
      <c r="AB1254">
        <v>0</v>
      </c>
      <c r="AD1254">
        <v>0</v>
      </c>
      <c r="AE1254">
        <v>0</v>
      </c>
      <c r="AF1254">
        <v>425638</v>
      </c>
      <c r="AG1254">
        <v>425638</v>
      </c>
    </row>
    <row r="1255" spans="1:33" hidden="1" x14ac:dyDescent="0.25">
      <c r="A1255" t="s">
        <v>1723</v>
      </c>
      <c r="B1255" t="s">
        <v>695</v>
      </c>
      <c r="C1255" t="s">
        <v>163</v>
      </c>
      <c r="D1255" t="s">
        <v>1117</v>
      </c>
      <c r="E1255">
        <v>2004</v>
      </c>
      <c r="F1255" t="s">
        <v>695</v>
      </c>
      <c r="G1255" t="s">
        <v>846</v>
      </c>
      <c r="H1255" t="s">
        <v>2445</v>
      </c>
      <c r="I1255" t="s">
        <v>2446</v>
      </c>
      <c r="J1255" t="s">
        <v>1120</v>
      </c>
      <c r="K1255" t="s">
        <v>1121</v>
      </c>
      <c r="L1255" t="s">
        <v>3203</v>
      </c>
      <c r="M1255" t="s">
        <v>893</v>
      </c>
      <c r="N1255" t="s">
        <v>2445</v>
      </c>
      <c r="O1255" t="s">
        <v>2446</v>
      </c>
      <c r="P1255" t="s">
        <v>1083</v>
      </c>
      <c r="Q1255" t="s">
        <v>3954</v>
      </c>
      <c r="R1255">
        <v>2005</v>
      </c>
      <c r="S1255" t="s">
        <v>3950</v>
      </c>
      <c r="T1255" t="s">
        <v>3950</v>
      </c>
      <c r="U1255">
        <v>26.1</v>
      </c>
      <c r="V1255" t="s">
        <v>1138</v>
      </c>
      <c r="W1255" t="s">
        <v>1153</v>
      </c>
      <c r="Y1255">
        <v>1</v>
      </c>
      <c r="AA1255">
        <v>0</v>
      </c>
      <c r="AB1255">
        <v>0</v>
      </c>
      <c r="AD1255">
        <v>0</v>
      </c>
      <c r="AE1255">
        <v>0</v>
      </c>
      <c r="AF1255">
        <v>48779</v>
      </c>
      <c r="AG1255">
        <v>48779</v>
      </c>
    </row>
    <row r="1256" spans="1:33" x14ac:dyDescent="0.25">
      <c r="A1256" t="s">
        <v>1723</v>
      </c>
      <c r="B1256" t="s">
        <v>695</v>
      </c>
      <c r="C1256" t="s">
        <v>163</v>
      </c>
      <c r="D1256" t="s">
        <v>1117</v>
      </c>
      <c r="E1256">
        <v>2015</v>
      </c>
      <c r="F1256" t="s">
        <v>702</v>
      </c>
      <c r="G1256" t="s">
        <v>846</v>
      </c>
      <c r="H1256" t="s">
        <v>2445</v>
      </c>
      <c r="I1256" t="s">
        <v>2446</v>
      </c>
      <c r="J1256" t="s">
        <v>1120</v>
      </c>
      <c r="K1256" t="s">
        <v>1121</v>
      </c>
      <c r="L1256" t="s">
        <v>993</v>
      </c>
      <c r="M1256" t="s">
        <v>702</v>
      </c>
      <c r="N1256" t="s">
        <v>2445</v>
      </c>
      <c r="O1256" t="s">
        <v>2446</v>
      </c>
      <c r="P1256" t="s">
        <v>1002</v>
      </c>
      <c r="Q1256" t="s">
        <v>1051</v>
      </c>
      <c r="R1256">
        <v>2016</v>
      </c>
      <c r="S1256" t="s">
        <v>1052</v>
      </c>
      <c r="T1256" t="s">
        <v>1052</v>
      </c>
      <c r="U1256">
        <v>2.2999999999999998</v>
      </c>
      <c r="V1256" t="s">
        <v>1138</v>
      </c>
      <c r="W1256" t="s">
        <v>1127</v>
      </c>
      <c r="X1256" t="s">
        <v>1053</v>
      </c>
      <c r="Y1256">
        <v>1</v>
      </c>
      <c r="AA1256">
        <v>0</v>
      </c>
      <c r="AB1256">
        <v>0</v>
      </c>
      <c r="AD1256">
        <v>0</v>
      </c>
      <c r="AE1256">
        <v>0</v>
      </c>
      <c r="AF1256">
        <v>80346</v>
      </c>
      <c r="AG1256">
        <v>80346</v>
      </c>
    </row>
    <row r="1257" spans="1:33" x14ac:dyDescent="0.25">
      <c r="A1257" t="s">
        <v>1723</v>
      </c>
      <c r="B1257" t="s">
        <v>695</v>
      </c>
      <c r="C1257" t="s">
        <v>163</v>
      </c>
      <c r="D1257" t="s">
        <v>1117</v>
      </c>
      <c r="E1257">
        <v>2015</v>
      </c>
      <c r="F1257" t="s">
        <v>702</v>
      </c>
      <c r="G1257" t="s">
        <v>846</v>
      </c>
      <c r="H1257" t="s">
        <v>2445</v>
      </c>
      <c r="I1257" t="s">
        <v>2446</v>
      </c>
      <c r="J1257" t="s">
        <v>1120</v>
      </c>
      <c r="K1257" t="s">
        <v>1121</v>
      </c>
      <c r="L1257" t="s">
        <v>993</v>
      </c>
      <c r="M1257" t="s">
        <v>702</v>
      </c>
      <c r="N1257" t="s">
        <v>2445</v>
      </c>
      <c r="O1257" t="s">
        <v>2446</v>
      </c>
      <c r="P1257" t="s">
        <v>1002</v>
      </c>
      <c r="Q1257" t="s">
        <v>1054</v>
      </c>
      <c r="R1257">
        <v>2016</v>
      </c>
      <c r="S1257" t="s">
        <v>1052</v>
      </c>
      <c r="T1257" t="s">
        <v>1052</v>
      </c>
      <c r="U1257">
        <v>7.93</v>
      </c>
      <c r="V1257" t="s">
        <v>1126</v>
      </c>
      <c r="W1257" t="s">
        <v>1127</v>
      </c>
      <c r="X1257" t="s">
        <v>1048</v>
      </c>
      <c r="Y1257">
        <v>1</v>
      </c>
      <c r="AA1257">
        <v>0</v>
      </c>
      <c r="AB1257">
        <v>0</v>
      </c>
      <c r="AD1257">
        <v>0</v>
      </c>
      <c r="AE1257">
        <v>0</v>
      </c>
      <c r="AF1257">
        <v>85706</v>
      </c>
      <c r="AG1257">
        <v>85706</v>
      </c>
    </row>
    <row r="1258" spans="1:33" x14ac:dyDescent="0.25">
      <c r="A1258" t="s">
        <v>1723</v>
      </c>
      <c r="B1258" t="s">
        <v>695</v>
      </c>
      <c r="C1258" t="s">
        <v>163</v>
      </c>
      <c r="D1258" t="s">
        <v>1117</v>
      </c>
      <c r="E1258">
        <v>2015</v>
      </c>
      <c r="F1258" t="s">
        <v>702</v>
      </c>
      <c r="G1258" t="s">
        <v>846</v>
      </c>
      <c r="H1258" t="s">
        <v>2445</v>
      </c>
      <c r="I1258" t="s">
        <v>2446</v>
      </c>
      <c r="J1258" t="s">
        <v>1120</v>
      </c>
      <c r="K1258" t="s">
        <v>1121</v>
      </c>
      <c r="L1258" t="s">
        <v>993</v>
      </c>
      <c r="M1258" t="s">
        <v>702</v>
      </c>
      <c r="N1258" t="s">
        <v>2445</v>
      </c>
      <c r="O1258" t="s">
        <v>2446</v>
      </c>
      <c r="P1258" t="s">
        <v>1002</v>
      </c>
      <c r="Q1258" t="s">
        <v>1055</v>
      </c>
      <c r="R1258">
        <v>2016</v>
      </c>
      <c r="S1258" t="s">
        <v>1056</v>
      </c>
      <c r="T1258" t="s">
        <v>1056</v>
      </c>
      <c r="U1258">
        <v>2.14</v>
      </c>
      <c r="V1258" t="s">
        <v>1138</v>
      </c>
      <c r="W1258" t="s">
        <v>1127</v>
      </c>
      <c r="X1258" t="s">
        <v>1045</v>
      </c>
      <c r="Y1258">
        <v>1</v>
      </c>
      <c r="AA1258">
        <v>0</v>
      </c>
      <c r="AB1258">
        <v>0</v>
      </c>
      <c r="AD1258">
        <v>0</v>
      </c>
      <c r="AE1258">
        <v>0</v>
      </c>
      <c r="AF1258">
        <v>84941</v>
      </c>
      <c r="AG1258">
        <v>84941</v>
      </c>
    </row>
    <row r="1259" spans="1:33" hidden="1" x14ac:dyDescent="0.25">
      <c r="A1259" t="s">
        <v>1723</v>
      </c>
      <c r="B1259" t="s">
        <v>695</v>
      </c>
      <c r="C1259" t="s">
        <v>163</v>
      </c>
      <c r="D1259" t="s">
        <v>1117</v>
      </c>
      <c r="E1259">
        <v>2005</v>
      </c>
      <c r="F1259" t="s">
        <v>695</v>
      </c>
      <c r="G1259" t="s">
        <v>846</v>
      </c>
      <c r="H1259" t="s">
        <v>2445</v>
      </c>
      <c r="I1259" t="s">
        <v>2446</v>
      </c>
      <c r="J1259" t="s">
        <v>1120</v>
      </c>
      <c r="K1259" t="s">
        <v>1121</v>
      </c>
      <c r="L1259" t="s">
        <v>993</v>
      </c>
      <c r="M1259" t="s">
        <v>880</v>
      </c>
      <c r="P1259" t="s">
        <v>1002</v>
      </c>
      <c r="Q1259" t="s">
        <v>3955</v>
      </c>
      <c r="R1259">
        <v>2006</v>
      </c>
      <c r="S1259" t="s">
        <v>2083</v>
      </c>
      <c r="T1259" t="s">
        <v>2083</v>
      </c>
      <c r="U1259">
        <v>4.51</v>
      </c>
      <c r="V1259" t="s">
        <v>1126</v>
      </c>
      <c r="W1259" t="s">
        <v>1153</v>
      </c>
      <c r="Y1259">
        <v>1</v>
      </c>
      <c r="AA1259">
        <v>0</v>
      </c>
      <c r="AB1259">
        <v>0</v>
      </c>
      <c r="AD1259">
        <v>0</v>
      </c>
      <c r="AE1259">
        <v>0</v>
      </c>
      <c r="AF1259">
        <v>155556</v>
      </c>
      <c r="AG1259">
        <v>155556</v>
      </c>
    </row>
    <row r="1260" spans="1:33" hidden="1" x14ac:dyDescent="0.25">
      <c r="A1260" t="s">
        <v>1723</v>
      </c>
      <c r="B1260" t="s">
        <v>695</v>
      </c>
      <c r="C1260" t="s">
        <v>163</v>
      </c>
      <c r="D1260" t="s">
        <v>1117</v>
      </c>
      <c r="E1260">
        <v>2005</v>
      </c>
      <c r="F1260" t="s">
        <v>695</v>
      </c>
      <c r="G1260" t="s">
        <v>846</v>
      </c>
      <c r="H1260" t="s">
        <v>2445</v>
      </c>
      <c r="I1260" t="s">
        <v>2446</v>
      </c>
      <c r="J1260" t="s">
        <v>1120</v>
      </c>
      <c r="K1260" t="s">
        <v>1121</v>
      </c>
      <c r="L1260" t="s">
        <v>3723</v>
      </c>
      <c r="M1260" t="s">
        <v>885</v>
      </c>
      <c r="N1260" t="s">
        <v>2445</v>
      </c>
      <c r="O1260" t="s">
        <v>2446</v>
      </c>
      <c r="P1260" t="s">
        <v>1083</v>
      </c>
      <c r="Q1260" t="s">
        <v>3956</v>
      </c>
      <c r="R1260">
        <v>2006</v>
      </c>
      <c r="S1260" t="s">
        <v>3957</v>
      </c>
      <c r="T1260" t="s">
        <v>3958</v>
      </c>
      <c r="U1260">
        <v>5.48</v>
      </c>
      <c r="V1260" t="s">
        <v>1126</v>
      </c>
      <c r="W1260" t="s">
        <v>1127</v>
      </c>
      <c r="Y1260">
        <v>1</v>
      </c>
      <c r="AA1260">
        <v>0</v>
      </c>
      <c r="AB1260">
        <v>0</v>
      </c>
      <c r="AD1260">
        <v>0</v>
      </c>
      <c r="AE1260">
        <v>0</v>
      </c>
      <c r="AF1260">
        <v>1880257</v>
      </c>
      <c r="AG1260">
        <v>1880257</v>
      </c>
    </row>
    <row r="1261" spans="1:33" hidden="1" x14ac:dyDescent="0.25">
      <c r="A1261" t="s">
        <v>1723</v>
      </c>
      <c r="B1261" t="s">
        <v>695</v>
      </c>
      <c r="C1261" t="s">
        <v>163</v>
      </c>
      <c r="D1261" t="s">
        <v>1117</v>
      </c>
      <c r="E1261">
        <v>2005</v>
      </c>
      <c r="F1261" t="s">
        <v>695</v>
      </c>
      <c r="G1261" t="s">
        <v>846</v>
      </c>
      <c r="H1261" t="s">
        <v>2445</v>
      </c>
      <c r="I1261" t="s">
        <v>2446</v>
      </c>
      <c r="J1261" t="s">
        <v>1120</v>
      </c>
      <c r="K1261" t="s">
        <v>1121</v>
      </c>
      <c r="L1261" t="s">
        <v>3723</v>
      </c>
      <c r="M1261" t="s">
        <v>885</v>
      </c>
      <c r="N1261" t="s">
        <v>2445</v>
      </c>
      <c r="O1261" t="s">
        <v>2446</v>
      </c>
      <c r="P1261" t="s">
        <v>1083</v>
      </c>
      <c r="Q1261" t="s">
        <v>3959</v>
      </c>
      <c r="R1261">
        <v>2006</v>
      </c>
      <c r="S1261" t="s">
        <v>3958</v>
      </c>
      <c r="T1261" t="s">
        <v>3958</v>
      </c>
      <c r="U1261">
        <v>2.67</v>
      </c>
      <c r="V1261" t="s">
        <v>1126</v>
      </c>
      <c r="W1261" t="s">
        <v>1127</v>
      </c>
      <c r="X1261" t="s">
        <v>3960</v>
      </c>
      <c r="Y1261">
        <v>1</v>
      </c>
      <c r="AA1261">
        <v>0</v>
      </c>
      <c r="AB1261">
        <v>0</v>
      </c>
      <c r="AD1261">
        <v>0</v>
      </c>
      <c r="AE1261">
        <v>0</v>
      </c>
      <c r="AF1261">
        <v>686166</v>
      </c>
      <c r="AG1261">
        <v>686166</v>
      </c>
    </row>
    <row r="1262" spans="1:33" hidden="1" x14ac:dyDescent="0.25">
      <c r="A1262" t="s">
        <v>1723</v>
      </c>
      <c r="B1262" t="s">
        <v>695</v>
      </c>
      <c r="C1262" t="s">
        <v>163</v>
      </c>
      <c r="D1262" t="s">
        <v>1117</v>
      </c>
      <c r="E1262">
        <v>2005</v>
      </c>
      <c r="F1262" t="s">
        <v>695</v>
      </c>
      <c r="G1262" t="s">
        <v>846</v>
      </c>
      <c r="H1262" t="s">
        <v>2445</v>
      </c>
      <c r="I1262" t="s">
        <v>2446</v>
      </c>
      <c r="J1262" t="s">
        <v>1120</v>
      </c>
      <c r="K1262" t="s">
        <v>1121</v>
      </c>
      <c r="L1262" t="s">
        <v>3723</v>
      </c>
      <c r="M1262" t="s">
        <v>885</v>
      </c>
      <c r="N1262" t="s">
        <v>2445</v>
      </c>
      <c r="O1262" t="s">
        <v>2446</v>
      </c>
      <c r="P1262" t="s">
        <v>1083</v>
      </c>
      <c r="Q1262" t="s">
        <v>3961</v>
      </c>
      <c r="R1262">
        <v>2006</v>
      </c>
      <c r="S1262" t="s">
        <v>3962</v>
      </c>
      <c r="T1262" t="s">
        <v>3962</v>
      </c>
      <c r="U1262">
        <v>10.96</v>
      </c>
      <c r="V1262" t="s">
        <v>1126</v>
      </c>
      <c r="W1262" t="s">
        <v>1127</v>
      </c>
      <c r="X1262" t="s">
        <v>3963</v>
      </c>
      <c r="Y1262">
        <v>1</v>
      </c>
      <c r="AA1262">
        <v>0</v>
      </c>
      <c r="AB1262">
        <v>0</v>
      </c>
      <c r="AD1262">
        <v>0</v>
      </c>
      <c r="AE1262">
        <v>0</v>
      </c>
      <c r="AF1262">
        <v>63375</v>
      </c>
      <c r="AG1262">
        <v>63375</v>
      </c>
    </row>
    <row r="1263" spans="1:33" hidden="1" x14ac:dyDescent="0.25">
      <c r="A1263" t="s">
        <v>1723</v>
      </c>
      <c r="B1263" t="s">
        <v>695</v>
      </c>
      <c r="C1263" t="s">
        <v>163</v>
      </c>
      <c r="D1263" t="s">
        <v>1117</v>
      </c>
      <c r="E1263">
        <v>2005</v>
      </c>
      <c r="F1263" t="s">
        <v>695</v>
      </c>
      <c r="G1263" t="s">
        <v>846</v>
      </c>
      <c r="H1263" t="s">
        <v>2445</v>
      </c>
      <c r="I1263" t="s">
        <v>2446</v>
      </c>
      <c r="J1263" t="s">
        <v>1120</v>
      </c>
      <c r="K1263" t="s">
        <v>1121</v>
      </c>
      <c r="L1263" t="s">
        <v>3203</v>
      </c>
      <c r="M1263" t="s">
        <v>893</v>
      </c>
      <c r="N1263" t="s">
        <v>2445</v>
      </c>
      <c r="O1263" t="s">
        <v>2446</v>
      </c>
      <c r="P1263" t="s">
        <v>1083</v>
      </c>
      <c r="Q1263" t="s">
        <v>3964</v>
      </c>
      <c r="R1263">
        <v>2006</v>
      </c>
      <c r="S1263" t="s">
        <v>3965</v>
      </c>
      <c r="T1263" t="s">
        <v>3965</v>
      </c>
      <c r="U1263">
        <v>12</v>
      </c>
      <c r="V1263" t="s">
        <v>1138</v>
      </c>
      <c r="W1263" t="s">
        <v>1153</v>
      </c>
      <c r="Y1263">
        <v>1</v>
      </c>
      <c r="AA1263">
        <v>0</v>
      </c>
      <c r="AB1263">
        <v>0</v>
      </c>
      <c r="AD1263">
        <v>0</v>
      </c>
      <c r="AE1263">
        <v>0</v>
      </c>
      <c r="AF1263">
        <v>59600</v>
      </c>
      <c r="AG1263">
        <v>59600</v>
      </c>
    </row>
    <row r="1264" spans="1:33" x14ac:dyDescent="0.25">
      <c r="A1264" t="s">
        <v>1723</v>
      </c>
      <c r="B1264" t="s">
        <v>695</v>
      </c>
      <c r="C1264" t="s">
        <v>163</v>
      </c>
      <c r="D1264" t="s">
        <v>1117</v>
      </c>
      <c r="E1264">
        <v>2015</v>
      </c>
      <c r="F1264" t="s">
        <v>702</v>
      </c>
      <c r="G1264" t="s">
        <v>846</v>
      </c>
      <c r="H1264" t="s">
        <v>2445</v>
      </c>
      <c r="I1264" t="s">
        <v>2446</v>
      </c>
      <c r="J1264" t="s">
        <v>1120</v>
      </c>
      <c r="K1264" t="s">
        <v>1121</v>
      </c>
      <c r="L1264" t="s">
        <v>993</v>
      </c>
      <c r="M1264" t="s">
        <v>702</v>
      </c>
      <c r="N1264" t="s">
        <v>2445</v>
      </c>
      <c r="O1264" t="s">
        <v>2446</v>
      </c>
      <c r="P1264" t="s">
        <v>1002</v>
      </c>
      <c r="Q1264" t="s">
        <v>1057</v>
      </c>
      <c r="R1264">
        <v>2016</v>
      </c>
      <c r="S1264" t="s">
        <v>1052</v>
      </c>
      <c r="T1264" t="s">
        <v>1052</v>
      </c>
      <c r="U1264">
        <v>7.47</v>
      </c>
      <c r="V1264" t="s">
        <v>1126</v>
      </c>
      <c r="W1264" t="s">
        <v>1127</v>
      </c>
      <c r="Y1264">
        <v>1</v>
      </c>
      <c r="AA1264">
        <v>0</v>
      </c>
      <c r="AB1264">
        <v>0</v>
      </c>
      <c r="AD1264">
        <v>0</v>
      </c>
      <c r="AE1264">
        <v>0</v>
      </c>
      <c r="AF1264">
        <v>86249</v>
      </c>
      <c r="AG1264">
        <v>86249</v>
      </c>
    </row>
    <row r="1265" spans="1:33" hidden="1" x14ac:dyDescent="0.25">
      <c r="A1265" t="s">
        <v>1723</v>
      </c>
      <c r="B1265" t="s">
        <v>695</v>
      </c>
      <c r="C1265" t="s">
        <v>163</v>
      </c>
      <c r="D1265" t="s">
        <v>1117</v>
      </c>
      <c r="E1265">
        <v>2006</v>
      </c>
      <c r="F1265" t="s">
        <v>695</v>
      </c>
      <c r="G1265" t="s">
        <v>846</v>
      </c>
      <c r="H1265" t="s">
        <v>2445</v>
      </c>
      <c r="I1265" t="s">
        <v>2446</v>
      </c>
      <c r="J1265" t="s">
        <v>1120</v>
      </c>
      <c r="K1265" t="s">
        <v>1121</v>
      </c>
      <c r="L1265" t="s">
        <v>3723</v>
      </c>
      <c r="M1265" t="s">
        <v>880</v>
      </c>
      <c r="P1265" t="s">
        <v>1002</v>
      </c>
      <c r="Q1265" t="s">
        <v>3966</v>
      </c>
      <c r="R1265">
        <v>2007</v>
      </c>
      <c r="S1265" t="s">
        <v>3967</v>
      </c>
      <c r="T1265" t="s">
        <v>3968</v>
      </c>
      <c r="U1265">
        <v>6</v>
      </c>
      <c r="V1265" t="s">
        <v>1126</v>
      </c>
      <c r="W1265" t="s">
        <v>1153</v>
      </c>
      <c r="X1265" t="s">
        <v>3969</v>
      </c>
      <c r="Y1265">
        <v>1</v>
      </c>
      <c r="AA1265">
        <v>0</v>
      </c>
      <c r="AB1265">
        <v>0</v>
      </c>
      <c r="AD1265">
        <v>0</v>
      </c>
      <c r="AE1265">
        <v>0</v>
      </c>
      <c r="AF1265">
        <v>218161</v>
      </c>
      <c r="AG1265">
        <v>218161</v>
      </c>
    </row>
    <row r="1266" spans="1:33" hidden="1" x14ac:dyDescent="0.25">
      <c r="A1266" t="s">
        <v>1723</v>
      </c>
      <c r="B1266" t="s">
        <v>695</v>
      </c>
      <c r="C1266" t="s">
        <v>163</v>
      </c>
      <c r="D1266" t="s">
        <v>1117</v>
      </c>
      <c r="E1266">
        <v>2006</v>
      </c>
      <c r="F1266" t="s">
        <v>695</v>
      </c>
      <c r="G1266" t="s">
        <v>846</v>
      </c>
      <c r="H1266" t="s">
        <v>2445</v>
      </c>
      <c r="I1266" t="s">
        <v>2446</v>
      </c>
      <c r="J1266" t="s">
        <v>1120</v>
      </c>
      <c r="K1266" t="s">
        <v>1121</v>
      </c>
      <c r="L1266" t="s">
        <v>3723</v>
      </c>
      <c r="M1266" t="s">
        <v>885</v>
      </c>
      <c r="N1266" t="s">
        <v>2445</v>
      </c>
      <c r="O1266" t="s">
        <v>2446</v>
      </c>
      <c r="P1266" t="s">
        <v>1083</v>
      </c>
      <c r="Q1266" t="s">
        <v>3970</v>
      </c>
      <c r="R1266">
        <v>2007</v>
      </c>
      <c r="S1266" t="s">
        <v>2089</v>
      </c>
      <c r="T1266" t="s">
        <v>2089</v>
      </c>
      <c r="U1266">
        <v>6.38</v>
      </c>
      <c r="V1266" t="s">
        <v>1126</v>
      </c>
      <c r="W1266" t="s">
        <v>1127</v>
      </c>
      <c r="X1266" t="s">
        <v>3971</v>
      </c>
      <c r="Y1266">
        <v>1</v>
      </c>
      <c r="AA1266">
        <v>0</v>
      </c>
      <c r="AB1266">
        <v>0</v>
      </c>
      <c r="AD1266">
        <v>0</v>
      </c>
      <c r="AE1266">
        <v>0</v>
      </c>
      <c r="AF1266">
        <v>757331</v>
      </c>
      <c r="AG1266">
        <v>757331</v>
      </c>
    </row>
    <row r="1267" spans="1:33" hidden="1" x14ac:dyDescent="0.25">
      <c r="A1267" t="s">
        <v>1723</v>
      </c>
      <c r="B1267" t="s">
        <v>695</v>
      </c>
      <c r="C1267" t="s">
        <v>163</v>
      </c>
      <c r="D1267" t="s">
        <v>1117</v>
      </c>
      <c r="E1267">
        <v>2006</v>
      </c>
      <c r="F1267" t="s">
        <v>695</v>
      </c>
      <c r="G1267" t="s">
        <v>846</v>
      </c>
      <c r="H1267" t="s">
        <v>2445</v>
      </c>
      <c r="I1267" t="s">
        <v>2446</v>
      </c>
      <c r="J1267" t="s">
        <v>1120</v>
      </c>
      <c r="K1267" t="s">
        <v>1121</v>
      </c>
      <c r="L1267" t="s">
        <v>3723</v>
      </c>
      <c r="M1267" t="s">
        <v>885</v>
      </c>
      <c r="N1267" t="s">
        <v>2445</v>
      </c>
      <c r="O1267" t="s">
        <v>2446</v>
      </c>
      <c r="P1267" t="s">
        <v>1083</v>
      </c>
      <c r="Q1267" t="s">
        <v>3972</v>
      </c>
      <c r="R1267">
        <v>2007</v>
      </c>
      <c r="S1267" t="s">
        <v>3973</v>
      </c>
      <c r="T1267" t="s">
        <v>3973</v>
      </c>
      <c r="U1267">
        <v>6.5</v>
      </c>
      <c r="V1267" t="s">
        <v>1126</v>
      </c>
      <c r="W1267" t="s">
        <v>1127</v>
      </c>
      <c r="Y1267">
        <v>1</v>
      </c>
      <c r="AA1267">
        <v>0</v>
      </c>
      <c r="AB1267">
        <v>0</v>
      </c>
      <c r="AD1267">
        <v>0</v>
      </c>
      <c r="AE1267">
        <v>0</v>
      </c>
      <c r="AF1267">
        <v>80463</v>
      </c>
      <c r="AG1267">
        <v>80463</v>
      </c>
    </row>
    <row r="1268" spans="1:33" hidden="1" x14ac:dyDescent="0.25">
      <c r="A1268" t="s">
        <v>1723</v>
      </c>
      <c r="B1268" t="s">
        <v>695</v>
      </c>
      <c r="C1268" t="s">
        <v>163</v>
      </c>
      <c r="D1268" t="s">
        <v>1117</v>
      </c>
      <c r="E1268">
        <v>2006</v>
      </c>
      <c r="F1268" t="s">
        <v>695</v>
      </c>
      <c r="G1268" t="s">
        <v>846</v>
      </c>
      <c r="H1268" t="s">
        <v>2445</v>
      </c>
      <c r="I1268" t="s">
        <v>2446</v>
      </c>
      <c r="J1268" t="s">
        <v>1120</v>
      </c>
      <c r="K1268" t="s">
        <v>1121</v>
      </c>
      <c r="L1268" t="s">
        <v>3723</v>
      </c>
      <c r="M1268" t="s">
        <v>885</v>
      </c>
      <c r="N1268" t="s">
        <v>2445</v>
      </c>
      <c r="O1268" t="s">
        <v>2446</v>
      </c>
      <c r="P1268" t="s">
        <v>1083</v>
      </c>
      <c r="Q1268" t="s">
        <v>3974</v>
      </c>
      <c r="R1268">
        <v>2007</v>
      </c>
      <c r="S1268" t="s">
        <v>2096</v>
      </c>
      <c r="T1268" t="s">
        <v>2096</v>
      </c>
      <c r="U1268">
        <v>6.7</v>
      </c>
      <c r="V1268" t="s">
        <v>1126</v>
      </c>
      <c r="W1268" t="s">
        <v>1127</v>
      </c>
      <c r="X1268" t="s">
        <v>3975</v>
      </c>
      <c r="Y1268">
        <v>1</v>
      </c>
      <c r="AA1268">
        <v>0</v>
      </c>
      <c r="AB1268">
        <v>0</v>
      </c>
      <c r="AD1268">
        <v>0</v>
      </c>
      <c r="AE1268">
        <v>0</v>
      </c>
      <c r="AF1268">
        <v>1268630</v>
      </c>
      <c r="AG1268">
        <v>1268630</v>
      </c>
    </row>
    <row r="1269" spans="1:33" hidden="1" x14ac:dyDescent="0.25">
      <c r="A1269" t="s">
        <v>1723</v>
      </c>
      <c r="B1269" t="s">
        <v>695</v>
      </c>
      <c r="C1269" t="s">
        <v>163</v>
      </c>
      <c r="D1269" t="s">
        <v>1117</v>
      </c>
      <c r="E1269">
        <v>2006</v>
      </c>
      <c r="F1269" t="s">
        <v>695</v>
      </c>
      <c r="G1269" t="s">
        <v>846</v>
      </c>
      <c r="H1269" t="s">
        <v>2445</v>
      </c>
      <c r="I1269" t="s">
        <v>2446</v>
      </c>
      <c r="J1269" t="s">
        <v>1120</v>
      </c>
      <c r="K1269" t="s">
        <v>1121</v>
      </c>
      <c r="L1269" t="s">
        <v>3723</v>
      </c>
      <c r="M1269" t="s">
        <v>885</v>
      </c>
      <c r="N1269" t="s">
        <v>2445</v>
      </c>
      <c r="O1269" t="s">
        <v>2446</v>
      </c>
      <c r="P1269" t="s">
        <v>1083</v>
      </c>
      <c r="Q1269" t="s">
        <v>3976</v>
      </c>
      <c r="R1269">
        <v>2007</v>
      </c>
      <c r="S1269" t="s">
        <v>2089</v>
      </c>
      <c r="T1269" t="s">
        <v>2089</v>
      </c>
      <c r="U1269">
        <v>1.99</v>
      </c>
      <c r="V1269" t="s">
        <v>1126</v>
      </c>
      <c r="W1269" t="s">
        <v>1127</v>
      </c>
      <c r="X1269" t="s">
        <v>3977</v>
      </c>
      <c r="Y1269">
        <v>1</v>
      </c>
      <c r="AA1269">
        <v>0</v>
      </c>
      <c r="AB1269">
        <v>0</v>
      </c>
      <c r="AD1269">
        <v>0</v>
      </c>
      <c r="AE1269">
        <v>0</v>
      </c>
      <c r="AF1269">
        <v>699847</v>
      </c>
      <c r="AG1269">
        <v>699847</v>
      </c>
    </row>
    <row r="1270" spans="1:33" hidden="1" x14ac:dyDescent="0.25">
      <c r="A1270" t="s">
        <v>1723</v>
      </c>
      <c r="B1270" t="s">
        <v>695</v>
      </c>
      <c r="C1270" t="s">
        <v>163</v>
      </c>
      <c r="D1270" t="s">
        <v>1117</v>
      </c>
      <c r="E1270">
        <v>2006</v>
      </c>
      <c r="F1270" t="s">
        <v>695</v>
      </c>
      <c r="G1270" t="s">
        <v>846</v>
      </c>
      <c r="H1270" t="s">
        <v>2445</v>
      </c>
      <c r="I1270" t="s">
        <v>2446</v>
      </c>
      <c r="J1270" t="s">
        <v>1120</v>
      </c>
      <c r="K1270" t="s">
        <v>1121</v>
      </c>
      <c r="L1270" t="s">
        <v>3203</v>
      </c>
      <c r="M1270" t="s">
        <v>893</v>
      </c>
      <c r="N1270" t="s">
        <v>2445</v>
      </c>
      <c r="O1270" t="s">
        <v>2446</v>
      </c>
      <c r="P1270" t="s">
        <v>1083</v>
      </c>
      <c r="Q1270" t="s">
        <v>3978</v>
      </c>
      <c r="R1270">
        <v>2007</v>
      </c>
      <c r="S1270" t="s">
        <v>1532</v>
      </c>
      <c r="T1270" t="s">
        <v>1532</v>
      </c>
      <c r="U1270">
        <v>12.5</v>
      </c>
      <c r="V1270" t="s">
        <v>1138</v>
      </c>
      <c r="W1270" t="s">
        <v>1153</v>
      </c>
      <c r="Y1270">
        <v>1</v>
      </c>
      <c r="AA1270">
        <v>0</v>
      </c>
      <c r="AB1270">
        <v>0</v>
      </c>
      <c r="AD1270">
        <v>0</v>
      </c>
      <c r="AE1270">
        <v>0</v>
      </c>
      <c r="AF1270">
        <v>84238</v>
      </c>
      <c r="AG1270">
        <v>84238</v>
      </c>
    </row>
    <row r="1271" spans="1:33" x14ac:dyDescent="0.25">
      <c r="A1271" t="s">
        <v>1723</v>
      </c>
      <c r="B1271" t="s">
        <v>695</v>
      </c>
      <c r="C1271" t="s">
        <v>163</v>
      </c>
      <c r="D1271" t="s">
        <v>1117</v>
      </c>
      <c r="E1271">
        <v>2014</v>
      </c>
      <c r="F1271" t="s">
        <v>702</v>
      </c>
      <c r="G1271" t="s">
        <v>846</v>
      </c>
      <c r="H1271" t="s">
        <v>2445</v>
      </c>
      <c r="I1271" t="s">
        <v>2446</v>
      </c>
      <c r="J1271" t="s">
        <v>1120</v>
      </c>
      <c r="K1271" t="s">
        <v>1121</v>
      </c>
      <c r="L1271" t="s">
        <v>993</v>
      </c>
      <c r="M1271" t="s">
        <v>702</v>
      </c>
      <c r="N1271" t="s">
        <v>2445</v>
      </c>
      <c r="O1271" t="s">
        <v>2446</v>
      </c>
      <c r="P1271" t="s">
        <v>1002</v>
      </c>
      <c r="Q1271" t="s">
        <v>1059</v>
      </c>
      <c r="R1271">
        <v>2015</v>
      </c>
      <c r="S1271" t="s">
        <v>1060</v>
      </c>
      <c r="T1271" t="s">
        <v>2186</v>
      </c>
      <c r="U1271">
        <v>7.67</v>
      </c>
      <c r="V1271" t="s">
        <v>1126</v>
      </c>
      <c r="W1271" t="s">
        <v>1127</v>
      </c>
      <c r="Y1271">
        <v>1</v>
      </c>
      <c r="AA1271">
        <v>0</v>
      </c>
      <c r="AB1271">
        <v>0</v>
      </c>
      <c r="AD1271">
        <v>0</v>
      </c>
      <c r="AE1271">
        <v>0</v>
      </c>
      <c r="AF1271">
        <v>46146</v>
      </c>
      <c r="AG1271">
        <v>46146</v>
      </c>
    </row>
    <row r="1272" spans="1:33" hidden="1" x14ac:dyDescent="0.25">
      <c r="A1272" t="s">
        <v>1723</v>
      </c>
      <c r="B1272" t="s">
        <v>695</v>
      </c>
      <c r="C1272" t="s">
        <v>163</v>
      </c>
      <c r="D1272" t="s">
        <v>1117</v>
      </c>
      <c r="E1272">
        <v>2007</v>
      </c>
      <c r="F1272" t="s">
        <v>695</v>
      </c>
      <c r="G1272" t="s">
        <v>846</v>
      </c>
      <c r="H1272" t="s">
        <v>2445</v>
      </c>
      <c r="I1272" t="s">
        <v>2446</v>
      </c>
      <c r="J1272" t="s">
        <v>1120</v>
      </c>
      <c r="K1272" t="s">
        <v>1121</v>
      </c>
      <c r="L1272" t="s">
        <v>3723</v>
      </c>
      <c r="M1272" t="s">
        <v>885</v>
      </c>
      <c r="N1272" t="s">
        <v>2445</v>
      </c>
      <c r="O1272" t="s">
        <v>2446</v>
      </c>
      <c r="P1272" t="s">
        <v>3979</v>
      </c>
      <c r="Q1272" t="s">
        <v>3980</v>
      </c>
      <c r="R1272">
        <v>2009</v>
      </c>
      <c r="S1272" t="s">
        <v>3981</v>
      </c>
      <c r="T1272" t="s">
        <v>3981</v>
      </c>
      <c r="U1272">
        <v>18</v>
      </c>
      <c r="V1272" t="s">
        <v>1138</v>
      </c>
      <c r="W1272" t="s">
        <v>1127</v>
      </c>
      <c r="Y1272">
        <v>1</v>
      </c>
      <c r="AA1272">
        <v>0</v>
      </c>
      <c r="AB1272">
        <v>0</v>
      </c>
      <c r="AD1272">
        <v>0</v>
      </c>
      <c r="AE1272">
        <v>0</v>
      </c>
      <c r="AF1272">
        <v>456</v>
      </c>
      <c r="AG1272">
        <v>456</v>
      </c>
    </row>
    <row r="1273" spans="1:33" hidden="1" x14ac:dyDescent="0.25">
      <c r="A1273" t="s">
        <v>1723</v>
      </c>
      <c r="B1273" t="s">
        <v>695</v>
      </c>
      <c r="C1273" t="s">
        <v>163</v>
      </c>
      <c r="D1273" t="s">
        <v>1117</v>
      </c>
      <c r="E1273">
        <v>2007</v>
      </c>
      <c r="F1273" t="s">
        <v>695</v>
      </c>
      <c r="G1273" t="s">
        <v>846</v>
      </c>
      <c r="H1273" t="s">
        <v>2445</v>
      </c>
      <c r="I1273" t="s">
        <v>2446</v>
      </c>
      <c r="J1273" t="s">
        <v>1120</v>
      </c>
      <c r="K1273" t="s">
        <v>1121</v>
      </c>
      <c r="L1273" t="s">
        <v>3723</v>
      </c>
      <c r="M1273" t="s">
        <v>885</v>
      </c>
      <c r="N1273" t="s">
        <v>2445</v>
      </c>
      <c r="O1273" t="s">
        <v>2446</v>
      </c>
      <c r="P1273" t="s">
        <v>1083</v>
      </c>
      <c r="Q1273" t="s">
        <v>3982</v>
      </c>
      <c r="R1273">
        <v>2008</v>
      </c>
      <c r="S1273" t="s">
        <v>2110</v>
      </c>
      <c r="T1273" t="s">
        <v>2110</v>
      </c>
      <c r="U1273">
        <v>9</v>
      </c>
      <c r="V1273" t="s">
        <v>1126</v>
      </c>
      <c r="W1273" t="s">
        <v>1127</v>
      </c>
      <c r="Y1273">
        <v>1</v>
      </c>
      <c r="AA1273">
        <v>0</v>
      </c>
      <c r="AB1273">
        <v>0</v>
      </c>
      <c r="AD1273">
        <v>0</v>
      </c>
      <c r="AE1273">
        <v>0</v>
      </c>
      <c r="AF1273">
        <v>375655</v>
      </c>
      <c r="AG1273">
        <v>375655</v>
      </c>
    </row>
    <row r="1274" spans="1:33" hidden="1" x14ac:dyDescent="0.25">
      <c r="A1274" t="s">
        <v>1723</v>
      </c>
      <c r="B1274" t="s">
        <v>695</v>
      </c>
      <c r="C1274" t="s">
        <v>163</v>
      </c>
      <c r="D1274" t="s">
        <v>1117</v>
      </c>
      <c r="E1274">
        <v>2007</v>
      </c>
      <c r="F1274" t="s">
        <v>695</v>
      </c>
      <c r="G1274" t="s">
        <v>846</v>
      </c>
      <c r="H1274" t="s">
        <v>2445</v>
      </c>
      <c r="I1274" t="s">
        <v>2446</v>
      </c>
      <c r="J1274" t="s">
        <v>1120</v>
      </c>
      <c r="K1274" t="s">
        <v>1121</v>
      </c>
      <c r="L1274" t="s">
        <v>3723</v>
      </c>
      <c r="M1274" t="s">
        <v>885</v>
      </c>
      <c r="N1274" t="s">
        <v>2445</v>
      </c>
      <c r="O1274" t="s">
        <v>2446</v>
      </c>
      <c r="P1274" t="s">
        <v>1083</v>
      </c>
      <c r="Q1274" t="s">
        <v>3983</v>
      </c>
      <c r="R1274">
        <v>2008</v>
      </c>
      <c r="S1274" t="s">
        <v>3984</v>
      </c>
      <c r="T1274" t="s">
        <v>3985</v>
      </c>
      <c r="U1274">
        <v>10.199999999999999</v>
      </c>
      <c r="V1274" t="s">
        <v>1126</v>
      </c>
      <c r="W1274" t="s">
        <v>1127</v>
      </c>
      <c r="Y1274">
        <v>1</v>
      </c>
      <c r="AA1274">
        <v>0</v>
      </c>
      <c r="AB1274">
        <v>0</v>
      </c>
      <c r="AD1274">
        <v>0</v>
      </c>
      <c r="AE1274">
        <v>0</v>
      </c>
      <c r="AF1274">
        <v>969472</v>
      </c>
      <c r="AG1274">
        <v>969472</v>
      </c>
    </row>
    <row r="1275" spans="1:33" hidden="1" x14ac:dyDescent="0.25">
      <c r="A1275" t="s">
        <v>1723</v>
      </c>
      <c r="B1275" t="s">
        <v>695</v>
      </c>
      <c r="C1275" t="s">
        <v>163</v>
      </c>
      <c r="D1275" t="s">
        <v>1117</v>
      </c>
      <c r="E1275">
        <v>2007</v>
      </c>
      <c r="F1275" t="s">
        <v>695</v>
      </c>
      <c r="G1275" t="s">
        <v>846</v>
      </c>
      <c r="H1275" t="s">
        <v>2445</v>
      </c>
      <c r="I1275" t="s">
        <v>2446</v>
      </c>
      <c r="J1275" t="s">
        <v>1120</v>
      </c>
      <c r="K1275" t="s">
        <v>1121</v>
      </c>
      <c r="L1275" t="s">
        <v>3723</v>
      </c>
      <c r="M1275" t="s">
        <v>885</v>
      </c>
      <c r="N1275" t="s">
        <v>2445</v>
      </c>
      <c r="O1275" t="s">
        <v>2446</v>
      </c>
      <c r="P1275" t="s">
        <v>1083</v>
      </c>
      <c r="Q1275" t="s">
        <v>3986</v>
      </c>
      <c r="R1275">
        <v>2008</v>
      </c>
      <c r="S1275" t="s">
        <v>2110</v>
      </c>
      <c r="T1275" t="s">
        <v>3984</v>
      </c>
      <c r="U1275">
        <v>2.58</v>
      </c>
      <c r="V1275" t="s">
        <v>1126</v>
      </c>
      <c r="W1275" t="s">
        <v>1127</v>
      </c>
      <c r="X1275" t="s">
        <v>3987</v>
      </c>
      <c r="Y1275">
        <v>1</v>
      </c>
      <c r="AA1275">
        <v>0</v>
      </c>
      <c r="AB1275">
        <v>0</v>
      </c>
      <c r="AD1275">
        <v>0</v>
      </c>
      <c r="AE1275">
        <v>0</v>
      </c>
      <c r="AF1275">
        <v>570418</v>
      </c>
      <c r="AG1275">
        <v>570418</v>
      </c>
    </row>
    <row r="1276" spans="1:33" hidden="1" x14ac:dyDescent="0.25">
      <c r="A1276" t="s">
        <v>1723</v>
      </c>
      <c r="B1276" t="s">
        <v>695</v>
      </c>
      <c r="C1276" t="s">
        <v>163</v>
      </c>
      <c r="D1276" t="s">
        <v>1117</v>
      </c>
      <c r="E1276">
        <v>2007</v>
      </c>
      <c r="F1276" t="s">
        <v>695</v>
      </c>
      <c r="G1276" t="s">
        <v>846</v>
      </c>
      <c r="H1276" t="s">
        <v>2445</v>
      </c>
      <c r="I1276" t="s">
        <v>2446</v>
      </c>
      <c r="J1276" t="s">
        <v>1120</v>
      </c>
      <c r="K1276" t="s">
        <v>1121</v>
      </c>
      <c r="L1276" t="s">
        <v>3723</v>
      </c>
      <c r="M1276" t="s">
        <v>695</v>
      </c>
      <c r="N1276" t="s">
        <v>2445</v>
      </c>
      <c r="O1276" t="s">
        <v>2446</v>
      </c>
      <c r="P1276" t="s">
        <v>1002</v>
      </c>
      <c r="Q1276" t="s">
        <v>3988</v>
      </c>
      <c r="R1276">
        <v>2008</v>
      </c>
      <c r="S1276" t="s">
        <v>3989</v>
      </c>
      <c r="T1276" t="s">
        <v>3989</v>
      </c>
      <c r="U1276">
        <v>5.8</v>
      </c>
      <c r="V1276" t="s">
        <v>1126</v>
      </c>
      <c r="W1276" t="s">
        <v>1127</v>
      </c>
      <c r="Y1276">
        <v>1</v>
      </c>
      <c r="AA1276">
        <v>0</v>
      </c>
      <c r="AB1276">
        <v>0</v>
      </c>
      <c r="AD1276">
        <v>0</v>
      </c>
      <c r="AE1276">
        <v>0</v>
      </c>
      <c r="AF1276">
        <v>144</v>
      </c>
      <c r="AG1276">
        <v>144</v>
      </c>
    </row>
    <row r="1277" spans="1:33" hidden="1" x14ac:dyDescent="0.25">
      <c r="A1277" t="s">
        <v>1723</v>
      </c>
      <c r="B1277" t="s">
        <v>695</v>
      </c>
      <c r="C1277" t="s">
        <v>163</v>
      </c>
      <c r="D1277" t="s">
        <v>1117</v>
      </c>
      <c r="E1277">
        <v>2007</v>
      </c>
      <c r="F1277" t="s">
        <v>695</v>
      </c>
      <c r="G1277" t="s">
        <v>846</v>
      </c>
      <c r="H1277" t="s">
        <v>2445</v>
      </c>
      <c r="I1277" t="s">
        <v>2446</v>
      </c>
      <c r="J1277" t="s">
        <v>1120</v>
      </c>
      <c r="K1277" t="s">
        <v>1121</v>
      </c>
      <c r="L1277" t="s">
        <v>3203</v>
      </c>
      <c r="M1277" t="s">
        <v>893</v>
      </c>
      <c r="N1277" t="s">
        <v>2445</v>
      </c>
      <c r="O1277" t="s">
        <v>2446</v>
      </c>
      <c r="P1277" t="s">
        <v>1083</v>
      </c>
      <c r="Q1277" t="s">
        <v>3990</v>
      </c>
      <c r="R1277">
        <v>2008</v>
      </c>
      <c r="S1277" t="s">
        <v>3984</v>
      </c>
      <c r="T1277" t="s">
        <v>3984</v>
      </c>
      <c r="U1277">
        <v>12</v>
      </c>
      <c r="V1277" t="s">
        <v>1138</v>
      </c>
      <c r="W1277" t="s">
        <v>1153</v>
      </c>
      <c r="X1277" t="s">
        <v>2008</v>
      </c>
      <c r="Y1277">
        <v>1</v>
      </c>
      <c r="AA1277">
        <v>0</v>
      </c>
      <c r="AB1277">
        <v>0</v>
      </c>
      <c r="AD1277">
        <v>0</v>
      </c>
      <c r="AE1277">
        <v>0</v>
      </c>
      <c r="AF1277">
        <v>79379</v>
      </c>
      <c r="AG1277">
        <v>79379</v>
      </c>
    </row>
    <row r="1278" spans="1:33" x14ac:dyDescent="0.25">
      <c r="A1278" t="s">
        <v>1723</v>
      </c>
      <c r="B1278" t="s">
        <v>695</v>
      </c>
      <c r="C1278" t="s">
        <v>163</v>
      </c>
      <c r="D1278" t="s">
        <v>1117</v>
      </c>
      <c r="E1278">
        <v>2014</v>
      </c>
      <c r="F1278" t="s">
        <v>702</v>
      </c>
      <c r="G1278" t="s">
        <v>846</v>
      </c>
      <c r="H1278" t="s">
        <v>2445</v>
      </c>
      <c r="I1278" t="s">
        <v>2446</v>
      </c>
      <c r="J1278" t="s">
        <v>1120</v>
      </c>
      <c r="K1278" t="s">
        <v>1121</v>
      </c>
      <c r="L1278" t="s">
        <v>993</v>
      </c>
      <c r="M1278" t="s">
        <v>702</v>
      </c>
      <c r="N1278" t="s">
        <v>2445</v>
      </c>
      <c r="O1278" t="s">
        <v>2446</v>
      </c>
      <c r="P1278" t="s">
        <v>1002</v>
      </c>
      <c r="Q1278" t="s">
        <v>1061</v>
      </c>
      <c r="R1278">
        <v>2015</v>
      </c>
      <c r="S1278" t="s">
        <v>1060</v>
      </c>
      <c r="T1278" t="s">
        <v>2186</v>
      </c>
      <c r="U1278">
        <v>3.98</v>
      </c>
      <c r="V1278" t="s">
        <v>1126</v>
      </c>
      <c r="W1278" t="s">
        <v>1127</v>
      </c>
      <c r="Y1278">
        <v>1</v>
      </c>
      <c r="AA1278">
        <v>0</v>
      </c>
      <c r="AB1278">
        <v>0</v>
      </c>
      <c r="AD1278">
        <v>0</v>
      </c>
      <c r="AE1278">
        <v>0</v>
      </c>
      <c r="AF1278">
        <v>46250</v>
      </c>
      <c r="AG1278">
        <v>46250</v>
      </c>
    </row>
    <row r="1279" spans="1:33" x14ac:dyDescent="0.25">
      <c r="A1279" t="s">
        <v>1723</v>
      </c>
      <c r="B1279" t="s">
        <v>695</v>
      </c>
      <c r="C1279" t="s">
        <v>163</v>
      </c>
      <c r="D1279" t="s">
        <v>1117</v>
      </c>
      <c r="E1279">
        <v>2014</v>
      </c>
      <c r="F1279" t="s">
        <v>702</v>
      </c>
      <c r="G1279" t="s">
        <v>846</v>
      </c>
      <c r="H1279" t="s">
        <v>2445</v>
      </c>
      <c r="I1279" t="s">
        <v>2446</v>
      </c>
      <c r="J1279" t="s">
        <v>1120</v>
      </c>
      <c r="K1279" t="s">
        <v>1121</v>
      </c>
      <c r="L1279" t="s">
        <v>993</v>
      </c>
      <c r="M1279" t="s">
        <v>702</v>
      </c>
      <c r="N1279" t="s">
        <v>2445</v>
      </c>
      <c r="O1279" t="s">
        <v>2446</v>
      </c>
      <c r="P1279" t="s">
        <v>1002</v>
      </c>
      <c r="Q1279" t="s">
        <v>1062</v>
      </c>
      <c r="R1279">
        <v>2015</v>
      </c>
      <c r="S1279" t="s">
        <v>1060</v>
      </c>
      <c r="T1279" t="s">
        <v>2186</v>
      </c>
      <c r="U1279">
        <v>3.76</v>
      </c>
      <c r="V1279" t="s">
        <v>1126</v>
      </c>
      <c r="W1279" t="s">
        <v>1127</v>
      </c>
      <c r="Y1279">
        <v>1</v>
      </c>
      <c r="AA1279">
        <v>0</v>
      </c>
      <c r="AB1279">
        <v>0</v>
      </c>
      <c r="AD1279">
        <v>0</v>
      </c>
      <c r="AE1279">
        <v>0</v>
      </c>
      <c r="AF1279">
        <v>46934</v>
      </c>
      <c r="AG1279">
        <v>46934</v>
      </c>
    </row>
    <row r="1280" spans="1:33" x14ac:dyDescent="0.25">
      <c r="A1280" t="s">
        <v>1723</v>
      </c>
      <c r="B1280" t="s">
        <v>695</v>
      </c>
      <c r="C1280" t="s">
        <v>163</v>
      </c>
      <c r="D1280" t="s">
        <v>1117</v>
      </c>
      <c r="E1280">
        <v>2013</v>
      </c>
      <c r="F1280" t="s">
        <v>702</v>
      </c>
      <c r="G1280" t="s">
        <v>846</v>
      </c>
      <c r="H1280" t="s">
        <v>2445</v>
      </c>
      <c r="I1280" t="s">
        <v>2446</v>
      </c>
      <c r="J1280" t="s">
        <v>1120</v>
      </c>
      <c r="K1280" t="s">
        <v>1121</v>
      </c>
      <c r="L1280" t="s">
        <v>993</v>
      </c>
      <c r="M1280" t="s">
        <v>702</v>
      </c>
      <c r="N1280" t="s">
        <v>2445</v>
      </c>
      <c r="O1280" t="s">
        <v>2446</v>
      </c>
      <c r="P1280" t="s">
        <v>1002</v>
      </c>
      <c r="Q1280" t="s">
        <v>1064</v>
      </c>
      <c r="R1280">
        <v>2014</v>
      </c>
      <c r="S1280" t="s">
        <v>1065</v>
      </c>
      <c r="T1280" t="s">
        <v>3991</v>
      </c>
      <c r="U1280">
        <v>7.2</v>
      </c>
      <c r="V1280" t="s">
        <v>1126</v>
      </c>
      <c r="W1280" t="s">
        <v>1127</v>
      </c>
      <c r="Y1280">
        <v>1</v>
      </c>
      <c r="AA1280">
        <v>0</v>
      </c>
      <c r="AB1280">
        <v>0</v>
      </c>
      <c r="AD1280">
        <v>0</v>
      </c>
      <c r="AE1280">
        <v>0</v>
      </c>
      <c r="AF1280">
        <v>103307</v>
      </c>
      <c r="AG1280">
        <v>103307</v>
      </c>
    </row>
    <row r="1281" spans="1:33" hidden="1" x14ac:dyDescent="0.25">
      <c r="A1281" t="s">
        <v>1723</v>
      </c>
      <c r="B1281" t="s">
        <v>695</v>
      </c>
      <c r="C1281" t="s">
        <v>163</v>
      </c>
      <c r="D1281" t="s">
        <v>1117</v>
      </c>
      <c r="E1281">
        <v>2008</v>
      </c>
      <c r="F1281" t="s">
        <v>695</v>
      </c>
      <c r="G1281" t="s">
        <v>846</v>
      </c>
      <c r="H1281" t="s">
        <v>2445</v>
      </c>
      <c r="I1281" t="s">
        <v>2446</v>
      </c>
      <c r="J1281" t="s">
        <v>1120</v>
      </c>
      <c r="K1281" t="s">
        <v>1121</v>
      </c>
      <c r="L1281" t="s">
        <v>3723</v>
      </c>
      <c r="M1281" t="s">
        <v>885</v>
      </c>
      <c r="N1281" t="s">
        <v>2445</v>
      </c>
      <c r="O1281" t="s">
        <v>2446</v>
      </c>
      <c r="P1281" t="s">
        <v>1083</v>
      </c>
      <c r="Q1281" t="s">
        <v>3992</v>
      </c>
      <c r="R1281">
        <v>2009</v>
      </c>
      <c r="S1281" t="s">
        <v>3993</v>
      </c>
      <c r="T1281" t="s">
        <v>3981</v>
      </c>
      <c r="U1281">
        <v>6.1</v>
      </c>
      <c r="V1281" t="s">
        <v>1126</v>
      </c>
      <c r="W1281" t="s">
        <v>1127</v>
      </c>
      <c r="Y1281">
        <v>1</v>
      </c>
      <c r="AA1281">
        <v>0</v>
      </c>
      <c r="AB1281">
        <v>0</v>
      </c>
      <c r="AD1281">
        <v>0</v>
      </c>
      <c r="AE1281">
        <v>0</v>
      </c>
      <c r="AF1281">
        <v>815754</v>
      </c>
      <c r="AG1281">
        <v>815754</v>
      </c>
    </row>
    <row r="1282" spans="1:33" hidden="1" x14ac:dyDescent="0.25">
      <c r="A1282" t="s">
        <v>1723</v>
      </c>
      <c r="B1282" t="s">
        <v>695</v>
      </c>
      <c r="C1282" t="s">
        <v>163</v>
      </c>
      <c r="D1282" t="s">
        <v>1117</v>
      </c>
      <c r="E1282">
        <v>2008</v>
      </c>
      <c r="F1282" t="s">
        <v>695</v>
      </c>
      <c r="G1282" t="s">
        <v>846</v>
      </c>
      <c r="H1282" t="s">
        <v>2445</v>
      </c>
      <c r="I1282" t="s">
        <v>2446</v>
      </c>
      <c r="J1282" t="s">
        <v>1120</v>
      </c>
      <c r="K1282" t="s">
        <v>1121</v>
      </c>
      <c r="L1282" t="s">
        <v>3723</v>
      </c>
      <c r="M1282" t="s">
        <v>885</v>
      </c>
      <c r="N1282" t="s">
        <v>2445</v>
      </c>
      <c r="O1282" t="s">
        <v>2446</v>
      </c>
      <c r="P1282" t="s">
        <v>1083</v>
      </c>
      <c r="Q1282" t="s">
        <v>3994</v>
      </c>
      <c r="R1282">
        <v>2009</v>
      </c>
      <c r="S1282" t="s">
        <v>3995</v>
      </c>
      <c r="T1282" t="s">
        <v>3995</v>
      </c>
      <c r="U1282">
        <v>4.9000000000000004</v>
      </c>
      <c r="V1282" t="s">
        <v>1126</v>
      </c>
      <c r="W1282" t="s">
        <v>1127</v>
      </c>
      <c r="Y1282">
        <v>1</v>
      </c>
      <c r="AA1282">
        <v>0</v>
      </c>
      <c r="AB1282">
        <v>0</v>
      </c>
      <c r="AD1282">
        <v>0</v>
      </c>
      <c r="AE1282">
        <v>0</v>
      </c>
      <c r="AF1282">
        <v>26158</v>
      </c>
      <c r="AG1282">
        <v>26158</v>
      </c>
    </row>
    <row r="1283" spans="1:33" hidden="1" x14ac:dyDescent="0.25">
      <c r="A1283" t="s">
        <v>1723</v>
      </c>
      <c r="B1283" t="s">
        <v>695</v>
      </c>
      <c r="C1283" t="s">
        <v>163</v>
      </c>
      <c r="D1283" t="s">
        <v>1117</v>
      </c>
      <c r="E1283">
        <v>2008</v>
      </c>
      <c r="F1283" t="s">
        <v>695</v>
      </c>
      <c r="G1283" t="s">
        <v>846</v>
      </c>
      <c r="H1283" t="s">
        <v>2445</v>
      </c>
      <c r="I1283" t="s">
        <v>2446</v>
      </c>
      <c r="J1283" t="s">
        <v>1120</v>
      </c>
      <c r="K1283" t="s">
        <v>1121</v>
      </c>
      <c r="L1283" t="s">
        <v>3723</v>
      </c>
      <c r="M1283" t="s">
        <v>885</v>
      </c>
      <c r="N1283" t="s">
        <v>2445</v>
      </c>
      <c r="O1283" t="s">
        <v>2446</v>
      </c>
      <c r="P1283" t="s">
        <v>1083</v>
      </c>
      <c r="Q1283" t="s">
        <v>3996</v>
      </c>
      <c r="R1283">
        <v>2009</v>
      </c>
      <c r="S1283" t="s">
        <v>3997</v>
      </c>
      <c r="T1283" t="s">
        <v>3997</v>
      </c>
      <c r="U1283">
        <v>9.8000000000000007</v>
      </c>
      <c r="V1283" t="s">
        <v>1126</v>
      </c>
      <c r="W1283" t="s">
        <v>1127</v>
      </c>
      <c r="Y1283">
        <v>1</v>
      </c>
      <c r="AA1283">
        <v>0</v>
      </c>
      <c r="AB1283">
        <v>0</v>
      </c>
      <c r="AD1283">
        <v>0</v>
      </c>
      <c r="AE1283">
        <v>0</v>
      </c>
      <c r="AF1283">
        <v>622575</v>
      </c>
      <c r="AG1283">
        <v>622575</v>
      </c>
    </row>
    <row r="1284" spans="1:33" hidden="1" x14ac:dyDescent="0.25">
      <c r="A1284" t="s">
        <v>1723</v>
      </c>
      <c r="B1284" t="s">
        <v>695</v>
      </c>
      <c r="C1284" t="s">
        <v>163</v>
      </c>
      <c r="D1284" t="s">
        <v>1117</v>
      </c>
      <c r="E1284">
        <v>2008</v>
      </c>
      <c r="F1284" t="s">
        <v>695</v>
      </c>
      <c r="G1284" t="s">
        <v>846</v>
      </c>
      <c r="H1284" t="s">
        <v>2445</v>
      </c>
      <c r="I1284" t="s">
        <v>2446</v>
      </c>
      <c r="J1284" t="s">
        <v>1120</v>
      </c>
      <c r="K1284" t="s">
        <v>1121</v>
      </c>
      <c r="L1284" t="s">
        <v>3723</v>
      </c>
      <c r="M1284" t="s">
        <v>885</v>
      </c>
      <c r="N1284" t="s">
        <v>2445</v>
      </c>
      <c r="O1284" t="s">
        <v>2446</v>
      </c>
      <c r="P1284" t="s">
        <v>1083</v>
      </c>
      <c r="Q1284" t="s">
        <v>3998</v>
      </c>
      <c r="R1284">
        <v>2009</v>
      </c>
      <c r="S1284" t="s">
        <v>3981</v>
      </c>
      <c r="T1284" t="s">
        <v>3997</v>
      </c>
      <c r="U1284">
        <v>3.25</v>
      </c>
      <c r="V1284" t="s">
        <v>1126</v>
      </c>
      <c r="W1284" t="s">
        <v>1127</v>
      </c>
      <c r="Y1284">
        <v>1</v>
      </c>
      <c r="AA1284">
        <v>0</v>
      </c>
      <c r="AB1284">
        <v>0</v>
      </c>
      <c r="AD1284">
        <v>0</v>
      </c>
      <c r="AE1284">
        <v>0</v>
      </c>
      <c r="AF1284">
        <v>799557</v>
      </c>
      <c r="AG1284">
        <v>799557</v>
      </c>
    </row>
    <row r="1285" spans="1:33" hidden="1" x14ac:dyDescent="0.25">
      <c r="A1285" t="s">
        <v>1723</v>
      </c>
      <c r="B1285" t="s">
        <v>695</v>
      </c>
      <c r="C1285" t="s">
        <v>163</v>
      </c>
      <c r="D1285" t="s">
        <v>1117</v>
      </c>
      <c r="E1285">
        <v>2008</v>
      </c>
      <c r="F1285" t="s">
        <v>695</v>
      </c>
      <c r="G1285" t="s">
        <v>846</v>
      </c>
      <c r="H1285" t="s">
        <v>2445</v>
      </c>
      <c r="I1285" t="s">
        <v>2446</v>
      </c>
      <c r="J1285" t="s">
        <v>1120</v>
      </c>
      <c r="K1285" t="s">
        <v>1121</v>
      </c>
      <c r="L1285" t="s">
        <v>3723</v>
      </c>
      <c r="M1285" t="s">
        <v>885</v>
      </c>
      <c r="N1285" t="s">
        <v>2445</v>
      </c>
      <c r="O1285" t="s">
        <v>2446</v>
      </c>
      <c r="P1285" t="s">
        <v>1083</v>
      </c>
      <c r="Q1285" t="s">
        <v>3999</v>
      </c>
      <c r="R1285">
        <v>2009</v>
      </c>
      <c r="S1285" t="s">
        <v>3981</v>
      </c>
      <c r="T1285" t="s">
        <v>3997</v>
      </c>
      <c r="U1285">
        <v>2.6</v>
      </c>
      <c r="V1285" t="s">
        <v>1126</v>
      </c>
      <c r="W1285" t="s">
        <v>1127</v>
      </c>
      <c r="Y1285">
        <v>1</v>
      </c>
      <c r="AA1285">
        <v>0</v>
      </c>
      <c r="AB1285">
        <v>0</v>
      </c>
      <c r="AD1285">
        <v>0</v>
      </c>
      <c r="AE1285">
        <v>0</v>
      </c>
      <c r="AF1285">
        <v>789579</v>
      </c>
      <c r="AG1285">
        <v>789579</v>
      </c>
    </row>
    <row r="1286" spans="1:33" hidden="1" x14ac:dyDescent="0.25">
      <c r="A1286" t="s">
        <v>1723</v>
      </c>
      <c r="B1286" t="s">
        <v>695</v>
      </c>
      <c r="C1286" t="s">
        <v>163</v>
      </c>
      <c r="D1286" t="s">
        <v>1117</v>
      </c>
      <c r="E1286">
        <v>2008</v>
      </c>
      <c r="F1286" t="s">
        <v>695</v>
      </c>
      <c r="G1286" t="s">
        <v>846</v>
      </c>
      <c r="H1286" t="s">
        <v>2445</v>
      </c>
      <c r="I1286" t="s">
        <v>2446</v>
      </c>
      <c r="J1286" t="s">
        <v>1120</v>
      </c>
      <c r="K1286" t="s">
        <v>1121</v>
      </c>
      <c r="L1286" t="s">
        <v>3723</v>
      </c>
      <c r="M1286" t="s">
        <v>885</v>
      </c>
      <c r="N1286" t="s">
        <v>2445</v>
      </c>
      <c r="O1286" t="s">
        <v>2446</v>
      </c>
      <c r="P1286" t="s">
        <v>3979</v>
      </c>
      <c r="Q1286" t="s">
        <v>4000</v>
      </c>
      <c r="R1286">
        <v>2010</v>
      </c>
      <c r="S1286" t="s">
        <v>4001</v>
      </c>
      <c r="T1286" t="s">
        <v>4001</v>
      </c>
      <c r="U1286">
        <v>29.7</v>
      </c>
      <c r="V1286" t="s">
        <v>3591</v>
      </c>
      <c r="W1286" t="s">
        <v>1127</v>
      </c>
      <c r="X1286" t="s">
        <v>4002</v>
      </c>
      <c r="Y1286">
        <v>1</v>
      </c>
      <c r="AA1286">
        <v>0</v>
      </c>
      <c r="AB1286">
        <v>0</v>
      </c>
      <c r="AD1286">
        <v>0</v>
      </c>
      <c r="AE1286">
        <v>0</v>
      </c>
      <c r="AF1286">
        <v>12926</v>
      </c>
      <c r="AG1286">
        <v>12926</v>
      </c>
    </row>
    <row r="1287" spans="1:33" hidden="1" x14ac:dyDescent="0.25">
      <c r="A1287" t="s">
        <v>1723</v>
      </c>
      <c r="B1287" t="s">
        <v>695</v>
      </c>
      <c r="C1287" t="s">
        <v>163</v>
      </c>
      <c r="D1287" t="s">
        <v>1117</v>
      </c>
      <c r="E1287">
        <v>2008</v>
      </c>
      <c r="F1287" t="s">
        <v>695</v>
      </c>
      <c r="G1287" t="s">
        <v>846</v>
      </c>
      <c r="H1287" t="s">
        <v>2445</v>
      </c>
      <c r="I1287" t="s">
        <v>2446</v>
      </c>
      <c r="J1287" t="s">
        <v>1120</v>
      </c>
      <c r="K1287" t="s">
        <v>1121</v>
      </c>
      <c r="L1287" t="s">
        <v>3203</v>
      </c>
      <c r="M1287" t="s">
        <v>893</v>
      </c>
      <c r="N1287" t="s">
        <v>2445</v>
      </c>
      <c r="O1287" t="s">
        <v>2446</v>
      </c>
      <c r="P1287" t="s">
        <v>1083</v>
      </c>
      <c r="Q1287" t="s">
        <v>4003</v>
      </c>
      <c r="R1287">
        <v>2009</v>
      </c>
      <c r="S1287" t="s">
        <v>4004</v>
      </c>
      <c r="T1287" t="s">
        <v>4004</v>
      </c>
      <c r="U1287">
        <v>12.7</v>
      </c>
      <c r="V1287" t="s">
        <v>1138</v>
      </c>
      <c r="W1287" t="s">
        <v>1153</v>
      </c>
      <c r="Y1287">
        <v>1</v>
      </c>
      <c r="AA1287">
        <v>0</v>
      </c>
      <c r="AB1287">
        <v>0</v>
      </c>
      <c r="AD1287">
        <v>0</v>
      </c>
      <c r="AE1287">
        <v>0</v>
      </c>
      <c r="AF1287">
        <v>93641</v>
      </c>
      <c r="AG1287">
        <v>93641</v>
      </c>
    </row>
    <row r="1288" spans="1:33" x14ac:dyDescent="0.25">
      <c r="A1288" t="s">
        <v>1723</v>
      </c>
      <c r="B1288" t="s">
        <v>695</v>
      </c>
      <c r="C1288" t="s">
        <v>163</v>
      </c>
      <c r="D1288" t="s">
        <v>1117</v>
      </c>
      <c r="E1288">
        <v>2013</v>
      </c>
      <c r="F1288" t="s">
        <v>702</v>
      </c>
      <c r="G1288" t="s">
        <v>846</v>
      </c>
      <c r="H1288" t="s">
        <v>2445</v>
      </c>
      <c r="I1288" t="s">
        <v>2446</v>
      </c>
      <c r="J1288" t="s">
        <v>1120</v>
      </c>
      <c r="K1288" t="s">
        <v>1121</v>
      </c>
      <c r="L1288" t="s">
        <v>993</v>
      </c>
      <c r="M1288" t="s">
        <v>702</v>
      </c>
      <c r="N1288" t="s">
        <v>2445</v>
      </c>
      <c r="O1288" t="s">
        <v>2446</v>
      </c>
      <c r="P1288" t="s">
        <v>1002</v>
      </c>
      <c r="Q1288" t="s">
        <v>1066</v>
      </c>
      <c r="R1288">
        <v>2014</v>
      </c>
      <c r="S1288" t="s">
        <v>1065</v>
      </c>
      <c r="T1288" t="s">
        <v>3991</v>
      </c>
      <c r="U1288">
        <v>3.15</v>
      </c>
      <c r="V1288" t="s">
        <v>1126</v>
      </c>
      <c r="W1288" t="s">
        <v>1127</v>
      </c>
      <c r="Y1288">
        <v>1</v>
      </c>
      <c r="AA1288">
        <v>0</v>
      </c>
      <c r="AB1288">
        <v>0</v>
      </c>
      <c r="AD1288">
        <v>0</v>
      </c>
      <c r="AE1288">
        <v>0</v>
      </c>
      <c r="AF1288">
        <v>101638</v>
      </c>
      <c r="AG1288">
        <v>101638</v>
      </c>
    </row>
    <row r="1289" spans="1:33" x14ac:dyDescent="0.25">
      <c r="A1289" t="s">
        <v>1723</v>
      </c>
      <c r="B1289" t="s">
        <v>695</v>
      </c>
      <c r="C1289" t="s">
        <v>163</v>
      </c>
      <c r="D1289" t="s">
        <v>1117</v>
      </c>
      <c r="E1289">
        <v>2013</v>
      </c>
      <c r="F1289" t="s">
        <v>702</v>
      </c>
      <c r="G1289" t="s">
        <v>846</v>
      </c>
      <c r="H1289" t="s">
        <v>2445</v>
      </c>
      <c r="I1289" t="s">
        <v>2446</v>
      </c>
      <c r="J1289" t="s">
        <v>1120</v>
      </c>
      <c r="K1289" t="s">
        <v>1121</v>
      </c>
      <c r="L1289" t="s">
        <v>993</v>
      </c>
      <c r="M1289" t="s">
        <v>702</v>
      </c>
      <c r="N1289" t="s">
        <v>2445</v>
      </c>
      <c r="O1289" t="s">
        <v>2446</v>
      </c>
      <c r="P1289" t="s">
        <v>1002</v>
      </c>
      <c r="Q1289" t="s">
        <v>1067</v>
      </c>
      <c r="R1289">
        <v>2014</v>
      </c>
      <c r="S1289" t="s">
        <v>1065</v>
      </c>
      <c r="T1289" t="s">
        <v>3991</v>
      </c>
      <c r="U1289">
        <v>2.8</v>
      </c>
      <c r="V1289" t="s">
        <v>1126</v>
      </c>
      <c r="W1289" t="s">
        <v>1127</v>
      </c>
      <c r="Y1289">
        <v>1</v>
      </c>
      <c r="AA1289">
        <v>0</v>
      </c>
      <c r="AB1289">
        <v>0</v>
      </c>
      <c r="AD1289">
        <v>0</v>
      </c>
      <c r="AE1289">
        <v>0</v>
      </c>
      <c r="AF1289">
        <v>101145</v>
      </c>
      <c r="AG1289">
        <v>101145</v>
      </c>
    </row>
    <row r="1290" spans="1:33" x14ac:dyDescent="0.25">
      <c r="A1290" t="s">
        <v>1723</v>
      </c>
      <c r="B1290" t="s">
        <v>695</v>
      </c>
      <c r="C1290" t="s">
        <v>163</v>
      </c>
      <c r="D1290" t="s">
        <v>1117</v>
      </c>
      <c r="E1290">
        <v>2012</v>
      </c>
      <c r="F1290" t="s">
        <v>702</v>
      </c>
      <c r="G1290" t="s">
        <v>846</v>
      </c>
      <c r="H1290" t="s">
        <v>2445</v>
      </c>
      <c r="I1290" t="s">
        <v>2446</v>
      </c>
      <c r="J1290" t="s">
        <v>1120</v>
      </c>
      <c r="K1290" t="s">
        <v>1121</v>
      </c>
      <c r="L1290" t="s">
        <v>993</v>
      </c>
      <c r="M1290" t="s">
        <v>702</v>
      </c>
      <c r="N1290" t="s">
        <v>2445</v>
      </c>
      <c r="O1290" t="s">
        <v>2446</v>
      </c>
      <c r="P1290" t="s">
        <v>1002</v>
      </c>
      <c r="Q1290" t="s">
        <v>1069</v>
      </c>
      <c r="R1290">
        <v>2013</v>
      </c>
      <c r="S1290" t="s">
        <v>1070</v>
      </c>
      <c r="T1290" t="s">
        <v>4005</v>
      </c>
      <c r="U1290">
        <v>5.78</v>
      </c>
      <c r="V1290" t="s">
        <v>1126</v>
      </c>
      <c r="W1290" t="s">
        <v>1127</v>
      </c>
      <c r="Y1290">
        <v>1</v>
      </c>
      <c r="AA1290">
        <v>0</v>
      </c>
      <c r="AB1290">
        <v>0</v>
      </c>
      <c r="AD1290">
        <v>0</v>
      </c>
      <c r="AE1290">
        <v>0</v>
      </c>
      <c r="AF1290">
        <v>171708</v>
      </c>
      <c r="AG1290">
        <v>171708</v>
      </c>
    </row>
    <row r="1291" spans="1:33" hidden="1" x14ac:dyDescent="0.25">
      <c r="A1291" t="s">
        <v>1723</v>
      </c>
      <c r="B1291" t="s">
        <v>695</v>
      </c>
      <c r="C1291" t="s">
        <v>163</v>
      </c>
      <c r="D1291" t="s">
        <v>1117</v>
      </c>
      <c r="E1291">
        <v>2009</v>
      </c>
      <c r="F1291" t="s">
        <v>695</v>
      </c>
      <c r="G1291" t="s">
        <v>846</v>
      </c>
      <c r="H1291" t="s">
        <v>2445</v>
      </c>
      <c r="I1291" t="s">
        <v>2446</v>
      </c>
      <c r="J1291" t="s">
        <v>1120</v>
      </c>
      <c r="K1291" t="s">
        <v>1121</v>
      </c>
      <c r="L1291" t="s">
        <v>3723</v>
      </c>
      <c r="M1291" t="s">
        <v>885</v>
      </c>
      <c r="N1291" t="s">
        <v>2445</v>
      </c>
      <c r="O1291" t="s">
        <v>2446</v>
      </c>
      <c r="P1291" t="s">
        <v>3979</v>
      </c>
      <c r="Q1291" t="s">
        <v>4006</v>
      </c>
      <c r="R1291">
        <v>2011</v>
      </c>
      <c r="S1291" t="s">
        <v>4007</v>
      </c>
      <c r="T1291" t="s">
        <v>4007</v>
      </c>
      <c r="V1291" t="s">
        <v>1138</v>
      </c>
      <c r="W1291" t="s">
        <v>1127</v>
      </c>
      <c r="Y1291">
        <v>1</v>
      </c>
      <c r="AA1291">
        <v>0</v>
      </c>
      <c r="AB1291">
        <v>0</v>
      </c>
      <c r="AD1291">
        <v>0</v>
      </c>
      <c r="AE1291">
        <v>0</v>
      </c>
      <c r="AF1291">
        <v>18300</v>
      </c>
      <c r="AG1291">
        <v>18300</v>
      </c>
    </row>
    <row r="1292" spans="1:33" hidden="1" x14ac:dyDescent="0.25">
      <c r="A1292" t="s">
        <v>1723</v>
      </c>
      <c r="B1292" t="s">
        <v>695</v>
      </c>
      <c r="C1292" t="s">
        <v>163</v>
      </c>
      <c r="D1292" t="s">
        <v>1117</v>
      </c>
      <c r="E1292">
        <v>2009</v>
      </c>
      <c r="F1292" t="s">
        <v>695</v>
      </c>
      <c r="G1292" t="s">
        <v>846</v>
      </c>
      <c r="H1292" t="s">
        <v>2445</v>
      </c>
      <c r="I1292" t="s">
        <v>2446</v>
      </c>
      <c r="J1292" t="s">
        <v>1120</v>
      </c>
      <c r="K1292" t="s">
        <v>1121</v>
      </c>
      <c r="L1292" t="s">
        <v>3723</v>
      </c>
      <c r="M1292" t="s">
        <v>885</v>
      </c>
      <c r="N1292" t="s">
        <v>2445</v>
      </c>
      <c r="O1292" t="s">
        <v>2446</v>
      </c>
      <c r="P1292" t="s">
        <v>1083</v>
      </c>
      <c r="Q1292" t="s">
        <v>4008</v>
      </c>
      <c r="R1292">
        <v>2010</v>
      </c>
      <c r="S1292" t="s">
        <v>2125</v>
      </c>
      <c r="T1292" t="s">
        <v>1675</v>
      </c>
      <c r="U1292">
        <v>8.6</v>
      </c>
      <c r="V1292" t="s">
        <v>1126</v>
      </c>
      <c r="W1292" t="s">
        <v>1127</v>
      </c>
      <c r="Y1292">
        <v>1</v>
      </c>
      <c r="AA1292">
        <v>0</v>
      </c>
      <c r="AB1292">
        <v>0</v>
      </c>
      <c r="AD1292">
        <v>0</v>
      </c>
      <c r="AE1292">
        <v>0</v>
      </c>
      <c r="AF1292">
        <v>1346124</v>
      </c>
      <c r="AG1292">
        <v>1346124</v>
      </c>
    </row>
    <row r="1293" spans="1:33" hidden="1" x14ac:dyDescent="0.25">
      <c r="A1293" t="s">
        <v>1723</v>
      </c>
      <c r="B1293" t="s">
        <v>695</v>
      </c>
      <c r="C1293" t="s">
        <v>163</v>
      </c>
      <c r="D1293" t="s">
        <v>1117</v>
      </c>
      <c r="E1293">
        <v>2009</v>
      </c>
      <c r="F1293" t="s">
        <v>695</v>
      </c>
      <c r="G1293" t="s">
        <v>846</v>
      </c>
      <c r="H1293" t="s">
        <v>2445</v>
      </c>
      <c r="I1293" t="s">
        <v>2446</v>
      </c>
      <c r="J1293" t="s">
        <v>1120</v>
      </c>
      <c r="K1293" t="s">
        <v>1121</v>
      </c>
      <c r="L1293" t="s">
        <v>3723</v>
      </c>
      <c r="M1293" t="s">
        <v>885</v>
      </c>
      <c r="N1293" t="s">
        <v>2445</v>
      </c>
      <c r="O1293" t="s">
        <v>2446</v>
      </c>
      <c r="P1293" t="s">
        <v>1083</v>
      </c>
      <c r="Q1293" t="s">
        <v>4009</v>
      </c>
      <c r="R1293">
        <v>2010</v>
      </c>
      <c r="S1293" t="s">
        <v>2125</v>
      </c>
      <c r="T1293" t="s">
        <v>4010</v>
      </c>
      <c r="U1293">
        <v>2.6</v>
      </c>
      <c r="V1293" t="s">
        <v>1126</v>
      </c>
      <c r="W1293" t="s">
        <v>1127</v>
      </c>
      <c r="Y1293">
        <v>1</v>
      </c>
      <c r="AA1293">
        <v>0</v>
      </c>
      <c r="AB1293">
        <v>0</v>
      </c>
      <c r="AD1293">
        <v>0</v>
      </c>
      <c r="AE1293">
        <v>0</v>
      </c>
      <c r="AF1293">
        <v>823772</v>
      </c>
      <c r="AG1293">
        <v>823772</v>
      </c>
    </row>
    <row r="1294" spans="1:33" hidden="1" x14ac:dyDescent="0.25">
      <c r="A1294" t="s">
        <v>1723</v>
      </c>
      <c r="B1294" t="s">
        <v>695</v>
      </c>
      <c r="C1294" t="s">
        <v>163</v>
      </c>
      <c r="D1294" t="s">
        <v>1117</v>
      </c>
      <c r="E1294">
        <v>2009</v>
      </c>
      <c r="F1294" t="s">
        <v>695</v>
      </c>
      <c r="G1294" t="s">
        <v>846</v>
      </c>
      <c r="H1294" t="s">
        <v>2445</v>
      </c>
      <c r="I1294" t="s">
        <v>2446</v>
      </c>
      <c r="J1294" t="s">
        <v>1120</v>
      </c>
      <c r="K1294" t="s">
        <v>1121</v>
      </c>
      <c r="L1294" t="s">
        <v>3723</v>
      </c>
      <c r="M1294" t="s">
        <v>885</v>
      </c>
      <c r="N1294" t="s">
        <v>2445</v>
      </c>
      <c r="O1294" t="s">
        <v>2446</v>
      </c>
      <c r="P1294" t="s">
        <v>1083</v>
      </c>
      <c r="Q1294" t="s">
        <v>4011</v>
      </c>
      <c r="R1294">
        <v>2010</v>
      </c>
      <c r="S1294" t="s">
        <v>2125</v>
      </c>
      <c r="T1294" t="s">
        <v>4010</v>
      </c>
      <c r="U1294">
        <v>2.2999999999999998</v>
      </c>
      <c r="V1294" t="s">
        <v>1126</v>
      </c>
      <c r="W1294" t="s">
        <v>1127</v>
      </c>
      <c r="Y1294">
        <v>1</v>
      </c>
      <c r="AA1294">
        <v>0</v>
      </c>
      <c r="AB1294">
        <v>0</v>
      </c>
      <c r="AD1294">
        <v>0</v>
      </c>
      <c r="AE1294">
        <v>0</v>
      </c>
      <c r="AF1294">
        <v>805970</v>
      </c>
      <c r="AG1294">
        <v>805970</v>
      </c>
    </row>
    <row r="1295" spans="1:33" hidden="1" x14ac:dyDescent="0.25">
      <c r="A1295" t="s">
        <v>1723</v>
      </c>
      <c r="B1295" t="s">
        <v>695</v>
      </c>
      <c r="C1295" t="s">
        <v>163</v>
      </c>
      <c r="D1295" t="s">
        <v>1117</v>
      </c>
      <c r="E1295">
        <v>2009</v>
      </c>
      <c r="F1295" t="s">
        <v>695</v>
      </c>
      <c r="G1295" t="s">
        <v>846</v>
      </c>
      <c r="H1295" t="s">
        <v>2445</v>
      </c>
      <c r="I1295" t="s">
        <v>2446</v>
      </c>
      <c r="J1295" t="s">
        <v>1120</v>
      </c>
      <c r="K1295" t="s">
        <v>1121</v>
      </c>
      <c r="L1295" t="s">
        <v>3203</v>
      </c>
      <c r="M1295" t="s">
        <v>893</v>
      </c>
      <c r="N1295" t="s">
        <v>2445</v>
      </c>
      <c r="O1295" t="s">
        <v>2446</v>
      </c>
      <c r="P1295" t="s">
        <v>1083</v>
      </c>
      <c r="Q1295" t="s">
        <v>4012</v>
      </c>
      <c r="R1295">
        <v>2010</v>
      </c>
      <c r="S1295" t="s">
        <v>4013</v>
      </c>
      <c r="T1295" t="s">
        <v>4013</v>
      </c>
      <c r="U1295">
        <v>11.3</v>
      </c>
      <c r="V1295" t="s">
        <v>1138</v>
      </c>
      <c r="W1295" t="s">
        <v>1153</v>
      </c>
      <c r="Y1295">
        <v>1</v>
      </c>
      <c r="AA1295">
        <v>0</v>
      </c>
      <c r="AB1295">
        <v>0</v>
      </c>
      <c r="AD1295">
        <v>0</v>
      </c>
      <c r="AE1295">
        <v>0</v>
      </c>
      <c r="AF1295">
        <v>61638</v>
      </c>
      <c r="AG1295">
        <v>61638</v>
      </c>
    </row>
    <row r="1296" spans="1:33" x14ac:dyDescent="0.25">
      <c r="A1296" t="s">
        <v>1723</v>
      </c>
      <c r="B1296" t="s">
        <v>695</v>
      </c>
      <c r="C1296" t="s">
        <v>163</v>
      </c>
      <c r="D1296" t="s">
        <v>1117</v>
      </c>
      <c r="E1296">
        <v>2012</v>
      </c>
      <c r="F1296" t="s">
        <v>702</v>
      </c>
      <c r="G1296" t="s">
        <v>846</v>
      </c>
      <c r="H1296" t="s">
        <v>2445</v>
      </c>
      <c r="I1296" t="s">
        <v>2446</v>
      </c>
      <c r="J1296" t="s">
        <v>1120</v>
      </c>
      <c r="K1296" t="s">
        <v>1121</v>
      </c>
      <c r="L1296" t="s">
        <v>993</v>
      </c>
      <c r="M1296" t="s">
        <v>702</v>
      </c>
      <c r="N1296" t="s">
        <v>2445</v>
      </c>
      <c r="O1296" t="s">
        <v>2446</v>
      </c>
      <c r="P1296" t="s">
        <v>1002</v>
      </c>
      <c r="Q1296" t="s">
        <v>1071</v>
      </c>
      <c r="R1296">
        <v>2013</v>
      </c>
      <c r="S1296" t="s">
        <v>1070</v>
      </c>
      <c r="T1296" t="s">
        <v>4005</v>
      </c>
      <c r="U1296">
        <v>2.62</v>
      </c>
      <c r="V1296" t="s">
        <v>1126</v>
      </c>
      <c r="W1296" t="s">
        <v>1127</v>
      </c>
      <c r="Y1296">
        <v>1</v>
      </c>
      <c r="AA1296">
        <v>0</v>
      </c>
      <c r="AB1296">
        <v>0</v>
      </c>
      <c r="AD1296">
        <v>0</v>
      </c>
      <c r="AE1296">
        <v>0</v>
      </c>
      <c r="AF1296">
        <v>169001</v>
      </c>
      <c r="AG1296">
        <v>169001</v>
      </c>
    </row>
    <row r="1297" spans="1:33" x14ac:dyDescent="0.25">
      <c r="A1297" t="s">
        <v>1723</v>
      </c>
      <c r="B1297" t="s">
        <v>695</v>
      </c>
      <c r="C1297" t="s">
        <v>163</v>
      </c>
      <c r="D1297" t="s">
        <v>1117</v>
      </c>
      <c r="E1297">
        <v>2012</v>
      </c>
      <c r="F1297" t="s">
        <v>702</v>
      </c>
      <c r="G1297" t="s">
        <v>846</v>
      </c>
      <c r="H1297" t="s">
        <v>2445</v>
      </c>
      <c r="I1297" t="s">
        <v>2446</v>
      </c>
      <c r="J1297" t="s">
        <v>1120</v>
      </c>
      <c r="K1297" t="s">
        <v>1121</v>
      </c>
      <c r="L1297" t="s">
        <v>993</v>
      </c>
      <c r="M1297" t="s">
        <v>702</v>
      </c>
      <c r="N1297" t="s">
        <v>2445</v>
      </c>
      <c r="O1297" t="s">
        <v>2446</v>
      </c>
      <c r="P1297" t="s">
        <v>1002</v>
      </c>
      <c r="Q1297" t="s">
        <v>1072</v>
      </c>
      <c r="R1297">
        <v>2013</v>
      </c>
      <c r="S1297" t="s">
        <v>1070</v>
      </c>
      <c r="T1297" t="s">
        <v>4005</v>
      </c>
      <c r="U1297">
        <v>2.73</v>
      </c>
      <c r="V1297" t="s">
        <v>1126</v>
      </c>
      <c r="W1297" t="s">
        <v>1127</v>
      </c>
      <c r="X1297" t="s">
        <v>1073</v>
      </c>
      <c r="Y1297">
        <v>1</v>
      </c>
      <c r="AA1297">
        <v>0</v>
      </c>
      <c r="AB1297">
        <v>0</v>
      </c>
      <c r="AD1297">
        <v>0</v>
      </c>
      <c r="AE1297">
        <v>0</v>
      </c>
      <c r="AF1297">
        <v>166863</v>
      </c>
      <c r="AG1297">
        <v>166863</v>
      </c>
    </row>
    <row r="1298" spans="1:33" x14ac:dyDescent="0.25">
      <c r="A1298" t="s">
        <v>1723</v>
      </c>
      <c r="B1298" t="s">
        <v>695</v>
      </c>
      <c r="C1298" t="s">
        <v>163</v>
      </c>
      <c r="D1298" t="s">
        <v>1117</v>
      </c>
      <c r="E1298">
        <v>2011</v>
      </c>
      <c r="F1298" t="s">
        <v>702</v>
      </c>
      <c r="G1298" t="s">
        <v>846</v>
      </c>
      <c r="H1298" t="s">
        <v>2445</v>
      </c>
      <c r="I1298" t="s">
        <v>2446</v>
      </c>
      <c r="J1298" t="s">
        <v>1120</v>
      </c>
      <c r="K1298" t="s">
        <v>1121</v>
      </c>
      <c r="L1298" t="s">
        <v>1081</v>
      </c>
      <c r="M1298" t="s">
        <v>888</v>
      </c>
      <c r="N1298" t="s">
        <v>2445</v>
      </c>
      <c r="O1298" t="s">
        <v>2446</v>
      </c>
      <c r="P1298" t="s">
        <v>1083</v>
      </c>
      <c r="Q1298" t="s">
        <v>1082</v>
      </c>
      <c r="R1298">
        <v>2012</v>
      </c>
      <c r="S1298" t="s">
        <v>1078</v>
      </c>
      <c r="T1298" t="s">
        <v>1078</v>
      </c>
      <c r="U1298">
        <v>5.31</v>
      </c>
      <c r="V1298" t="s">
        <v>1138</v>
      </c>
      <c r="W1298" t="s">
        <v>1127</v>
      </c>
      <c r="Y1298">
        <v>1</v>
      </c>
      <c r="AA1298">
        <v>0</v>
      </c>
      <c r="AB1298">
        <v>0</v>
      </c>
      <c r="AD1298">
        <v>0</v>
      </c>
      <c r="AE1298">
        <v>0</v>
      </c>
      <c r="AF1298">
        <v>70314</v>
      </c>
      <c r="AG1298">
        <v>70314</v>
      </c>
    </row>
    <row r="1299" spans="1:33" x14ac:dyDescent="0.25">
      <c r="A1299" t="s">
        <v>1723</v>
      </c>
      <c r="B1299" t="s">
        <v>695</v>
      </c>
      <c r="C1299" t="s">
        <v>163</v>
      </c>
      <c r="D1299" t="s">
        <v>1117</v>
      </c>
      <c r="E1299">
        <v>2011</v>
      </c>
      <c r="F1299" t="s">
        <v>702</v>
      </c>
      <c r="G1299" t="s">
        <v>846</v>
      </c>
      <c r="H1299" t="s">
        <v>2445</v>
      </c>
      <c r="I1299" t="s">
        <v>2446</v>
      </c>
      <c r="J1299" t="s">
        <v>1120</v>
      </c>
      <c r="K1299" t="s">
        <v>1121</v>
      </c>
      <c r="L1299" t="s">
        <v>1081</v>
      </c>
      <c r="M1299" t="s">
        <v>888</v>
      </c>
      <c r="N1299" t="s">
        <v>2445</v>
      </c>
      <c r="O1299" t="s">
        <v>2446</v>
      </c>
      <c r="P1299" t="s">
        <v>1083</v>
      </c>
      <c r="Q1299" t="s">
        <v>1084</v>
      </c>
      <c r="R1299">
        <v>2012</v>
      </c>
      <c r="S1299" t="s">
        <v>1078</v>
      </c>
      <c r="T1299" t="s">
        <v>1078</v>
      </c>
      <c r="U1299">
        <v>1.95</v>
      </c>
      <c r="V1299" t="s">
        <v>1138</v>
      </c>
      <c r="W1299" t="s">
        <v>1127</v>
      </c>
      <c r="Y1299">
        <v>1</v>
      </c>
      <c r="AA1299">
        <v>0</v>
      </c>
      <c r="AB1299">
        <v>0</v>
      </c>
      <c r="AD1299">
        <v>0</v>
      </c>
      <c r="AE1299">
        <v>0</v>
      </c>
      <c r="AF1299">
        <v>71942</v>
      </c>
      <c r="AG1299">
        <v>71942</v>
      </c>
    </row>
    <row r="1300" spans="1:33" hidden="1" x14ac:dyDescent="0.25">
      <c r="A1300" t="s">
        <v>1723</v>
      </c>
      <c r="B1300" t="s">
        <v>695</v>
      </c>
      <c r="C1300" t="s">
        <v>163</v>
      </c>
      <c r="D1300" t="s">
        <v>1117</v>
      </c>
      <c r="E1300">
        <v>2010</v>
      </c>
      <c r="F1300" t="s">
        <v>695</v>
      </c>
      <c r="G1300" t="s">
        <v>846</v>
      </c>
      <c r="H1300" t="s">
        <v>2445</v>
      </c>
      <c r="I1300" t="s">
        <v>2446</v>
      </c>
      <c r="J1300" t="s">
        <v>1120</v>
      </c>
      <c r="K1300" t="s">
        <v>1121</v>
      </c>
      <c r="L1300" t="s">
        <v>3723</v>
      </c>
      <c r="M1300" t="s">
        <v>885</v>
      </c>
      <c r="N1300" t="s">
        <v>2445</v>
      </c>
      <c r="O1300" t="s">
        <v>2446</v>
      </c>
      <c r="P1300" t="s">
        <v>1083</v>
      </c>
      <c r="Q1300" t="s">
        <v>4014</v>
      </c>
      <c r="R1300">
        <v>2011</v>
      </c>
      <c r="S1300" t="s">
        <v>4015</v>
      </c>
      <c r="T1300" t="s">
        <v>4016</v>
      </c>
      <c r="U1300">
        <v>2.2999999999999998</v>
      </c>
      <c r="V1300" t="s">
        <v>1126</v>
      </c>
      <c r="W1300" t="s">
        <v>1127</v>
      </c>
      <c r="Y1300">
        <v>1</v>
      </c>
      <c r="AA1300">
        <v>0</v>
      </c>
      <c r="AB1300">
        <v>0</v>
      </c>
      <c r="AD1300">
        <v>0</v>
      </c>
      <c r="AE1300">
        <v>0</v>
      </c>
      <c r="AF1300">
        <v>736036</v>
      </c>
      <c r="AG1300">
        <v>736036</v>
      </c>
    </row>
    <row r="1301" spans="1:33" hidden="1" x14ac:dyDescent="0.25">
      <c r="A1301" t="s">
        <v>1723</v>
      </c>
      <c r="B1301" t="s">
        <v>695</v>
      </c>
      <c r="C1301" t="s">
        <v>163</v>
      </c>
      <c r="D1301" t="s">
        <v>1117</v>
      </c>
      <c r="E1301">
        <v>2010</v>
      </c>
      <c r="F1301" t="s">
        <v>695</v>
      </c>
      <c r="G1301" t="s">
        <v>846</v>
      </c>
      <c r="H1301" t="s">
        <v>2445</v>
      </c>
      <c r="I1301" t="s">
        <v>2446</v>
      </c>
      <c r="J1301" t="s">
        <v>1120</v>
      </c>
      <c r="K1301" t="s">
        <v>1121</v>
      </c>
      <c r="L1301" t="s">
        <v>3723</v>
      </c>
      <c r="M1301" t="s">
        <v>885</v>
      </c>
      <c r="N1301" t="s">
        <v>2445</v>
      </c>
      <c r="O1301" t="s">
        <v>2446</v>
      </c>
      <c r="P1301" t="s">
        <v>1083</v>
      </c>
      <c r="Q1301" t="s">
        <v>4017</v>
      </c>
      <c r="R1301">
        <v>2011</v>
      </c>
      <c r="S1301" t="s">
        <v>4015</v>
      </c>
      <c r="T1301" t="s">
        <v>4016</v>
      </c>
      <c r="U1301">
        <v>2.1</v>
      </c>
      <c r="V1301" t="s">
        <v>1126</v>
      </c>
      <c r="W1301" t="s">
        <v>1127</v>
      </c>
      <c r="Y1301">
        <v>1</v>
      </c>
      <c r="AA1301">
        <v>0</v>
      </c>
      <c r="AB1301">
        <v>0</v>
      </c>
      <c r="AD1301">
        <v>0</v>
      </c>
      <c r="AE1301">
        <v>0</v>
      </c>
      <c r="AF1301">
        <v>728610</v>
      </c>
      <c r="AG1301">
        <v>728610</v>
      </c>
    </row>
    <row r="1302" spans="1:33" hidden="1" x14ac:dyDescent="0.25">
      <c r="A1302" t="s">
        <v>1723</v>
      </c>
      <c r="B1302" t="s">
        <v>695</v>
      </c>
      <c r="C1302" t="s">
        <v>163</v>
      </c>
      <c r="D1302" t="s">
        <v>1117</v>
      </c>
      <c r="E1302">
        <v>2010</v>
      </c>
      <c r="F1302" t="s">
        <v>695</v>
      </c>
      <c r="G1302" t="s">
        <v>846</v>
      </c>
      <c r="H1302" t="s">
        <v>2445</v>
      </c>
      <c r="I1302" t="s">
        <v>2446</v>
      </c>
      <c r="J1302" t="s">
        <v>1120</v>
      </c>
      <c r="K1302" t="s">
        <v>1121</v>
      </c>
      <c r="L1302" t="s">
        <v>3723</v>
      </c>
      <c r="M1302" t="s">
        <v>885</v>
      </c>
      <c r="N1302" t="s">
        <v>2445</v>
      </c>
      <c r="O1302" t="s">
        <v>2446</v>
      </c>
      <c r="P1302" t="s">
        <v>1083</v>
      </c>
      <c r="Q1302" t="s">
        <v>4018</v>
      </c>
      <c r="R1302">
        <v>2011</v>
      </c>
      <c r="S1302" t="s">
        <v>4015</v>
      </c>
      <c r="T1302" t="s">
        <v>2574</v>
      </c>
      <c r="U1302">
        <v>7.2</v>
      </c>
      <c r="V1302" t="s">
        <v>1126</v>
      </c>
      <c r="W1302" t="s">
        <v>1127</v>
      </c>
      <c r="Y1302">
        <v>1</v>
      </c>
      <c r="AA1302">
        <v>0</v>
      </c>
      <c r="AB1302">
        <v>0</v>
      </c>
      <c r="AD1302">
        <v>0</v>
      </c>
      <c r="AE1302">
        <v>0</v>
      </c>
      <c r="AF1302">
        <v>1512793</v>
      </c>
      <c r="AG1302">
        <v>1512793</v>
      </c>
    </row>
    <row r="1303" spans="1:33" hidden="1" x14ac:dyDescent="0.25">
      <c r="A1303" t="s">
        <v>1723</v>
      </c>
      <c r="B1303" t="s">
        <v>695</v>
      </c>
      <c r="C1303" t="s">
        <v>163</v>
      </c>
      <c r="D1303" t="s">
        <v>1117</v>
      </c>
      <c r="E1303">
        <v>2010</v>
      </c>
      <c r="F1303" t="s">
        <v>695</v>
      </c>
      <c r="G1303" t="s">
        <v>846</v>
      </c>
      <c r="H1303" t="s">
        <v>2445</v>
      </c>
      <c r="I1303" t="s">
        <v>2446</v>
      </c>
      <c r="J1303" t="s">
        <v>1120</v>
      </c>
      <c r="K1303" t="s">
        <v>1121</v>
      </c>
      <c r="L1303" t="s">
        <v>3723</v>
      </c>
      <c r="M1303" t="s">
        <v>885</v>
      </c>
      <c r="N1303" t="s">
        <v>2445</v>
      </c>
      <c r="O1303" t="s">
        <v>2446</v>
      </c>
      <c r="P1303" t="s">
        <v>3979</v>
      </c>
      <c r="Q1303" t="s">
        <v>4019</v>
      </c>
      <c r="R1303">
        <v>2012</v>
      </c>
      <c r="S1303" t="s">
        <v>2153</v>
      </c>
      <c r="T1303" t="s">
        <v>2153</v>
      </c>
      <c r="U1303">
        <v>15</v>
      </c>
      <c r="V1303" t="s">
        <v>3591</v>
      </c>
      <c r="W1303" t="s">
        <v>1127</v>
      </c>
      <c r="Y1303">
        <v>1</v>
      </c>
      <c r="AA1303">
        <v>0</v>
      </c>
      <c r="AB1303">
        <v>0</v>
      </c>
      <c r="AD1303">
        <v>0</v>
      </c>
      <c r="AE1303">
        <v>0</v>
      </c>
      <c r="AF1303">
        <v>2133</v>
      </c>
      <c r="AG1303">
        <v>2133</v>
      </c>
    </row>
    <row r="1304" spans="1:33" hidden="1" x14ac:dyDescent="0.25">
      <c r="A1304" t="s">
        <v>1723</v>
      </c>
      <c r="B1304" t="s">
        <v>695</v>
      </c>
      <c r="C1304" t="s">
        <v>163</v>
      </c>
      <c r="D1304" t="s">
        <v>1117</v>
      </c>
      <c r="E1304">
        <v>2010</v>
      </c>
      <c r="F1304" t="s">
        <v>695</v>
      </c>
      <c r="G1304" t="s">
        <v>846</v>
      </c>
      <c r="H1304" t="s">
        <v>2445</v>
      </c>
      <c r="I1304" t="s">
        <v>2446</v>
      </c>
      <c r="J1304" t="s">
        <v>1120</v>
      </c>
      <c r="K1304" t="s">
        <v>1121</v>
      </c>
      <c r="L1304" t="s">
        <v>3203</v>
      </c>
      <c r="M1304" t="s">
        <v>893</v>
      </c>
      <c r="N1304" t="s">
        <v>2445</v>
      </c>
      <c r="O1304" t="s">
        <v>2446</v>
      </c>
      <c r="P1304" t="s">
        <v>1083</v>
      </c>
      <c r="Q1304" t="s">
        <v>4020</v>
      </c>
      <c r="R1304">
        <v>2011</v>
      </c>
      <c r="S1304" t="s">
        <v>4021</v>
      </c>
      <c r="T1304" t="s">
        <v>4021</v>
      </c>
      <c r="U1304">
        <v>13.2</v>
      </c>
      <c r="V1304" t="s">
        <v>1138</v>
      </c>
      <c r="W1304" t="s">
        <v>1153</v>
      </c>
      <c r="Y1304">
        <v>1</v>
      </c>
      <c r="AA1304">
        <v>0</v>
      </c>
      <c r="AB1304">
        <v>0</v>
      </c>
      <c r="AD1304">
        <v>0</v>
      </c>
      <c r="AE1304">
        <v>0</v>
      </c>
      <c r="AF1304">
        <v>69830</v>
      </c>
      <c r="AG1304">
        <v>69830</v>
      </c>
    </row>
    <row r="1305" spans="1:33" x14ac:dyDescent="0.25">
      <c r="A1305" t="s">
        <v>1723</v>
      </c>
      <c r="B1305" t="s">
        <v>695</v>
      </c>
      <c r="C1305" t="s">
        <v>163</v>
      </c>
      <c r="D1305" t="s">
        <v>1117</v>
      </c>
      <c r="E1305">
        <v>2011</v>
      </c>
      <c r="F1305" t="s">
        <v>702</v>
      </c>
      <c r="G1305" t="s">
        <v>846</v>
      </c>
      <c r="H1305" t="s">
        <v>2445</v>
      </c>
      <c r="I1305" t="s">
        <v>2446</v>
      </c>
      <c r="J1305" t="s">
        <v>1120</v>
      </c>
      <c r="K1305" t="s">
        <v>1121</v>
      </c>
      <c r="L1305" t="s">
        <v>993</v>
      </c>
      <c r="M1305" t="s">
        <v>702</v>
      </c>
      <c r="N1305" t="s">
        <v>2445</v>
      </c>
      <c r="O1305" t="s">
        <v>2446</v>
      </c>
      <c r="P1305" t="s">
        <v>1002</v>
      </c>
      <c r="Q1305" t="s">
        <v>1075</v>
      </c>
      <c r="R1305">
        <v>2012</v>
      </c>
      <c r="S1305" t="s">
        <v>1076</v>
      </c>
      <c r="T1305" t="s">
        <v>1076</v>
      </c>
      <c r="U1305">
        <v>4.4000000000000004</v>
      </c>
      <c r="V1305" t="s">
        <v>1126</v>
      </c>
      <c r="W1305" t="s">
        <v>1127</v>
      </c>
      <c r="Y1305">
        <v>1</v>
      </c>
      <c r="AA1305">
        <v>0</v>
      </c>
      <c r="AB1305">
        <v>0</v>
      </c>
      <c r="AD1305">
        <v>0</v>
      </c>
      <c r="AE1305">
        <v>0</v>
      </c>
      <c r="AF1305">
        <v>71900</v>
      </c>
      <c r="AG1305">
        <v>71900</v>
      </c>
    </row>
    <row r="1306" spans="1:33" x14ac:dyDescent="0.25">
      <c r="A1306" t="s">
        <v>1723</v>
      </c>
      <c r="B1306" t="s">
        <v>695</v>
      </c>
      <c r="C1306" t="s">
        <v>163</v>
      </c>
      <c r="D1306" t="s">
        <v>1117</v>
      </c>
      <c r="E1306">
        <v>2011</v>
      </c>
      <c r="F1306" t="s">
        <v>702</v>
      </c>
      <c r="G1306" t="s">
        <v>846</v>
      </c>
      <c r="H1306" t="s">
        <v>2445</v>
      </c>
      <c r="I1306" t="s">
        <v>2446</v>
      </c>
      <c r="J1306" t="s">
        <v>1120</v>
      </c>
      <c r="K1306" t="s">
        <v>1121</v>
      </c>
      <c r="L1306" t="s">
        <v>993</v>
      </c>
      <c r="M1306" t="s">
        <v>702</v>
      </c>
      <c r="N1306" t="s">
        <v>2445</v>
      </c>
      <c r="O1306" t="s">
        <v>2446</v>
      </c>
      <c r="P1306" t="s">
        <v>1002</v>
      </c>
      <c r="Q1306" t="s">
        <v>1077</v>
      </c>
      <c r="R1306">
        <v>2012</v>
      </c>
      <c r="S1306" t="s">
        <v>1078</v>
      </c>
      <c r="T1306" t="s">
        <v>1078</v>
      </c>
      <c r="U1306">
        <v>5.31</v>
      </c>
      <c r="V1306" t="s">
        <v>1126</v>
      </c>
      <c r="W1306" t="s">
        <v>1127</v>
      </c>
      <c r="Y1306">
        <v>1</v>
      </c>
      <c r="AA1306">
        <v>0</v>
      </c>
      <c r="AB1306">
        <v>0</v>
      </c>
      <c r="AD1306">
        <v>0</v>
      </c>
      <c r="AE1306">
        <v>0</v>
      </c>
      <c r="AF1306">
        <v>89777</v>
      </c>
      <c r="AG1306">
        <v>89777</v>
      </c>
    </row>
    <row r="1307" spans="1:33" x14ac:dyDescent="0.25">
      <c r="A1307" t="s">
        <v>1723</v>
      </c>
      <c r="B1307" t="s">
        <v>695</v>
      </c>
      <c r="C1307" t="s">
        <v>163</v>
      </c>
      <c r="D1307" t="s">
        <v>1117</v>
      </c>
      <c r="E1307">
        <v>2011</v>
      </c>
      <c r="F1307" t="s">
        <v>702</v>
      </c>
      <c r="G1307" t="s">
        <v>846</v>
      </c>
      <c r="H1307" t="s">
        <v>2445</v>
      </c>
      <c r="I1307" t="s">
        <v>2446</v>
      </c>
      <c r="J1307" t="s">
        <v>1120</v>
      </c>
      <c r="K1307" t="s">
        <v>1121</v>
      </c>
      <c r="L1307" t="s">
        <v>993</v>
      </c>
      <c r="M1307" t="s">
        <v>702</v>
      </c>
      <c r="N1307" t="s">
        <v>2445</v>
      </c>
      <c r="O1307" t="s">
        <v>2446</v>
      </c>
      <c r="P1307" t="s">
        <v>1002</v>
      </c>
      <c r="Q1307" t="s">
        <v>1079</v>
      </c>
      <c r="R1307">
        <v>2012</v>
      </c>
      <c r="S1307" t="s">
        <v>1076</v>
      </c>
      <c r="T1307" t="s">
        <v>1076</v>
      </c>
      <c r="U1307">
        <v>1.61</v>
      </c>
      <c r="V1307" t="s">
        <v>1126</v>
      </c>
      <c r="W1307" t="s">
        <v>1127</v>
      </c>
      <c r="Y1307">
        <v>1</v>
      </c>
      <c r="AA1307">
        <v>0</v>
      </c>
      <c r="AB1307">
        <v>0</v>
      </c>
      <c r="AD1307">
        <v>0</v>
      </c>
      <c r="AE1307">
        <v>0</v>
      </c>
      <c r="AF1307">
        <v>75000</v>
      </c>
      <c r="AG1307">
        <v>75000</v>
      </c>
    </row>
    <row r="1308" spans="1:33" x14ac:dyDescent="0.25">
      <c r="A1308" t="s">
        <v>1723</v>
      </c>
      <c r="B1308" t="s">
        <v>695</v>
      </c>
      <c r="C1308" t="s">
        <v>163</v>
      </c>
      <c r="D1308" t="s">
        <v>1117</v>
      </c>
      <c r="E1308">
        <v>2011</v>
      </c>
      <c r="F1308" t="s">
        <v>702</v>
      </c>
      <c r="G1308" t="s">
        <v>846</v>
      </c>
      <c r="H1308" t="s">
        <v>2445</v>
      </c>
      <c r="I1308" t="s">
        <v>2446</v>
      </c>
      <c r="J1308" t="s">
        <v>1120</v>
      </c>
      <c r="K1308" t="s">
        <v>1121</v>
      </c>
      <c r="L1308" t="s">
        <v>993</v>
      </c>
      <c r="M1308" t="s">
        <v>702</v>
      </c>
      <c r="N1308" t="s">
        <v>2445</v>
      </c>
      <c r="O1308" t="s">
        <v>2446</v>
      </c>
      <c r="P1308" t="s">
        <v>1002</v>
      </c>
      <c r="Q1308" t="s">
        <v>1080</v>
      </c>
      <c r="R1308">
        <v>2012</v>
      </c>
      <c r="S1308" t="s">
        <v>1078</v>
      </c>
      <c r="T1308" t="s">
        <v>1078</v>
      </c>
      <c r="U1308">
        <v>1.95</v>
      </c>
      <c r="V1308" t="s">
        <v>1126</v>
      </c>
      <c r="W1308" t="s">
        <v>1127</v>
      </c>
      <c r="Y1308">
        <v>1</v>
      </c>
      <c r="AA1308">
        <v>0</v>
      </c>
      <c r="AB1308">
        <v>0</v>
      </c>
      <c r="AD1308">
        <v>0</v>
      </c>
      <c r="AE1308">
        <v>0</v>
      </c>
      <c r="AF1308">
        <v>89726</v>
      </c>
      <c r="AG1308">
        <v>89726</v>
      </c>
    </row>
    <row r="1309" spans="1:33" hidden="1" x14ac:dyDescent="0.25">
      <c r="A1309" t="s">
        <v>1723</v>
      </c>
      <c r="B1309" t="s">
        <v>695</v>
      </c>
      <c r="C1309" t="s">
        <v>163</v>
      </c>
      <c r="D1309" t="s">
        <v>1117</v>
      </c>
      <c r="E1309">
        <v>2011</v>
      </c>
      <c r="F1309" t="s">
        <v>695</v>
      </c>
      <c r="G1309" t="s">
        <v>846</v>
      </c>
      <c r="H1309" t="s">
        <v>2445</v>
      </c>
      <c r="I1309" t="s">
        <v>2446</v>
      </c>
      <c r="J1309" t="s">
        <v>1120</v>
      </c>
      <c r="K1309" t="s">
        <v>1121</v>
      </c>
      <c r="L1309" t="s">
        <v>3723</v>
      </c>
      <c r="M1309" t="s">
        <v>885</v>
      </c>
      <c r="N1309" t="s">
        <v>2445</v>
      </c>
      <c r="O1309" t="s">
        <v>2446</v>
      </c>
      <c r="P1309" t="s">
        <v>1083</v>
      </c>
      <c r="Q1309" t="s">
        <v>4022</v>
      </c>
      <c r="R1309">
        <v>2012</v>
      </c>
      <c r="S1309" t="s">
        <v>2153</v>
      </c>
      <c r="T1309" t="s">
        <v>2153</v>
      </c>
      <c r="U1309">
        <v>1.88</v>
      </c>
      <c r="V1309" t="s">
        <v>1126</v>
      </c>
      <c r="W1309" t="s">
        <v>1127</v>
      </c>
      <c r="Y1309">
        <v>1</v>
      </c>
      <c r="AA1309">
        <v>0</v>
      </c>
      <c r="AB1309">
        <v>0</v>
      </c>
      <c r="AD1309">
        <v>0</v>
      </c>
      <c r="AE1309">
        <v>0</v>
      </c>
      <c r="AF1309">
        <v>239859</v>
      </c>
      <c r="AG1309">
        <v>239859</v>
      </c>
    </row>
    <row r="1310" spans="1:33" hidden="1" x14ac:dyDescent="0.25">
      <c r="A1310" t="s">
        <v>1723</v>
      </c>
      <c r="B1310" t="s">
        <v>695</v>
      </c>
      <c r="C1310" t="s">
        <v>163</v>
      </c>
      <c r="D1310" t="s">
        <v>1117</v>
      </c>
      <c r="E1310">
        <v>2011</v>
      </c>
      <c r="F1310" t="s">
        <v>695</v>
      </c>
      <c r="G1310" t="s">
        <v>846</v>
      </c>
      <c r="H1310" t="s">
        <v>2445</v>
      </c>
      <c r="I1310" t="s">
        <v>2446</v>
      </c>
      <c r="J1310" t="s">
        <v>1120</v>
      </c>
      <c r="K1310" t="s">
        <v>1121</v>
      </c>
      <c r="L1310" t="s">
        <v>3723</v>
      </c>
      <c r="M1310" t="s">
        <v>885</v>
      </c>
      <c r="N1310" t="s">
        <v>2445</v>
      </c>
      <c r="O1310" t="s">
        <v>2446</v>
      </c>
      <c r="P1310" t="s">
        <v>1083</v>
      </c>
      <c r="Q1310" t="s">
        <v>4023</v>
      </c>
      <c r="R1310">
        <v>2012</v>
      </c>
      <c r="S1310" t="s">
        <v>2153</v>
      </c>
      <c r="T1310" t="s">
        <v>2153</v>
      </c>
      <c r="U1310">
        <v>2.08</v>
      </c>
      <c r="V1310" t="s">
        <v>1126</v>
      </c>
      <c r="W1310" t="s">
        <v>1127</v>
      </c>
      <c r="Y1310">
        <v>1</v>
      </c>
      <c r="AA1310">
        <v>0</v>
      </c>
      <c r="AB1310">
        <v>0</v>
      </c>
      <c r="AD1310">
        <v>0</v>
      </c>
      <c r="AE1310">
        <v>0</v>
      </c>
      <c r="AF1310">
        <v>239819</v>
      </c>
      <c r="AG1310">
        <v>239819</v>
      </c>
    </row>
    <row r="1311" spans="1:33" hidden="1" x14ac:dyDescent="0.25">
      <c r="A1311" t="s">
        <v>1723</v>
      </c>
      <c r="B1311" t="s">
        <v>695</v>
      </c>
      <c r="C1311" t="s">
        <v>163</v>
      </c>
      <c r="D1311" t="s">
        <v>1117</v>
      </c>
      <c r="E1311">
        <v>2011</v>
      </c>
      <c r="F1311" t="s">
        <v>695</v>
      </c>
      <c r="G1311" t="s">
        <v>846</v>
      </c>
      <c r="H1311" t="s">
        <v>2445</v>
      </c>
      <c r="I1311" t="s">
        <v>2446</v>
      </c>
      <c r="J1311" t="s">
        <v>1120</v>
      </c>
      <c r="K1311" t="s">
        <v>1121</v>
      </c>
      <c r="L1311" t="s">
        <v>3723</v>
      </c>
      <c r="M1311" t="s">
        <v>885</v>
      </c>
      <c r="N1311" t="s">
        <v>2445</v>
      </c>
      <c r="O1311" t="s">
        <v>2446</v>
      </c>
      <c r="P1311" t="s">
        <v>1083</v>
      </c>
      <c r="Q1311" t="s">
        <v>4024</v>
      </c>
      <c r="R1311">
        <v>2012</v>
      </c>
      <c r="S1311" t="s">
        <v>2153</v>
      </c>
      <c r="T1311" t="s">
        <v>2153</v>
      </c>
      <c r="U1311">
        <v>5.52</v>
      </c>
      <c r="V1311" t="s">
        <v>1126</v>
      </c>
      <c r="W1311" t="s">
        <v>1127</v>
      </c>
      <c r="Y1311">
        <v>1</v>
      </c>
      <c r="AA1311">
        <v>0</v>
      </c>
      <c r="AB1311">
        <v>0</v>
      </c>
      <c r="AD1311">
        <v>0</v>
      </c>
      <c r="AE1311">
        <v>0</v>
      </c>
      <c r="AF1311">
        <v>519845</v>
      </c>
      <c r="AG1311">
        <v>519845</v>
      </c>
    </row>
    <row r="1312" spans="1:33" hidden="1" x14ac:dyDescent="0.25">
      <c r="A1312" t="s">
        <v>1723</v>
      </c>
      <c r="B1312" t="s">
        <v>695</v>
      </c>
      <c r="C1312" t="s">
        <v>163</v>
      </c>
      <c r="D1312" t="s">
        <v>1117</v>
      </c>
      <c r="E1312">
        <v>2011</v>
      </c>
      <c r="F1312" t="s">
        <v>695</v>
      </c>
      <c r="G1312" t="s">
        <v>846</v>
      </c>
      <c r="H1312" t="s">
        <v>2445</v>
      </c>
      <c r="I1312" t="s">
        <v>2446</v>
      </c>
      <c r="J1312" t="s">
        <v>1120</v>
      </c>
      <c r="K1312" t="s">
        <v>1121</v>
      </c>
      <c r="L1312" t="s">
        <v>3723</v>
      </c>
      <c r="M1312" t="s">
        <v>885</v>
      </c>
      <c r="N1312" t="s">
        <v>2445</v>
      </c>
      <c r="O1312" t="s">
        <v>2446</v>
      </c>
      <c r="P1312" t="s">
        <v>1083</v>
      </c>
      <c r="Q1312" t="s">
        <v>4025</v>
      </c>
      <c r="R1312">
        <v>2012</v>
      </c>
      <c r="S1312" t="s">
        <v>4026</v>
      </c>
      <c r="T1312" t="s">
        <v>4026</v>
      </c>
      <c r="U1312">
        <v>2.57</v>
      </c>
      <c r="V1312" t="s">
        <v>1126</v>
      </c>
      <c r="W1312" t="s">
        <v>1127</v>
      </c>
      <c r="Y1312">
        <v>1</v>
      </c>
      <c r="AA1312">
        <v>0</v>
      </c>
      <c r="AB1312">
        <v>0</v>
      </c>
      <c r="AD1312">
        <v>0</v>
      </c>
      <c r="AE1312">
        <v>0</v>
      </c>
      <c r="AF1312">
        <v>871936</v>
      </c>
      <c r="AG1312">
        <v>871936</v>
      </c>
    </row>
    <row r="1313" spans="1:33" hidden="1" x14ac:dyDescent="0.25">
      <c r="A1313" t="s">
        <v>1723</v>
      </c>
      <c r="B1313" t="s">
        <v>695</v>
      </c>
      <c r="C1313" t="s">
        <v>163</v>
      </c>
      <c r="D1313" t="s">
        <v>1117</v>
      </c>
      <c r="E1313">
        <v>2011</v>
      </c>
      <c r="F1313" t="s">
        <v>695</v>
      </c>
      <c r="G1313" t="s">
        <v>846</v>
      </c>
      <c r="H1313" t="s">
        <v>2445</v>
      </c>
      <c r="I1313" t="s">
        <v>2446</v>
      </c>
      <c r="J1313" t="s">
        <v>1120</v>
      </c>
      <c r="K1313" t="s">
        <v>1121</v>
      </c>
      <c r="L1313" t="s">
        <v>3723</v>
      </c>
      <c r="M1313" t="s">
        <v>885</v>
      </c>
      <c r="N1313" t="s">
        <v>2445</v>
      </c>
      <c r="O1313" t="s">
        <v>2446</v>
      </c>
      <c r="P1313" t="s">
        <v>1083</v>
      </c>
      <c r="Q1313" t="s">
        <v>4027</v>
      </c>
      <c r="R1313">
        <v>2012</v>
      </c>
      <c r="S1313" t="s">
        <v>4026</v>
      </c>
      <c r="T1313" t="s">
        <v>4026</v>
      </c>
      <c r="U1313">
        <v>2.1800000000000002</v>
      </c>
      <c r="V1313" t="s">
        <v>1126</v>
      </c>
      <c r="W1313" t="s">
        <v>1127</v>
      </c>
      <c r="Y1313">
        <v>1</v>
      </c>
      <c r="AA1313">
        <v>0</v>
      </c>
      <c r="AB1313">
        <v>0</v>
      </c>
      <c r="AD1313">
        <v>0</v>
      </c>
      <c r="AE1313">
        <v>0</v>
      </c>
      <c r="AF1313">
        <v>890848</v>
      </c>
      <c r="AG1313">
        <v>890848</v>
      </c>
    </row>
    <row r="1314" spans="1:33" hidden="1" x14ac:dyDescent="0.25">
      <c r="A1314" t="s">
        <v>1723</v>
      </c>
      <c r="B1314" t="s">
        <v>695</v>
      </c>
      <c r="C1314" t="s">
        <v>163</v>
      </c>
      <c r="D1314" t="s">
        <v>1117</v>
      </c>
      <c r="E1314">
        <v>2011</v>
      </c>
      <c r="F1314" t="s">
        <v>695</v>
      </c>
      <c r="G1314" t="s">
        <v>846</v>
      </c>
      <c r="H1314" t="s">
        <v>2445</v>
      </c>
      <c r="I1314" t="s">
        <v>2446</v>
      </c>
      <c r="J1314" t="s">
        <v>1120</v>
      </c>
      <c r="K1314" t="s">
        <v>1121</v>
      </c>
      <c r="L1314" t="s">
        <v>3723</v>
      </c>
      <c r="M1314" t="s">
        <v>885</v>
      </c>
      <c r="N1314" t="s">
        <v>2445</v>
      </c>
      <c r="O1314" t="s">
        <v>2446</v>
      </c>
      <c r="P1314" t="s">
        <v>1083</v>
      </c>
      <c r="Q1314" t="s">
        <v>4028</v>
      </c>
      <c r="R1314">
        <v>2012</v>
      </c>
      <c r="S1314" t="s">
        <v>4026</v>
      </c>
      <c r="T1314" t="s">
        <v>4026</v>
      </c>
      <c r="U1314">
        <v>6.11</v>
      </c>
      <c r="V1314" t="s">
        <v>1126</v>
      </c>
      <c r="W1314" t="s">
        <v>1127</v>
      </c>
      <c r="Y1314">
        <v>1</v>
      </c>
      <c r="AA1314">
        <v>0</v>
      </c>
      <c r="AB1314">
        <v>0</v>
      </c>
      <c r="AD1314">
        <v>0</v>
      </c>
      <c r="AE1314">
        <v>0</v>
      </c>
      <c r="AF1314">
        <v>1778405</v>
      </c>
      <c r="AG1314">
        <v>1778405</v>
      </c>
    </row>
    <row r="1315" spans="1:33" hidden="1" x14ac:dyDescent="0.25">
      <c r="A1315" t="s">
        <v>1723</v>
      </c>
      <c r="B1315" t="s">
        <v>695</v>
      </c>
      <c r="C1315" t="s">
        <v>163</v>
      </c>
      <c r="D1315" t="s">
        <v>1117</v>
      </c>
      <c r="E1315">
        <v>2011</v>
      </c>
      <c r="F1315" t="s">
        <v>695</v>
      </c>
      <c r="G1315" t="s">
        <v>846</v>
      </c>
      <c r="H1315" t="s">
        <v>2445</v>
      </c>
      <c r="I1315" t="s">
        <v>2446</v>
      </c>
      <c r="J1315" t="s">
        <v>1120</v>
      </c>
      <c r="K1315" t="s">
        <v>1121</v>
      </c>
      <c r="L1315" t="s">
        <v>3723</v>
      </c>
      <c r="M1315" t="s">
        <v>885</v>
      </c>
      <c r="N1315" t="s">
        <v>2445</v>
      </c>
      <c r="O1315" t="s">
        <v>2446</v>
      </c>
      <c r="P1315" t="s">
        <v>3979</v>
      </c>
      <c r="Q1315" t="s">
        <v>4029</v>
      </c>
      <c r="R1315">
        <v>2013</v>
      </c>
      <c r="S1315" t="s">
        <v>2164</v>
      </c>
      <c r="T1315" t="s">
        <v>2164</v>
      </c>
      <c r="U1315">
        <v>21.23</v>
      </c>
      <c r="V1315" t="s">
        <v>1138</v>
      </c>
      <c r="W1315" t="s">
        <v>1127</v>
      </c>
      <c r="Y1315">
        <v>1</v>
      </c>
      <c r="AA1315">
        <v>0</v>
      </c>
      <c r="AB1315">
        <v>0</v>
      </c>
      <c r="AD1315">
        <v>0</v>
      </c>
      <c r="AE1315">
        <v>0</v>
      </c>
      <c r="AF1315">
        <v>2133</v>
      </c>
      <c r="AG1315">
        <v>2133</v>
      </c>
    </row>
    <row r="1316" spans="1:33" x14ac:dyDescent="0.25">
      <c r="A1316" t="s">
        <v>1723</v>
      </c>
      <c r="B1316" t="s">
        <v>695</v>
      </c>
      <c r="C1316" t="s">
        <v>163</v>
      </c>
      <c r="D1316" t="s">
        <v>1117</v>
      </c>
      <c r="E1316">
        <v>2010</v>
      </c>
      <c r="F1316" t="s">
        <v>702</v>
      </c>
      <c r="G1316" t="s">
        <v>846</v>
      </c>
      <c r="H1316" t="s">
        <v>2445</v>
      </c>
      <c r="I1316" t="s">
        <v>2446</v>
      </c>
      <c r="J1316" t="s">
        <v>1120</v>
      </c>
      <c r="K1316" t="s">
        <v>1121</v>
      </c>
      <c r="L1316" t="s">
        <v>1081</v>
      </c>
      <c r="M1316" t="s">
        <v>888</v>
      </c>
      <c r="N1316" t="s">
        <v>2445</v>
      </c>
      <c r="O1316" t="s">
        <v>2446</v>
      </c>
      <c r="P1316" t="s">
        <v>1083</v>
      </c>
      <c r="Q1316" t="s">
        <v>1089</v>
      </c>
      <c r="R1316">
        <v>2011</v>
      </c>
      <c r="S1316" t="s">
        <v>1090</v>
      </c>
      <c r="T1316" t="s">
        <v>1087</v>
      </c>
      <c r="U1316">
        <v>5.9</v>
      </c>
      <c r="V1316" t="s">
        <v>1138</v>
      </c>
      <c r="W1316" t="s">
        <v>1127</v>
      </c>
      <c r="Y1316">
        <v>1</v>
      </c>
      <c r="AA1316">
        <v>0</v>
      </c>
      <c r="AB1316">
        <v>0</v>
      </c>
      <c r="AD1316">
        <v>0</v>
      </c>
      <c r="AE1316">
        <v>0</v>
      </c>
      <c r="AF1316">
        <v>99886</v>
      </c>
      <c r="AG1316">
        <v>99886</v>
      </c>
    </row>
    <row r="1317" spans="1:33" x14ac:dyDescent="0.25">
      <c r="A1317" t="s">
        <v>1723</v>
      </c>
      <c r="B1317" t="s">
        <v>695</v>
      </c>
      <c r="C1317" t="s">
        <v>163</v>
      </c>
      <c r="D1317" t="s">
        <v>1117</v>
      </c>
      <c r="E1317">
        <v>2010</v>
      </c>
      <c r="F1317" t="s">
        <v>702</v>
      </c>
      <c r="G1317" t="s">
        <v>846</v>
      </c>
      <c r="H1317" t="s">
        <v>2445</v>
      </c>
      <c r="I1317" t="s">
        <v>2446</v>
      </c>
      <c r="J1317" t="s">
        <v>1120</v>
      </c>
      <c r="K1317" t="s">
        <v>1121</v>
      </c>
      <c r="L1317" t="s">
        <v>1081</v>
      </c>
      <c r="M1317" t="s">
        <v>888</v>
      </c>
      <c r="N1317" t="s">
        <v>2445</v>
      </c>
      <c r="O1317" t="s">
        <v>2446</v>
      </c>
      <c r="P1317" t="s">
        <v>1083</v>
      </c>
      <c r="Q1317" t="s">
        <v>1091</v>
      </c>
      <c r="R1317">
        <v>2011</v>
      </c>
      <c r="S1317" t="s">
        <v>1090</v>
      </c>
      <c r="T1317" t="s">
        <v>1087</v>
      </c>
      <c r="U1317">
        <v>2.5</v>
      </c>
      <c r="V1317" t="s">
        <v>1138</v>
      </c>
      <c r="W1317" t="s">
        <v>1127</v>
      </c>
      <c r="Y1317">
        <v>1</v>
      </c>
      <c r="AA1317">
        <v>0</v>
      </c>
      <c r="AB1317">
        <v>0</v>
      </c>
      <c r="AD1317">
        <v>0</v>
      </c>
      <c r="AE1317">
        <v>0</v>
      </c>
      <c r="AF1317">
        <v>99599</v>
      </c>
      <c r="AG1317">
        <v>99599</v>
      </c>
    </row>
    <row r="1318" spans="1:33" x14ac:dyDescent="0.25">
      <c r="A1318" t="s">
        <v>1723</v>
      </c>
      <c r="B1318" t="s">
        <v>695</v>
      </c>
      <c r="C1318" t="s">
        <v>163</v>
      </c>
      <c r="D1318" t="s">
        <v>1117</v>
      </c>
      <c r="E1318">
        <v>2010</v>
      </c>
      <c r="F1318" t="s">
        <v>702</v>
      </c>
      <c r="G1318" t="s">
        <v>846</v>
      </c>
      <c r="H1318" t="s">
        <v>2445</v>
      </c>
      <c r="I1318" t="s">
        <v>2446</v>
      </c>
      <c r="J1318" t="s">
        <v>1120</v>
      </c>
      <c r="K1318" t="s">
        <v>1121</v>
      </c>
      <c r="L1318" t="s">
        <v>993</v>
      </c>
      <c r="M1318" t="s">
        <v>702</v>
      </c>
      <c r="N1318" t="s">
        <v>2445</v>
      </c>
      <c r="O1318" t="s">
        <v>2446</v>
      </c>
      <c r="P1318" t="s">
        <v>1002</v>
      </c>
      <c r="Q1318" t="s">
        <v>1086</v>
      </c>
      <c r="R1318">
        <v>2011</v>
      </c>
      <c r="S1318" t="s">
        <v>1087</v>
      </c>
      <c r="T1318" t="s">
        <v>4030</v>
      </c>
      <c r="U1318">
        <v>5.2</v>
      </c>
      <c r="V1318" t="s">
        <v>1126</v>
      </c>
      <c r="W1318" t="s">
        <v>1127</v>
      </c>
      <c r="Y1318">
        <v>1</v>
      </c>
      <c r="AA1318">
        <v>0</v>
      </c>
      <c r="AB1318">
        <v>0</v>
      </c>
      <c r="AD1318">
        <v>0</v>
      </c>
      <c r="AE1318">
        <v>0</v>
      </c>
      <c r="AF1318">
        <v>55671</v>
      </c>
      <c r="AG1318">
        <v>55671</v>
      </c>
    </row>
    <row r="1319" spans="1:33" x14ac:dyDescent="0.25">
      <c r="A1319" t="s">
        <v>1723</v>
      </c>
      <c r="B1319" t="s">
        <v>695</v>
      </c>
      <c r="C1319" t="s">
        <v>163</v>
      </c>
      <c r="D1319" t="s">
        <v>1117</v>
      </c>
      <c r="E1319">
        <v>2010</v>
      </c>
      <c r="F1319" t="s">
        <v>702</v>
      </c>
      <c r="G1319" t="s">
        <v>846</v>
      </c>
      <c r="H1319" t="s">
        <v>2445</v>
      </c>
      <c r="I1319" t="s">
        <v>2446</v>
      </c>
      <c r="J1319" t="s">
        <v>1120</v>
      </c>
      <c r="K1319" t="s">
        <v>1121</v>
      </c>
      <c r="L1319" t="s">
        <v>993</v>
      </c>
      <c r="M1319" t="s">
        <v>702</v>
      </c>
      <c r="N1319" t="s">
        <v>2445</v>
      </c>
      <c r="O1319" t="s">
        <v>2446</v>
      </c>
      <c r="P1319" t="s">
        <v>1002</v>
      </c>
      <c r="Q1319" t="s">
        <v>1088</v>
      </c>
      <c r="R1319">
        <v>2011</v>
      </c>
      <c r="S1319" t="s">
        <v>1087</v>
      </c>
      <c r="T1319" t="s">
        <v>4030</v>
      </c>
      <c r="U1319">
        <v>2.2000000000000002</v>
      </c>
      <c r="V1319" t="s">
        <v>1126</v>
      </c>
      <c r="W1319" t="s">
        <v>1127</v>
      </c>
      <c r="Y1319">
        <v>1</v>
      </c>
      <c r="AA1319">
        <v>0</v>
      </c>
      <c r="AB1319">
        <v>0</v>
      </c>
      <c r="AD1319">
        <v>0</v>
      </c>
      <c r="AE1319">
        <v>0</v>
      </c>
      <c r="AF1319">
        <v>54483</v>
      </c>
      <c r="AG1319">
        <v>54483</v>
      </c>
    </row>
    <row r="1320" spans="1:33" x14ac:dyDescent="0.25">
      <c r="A1320" t="s">
        <v>918</v>
      </c>
      <c r="B1320" t="s">
        <v>3582</v>
      </c>
      <c r="C1320" t="s">
        <v>163</v>
      </c>
      <c r="D1320" t="s">
        <v>1117</v>
      </c>
      <c r="E1320">
        <v>2009</v>
      </c>
      <c r="F1320" t="s">
        <v>702</v>
      </c>
      <c r="G1320" t="s">
        <v>846</v>
      </c>
      <c r="H1320" t="s">
        <v>2445</v>
      </c>
      <c r="I1320" t="s">
        <v>2446</v>
      </c>
      <c r="J1320" t="s">
        <v>1120</v>
      </c>
      <c r="K1320" t="s">
        <v>1121</v>
      </c>
      <c r="L1320" t="s">
        <v>3570</v>
      </c>
      <c r="M1320" t="s">
        <v>702</v>
      </c>
      <c r="N1320" t="s">
        <v>2445</v>
      </c>
      <c r="O1320" t="s">
        <v>2446</v>
      </c>
      <c r="P1320" t="s">
        <v>1952</v>
      </c>
      <c r="Q1320" t="s">
        <v>4031</v>
      </c>
      <c r="R1320">
        <v>2011</v>
      </c>
      <c r="S1320" t="s">
        <v>4032</v>
      </c>
      <c r="T1320" t="s">
        <v>4032</v>
      </c>
      <c r="U1320">
        <v>11.9</v>
      </c>
      <c r="V1320" t="s">
        <v>1138</v>
      </c>
      <c r="W1320" t="s">
        <v>1127</v>
      </c>
      <c r="Y1320">
        <v>1</v>
      </c>
      <c r="Z1320" t="s">
        <v>1132</v>
      </c>
      <c r="AA1320">
        <v>23156</v>
      </c>
      <c r="AB1320">
        <v>1</v>
      </c>
      <c r="AD1320">
        <v>0</v>
      </c>
      <c r="AE1320">
        <v>0</v>
      </c>
      <c r="AG1320">
        <v>23157</v>
      </c>
    </row>
    <row r="1321" spans="1:33" x14ac:dyDescent="0.25">
      <c r="A1321" t="s">
        <v>918</v>
      </c>
      <c r="B1321" t="s">
        <v>3582</v>
      </c>
      <c r="C1321" t="s">
        <v>163</v>
      </c>
      <c r="D1321" t="s">
        <v>1117</v>
      </c>
      <c r="E1321">
        <v>2009</v>
      </c>
      <c r="F1321" t="s">
        <v>702</v>
      </c>
      <c r="G1321" t="s">
        <v>846</v>
      </c>
      <c r="H1321" t="s">
        <v>2445</v>
      </c>
      <c r="I1321" t="s">
        <v>2446</v>
      </c>
      <c r="J1321" t="s">
        <v>1120</v>
      </c>
      <c r="K1321" t="s">
        <v>1121</v>
      </c>
      <c r="L1321" t="s">
        <v>3570</v>
      </c>
      <c r="M1321" t="s">
        <v>702</v>
      </c>
      <c r="N1321" t="s">
        <v>2445</v>
      </c>
      <c r="O1321" t="s">
        <v>2446</v>
      </c>
      <c r="P1321" t="s">
        <v>1952</v>
      </c>
      <c r="Q1321" t="s">
        <v>4033</v>
      </c>
      <c r="R1321">
        <v>2011</v>
      </c>
      <c r="S1321" t="s">
        <v>4032</v>
      </c>
      <c r="T1321" t="s">
        <v>4032</v>
      </c>
      <c r="U1321">
        <v>12.3</v>
      </c>
      <c r="V1321" t="s">
        <v>1138</v>
      </c>
      <c r="W1321" t="s">
        <v>1127</v>
      </c>
      <c r="Y1321">
        <v>1</v>
      </c>
      <c r="Z1321" t="s">
        <v>1132</v>
      </c>
      <c r="AA1321">
        <v>25289</v>
      </c>
      <c r="AB1321">
        <v>1</v>
      </c>
      <c r="AD1321">
        <v>0</v>
      </c>
      <c r="AE1321">
        <v>0</v>
      </c>
      <c r="AF1321">
        <v>13</v>
      </c>
      <c r="AG1321">
        <v>25303</v>
      </c>
    </row>
    <row r="1322" spans="1:33" hidden="1" x14ac:dyDescent="0.25">
      <c r="A1322" t="s">
        <v>1723</v>
      </c>
      <c r="B1322" t="s">
        <v>695</v>
      </c>
      <c r="C1322" t="s">
        <v>163</v>
      </c>
      <c r="D1322" t="s">
        <v>1117</v>
      </c>
      <c r="E1322">
        <v>2012</v>
      </c>
      <c r="F1322" t="s">
        <v>695</v>
      </c>
      <c r="G1322" t="s">
        <v>846</v>
      </c>
      <c r="H1322" t="s">
        <v>2445</v>
      </c>
      <c r="I1322" t="s">
        <v>2446</v>
      </c>
      <c r="J1322" t="s">
        <v>1120</v>
      </c>
      <c r="K1322" t="s">
        <v>1121</v>
      </c>
      <c r="L1322" t="s">
        <v>3723</v>
      </c>
      <c r="M1322" t="s">
        <v>885</v>
      </c>
      <c r="N1322" t="s">
        <v>2445</v>
      </c>
      <c r="O1322" t="s">
        <v>2446</v>
      </c>
      <c r="P1322" t="s">
        <v>1083</v>
      </c>
      <c r="Q1322" t="s">
        <v>4034</v>
      </c>
      <c r="R1322">
        <v>2013</v>
      </c>
      <c r="S1322" t="s">
        <v>4035</v>
      </c>
      <c r="T1322" t="s">
        <v>4036</v>
      </c>
      <c r="U1322">
        <v>2.64</v>
      </c>
      <c r="V1322" t="s">
        <v>1126</v>
      </c>
      <c r="W1322" t="s">
        <v>1127</v>
      </c>
      <c r="X1322" t="s">
        <v>4037</v>
      </c>
      <c r="Y1322">
        <v>1</v>
      </c>
      <c r="AA1322">
        <v>0</v>
      </c>
      <c r="AB1322">
        <v>0</v>
      </c>
      <c r="AD1322">
        <v>0</v>
      </c>
      <c r="AE1322">
        <v>0</v>
      </c>
      <c r="AF1322">
        <v>1305282</v>
      </c>
      <c r="AG1322">
        <v>1305282</v>
      </c>
    </row>
    <row r="1323" spans="1:33" hidden="1" x14ac:dyDescent="0.25">
      <c r="A1323" t="s">
        <v>1723</v>
      </c>
      <c r="B1323" t="s">
        <v>695</v>
      </c>
      <c r="C1323" t="s">
        <v>163</v>
      </c>
      <c r="D1323" t="s">
        <v>1117</v>
      </c>
      <c r="E1323">
        <v>2012</v>
      </c>
      <c r="F1323" t="s">
        <v>695</v>
      </c>
      <c r="G1323" t="s">
        <v>846</v>
      </c>
      <c r="H1323" t="s">
        <v>2445</v>
      </c>
      <c r="I1323" t="s">
        <v>2446</v>
      </c>
      <c r="J1323" t="s">
        <v>1120</v>
      </c>
      <c r="K1323" t="s">
        <v>1121</v>
      </c>
      <c r="L1323" t="s">
        <v>3723</v>
      </c>
      <c r="M1323" t="s">
        <v>885</v>
      </c>
      <c r="N1323" t="s">
        <v>2445</v>
      </c>
      <c r="O1323" t="s">
        <v>2446</v>
      </c>
      <c r="P1323" t="s">
        <v>1083</v>
      </c>
      <c r="Q1323" t="s">
        <v>4038</v>
      </c>
      <c r="R1323">
        <v>2013</v>
      </c>
      <c r="S1323" t="s">
        <v>4039</v>
      </c>
      <c r="T1323" t="s">
        <v>4036</v>
      </c>
      <c r="U1323">
        <v>2.63</v>
      </c>
      <c r="V1323" t="s">
        <v>1126</v>
      </c>
      <c r="W1323" t="s">
        <v>1127</v>
      </c>
      <c r="X1323" t="s">
        <v>4040</v>
      </c>
      <c r="Y1323">
        <v>1</v>
      </c>
      <c r="AA1323">
        <v>0</v>
      </c>
      <c r="AB1323">
        <v>0</v>
      </c>
      <c r="AD1323">
        <v>0</v>
      </c>
      <c r="AE1323">
        <v>0</v>
      </c>
      <c r="AF1323">
        <v>1292389</v>
      </c>
      <c r="AG1323">
        <v>1292389</v>
      </c>
    </row>
    <row r="1324" spans="1:33" hidden="1" x14ac:dyDescent="0.25">
      <c r="A1324" t="s">
        <v>1723</v>
      </c>
      <c r="B1324" t="s">
        <v>695</v>
      </c>
      <c r="C1324" t="s">
        <v>163</v>
      </c>
      <c r="D1324" t="s">
        <v>1117</v>
      </c>
      <c r="E1324">
        <v>2012</v>
      </c>
      <c r="F1324" t="s">
        <v>695</v>
      </c>
      <c r="G1324" t="s">
        <v>846</v>
      </c>
      <c r="H1324" t="s">
        <v>2445</v>
      </c>
      <c r="I1324" t="s">
        <v>2446</v>
      </c>
      <c r="J1324" t="s">
        <v>1120</v>
      </c>
      <c r="K1324" t="s">
        <v>1121</v>
      </c>
      <c r="L1324" t="s">
        <v>3723</v>
      </c>
      <c r="M1324" t="s">
        <v>885</v>
      </c>
      <c r="N1324" t="s">
        <v>2445</v>
      </c>
      <c r="O1324" t="s">
        <v>2446</v>
      </c>
      <c r="P1324" t="s">
        <v>1083</v>
      </c>
      <c r="Q1324" t="s">
        <v>4041</v>
      </c>
      <c r="R1324">
        <v>2013</v>
      </c>
      <c r="S1324" t="s">
        <v>4039</v>
      </c>
      <c r="T1324" t="s">
        <v>4036</v>
      </c>
      <c r="U1324">
        <v>7.31</v>
      </c>
      <c r="V1324" t="s">
        <v>1126</v>
      </c>
      <c r="W1324" t="s">
        <v>1127</v>
      </c>
      <c r="Y1324">
        <v>1</v>
      </c>
      <c r="AA1324">
        <v>0</v>
      </c>
      <c r="AB1324">
        <v>0</v>
      </c>
      <c r="AD1324">
        <v>0</v>
      </c>
      <c r="AE1324">
        <v>0</v>
      </c>
      <c r="AF1324">
        <v>1276910</v>
      </c>
      <c r="AG1324">
        <v>1276910</v>
      </c>
    </row>
    <row r="1325" spans="1:33" x14ac:dyDescent="0.25">
      <c r="A1325" t="s">
        <v>1723</v>
      </c>
      <c r="B1325" t="s">
        <v>695</v>
      </c>
      <c r="C1325" t="s">
        <v>163</v>
      </c>
      <c r="D1325" t="s">
        <v>1117</v>
      </c>
      <c r="E1325">
        <v>2009</v>
      </c>
      <c r="F1325" t="s">
        <v>702</v>
      </c>
      <c r="G1325" t="s">
        <v>846</v>
      </c>
      <c r="H1325" t="s">
        <v>2445</v>
      </c>
      <c r="I1325" t="s">
        <v>2446</v>
      </c>
      <c r="J1325" t="s">
        <v>1120</v>
      </c>
      <c r="K1325" t="s">
        <v>1121</v>
      </c>
      <c r="L1325" t="s">
        <v>1081</v>
      </c>
      <c r="M1325" t="s">
        <v>888</v>
      </c>
      <c r="N1325" t="s">
        <v>2445</v>
      </c>
      <c r="O1325" t="s">
        <v>2446</v>
      </c>
      <c r="P1325" t="s">
        <v>1083</v>
      </c>
      <c r="Q1325" t="s">
        <v>4042</v>
      </c>
      <c r="R1325">
        <v>2010</v>
      </c>
      <c r="S1325" t="s">
        <v>4043</v>
      </c>
      <c r="T1325" t="s">
        <v>4044</v>
      </c>
      <c r="U1325">
        <v>6.68</v>
      </c>
      <c r="V1325" t="s">
        <v>1138</v>
      </c>
      <c r="W1325" t="s">
        <v>1127</v>
      </c>
      <c r="Y1325">
        <v>1</v>
      </c>
      <c r="AA1325">
        <v>0</v>
      </c>
      <c r="AB1325">
        <v>0</v>
      </c>
      <c r="AD1325">
        <v>0</v>
      </c>
      <c r="AE1325">
        <v>0</v>
      </c>
      <c r="AF1325">
        <v>129818</v>
      </c>
      <c r="AG1325">
        <v>129818</v>
      </c>
    </row>
    <row r="1326" spans="1:33" x14ac:dyDescent="0.25">
      <c r="A1326" t="s">
        <v>1723</v>
      </c>
      <c r="B1326" t="s">
        <v>695</v>
      </c>
      <c r="C1326" t="s">
        <v>163</v>
      </c>
      <c r="D1326" t="s">
        <v>1117</v>
      </c>
      <c r="E1326">
        <v>2009</v>
      </c>
      <c r="F1326" t="s">
        <v>702</v>
      </c>
      <c r="G1326" t="s">
        <v>846</v>
      </c>
      <c r="H1326" t="s">
        <v>2445</v>
      </c>
      <c r="I1326" t="s">
        <v>2446</v>
      </c>
      <c r="J1326" t="s">
        <v>1120</v>
      </c>
      <c r="K1326" t="s">
        <v>1121</v>
      </c>
      <c r="L1326" t="s">
        <v>1081</v>
      </c>
      <c r="M1326" t="s">
        <v>888</v>
      </c>
      <c r="N1326" t="s">
        <v>2445</v>
      </c>
      <c r="O1326" t="s">
        <v>2446</v>
      </c>
      <c r="P1326" t="s">
        <v>1083</v>
      </c>
      <c r="Q1326" t="s">
        <v>4045</v>
      </c>
      <c r="R1326">
        <v>2010</v>
      </c>
      <c r="S1326" t="s">
        <v>4043</v>
      </c>
      <c r="T1326" t="s">
        <v>4044</v>
      </c>
      <c r="U1326">
        <v>2.74</v>
      </c>
      <c r="V1326" t="s">
        <v>1138</v>
      </c>
      <c r="W1326" t="s">
        <v>1127</v>
      </c>
      <c r="Y1326">
        <v>1</v>
      </c>
      <c r="AA1326">
        <v>0</v>
      </c>
      <c r="AB1326">
        <v>0</v>
      </c>
      <c r="AD1326">
        <v>0</v>
      </c>
      <c r="AE1326">
        <v>0</v>
      </c>
      <c r="AF1326">
        <v>99657</v>
      </c>
      <c r="AG1326">
        <v>99657</v>
      </c>
    </row>
    <row r="1327" spans="1:33" x14ac:dyDescent="0.25">
      <c r="A1327" t="s">
        <v>1723</v>
      </c>
      <c r="B1327" t="s">
        <v>695</v>
      </c>
      <c r="C1327" t="s">
        <v>163</v>
      </c>
      <c r="D1327" t="s">
        <v>1117</v>
      </c>
      <c r="E1327">
        <v>2009</v>
      </c>
      <c r="F1327" t="s">
        <v>702</v>
      </c>
      <c r="G1327" t="s">
        <v>846</v>
      </c>
      <c r="H1327" t="s">
        <v>2445</v>
      </c>
      <c r="I1327" t="s">
        <v>2446</v>
      </c>
      <c r="J1327" t="s">
        <v>1120</v>
      </c>
      <c r="K1327" t="s">
        <v>1121</v>
      </c>
      <c r="L1327" t="s">
        <v>993</v>
      </c>
      <c r="M1327" t="s">
        <v>702</v>
      </c>
      <c r="N1327" t="s">
        <v>2445</v>
      </c>
      <c r="O1327" t="s">
        <v>2446</v>
      </c>
      <c r="P1327" t="s">
        <v>1002</v>
      </c>
      <c r="Q1327" t="s">
        <v>4046</v>
      </c>
      <c r="R1327">
        <v>2010</v>
      </c>
      <c r="S1327" t="s">
        <v>4047</v>
      </c>
      <c r="T1327" t="s">
        <v>4047</v>
      </c>
      <c r="U1327">
        <v>7.62</v>
      </c>
      <c r="V1327" t="s">
        <v>1126</v>
      </c>
      <c r="W1327" t="s">
        <v>1127</v>
      </c>
      <c r="Y1327">
        <v>1</v>
      </c>
      <c r="AA1327">
        <v>0</v>
      </c>
      <c r="AB1327">
        <v>0</v>
      </c>
      <c r="AD1327">
        <v>0</v>
      </c>
      <c r="AE1327">
        <v>0</v>
      </c>
      <c r="AF1327">
        <v>59868</v>
      </c>
      <c r="AG1327">
        <v>59868</v>
      </c>
    </row>
    <row r="1328" spans="1:33" hidden="1" x14ac:dyDescent="0.25">
      <c r="A1328" t="s">
        <v>1723</v>
      </c>
      <c r="B1328" t="s">
        <v>695</v>
      </c>
      <c r="C1328" t="s">
        <v>163</v>
      </c>
      <c r="D1328" t="s">
        <v>1117</v>
      </c>
      <c r="E1328">
        <v>2013</v>
      </c>
      <c r="F1328" t="s">
        <v>695</v>
      </c>
      <c r="G1328" t="s">
        <v>846</v>
      </c>
      <c r="H1328" t="s">
        <v>2445</v>
      </c>
      <c r="I1328" t="s">
        <v>2446</v>
      </c>
      <c r="J1328" t="s">
        <v>1120</v>
      </c>
      <c r="K1328" t="s">
        <v>1121</v>
      </c>
      <c r="L1328" t="s">
        <v>3723</v>
      </c>
      <c r="M1328" t="s">
        <v>885</v>
      </c>
      <c r="N1328" t="s">
        <v>2445</v>
      </c>
      <c r="O1328" t="s">
        <v>2446</v>
      </c>
      <c r="P1328" t="s">
        <v>1083</v>
      </c>
      <c r="Q1328" t="s">
        <v>4048</v>
      </c>
      <c r="R1328">
        <v>2014</v>
      </c>
      <c r="S1328" t="s">
        <v>2174</v>
      </c>
      <c r="T1328" t="s">
        <v>2175</v>
      </c>
      <c r="U1328">
        <v>2.5</v>
      </c>
      <c r="V1328" t="s">
        <v>1126</v>
      </c>
      <c r="W1328" t="s">
        <v>1127</v>
      </c>
      <c r="Y1328">
        <v>1</v>
      </c>
      <c r="AA1328">
        <v>0</v>
      </c>
      <c r="AB1328">
        <v>0</v>
      </c>
      <c r="AD1328">
        <v>0</v>
      </c>
      <c r="AE1328">
        <v>0</v>
      </c>
      <c r="AF1328">
        <v>1083531</v>
      </c>
      <c r="AG1328">
        <v>1083531</v>
      </c>
    </row>
    <row r="1329" spans="1:33" hidden="1" x14ac:dyDescent="0.25">
      <c r="A1329" t="s">
        <v>1723</v>
      </c>
      <c r="B1329" t="s">
        <v>695</v>
      </c>
      <c r="C1329" t="s">
        <v>163</v>
      </c>
      <c r="D1329" t="s">
        <v>1117</v>
      </c>
      <c r="E1329">
        <v>2013</v>
      </c>
      <c r="F1329" t="s">
        <v>695</v>
      </c>
      <c r="G1329" t="s">
        <v>846</v>
      </c>
      <c r="H1329" t="s">
        <v>2445</v>
      </c>
      <c r="I1329" t="s">
        <v>2446</v>
      </c>
      <c r="J1329" t="s">
        <v>1120</v>
      </c>
      <c r="K1329" t="s">
        <v>1121</v>
      </c>
      <c r="L1329" t="s">
        <v>3723</v>
      </c>
      <c r="M1329" t="s">
        <v>885</v>
      </c>
      <c r="N1329" t="s">
        <v>2445</v>
      </c>
      <c r="O1329" t="s">
        <v>2446</v>
      </c>
      <c r="P1329" t="s">
        <v>1083</v>
      </c>
      <c r="Q1329" t="s">
        <v>4049</v>
      </c>
      <c r="R1329">
        <v>2014</v>
      </c>
      <c r="S1329" t="s">
        <v>2174</v>
      </c>
      <c r="T1329" t="s">
        <v>2175</v>
      </c>
      <c r="U1329">
        <v>2.5</v>
      </c>
      <c r="V1329" t="s">
        <v>1126</v>
      </c>
      <c r="W1329" t="s">
        <v>1127</v>
      </c>
      <c r="Y1329">
        <v>1</v>
      </c>
      <c r="AA1329">
        <v>0</v>
      </c>
      <c r="AB1329">
        <v>0</v>
      </c>
      <c r="AD1329">
        <v>0</v>
      </c>
      <c r="AE1329">
        <v>0</v>
      </c>
      <c r="AF1329">
        <v>336991</v>
      </c>
      <c r="AG1329">
        <v>336991</v>
      </c>
    </row>
    <row r="1330" spans="1:33" hidden="1" x14ac:dyDescent="0.25">
      <c r="A1330" t="s">
        <v>1723</v>
      </c>
      <c r="B1330" t="s">
        <v>695</v>
      </c>
      <c r="C1330" t="s">
        <v>163</v>
      </c>
      <c r="D1330" t="s">
        <v>1117</v>
      </c>
      <c r="E1330">
        <v>2013</v>
      </c>
      <c r="F1330" t="s">
        <v>695</v>
      </c>
      <c r="G1330" t="s">
        <v>846</v>
      </c>
      <c r="H1330" t="s">
        <v>2445</v>
      </c>
      <c r="I1330" t="s">
        <v>2446</v>
      </c>
      <c r="J1330" t="s">
        <v>1120</v>
      </c>
      <c r="K1330" t="s">
        <v>1121</v>
      </c>
      <c r="L1330" t="s">
        <v>3723</v>
      </c>
      <c r="M1330" t="s">
        <v>885</v>
      </c>
      <c r="N1330" t="s">
        <v>2445</v>
      </c>
      <c r="O1330" t="s">
        <v>2446</v>
      </c>
      <c r="P1330" t="s">
        <v>1083</v>
      </c>
      <c r="Q1330" t="s">
        <v>4050</v>
      </c>
      <c r="R1330">
        <v>2014</v>
      </c>
      <c r="S1330" t="s">
        <v>2174</v>
      </c>
      <c r="T1330" t="s">
        <v>2175</v>
      </c>
      <c r="U1330">
        <v>2.23</v>
      </c>
      <c r="V1330" t="s">
        <v>1126</v>
      </c>
      <c r="W1330" t="s">
        <v>1127</v>
      </c>
      <c r="Y1330">
        <v>1</v>
      </c>
      <c r="AA1330">
        <v>0</v>
      </c>
      <c r="AB1330">
        <v>0</v>
      </c>
      <c r="AD1330">
        <v>0</v>
      </c>
      <c r="AE1330">
        <v>0</v>
      </c>
      <c r="AF1330">
        <v>330466</v>
      </c>
      <c r="AG1330">
        <v>330466</v>
      </c>
    </row>
    <row r="1331" spans="1:33" hidden="1" x14ac:dyDescent="0.25">
      <c r="A1331" t="s">
        <v>1723</v>
      </c>
      <c r="B1331" t="s">
        <v>695</v>
      </c>
      <c r="C1331" t="s">
        <v>163</v>
      </c>
      <c r="D1331" t="s">
        <v>1117</v>
      </c>
      <c r="E1331">
        <v>2013</v>
      </c>
      <c r="F1331" t="s">
        <v>695</v>
      </c>
      <c r="G1331" t="s">
        <v>846</v>
      </c>
      <c r="H1331" t="s">
        <v>2445</v>
      </c>
      <c r="I1331" t="s">
        <v>2446</v>
      </c>
      <c r="J1331" t="s">
        <v>1120</v>
      </c>
      <c r="K1331" t="s">
        <v>1121</v>
      </c>
      <c r="L1331" t="s">
        <v>3723</v>
      </c>
      <c r="M1331" t="s">
        <v>885</v>
      </c>
      <c r="N1331" t="s">
        <v>2445</v>
      </c>
      <c r="O1331" t="s">
        <v>2446</v>
      </c>
      <c r="P1331" t="s">
        <v>1083</v>
      </c>
      <c r="Q1331" t="s">
        <v>4051</v>
      </c>
      <c r="R1331">
        <v>2014</v>
      </c>
      <c r="S1331" t="s">
        <v>2174</v>
      </c>
      <c r="T1331" t="s">
        <v>2175</v>
      </c>
      <c r="U1331">
        <v>2.23</v>
      </c>
      <c r="V1331" t="s">
        <v>1126</v>
      </c>
      <c r="W1331" t="s">
        <v>1127</v>
      </c>
      <c r="Y1331">
        <v>1</v>
      </c>
      <c r="AA1331">
        <v>0</v>
      </c>
      <c r="AB1331">
        <v>0</v>
      </c>
      <c r="AD1331">
        <v>0</v>
      </c>
      <c r="AE1331">
        <v>0</v>
      </c>
      <c r="AF1331">
        <v>1082985</v>
      </c>
      <c r="AG1331">
        <v>1082985</v>
      </c>
    </row>
    <row r="1332" spans="1:33" hidden="1" x14ac:dyDescent="0.25">
      <c r="A1332" t="s">
        <v>1723</v>
      </c>
      <c r="B1332" t="s">
        <v>695</v>
      </c>
      <c r="C1332" t="s">
        <v>163</v>
      </c>
      <c r="D1332" t="s">
        <v>1117</v>
      </c>
      <c r="E1332">
        <v>2013</v>
      </c>
      <c r="F1332" t="s">
        <v>695</v>
      </c>
      <c r="G1332" t="s">
        <v>846</v>
      </c>
      <c r="H1332" t="s">
        <v>2445</v>
      </c>
      <c r="I1332" t="s">
        <v>2446</v>
      </c>
      <c r="J1332" t="s">
        <v>1120</v>
      </c>
      <c r="K1332" t="s">
        <v>1121</v>
      </c>
      <c r="L1332" t="s">
        <v>3723</v>
      </c>
      <c r="M1332" t="s">
        <v>885</v>
      </c>
      <c r="N1332" t="s">
        <v>2445</v>
      </c>
      <c r="O1332" t="s">
        <v>2446</v>
      </c>
      <c r="P1332" t="s">
        <v>1083</v>
      </c>
      <c r="Q1332" t="s">
        <v>4052</v>
      </c>
      <c r="R1332">
        <v>2014</v>
      </c>
      <c r="S1332" t="s">
        <v>2174</v>
      </c>
      <c r="T1332" t="s">
        <v>2175</v>
      </c>
      <c r="U1332">
        <v>7.3</v>
      </c>
      <c r="V1332" t="s">
        <v>1126</v>
      </c>
      <c r="W1332" t="s">
        <v>1127</v>
      </c>
      <c r="Y1332">
        <v>1</v>
      </c>
      <c r="AA1332">
        <v>0</v>
      </c>
      <c r="AB1332">
        <v>0</v>
      </c>
      <c r="AD1332">
        <v>0</v>
      </c>
      <c r="AE1332">
        <v>0</v>
      </c>
      <c r="AF1332">
        <v>1346264</v>
      </c>
      <c r="AG1332">
        <v>1346264</v>
      </c>
    </row>
    <row r="1333" spans="1:33" x14ac:dyDescent="0.25">
      <c r="A1333" t="s">
        <v>1723</v>
      </c>
      <c r="B1333" t="s">
        <v>695</v>
      </c>
      <c r="C1333" t="s">
        <v>163</v>
      </c>
      <c r="D1333" t="s">
        <v>1117</v>
      </c>
      <c r="E1333">
        <v>2009</v>
      </c>
      <c r="F1333" t="s">
        <v>702</v>
      </c>
      <c r="G1333" t="s">
        <v>846</v>
      </c>
      <c r="H1333" t="s">
        <v>2445</v>
      </c>
      <c r="I1333" t="s">
        <v>2446</v>
      </c>
      <c r="J1333" t="s">
        <v>1120</v>
      </c>
      <c r="K1333" t="s">
        <v>1121</v>
      </c>
      <c r="L1333" t="s">
        <v>993</v>
      </c>
      <c r="M1333" t="s">
        <v>702</v>
      </c>
      <c r="N1333" t="s">
        <v>2445</v>
      </c>
      <c r="O1333" t="s">
        <v>2446</v>
      </c>
      <c r="P1333" t="s">
        <v>1002</v>
      </c>
      <c r="Q1333" t="s">
        <v>4053</v>
      </c>
      <c r="R1333">
        <v>2010</v>
      </c>
      <c r="S1333" t="s">
        <v>4047</v>
      </c>
      <c r="T1333" t="s">
        <v>4047</v>
      </c>
      <c r="U1333">
        <v>2.93</v>
      </c>
      <c r="V1333" t="s">
        <v>1126</v>
      </c>
      <c r="W1333" t="s">
        <v>1127</v>
      </c>
      <c r="X1333" t="s">
        <v>4054</v>
      </c>
      <c r="Y1333">
        <v>1</v>
      </c>
      <c r="AA1333">
        <v>0</v>
      </c>
      <c r="AB1333">
        <v>0</v>
      </c>
      <c r="AD1333">
        <v>0</v>
      </c>
      <c r="AE1333">
        <v>0</v>
      </c>
      <c r="AF1333">
        <v>47600</v>
      </c>
      <c r="AG1333">
        <v>47600</v>
      </c>
    </row>
    <row r="1334" spans="1:33" x14ac:dyDescent="0.25">
      <c r="A1334" t="s">
        <v>1723</v>
      </c>
      <c r="B1334" t="s">
        <v>695</v>
      </c>
      <c r="C1334" t="s">
        <v>163</v>
      </c>
      <c r="D1334" t="s">
        <v>1117</v>
      </c>
      <c r="E1334">
        <v>2008</v>
      </c>
      <c r="F1334" t="s">
        <v>702</v>
      </c>
      <c r="G1334" t="s">
        <v>846</v>
      </c>
      <c r="H1334" t="s">
        <v>2445</v>
      </c>
      <c r="I1334" t="s">
        <v>2446</v>
      </c>
      <c r="J1334" t="s">
        <v>1120</v>
      </c>
      <c r="K1334" t="s">
        <v>1121</v>
      </c>
      <c r="L1334" t="s">
        <v>1081</v>
      </c>
      <c r="M1334" t="s">
        <v>888</v>
      </c>
      <c r="N1334" t="s">
        <v>2445</v>
      </c>
      <c r="O1334" t="s">
        <v>2446</v>
      </c>
      <c r="P1334" t="s">
        <v>1083</v>
      </c>
      <c r="Q1334" t="s">
        <v>4055</v>
      </c>
      <c r="R1334">
        <v>2009</v>
      </c>
      <c r="S1334" t="s">
        <v>2116</v>
      </c>
      <c r="T1334" t="s">
        <v>4056</v>
      </c>
      <c r="U1334">
        <v>7.55</v>
      </c>
      <c r="V1334" t="s">
        <v>1138</v>
      </c>
      <c r="W1334" t="s">
        <v>1127</v>
      </c>
      <c r="Y1334">
        <v>1</v>
      </c>
      <c r="AA1334">
        <v>0</v>
      </c>
      <c r="AB1334">
        <v>0</v>
      </c>
      <c r="AD1334">
        <v>0</v>
      </c>
      <c r="AE1334">
        <v>0</v>
      </c>
      <c r="AF1334">
        <v>262699</v>
      </c>
      <c r="AG1334">
        <v>262699</v>
      </c>
    </row>
    <row r="1335" spans="1:33" x14ac:dyDescent="0.25">
      <c r="A1335" t="s">
        <v>1723</v>
      </c>
      <c r="B1335" t="s">
        <v>695</v>
      </c>
      <c r="C1335" t="s">
        <v>163</v>
      </c>
      <c r="D1335" t="s">
        <v>1117</v>
      </c>
      <c r="E1335">
        <v>2008</v>
      </c>
      <c r="F1335" t="s">
        <v>702</v>
      </c>
      <c r="G1335" t="s">
        <v>846</v>
      </c>
      <c r="H1335" t="s">
        <v>2445</v>
      </c>
      <c r="I1335" t="s">
        <v>2446</v>
      </c>
      <c r="J1335" t="s">
        <v>1120</v>
      </c>
      <c r="K1335" t="s">
        <v>1121</v>
      </c>
      <c r="L1335" t="s">
        <v>1081</v>
      </c>
      <c r="M1335" t="s">
        <v>888</v>
      </c>
      <c r="N1335" t="s">
        <v>2445</v>
      </c>
      <c r="O1335" t="s">
        <v>2446</v>
      </c>
      <c r="P1335" t="s">
        <v>1083</v>
      </c>
      <c r="Q1335" t="s">
        <v>4057</v>
      </c>
      <c r="R1335">
        <v>2009</v>
      </c>
      <c r="S1335" t="s">
        <v>4058</v>
      </c>
      <c r="T1335" t="s">
        <v>4058</v>
      </c>
      <c r="U1335">
        <v>4.3</v>
      </c>
      <c r="V1335" t="s">
        <v>1138</v>
      </c>
      <c r="W1335" t="s">
        <v>1127</v>
      </c>
      <c r="Y1335">
        <v>1</v>
      </c>
      <c r="AA1335">
        <v>0</v>
      </c>
      <c r="AB1335">
        <v>0</v>
      </c>
      <c r="AD1335">
        <v>0</v>
      </c>
      <c r="AE1335">
        <v>0</v>
      </c>
      <c r="AF1335">
        <v>142986</v>
      </c>
      <c r="AG1335">
        <v>142986</v>
      </c>
    </row>
    <row r="1336" spans="1:33" hidden="1" x14ac:dyDescent="0.25">
      <c r="A1336" t="s">
        <v>1723</v>
      </c>
      <c r="B1336" t="s">
        <v>695</v>
      </c>
      <c r="C1336" t="s">
        <v>163</v>
      </c>
      <c r="D1336" t="s">
        <v>1117</v>
      </c>
      <c r="E1336">
        <v>2014</v>
      </c>
      <c r="F1336" t="s">
        <v>695</v>
      </c>
      <c r="G1336" t="s">
        <v>846</v>
      </c>
      <c r="H1336" t="s">
        <v>2445</v>
      </c>
      <c r="I1336" t="s">
        <v>2446</v>
      </c>
      <c r="J1336" t="s">
        <v>1120</v>
      </c>
      <c r="K1336" t="s">
        <v>1121</v>
      </c>
      <c r="L1336" t="s">
        <v>3723</v>
      </c>
      <c r="M1336" t="s">
        <v>885</v>
      </c>
      <c r="N1336" t="s">
        <v>2445</v>
      </c>
      <c r="O1336" t="s">
        <v>2446</v>
      </c>
      <c r="P1336" t="s">
        <v>4059</v>
      </c>
      <c r="Q1336" t="s">
        <v>4060</v>
      </c>
      <c r="R1336">
        <v>2015</v>
      </c>
      <c r="S1336" t="s">
        <v>4061</v>
      </c>
      <c r="T1336" t="s">
        <v>4062</v>
      </c>
      <c r="U1336">
        <v>1.61</v>
      </c>
      <c r="V1336" t="s">
        <v>1126</v>
      </c>
      <c r="W1336" t="s">
        <v>1127</v>
      </c>
      <c r="Y1336">
        <v>1</v>
      </c>
      <c r="AA1336">
        <v>0</v>
      </c>
      <c r="AB1336">
        <v>0</v>
      </c>
      <c r="AD1336">
        <v>0</v>
      </c>
      <c r="AE1336">
        <v>0</v>
      </c>
      <c r="AF1336">
        <v>1142511</v>
      </c>
      <c r="AG1336">
        <v>1142511</v>
      </c>
    </row>
    <row r="1337" spans="1:33" hidden="1" x14ac:dyDescent="0.25">
      <c r="A1337" t="s">
        <v>1723</v>
      </c>
      <c r="B1337" t="s">
        <v>695</v>
      </c>
      <c r="C1337" t="s">
        <v>163</v>
      </c>
      <c r="D1337" t="s">
        <v>1117</v>
      </c>
      <c r="E1337">
        <v>2014</v>
      </c>
      <c r="F1337" t="s">
        <v>695</v>
      </c>
      <c r="G1337" t="s">
        <v>846</v>
      </c>
      <c r="H1337" t="s">
        <v>2445</v>
      </c>
      <c r="I1337" t="s">
        <v>2446</v>
      </c>
      <c r="J1337" t="s">
        <v>1120</v>
      </c>
      <c r="K1337" t="s">
        <v>1121</v>
      </c>
      <c r="L1337" t="s">
        <v>3723</v>
      </c>
      <c r="M1337" t="s">
        <v>885</v>
      </c>
      <c r="N1337" t="s">
        <v>2445</v>
      </c>
      <c r="O1337" t="s">
        <v>2446</v>
      </c>
      <c r="P1337" t="s">
        <v>4059</v>
      </c>
      <c r="Q1337" t="s">
        <v>4063</v>
      </c>
      <c r="R1337">
        <v>2015</v>
      </c>
      <c r="S1337" t="s">
        <v>4061</v>
      </c>
      <c r="T1337" t="s">
        <v>4062</v>
      </c>
      <c r="U1337">
        <v>1.76</v>
      </c>
      <c r="V1337" t="s">
        <v>1126</v>
      </c>
      <c r="W1337" t="s">
        <v>1127</v>
      </c>
      <c r="Y1337">
        <v>1</v>
      </c>
      <c r="AA1337">
        <v>0</v>
      </c>
      <c r="AB1337">
        <v>0</v>
      </c>
      <c r="AD1337">
        <v>0</v>
      </c>
      <c r="AE1337">
        <v>0</v>
      </c>
      <c r="AF1337">
        <v>1139057</v>
      </c>
      <c r="AG1337">
        <v>1139057</v>
      </c>
    </row>
    <row r="1338" spans="1:33" hidden="1" x14ac:dyDescent="0.25">
      <c r="A1338" t="s">
        <v>1723</v>
      </c>
      <c r="B1338" t="s">
        <v>695</v>
      </c>
      <c r="C1338" t="s">
        <v>163</v>
      </c>
      <c r="D1338" t="s">
        <v>1117</v>
      </c>
      <c r="E1338">
        <v>2014</v>
      </c>
      <c r="F1338" t="s">
        <v>695</v>
      </c>
      <c r="G1338" t="s">
        <v>846</v>
      </c>
      <c r="H1338" t="s">
        <v>2445</v>
      </c>
      <c r="I1338" t="s">
        <v>2446</v>
      </c>
      <c r="J1338" t="s">
        <v>1120</v>
      </c>
      <c r="K1338" t="s">
        <v>1121</v>
      </c>
      <c r="L1338" t="s">
        <v>3723</v>
      </c>
      <c r="M1338" t="s">
        <v>885</v>
      </c>
      <c r="N1338" t="s">
        <v>2445</v>
      </c>
      <c r="O1338" t="s">
        <v>2446</v>
      </c>
      <c r="P1338" t="s">
        <v>1083</v>
      </c>
      <c r="Q1338" t="s">
        <v>4064</v>
      </c>
      <c r="R1338">
        <v>2015</v>
      </c>
      <c r="S1338" t="s">
        <v>4061</v>
      </c>
      <c r="T1338" t="s">
        <v>4062</v>
      </c>
      <c r="U1338">
        <v>5.31</v>
      </c>
      <c r="V1338" t="s">
        <v>1126</v>
      </c>
      <c r="W1338" t="s">
        <v>1127</v>
      </c>
      <c r="Y1338">
        <v>1</v>
      </c>
      <c r="AA1338">
        <v>0</v>
      </c>
      <c r="AB1338">
        <v>0</v>
      </c>
      <c r="AD1338">
        <v>0</v>
      </c>
      <c r="AE1338">
        <v>0</v>
      </c>
      <c r="AF1338">
        <v>1178947</v>
      </c>
      <c r="AG1338">
        <v>1178947</v>
      </c>
    </row>
    <row r="1339" spans="1:33" x14ac:dyDescent="0.25">
      <c r="A1339" t="s">
        <v>1723</v>
      </c>
      <c r="B1339" t="s">
        <v>695</v>
      </c>
      <c r="C1339" t="s">
        <v>163</v>
      </c>
      <c r="D1339" t="s">
        <v>1117</v>
      </c>
      <c r="E1339">
        <v>2008</v>
      </c>
      <c r="F1339" t="s">
        <v>702</v>
      </c>
      <c r="G1339" t="s">
        <v>846</v>
      </c>
      <c r="H1339" t="s">
        <v>2445</v>
      </c>
      <c r="I1339" t="s">
        <v>2446</v>
      </c>
      <c r="J1339" t="s">
        <v>1120</v>
      </c>
      <c r="K1339" t="s">
        <v>1121</v>
      </c>
      <c r="L1339" t="s">
        <v>993</v>
      </c>
      <c r="M1339" t="s">
        <v>702</v>
      </c>
      <c r="N1339" t="s">
        <v>2445</v>
      </c>
      <c r="O1339" t="s">
        <v>2446</v>
      </c>
      <c r="P1339" t="s">
        <v>1002</v>
      </c>
      <c r="Q1339" t="s">
        <v>4065</v>
      </c>
      <c r="R1339">
        <v>2009</v>
      </c>
      <c r="S1339" t="s">
        <v>4066</v>
      </c>
      <c r="T1339" t="s">
        <v>2116</v>
      </c>
      <c r="U1339">
        <v>5</v>
      </c>
      <c r="V1339" t="s">
        <v>1126</v>
      </c>
      <c r="W1339" t="s">
        <v>1127</v>
      </c>
      <c r="Y1339">
        <v>1</v>
      </c>
      <c r="AA1339">
        <v>0</v>
      </c>
      <c r="AB1339">
        <v>0</v>
      </c>
      <c r="AD1339">
        <v>0</v>
      </c>
      <c r="AE1339">
        <v>0</v>
      </c>
      <c r="AF1339">
        <v>100600</v>
      </c>
      <c r="AG1339">
        <v>100600</v>
      </c>
    </row>
    <row r="1340" spans="1:33" x14ac:dyDescent="0.25">
      <c r="A1340" t="s">
        <v>1723</v>
      </c>
      <c r="B1340" t="s">
        <v>695</v>
      </c>
      <c r="C1340" t="s">
        <v>163</v>
      </c>
      <c r="D1340" t="s">
        <v>1117</v>
      </c>
      <c r="E1340">
        <v>2007</v>
      </c>
      <c r="F1340" t="s">
        <v>702</v>
      </c>
      <c r="G1340" t="s">
        <v>846</v>
      </c>
      <c r="H1340" t="s">
        <v>2445</v>
      </c>
      <c r="I1340" t="s">
        <v>2446</v>
      </c>
      <c r="J1340" t="s">
        <v>1120</v>
      </c>
      <c r="K1340" t="s">
        <v>1121</v>
      </c>
      <c r="L1340" t="s">
        <v>1081</v>
      </c>
      <c r="M1340" t="s">
        <v>888</v>
      </c>
      <c r="N1340" t="s">
        <v>2445</v>
      </c>
      <c r="O1340" t="s">
        <v>2446</v>
      </c>
      <c r="P1340" t="s">
        <v>1083</v>
      </c>
      <c r="Q1340" t="s">
        <v>4067</v>
      </c>
      <c r="R1340">
        <v>2008</v>
      </c>
      <c r="S1340" t="s">
        <v>4068</v>
      </c>
      <c r="T1340" t="s">
        <v>4068</v>
      </c>
      <c r="U1340">
        <v>10</v>
      </c>
      <c r="V1340" t="s">
        <v>1138</v>
      </c>
      <c r="W1340" t="s">
        <v>1127</v>
      </c>
      <c r="X1340" t="s">
        <v>4069</v>
      </c>
      <c r="Y1340">
        <v>1</v>
      </c>
      <c r="AA1340">
        <v>0</v>
      </c>
      <c r="AB1340">
        <v>0</v>
      </c>
      <c r="AD1340">
        <v>0</v>
      </c>
      <c r="AE1340">
        <v>0</v>
      </c>
      <c r="AF1340">
        <v>101898</v>
      </c>
      <c r="AG1340">
        <v>101898</v>
      </c>
    </row>
    <row r="1341" spans="1:33" x14ac:dyDescent="0.25">
      <c r="A1341" t="s">
        <v>1723</v>
      </c>
      <c r="B1341" t="s">
        <v>695</v>
      </c>
      <c r="C1341" t="s">
        <v>163</v>
      </c>
      <c r="D1341" t="s">
        <v>1117</v>
      </c>
      <c r="E1341">
        <v>2007</v>
      </c>
      <c r="F1341" t="s">
        <v>702</v>
      </c>
      <c r="G1341" t="s">
        <v>846</v>
      </c>
      <c r="H1341" t="s">
        <v>2445</v>
      </c>
      <c r="I1341" t="s">
        <v>2446</v>
      </c>
      <c r="J1341" t="s">
        <v>1120</v>
      </c>
      <c r="K1341" t="s">
        <v>1121</v>
      </c>
      <c r="L1341" t="s">
        <v>1081</v>
      </c>
      <c r="M1341" t="s">
        <v>888</v>
      </c>
      <c r="N1341" t="s">
        <v>2445</v>
      </c>
      <c r="O1341" t="s">
        <v>2446</v>
      </c>
      <c r="P1341" t="s">
        <v>1083</v>
      </c>
      <c r="Q1341" t="s">
        <v>4070</v>
      </c>
      <c r="R1341">
        <v>2008</v>
      </c>
      <c r="S1341" t="s">
        <v>4071</v>
      </c>
      <c r="T1341" t="s">
        <v>4071</v>
      </c>
      <c r="U1341">
        <v>10</v>
      </c>
      <c r="V1341" t="s">
        <v>1138</v>
      </c>
      <c r="W1341" t="s">
        <v>1127</v>
      </c>
      <c r="X1341" t="s">
        <v>4072</v>
      </c>
      <c r="Y1341">
        <v>1</v>
      </c>
      <c r="AA1341">
        <v>0</v>
      </c>
      <c r="AB1341">
        <v>0</v>
      </c>
      <c r="AD1341">
        <v>0</v>
      </c>
      <c r="AE1341">
        <v>0</v>
      </c>
      <c r="AF1341">
        <v>128989</v>
      </c>
      <c r="AG1341">
        <v>128989</v>
      </c>
    </row>
    <row r="1342" spans="1:33" hidden="1" x14ac:dyDescent="0.25">
      <c r="A1342" t="s">
        <v>1723</v>
      </c>
      <c r="B1342" t="s">
        <v>695</v>
      </c>
      <c r="C1342" t="s">
        <v>163</v>
      </c>
      <c r="D1342" t="s">
        <v>1117</v>
      </c>
      <c r="E1342">
        <v>2015</v>
      </c>
      <c r="F1342" t="s">
        <v>695</v>
      </c>
      <c r="G1342" t="s">
        <v>846</v>
      </c>
      <c r="H1342" t="s">
        <v>2445</v>
      </c>
      <c r="I1342" t="s">
        <v>2446</v>
      </c>
      <c r="J1342" t="s">
        <v>1120</v>
      </c>
      <c r="K1342" t="s">
        <v>1121</v>
      </c>
      <c r="L1342" t="s">
        <v>3723</v>
      </c>
      <c r="M1342" t="s">
        <v>885</v>
      </c>
      <c r="N1342" t="s">
        <v>2445</v>
      </c>
      <c r="O1342" t="s">
        <v>2446</v>
      </c>
      <c r="P1342" t="s">
        <v>1083</v>
      </c>
      <c r="Q1342" t="s">
        <v>4073</v>
      </c>
      <c r="R1342">
        <v>2016</v>
      </c>
      <c r="S1342" t="s">
        <v>4074</v>
      </c>
      <c r="T1342" t="s">
        <v>4075</v>
      </c>
      <c r="U1342">
        <v>5.89</v>
      </c>
      <c r="V1342" t="s">
        <v>1126</v>
      </c>
      <c r="W1342" t="s">
        <v>1127</v>
      </c>
      <c r="X1342" t="s">
        <v>1048</v>
      </c>
      <c r="Y1342">
        <v>1</v>
      </c>
      <c r="AA1342">
        <v>0</v>
      </c>
      <c r="AB1342">
        <v>0</v>
      </c>
      <c r="AD1342">
        <v>0</v>
      </c>
      <c r="AE1342">
        <v>0</v>
      </c>
      <c r="AF1342">
        <v>860886</v>
      </c>
      <c r="AG1342">
        <v>860886</v>
      </c>
    </row>
    <row r="1343" spans="1:33" hidden="1" x14ac:dyDescent="0.25">
      <c r="A1343" t="s">
        <v>1723</v>
      </c>
      <c r="B1343" t="s">
        <v>695</v>
      </c>
      <c r="C1343" t="s">
        <v>163</v>
      </c>
      <c r="D1343" t="s">
        <v>1117</v>
      </c>
      <c r="E1343">
        <v>2015</v>
      </c>
      <c r="F1343" t="s">
        <v>695</v>
      </c>
      <c r="G1343" t="s">
        <v>846</v>
      </c>
      <c r="H1343" t="s">
        <v>2445</v>
      </c>
      <c r="I1343" t="s">
        <v>2446</v>
      </c>
      <c r="J1343" t="s">
        <v>1120</v>
      </c>
      <c r="K1343" t="s">
        <v>1121</v>
      </c>
      <c r="L1343" t="s">
        <v>3723</v>
      </c>
      <c r="M1343" t="s">
        <v>885</v>
      </c>
      <c r="N1343" t="s">
        <v>2445</v>
      </c>
      <c r="O1343" t="s">
        <v>2446</v>
      </c>
      <c r="P1343" t="s">
        <v>4059</v>
      </c>
      <c r="Q1343" t="s">
        <v>4076</v>
      </c>
      <c r="R1343">
        <v>2016</v>
      </c>
      <c r="S1343" t="s">
        <v>4074</v>
      </c>
      <c r="T1343" t="s">
        <v>4075</v>
      </c>
      <c r="U1343">
        <v>1.74</v>
      </c>
      <c r="V1343" t="s">
        <v>1138</v>
      </c>
      <c r="W1343" t="s">
        <v>1127</v>
      </c>
      <c r="Y1343">
        <v>1</v>
      </c>
      <c r="AA1343">
        <v>0</v>
      </c>
      <c r="AB1343">
        <v>0</v>
      </c>
      <c r="AD1343">
        <v>0</v>
      </c>
      <c r="AE1343">
        <v>0</v>
      </c>
      <c r="AF1343">
        <v>857520</v>
      </c>
      <c r="AG1343">
        <v>857520</v>
      </c>
    </row>
    <row r="1344" spans="1:33" hidden="1" x14ac:dyDescent="0.25">
      <c r="A1344" t="s">
        <v>1723</v>
      </c>
      <c r="B1344" t="s">
        <v>695</v>
      </c>
      <c r="C1344" t="s">
        <v>163</v>
      </c>
      <c r="D1344" t="s">
        <v>1117</v>
      </c>
      <c r="E1344">
        <v>2015</v>
      </c>
      <c r="F1344" t="s">
        <v>695</v>
      </c>
      <c r="G1344" t="s">
        <v>846</v>
      </c>
      <c r="H1344" t="s">
        <v>2445</v>
      </c>
      <c r="I1344" t="s">
        <v>2446</v>
      </c>
      <c r="J1344" t="s">
        <v>1120</v>
      </c>
      <c r="K1344" t="s">
        <v>1121</v>
      </c>
      <c r="L1344" t="s">
        <v>3723</v>
      </c>
      <c r="M1344" t="s">
        <v>885</v>
      </c>
      <c r="N1344" t="s">
        <v>2445</v>
      </c>
      <c r="O1344" t="s">
        <v>2446</v>
      </c>
      <c r="P1344" t="s">
        <v>1083</v>
      </c>
      <c r="Q1344" t="s">
        <v>4077</v>
      </c>
      <c r="R1344">
        <v>2016</v>
      </c>
      <c r="S1344" t="s">
        <v>4074</v>
      </c>
      <c r="T1344" t="s">
        <v>4075</v>
      </c>
      <c r="U1344">
        <v>6.02</v>
      </c>
      <c r="V1344" t="s">
        <v>1126</v>
      </c>
      <c r="W1344" t="s">
        <v>1127</v>
      </c>
      <c r="X1344" t="s">
        <v>4078</v>
      </c>
      <c r="Y1344">
        <v>1</v>
      </c>
      <c r="AA1344">
        <v>0</v>
      </c>
      <c r="AB1344">
        <v>0</v>
      </c>
      <c r="AD1344">
        <v>0</v>
      </c>
      <c r="AE1344">
        <v>0</v>
      </c>
      <c r="AF1344">
        <v>859816</v>
      </c>
      <c r="AG1344">
        <v>859816</v>
      </c>
    </row>
    <row r="1345" spans="1:33" hidden="1" x14ac:dyDescent="0.25">
      <c r="A1345" t="s">
        <v>1723</v>
      </c>
      <c r="B1345" t="s">
        <v>695</v>
      </c>
      <c r="C1345" t="s">
        <v>163</v>
      </c>
      <c r="D1345" t="s">
        <v>1117</v>
      </c>
      <c r="E1345">
        <v>2015</v>
      </c>
      <c r="F1345" t="s">
        <v>695</v>
      </c>
      <c r="G1345" t="s">
        <v>846</v>
      </c>
      <c r="H1345" t="s">
        <v>2445</v>
      </c>
      <c r="I1345" t="s">
        <v>2446</v>
      </c>
      <c r="J1345" t="s">
        <v>1120</v>
      </c>
      <c r="K1345" t="s">
        <v>1121</v>
      </c>
      <c r="L1345" t="s">
        <v>3723</v>
      </c>
      <c r="M1345" t="s">
        <v>885</v>
      </c>
      <c r="N1345" t="s">
        <v>2445</v>
      </c>
      <c r="O1345" t="s">
        <v>2446</v>
      </c>
      <c r="P1345" t="s">
        <v>4059</v>
      </c>
      <c r="Q1345" t="s">
        <v>4079</v>
      </c>
      <c r="R1345">
        <v>2016</v>
      </c>
      <c r="S1345" t="s">
        <v>4074</v>
      </c>
      <c r="T1345" t="s">
        <v>4075</v>
      </c>
      <c r="U1345">
        <v>1.86</v>
      </c>
      <c r="V1345" t="s">
        <v>1138</v>
      </c>
      <c r="W1345" t="s">
        <v>1127</v>
      </c>
      <c r="Y1345">
        <v>1</v>
      </c>
      <c r="AA1345">
        <v>0</v>
      </c>
      <c r="AB1345">
        <v>0</v>
      </c>
      <c r="AD1345">
        <v>0</v>
      </c>
      <c r="AE1345">
        <v>0</v>
      </c>
      <c r="AF1345">
        <v>855873</v>
      </c>
      <c r="AG1345">
        <v>855873</v>
      </c>
    </row>
    <row r="1346" spans="1:33" hidden="1" x14ac:dyDescent="0.25">
      <c r="A1346" t="s">
        <v>1723</v>
      </c>
      <c r="B1346" t="s">
        <v>695</v>
      </c>
      <c r="C1346" t="s">
        <v>163</v>
      </c>
      <c r="D1346" t="s">
        <v>1117</v>
      </c>
      <c r="E1346">
        <v>2015</v>
      </c>
      <c r="F1346" t="s">
        <v>695</v>
      </c>
      <c r="G1346" t="s">
        <v>846</v>
      </c>
      <c r="H1346" t="s">
        <v>2445</v>
      </c>
      <c r="I1346" t="s">
        <v>2446</v>
      </c>
      <c r="J1346" t="s">
        <v>1120</v>
      </c>
      <c r="K1346" t="s">
        <v>1121</v>
      </c>
      <c r="L1346" t="s">
        <v>3203</v>
      </c>
      <c r="M1346" t="s">
        <v>893</v>
      </c>
      <c r="N1346" t="s">
        <v>2445</v>
      </c>
      <c r="O1346" t="s">
        <v>2446</v>
      </c>
      <c r="P1346" t="s">
        <v>1083</v>
      </c>
      <c r="Q1346" t="s">
        <v>4080</v>
      </c>
      <c r="R1346">
        <v>2016</v>
      </c>
      <c r="S1346" t="s">
        <v>4081</v>
      </c>
      <c r="T1346" t="s">
        <v>4081</v>
      </c>
      <c r="U1346">
        <v>9.6</v>
      </c>
      <c r="V1346" t="s">
        <v>1138</v>
      </c>
      <c r="W1346" t="s">
        <v>1153</v>
      </c>
      <c r="Y1346">
        <v>1</v>
      </c>
      <c r="AA1346">
        <v>0</v>
      </c>
      <c r="AB1346">
        <v>0</v>
      </c>
      <c r="AD1346">
        <v>0</v>
      </c>
      <c r="AE1346">
        <v>0</v>
      </c>
      <c r="AF1346">
        <v>82556</v>
      </c>
      <c r="AG1346">
        <v>82556</v>
      </c>
    </row>
    <row r="1347" spans="1:33" x14ac:dyDescent="0.25">
      <c r="A1347" t="s">
        <v>1723</v>
      </c>
      <c r="B1347" t="s">
        <v>695</v>
      </c>
      <c r="C1347" t="s">
        <v>163</v>
      </c>
      <c r="D1347" t="s">
        <v>1117</v>
      </c>
      <c r="E1347">
        <v>2007</v>
      </c>
      <c r="F1347" t="s">
        <v>702</v>
      </c>
      <c r="G1347" t="s">
        <v>846</v>
      </c>
      <c r="H1347" t="s">
        <v>2445</v>
      </c>
      <c r="I1347" t="s">
        <v>2446</v>
      </c>
      <c r="J1347" t="s">
        <v>1120</v>
      </c>
      <c r="K1347" t="s">
        <v>1121</v>
      </c>
      <c r="L1347" t="s">
        <v>1081</v>
      </c>
      <c r="M1347" t="s">
        <v>888</v>
      </c>
      <c r="N1347" t="s">
        <v>2445</v>
      </c>
      <c r="O1347" t="s">
        <v>2446</v>
      </c>
      <c r="P1347" t="s">
        <v>1083</v>
      </c>
      <c r="Q1347" t="s">
        <v>4082</v>
      </c>
      <c r="R1347">
        <v>2008</v>
      </c>
      <c r="S1347" t="s">
        <v>4083</v>
      </c>
      <c r="T1347" t="s">
        <v>4083</v>
      </c>
      <c r="U1347">
        <v>5.9</v>
      </c>
      <c r="V1347" t="s">
        <v>1138</v>
      </c>
      <c r="W1347" t="s">
        <v>1127</v>
      </c>
      <c r="X1347" t="s">
        <v>4084</v>
      </c>
      <c r="Y1347">
        <v>1</v>
      </c>
      <c r="AA1347">
        <v>0</v>
      </c>
      <c r="AB1347">
        <v>0</v>
      </c>
      <c r="AD1347">
        <v>0</v>
      </c>
      <c r="AE1347">
        <v>0</v>
      </c>
      <c r="AF1347">
        <v>167684</v>
      </c>
      <c r="AG1347">
        <v>167684</v>
      </c>
    </row>
    <row r="1348" spans="1:33" x14ac:dyDescent="0.25">
      <c r="A1348" t="s">
        <v>1723</v>
      </c>
      <c r="B1348" t="s">
        <v>695</v>
      </c>
      <c r="C1348" t="s">
        <v>163</v>
      </c>
      <c r="D1348" t="s">
        <v>1117</v>
      </c>
      <c r="E1348">
        <v>2006</v>
      </c>
      <c r="F1348" t="s">
        <v>702</v>
      </c>
      <c r="G1348" t="s">
        <v>846</v>
      </c>
      <c r="H1348" t="s">
        <v>2445</v>
      </c>
      <c r="I1348" t="s">
        <v>2446</v>
      </c>
      <c r="J1348" t="s">
        <v>1120</v>
      </c>
      <c r="K1348" t="s">
        <v>1121</v>
      </c>
      <c r="L1348" t="s">
        <v>1081</v>
      </c>
      <c r="M1348" t="s">
        <v>888</v>
      </c>
      <c r="N1348" t="s">
        <v>2445</v>
      </c>
      <c r="O1348" t="s">
        <v>2446</v>
      </c>
      <c r="P1348" t="s">
        <v>1083</v>
      </c>
      <c r="Q1348" t="s">
        <v>4085</v>
      </c>
      <c r="R1348">
        <v>2007</v>
      </c>
      <c r="S1348" t="s">
        <v>4086</v>
      </c>
      <c r="T1348" t="s">
        <v>2966</v>
      </c>
      <c r="U1348">
        <v>8.8000000000000007</v>
      </c>
      <c r="V1348" t="s">
        <v>1138</v>
      </c>
      <c r="W1348" t="s">
        <v>1127</v>
      </c>
      <c r="X1348" t="s">
        <v>4087</v>
      </c>
      <c r="Y1348">
        <v>1</v>
      </c>
      <c r="AA1348">
        <v>0</v>
      </c>
      <c r="AB1348">
        <v>0</v>
      </c>
      <c r="AD1348">
        <v>0</v>
      </c>
      <c r="AE1348">
        <v>0</v>
      </c>
      <c r="AF1348">
        <v>584379</v>
      </c>
      <c r="AG1348">
        <v>584379</v>
      </c>
    </row>
    <row r="1349" spans="1:33" x14ac:dyDescent="0.25">
      <c r="A1349" t="s">
        <v>1723</v>
      </c>
      <c r="B1349" t="s">
        <v>695</v>
      </c>
      <c r="C1349" t="s">
        <v>163</v>
      </c>
      <c r="D1349" t="s">
        <v>1117</v>
      </c>
      <c r="E1349">
        <v>2005</v>
      </c>
      <c r="F1349" t="s">
        <v>702</v>
      </c>
      <c r="G1349" t="s">
        <v>846</v>
      </c>
      <c r="H1349" t="s">
        <v>2445</v>
      </c>
      <c r="I1349" t="s">
        <v>2446</v>
      </c>
      <c r="J1349" t="s">
        <v>1120</v>
      </c>
      <c r="K1349" t="s">
        <v>1121</v>
      </c>
      <c r="L1349" t="s">
        <v>1081</v>
      </c>
      <c r="M1349" t="s">
        <v>888</v>
      </c>
      <c r="N1349" t="s">
        <v>2445</v>
      </c>
      <c r="O1349" t="s">
        <v>2446</v>
      </c>
      <c r="P1349" t="s">
        <v>1083</v>
      </c>
      <c r="Q1349" t="s">
        <v>4088</v>
      </c>
      <c r="R1349">
        <v>2006</v>
      </c>
      <c r="S1349" t="s">
        <v>2081</v>
      </c>
      <c r="T1349" t="s">
        <v>2743</v>
      </c>
      <c r="U1349">
        <v>8.34</v>
      </c>
      <c r="V1349" t="s">
        <v>1138</v>
      </c>
      <c r="W1349" t="s">
        <v>1127</v>
      </c>
      <c r="X1349" t="s">
        <v>4089</v>
      </c>
      <c r="Y1349">
        <v>1</v>
      </c>
      <c r="AA1349">
        <v>0</v>
      </c>
      <c r="AB1349">
        <v>0</v>
      </c>
      <c r="AD1349">
        <v>0</v>
      </c>
      <c r="AE1349">
        <v>0</v>
      </c>
      <c r="AF1349">
        <v>226161</v>
      </c>
      <c r="AG1349">
        <v>226161</v>
      </c>
    </row>
    <row r="1350" spans="1:33" x14ac:dyDescent="0.25">
      <c r="A1350" t="s">
        <v>1723</v>
      </c>
      <c r="B1350" t="s">
        <v>695</v>
      </c>
      <c r="C1350" t="s">
        <v>163</v>
      </c>
      <c r="D1350" t="s">
        <v>1117</v>
      </c>
      <c r="E1350">
        <v>2004</v>
      </c>
      <c r="F1350" t="s">
        <v>702</v>
      </c>
      <c r="G1350" t="s">
        <v>846</v>
      </c>
      <c r="H1350" t="s">
        <v>2445</v>
      </c>
      <c r="I1350" t="s">
        <v>2446</v>
      </c>
      <c r="J1350" t="s">
        <v>1120</v>
      </c>
      <c r="K1350" t="s">
        <v>1121</v>
      </c>
      <c r="L1350" t="s">
        <v>1081</v>
      </c>
      <c r="M1350" t="s">
        <v>888</v>
      </c>
      <c r="N1350" t="s">
        <v>2445</v>
      </c>
      <c r="O1350" t="s">
        <v>2446</v>
      </c>
      <c r="P1350" t="s">
        <v>1083</v>
      </c>
      <c r="Q1350" t="s">
        <v>4090</v>
      </c>
      <c r="R1350">
        <v>2005</v>
      </c>
      <c r="S1350" t="s">
        <v>2067</v>
      </c>
      <c r="T1350" t="s">
        <v>2067</v>
      </c>
      <c r="U1350">
        <v>13.3</v>
      </c>
      <c r="V1350" t="s">
        <v>1138</v>
      </c>
      <c r="W1350" t="s">
        <v>1127</v>
      </c>
      <c r="X1350" t="s">
        <v>2055</v>
      </c>
      <c r="Y1350">
        <v>1</v>
      </c>
      <c r="AA1350">
        <v>0</v>
      </c>
      <c r="AB1350">
        <v>0</v>
      </c>
      <c r="AD1350">
        <v>0</v>
      </c>
      <c r="AE1350">
        <v>0</v>
      </c>
      <c r="AF1350">
        <v>56310</v>
      </c>
      <c r="AG1350">
        <v>56310</v>
      </c>
    </row>
    <row r="1351" spans="1:33" hidden="1" x14ac:dyDescent="0.25">
      <c r="A1351" t="s">
        <v>1723</v>
      </c>
      <c r="B1351" t="s">
        <v>695</v>
      </c>
      <c r="C1351" t="s">
        <v>163</v>
      </c>
      <c r="D1351" t="s">
        <v>1117</v>
      </c>
      <c r="E1351">
        <v>2016</v>
      </c>
      <c r="F1351" t="s">
        <v>695</v>
      </c>
      <c r="G1351" t="s">
        <v>846</v>
      </c>
      <c r="H1351" t="s">
        <v>2445</v>
      </c>
      <c r="I1351" t="s">
        <v>2446</v>
      </c>
      <c r="J1351" t="s">
        <v>1120</v>
      </c>
      <c r="K1351" t="s">
        <v>1121</v>
      </c>
      <c r="L1351" t="s">
        <v>993</v>
      </c>
      <c r="M1351" t="s">
        <v>885</v>
      </c>
      <c r="N1351" t="s">
        <v>2445</v>
      </c>
      <c r="O1351" t="s">
        <v>2446</v>
      </c>
      <c r="P1351" t="s">
        <v>1952</v>
      </c>
      <c r="Q1351" t="s">
        <v>4091</v>
      </c>
      <c r="R1351">
        <v>2018</v>
      </c>
      <c r="S1351" t="s">
        <v>4092</v>
      </c>
      <c r="T1351" t="s">
        <v>4092</v>
      </c>
      <c r="U1351">
        <v>30.5</v>
      </c>
      <c r="V1351" t="s">
        <v>1138</v>
      </c>
      <c r="W1351" t="s">
        <v>1127</v>
      </c>
      <c r="Y1351">
        <v>1</v>
      </c>
      <c r="Z1351" t="s">
        <v>1132</v>
      </c>
      <c r="AA1351">
        <v>11192</v>
      </c>
      <c r="AB1351">
        <v>1715</v>
      </c>
      <c r="AC1351" t="s">
        <v>1132</v>
      </c>
      <c r="AD1351">
        <v>0</v>
      </c>
      <c r="AE1351">
        <v>0</v>
      </c>
      <c r="AG1351">
        <v>12907</v>
      </c>
    </row>
    <row r="1352" spans="1:33" hidden="1" x14ac:dyDescent="0.25">
      <c r="A1352" t="s">
        <v>1723</v>
      </c>
      <c r="B1352" t="s">
        <v>695</v>
      </c>
      <c r="C1352" t="s">
        <v>163</v>
      </c>
      <c r="D1352" t="s">
        <v>1117</v>
      </c>
      <c r="E1352">
        <v>2016</v>
      </c>
      <c r="F1352" t="s">
        <v>695</v>
      </c>
      <c r="G1352" t="s">
        <v>846</v>
      </c>
      <c r="H1352" t="s">
        <v>2445</v>
      </c>
      <c r="I1352" t="s">
        <v>2446</v>
      </c>
      <c r="J1352" t="s">
        <v>1120</v>
      </c>
      <c r="K1352" t="s">
        <v>1121</v>
      </c>
      <c r="L1352" t="s">
        <v>3723</v>
      </c>
      <c r="M1352" t="s">
        <v>885</v>
      </c>
      <c r="N1352" t="s">
        <v>2445</v>
      </c>
      <c r="O1352" t="s">
        <v>2446</v>
      </c>
      <c r="P1352" t="s">
        <v>1083</v>
      </c>
      <c r="Q1352" t="s">
        <v>4093</v>
      </c>
      <c r="R1352">
        <v>2017</v>
      </c>
      <c r="S1352" t="s">
        <v>4094</v>
      </c>
      <c r="T1352" t="s">
        <v>4095</v>
      </c>
      <c r="U1352">
        <v>7.51</v>
      </c>
      <c r="V1352" t="s">
        <v>1126</v>
      </c>
      <c r="W1352" t="s">
        <v>1127</v>
      </c>
      <c r="Y1352">
        <v>1</v>
      </c>
      <c r="AA1352">
        <v>0</v>
      </c>
      <c r="AB1352">
        <v>0</v>
      </c>
      <c r="AD1352">
        <v>0</v>
      </c>
      <c r="AE1352">
        <v>0</v>
      </c>
      <c r="AF1352">
        <v>593506</v>
      </c>
      <c r="AG1352">
        <v>593506</v>
      </c>
    </row>
    <row r="1353" spans="1:33" hidden="1" x14ac:dyDescent="0.25">
      <c r="A1353" t="s">
        <v>1723</v>
      </c>
      <c r="B1353" t="s">
        <v>695</v>
      </c>
      <c r="C1353" t="s">
        <v>163</v>
      </c>
      <c r="D1353" t="s">
        <v>1117</v>
      </c>
      <c r="E1353">
        <v>2016</v>
      </c>
      <c r="F1353" t="s">
        <v>695</v>
      </c>
      <c r="G1353" t="s">
        <v>846</v>
      </c>
      <c r="H1353" t="s">
        <v>2445</v>
      </c>
      <c r="I1353" t="s">
        <v>2446</v>
      </c>
      <c r="J1353" t="s">
        <v>1120</v>
      </c>
      <c r="K1353" t="s">
        <v>1121</v>
      </c>
      <c r="L1353" t="s">
        <v>3723</v>
      </c>
      <c r="M1353" t="s">
        <v>885</v>
      </c>
      <c r="N1353" t="s">
        <v>2445</v>
      </c>
      <c r="O1353" t="s">
        <v>2446</v>
      </c>
      <c r="P1353" t="s">
        <v>4059</v>
      </c>
      <c r="Q1353" t="s">
        <v>4096</v>
      </c>
      <c r="R1353">
        <v>2017</v>
      </c>
      <c r="S1353" t="s">
        <v>4094</v>
      </c>
      <c r="T1353" t="s">
        <v>4095</v>
      </c>
      <c r="U1353">
        <v>2.42</v>
      </c>
      <c r="V1353" t="s">
        <v>1138</v>
      </c>
      <c r="W1353" t="s">
        <v>1127</v>
      </c>
      <c r="Y1353">
        <v>1</v>
      </c>
      <c r="AA1353">
        <v>0</v>
      </c>
      <c r="AB1353">
        <v>0</v>
      </c>
      <c r="AD1353">
        <v>0</v>
      </c>
      <c r="AE1353">
        <v>0</v>
      </c>
      <c r="AF1353">
        <v>582214</v>
      </c>
      <c r="AG1353">
        <v>582214</v>
      </c>
    </row>
    <row r="1354" spans="1:33" hidden="1" x14ac:dyDescent="0.25">
      <c r="A1354" t="s">
        <v>1723</v>
      </c>
      <c r="B1354" t="s">
        <v>695</v>
      </c>
      <c r="C1354" t="s">
        <v>163</v>
      </c>
      <c r="D1354" t="s">
        <v>1117</v>
      </c>
      <c r="E1354">
        <v>2016</v>
      </c>
      <c r="F1354" t="s">
        <v>695</v>
      </c>
      <c r="G1354" t="s">
        <v>846</v>
      </c>
      <c r="H1354" t="s">
        <v>2445</v>
      </c>
      <c r="I1354" t="s">
        <v>2446</v>
      </c>
      <c r="J1354" t="s">
        <v>1120</v>
      </c>
      <c r="K1354" t="s">
        <v>1121</v>
      </c>
      <c r="L1354" t="s">
        <v>3723</v>
      </c>
      <c r="M1354" t="s">
        <v>885</v>
      </c>
      <c r="N1354" t="s">
        <v>2445</v>
      </c>
      <c r="O1354" t="s">
        <v>2446</v>
      </c>
      <c r="P1354" t="s">
        <v>1083</v>
      </c>
      <c r="Q1354" t="s">
        <v>4097</v>
      </c>
      <c r="R1354">
        <v>2017</v>
      </c>
      <c r="S1354" t="s">
        <v>4094</v>
      </c>
      <c r="T1354" t="s">
        <v>4095</v>
      </c>
      <c r="U1354">
        <v>6.44</v>
      </c>
      <c r="V1354" t="s">
        <v>1126</v>
      </c>
      <c r="W1354" t="s">
        <v>1127</v>
      </c>
      <c r="Y1354">
        <v>1</v>
      </c>
      <c r="AA1354">
        <v>0</v>
      </c>
      <c r="AB1354">
        <v>0</v>
      </c>
      <c r="AD1354">
        <v>0</v>
      </c>
      <c r="AE1354">
        <v>0</v>
      </c>
      <c r="AF1354">
        <v>692501</v>
      </c>
      <c r="AG1354">
        <v>692501</v>
      </c>
    </row>
    <row r="1355" spans="1:33" hidden="1" x14ac:dyDescent="0.25">
      <c r="A1355" t="s">
        <v>1723</v>
      </c>
      <c r="B1355" t="s">
        <v>695</v>
      </c>
      <c r="C1355" t="s">
        <v>163</v>
      </c>
      <c r="D1355" t="s">
        <v>1117</v>
      </c>
      <c r="E1355">
        <v>2016</v>
      </c>
      <c r="F1355" t="s">
        <v>695</v>
      </c>
      <c r="G1355" t="s">
        <v>846</v>
      </c>
      <c r="H1355" t="s">
        <v>2445</v>
      </c>
      <c r="I1355" t="s">
        <v>2446</v>
      </c>
      <c r="J1355" t="s">
        <v>1120</v>
      </c>
      <c r="K1355" t="s">
        <v>1121</v>
      </c>
      <c r="L1355" t="s">
        <v>3723</v>
      </c>
      <c r="M1355" t="s">
        <v>885</v>
      </c>
      <c r="N1355" t="s">
        <v>2445</v>
      </c>
      <c r="O1355" t="s">
        <v>2446</v>
      </c>
      <c r="P1355" t="s">
        <v>4059</v>
      </c>
      <c r="Q1355" t="s">
        <v>4098</v>
      </c>
      <c r="R1355">
        <v>2017</v>
      </c>
      <c r="S1355" t="s">
        <v>4094</v>
      </c>
      <c r="T1355" t="s">
        <v>4095</v>
      </c>
      <c r="U1355">
        <v>2.5499999999999998</v>
      </c>
      <c r="V1355" t="s">
        <v>1138</v>
      </c>
      <c r="W1355" t="s">
        <v>1127</v>
      </c>
      <c r="Y1355">
        <v>1</v>
      </c>
      <c r="AA1355">
        <v>0</v>
      </c>
      <c r="AB1355">
        <v>0</v>
      </c>
      <c r="AD1355">
        <v>0</v>
      </c>
      <c r="AE1355">
        <v>0</v>
      </c>
      <c r="AF1355">
        <v>692352</v>
      </c>
      <c r="AG1355">
        <v>692352</v>
      </c>
    </row>
    <row r="1356" spans="1:33" hidden="1" x14ac:dyDescent="0.25">
      <c r="A1356" t="s">
        <v>1723</v>
      </c>
      <c r="B1356" t="s">
        <v>695</v>
      </c>
      <c r="C1356" t="s">
        <v>163</v>
      </c>
      <c r="D1356" t="s">
        <v>1117</v>
      </c>
      <c r="E1356">
        <v>2016</v>
      </c>
      <c r="F1356" t="s">
        <v>695</v>
      </c>
      <c r="G1356" t="s">
        <v>846</v>
      </c>
      <c r="H1356" t="s">
        <v>2445</v>
      </c>
      <c r="I1356" t="s">
        <v>2446</v>
      </c>
      <c r="J1356" t="s">
        <v>1120</v>
      </c>
      <c r="K1356" t="s">
        <v>1121</v>
      </c>
      <c r="L1356" t="s">
        <v>3203</v>
      </c>
      <c r="M1356" t="s">
        <v>893</v>
      </c>
      <c r="N1356" t="s">
        <v>2445</v>
      </c>
      <c r="O1356" t="s">
        <v>2446</v>
      </c>
      <c r="P1356" t="s">
        <v>1083</v>
      </c>
      <c r="Q1356" t="s">
        <v>4099</v>
      </c>
      <c r="R1356">
        <v>2017</v>
      </c>
      <c r="S1356" t="s">
        <v>2206</v>
      </c>
      <c r="T1356" t="s">
        <v>2206</v>
      </c>
      <c r="U1356">
        <v>6.5</v>
      </c>
      <c r="V1356" t="s">
        <v>1138</v>
      </c>
      <c r="W1356" t="s">
        <v>1153</v>
      </c>
      <c r="Y1356">
        <v>1</v>
      </c>
      <c r="Z1356" t="s">
        <v>1132</v>
      </c>
      <c r="AA1356">
        <v>24525</v>
      </c>
      <c r="AB1356">
        <v>125</v>
      </c>
      <c r="AD1356">
        <v>0</v>
      </c>
      <c r="AE1356">
        <v>0</v>
      </c>
      <c r="AF1356">
        <v>25399</v>
      </c>
      <c r="AG1356">
        <v>50049</v>
      </c>
    </row>
    <row r="1357" spans="1:33" hidden="1" x14ac:dyDescent="0.25">
      <c r="A1357" t="s">
        <v>1723</v>
      </c>
      <c r="B1357" t="s">
        <v>695</v>
      </c>
      <c r="C1357" t="s">
        <v>163</v>
      </c>
      <c r="D1357" t="s">
        <v>1117</v>
      </c>
      <c r="E1357">
        <v>2016</v>
      </c>
      <c r="F1357" t="s">
        <v>695</v>
      </c>
      <c r="G1357" t="s">
        <v>846</v>
      </c>
      <c r="H1357" t="s">
        <v>2445</v>
      </c>
      <c r="I1357" t="s">
        <v>2446</v>
      </c>
      <c r="J1357" t="s">
        <v>1120</v>
      </c>
      <c r="K1357" t="s">
        <v>1121</v>
      </c>
      <c r="L1357" t="s">
        <v>3203</v>
      </c>
      <c r="M1357" t="s">
        <v>893</v>
      </c>
      <c r="N1357" t="s">
        <v>2445</v>
      </c>
      <c r="O1357" t="s">
        <v>2446</v>
      </c>
      <c r="P1357" t="s">
        <v>1083</v>
      </c>
      <c r="Q1357" t="s">
        <v>4100</v>
      </c>
      <c r="R1357">
        <v>2017</v>
      </c>
      <c r="S1357" t="s">
        <v>2206</v>
      </c>
      <c r="T1357" t="s">
        <v>2206</v>
      </c>
      <c r="U1357">
        <v>6.5</v>
      </c>
      <c r="V1357" t="s">
        <v>1138</v>
      </c>
      <c r="W1357" t="s">
        <v>1153</v>
      </c>
      <c r="Y1357">
        <v>1</v>
      </c>
      <c r="Z1357" t="s">
        <v>1132</v>
      </c>
      <c r="AA1357">
        <v>26394</v>
      </c>
      <c r="AB1357">
        <v>134</v>
      </c>
      <c r="AD1357">
        <v>0</v>
      </c>
      <c r="AE1357">
        <v>0</v>
      </c>
      <c r="AF1357">
        <v>27334</v>
      </c>
      <c r="AG1357">
        <v>53862</v>
      </c>
    </row>
    <row r="1358" spans="1:33" hidden="1" x14ac:dyDescent="0.25">
      <c r="A1358" t="s">
        <v>1723</v>
      </c>
      <c r="B1358" t="s">
        <v>695</v>
      </c>
      <c r="C1358" t="s">
        <v>163</v>
      </c>
      <c r="D1358" t="s">
        <v>1117</v>
      </c>
      <c r="E1358">
        <v>2016</v>
      </c>
      <c r="F1358" t="s">
        <v>695</v>
      </c>
      <c r="G1358" t="s">
        <v>846</v>
      </c>
      <c r="H1358" t="s">
        <v>2445</v>
      </c>
      <c r="I1358" t="s">
        <v>2446</v>
      </c>
      <c r="J1358" t="s">
        <v>1120</v>
      </c>
      <c r="K1358" t="s">
        <v>1121</v>
      </c>
      <c r="L1358" t="s">
        <v>3203</v>
      </c>
      <c r="M1358" t="s">
        <v>893</v>
      </c>
      <c r="N1358" t="s">
        <v>2445</v>
      </c>
      <c r="O1358" t="s">
        <v>2446</v>
      </c>
      <c r="P1358" t="s">
        <v>1083</v>
      </c>
      <c r="Q1358" t="s">
        <v>4101</v>
      </c>
      <c r="R1358">
        <v>2017</v>
      </c>
      <c r="S1358" t="s">
        <v>2206</v>
      </c>
      <c r="T1358" t="s">
        <v>2206</v>
      </c>
      <c r="U1358">
        <v>6.5</v>
      </c>
      <c r="V1358" t="s">
        <v>1138</v>
      </c>
      <c r="W1358" t="s">
        <v>1153</v>
      </c>
      <c r="Y1358">
        <v>1</v>
      </c>
      <c r="Z1358" t="s">
        <v>1132</v>
      </c>
      <c r="AA1358">
        <v>25565</v>
      </c>
      <c r="AB1358">
        <v>130</v>
      </c>
      <c r="AD1358">
        <v>0</v>
      </c>
      <c r="AE1358">
        <v>0</v>
      </c>
      <c r="AF1358">
        <v>26476</v>
      </c>
      <c r="AG1358">
        <v>52171</v>
      </c>
    </row>
    <row r="1359" spans="1:33" hidden="1" x14ac:dyDescent="0.25">
      <c r="A1359" t="s">
        <v>1723</v>
      </c>
      <c r="B1359" t="s">
        <v>695</v>
      </c>
      <c r="C1359" t="s">
        <v>163</v>
      </c>
      <c r="D1359" t="s">
        <v>1117</v>
      </c>
      <c r="E1359">
        <v>2016</v>
      </c>
      <c r="F1359" t="s">
        <v>695</v>
      </c>
      <c r="G1359" t="s">
        <v>846</v>
      </c>
      <c r="H1359" t="s">
        <v>2445</v>
      </c>
      <c r="I1359" t="s">
        <v>2446</v>
      </c>
      <c r="J1359" t="s">
        <v>1120</v>
      </c>
      <c r="K1359" t="s">
        <v>1121</v>
      </c>
      <c r="L1359" t="s">
        <v>3203</v>
      </c>
      <c r="M1359" t="s">
        <v>893</v>
      </c>
      <c r="N1359" t="s">
        <v>2445</v>
      </c>
      <c r="O1359" t="s">
        <v>2446</v>
      </c>
      <c r="P1359" t="s">
        <v>1083</v>
      </c>
      <c r="Q1359" t="s">
        <v>4102</v>
      </c>
      <c r="R1359">
        <v>2017</v>
      </c>
      <c r="S1359" t="s">
        <v>2206</v>
      </c>
      <c r="T1359" t="s">
        <v>2206</v>
      </c>
      <c r="U1359">
        <v>6.5</v>
      </c>
      <c r="V1359" t="s">
        <v>1138</v>
      </c>
      <c r="W1359" t="s">
        <v>1153</v>
      </c>
      <c r="Y1359">
        <v>1</v>
      </c>
      <c r="Z1359" t="s">
        <v>1132</v>
      </c>
      <c r="AA1359">
        <v>23210</v>
      </c>
      <c r="AB1359">
        <v>118</v>
      </c>
      <c r="AD1359">
        <v>0</v>
      </c>
      <c r="AE1359">
        <v>0</v>
      </c>
      <c r="AF1359">
        <v>24038</v>
      </c>
      <c r="AG1359">
        <v>47366</v>
      </c>
    </row>
    <row r="1360" spans="1:33" x14ac:dyDescent="0.25">
      <c r="A1360" t="s">
        <v>1723</v>
      </c>
      <c r="B1360" t="s">
        <v>695</v>
      </c>
      <c r="C1360" t="s">
        <v>163</v>
      </c>
      <c r="D1360" t="s">
        <v>1117</v>
      </c>
      <c r="E1360">
        <v>2004</v>
      </c>
      <c r="F1360" t="s">
        <v>702</v>
      </c>
      <c r="G1360" t="s">
        <v>846</v>
      </c>
      <c r="H1360" t="s">
        <v>2445</v>
      </c>
      <c r="I1360" t="s">
        <v>2446</v>
      </c>
      <c r="J1360" t="s">
        <v>1120</v>
      </c>
      <c r="K1360" t="s">
        <v>1121</v>
      </c>
      <c r="L1360" t="s">
        <v>1081</v>
      </c>
      <c r="M1360" t="s">
        <v>888</v>
      </c>
      <c r="N1360" t="s">
        <v>2445</v>
      </c>
      <c r="O1360" t="s">
        <v>2446</v>
      </c>
      <c r="P1360" t="s">
        <v>1083</v>
      </c>
      <c r="Q1360" t="s">
        <v>4103</v>
      </c>
      <c r="R1360">
        <v>2005</v>
      </c>
      <c r="S1360" t="s">
        <v>4104</v>
      </c>
      <c r="T1360" t="s">
        <v>4104</v>
      </c>
      <c r="U1360">
        <v>9.3000000000000007</v>
      </c>
      <c r="V1360" t="s">
        <v>1138</v>
      </c>
      <c r="W1360" t="s">
        <v>1127</v>
      </c>
      <c r="X1360" t="s">
        <v>2049</v>
      </c>
      <c r="Y1360">
        <v>1</v>
      </c>
      <c r="AA1360">
        <v>0</v>
      </c>
      <c r="AB1360">
        <v>0</v>
      </c>
      <c r="AD1360">
        <v>0</v>
      </c>
      <c r="AE1360">
        <v>0</v>
      </c>
      <c r="AF1360">
        <v>81259</v>
      </c>
      <c r="AG1360">
        <v>81259</v>
      </c>
    </row>
    <row r="1361" spans="1:33" x14ac:dyDescent="0.25">
      <c r="A1361" t="s">
        <v>1723</v>
      </c>
      <c r="B1361" t="s">
        <v>695</v>
      </c>
      <c r="C1361" t="s">
        <v>163</v>
      </c>
      <c r="D1361" t="s">
        <v>1117</v>
      </c>
      <c r="E1361">
        <v>2004</v>
      </c>
      <c r="F1361" t="s">
        <v>702</v>
      </c>
      <c r="G1361" t="s">
        <v>846</v>
      </c>
      <c r="H1361" t="s">
        <v>2445</v>
      </c>
      <c r="I1361" t="s">
        <v>2446</v>
      </c>
      <c r="J1361" t="s">
        <v>1120</v>
      </c>
      <c r="K1361" t="s">
        <v>1121</v>
      </c>
      <c r="L1361" t="s">
        <v>993</v>
      </c>
      <c r="M1361" t="s">
        <v>702</v>
      </c>
      <c r="N1361" t="s">
        <v>2445</v>
      </c>
      <c r="O1361" t="s">
        <v>2446</v>
      </c>
      <c r="P1361" t="s">
        <v>1002</v>
      </c>
      <c r="Q1361" t="s">
        <v>4105</v>
      </c>
      <c r="R1361">
        <v>2005</v>
      </c>
      <c r="S1361" t="s">
        <v>4106</v>
      </c>
      <c r="T1361" t="s">
        <v>4107</v>
      </c>
      <c r="U1361">
        <v>7.1</v>
      </c>
      <c r="V1361" t="s">
        <v>1126</v>
      </c>
      <c r="W1361" t="s">
        <v>1127</v>
      </c>
      <c r="X1361" t="s">
        <v>4108</v>
      </c>
      <c r="Y1361">
        <v>1</v>
      </c>
      <c r="AA1361">
        <v>0</v>
      </c>
      <c r="AB1361">
        <v>0</v>
      </c>
      <c r="AD1361">
        <v>0</v>
      </c>
      <c r="AE1361">
        <v>0</v>
      </c>
      <c r="AF1361">
        <v>123948</v>
      </c>
      <c r="AG1361">
        <v>123948</v>
      </c>
    </row>
    <row r="1362" spans="1:33" x14ac:dyDescent="0.25">
      <c r="A1362" t="s">
        <v>1723</v>
      </c>
      <c r="B1362" t="s">
        <v>695</v>
      </c>
      <c r="C1362" t="s">
        <v>163</v>
      </c>
      <c r="D1362" t="s">
        <v>1117</v>
      </c>
      <c r="E1362">
        <v>2003</v>
      </c>
      <c r="F1362" t="s">
        <v>702</v>
      </c>
      <c r="G1362" t="s">
        <v>846</v>
      </c>
      <c r="H1362" t="s">
        <v>2445</v>
      </c>
      <c r="I1362" t="s">
        <v>2446</v>
      </c>
      <c r="J1362" t="s">
        <v>1120</v>
      </c>
      <c r="K1362" t="s">
        <v>1121</v>
      </c>
      <c r="L1362" t="s">
        <v>1081</v>
      </c>
      <c r="M1362" t="s">
        <v>888</v>
      </c>
      <c r="N1362" t="s">
        <v>2445</v>
      </c>
      <c r="O1362" t="s">
        <v>2446</v>
      </c>
      <c r="P1362" t="s">
        <v>1083</v>
      </c>
      <c r="Q1362" t="s">
        <v>4109</v>
      </c>
      <c r="R1362">
        <v>2004</v>
      </c>
      <c r="S1362" t="s">
        <v>3934</v>
      </c>
      <c r="T1362" t="s">
        <v>3934</v>
      </c>
      <c r="U1362">
        <v>5.66</v>
      </c>
      <c r="V1362" t="s">
        <v>1138</v>
      </c>
      <c r="W1362" t="s">
        <v>1127</v>
      </c>
      <c r="X1362" t="s">
        <v>4110</v>
      </c>
      <c r="Y1362">
        <v>1</v>
      </c>
      <c r="AA1362">
        <v>0</v>
      </c>
      <c r="AB1362">
        <v>0</v>
      </c>
      <c r="AD1362">
        <v>0</v>
      </c>
      <c r="AE1362">
        <v>0</v>
      </c>
      <c r="AF1362">
        <v>92297</v>
      </c>
      <c r="AG1362">
        <v>92297</v>
      </c>
    </row>
    <row r="1363" spans="1:33" x14ac:dyDescent="0.25">
      <c r="A1363" t="s">
        <v>1723</v>
      </c>
      <c r="B1363" t="s">
        <v>695</v>
      </c>
      <c r="C1363" t="s">
        <v>163</v>
      </c>
      <c r="D1363" t="s">
        <v>1117</v>
      </c>
      <c r="E1363">
        <v>2003</v>
      </c>
      <c r="F1363" t="s">
        <v>702</v>
      </c>
      <c r="G1363" t="s">
        <v>846</v>
      </c>
      <c r="H1363" t="s">
        <v>2445</v>
      </c>
      <c r="I1363" t="s">
        <v>2446</v>
      </c>
      <c r="J1363" t="s">
        <v>1120</v>
      </c>
      <c r="K1363" t="s">
        <v>1121</v>
      </c>
      <c r="L1363" t="s">
        <v>1081</v>
      </c>
      <c r="M1363" t="s">
        <v>888</v>
      </c>
      <c r="N1363" t="s">
        <v>2445</v>
      </c>
      <c r="O1363" t="s">
        <v>2446</v>
      </c>
      <c r="P1363" t="s">
        <v>1083</v>
      </c>
      <c r="Q1363" t="s">
        <v>4111</v>
      </c>
      <c r="R1363">
        <v>2004</v>
      </c>
      <c r="S1363" t="s">
        <v>2561</v>
      </c>
      <c r="T1363" t="s">
        <v>2561</v>
      </c>
      <c r="U1363">
        <v>10</v>
      </c>
      <c r="V1363" t="s">
        <v>1138</v>
      </c>
      <c r="W1363" t="s">
        <v>1127</v>
      </c>
      <c r="X1363" t="s">
        <v>4112</v>
      </c>
      <c r="Y1363">
        <v>1</v>
      </c>
      <c r="AA1363">
        <v>0</v>
      </c>
      <c r="AB1363">
        <v>0</v>
      </c>
      <c r="AD1363">
        <v>0</v>
      </c>
      <c r="AE1363">
        <v>0</v>
      </c>
      <c r="AF1363">
        <v>72621</v>
      </c>
      <c r="AG1363">
        <v>72621</v>
      </c>
    </row>
    <row r="1364" spans="1:33" hidden="1" x14ac:dyDescent="0.25">
      <c r="A1364" t="s">
        <v>1723</v>
      </c>
      <c r="B1364" t="s">
        <v>695</v>
      </c>
      <c r="C1364" t="s">
        <v>163</v>
      </c>
      <c r="D1364" t="s">
        <v>1117</v>
      </c>
      <c r="E1364">
        <v>2017</v>
      </c>
      <c r="F1364" t="s">
        <v>695</v>
      </c>
      <c r="G1364" t="s">
        <v>846</v>
      </c>
      <c r="H1364" t="s">
        <v>2445</v>
      </c>
      <c r="I1364" t="s">
        <v>2446</v>
      </c>
      <c r="J1364" t="s">
        <v>1120</v>
      </c>
      <c r="K1364" t="s">
        <v>1121</v>
      </c>
      <c r="L1364" t="s">
        <v>3723</v>
      </c>
      <c r="M1364" t="s">
        <v>885</v>
      </c>
      <c r="N1364" t="s">
        <v>2445</v>
      </c>
      <c r="O1364" t="s">
        <v>2446</v>
      </c>
      <c r="P1364" t="s">
        <v>1083</v>
      </c>
      <c r="Q1364" t="s">
        <v>4113</v>
      </c>
      <c r="R1364">
        <v>2018</v>
      </c>
      <c r="S1364" t="s">
        <v>4114</v>
      </c>
      <c r="T1364" t="s">
        <v>2214</v>
      </c>
      <c r="U1364">
        <v>8</v>
      </c>
      <c r="V1364" t="s">
        <v>1138</v>
      </c>
      <c r="W1364" t="s">
        <v>1127</v>
      </c>
      <c r="Y1364">
        <v>1</v>
      </c>
      <c r="AA1364">
        <v>0</v>
      </c>
      <c r="AB1364">
        <v>0</v>
      </c>
      <c r="AD1364">
        <v>0</v>
      </c>
      <c r="AE1364">
        <v>0</v>
      </c>
      <c r="AF1364">
        <v>635951</v>
      </c>
      <c r="AG1364">
        <v>635951</v>
      </c>
    </row>
    <row r="1365" spans="1:33" hidden="1" x14ac:dyDescent="0.25">
      <c r="A1365" t="s">
        <v>1723</v>
      </c>
      <c r="B1365" t="s">
        <v>695</v>
      </c>
      <c r="C1365" t="s">
        <v>163</v>
      </c>
      <c r="D1365" t="s">
        <v>1117</v>
      </c>
      <c r="E1365">
        <v>2017</v>
      </c>
      <c r="F1365" t="s">
        <v>695</v>
      </c>
      <c r="G1365" t="s">
        <v>846</v>
      </c>
      <c r="H1365" t="s">
        <v>2445</v>
      </c>
      <c r="I1365" t="s">
        <v>2446</v>
      </c>
      <c r="J1365" t="s">
        <v>1120</v>
      </c>
      <c r="K1365" t="s">
        <v>1121</v>
      </c>
      <c r="L1365" t="s">
        <v>3723</v>
      </c>
      <c r="M1365" t="s">
        <v>885</v>
      </c>
      <c r="N1365" t="s">
        <v>2445</v>
      </c>
      <c r="O1365" t="s">
        <v>2446</v>
      </c>
      <c r="P1365" t="s">
        <v>1083</v>
      </c>
      <c r="Q1365" t="s">
        <v>4115</v>
      </c>
      <c r="R1365">
        <v>2018</v>
      </c>
      <c r="S1365" t="s">
        <v>4114</v>
      </c>
      <c r="T1365" t="s">
        <v>2214</v>
      </c>
      <c r="U1365">
        <v>3.26</v>
      </c>
      <c r="V1365" t="s">
        <v>1138</v>
      </c>
      <c r="W1365" t="s">
        <v>1127</v>
      </c>
      <c r="Y1365">
        <v>1</v>
      </c>
      <c r="AA1365">
        <v>0</v>
      </c>
      <c r="AB1365">
        <v>0</v>
      </c>
      <c r="AD1365">
        <v>0</v>
      </c>
      <c r="AE1365">
        <v>0</v>
      </c>
      <c r="AF1365">
        <v>666635</v>
      </c>
      <c r="AG1365">
        <v>666635</v>
      </c>
    </row>
    <row r="1366" spans="1:33" hidden="1" x14ac:dyDescent="0.25">
      <c r="A1366" t="s">
        <v>1723</v>
      </c>
      <c r="B1366" t="s">
        <v>695</v>
      </c>
      <c r="C1366" t="s">
        <v>163</v>
      </c>
      <c r="D1366" t="s">
        <v>1117</v>
      </c>
      <c r="E1366">
        <v>2017</v>
      </c>
      <c r="F1366" t="s">
        <v>695</v>
      </c>
      <c r="G1366" t="s">
        <v>846</v>
      </c>
      <c r="H1366" t="s">
        <v>2445</v>
      </c>
      <c r="I1366" t="s">
        <v>2446</v>
      </c>
      <c r="J1366" t="s">
        <v>1120</v>
      </c>
      <c r="K1366" t="s">
        <v>1121</v>
      </c>
      <c r="L1366" t="s">
        <v>3723</v>
      </c>
      <c r="M1366" t="s">
        <v>885</v>
      </c>
      <c r="N1366" t="s">
        <v>2445</v>
      </c>
      <c r="O1366" t="s">
        <v>2446</v>
      </c>
      <c r="P1366" t="s">
        <v>1083</v>
      </c>
      <c r="Q1366" t="s">
        <v>4116</v>
      </c>
      <c r="R1366">
        <v>2018</v>
      </c>
      <c r="S1366" t="s">
        <v>4114</v>
      </c>
      <c r="T1366" t="s">
        <v>2214</v>
      </c>
      <c r="U1366">
        <v>8</v>
      </c>
      <c r="V1366" t="s">
        <v>1126</v>
      </c>
      <c r="W1366" t="s">
        <v>1127</v>
      </c>
      <c r="Y1366">
        <v>1</v>
      </c>
      <c r="AA1366">
        <v>0</v>
      </c>
      <c r="AB1366">
        <v>0</v>
      </c>
      <c r="AD1366">
        <v>0</v>
      </c>
      <c r="AE1366">
        <v>0</v>
      </c>
      <c r="AF1366">
        <v>634926</v>
      </c>
      <c r="AG1366">
        <v>634926</v>
      </c>
    </row>
    <row r="1367" spans="1:33" hidden="1" x14ac:dyDescent="0.25">
      <c r="A1367" t="s">
        <v>1723</v>
      </c>
      <c r="B1367" t="s">
        <v>695</v>
      </c>
      <c r="C1367" t="s">
        <v>163</v>
      </c>
      <c r="D1367" t="s">
        <v>1117</v>
      </c>
      <c r="E1367">
        <v>2017</v>
      </c>
      <c r="F1367" t="s">
        <v>695</v>
      </c>
      <c r="G1367" t="s">
        <v>846</v>
      </c>
      <c r="H1367" t="s">
        <v>2445</v>
      </c>
      <c r="I1367" t="s">
        <v>2446</v>
      </c>
      <c r="J1367" t="s">
        <v>1120</v>
      </c>
      <c r="K1367" t="s">
        <v>1121</v>
      </c>
      <c r="L1367" t="s">
        <v>3723</v>
      </c>
      <c r="M1367" t="s">
        <v>885</v>
      </c>
      <c r="N1367" t="s">
        <v>2445</v>
      </c>
      <c r="O1367" t="s">
        <v>2446</v>
      </c>
      <c r="P1367" t="s">
        <v>1083</v>
      </c>
      <c r="Q1367" t="s">
        <v>4117</v>
      </c>
      <c r="R1367">
        <v>2018</v>
      </c>
      <c r="S1367" t="s">
        <v>4114</v>
      </c>
      <c r="T1367" t="s">
        <v>2214</v>
      </c>
      <c r="U1367">
        <v>3.3</v>
      </c>
      <c r="V1367" t="s">
        <v>1138</v>
      </c>
      <c r="W1367" t="s">
        <v>1127</v>
      </c>
      <c r="Y1367">
        <v>1</v>
      </c>
      <c r="AA1367">
        <v>0</v>
      </c>
      <c r="AB1367">
        <v>0</v>
      </c>
      <c r="AD1367">
        <v>0</v>
      </c>
      <c r="AE1367">
        <v>0</v>
      </c>
      <c r="AF1367">
        <v>670794</v>
      </c>
      <c r="AG1367">
        <v>670794</v>
      </c>
    </row>
    <row r="1368" spans="1:33" hidden="1" x14ac:dyDescent="0.25">
      <c r="A1368" t="s">
        <v>1723</v>
      </c>
      <c r="B1368" t="s">
        <v>695</v>
      </c>
      <c r="C1368" t="s">
        <v>163</v>
      </c>
      <c r="D1368" t="s">
        <v>1117</v>
      </c>
      <c r="E1368">
        <v>2017</v>
      </c>
      <c r="F1368" t="s">
        <v>695</v>
      </c>
      <c r="G1368" t="s">
        <v>846</v>
      </c>
      <c r="H1368" t="s">
        <v>2445</v>
      </c>
      <c r="I1368" t="s">
        <v>2446</v>
      </c>
      <c r="J1368" t="s">
        <v>1120</v>
      </c>
      <c r="K1368" t="s">
        <v>1121</v>
      </c>
      <c r="L1368" t="s">
        <v>3203</v>
      </c>
      <c r="M1368" t="s">
        <v>893</v>
      </c>
      <c r="N1368" t="s">
        <v>2445</v>
      </c>
      <c r="O1368" t="s">
        <v>2446</v>
      </c>
      <c r="P1368" t="s">
        <v>1083</v>
      </c>
      <c r="Q1368" t="s">
        <v>4118</v>
      </c>
      <c r="R1368">
        <v>2018</v>
      </c>
      <c r="S1368" t="s">
        <v>4119</v>
      </c>
      <c r="T1368" t="s">
        <v>4119</v>
      </c>
      <c r="U1368">
        <v>6.5</v>
      </c>
      <c r="V1368" t="s">
        <v>1138</v>
      </c>
      <c r="W1368" t="s">
        <v>1153</v>
      </c>
      <c r="Y1368">
        <v>1</v>
      </c>
      <c r="Z1368" t="s">
        <v>1132</v>
      </c>
      <c r="AA1368">
        <v>50209</v>
      </c>
      <c r="AB1368">
        <v>386</v>
      </c>
      <c r="AD1368">
        <v>0</v>
      </c>
      <c r="AE1368">
        <v>0</v>
      </c>
      <c r="AF1368">
        <v>168347</v>
      </c>
      <c r="AG1368">
        <v>218942</v>
      </c>
    </row>
    <row r="1369" spans="1:33" hidden="1" x14ac:dyDescent="0.25">
      <c r="A1369" t="s">
        <v>1723</v>
      </c>
      <c r="B1369" t="s">
        <v>695</v>
      </c>
      <c r="C1369" t="s">
        <v>163</v>
      </c>
      <c r="D1369" t="s">
        <v>1117</v>
      </c>
      <c r="E1369">
        <v>2017</v>
      </c>
      <c r="F1369" t="s">
        <v>695</v>
      </c>
      <c r="G1369" t="s">
        <v>846</v>
      </c>
      <c r="H1369" t="s">
        <v>2445</v>
      </c>
      <c r="I1369" t="s">
        <v>2446</v>
      </c>
      <c r="J1369" t="s">
        <v>1120</v>
      </c>
      <c r="K1369" t="s">
        <v>1121</v>
      </c>
      <c r="L1369" t="s">
        <v>3203</v>
      </c>
      <c r="M1369" t="s">
        <v>893</v>
      </c>
      <c r="N1369" t="s">
        <v>2445</v>
      </c>
      <c r="O1369" t="s">
        <v>2446</v>
      </c>
      <c r="P1369" t="s">
        <v>1083</v>
      </c>
      <c r="Q1369" t="s">
        <v>4120</v>
      </c>
      <c r="R1369">
        <v>2018</v>
      </c>
      <c r="S1369" t="s">
        <v>4121</v>
      </c>
      <c r="T1369" t="s">
        <v>4121</v>
      </c>
      <c r="U1369">
        <v>8.4</v>
      </c>
      <c r="V1369" t="s">
        <v>1138</v>
      </c>
      <c r="W1369" t="s">
        <v>1153</v>
      </c>
      <c r="Y1369">
        <v>1</v>
      </c>
      <c r="Z1369" t="s">
        <v>1132</v>
      </c>
      <c r="AA1369">
        <v>51272</v>
      </c>
      <c r="AB1369">
        <v>510</v>
      </c>
      <c r="AD1369">
        <v>0</v>
      </c>
      <c r="AE1369">
        <v>0</v>
      </c>
      <c r="AF1369">
        <v>237919</v>
      </c>
      <c r="AG1369">
        <v>289701</v>
      </c>
    </row>
    <row r="1370" spans="1:33" x14ac:dyDescent="0.25">
      <c r="A1370" t="s">
        <v>1723</v>
      </c>
      <c r="B1370" t="s">
        <v>695</v>
      </c>
      <c r="C1370" t="s">
        <v>163</v>
      </c>
      <c r="D1370" t="s">
        <v>1117</v>
      </c>
      <c r="E1370">
        <v>2003</v>
      </c>
      <c r="F1370" t="s">
        <v>702</v>
      </c>
      <c r="G1370" t="s">
        <v>846</v>
      </c>
      <c r="H1370" t="s">
        <v>2445</v>
      </c>
      <c r="I1370" t="s">
        <v>2446</v>
      </c>
      <c r="J1370" t="s">
        <v>1120</v>
      </c>
      <c r="K1370" t="s">
        <v>1121</v>
      </c>
      <c r="L1370" t="s">
        <v>993</v>
      </c>
      <c r="M1370" t="s">
        <v>702</v>
      </c>
      <c r="N1370" t="s">
        <v>2445</v>
      </c>
      <c r="O1370" t="s">
        <v>2446</v>
      </c>
      <c r="P1370" t="s">
        <v>1002</v>
      </c>
      <c r="Q1370" t="s">
        <v>4122</v>
      </c>
      <c r="R1370">
        <v>2004</v>
      </c>
      <c r="S1370" t="s">
        <v>4123</v>
      </c>
      <c r="T1370" t="s">
        <v>2420</v>
      </c>
      <c r="U1370">
        <v>7.1</v>
      </c>
      <c r="V1370" t="s">
        <v>1126</v>
      </c>
      <c r="W1370" t="s">
        <v>1127</v>
      </c>
      <c r="Y1370">
        <v>1</v>
      </c>
      <c r="AA1370">
        <v>0</v>
      </c>
      <c r="AB1370">
        <v>0</v>
      </c>
      <c r="AD1370">
        <v>0</v>
      </c>
      <c r="AE1370">
        <v>0</v>
      </c>
      <c r="AF1370">
        <v>424788</v>
      </c>
      <c r="AG1370">
        <v>424788</v>
      </c>
    </row>
    <row r="1371" spans="1:33" x14ac:dyDescent="0.25">
      <c r="A1371" t="s">
        <v>1723</v>
      </c>
      <c r="B1371" t="s">
        <v>695</v>
      </c>
      <c r="C1371" t="s">
        <v>163</v>
      </c>
      <c r="D1371" t="s">
        <v>1117</v>
      </c>
      <c r="E1371">
        <v>2002</v>
      </c>
      <c r="F1371" t="s">
        <v>702</v>
      </c>
      <c r="G1371" t="s">
        <v>846</v>
      </c>
      <c r="H1371" t="s">
        <v>2445</v>
      </c>
      <c r="I1371" t="s">
        <v>2446</v>
      </c>
      <c r="J1371" t="s">
        <v>1120</v>
      </c>
      <c r="K1371" t="s">
        <v>1121</v>
      </c>
      <c r="L1371" t="s">
        <v>1081</v>
      </c>
      <c r="M1371" t="s">
        <v>888</v>
      </c>
      <c r="N1371" t="s">
        <v>2445</v>
      </c>
      <c r="O1371" t="s">
        <v>2446</v>
      </c>
      <c r="P1371" t="s">
        <v>1083</v>
      </c>
      <c r="Q1371" t="s">
        <v>4124</v>
      </c>
      <c r="R1371">
        <v>2003</v>
      </c>
      <c r="S1371" t="s">
        <v>4125</v>
      </c>
      <c r="T1371" t="s">
        <v>2044</v>
      </c>
      <c r="U1371">
        <v>10.73</v>
      </c>
      <c r="V1371" t="s">
        <v>1138</v>
      </c>
      <c r="W1371" t="s">
        <v>1127</v>
      </c>
      <c r="X1371" t="s">
        <v>4126</v>
      </c>
      <c r="Y1371">
        <v>1</v>
      </c>
      <c r="AA1371">
        <v>0</v>
      </c>
      <c r="AB1371">
        <v>0</v>
      </c>
      <c r="AD1371">
        <v>0</v>
      </c>
      <c r="AE1371">
        <v>0</v>
      </c>
      <c r="AF1371">
        <v>157529</v>
      </c>
      <c r="AG1371">
        <v>157529</v>
      </c>
    </row>
    <row r="1372" spans="1:33" x14ac:dyDescent="0.25">
      <c r="A1372" t="s">
        <v>1723</v>
      </c>
      <c r="B1372" t="s">
        <v>695</v>
      </c>
      <c r="C1372" t="s">
        <v>163</v>
      </c>
      <c r="D1372" t="s">
        <v>1117</v>
      </c>
      <c r="E1372">
        <v>2002</v>
      </c>
      <c r="F1372" t="s">
        <v>702</v>
      </c>
      <c r="G1372" t="s">
        <v>846</v>
      </c>
      <c r="H1372" t="s">
        <v>2445</v>
      </c>
      <c r="I1372" t="s">
        <v>2446</v>
      </c>
      <c r="J1372" t="s">
        <v>1120</v>
      </c>
      <c r="K1372" t="s">
        <v>1121</v>
      </c>
      <c r="L1372" t="s">
        <v>993</v>
      </c>
      <c r="M1372" t="s">
        <v>702</v>
      </c>
      <c r="N1372" t="s">
        <v>2445</v>
      </c>
      <c r="O1372" t="s">
        <v>2446</v>
      </c>
      <c r="P1372" t="s">
        <v>1002</v>
      </c>
      <c r="Q1372" t="s">
        <v>4127</v>
      </c>
      <c r="R1372">
        <v>2003</v>
      </c>
      <c r="S1372" t="s">
        <v>4128</v>
      </c>
      <c r="T1372" t="s">
        <v>2036</v>
      </c>
      <c r="U1372">
        <v>5.8</v>
      </c>
      <c r="V1372" t="s">
        <v>1126</v>
      </c>
      <c r="W1372" t="s">
        <v>1127</v>
      </c>
      <c r="X1372" t="s">
        <v>4129</v>
      </c>
      <c r="Y1372">
        <v>1</v>
      </c>
      <c r="AA1372">
        <v>0</v>
      </c>
      <c r="AB1372">
        <v>0</v>
      </c>
      <c r="AD1372">
        <v>0</v>
      </c>
      <c r="AE1372">
        <v>0</v>
      </c>
      <c r="AF1372">
        <v>334234</v>
      </c>
      <c r="AG1372">
        <v>334234</v>
      </c>
    </row>
    <row r="1373" spans="1:33" x14ac:dyDescent="0.25">
      <c r="A1373" t="s">
        <v>1723</v>
      </c>
      <c r="B1373" t="s">
        <v>695</v>
      </c>
      <c r="C1373" t="s">
        <v>163</v>
      </c>
      <c r="D1373" t="s">
        <v>1117</v>
      </c>
      <c r="E1373">
        <v>2001</v>
      </c>
      <c r="F1373" t="s">
        <v>702</v>
      </c>
      <c r="G1373" t="s">
        <v>846</v>
      </c>
      <c r="H1373" t="s">
        <v>2445</v>
      </c>
      <c r="I1373" t="s">
        <v>2446</v>
      </c>
      <c r="J1373" t="s">
        <v>1120</v>
      </c>
      <c r="K1373" t="s">
        <v>1121</v>
      </c>
      <c r="L1373" t="s">
        <v>1081</v>
      </c>
      <c r="M1373" t="s">
        <v>888</v>
      </c>
      <c r="N1373" t="s">
        <v>2445</v>
      </c>
      <c r="O1373" t="s">
        <v>2446</v>
      </c>
      <c r="P1373" t="s">
        <v>1083</v>
      </c>
      <c r="Q1373" t="s">
        <v>4130</v>
      </c>
      <c r="R1373">
        <v>2002</v>
      </c>
      <c r="S1373" t="s">
        <v>4131</v>
      </c>
      <c r="T1373" t="s">
        <v>4131</v>
      </c>
      <c r="U1373">
        <v>10.9</v>
      </c>
      <c r="V1373" t="s">
        <v>1138</v>
      </c>
      <c r="W1373" t="s">
        <v>1127</v>
      </c>
      <c r="Y1373">
        <v>1</v>
      </c>
      <c r="AA1373">
        <v>0</v>
      </c>
      <c r="AB1373">
        <v>0</v>
      </c>
      <c r="AD1373">
        <v>0</v>
      </c>
      <c r="AE1373">
        <v>0</v>
      </c>
      <c r="AF1373">
        <v>86869</v>
      </c>
      <c r="AG1373">
        <v>86869</v>
      </c>
    </row>
    <row r="1374" spans="1:33" hidden="1" x14ac:dyDescent="0.25">
      <c r="A1374" t="s">
        <v>1723</v>
      </c>
      <c r="B1374" t="s">
        <v>695</v>
      </c>
      <c r="C1374" t="s">
        <v>163</v>
      </c>
      <c r="D1374" t="s">
        <v>1117</v>
      </c>
      <c r="E1374">
        <v>2018</v>
      </c>
      <c r="F1374" t="s">
        <v>694</v>
      </c>
      <c r="G1374" t="s">
        <v>846</v>
      </c>
      <c r="H1374" t="s">
        <v>2445</v>
      </c>
      <c r="I1374" t="s">
        <v>2446</v>
      </c>
      <c r="J1374" t="s">
        <v>1120</v>
      </c>
      <c r="K1374" t="s">
        <v>1121</v>
      </c>
      <c r="L1374" t="s">
        <v>993</v>
      </c>
      <c r="M1374" t="s">
        <v>694</v>
      </c>
      <c r="N1374" t="s">
        <v>2445</v>
      </c>
      <c r="O1374" t="s">
        <v>2446</v>
      </c>
      <c r="P1374" t="s">
        <v>1952</v>
      </c>
      <c r="Q1374" t="s">
        <v>4132</v>
      </c>
      <c r="R1374">
        <v>2020</v>
      </c>
      <c r="S1374" t="s">
        <v>4133</v>
      </c>
      <c r="T1374" t="s">
        <v>4133</v>
      </c>
      <c r="U1374">
        <v>27.93</v>
      </c>
      <c r="V1374" t="s">
        <v>1138</v>
      </c>
      <c r="W1374" t="s">
        <v>1127</v>
      </c>
      <c r="X1374" t="s">
        <v>4134</v>
      </c>
      <c r="Y1374">
        <v>1</v>
      </c>
      <c r="Z1374" t="s">
        <v>1132</v>
      </c>
      <c r="AA1374">
        <v>7118</v>
      </c>
      <c r="AB1374">
        <v>110</v>
      </c>
      <c r="AD1374">
        <v>0</v>
      </c>
      <c r="AE1374">
        <v>0</v>
      </c>
      <c r="AG1374">
        <v>7228</v>
      </c>
    </row>
    <row r="1375" spans="1:33" hidden="1" x14ac:dyDescent="0.25">
      <c r="A1375" t="s">
        <v>1723</v>
      </c>
      <c r="B1375" t="s">
        <v>695</v>
      </c>
      <c r="C1375" t="s">
        <v>163</v>
      </c>
      <c r="D1375" t="s">
        <v>1117</v>
      </c>
      <c r="E1375">
        <v>2018</v>
      </c>
      <c r="F1375" t="s">
        <v>695</v>
      </c>
      <c r="G1375" t="s">
        <v>846</v>
      </c>
      <c r="H1375" t="s">
        <v>2445</v>
      </c>
      <c r="I1375" t="s">
        <v>2446</v>
      </c>
      <c r="J1375" t="s">
        <v>1120</v>
      </c>
      <c r="K1375" t="s">
        <v>1121</v>
      </c>
      <c r="L1375" t="s">
        <v>3723</v>
      </c>
      <c r="M1375" t="s">
        <v>885</v>
      </c>
      <c r="N1375" t="s">
        <v>2445</v>
      </c>
      <c r="O1375" t="s">
        <v>2446</v>
      </c>
      <c r="P1375" t="s">
        <v>4059</v>
      </c>
      <c r="Q1375" t="s">
        <v>4135</v>
      </c>
      <c r="R1375">
        <v>2019</v>
      </c>
      <c r="S1375" t="s">
        <v>4136</v>
      </c>
      <c r="T1375" t="s">
        <v>4137</v>
      </c>
      <c r="U1375">
        <v>2.2999999999999998</v>
      </c>
      <c r="V1375" t="s">
        <v>1138</v>
      </c>
      <c r="W1375" t="s">
        <v>1127</v>
      </c>
      <c r="Y1375">
        <v>1</v>
      </c>
      <c r="AA1375">
        <v>0</v>
      </c>
      <c r="AB1375">
        <v>0</v>
      </c>
      <c r="AD1375">
        <v>0</v>
      </c>
      <c r="AE1375">
        <v>0</v>
      </c>
      <c r="AF1375">
        <v>966118</v>
      </c>
      <c r="AG1375">
        <v>966118</v>
      </c>
    </row>
    <row r="1376" spans="1:33" hidden="1" x14ac:dyDescent="0.25">
      <c r="A1376" t="s">
        <v>1723</v>
      </c>
      <c r="B1376" t="s">
        <v>695</v>
      </c>
      <c r="C1376" t="s">
        <v>163</v>
      </c>
      <c r="D1376" t="s">
        <v>1117</v>
      </c>
      <c r="E1376">
        <v>2018</v>
      </c>
      <c r="F1376" t="s">
        <v>695</v>
      </c>
      <c r="G1376" t="s">
        <v>846</v>
      </c>
      <c r="H1376" t="s">
        <v>2445</v>
      </c>
      <c r="I1376" t="s">
        <v>2446</v>
      </c>
      <c r="J1376" t="s">
        <v>1120</v>
      </c>
      <c r="K1376" t="s">
        <v>1121</v>
      </c>
      <c r="L1376" t="s">
        <v>3723</v>
      </c>
      <c r="M1376" t="s">
        <v>885</v>
      </c>
      <c r="N1376" t="s">
        <v>2445</v>
      </c>
      <c r="O1376" t="s">
        <v>2446</v>
      </c>
      <c r="P1376" t="s">
        <v>1083</v>
      </c>
      <c r="Q1376" t="s">
        <v>4138</v>
      </c>
      <c r="R1376">
        <v>2019</v>
      </c>
      <c r="S1376" t="s">
        <v>4136</v>
      </c>
      <c r="T1376" t="s">
        <v>4137</v>
      </c>
      <c r="U1376">
        <v>5.7</v>
      </c>
      <c r="V1376" t="s">
        <v>1126</v>
      </c>
      <c r="W1376" t="s">
        <v>1127</v>
      </c>
      <c r="Y1376">
        <v>1</v>
      </c>
      <c r="AA1376">
        <v>0</v>
      </c>
      <c r="AB1376">
        <v>0</v>
      </c>
      <c r="AD1376">
        <v>0</v>
      </c>
      <c r="AE1376">
        <v>0</v>
      </c>
      <c r="AF1376">
        <v>930994</v>
      </c>
      <c r="AG1376">
        <v>930994</v>
      </c>
    </row>
    <row r="1377" spans="1:33" hidden="1" x14ac:dyDescent="0.25">
      <c r="A1377" t="s">
        <v>1723</v>
      </c>
      <c r="B1377" t="s">
        <v>695</v>
      </c>
      <c r="C1377" t="s">
        <v>163</v>
      </c>
      <c r="D1377" t="s">
        <v>1117</v>
      </c>
      <c r="E1377">
        <v>2018</v>
      </c>
      <c r="F1377" t="s">
        <v>695</v>
      </c>
      <c r="G1377" t="s">
        <v>846</v>
      </c>
      <c r="H1377" t="s">
        <v>2445</v>
      </c>
      <c r="I1377" t="s">
        <v>2446</v>
      </c>
      <c r="J1377" t="s">
        <v>1120</v>
      </c>
      <c r="K1377" t="s">
        <v>1121</v>
      </c>
      <c r="L1377" t="s">
        <v>3723</v>
      </c>
      <c r="M1377" t="s">
        <v>885</v>
      </c>
      <c r="N1377" t="s">
        <v>2445</v>
      </c>
      <c r="O1377" t="s">
        <v>2446</v>
      </c>
      <c r="P1377" t="s">
        <v>1083</v>
      </c>
      <c r="Q1377" t="s">
        <v>4139</v>
      </c>
      <c r="R1377">
        <v>2019</v>
      </c>
      <c r="S1377" t="s">
        <v>3028</v>
      </c>
      <c r="T1377" t="s">
        <v>3028</v>
      </c>
      <c r="U1377">
        <v>4.28</v>
      </c>
      <c r="V1377" t="s">
        <v>1126</v>
      </c>
      <c r="W1377" t="s">
        <v>1127</v>
      </c>
      <c r="Y1377">
        <v>1</v>
      </c>
      <c r="AA1377">
        <v>0</v>
      </c>
      <c r="AB1377">
        <v>0</v>
      </c>
      <c r="AD1377">
        <v>0</v>
      </c>
      <c r="AE1377">
        <v>0</v>
      </c>
      <c r="AF1377">
        <v>100220</v>
      </c>
      <c r="AG1377">
        <v>100220</v>
      </c>
    </row>
    <row r="1378" spans="1:33" hidden="1" x14ac:dyDescent="0.25">
      <c r="A1378" t="s">
        <v>1723</v>
      </c>
      <c r="B1378" t="s">
        <v>695</v>
      </c>
      <c r="C1378" t="s">
        <v>163</v>
      </c>
      <c r="D1378" t="s">
        <v>1117</v>
      </c>
      <c r="E1378">
        <v>2018</v>
      </c>
      <c r="F1378" t="s">
        <v>695</v>
      </c>
      <c r="G1378" t="s">
        <v>846</v>
      </c>
      <c r="H1378" t="s">
        <v>2445</v>
      </c>
      <c r="I1378" t="s">
        <v>2446</v>
      </c>
      <c r="J1378" t="s">
        <v>1120</v>
      </c>
      <c r="K1378" t="s">
        <v>1121</v>
      </c>
      <c r="L1378" t="s">
        <v>3723</v>
      </c>
      <c r="M1378" t="s">
        <v>885</v>
      </c>
      <c r="N1378" t="s">
        <v>2445</v>
      </c>
      <c r="O1378" t="s">
        <v>2446</v>
      </c>
      <c r="P1378" t="s">
        <v>4059</v>
      </c>
      <c r="Q1378" t="s">
        <v>4140</v>
      </c>
      <c r="R1378">
        <v>2019</v>
      </c>
      <c r="S1378" t="s">
        <v>4141</v>
      </c>
      <c r="T1378" t="s">
        <v>4137</v>
      </c>
      <c r="U1378">
        <v>2.5</v>
      </c>
      <c r="V1378" t="s">
        <v>1138</v>
      </c>
      <c r="W1378" t="s">
        <v>1127</v>
      </c>
      <c r="X1378" t="s">
        <v>1045</v>
      </c>
      <c r="Y1378">
        <v>1</v>
      </c>
      <c r="AA1378">
        <v>0</v>
      </c>
      <c r="AB1378">
        <v>0</v>
      </c>
      <c r="AD1378">
        <v>0</v>
      </c>
      <c r="AE1378">
        <v>0</v>
      </c>
      <c r="AF1378">
        <v>974345</v>
      </c>
      <c r="AG1378">
        <v>974345</v>
      </c>
    </row>
    <row r="1379" spans="1:33" hidden="1" x14ac:dyDescent="0.25">
      <c r="A1379" t="s">
        <v>1723</v>
      </c>
      <c r="B1379" t="s">
        <v>695</v>
      </c>
      <c r="C1379" t="s">
        <v>163</v>
      </c>
      <c r="D1379" t="s">
        <v>1117</v>
      </c>
      <c r="E1379">
        <v>2018</v>
      </c>
      <c r="F1379" t="s">
        <v>695</v>
      </c>
      <c r="G1379" t="s">
        <v>846</v>
      </c>
      <c r="H1379" t="s">
        <v>2445</v>
      </c>
      <c r="I1379" t="s">
        <v>2446</v>
      </c>
      <c r="J1379" t="s">
        <v>1120</v>
      </c>
      <c r="K1379" t="s">
        <v>1121</v>
      </c>
      <c r="L1379" t="s">
        <v>3723</v>
      </c>
      <c r="M1379" t="s">
        <v>885</v>
      </c>
      <c r="N1379" t="s">
        <v>2445</v>
      </c>
      <c r="O1379" t="s">
        <v>2446</v>
      </c>
      <c r="P1379" t="s">
        <v>4059</v>
      </c>
      <c r="Q1379" t="s">
        <v>4142</v>
      </c>
      <c r="R1379">
        <v>2019</v>
      </c>
      <c r="S1379" t="s">
        <v>3028</v>
      </c>
      <c r="T1379" t="s">
        <v>3028</v>
      </c>
      <c r="U1379">
        <v>1.85</v>
      </c>
      <c r="V1379" t="s">
        <v>1138</v>
      </c>
      <c r="W1379" t="s">
        <v>1127</v>
      </c>
      <c r="Y1379">
        <v>1</v>
      </c>
      <c r="AA1379">
        <v>0</v>
      </c>
      <c r="AB1379">
        <v>0</v>
      </c>
      <c r="AD1379">
        <v>0</v>
      </c>
      <c r="AE1379">
        <v>0</v>
      </c>
      <c r="AF1379">
        <v>101549</v>
      </c>
      <c r="AG1379">
        <v>101549</v>
      </c>
    </row>
    <row r="1380" spans="1:33" hidden="1" x14ac:dyDescent="0.25">
      <c r="A1380" t="s">
        <v>1723</v>
      </c>
      <c r="B1380" t="s">
        <v>695</v>
      </c>
      <c r="C1380" t="s">
        <v>163</v>
      </c>
      <c r="D1380" t="s">
        <v>1117</v>
      </c>
      <c r="E1380">
        <v>2018</v>
      </c>
      <c r="F1380" t="s">
        <v>695</v>
      </c>
      <c r="G1380" t="s">
        <v>846</v>
      </c>
      <c r="H1380" t="s">
        <v>2445</v>
      </c>
      <c r="I1380" t="s">
        <v>2446</v>
      </c>
      <c r="J1380" t="s">
        <v>1120</v>
      </c>
      <c r="K1380" t="s">
        <v>1121</v>
      </c>
      <c r="L1380" t="s">
        <v>3723</v>
      </c>
      <c r="M1380" t="s">
        <v>885</v>
      </c>
      <c r="N1380" t="s">
        <v>2445</v>
      </c>
      <c r="O1380" t="s">
        <v>2446</v>
      </c>
      <c r="P1380" t="s">
        <v>1083</v>
      </c>
      <c r="Q1380" t="s">
        <v>4143</v>
      </c>
      <c r="R1380">
        <v>2019</v>
      </c>
      <c r="S1380" t="s">
        <v>4136</v>
      </c>
      <c r="T1380" t="s">
        <v>4137</v>
      </c>
      <c r="U1380">
        <v>5.69</v>
      </c>
      <c r="V1380" t="s">
        <v>1126</v>
      </c>
      <c r="W1380" t="s">
        <v>1127</v>
      </c>
      <c r="X1380" t="s">
        <v>4144</v>
      </c>
      <c r="Y1380">
        <v>1</v>
      </c>
      <c r="AA1380">
        <v>0</v>
      </c>
      <c r="AB1380">
        <v>0</v>
      </c>
      <c r="AD1380">
        <v>0</v>
      </c>
      <c r="AE1380">
        <v>0</v>
      </c>
      <c r="AF1380">
        <v>940180</v>
      </c>
      <c r="AG1380">
        <v>940180</v>
      </c>
    </row>
    <row r="1381" spans="1:33" hidden="1" x14ac:dyDescent="0.25">
      <c r="A1381" t="s">
        <v>1723</v>
      </c>
      <c r="B1381" t="s">
        <v>695</v>
      </c>
      <c r="C1381" t="s">
        <v>163</v>
      </c>
      <c r="D1381" t="s">
        <v>1117</v>
      </c>
      <c r="E1381">
        <v>2018</v>
      </c>
      <c r="F1381" t="s">
        <v>695</v>
      </c>
      <c r="G1381" t="s">
        <v>846</v>
      </c>
      <c r="H1381" t="s">
        <v>2445</v>
      </c>
      <c r="I1381" t="s">
        <v>2446</v>
      </c>
      <c r="J1381" t="s">
        <v>1120</v>
      </c>
      <c r="K1381" t="s">
        <v>1121</v>
      </c>
      <c r="L1381" t="s">
        <v>3203</v>
      </c>
      <c r="M1381" t="s">
        <v>893</v>
      </c>
      <c r="N1381" t="s">
        <v>2445</v>
      </c>
      <c r="O1381" t="s">
        <v>2446</v>
      </c>
      <c r="P1381" t="s">
        <v>1083</v>
      </c>
      <c r="Q1381" t="s">
        <v>4145</v>
      </c>
      <c r="R1381">
        <v>2019</v>
      </c>
      <c r="S1381" t="s">
        <v>4146</v>
      </c>
      <c r="T1381" t="s">
        <v>4146</v>
      </c>
      <c r="U1381">
        <v>6.41</v>
      </c>
      <c r="V1381" t="s">
        <v>1138</v>
      </c>
      <c r="W1381" t="s">
        <v>1153</v>
      </c>
      <c r="Y1381">
        <v>1</v>
      </c>
      <c r="Z1381" t="s">
        <v>1132</v>
      </c>
      <c r="AA1381">
        <v>25486</v>
      </c>
      <c r="AB1381">
        <v>520</v>
      </c>
      <c r="AD1381">
        <v>0</v>
      </c>
      <c r="AE1381">
        <v>0</v>
      </c>
      <c r="AF1381">
        <v>230369</v>
      </c>
      <c r="AG1381">
        <v>256375</v>
      </c>
    </row>
    <row r="1382" spans="1:33" hidden="1" x14ac:dyDescent="0.25">
      <c r="A1382" t="s">
        <v>1723</v>
      </c>
      <c r="B1382" t="s">
        <v>695</v>
      </c>
      <c r="C1382" t="s">
        <v>163</v>
      </c>
      <c r="D1382" t="s">
        <v>1117</v>
      </c>
      <c r="E1382">
        <v>2018</v>
      </c>
      <c r="F1382" t="s">
        <v>695</v>
      </c>
      <c r="G1382" t="s">
        <v>846</v>
      </c>
      <c r="H1382" t="s">
        <v>2445</v>
      </c>
      <c r="I1382" t="s">
        <v>2446</v>
      </c>
      <c r="J1382" t="s">
        <v>1120</v>
      </c>
      <c r="K1382" t="s">
        <v>1121</v>
      </c>
      <c r="L1382" t="s">
        <v>3203</v>
      </c>
      <c r="M1382" t="s">
        <v>893</v>
      </c>
      <c r="N1382" t="s">
        <v>2445</v>
      </c>
      <c r="O1382" t="s">
        <v>2446</v>
      </c>
      <c r="P1382" t="s">
        <v>1083</v>
      </c>
      <c r="Q1382" t="s">
        <v>4147</v>
      </c>
      <c r="R1382">
        <v>2019</v>
      </c>
      <c r="S1382" t="s">
        <v>3028</v>
      </c>
      <c r="T1382" t="s">
        <v>3028</v>
      </c>
      <c r="U1382">
        <v>8.93</v>
      </c>
      <c r="V1382" t="s">
        <v>1138</v>
      </c>
      <c r="W1382" t="s">
        <v>1153</v>
      </c>
      <c r="Y1382">
        <v>1</v>
      </c>
      <c r="Z1382" t="s">
        <v>1132</v>
      </c>
      <c r="AA1382">
        <v>24974</v>
      </c>
      <c r="AB1382">
        <v>125</v>
      </c>
      <c r="AD1382">
        <v>0</v>
      </c>
      <c r="AE1382">
        <v>0</v>
      </c>
      <c r="AF1382">
        <v>249140</v>
      </c>
      <c r="AG1382">
        <v>274239</v>
      </c>
    </row>
    <row r="1383" spans="1:33" x14ac:dyDescent="0.25">
      <c r="A1383" t="s">
        <v>1723</v>
      </c>
      <c r="B1383" t="s">
        <v>695</v>
      </c>
      <c r="C1383" t="s">
        <v>163</v>
      </c>
      <c r="D1383" t="s">
        <v>1117</v>
      </c>
      <c r="E1383">
        <v>2001</v>
      </c>
      <c r="F1383" t="s">
        <v>702</v>
      </c>
      <c r="G1383" t="s">
        <v>846</v>
      </c>
      <c r="H1383" t="s">
        <v>2445</v>
      </c>
      <c r="I1383" t="s">
        <v>2446</v>
      </c>
      <c r="J1383" t="s">
        <v>1120</v>
      </c>
      <c r="K1383" t="s">
        <v>1121</v>
      </c>
      <c r="L1383" t="s">
        <v>993</v>
      </c>
      <c r="M1383" t="s">
        <v>702</v>
      </c>
      <c r="N1383" t="s">
        <v>2445</v>
      </c>
      <c r="O1383" t="s">
        <v>2446</v>
      </c>
      <c r="P1383" t="s">
        <v>1002</v>
      </c>
      <c r="Q1383" t="s">
        <v>4148</v>
      </c>
      <c r="R1383">
        <v>2002</v>
      </c>
      <c r="S1383" t="s">
        <v>4149</v>
      </c>
      <c r="T1383" t="s">
        <v>4150</v>
      </c>
      <c r="U1383">
        <v>6.84</v>
      </c>
      <c r="V1383" t="s">
        <v>1126</v>
      </c>
      <c r="W1383" t="s">
        <v>1127</v>
      </c>
      <c r="Y1383">
        <v>1</v>
      </c>
      <c r="AA1383">
        <v>0</v>
      </c>
      <c r="AB1383">
        <v>0</v>
      </c>
      <c r="AD1383">
        <v>0</v>
      </c>
      <c r="AE1383">
        <v>0</v>
      </c>
      <c r="AF1383">
        <v>59943</v>
      </c>
      <c r="AG1383">
        <v>59943</v>
      </c>
    </row>
    <row r="1384" spans="1:33" x14ac:dyDescent="0.25">
      <c r="A1384" t="s">
        <v>1723</v>
      </c>
      <c r="B1384" t="s">
        <v>695</v>
      </c>
      <c r="C1384" t="s">
        <v>163</v>
      </c>
      <c r="D1384" t="s">
        <v>1117</v>
      </c>
      <c r="E1384">
        <v>2000</v>
      </c>
      <c r="F1384" t="s">
        <v>702</v>
      </c>
      <c r="G1384" t="s">
        <v>846</v>
      </c>
      <c r="H1384" t="s">
        <v>2445</v>
      </c>
      <c r="I1384" t="s">
        <v>2446</v>
      </c>
      <c r="J1384" t="s">
        <v>1120</v>
      </c>
      <c r="K1384" t="s">
        <v>1121</v>
      </c>
      <c r="L1384" t="s">
        <v>1081</v>
      </c>
      <c r="M1384" t="s">
        <v>888</v>
      </c>
      <c r="N1384" t="s">
        <v>2445</v>
      </c>
      <c r="O1384" t="s">
        <v>2446</v>
      </c>
      <c r="P1384" t="s">
        <v>1083</v>
      </c>
      <c r="Q1384" t="s">
        <v>4151</v>
      </c>
      <c r="R1384">
        <v>2001</v>
      </c>
      <c r="S1384" t="s">
        <v>3901</v>
      </c>
      <c r="T1384" t="s">
        <v>3901</v>
      </c>
      <c r="U1384">
        <v>14.6</v>
      </c>
      <c r="V1384" t="s">
        <v>1138</v>
      </c>
      <c r="W1384" t="s">
        <v>1127</v>
      </c>
      <c r="X1384" t="s">
        <v>4152</v>
      </c>
      <c r="Y1384">
        <v>1</v>
      </c>
      <c r="Z1384" t="s">
        <v>1132</v>
      </c>
      <c r="AA1384">
        <v>27047</v>
      </c>
      <c r="AB1384">
        <v>0</v>
      </c>
      <c r="AD1384">
        <v>0</v>
      </c>
      <c r="AE1384">
        <v>0</v>
      </c>
      <c r="AF1384">
        <v>22680</v>
      </c>
      <c r="AG1384">
        <v>49727</v>
      </c>
    </row>
    <row r="1385" spans="1:33" x14ac:dyDescent="0.25">
      <c r="A1385" t="s">
        <v>1723</v>
      </c>
      <c r="B1385" t="s">
        <v>695</v>
      </c>
      <c r="C1385" t="s">
        <v>163</v>
      </c>
      <c r="D1385" t="s">
        <v>1117</v>
      </c>
      <c r="E1385">
        <v>2000</v>
      </c>
      <c r="F1385" t="s">
        <v>702</v>
      </c>
      <c r="G1385" t="s">
        <v>846</v>
      </c>
      <c r="H1385" t="s">
        <v>2445</v>
      </c>
      <c r="I1385" t="s">
        <v>2446</v>
      </c>
      <c r="J1385" t="s">
        <v>1120</v>
      </c>
      <c r="K1385" t="s">
        <v>1121</v>
      </c>
      <c r="L1385" t="s">
        <v>993</v>
      </c>
      <c r="M1385" t="s">
        <v>702</v>
      </c>
      <c r="N1385" t="s">
        <v>2445</v>
      </c>
      <c r="O1385" t="s">
        <v>2446</v>
      </c>
      <c r="P1385" t="s">
        <v>1002</v>
      </c>
      <c r="Q1385" t="s">
        <v>4153</v>
      </c>
      <c r="R1385">
        <v>2001</v>
      </c>
      <c r="S1385" t="s">
        <v>4154</v>
      </c>
      <c r="T1385" t="s">
        <v>4155</v>
      </c>
      <c r="U1385">
        <v>7.5</v>
      </c>
      <c r="V1385" t="s">
        <v>1138</v>
      </c>
      <c r="W1385" t="s">
        <v>1127</v>
      </c>
      <c r="X1385" t="s">
        <v>4156</v>
      </c>
      <c r="Y1385">
        <v>1</v>
      </c>
      <c r="Z1385" t="s">
        <v>1132</v>
      </c>
      <c r="AA1385">
        <v>28275</v>
      </c>
      <c r="AB1385">
        <v>151</v>
      </c>
      <c r="AD1385">
        <v>0</v>
      </c>
      <c r="AE1385">
        <v>0</v>
      </c>
      <c r="AF1385">
        <v>97043</v>
      </c>
      <c r="AG1385">
        <v>125469</v>
      </c>
    </row>
    <row r="1386" spans="1:33" x14ac:dyDescent="0.25">
      <c r="A1386" t="s">
        <v>1723</v>
      </c>
      <c r="B1386" t="s">
        <v>695</v>
      </c>
      <c r="C1386" t="s">
        <v>163</v>
      </c>
      <c r="D1386" t="s">
        <v>1117</v>
      </c>
      <c r="E1386">
        <v>1999</v>
      </c>
      <c r="F1386" t="s">
        <v>702</v>
      </c>
      <c r="G1386" t="s">
        <v>846</v>
      </c>
      <c r="H1386" t="s">
        <v>2445</v>
      </c>
      <c r="I1386" t="s">
        <v>2446</v>
      </c>
      <c r="J1386" t="s">
        <v>1120</v>
      </c>
      <c r="K1386" t="s">
        <v>1121</v>
      </c>
      <c r="L1386" t="s">
        <v>1081</v>
      </c>
      <c r="M1386" t="s">
        <v>888</v>
      </c>
      <c r="N1386" t="s">
        <v>2445</v>
      </c>
      <c r="O1386" t="s">
        <v>2446</v>
      </c>
      <c r="P1386" t="s">
        <v>1083</v>
      </c>
      <c r="Q1386" t="s">
        <v>4157</v>
      </c>
      <c r="R1386">
        <v>2000</v>
      </c>
      <c r="S1386" t="s">
        <v>4158</v>
      </c>
      <c r="T1386" t="s">
        <v>4158</v>
      </c>
      <c r="U1386">
        <v>11.6</v>
      </c>
      <c r="V1386" t="s">
        <v>1138</v>
      </c>
      <c r="W1386" t="s">
        <v>1127</v>
      </c>
      <c r="X1386" t="s">
        <v>4159</v>
      </c>
      <c r="Y1386">
        <v>1</v>
      </c>
      <c r="Z1386" t="s">
        <v>1132</v>
      </c>
      <c r="AA1386">
        <v>27653</v>
      </c>
      <c r="AB1386">
        <v>90</v>
      </c>
      <c r="AD1386">
        <v>0</v>
      </c>
      <c r="AE1386">
        <v>0</v>
      </c>
      <c r="AF1386">
        <v>54223</v>
      </c>
      <c r="AG1386">
        <v>81966</v>
      </c>
    </row>
    <row r="1387" spans="1:33" hidden="1" x14ac:dyDescent="0.25">
      <c r="A1387" t="s">
        <v>1723</v>
      </c>
      <c r="B1387" t="s">
        <v>695</v>
      </c>
      <c r="C1387" t="s">
        <v>163</v>
      </c>
      <c r="D1387" t="s">
        <v>1117</v>
      </c>
      <c r="E1387">
        <v>2019</v>
      </c>
      <c r="F1387" t="s">
        <v>694</v>
      </c>
      <c r="G1387" t="s">
        <v>846</v>
      </c>
      <c r="H1387" t="s">
        <v>2445</v>
      </c>
      <c r="I1387" t="s">
        <v>2446</v>
      </c>
      <c r="J1387" t="s">
        <v>1120</v>
      </c>
      <c r="K1387" t="s">
        <v>1121</v>
      </c>
      <c r="L1387" t="s">
        <v>993</v>
      </c>
      <c r="M1387" t="s">
        <v>694</v>
      </c>
      <c r="N1387" t="s">
        <v>2445</v>
      </c>
      <c r="O1387" t="s">
        <v>2446</v>
      </c>
      <c r="P1387" t="s">
        <v>996</v>
      </c>
      <c r="Q1387" t="s">
        <v>4160</v>
      </c>
      <c r="R1387">
        <v>2020</v>
      </c>
      <c r="S1387" t="s">
        <v>4133</v>
      </c>
      <c r="T1387" t="s">
        <v>4133</v>
      </c>
      <c r="U1387">
        <v>3.11</v>
      </c>
      <c r="V1387" t="s">
        <v>1138</v>
      </c>
      <c r="W1387" t="s">
        <v>1127</v>
      </c>
      <c r="X1387" t="s">
        <v>4161</v>
      </c>
      <c r="Y1387">
        <v>1</v>
      </c>
      <c r="AA1387">
        <v>0</v>
      </c>
      <c r="AB1387">
        <v>0</v>
      </c>
      <c r="AD1387">
        <v>0</v>
      </c>
      <c r="AE1387">
        <v>0</v>
      </c>
      <c r="AF1387">
        <v>9840</v>
      </c>
      <c r="AG1387">
        <v>9840</v>
      </c>
    </row>
    <row r="1388" spans="1:33" hidden="1" x14ac:dyDescent="0.25">
      <c r="A1388" t="s">
        <v>1723</v>
      </c>
      <c r="B1388" t="s">
        <v>695</v>
      </c>
      <c r="C1388" t="s">
        <v>163</v>
      </c>
      <c r="D1388" t="s">
        <v>1117</v>
      </c>
      <c r="E1388">
        <v>2019</v>
      </c>
      <c r="F1388" t="s">
        <v>695</v>
      </c>
      <c r="G1388" t="s">
        <v>846</v>
      </c>
      <c r="H1388" t="s">
        <v>2445</v>
      </c>
      <c r="I1388" t="s">
        <v>2446</v>
      </c>
      <c r="J1388" t="s">
        <v>1120</v>
      </c>
      <c r="K1388" t="s">
        <v>1121</v>
      </c>
      <c r="L1388" t="s">
        <v>993</v>
      </c>
      <c r="M1388" t="s">
        <v>695</v>
      </c>
      <c r="N1388" t="s">
        <v>2445</v>
      </c>
      <c r="O1388" t="s">
        <v>2446</v>
      </c>
      <c r="P1388" t="s">
        <v>1002</v>
      </c>
      <c r="Q1388" t="s">
        <v>4162</v>
      </c>
      <c r="R1388">
        <v>2020</v>
      </c>
      <c r="S1388" t="s">
        <v>4163</v>
      </c>
      <c r="T1388" t="s">
        <v>4163</v>
      </c>
      <c r="U1388">
        <v>5.42</v>
      </c>
      <c r="V1388" t="s">
        <v>1126</v>
      </c>
      <c r="W1388" t="s">
        <v>1127</v>
      </c>
      <c r="Y1388">
        <v>1</v>
      </c>
      <c r="AA1388">
        <v>0</v>
      </c>
      <c r="AB1388">
        <v>0</v>
      </c>
      <c r="AD1388">
        <v>0</v>
      </c>
      <c r="AE1388">
        <v>0</v>
      </c>
      <c r="AF1388">
        <v>831162</v>
      </c>
      <c r="AG1388">
        <v>831162</v>
      </c>
    </row>
    <row r="1389" spans="1:33" hidden="1" x14ac:dyDescent="0.25">
      <c r="A1389" t="s">
        <v>1723</v>
      </c>
      <c r="B1389" t="s">
        <v>695</v>
      </c>
      <c r="C1389" t="s">
        <v>163</v>
      </c>
      <c r="D1389" t="s">
        <v>1117</v>
      </c>
      <c r="E1389">
        <v>2019</v>
      </c>
      <c r="F1389" t="s">
        <v>695</v>
      </c>
      <c r="G1389" t="s">
        <v>846</v>
      </c>
      <c r="H1389" t="s">
        <v>2445</v>
      </c>
      <c r="I1389" t="s">
        <v>2446</v>
      </c>
      <c r="J1389" t="s">
        <v>1120</v>
      </c>
      <c r="K1389" t="s">
        <v>1121</v>
      </c>
      <c r="L1389" t="s">
        <v>993</v>
      </c>
      <c r="M1389" t="s">
        <v>695</v>
      </c>
      <c r="N1389" t="s">
        <v>2445</v>
      </c>
      <c r="O1389" t="s">
        <v>2446</v>
      </c>
      <c r="P1389" t="s">
        <v>996</v>
      </c>
      <c r="Q1389" t="s">
        <v>4164</v>
      </c>
      <c r="R1389">
        <v>2020</v>
      </c>
      <c r="S1389" t="s">
        <v>4163</v>
      </c>
      <c r="T1389" t="s">
        <v>4163</v>
      </c>
      <c r="U1389">
        <v>2.35</v>
      </c>
      <c r="V1389" t="s">
        <v>1138</v>
      </c>
      <c r="W1389" t="s">
        <v>1127</v>
      </c>
      <c r="Y1389">
        <v>1</v>
      </c>
      <c r="AA1389">
        <v>0</v>
      </c>
      <c r="AB1389">
        <v>0</v>
      </c>
      <c r="AD1389">
        <v>0</v>
      </c>
      <c r="AE1389">
        <v>0</v>
      </c>
      <c r="AF1389">
        <v>851963</v>
      </c>
      <c r="AG1389">
        <v>851963</v>
      </c>
    </row>
    <row r="1390" spans="1:33" hidden="1" x14ac:dyDescent="0.25">
      <c r="A1390" t="s">
        <v>1723</v>
      </c>
      <c r="B1390" t="s">
        <v>695</v>
      </c>
      <c r="C1390" t="s">
        <v>163</v>
      </c>
      <c r="D1390" t="s">
        <v>1117</v>
      </c>
      <c r="E1390">
        <v>2019</v>
      </c>
      <c r="F1390" t="s">
        <v>695</v>
      </c>
      <c r="G1390" t="s">
        <v>846</v>
      </c>
      <c r="H1390" t="s">
        <v>2445</v>
      </c>
      <c r="I1390" t="s">
        <v>2446</v>
      </c>
      <c r="J1390" t="s">
        <v>1120</v>
      </c>
      <c r="K1390" t="s">
        <v>1121</v>
      </c>
      <c r="L1390" t="s">
        <v>993</v>
      </c>
      <c r="M1390" t="s">
        <v>695</v>
      </c>
      <c r="N1390" t="s">
        <v>2445</v>
      </c>
      <c r="O1390" t="s">
        <v>2446</v>
      </c>
      <c r="P1390" t="s">
        <v>1002</v>
      </c>
      <c r="Q1390" t="s">
        <v>4165</v>
      </c>
      <c r="R1390">
        <v>2020</v>
      </c>
      <c r="S1390" t="s">
        <v>4166</v>
      </c>
      <c r="T1390" t="s">
        <v>4166</v>
      </c>
      <c r="U1390">
        <v>7.01</v>
      </c>
      <c r="V1390" t="s">
        <v>1126</v>
      </c>
      <c r="W1390" t="s">
        <v>1127</v>
      </c>
      <c r="Y1390">
        <v>1</v>
      </c>
      <c r="AA1390">
        <v>0</v>
      </c>
      <c r="AB1390">
        <v>0</v>
      </c>
      <c r="AD1390">
        <v>0</v>
      </c>
      <c r="AE1390">
        <v>0</v>
      </c>
      <c r="AF1390">
        <v>844475</v>
      </c>
      <c r="AG1390">
        <v>844475</v>
      </c>
    </row>
    <row r="1391" spans="1:33" hidden="1" x14ac:dyDescent="0.25">
      <c r="A1391" t="s">
        <v>1723</v>
      </c>
      <c r="B1391" t="s">
        <v>695</v>
      </c>
      <c r="C1391" t="s">
        <v>163</v>
      </c>
      <c r="D1391" t="s">
        <v>1117</v>
      </c>
      <c r="E1391">
        <v>2019</v>
      </c>
      <c r="F1391" t="s">
        <v>695</v>
      </c>
      <c r="G1391" t="s">
        <v>846</v>
      </c>
      <c r="H1391" t="s">
        <v>2445</v>
      </c>
      <c r="I1391" t="s">
        <v>2446</v>
      </c>
      <c r="J1391" t="s">
        <v>1120</v>
      </c>
      <c r="K1391" t="s">
        <v>1121</v>
      </c>
      <c r="L1391" t="s">
        <v>993</v>
      </c>
      <c r="M1391" t="s">
        <v>695</v>
      </c>
      <c r="N1391" t="s">
        <v>2445</v>
      </c>
      <c r="O1391" t="s">
        <v>2446</v>
      </c>
      <c r="P1391" t="s">
        <v>996</v>
      </c>
      <c r="Q1391" t="s">
        <v>4167</v>
      </c>
      <c r="R1391">
        <v>2020</v>
      </c>
      <c r="S1391" t="s">
        <v>4168</v>
      </c>
      <c r="T1391" t="s">
        <v>4168</v>
      </c>
      <c r="U1391">
        <v>3.23</v>
      </c>
      <c r="V1391" t="s">
        <v>1138</v>
      </c>
      <c r="W1391" t="s">
        <v>1127</v>
      </c>
      <c r="Y1391">
        <v>1</v>
      </c>
      <c r="AA1391">
        <v>0</v>
      </c>
      <c r="AB1391">
        <v>0</v>
      </c>
      <c r="AD1391">
        <v>0</v>
      </c>
      <c r="AE1391">
        <v>0</v>
      </c>
      <c r="AF1391">
        <v>849231</v>
      </c>
      <c r="AG1391">
        <v>849231</v>
      </c>
    </row>
    <row r="1392" spans="1:33" hidden="1" x14ac:dyDescent="0.25">
      <c r="A1392" t="s">
        <v>1723</v>
      </c>
      <c r="B1392" t="s">
        <v>695</v>
      </c>
      <c r="C1392" t="s">
        <v>163</v>
      </c>
      <c r="D1392" t="s">
        <v>1117</v>
      </c>
      <c r="E1392">
        <v>2019</v>
      </c>
      <c r="F1392" t="s">
        <v>695</v>
      </c>
      <c r="G1392" t="s">
        <v>846</v>
      </c>
      <c r="H1392" t="s">
        <v>2445</v>
      </c>
      <c r="I1392" t="s">
        <v>2446</v>
      </c>
      <c r="J1392" t="s">
        <v>1120</v>
      </c>
      <c r="K1392" t="s">
        <v>1121</v>
      </c>
      <c r="L1392" t="s">
        <v>3203</v>
      </c>
      <c r="M1392" t="s">
        <v>893</v>
      </c>
      <c r="N1392" t="s">
        <v>2445</v>
      </c>
      <c r="O1392" t="s">
        <v>2446</v>
      </c>
      <c r="P1392" t="s">
        <v>1083</v>
      </c>
      <c r="Q1392" t="s">
        <v>4169</v>
      </c>
      <c r="R1392">
        <v>2020</v>
      </c>
      <c r="S1392" t="s">
        <v>4170</v>
      </c>
      <c r="T1392" t="s">
        <v>4170</v>
      </c>
      <c r="U1392">
        <v>6.36</v>
      </c>
      <c r="V1392" t="s">
        <v>1138</v>
      </c>
      <c r="W1392" t="s">
        <v>1153</v>
      </c>
      <c r="Y1392">
        <v>1</v>
      </c>
      <c r="Z1392" t="s">
        <v>1132</v>
      </c>
      <c r="AA1392">
        <v>49973</v>
      </c>
      <c r="AB1392">
        <v>0</v>
      </c>
      <c r="AD1392">
        <v>0</v>
      </c>
      <c r="AE1392">
        <v>0</v>
      </c>
      <c r="AF1392">
        <v>370770</v>
      </c>
      <c r="AG1392">
        <v>420743</v>
      </c>
    </row>
    <row r="1393" spans="1:33" hidden="1" x14ac:dyDescent="0.25">
      <c r="A1393" t="s">
        <v>1723</v>
      </c>
      <c r="B1393" t="s">
        <v>695</v>
      </c>
      <c r="C1393" t="s">
        <v>163</v>
      </c>
      <c r="D1393" t="s">
        <v>1117</v>
      </c>
      <c r="E1393">
        <v>2019</v>
      </c>
      <c r="F1393" t="s">
        <v>695</v>
      </c>
      <c r="G1393" t="s">
        <v>846</v>
      </c>
      <c r="H1393" t="s">
        <v>2445</v>
      </c>
      <c r="I1393" t="s">
        <v>2446</v>
      </c>
      <c r="J1393" t="s">
        <v>1120</v>
      </c>
      <c r="K1393" t="s">
        <v>1121</v>
      </c>
      <c r="L1393" t="s">
        <v>3203</v>
      </c>
      <c r="M1393" t="s">
        <v>893</v>
      </c>
      <c r="N1393" t="s">
        <v>2445</v>
      </c>
      <c r="O1393" t="s">
        <v>2446</v>
      </c>
      <c r="P1393" t="s">
        <v>1083</v>
      </c>
      <c r="Q1393" t="s">
        <v>4171</v>
      </c>
      <c r="R1393">
        <v>2020</v>
      </c>
      <c r="S1393" t="s">
        <v>1027</v>
      </c>
      <c r="T1393" t="s">
        <v>1027</v>
      </c>
      <c r="U1393">
        <v>10</v>
      </c>
      <c r="V1393" t="s">
        <v>1138</v>
      </c>
      <c r="W1393" t="s">
        <v>1153</v>
      </c>
      <c r="Y1393">
        <v>1</v>
      </c>
      <c r="Z1393" t="s">
        <v>1132</v>
      </c>
      <c r="AA1393">
        <v>49963</v>
      </c>
      <c r="AB1393">
        <v>0</v>
      </c>
      <c r="AD1393">
        <v>0</v>
      </c>
      <c r="AE1393">
        <v>0</v>
      </c>
      <c r="AF1393">
        <v>162372</v>
      </c>
      <c r="AG1393">
        <v>212335</v>
      </c>
    </row>
    <row r="1394" spans="1:33" x14ac:dyDescent="0.25">
      <c r="A1394" t="s">
        <v>1723</v>
      </c>
      <c r="B1394" t="s">
        <v>695</v>
      </c>
      <c r="C1394" t="s">
        <v>163</v>
      </c>
      <c r="D1394" t="s">
        <v>1117</v>
      </c>
      <c r="E1394">
        <v>1999</v>
      </c>
      <c r="F1394" t="s">
        <v>702</v>
      </c>
      <c r="G1394" t="s">
        <v>846</v>
      </c>
      <c r="H1394" t="s">
        <v>2445</v>
      </c>
      <c r="I1394" t="s">
        <v>2446</v>
      </c>
      <c r="J1394" t="s">
        <v>1120</v>
      </c>
      <c r="K1394" t="s">
        <v>1121</v>
      </c>
      <c r="L1394" t="s">
        <v>993</v>
      </c>
      <c r="M1394" t="s">
        <v>702</v>
      </c>
      <c r="N1394" t="s">
        <v>2445</v>
      </c>
      <c r="O1394" t="s">
        <v>2446</v>
      </c>
      <c r="P1394" t="s">
        <v>1002</v>
      </c>
      <c r="Q1394" t="s">
        <v>4172</v>
      </c>
      <c r="R1394">
        <v>2000</v>
      </c>
      <c r="S1394" t="s">
        <v>4173</v>
      </c>
      <c r="T1394" t="s">
        <v>4174</v>
      </c>
      <c r="U1394">
        <v>5.45</v>
      </c>
      <c r="V1394" t="s">
        <v>1126</v>
      </c>
      <c r="W1394" t="s">
        <v>1127</v>
      </c>
      <c r="X1394" t="s">
        <v>4175</v>
      </c>
      <c r="Y1394">
        <v>1</v>
      </c>
      <c r="Z1394" t="s">
        <v>1132</v>
      </c>
      <c r="AA1394">
        <v>27715</v>
      </c>
      <c r="AB1394">
        <v>0</v>
      </c>
      <c r="AD1394">
        <v>0</v>
      </c>
      <c r="AE1394">
        <v>0</v>
      </c>
      <c r="AF1394">
        <v>338096</v>
      </c>
      <c r="AG1394">
        <v>365811</v>
      </c>
    </row>
    <row r="1395" spans="1:33" x14ac:dyDescent="0.25">
      <c r="A1395" t="s">
        <v>1723</v>
      </c>
      <c r="B1395" t="s">
        <v>695</v>
      </c>
      <c r="C1395" t="s">
        <v>163</v>
      </c>
      <c r="D1395" t="s">
        <v>1117</v>
      </c>
      <c r="E1395">
        <v>1998</v>
      </c>
      <c r="F1395" t="s">
        <v>702</v>
      </c>
      <c r="G1395" t="s">
        <v>846</v>
      </c>
      <c r="H1395" t="s">
        <v>2445</v>
      </c>
      <c r="I1395" t="s">
        <v>2446</v>
      </c>
      <c r="J1395" t="s">
        <v>1120</v>
      </c>
      <c r="K1395" t="s">
        <v>1121</v>
      </c>
      <c r="L1395" t="s">
        <v>1081</v>
      </c>
      <c r="M1395" t="s">
        <v>888</v>
      </c>
      <c r="N1395" t="s">
        <v>2445</v>
      </c>
      <c r="O1395" t="s">
        <v>2446</v>
      </c>
      <c r="P1395" t="s">
        <v>1083</v>
      </c>
      <c r="Q1395" t="s">
        <v>4176</v>
      </c>
      <c r="R1395">
        <v>1999</v>
      </c>
      <c r="S1395" t="s">
        <v>4177</v>
      </c>
      <c r="T1395" t="s">
        <v>4177</v>
      </c>
      <c r="U1395">
        <v>10.4</v>
      </c>
      <c r="V1395" t="s">
        <v>1138</v>
      </c>
      <c r="W1395" t="s">
        <v>1127</v>
      </c>
      <c r="X1395" t="s">
        <v>4178</v>
      </c>
      <c r="Y1395">
        <v>1</v>
      </c>
      <c r="Z1395" t="s">
        <v>1132</v>
      </c>
      <c r="AA1395">
        <v>26853</v>
      </c>
      <c r="AB1395">
        <v>0</v>
      </c>
      <c r="AD1395">
        <v>0</v>
      </c>
      <c r="AE1395">
        <v>0</v>
      </c>
      <c r="AF1395">
        <v>81312</v>
      </c>
      <c r="AG1395">
        <v>108165</v>
      </c>
    </row>
    <row r="1396" spans="1:33" x14ac:dyDescent="0.25">
      <c r="A1396" t="s">
        <v>1723</v>
      </c>
      <c r="B1396" t="s">
        <v>695</v>
      </c>
      <c r="C1396" t="s">
        <v>163</v>
      </c>
      <c r="D1396" t="s">
        <v>1117</v>
      </c>
      <c r="E1396">
        <v>1998</v>
      </c>
      <c r="F1396" t="s">
        <v>702</v>
      </c>
      <c r="G1396" t="s">
        <v>846</v>
      </c>
      <c r="H1396" t="s">
        <v>2445</v>
      </c>
      <c r="I1396" t="s">
        <v>2446</v>
      </c>
      <c r="J1396" t="s">
        <v>1120</v>
      </c>
      <c r="K1396" t="s">
        <v>1121</v>
      </c>
      <c r="L1396" t="s">
        <v>993</v>
      </c>
      <c r="M1396" t="s">
        <v>702</v>
      </c>
      <c r="N1396" t="s">
        <v>2445</v>
      </c>
      <c r="O1396" t="s">
        <v>2446</v>
      </c>
      <c r="P1396" t="s">
        <v>1002</v>
      </c>
      <c r="Q1396" t="s">
        <v>4179</v>
      </c>
      <c r="R1396">
        <v>1999</v>
      </c>
      <c r="S1396" t="s">
        <v>4180</v>
      </c>
      <c r="T1396" t="s">
        <v>4177</v>
      </c>
      <c r="U1396">
        <v>5.4</v>
      </c>
      <c r="V1396" t="s">
        <v>1126</v>
      </c>
      <c r="W1396" t="s">
        <v>1127</v>
      </c>
      <c r="X1396" t="s">
        <v>4181</v>
      </c>
      <c r="Y1396">
        <v>1</v>
      </c>
      <c r="Z1396" t="s">
        <v>1132</v>
      </c>
      <c r="AA1396">
        <v>28636</v>
      </c>
      <c r="AB1396">
        <v>23</v>
      </c>
      <c r="AD1396">
        <v>0</v>
      </c>
      <c r="AE1396">
        <v>0</v>
      </c>
      <c r="AF1396">
        <v>325341</v>
      </c>
      <c r="AG1396">
        <v>354000</v>
      </c>
    </row>
    <row r="1397" spans="1:33" x14ac:dyDescent="0.25">
      <c r="A1397" t="s">
        <v>1723</v>
      </c>
      <c r="B1397" t="s">
        <v>695</v>
      </c>
      <c r="C1397" t="s">
        <v>163</v>
      </c>
      <c r="D1397" t="s">
        <v>1117</v>
      </c>
      <c r="E1397">
        <v>1997</v>
      </c>
      <c r="F1397" t="s">
        <v>702</v>
      </c>
      <c r="G1397" t="s">
        <v>846</v>
      </c>
      <c r="H1397" t="s">
        <v>2445</v>
      </c>
      <c r="I1397" t="s">
        <v>2446</v>
      </c>
      <c r="J1397" t="s">
        <v>1120</v>
      </c>
      <c r="K1397" t="s">
        <v>1121</v>
      </c>
      <c r="L1397" t="s">
        <v>1081</v>
      </c>
      <c r="M1397" t="s">
        <v>888</v>
      </c>
      <c r="N1397" t="s">
        <v>2445</v>
      </c>
      <c r="O1397" t="s">
        <v>2446</v>
      </c>
      <c r="P1397" t="s">
        <v>1083</v>
      </c>
      <c r="Q1397" t="s">
        <v>4182</v>
      </c>
      <c r="R1397">
        <v>1998</v>
      </c>
      <c r="S1397" t="s">
        <v>4183</v>
      </c>
      <c r="T1397" t="s">
        <v>4183</v>
      </c>
      <c r="U1397">
        <v>9.6</v>
      </c>
      <c r="V1397" t="s">
        <v>1138</v>
      </c>
      <c r="W1397" t="s">
        <v>1127</v>
      </c>
      <c r="X1397" t="s">
        <v>4184</v>
      </c>
      <c r="Y1397">
        <v>1</v>
      </c>
      <c r="Z1397" t="s">
        <v>1132</v>
      </c>
      <c r="AA1397">
        <v>26758</v>
      </c>
      <c r="AB1397">
        <v>28</v>
      </c>
      <c r="AD1397">
        <v>0</v>
      </c>
      <c r="AE1397">
        <v>0</v>
      </c>
      <c r="AF1397">
        <v>24220</v>
      </c>
      <c r="AG1397">
        <v>51006</v>
      </c>
    </row>
    <row r="1398" spans="1:33" x14ac:dyDescent="0.25">
      <c r="A1398" t="s">
        <v>1723</v>
      </c>
      <c r="B1398" t="s">
        <v>695</v>
      </c>
      <c r="C1398" t="s">
        <v>163</v>
      </c>
      <c r="D1398" t="s">
        <v>1117</v>
      </c>
      <c r="E1398">
        <v>1997</v>
      </c>
      <c r="F1398" t="s">
        <v>702</v>
      </c>
      <c r="G1398" t="s">
        <v>846</v>
      </c>
      <c r="H1398" t="s">
        <v>2445</v>
      </c>
      <c r="I1398" t="s">
        <v>2446</v>
      </c>
      <c r="J1398" t="s">
        <v>1120</v>
      </c>
      <c r="K1398" t="s">
        <v>1121</v>
      </c>
      <c r="L1398" t="s">
        <v>993</v>
      </c>
      <c r="M1398" t="s">
        <v>702</v>
      </c>
      <c r="N1398" t="s">
        <v>2445</v>
      </c>
      <c r="O1398" t="s">
        <v>2446</v>
      </c>
      <c r="P1398" t="s">
        <v>1002</v>
      </c>
      <c r="Q1398" t="s">
        <v>4185</v>
      </c>
      <c r="R1398">
        <v>1998</v>
      </c>
      <c r="S1398" t="s">
        <v>4186</v>
      </c>
      <c r="T1398" t="s">
        <v>3244</v>
      </c>
      <c r="U1398">
        <v>6</v>
      </c>
      <c r="V1398" t="s">
        <v>1138</v>
      </c>
      <c r="W1398" t="s">
        <v>1127</v>
      </c>
      <c r="X1398" t="s">
        <v>4187</v>
      </c>
      <c r="Y1398">
        <v>1</v>
      </c>
      <c r="Z1398" t="s">
        <v>1132</v>
      </c>
      <c r="AA1398">
        <v>27876</v>
      </c>
      <c r="AB1398">
        <v>0</v>
      </c>
      <c r="AD1398">
        <v>0</v>
      </c>
      <c r="AE1398">
        <v>0</v>
      </c>
      <c r="AF1398">
        <v>229118</v>
      </c>
      <c r="AG1398">
        <v>256994</v>
      </c>
    </row>
    <row r="1399" spans="1:33" hidden="1" x14ac:dyDescent="0.25">
      <c r="A1399" t="s">
        <v>1723</v>
      </c>
      <c r="B1399" t="s">
        <v>695</v>
      </c>
      <c r="C1399" t="s">
        <v>163</v>
      </c>
      <c r="D1399" t="s">
        <v>1117</v>
      </c>
      <c r="E1399">
        <v>2020</v>
      </c>
      <c r="F1399" t="s">
        <v>694</v>
      </c>
      <c r="G1399" t="s">
        <v>846</v>
      </c>
      <c r="H1399" t="s">
        <v>2445</v>
      </c>
      <c r="I1399" t="s">
        <v>2446</v>
      </c>
      <c r="J1399" t="s">
        <v>1120</v>
      </c>
      <c r="K1399" t="s">
        <v>1121</v>
      </c>
      <c r="L1399" t="s">
        <v>993</v>
      </c>
      <c r="M1399" t="s">
        <v>694</v>
      </c>
      <c r="N1399" t="s">
        <v>2445</v>
      </c>
      <c r="O1399" t="s">
        <v>2446</v>
      </c>
      <c r="P1399" t="s">
        <v>1952</v>
      </c>
      <c r="Q1399" t="s">
        <v>4188</v>
      </c>
      <c r="R1399">
        <v>2022</v>
      </c>
      <c r="S1399" t="s">
        <v>4189</v>
      </c>
      <c r="T1399" t="s">
        <v>4189</v>
      </c>
      <c r="U1399">
        <v>22.62</v>
      </c>
      <c r="V1399" t="s">
        <v>1138</v>
      </c>
      <c r="W1399" t="s">
        <v>1127</v>
      </c>
      <c r="Y1399">
        <v>1</v>
      </c>
      <c r="Z1399" t="s">
        <v>1132</v>
      </c>
      <c r="AA1399">
        <v>8182</v>
      </c>
      <c r="AB1399">
        <v>18</v>
      </c>
      <c r="AD1399">
        <v>0</v>
      </c>
      <c r="AE1399">
        <v>0</v>
      </c>
      <c r="AF1399">
        <v>454</v>
      </c>
      <c r="AG1399">
        <v>8654</v>
      </c>
    </row>
    <row r="1400" spans="1:33" hidden="1" x14ac:dyDescent="0.25">
      <c r="A1400" t="s">
        <v>1723</v>
      </c>
      <c r="B1400" t="s">
        <v>695</v>
      </c>
      <c r="C1400" t="s">
        <v>163</v>
      </c>
      <c r="D1400" t="s">
        <v>1117</v>
      </c>
      <c r="E1400">
        <v>2020</v>
      </c>
      <c r="F1400" t="s">
        <v>695</v>
      </c>
      <c r="G1400" t="s">
        <v>846</v>
      </c>
      <c r="H1400" t="s">
        <v>2445</v>
      </c>
      <c r="I1400" t="s">
        <v>2446</v>
      </c>
      <c r="J1400" t="s">
        <v>1120</v>
      </c>
      <c r="K1400" t="s">
        <v>1121</v>
      </c>
      <c r="L1400" t="s">
        <v>993</v>
      </c>
      <c r="M1400" t="s">
        <v>874</v>
      </c>
      <c r="P1400" t="s">
        <v>1002</v>
      </c>
      <c r="Q1400" t="s">
        <v>4190</v>
      </c>
      <c r="R1400">
        <v>2021</v>
      </c>
      <c r="S1400" t="s">
        <v>4191</v>
      </c>
      <c r="T1400" t="s">
        <v>4191</v>
      </c>
      <c r="U1400">
        <v>4.16</v>
      </c>
      <c r="V1400" t="s">
        <v>1138</v>
      </c>
      <c r="W1400" t="s">
        <v>1153</v>
      </c>
      <c r="X1400" t="s">
        <v>4192</v>
      </c>
      <c r="Y1400">
        <v>1</v>
      </c>
      <c r="Z1400" t="s">
        <v>1132</v>
      </c>
      <c r="AA1400">
        <v>50008</v>
      </c>
      <c r="AB1400">
        <v>247</v>
      </c>
      <c r="AD1400">
        <v>0</v>
      </c>
      <c r="AE1400">
        <v>0</v>
      </c>
      <c r="AG1400">
        <v>50255</v>
      </c>
    </row>
    <row r="1401" spans="1:33" hidden="1" x14ac:dyDescent="0.25">
      <c r="A1401" t="s">
        <v>1723</v>
      </c>
      <c r="B1401" t="s">
        <v>695</v>
      </c>
      <c r="C1401" t="s">
        <v>163</v>
      </c>
      <c r="D1401" t="s">
        <v>1117</v>
      </c>
      <c r="E1401">
        <v>2020</v>
      </c>
      <c r="F1401" t="s">
        <v>695</v>
      </c>
      <c r="G1401" t="s">
        <v>846</v>
      </c>
      <c r="H1401" t="s">
        <v>2445</v>
      </c>
      <c r="I1401" t="s">
        <v>2446</v>
      </c>
      <c r="J1401" t="s">
        <v>1120</v>
      </c>
      <c r="K1401" t="s">
        <v>1121</v>
      </c>
      <c r="L1401" t="s">
        <v>993</v>
      </c>
      <c r="M1401" t="s">
        <v>874</v>
      </c>
      <c r="P1401" t="s">
        <v>1002</v>
      </c>
      <c r="Q1401" t="s">
        <v>4193</v>
      </c>
      <c r="R1401">
        <v>2021</v>
      </c>
      <c r="S1401" t="s">
        <v>4194</v>
      </c>
      <c r="T1401" t="s">
        <v>4194</v>
      </c>
      <c r="U1401">
        <v>5.0199999999999996</v>
      </c>
      <c r="V1401" t="s">
        <v>1138</v>
      </c>
      <c r="W1401" t="s">
        <v>1153</v>
      </c>
      <c r="X1401" t="s">
        <v>4195</v>
      </c>
      <c r="Y1401">
        <v>1</v>
      </c>
      <c r="Z1401" t="s">
        <v>1132</v>
      </c>
      <c r="AA1401">
        <v>36095</v>
      </c>
      <c r="AB1401">
        <v>90</v>
      </c>
      <c r="AD1401">
        <v>0</v>
      </c>
      <c r="AE1401">
        <v>0</v>
      </c>
      <c r="AG1401">
        <v>36185</v>
      </c>
    </row>
    <row r="1402" spans="1:33" hidden="1" x14ac:dyDescent="0.25">
      <c r="A1402" t="s">
        <v>1723</v>
      </c>
      <c r="B1402" t="s">
        <v>695</v>
      </c>
      <c r="C1402" t="s">
        <v>163</v>
      </c>
      <c r="D1402" t="s">
        <v>1117</v>
      </c>
      <c r="E1402">
        <v>2020</v>
      </c>
      <c r="F1402" t="s">
        <v>695</v>
      </c>
      <c r="G1402" t="s">
        <v>846</v>
      </c>
      <c r="H1402" t="s">
        <v>2445</v>
      </c>
      <c r="I1402" t="s">
        <v>2446</v>
      </c>
      <c r="J1402" t="s">
        <v>1120</v>
      </c>
      <c r="K1402" t="s">
        <v>1121</v>
      </c>
      <c r="L1402" t="s">
        <v>3723</v>
      </c>
      <c r="M1402" t="s">
        <v>885</v>
      </c>
      <c r="N1402" t="s">
        <v>2445</v>
      </c>
      <c r="O1402" t="s">
        <v>2446</v>
      </c>
      <c r="P1402" t="s">
        <v>4059</v>
      </c>
      <c r="Q1402" t="s">
        <v>4196</v>
      </c>
      <c r="R1402">
        <v>2021</v>
      </c>
      <c r="S1402" t="s">
        <v>4197</v>
      </c>
      <c r="T1402" t="s">
        <v>4197</v>
      </c>
      <c r="U1402">
        <v>2.71</v>
      </c>
      <c r="V1402" t="s">
        <v>1138</v>
      </c>
      <c r="W1402" t="s">
        <v>1127</v>
      </c>
      <c r="Y1402">
        <v>1</v>
      </c>
      <c r="AA1402">
        <v>0</v>
      </c>
      <c r="AB1402">
        <v>0</v>
      </c>
      <c r="AD1402">
        <v>0</v>
      </c>
      <c r="AE1402">
        <v>0</v>
      </c>
      <c r="AF1402">
        <v>555287</v>
      </c>
      <c r="AG1402">
        <v>555287</v>
      </c>
    </row>
    <row r="1403" spans="1:33" hidden="1" x14ac:dyDescent="0.25">
      <c r="A1403" t="s">
        <v>1723</v>
      </c>
      <c r="B1403" t="s">
        <v>695</v>
      </c>
      <c r="C1403" t="s">
        <v>163</v>
      </c>
      <c r="D1403" t="s">
        <v>1117</v>
      </c>
      <c r="E1403">
        <v>2020</v>
      </c>
      <c r="F1403" t="s">
        <v>695</v>
      </c>
      <c r="G1403" t="s">
        <v>846</v>
      </c>
      <c r="H1403" t="s">
        <v>2445</v>
      </c>
      <c r="I1403" t="s">
        <v>2446</v>
      </c>
      <c r="J1403" t="s">
        <v>1120</v>
      </c>
      <c r="K1403" t="s">
        <v>1121</v>
      </c>
      <c r="L1403" t="s">
        <v>3723</v>
      </c>
      <c r="M1403" t="s">
        <v>885</v>
      </c>
      <c r="N1403" t="s">
        <v>2445</v>
      </c>
      <c r="O1403" t="s">
        <v>2446</v>
      </c>
      <c r="P1403" t="s">
        <v>1083</v>
      </c>
      <c r="Q1403" t="s">
        <v>4198</v>
      </c>
      <c r="R1403">
        <v>2021</v>
      </c>
      <c r="S1403" t="s">
        <v>4197</v>
      </c>
      <c r="T1403" t="s">
        <v>4197</v>
      </c>
      <c r="U1403">
        <v>6.85</v>
      </c>
      <c r="V1403" t="s">
        <v>1126</v>
      </c>
      <c r="W1403" t="s">
        <v>1127</v>
      </c>
      <c r="Y1403">
        <v>1</v>
      </c>
      <c r="AA1403">
        <v>0</v>
      </c>
      <c r="AB1403">
        <v>0</v>
      </c>
      <c r="AD1403">
        <v>0</v>
      </c>
      <c r="AE1403">
        <v>0</v>
      </c>
      <c r="AF1403">
        <v>205666</v>
      </c>
      <c r="AG1403">
        <v>205666</v>
      </c>
    </row>
    <row r="1404" spans="1:33" hidden="1" x14ac:dyDescent="0.25">
      <c r="A1404" t="s">
        <v>1723</v>
      </c>
      <c r="B1404" t="s">
        <v>695</v>
      </c>
      <c r="C1404" t="s">
        <v>163</v>
      </c>
      <c r="D1404" t="s">
        <v>1117</v>
      </c>
      <c r="E1404">
        <v>2020</v>
      </c>
      <c r="F1404" t="s">
        <v>695</v>
      </c>
      <c r="G1404" t="s">
        <v>846</v>
      </c>
      <c r="H1404" t="s">
        <v>2445</v>
      </c>
      <c r="I1404" t="s">
        <v>2446</v>
      </c>
      <c r="J1404" t="s">
        <v>1120</v>
      </c>
      <c r="K1404" t="s">
        <v>1121</v>
      </c>
      <c r="L1404" t="s">
        <v>3723</v>
      </c>
      <c r="M1404" t="s">
        <v>885</v>
      </c>
      <c r="N1404" t="s">
        <v>2445</v>
      </c>
      <c r="O1404" t="s">
        <v>2446</v>
      </c>
      <c r="P1404" t="s">
        <v>1083</v>
      </c>
      <c r="Q1404" t="s">
        <v>4199</v>
      </c>
      <c r="R1404">
        <v>2021</v>
      </c>
      <c r="S1404" t="s">
        <v>2809</v>
      </c>
      <c r="T1404" t="s">
        <v>2809</v>
      </c>
      <c r="U1404">
        <v>6.16</v>
      </c>
      <c r="V1404" t="s">
        <v>1126</v>
      </c>
      <c r="W1404" t="s">
        <v>1127</v>
      </c>
      <c r="Y1404">
        <v>1</v>
      </c>
      <c r="AA1404">
        <v>0</v>
      </c>
      <c r="AB1404">
        <v>0</v>
      </c>
      <c r="AD1404">
        <v>0</v>
      </c>
      <c r="AE1404">
        <v>0</v>
      </c>
      <c r="AF1404">
        <v>239660</v>
      </c>
      <c r="AG1404">
        <v>239660</v>
      </c>
    </row>
    <row r="1405" spans="1:33" hidden="1" x14ac:dyDescent="0.25">
      <c r="A1405" t="s">
        <v>1723</v>
      </c>
      <c r="B1405" t="s">
        <v>695</v>
      </c>
      <c r="C1405" t="s">
        <v>163</v>
      </c>
      <c r="D1405" t="s">
        <v>1117</v>
      </c>
      <c r="E1405">
        <v>2020</v>
      </c>
      <c r="F1405" t="s">
        <v>695</v>
      </c>
      <c r="G1405" t="s">
        <v>846</v>
      </c>
      <c r="H1405" t="s">
        <v>2445</v>
      </c>
      <c r="I1405" t="s">
        <v>2446</v>
      </c>
      <c r="J1405" t="s">
        <v>1120</v>
      </c>
      <c r="K1405" t="s">
        <v>1121</v>
      </c>
      <c r="L1405" t="s">
        <v>3723</v>
      </c>
      <c r="M1405" t="s">
        <v>885</v>
      </c>
      <c r="N1405" t="s">
        <v>2445</v>
      </c>
      <c r="O1405" t="s">
        <v>2446</v>
      </c>
      <c r="P1405" t="s">
        <v>4059</v>
      </c>
      <c r="Q1405" t="s">
        <v>4200</v>
      </c>
      <c r="R1405">
        <v>2021</v>
      </c>
      <c r="S1405" t="s">
        <v>2809</v>
      </c>
      <c r="T1405" t="s">
        <v>2809</v>
      </c>
      <c r="U1405">
        <v>3.46</v>
      </c>
      <c r="V1405" t="s">
        <v>1126</v>
      </c>
      <c r="W1405" t="s">
        <v>1127</v>
      </c>
      <c r="Y1405">
        <v>1</v>
      </c>
      <c r="AA1405">
        <v>0</v>
      </c>
      <c r="AB1405">
        <v>0</v>
      </c>
      <c r="AD1405">
        <v>0</v>
      </c>
      <c r="AE1405">
        <v>0</v>
      </c>
      <c r="AF1405">
        <v>471756</v>
      </c>
      <c r="AG1405">
        <v>471756</v>
      </c>
    </row>
    <row r="1406" spans="1:33" hidden="1" x14ac:dyDescent="0.25">
      <c r="A1406" t="s">
        <v>1723</v>
      </c>
      <c r="B1406" t="s">
        <v>695</v>
      </c>
      <c r="C1406" t="s">
        <v>163</v>
      </c>
      <c r="D1406" t="s">
        <v>1117</v>
      </c>
      <c r="E1406">
        <v>2020</v>
      </c>
      <c r="F1406" t="s">
        <v>695</v>
      </c>
      <c r="G1406" t="s">
        <v>846</v>
      </c>
      <c r="H1406" t="s">
        <v>2445</v>
      </c>
      <c r="I1406" t="s">
        <v>2446</v>
      </c>
      <c r="J1406" t="s">
        <v>1120</v>
      </c>
      <c r="K1406" t="s">
        <v>1121</v>
      </c>
      <c r="L1406" t="s">
        <v>993</v>
      </c>
      <c r="M1406" t="s">
        <v>695</v>
      </c>
      <c r="N1406" t="s">
        <v>2445</v>
      </c>
      <c r="O1406" t="s">
        <v>2446</v>
      </c>
      <c r="P1406" t="s">
        <v>1146</v>
      </c>
      <c r="Q1406" t="s">
        <v>4201</v>
      </c>
      <c r="R1406">
        <v>2021</v>
      </c>
      <c r="S1406" t="s">
        <v>4202</v>
      </c>
      <c r="T1406" t="s">
        <v>4202</v>
      </c>
      <c r="U1406">
        <v>0.51</v>
      </c>
      <c r="V1406" t="s">
        <v>1138</v>
      </c>
      <c r="W1406" t="s">
        <v>1127</v>
      </c>
      <c r="Y1406">
        <v>1</v>
      </c>
      <c r="AA1406">
        <v>0</v>
      </c>
      <c r="AB1406">
        <v>0</v>
      </c>
      <c r="AD1406">
        <v>0</v>
      </c>
      <c r="AE1406">
        <v>0</v>
      </c>
      <c r="AF1406">
        <v>1500</v>
      </c>
      <c r="AG1406">
        <v>1500</v>
      </c>
    </row>
    <row r="1407" spans="1:33" hidden="1" x14ac:dyDescent="0.25">
      <c r="A1407" t="s">
        <v>1723</v>
      </c>
      <c r="B1407" t="s">
        <v>695</v>
      </c>
      <c r="C1407" t="s">
        <v>163</v>
      </c>
      <c r="D1407" t="s">
        <v>1117</v>
      </c>
      <c r="E1407">
        <v>2020</v>
      </c>
      <c r="F1407" t="s">
        <v>695</v>
      </c>
      <c r="G1407" t="s">
        <v>846</v>
      </c>
      <c r="H1407" t="s">
        <v>2445</v>
      </c>
      <c r="I1407" t="s">
        <v>2446</v>
      </c>
      <c r="J1407" t="s">
        <v>1120</v>
      </c>
      <c r="K1407" t="s">
        <v>1121</v>
      </c>
      <c r="L1407" t="s">
        <v>993</v>
      </c>
      <c r="M1407" t="s">
        <v>695</v>
      </c>
      <c r="N1407" t="s">
        <v>2445</v>
      </c>
      <c r="O1407" t="s">
        <v>2446</v>
      </c>
      <c r="P1407" t="s">
        <v>1002</v>
      </c>
      <c r="Q1407" t="s">
        <v>4203</v>
      </c>
      <c r="R1407">
        <v>2021</v>
      </c>
      <c r="S1407" t="s">
        <v>4197</v>
      </c>
      <c r="T1407" t="s">
        <v>4197</v>
      </c>
      <c r="U1407">
        <v>4.84</v>
      </c>
      <c r="V1407" t="s">
        <v>1126</v>
      </c>
      <c r="W1407" t="s">
        <v>1127</v>
      </c>
      <c r="X1407" t="s">
        <v>4204</v>
      </c>
      <c r="Y1407">
        <v>1</v>
      </c>
      <c r="AA1407">
        <v>0</v>
      </c>
      <c r="AB1407">
        <v>0</v>
      </c>
      <c r="AD1407">
        <v>0</v>
      </c>
      <c r="AE1407">
        <v>0</v>
      </c>
      <c r="AF1407">
        <v>209558</v>
      </c>
      <c r="AG1407">
        <v>209558</v>
      </c>
    </row>
    <row r="1408" spans="1:33" hidden="1" x14ac:dyDescent="0.25">
      <c r="A1408" t="s">
        <v>1723</v>
      </c>
      <c r="B1408" t="s">
        <v>695</v>
      </c>
      <c r="C1408" t="s">
        <v>163</v>
      </c>
      <c r="D1408" t="s">
        <v>1117</v>
      </c>
      <c r="E1408">
        <v>2020</v>
      </c>
      <c r="F1408" t="s">
        <v>695</v>
      </c>
      <c r="G1408" t="s">
        <v>846</v>
      </c>
      <c r="H1408" t="s">
        <v>2445</v>
      </c>
      <c r="I1408" t="s">
        <v>2446</v>
      </c>
      <c r="J1408" t="s">
        <v>1120</v>
      </c>
      <c r="K1408" t="s">
        <v>1121</v>
      </c>
      <c r="L1408" t="s">
        <v>993</v>
      </c>
      <c r="M1408" t="s">
        <v>695</v>
      </c>
      <c r="N1408" t="s">
        <v>2445</v>
      </c>
      <c r="O1408" t="s">
        <v>2446</v>
      </c>
      <c r="P1408" t="s">
        <v>1002</v>
      </c>
      <c r="Q1408" t="s">
        <v>4205</v>
      </c>
      <c r="R1408">
        <v>2021</v>
      </c>
      <c r="S1408" t="s">
        <v>2809</v>
      </c>
      <c r="T1408" t="s">
        <v>2809</v>
      </c>
      <c r="U1408">
        <v>5.08</v>
      </c>
      <c r="V1408" t="s">
        <v>1126</v>
      </c>
      <c r="W1408" t="s">
        <v>1127</v>
      </c>
      <c r="X1408" t="s">
        <v>4206</v>
      </c>
      <c r="Y1408">
        <v>1</v>
      </c>
      <c r="AA1408">
        <v>0</v>
      </c>
      <c r="AB1408">
        <v>0</v>
      </c>
      <c r="AD1408">
        <v>0</v>
      </c>
      <c r="AE1408">
        <v>0</v>
      </c>
      <c r="AF1408">
        <v>263531</v>
      </c>
      <c r="AG1408">
        <v>263531</v>
      </c>
    </row>
    <row r="1409" spans="1:33" hidden="1" x14ac:dyDescent="0.25">
      <c r="A1409" t="s">
        <v>1723</v>
      </c>
      <c r="B1409" t="s">
        <v>695</v>
      </c>
      <c r="C1409" t="s">
        <v>163</v>
      </c>
      <c r="D1409" t="s">
        <v>1117</v>
      </c>
      <c r="E1409">
        <v>2020</v>
      </c>
      <c r="F1409" t="s">
        <v>695</v>
      </c>
      <c r="G1409" t="s">
        <v>846</v>
      </c>
      <c r="H1409" t="s">
        <v>2445</v>
      </c>
      <c r="I1409" t="s">
        <v>2446</v>
      </c>
      <c r="J1409" t="s">
        <v>1120</v>
      </c>
      <c r="K1409" t="s">
        <v>1121</v>
      </c>
      <c r="L1409" t="s">
        <v>993</v>
      </c>
      <c r="M1409" t="s">
        <v>695</v>
      </c>
      <c r="N1409" t="s">
        <v>2445</v>
      </c>
      <c r="O1409" t="s">
        <v>2446</v>
      </c>
      <c r="P1409" t="s">
        <v>996</v>
      </c>
      <c r="Q1409" t="s">
        <v>4207</v>
      </c>
      <c r="R1409">
        <v>2021</v>
      </c>
      <c r="S1409" t="s">
        <v>4197</v>
      </c>
      <c r="T1409" t="s">
        <v>4197</v>
      </c>
      <c r="U1409">
        <v>2.64</v>
      </c>
      <c r="V1409" t="s">
        <v>1138</v>
      </c>
      <c r="W1409" t="s">
        <v>1127</v>
      </c>
      <c r="Y1409">
        <v>1</v>
      </c>
      <c r="AA1409">
        <v>0</v>
      </c>
      <c r="AB1409">
        <v>0</v>
      </c>
      <c r="AD1409">
        <v>0</v>
      </c>
      <c r="AE1409">
        <v>0</v>
      </c>
      <c r="AF1409">
        <v>434074</v>
      </c>
      <c r="AG1409">
        <v>434074</v>
      </c>
    </row>
    <row r="1410" spans="1:33" hidden="1" x14ac:dyDescent="0.25">
      <c r="A1410" t="s">
        <v>1723</v>
      </c>
      <c r="B1410" t="s">
        <v>695</v>
      </c>
      <c r="C1410" t="s">
        <v>163</v>
      </c>
      <c r="D1410" t="s">
        <v>1117</v>
      </c>
      <c r="E1410">
        <v>2020</v>
      </c>
      <c r="F1410" t="s">
        <v>695</v>
      </c>
      <c r="G1410" t="s">
        <v>846</v>
      </c>
      <c r="H1410" t="s">
        <v>2445</v>
      </c>
      <c r="I1410" t="s">
        <v>2446</v>
      </c>
      <c r="J1410" t="s">
        <v>1120</v>
      </c>
      <c r="K1410" t="s">
        <v>1121</v>
      </c>
      <c r="L1410" t="s">
        <v>993</v>
      </c>
      <c r="M1410" t="s">
        <v>695</v>
      </c>
      <c r="N1410" t="s">
        <v>2445</v>
      </c>
      <c r="O1410" t="s">
        <v>2446</v>
      </c>
      <c r="P1410" t="s">
        <v>996</v>
      </c>
      <c r="Q1410" t="s">
        <v>4208</v>
      </c>
      <c r="R1410">
        <v>2021</v>
      </c>
      <c r="S1410" t="s">
        <v>2809</v>
      </c>
      <c r="T1410" t="s">
        <v>2809</v>
      </c>
      <c r="U1410">
        <v>3.24</v>
      </c>
      <c r="V1410" t="s">
        <v>1138</v>
      </c>
      <c r="W1410" t="s">
        <v>1127</v>
      </c>
      <c r="Y1410">
        <v>1</v>
      </c>
      <c r="AA1410">
        <v>0</v>
      </c>
      <c r="AB1410">
        <v>0</v>
      </c>
      <c r="AD1410">
        <v>0</v>
      </c>
      <c r="AE1410">
        <v>0</v>
      </c>
      <c r="AF1410">
        <v>511486</v>
      </c>
      <c r="AG1410">
        <v>511486</v>
      </c>
    </row>
    <row r="1411" spans="1:33" hidden="1" x14ac:dyDescent="0.25">
      <c r="A1411" t="s">
        <v>1723</v>
      </c>
      <c r="B1411" t="s">
        <v>695</v>
      </c>
      <c r="C1411" t="s">
        <v>163</v>
      </c>
      <c r="D1411" t="s">
        <v>1117</v>
      </c>
      <c r="E1411">
        <v>2020</v>
      </c>
      <c r="F1411" t="s">
        <v>695</v>
      </c>
      <c r="G1411" t="s">
        <v>846</v>
      </c>
      <c r="H1411" t="s">
        <v>2445</v>
      </c>
      <c r="I1411" t="s">
        <v>2446</v>
      </c>
      <c r="J1411" t="s">
        <v>1120</v>
      </c>
      <c r="K1411" t="s">
        <v>1121</v>
      </c>
      <c r="L1411" t="s">
        <v>3203</v>
      </c>
      <c r="M1411" t="s">
        <v>893</v>
      </c>
      <c r="N1411" t="s">
        <v>2445</v>
      </c>
      <c r="O1411" t="s">
        <v>2446</v>
      </c>
      <c r="P1411" t="s">
        <v>1083</v>
      </c>
      <c r="Q1411" t="s">
        <v>4209</v>
      </c>
      <c r="R1411">
        <v>2021</v>
      </c>
      <c r="S1411" t="s">
        <v>4210</v>
      </c>
      <c r="T1411" t="s">
        <v>4210</v>
      </c>
      <c r="U1411">
        <v>5</v>
      </c>
      <c r="V1411" t="s">
        <v>1138</v>
      </c>
      <c r="W1411" t="s">
        <v>1153</v>
      </c>
      <c r="X1411" t="s">
        <v>4211</v>
      </c>
      <c r="Y1411">
        <v>1</v>
      </c>
      <c r="Z1411" t="s">
        <v>1132</v>
      </c>
      <c r="AA1411">
        <v>25894</v>
      </c>
      <c r="AB1411">
        <v>148</v>
      </c>
      <c r="AD1411">
        <v>0</v>
      </c>
      <c r="AE1411">
        <v>0</v>
      </c>
      <c r="AF1411">
        <v>268657</v>
      </c>
      <c r="AG1411">
        <v>294699</v>
      </c>
    </row>
    <row r="1412" spans="1:33" hidden="1" x14ac:dyDescent="0.25">
      <c r="A1412" t="s">
        <v>1723</v>
      </c>
      <c r="B1412" t="s">
        <v>695</v>
      </c>
      <c r="C1412" t="s">
        <v>163</v>
      </c>
      <c r="D1412" t="s">
        <v>1117</v>
      </c>
      <c r="E1412">
        <v>2020</v>
      </c>
      <c r="F1412" t="s">
        <v>695</v>
      </c>
      <c r="G1412" t="s">
        <v>846</v>
      </c>
      <c r="H1412" t="s">
        <v>2445</v>
      </c>
      <c r="I1412" t="s">
        <v>2446</v>
      </c>
      <c r="J1412" t="s">
        <v>1120</v>
      </c>
      <c r="K1412" t="s">
        <v>1121</v>
      </c>
      <c r="L1412" t="s">
        <v>3203</v>
      </c>
      <c r="M1412" t="s">
        <v>893</v>
      </c>
      <c r="N1412" t="s">
        <v>2445</v>
      </c>
      <c r="O1412" t="s">
        <v>2446</v>
      </c>
      <c r="P1412" t="s">
        <v>1083</v>
      </c>
      <c r="Q1412" t="s">
        <v>4212</v>
      </c>
      <c r="R1412">
        <v>2021</v>
      </c>
      <c r="S1412" t="s">
        <v>4194</v>
      </c>
      <c r="T1412" t="s">
        <v>4194</v>
      </c>
      <c r="U1412">
        <v>8</v>
      </c>
      <c r="V1412" t="s">
        <v>1138</v>
      </c>
      <c r="W1412" t="s">
        <v>1153</v>
      </c>
      <c r="X1412" t="s">
        <v>4211</v>
      </c>
      <c r="Y1412">
        <v>1</v>
      </c>
      <c r="Z1412" t="s">
        <v>1132</v>
      </c>
      <c r="AA1412">
        <v>26258</v>
      </c>
      <c r="AB1412">
        <v>126</v>
      </c>
      <c r="AD1412">
        <v>0</v>
      </c>
      <c r="AE1412">
        <v>0</v>
      </c>
      <c r="AF1412">
        <v>208659</v>
      </c>
      <c r="AG1412">
        <v>235043</v>
      </c>
    </row>
    <row r="1413" spans="1:33" x14ac:dyDescent="0.25">
      <c r="A1413" t="s">
        <v>1723</v>
      </c>
      <c r="B1413" t="s">
        <v>695</v>
      </c>
      <c r="C1413" t="s">
        <v>163</v>
      </c>
      <c r="D1413" t="s">
        <v>1117</v>
      </c>
      <c r="E1413">
        <v>1996</v>
      </c>
      <c r="F1413" t="s">
        <v>702</v>
      </c>
      <c r="G1413" t="s">
        <v>846</v>
      </c>
      <c r="H1413" t="s">
        <v>2445</v>
      </c>
      <c r="I1413" t="s">
        <v>2446</v>
      </c>
      <c r="J1413" t="s">
        <v>1120</v>
      </c>
      <c r="K1413" t="s">
        <v>1121</v>
      </c>
      <c r="L1413" t="s">
        <v>993</v>
      </c>
      <c r="M1413" t="s">
        <v>702</v>
      </c>
      <c r="N1413" t="s">
        <v>2445</v>
      </c>
      <c r="O1413" t="s">
        <v>2446</v>
      </c>
      <c r="P1413" t="s">
        <v>1002</v>
      </c>
      <c r="Q1413" t="s">
        <v>4213</v>
      </c>
      <c r="R1413">
        <v>1997</v>
      </c>
      <c r="S1413" t="s">
        <v>1939</v>
      </c>
      <c r="T1413" t="s">
        <v>3235</v>
      </c>
      <c r="U1413">
        <v>8.3000000000000007</v>
      </c>
      <c r="V1413" t="s">
        <v>1126</v>
      </c>
      <c r="W1413" t="s">
        <v>1127</v>
      </c>
      <c r="X1413" t="s">
        <v>4214</v>
      </c>
      <c r="Y1413">
        <v>1</v>
      </c>
      <c r="Z1413" t="s">
        <v>1132</v>
      </c>
      <c r="AA1413">
        <v>27425</v>
      </c>
      <c r="AB1413">
        <v>110</v>
      </c>
      <c r="AD1413">
        <v>0</v>
      </c>
      <c r="AE1413">
        <v>0</v>
      </c>
      <c r="AF1413">
        <v>1476</v>
      </c>
      <c r="AG1413">
        <v>29011</v>
      </c>
    </row>
    <row r="1414" spans="1:33" x14ac:dyDescent="0.25">
      <c r="A1414" t="s">
        <v>1723</v>
      </c>
      <c r="B1414" t="s">
        <v>695</v>
      </c>
      <c r="C1414" t="s">
        <v>163</v>
      </c>
      <c r="D1414" t="s">
        <v>1117</v>
      </c>
      <c r="E1414">
        <v>1996</v>
      </c>
      <c r="F1414" t="s">
        <v>702</v>
      </c>
      <c r="G1414" t="s">
        <v>846</v>
      </c>
      <c r="H1414" t="s">
        <v>2445</v>
      </c>
      <c r="I1414" t="s">
        <v>2446</v>
      </c>
      <c r="J1414" t="s">
        <v>1120</v>
      </c>
      <c r="K1414" t="s">
        <v>1121</v>
      </c>
      <c r="L1414" t="s">
        <v>993</v>
      </c>
      <c r="M1414" t="s">
        <v>702</v>
      </c>
      <c r="N1414" t="s">
        <v>2445</v>
      </c>
      <c r="O1414" t="s">
        <v>2446</v>
      </c>
      <c r="P1414" t="s">
        <v>1002</v>
      </c>
      <c r="Q1414" t="s">
        <v>4215</v>
      </c>
      <c r="R1414">
        <v>1997</v>
      </c>
      <c r="S1414" t="s">
        <v>1942</v>
      </c>
      <c r="T1414" t="s">
        <v>4216</v>
      </c>
      <c r="U1414">
        <v>6</v>
      </c>
      <c r="V1414" t="s">
        <v>1126</v>
      </c>
      <c r="W1414" t="s">
        <v>1127</v>
      </c>
      <c r="X1414" t="s">
        <v>4217</v>
      </c>
      <c r="Y1414">
        <v>1</v>
      </c>
      <c r="Z1414" t="s">
        <v>1132</v>
      </c>
      <c r="AA1414">
        <v>27785</v>
      </c>
      <c r="AB1414">
        <v>0</v>
      </c>
      <c r="AD1414">
        <v>0</v>
      </c>
      <c r="AE1414">
        <v>0</v>
      </c>
      <c r="AF1414">
        <v>1673</v>
      </c>
      <c r="AG1414">
        <v>29458</v>
      </c>
    </row>
    <row r="1415" spans="1:33" x14ac:dyDescent="0.25">
      <c r="A1415" t="s">
        <v>1723</v>
      </c>
      <c r="B1415" t="s">
        <v>695</v>
      </c>
      <c r="C1415" t="s">
        <v>163</v>
      </c>
      <c r="D1415" t="s">
        <v>1117</v>
      </c>
      <c r="E1415">
        <v>1995</v>
      </c>
      <c r="F1415" t="s">
        <v>702</v>
      </c>
      <c r="G1415" t="s">
        <v>846</v>
      </c>
      <c r="H1415" t="s">
        <v>2445</v>
      </c>
      <c r="I1415" t="s">
        <v>2446</v>
      </c>
      <c r="J1415" t="s">
        <v>1120</v>
      </c>
      <c r="K1415" t="s">
        <v>1121</v>
      </c>
      <c r="L1415" t="s">
        <v>993</v>
      </c>
      <c r="M1415" t="s">
        <v>702</v>
      </c>
      <c r="N1415" t="s">
        <v>2445</v>
      </c>
      <c r="O1415" t="s">
        <v>2446</v>
      </c>
      <c r="P1415" t="s">
        <v>1002</v>
      </c>
      <c r="Q1415" t="s">
        <v>4218</v>
      </c>
      <c r="R1415">
        <v>1996</v>
      </c>
      <c r="S1415" t="s">
        <v>1921</v>
      </c>
      <c r="T1415" t="s">
        <v>1917</v>
      </c>
      <c r="U1415">
        <v>8</v>
      </c>
      <c r="V1415" t="s">
        <v>1126</v>
      </c>
      <c r="W1415" t="s">
        <v>1127</v>
      </c>
      <c r="Y1415">
        <v>1</v>
      </c>
      <c r="AA1415">
        <v>0</v>
      </c>
      <c r="AB1415">
        <v>0</v>
      </c>
      <c r="AD1415">
        <v>0</v>
      </c>
      <c r="AE1415">
        <v>0</v>
      </c>
      <c r="AF1415">
        <v>7086</v>
      </c>
      <c r="AG1415">
        <v>7086</v>
      </c>
    </row>
    <row r="1416" spans="1:33" x14ac:dyDescent="0.25">
      <c r="A1416" t="s">
        <v>1723</v>
      </c>
      <c r="B1416" t="s">
        <v>695</v>
      </c>
      <c r="C1416" t="s">
        <v>163</v>
      </c>
      <c r="D1416" t="s">
        <v>1117</v>
      </c>
      <c r="E1416">
        <v>1994</v>
      </c>
      <c r="F1416" t="s">
        <v>702</v>
      </c>
      <c r="G1416" t="s">
        <v>846</v>
      </c>
      <c r="H1416" t="s">
        <v>2445</v>
      </c>
      <c r="I1416" t="s">
        <v>2446</v>
      </c>
      <c r="J1416" t="s">
        <v>1120</v>
      </c>
      <c r="K1416" t="s">
        <v>1121</v>
      </c>
      <c r="L1416" t="s">
        <v>993</v>
      </c>
      <c r="M1416" t="s">
        <v>702</v>
      </c>
      <c r="N1416" t="s">
        <v>2445</v>
      </c>
      <c r="O1416" t="s">
        <v>2446</v>
      </c>
      <c r="P1416" t="s">
        <v>1002</v>
      </c>
      <c r="Q1416" t="s">
        <v>4219</v>
      </c>
      <c r="R1416">
        <v>1995</v>
      </c>
      <c r="S1416" t="s">
        <v>1908</v>
      </c>
      <c r="T1416" t="s">
        <v>4220</v>
      </c>
      <c r="U1416">
        <v>5.3</v>
      </c>
      <c r="V1416" t="s">
        <v>1138</v>
      </c>
      <c r="W1416" t="s">
        <v>1127</v>
      </c>
      <c r="X1416" t="s">
        <v>4221</v>
      </c>
      <c r="Y1416">
        <v>1</v>
      </c>
      <c r="Z1416" t="s">
        <v>1132</v>
      </c>
      <c r="AA1416">
        <v>22306</v>
      </c>
      <c r="AB1416">
        <v>63</v>
      </c>
      <c r="AD1416">
        <v>0</v>
      </c>
      <c r="AE1416">
        <v>0</v>
      </c>
      <c r="AF1416">
        <v>114774</v>
      </c>
      <c r="AG1416">
        <v>137143</v>
      </c>
    </row>
    <row r="1417" spans="1:33" hidden="1" x14ac:dyDescent="0.25">
      <c r="A1417" t="s">
        <v>1723</v>
      </c>
      <c r="B1417" t="s">
        <v>695</v>
      </c>
      <c r="C1417" t="s">
        <v>163</v>
      </c>
      <c r="D1417" t="s">
        <v>1117</v>
      </c>
      <c r="E1417">
        <v>2021</v>
      </c>
      <c r="F1417" t="s">
        <v>694</v>
      </c>
      <c r="G1417" t="s">
        <v>846</v>
      </c>
      <c r="H1417" t="s">
        <v>2445</v>
      </c>
      <c r="I1417" t="s">
        <v>2446</v>
      </c>
      <c r="J1417" t="s">
        <v>1120</v>
      </c>
      <c r="K1417" t="s">
        <v>1121</v>
      </c>
      <c r="L1417" t="s">
        <v>993</v>
      </c>
      <c r="M1417" t="s">
        <v>694</v>
      </c>
      <c r="N1417" t="s">
        <v>2445</v>
      </c>
      <c r="O1417" t="s">
        <v>2446</v>
      </c>
      <c r="P1417" t="s">
        <v>1952</v>
      </c>
      <c r="Q1417" t="s">
        <v>4222</v>
      </c>
      <c r="R1417">
        <v>2023</v>
      </c>
      <c r="S1417" t="s">
        <v>4223</v>
      </c>
      <c r="T1417" t="s">
        <v>4223</v>
      </c>
      <c r="U1417">
        <v>21.87</v>
      </c>
      <c r="V1417" t="s">
        <v>1138</v>
      </c>
      <c r="W1417" t="s">
        <v>1127</v>
      </c>
      <c r="Y1417">
        <v>1</v>
      </c>
      <c r="Z1417" t="s">
        <v>1132</v>
      </c>
      <c r="AA1417">
        <v>8827</v>
      </c>
      <c r="AB1417">
        <v>0</v>
      </c>
      <c r="AD1417">
        <v>0</v>
      </c>
      <c r="AE1417">
        <v>0</v>
      </c>
      <c r="AG1417">
        <v>8827</v>
      </c>
    </row>
    <row r="1418" spans="1:33" hidden="1" x14ac:dyDescent="0.25">
      <c r="A1418" t="s">
        <v>1723</v>
      </c>
      <c r="B1418" t="s">
        <v>695</v>
      </c>
      <c r="C1418" t="s">
        <v>163</v>
      </c>
      <c r="D1418" t="s">
        <v>1117</v>
      </c>
      <c r="E1418">
        <v>2021</v>
      </c>
      <c r="F1418" t="s">
        <v>695</v>
      </c>
      <c r="G1418" t="s">
        <v>846</v>
      </c>
      <c r="H1418" t="s">
        <v>2445</v>
      </c>
      <c r="I1418" t="s">
        <v>2446</v>
      </c>
      <c r="J1418" t="s">
        <v>1120</v>
      </c>
      <c r="K1418" t="s">
        <v>1121</v>
      </c>
      <c r="L1418" t="s">
        <v>993</v>
      </c>
      <c r="M1418" t="s">
        <v>864</v>
      </c>
      <c r="N1418" t="s">
        <v>2445</v>
      </c>
      <c r="O1418" t="s">
        <v>2446</v>
      </c>
      <c r="P1418" t="s">
        <v>1002</v>
      </c>
      <c r="Q1418" t="s">
        <v>4224</v>
      </c>
      <c r="R1418">
        <v>2022</v>
      </c>
      <c r="S1418" t="s">
        <v>2250</v>
      </c>
      <c r="T1418" t="s">
        <v>2250</v>
      </c>
      <c r="U1418">
        <v>4.3099999999999996</v>
      </c>
      <c r="V1418" t="s">
        <v>1138</v>
      </c>
      <c r="W1418" t="s">
        <v>1153</v>
      </c>
      <c r="X1418" t="s">
        <v>4225</v>
      </c>
      <c r="Y1418">
        <v>1</v>
      </c>
      <c r="Z1418" t="s">
        <v>1132</v>
      </c>
      <c r="AA1418">
        <v>56504</v>
      </c>
      <c r="AB1418">
        <v>0</v>
      </c>
      <c r="AC1418" t="s">
        <v>1132</v>
      </c>
      <c r="AD1418">
        <v>4103</v>
      </c>
      <c r="AE1418">
        <v>0</v>
      </c>
      <c r="AG1418">
        <v>60607</v>
      </c>
    </row>
    <row r="1419" spans="1:33" hidden="1" x14ac:dyDescent="0.25">
      <c r="A1419" t="s">
        <v>1723</v>
      </c>
      <c r="B1419" t="s">
        <v>695</v>
      </c>
      <c r="C1419" t="s">
        <v>163</v>
      </c>
      <c r="D1419" t="s">
        <v>1117</v>
      </c>
      <c r="E1419">
        <v>2021</v>
      </c>
      <c r="F1419" t="s">
        <v>695</v>
      </c>
      <c r="G1419" t="s">
        <v>846</v>
      </c>
      <c r="H1419" t="s">
        <v>2445</v>
      </c>
      <c r="I1419" t="s">
        <v>2446</v>
      </c>
      <c r="J1419" t="s">
        <v>1120</v>
      </c>
      <c r="K1419" t="s">
        <v>1121</v>
      </c>
      <c r="L1419" t="s">
        <v>993</v>
      </c>
      <c r="M1419" t="s">
        <v>864</v>
      </c>
      <c r="N1419" t="s">
        <v>2445</v>
      </c>
      <c r="O1419" t="s">
        <v>2446</v>
      </c>
      <c r="P1419" t="s">
        <v>996</v>
      </c>
      <c r="Q1419" t="s">
        <v>4226</v>
      </c>
      <c r="R1419">
        <v>2022</v>
      </c>
      <c r="S1419" t="s">
        <v>4227</v>
      </c>
      <c r="T1419" t="s">
        <v>4227</v>
      </c>
      <c r="U1419">
        <v>3.84</v>
      </c>
      <c r="V1419" t="s">
        <v>1138</v>
      </c>
      <c r="W1419" t="s">
        <v>1153</v>
      </c>
      <c r="X1419" t="s">
        <v>4228</v>
      </c>
      <c r="Y1419">
        <v>1</v>
      </c>
      <c r="Z1419" t="s">
        <v>1132</v>
      </c>
      <c r="AA1419">
        <v>56134</v>
      </c>
      <c r="AB1419">
        <v>0</v>
      </c>
      <c r="AC1419" t="s">
        <v>1132</v>
      </c>
      <c r="AD1419">
        <v>9204</v>
      </c>
      <c r="AE1419">
        <v>0</v>
      </c>
      <c r="AG1419">
        <v>65338</v>
      </c>
    </row>
    <row r="1420" spans="1:33" hidden="1" x14ac:dyDescent="0.25">
      <c r="A1420" t="s">
        <v>1723</v>
      </c>
      <c r="B1420" t="s">
        <v>695</v>
      </c>
      <c r="C1420" t="s">
        <v>163</v>
      </c>
      <c r="D1420" t="s">
        <v>1117</v>
      </c>
      <c r="E1420">
        <v>2021</v>
      </c>
      <c r="F1420" t="s">
        <v>695</v>
      </c>
      <c r="G1420" t="s">
        <v>846</v>
      </c>
      <c r="H1420" t="s">
        <v>2445</v>
      </c>
      <c r="I1420" t="s">
        <v>2446</v>
      </c>
      <c r="J1420" t="s">
        <v>1120</v>
      </c>
      <c r="K1420" t="s">
        <v>1121</v>
      </c>
      <c r="L1420" t="s">
        <v>3723</v>
      </c>
      <c r="M1420" t="s">
        <v>885</v>
      </c>
      <c r="N1420" t="s">
        <v>2445</v>
      </c>
      <c r="O1420" t="s">
        <v>2446</v>
      </c>
      <c r="P1420" t="s">
        <v>4059</v>
      </c>
      <c r="Q1420" t="s">
        <v>4229</v>
      </c>
      <c r="R1420">
        <v>2022</v>
      </c>
      <c r="S1420" t="s">
        <v>4230</v>
      </c>
      <c r="T1420" t="s">
        <v>4230</v>
      </c>
      <c r="U1420">
        <v>3.15</v>
      </c>
      <c r="V1420" t="s">
        <v>1138</v>
      </c>
      <c r="W1420" t="s">
        <v>1127</v>
      </c>
      <c r="Y1420">
        <v>1</v>
      </c>
      <c r="AA1420">
        <v>0</v>
      </c>
      <c r="AB1420">
        <v>0</v>
      </c>
      <c r="AD1420">
        <v>0</v>
      </c>
      <c r="AE1420">
        <v>0</v>
      </c>
      <c r="AF1420">
        <v>691100</v>
      </c>
      <c r="AG1420">
        <v>691100</v>
      </c>
    </row>
    <row r="1421" spans="1:33" hidden="1" x14ac:dyDescent="0.25">
      <c r="A1421" t="s">
        <v>1723</v>
      </c>
      <c r="B1421" t="s">
        <v>695</v>
      </c>
      <c r="C1421" t="s">
        <v>163</v>
      </c>
      <c r="D1421" t="s">
        <v>1117</v>
      </c>
      <c r="E1421">
        <v>2021</v>
      </c>
      <c r="F1421" t="s">
        <v>695</v>
      </c>
      <c r="G1421" t="s">
        <v>846</v>
      </c>
      <c r="H1421" t="s">
        <v>2445</v>
      </c>
      <c r="I1421" t="s">
        <v>2446</v>
      </c>
      <c r="J1421" t="s">
        <v>1120</v>
      </c>
      <c r="K1421" t="s">
        <v>1121</v>
      </c>
      <c r="L1421" t="s">
        <v>3723</v>
      </c>
      <c r="M1421" t="s">
        <v>885</v>
      </c>
      <c r="N1421" t="s">
        <v>2445</v>
      </c>
      <c r="O1421" t="s">
        <v>2446</v>
      </c>
      <c r="P1421" t="s">
        <v>4059</v>
      </c>
      <c r="Q1421" t="s">
        <v>4231</v>
      </c>
      <c r="R1421">
        <v>2022</v>
      </c>
      <c r="S1421" t="s">
        <v>3568</v>
      </c>
      <c r="T1421" t="s">
        <v>3568</v>
      </c>
      <c r="U1421">
        <v>3.8</v>
      </c>
      <c r="V1421" t="s">
        <v>1138</v>
      </c>
      <c r="W1421" t="s">
        <v>1127</v>
      </c>
      <c r="Y1421">
        <v>1</v>
      </c>
      <c r="AA1421">
        <v>0</v>
      </c>
      <c r="AB1421">
        <v>0</v>
      </c>
      <c r="AD1421">
        <v>0</v>
      </c>
      <c r="AE1421">
        <v>0</v>
      </c>
      <c r="AF1421">
        <v>584886</v>
      </c>
      <c r="AG1421">
        <v>584886</v>
      </c>
    </row>
    <row r="1422" spans="1:33" hidden="1" x14ac:dyDescent="0.25">
      <c r="A1422" t="s">
        <v>1723</v>
      </c>
      <c r="B1422" t="s">
        <v>695</v>
      </c>
      <c r="C1422" t="s">
        <v>163</v>
      </c>
      <c r="D1422" t="s">
        <v>1117</v>
      </c>
      <c r="E1422">
        <v>2021</v>
      </c>
      <c r="F1422" t="s">
        <v>695</v>
      </c>
      <c r="G1422" t="s">
        <v>846</v>
      </c>
      <c r="H1422" t="s">
        <v>2445</v>
      </c>
      <c r="I1422" t="s">
        <v>2446</v>
      </c>
      <c r="J1422" t="s">
        <v>1120</v>
      </c>
      <c r="K1422" t="s">
        <v>1121</v>
      </c>
      <c r="L1422" t="s">
        <v>3723</v>
      </c>
      <c r="M1422" t="s">
        <v>885</v>
      </c>
      <c r="N1422" t="s">
        <v>2445</v>
      </c>
      <c r="O1422" t="s">
        <v>2446</v>
      </c>
      <c r="P1422" t="s">
        <v>1083</v>
      </c>
      <c r="Q1422" t="s">
        <v>4232</v>
      </c>
      <c r="R1422">
        <v>2022</v>
      </c>
      <c r="S1422" t="s">
        <v>4233</v>
      </c>
      <c r="T1422" t="s">
        <v>4233</v>
      </c>
      <c r="U1422">
        <v>6.52</v>
      </c>
      <c r="V1422" t="s">
        <v>1138</v>
      </c>
      <c r="W1422" t="s">
        <v>1127</v>
      </c>
      <c r="Y1422">
        <v>1</v>
      </c>
      <c r="AA1422">
        <v>0</v>
      </c>
      <c r="AB1422">
        <v>0</v>
      </c>
      <c r="AD1422">
        <v>0</v>
      </c>
      <c r="AE1422">
        <v>0</v>
      </c>
      <c r="AF1422">
        <v>493556</v>
      </c>
      <c r="AG1422">
        <v>493556</v>
      </c>
    </row>
    <row r="1423" spans="1:33" hidden="1" x14ac:dyDescent="0.25">
      <c r="A1423" t="s">
        <v>1723</v>
      </c>
      <c r="B1423" t="s">
        <v>695</v>
      </c>
      <c r="C1423" t="s">
        <v>163</v>
      </c>
      <c r="D1423" t="s">
        <v>1117</v>
      </c>
      <c r="E1423">
        <v>2021</v>
      </c>
      <c r="F1423" t="s">
        <v>695</v>
      </c>
      <c r="G1423" t="s">
        <v>846</v>
      </c>
      <c r="H1423" t="s">
        <v>2445</v>
      </c>
      <c r="I1423" t="s">
        <v>2446</v>
      </c>
      <c r="J1423" t="s">
        <v>1120</v>
      </c>
      <c r="K1423" t="s">
        <v>1121</v>
      </c>
      <c r="L1423" t="s">
        <v>3723</v>
      </c>
      <c r="M1423" t="s">
        <v>885</v>
      </c>
      <c r="N1423" t="s">
        <v>2445</v>
      </c>
      <c r="O1423" t="s">
        <v>2446</v>
      </c>
      <c r="P1423" t="s">
        <v>1083</v>
      </c>
      <c r="Q1423" t="s">
        <v>4234</v>
      </c>
      <c r="R1423">
        <v>2022</v>
      </c>
      <c r="S1423" t="s">
        <v>3568</v>
      </c>
      <c r="T1423" t="s">
        <v>3568</v>
      </c>
      <c r="U1423">
        <v>7.77</v>
      </c>
      <c r="V1423" t="s">
        <v>1138</v>
      </c>
      <c r="W1423" t="s">
        <v>1127</v>
      </c>
      <c r="Y1423">
        <v>1</v>
      </c>
      <c r="AA1423">
        <v>0</v>
      </c>
      <c r="AB1423">
        <v>0</v>
      </c>
      <c r="AD1423">
        <v>0</v>
      </c>
      <c r="AE1423">
        <v>0</v>
      </c>
      <c r="AF1423">
        <v>125272</v>
      </c>
      <c r="AG1423">
        <v>125272</v>
      </c>
    </row>
    <row r="1424" spans="1:33" hidden="1" x14ac:dyDescent="0.25">
      <c r="A1424" t="s">
        <v>1723</v>
      </c>
      <c r="B1424" t="s">
        <v>695</v>
      </c>
      <c r="C1424" t="s">
        <v>163</v>
      </c>
      <c r="D1424" t="s">
        <v>1117</v>
      </c>
      <c r="E1424">
        <v>2021</v>
      </c>
      <c r="F1424" t="s">
        <v>695</v>
      </c>
      <c r="G1424" t="s">
        <v>846</v>
      </c>
      <c r="H1424" t="s">
        <v>2445</v>
      </c>
      <c r="I1424" t="s">
        <v>2446</v>
      </c>
      <c r="J1424" t="s">
        <v>1120</v>
      </c>
      <c r="K1424" t="s">
        <v>1121</v>
      </c>
      <c r="L1424" t="s">
        <v>993</v>
      </c>
      <c r="M1424" t="s">
        <v>695</v>
      </c>
      <c r="N1424" t="s">
        <v>2445</v>
      </c>
      <c r="O1424" t="s">
        <v>2446</v>
      </c>
      <c r="P1424" t="s">
        <v>1002</v>
      </c>
      <c r="Q1424" t="s">
        <v>4235</v>
      </c>
      <c r="R1424">
        <v>2022</v>
      </c>
      <c r="S1424" t="s">
        <v>4236</v>
      </c>
      <c r="T1424" t="s">
        <v>4236</v>
      </c>
      <c r="U1424">
        <v>4.54</v>
      </c>
      <c r="V1424" t="s">
        <v>1138</v>
      </c>
      <c r="W1424" t="s">
        <v>1127</v>
      </c>
      <c r="Y1424">
        <v>1</v>
      </c>
      <c r="AA1424">
        <v>0</v>
      </c>
      <c r="AB1424">
        <v>0</v>
      </c>
      <c r="AD1424">
        <v>0</v>
      </c>
      <c r="AE1424">
        <v>0</v>
      </c>
      <c r="AF1424">
        <v>382891</v>
      </c>
      <c r="AG1424">
        <v>382891</v>
      </c>
    </row>
    <row r="1425" spans="1:33" hidden="1" x14ac:dyDescent="0.25">
      <c r="A1425" t="s">
        <v>1723</v>
      </c>
      <c r="B1425" t="s">
        <v>695</v>
      </c>
      <c r="C1425" t="s">
        <v>163</v>
      </c>
      <c r="D1425" t="s">
        <v>1117</v>
      </c>
      <c r="E1425">
        <v>2021</v>
      </c>
      <c r="F1425" t="s">
        <v>695</v>
      </c>
      <c r="G1425" t="s">
        <v>846</v>
      </c>
      <c r="H1425" t="s">
        <v>2445</v>
      </c>
      <c r="I1425" t="s">
        <v>2446</v>
      </c>
      <c r="J1425" t="s">
        <v>1120</v>
      </c>
      <c r="K1425" t="s">
        <v>1121</v>
      </c>
      <c r="L1425" t="s">
        <v>993</v>
      </c>
      <c r="M1425" t="s">
        <v>695</v>
      </c>
      <c r="N1425" t="s">
        <v>2445</v>
      </c>
      <c r="O1425" t="s">
        <v>2446</v>
      </c>
      <c r="P1425" t="s">
        <v>1002</v>
      </c>
      <c r="Q1425" t="s">
        <v>4237</v>
      </c>
      <c r="R1425">
        <v>2022</v>
      </c>
      <c r="S1425" t="s">
        <v>4238</v>
      </c>
      <c r="T1425" t="s">
        <v>4238</v>
      </c>
      <c r="U1425">
        <v>6.91</v>
      </c>
      <c r="V1425" t="s">
        <v>1138</v>
      </c>
      <c r="W1425" t="s">
        <v>1127</v>
      </c>
      <c r="Y1425">
        <v>1</v>
      </c>
      <c r="AA1425">
        <v>0</v>
      </c>
      <c r="AB1425">
        <v>0</v>
      </c>
      <c r="AD1425">
        <v>0</v>
      </c>
      <c r="AE1425">
        <v>0</v>
      </c>
      <c r="AF1425">
        <v>108429</v>
      </c>
      <c r="AG1425">
        <v>108429</v>
      </c>
    </row>
    <row r="1426" spans="1:33" hidden="1" x14ac:dyDescent="0.25">
      <c r="A1426" t="s">
        <v>1723</v>
      </c>
      <c r="B1426" t="s">
        <v>695</v>
      </c>
      <c r="C1426" t="s">
        <v>163</v>
      </c>
      <c r="D1426" t="s">
        <v>1117</v>
      </c>
      <c r="E1426">
        <v>2021</v>
      </c>
      <c r="F1426" t="s">
        <v>695</v>
      </c>
      <c r="G1426" t="s">
        <v>846</v>
      </c>
      <c r="H1426" t="s">
        <v>2445</v>
      </c>
      <c r="I1426" t="s">
        <v>2446</v>
      </c>
      <c r="J1426" t="s">
        <v>1120</v>
      </c>
      <c r="K1426" t="s">
        <v>1121</v>
      </c>
      <c r="L1426" t="s">
        <v>993</v>
      </c>
      <c r="M1426" t="s">
        <v>695</v>
      </c>
      <c r="N1426" t="s">
        <v>2445</v>
      </c>
      <c r="O1426" t="s">
        <v>2446</v>
      </c>
      <c r="P1426" t="s">
        <v>996</v>
      </c>
      <c r="Q1426" t="s">
        <v>4239</v>
      </c>
      <c r="R1426">
        <v>2022</v>
      </c>
      <c r="S1426" t="s">
        <v>3397</v>
      </c>
      <c r="T1426" t="s">
        <v>3397</v>
      </c>
      <c r="U1426">
        <v>3</v>
      </c>
      <c r="V1426" t="s">
        <v>1138</v>
      </c>
      <c r="W1426" t="s">
        <v>1127</v>
      </c>
      <c r="Y1426">
        <v>1</v>
      </c>
      <c r="AA1426">
        <v>0</v>
      </c>
      <c r="AB1426">
        <v>0</v>
      </c>
      <c r="AD1426">
        <v>0</v>
      </c>
      <c r="AE1426">
        <v>0</v>
      </c>
      <c r="AF1426">
        <v>298048</v>
      </c>
      <c r="AG1426">
        <v>298048</v>
      </c>
    </row>
    <row r="1427" spans="1:33" hidden="1" x14ac:dyDescent="0.25">
      <c r="A1427" t="s">
        <v>1723</v>
      </c>
      <c r="B1427" t="s">
        <v>695</v>
      </c>
      <c r="C1427" t="s">
        <v>163</v>
      </c>
      <c r="D1427" t="s">
        <v>1117</v>
      </c>
      <c r="E1427">
        <v>2021</v>
      </c>
      <c r="F1427" t="s">
        <v>695</v>
      </c>
      <c r="G1427" t="s">
        <v>846</v>
      </c>
      <c r="H1427" t="s">
        <v>2445</v>
      </c>
      <c r="I1427" t="s">
        <v>2446</v>
      </c>
      <c r="J1427" t="s">
        <v>1120</v>
      </c>
      <c r="K1427" t="s">
        <v>1121</v>
      </c>
      <c r="L1427" t="s">
        <v>993</v>
      </c>
      <c r="M1427" t="s">
        <v>695</v>
      </c>
      <c r="N1427" t="s">
        <v>2445</v>
      </c>
      <c r="O1427" t="s">
        <v>2446</v>
      </c>
      <c r="P1427" t="s">
        <v>996</v>
      </c>
      <c r="Q1427" t="s">
        <v>4240</v>
      </c>
      <c r="R1427">
        <v>2022</v>
      </c>
      <c r="S1427" t="s">
        <v>4238</v>
      </c>
      <c r="T1427" t="s">
        <v>4238</v>
      </c>
      <c r="U1427">
        <v>3.82</v>
      </c>
      <c r="V1427" t="s">
        <v>1138</v>
      </c>
      <c r="W1427" t="s">
        <v>1127</v>
      </c>
      <c r="Y1427">
        <v>1</v>
      </c>
      <c r="AA1427">
        <v>0</v>
      </c>
      <c r="AB1427">
        <v>0</v>
      </c>
      <c r="AD1427">
        <v>0</v>
      </c>
      <c r="AE1427">
        <v>0</v>
      </c>
      <c r="AF1427">
        <v>423922</v>
      </c>
      <c r="AG1427">
        <v>423922</v>
      </c>
    </row>
    <row r="1428" spans="1:33" hidden="1" x14ac:dyDescent="0.25">
      <c r="A1428" t="s">
        <v>1723</v>
      </c>
      <c r="B1428" t="s">
        <v>695</v>
      </c>
      <c r="C1428" t="s">
        <v>163</v>
      </c>
      <c r="D1428" t="s">
        <v>1117</v>
      </c>
      <c r="E1428">
        <v>2021</v>
      </c>
      <c r="F1428" t="s">
        <v>695</v>
      </c>
      <c r="G1428" t="s">
        <v>846</v>
      </c>
      <c r="H1428" t="s">
        <v>2445</v>
      </c>
      <c r="I1428" t="s">
        <v>2446</v>
      </c>
      <c r="J1428" t="s">
        <v>1120</v>
      </c>
      <c r="K1428" t="s">
        <v>1121</v>
      </c>
      <c r="L1428" t="s">
        <v>3203</v>
      </c>
      <c r="M1428" t="s">
        <v>893</v>
      </c>
      <c r="N1428" t="s">
        <v>2445</v>
      </c>
      <c r="O1428" t="s">
        <v>2446</v>
      </c>
      <c r="P1428" t="s">
        <v>1083</v>
      </c>
      <c r="Q1428" t="s">
        <v>4241</v>
      </c>
      <c r="R1428">
        <v>2022</v>
      </c>
      <c r="S1428" t="s">
        <v>4242</v>
      </c>
      <c r="T1428" t="s">
        <v>4243</v>
      </c>
      <c r="U1428">
        <v>4.9000000000000004</v>
      </c>
      <c r="V1428" t="s">
        <v>1138</v>
      </c>
      <c r="W1428" t="s">
        <v>1153</v>
      </c>
      <c r="Y1428">
        <v>1</v>
      </c>
      <c r="Z1428" t="s">
        <v>1132</v>
      </c>
      <c r="AA1428">
        <v>24782</v>
      </c>
      <c r="AB1428">
        <v>0</v>
      </c>
      <c r="AD1428">
        <v>0</v>
      </c>
      <c r="AE1428">
        <v>0</v>
      </c>
      <c r="AF1428">
        <v>485535</v>
      </c>
      <c r="AG1428">
        <v>510317</v>
      </c>
    </row>
    <row r="1429" spans="1:33" hidden="1" x14ac:dyDescent="0.25">
      <c r="A1429" t="s">
        <v>1723</v>
      </c>
      <c r="B1429" t="s">
        <v>695</v>
      </c>
      <c r="C1429" t="s">
        <v>163</v>
      </c>
      <c r="D1429" t="s">
        <v>1117</v>
      </c>
      <c r="E1429">
        <v>2021</v>
      </c>
      <c r="F1429" t="s">
        <v>695</v>
      </c>
      <c r="G1429" t="s">
        <v>846</v>
      </c>
      <c r="H1429" t="s">
        <v>2445</v>
      </c>
      <c r="I1429" t="s">
        <v>2446</v>
      </c>
      <c r="J1429" t="s">
        <v>1120</v>
      </c>
      <c r="K1429" t="s">
        <v>1121</v>
      </c>
      <c r="L1429" t="s">
        <v>3203</v>
      </c>
      <c r="M1429" t="s">
        <v>893</v>
      </c>
      <c r="N1429" t="s">
        <v>2445</v>
      </c>
      <c r="O1429" t="s">
        <v>2446</v>
      </c>
      <c r="P1429" t="s">
        <v>1083</v>
      </c>
      <c r="Q1429" t="s">
        <v>4244</v>
      </c>
      <c r="R1429">
        <v>2022</v>
      </c>
      <c r="S1429" t="s">
        <v>4245</v>
      </c>
      <c r="T1429" t="s">
        <v>4246</v>
      </c>
      <c r="U1429">
        <v>6.55</v>
      </c>
      <c r="V1429" t="s">
        <v>1138</v>
      </c>
      <c r="W1429" t="s">
        <v>1153</v>
      </c>
      <c r="Y1429">
        <v>1</v>
      </c>
      <c r="Z1429" t="s">
        <v>1132</v>
      </c>
      <c r="AA1429">
        <v>24966</v>
      </c>
      <c r="AB1429">
        <v>0</v>
      </c>
      <c r="AD1429">
        <v>0</v>
      </c>
      <c r="AE1429">
        <v>0</v>
      </c>
      <c r="AF1429">
        <v>98700</v>
      </c>
      <c r="AG1429">
        <v>123666</v>
      </c>
    </row>
    <row r="1430" spans="1:33" x14ac:dyDescent="0.25">
      <c r="A1430" t="s">
        <v>1723</v>
      </c>
      <c r="B1430" t="s">
        <v>695</v>
      </c>
      <c r="C1430" t="s">
        <v>163</v>
      </c>
      <c r="D1430" t="s">
        <v>1117</v>
      </c>
      <c r="E1430">
        <v>1994</v>
      </c>
      <c r="F1430" t="s">
        <v>702</v>
      </c>
      <c r="G1430" t="s">
        <v>846</v>
      </c>
      <c r="H1430" t="s">
        <v>2445</v>
      </c>
      <c r="I1430" t="s">
        <v>2446</v>
      </c>
      <c r="J1430" t="s">
        <v>1120</v>
      </c>
      <c r="K1430" t="s">
        <v>1121</v>
      </c>
      <c r="L1430" t="s">
        <v>993</v>
      </c>
      <c r="M1430" t="s">
        <v>702</v>
      </c>
      <c r="N1430" t="s">
        <v>2445</v>
      </c>
      <c r="O1430" t="s">
        <v>2446</v>
      </c>
      <c r="P1430" t="s">
        <v>1002</v>
      </c>
      <c r="Q1430" t="s">
        <v>4247</v>
      </c>
      <c r="R1430">
        <v>1995</v>
      </c>
      <c r="S1430" t="s">
        <v>1908</v>
      </c>
      <c r="T1430" t="s">
        <v>1289</v>
      </c>
      <c r="U1430">
        <v>6.4</v>
      </c>
      <c r="V1430" t="s">
        <v>1138</v>
      </c>
      <c r="W1430" t="s">
        <v>1127</v>
      </c>
      <c r="X1430" t="s">
        <v>4248</v>
      </c>
      <c r="Y1430">
        <v>1</v>
      </c>
      <c r="Z1430" t="s">
        <v>1132</v>
      </c>
      <c r="AA1430">
        <v>22441</v>
      </c>
      <c r="AB1430">
        <v>158</v>
      </c>
      <c r="AD1430">
        <v>0</v>
      </c>
      <c r="AE1430">
        <v>0</v>
      </c>
      <c r="AF1430">
        <v>78237</v>
      </c>
      <c r="AG1430">
        <v>100836</v>
      </c>
    </row>
    <row r="1431" spans="1:33" x14ac:dyDescent="0.25">
      <c r="A1431" t="s">
        <v>1723</v>
      </c>
      <c r="B1431" t="s">
        <v>695</v>
      </c>
      <c r="C1431" t="s">
        <v>163</v>
      </c>
      <c r="D1431" t="s">
        <v>1117</v>
      </c>
      <c r="E1431">
        <v>1993</v>
      </c>
      <c r="F1431" t="s">
        <v>702</v>
      </c>
      <c r="G1431" t="s">
        <v>846</v>
      </c>
      <c r="H1431" t="s">
        <v>2445</v>
      </c>
      <c r="I1431" t="s">
        <v>2446</v>
      </c>
      <c r="J1431" t="s">
        <v>1120</v>
      </c>
      <c r="K1431" t="s">
        <v>1121</v>
      </c>
      <c r="L1431" t="s">
        <v>993</v>
      </c>
      <c r="M1431" t="s">
        <v>702</v>
      </c>
      <c r="N1431" t="s">
        <v>2445</v>
      </c>
      <c r="O1431" t="s">
        <v>2446</v>
      </c>
      <c r="P1431" t="s">
        <v>1002</v>
      </c>
      <c r="Q1431" t="s">
        <v>4249</v>
      </c>
      <c r="R1431">
        <v>1994</v>
      </c>
      <c r="S1431" t="s">
        <v>4250</v>
      </c>
      <c r="T1431" t="s">
        <v>4251</v>
      </c>
      <c r="U1431">
        <v>4.0999999999999996</v>
      </c>
      <c r="V1431" t="s">
        <v>1138</v>
      </c>
      <c r="W1431" t="s">
        <v>1127</v>
      </c>
      <c r="X1431" t="s">
        <v>4252</v>
      </c>
      <c r="Y1431">
        <v>1</v>
      </c>
      <c r="AA1431">
        <v>0</v>
      </c>
      <c r="AB1431">
        <v>0</v>
      </c>
      <c r="AD1431">
        <v>0</v>
      </c>
      <c r="AE1431">
        <v>0</v>
      </c>
      <c r="AF1431">
        <v>210776</v>
      </c>
      <c r="AG1431">
        <v>210776</v>
      </c>
    </row>
    <row r="1432" spans="1:33" x14ac:dyDescent="0.25">
      <c r="A1432" t="s">
        <v>1723</v>
      </c>
      <c r="B1432" t="s">
        <v>695</v>
      </c>
      <c r="C1432" t="s">
        <v>163</v>
      </c>
      <c r="D1432" t="s">
        <v>1117</v>
      </c>
      <c r="E1432">
        <v>1992</v>
      </c>
      <c r="F1432" t="s">
        <v>702</v>
      </c>
      <c r="G1432" t="s">
        <v>846</v>
      </c>
      <c r="H1432" t="s">
        <v>2445</v>
      </c>
      <c r="I1432" t="s">
        <v>2446</v>
      </c>
      <c r="J1432" t="s">
        <v>1120</v>
      </c>
      <c r="K1432" t="s">
        <v>1121</v>
      </c>
      <c r="L1432" t="s">
        <v>993</v>
      </c>
      <c r="M1432" t="s">
        <v>702</v>
      </c>
      <c r="N1432" t="s">
        <v>2445</v>
      </c>
      <c r="O1432" t="s">
        <v>2446</v>
      </c>
      <c r="P1432" t="s">
        <v>1002</v>
      </c>
      <c r="Q1432" t="s">
        <v>4253</v>
      </c>
      <c r="R1432">
        <v>1993</v>
      </c>
      <c r="S1432" t="s">
        <v>4254</v>
      </c>
      <c r="T1432" t="s">
        <v>4255</v>
      </c>
      <c r="U1432">
        <v>3.9</v>
      </c>
      <c r="V1432" t="s">
        <v>1138</v>
      </c>
      <c r="W1432" t="s">
        <v>1127</v>
      </c>
      <c r="Y1432">
        <v>1</v>
      </c>
      <c r="AA1432">
        <v>0</v>
      </c>
      <c r="AB1432">
        <v>0</v>
      </c>
      <c r="AD1432">
        <v>0</v>
      </c>
      <c r="AE1432">
        <v>0</v>
      </c>
      <c r="AF1432">
        <v>156632</v>
      </c>
      <c r="AG1432">
        <v>156632</v>
      </c>
    </row>
    <row r="1433" spans="1:33" x14ac:dyDescent="0.25">
      <c r="A1433" t="s">
        <v>1723</v>
      </c>
      <c r="B1433" t="s">
        <v>695</v>
      </c>
      <c r="C1433" t="s">
        <v>163</v>
      </c>
      <c r="D1433" t="s">
        <v>1117</v>
      </c>
      <c r="E1433">
        <v>1991</v>
      </c>
      <c r="F1433" t="s">
        <v>702</v>
      </c>
      <c r="G1433" t="s">
        <v>846</v>
      </c>
      <c r="H1433" t="s">
        <v>2445</v>
      </c>
      <c r="I1433" t="s">
        <v>2446</v>
      </c>
      <c r="J1433" t="s">
        <v>1120</v>
      </c>
      <c r="K1433" t="s">
        <v>1121</v>
      </c>
      <c r="L1433" t="s">
        <v>993</v>
      </c>
      <c r="M1433" t="s">
        <v>702</v>
      </c>
      <c r="N1433" t="s">
        <v>2445</v>
      </c>
      <c r="O1433" t="s">
        <v>2446</v>
      </c>
      <c r="P1433" t="s">
        <v>1002</v>
      </c>
      <c r="Q1433" t="s">
        <v>4256</v>
      </c>
      <c r="R1433">
        <v>1992</v>
      </c>
      <c r="S1433" t="s">
        <v>3768</v>
      </c>
      <c r="T1433" t="s">
        <v>4257</v>
      </c>
      <c r="U1433">
        <v>4.4000000000000004</v>
      </c>
      <c r="V1433" t="s">
        <v>1126</v>
      </c>
      <c r="W1433" t="s">
        <v>1127</v>
      </c>
      <c r="Y1433">
        <v>1</v>
      </c>
      <c r="AA1433">
        <v>0</v>
      </c>
      <c r="AB1433">
        <v>0</v>
      </c>
      <c r="AD1433">
        <v>0</v>
      </c>
      <c r="AE1433">
        <v>0</v>
      </c>
      <c r="AF1433">
        <v>187334</v>
      </c>
      <c r="AG1433">
        <v>187334</v>
      </c>
    </row>
    <row r="1434" spans="1:33" x14ac:dyDescent="0.25">
      <c r="A1434" t="s">
        <v>1723</v>
      </c>
      <c r="B1434" t="s">
        <v>695</v>
      </c>
      <c r="C1434" t="s">
        <v>163</v>
      </c>
      <c r="D1434" t="s">
        <v>1117</v>
      </c>
      <c r="E1434">
        <v>1990</v>
      </c>
      <c r="F1434" t="s">
        <v>702</v>
      </c>
      <c r="G1434" t="s">
        <v>846</v>
      </c>
      <c r="H1434" t="s">
        <v>2445</v>
      </c>
      <c r="I1434" t="s">
        <v>2446</v>
      </c>
      <c r="J1434" t="s">
        <v>1120</v>
      </c>
      <c r="K1434" t="s">
        <v>1121</v>
      </c>
      <c r="L1434" t="s">
        <v>993</v>
      </c>
      <c r="M1434" t="s">
        <v>702</v>
      </c>
      <c r="N1434" t="s">
        <v>2445</v>
      </c>
      <c r="O1434" t="s">
        <v>2446</v>
      </c>
      <c r="P1434" t="s">
        <v>1002</v>
      </c>
      <c r="Q1434" t="s">
        <v>4258</v>
      </c>
      <c r="R1434">
        <v>1991</v>
      </c>
      <c r="S1434" t="s">
        <v>1844</v>
      </c>
      <c r="T1434" t="s">
        <v>3183</v>
      </c>
      <c r="U1434">
        <v>5</v>
      </c>
      <c r="V1434" t="s">
        <v>1126</v>
      </c>
      <c r="W1434" t="s">
        <v>1127</v>
      </c>
      <c r="Y1434">
        <v>1</v>
      </c>
      <c r="AA1434">
        <v>0</v>
      </c>
      <c r="AB1434">
        <v>0</v>
      </c>
      <c r="AD1434">
        <v>0</v>
      </c>
      <c r="AE1434">
        <v>0</v>
      </c>
      <c r="AF1434">
        <v>116419</v>
      </c>
      <c r="AG1434">
        <v>116419</v>
      </c>
    </row>
    <row r="1435" spans="1:33" x14ac:dyDescent="0.25">
      <c r="A1435" t="s">
        <v>1723</v>
      </c>
      <c r="B1435" t="s">
        <v>695</v>
      </c>
      <c r="C1435" t="s">
        <v>163</v>
      </c>
      <c r="D1435" t="s">
        <v>1117</v>
      </c>
      <c r="E1435">
        <v>1989</v>
      </c>
      <c r="F1435" t="s">
        <v>702</v>
      </c>
      <c r="G1435" t="s">
        <v>846</v>
      </c>
      <c r="H1435" t="s">
        <v>2445</v>
      </c>
      <c r="I1435" t="s">
        <v>2446</v>
      </c>
      <c r="J1435" t="s">
        <v>1120</v>
      </c>
      <c r="K1435" t="s">
        <v>1121</v>
      </c>
      <c r="L1435" t="s">
        <v>993</v>
      </c>
      <c r="M1435" t="s">
        <v>702</v>
      </c>
      <c r="N1435" t="s">
        <v>2445</v>
      </c>
      <c r="O1435" t="s">
        <v>2446</v>
      </c>
      <c r="P1435" t="s">
        <v>996</v>
      </c>
      <c r="Q1435" t="s">
        <v>4259</v>
      </c>
      <c r="R1435">
        <v>1990</v>
      </c>
      <c r="S1435" t="s">
        <v>4260</v>
      </c>
      <c r="T1435" t="s">
        <v>4261</v>
      </c>
      <c r="U1435">
        <v>3.9</v>
      </c>
      <c r="V1435" t="s">
        <v>1126</v>
      </c>
      <c r="W1435" t="s">
        <v>1127</v>
      </c>
      <c r="Y1435">
        <v>1</v>
      </c>
      <c r="AA1435">
        <v>0</v>
      </c>
      <c r="AB1435">
        <v>0</v>
      </c>
      <c r="AD1435">
        <v>0</v>
      </c>
      <c r="AE1435">
        <v>0</v>
      </c>
      <c r="AF1435">
        <v>143056</v>
      </c>
      <c r="AG1435">
        <v>143056</v>
      </c>
    </row>
    <row r="1436" spans="1:33" hidden="1" x14ac:dyDescent="0.25">
      <c r="A1436" t="s">
        <v>1723</v>
      </c>
      <c r="B1436" t="s">
        <v>695</v>
      </c>
      <c r="C1436" t="s">
        <v>163</v>
      </c>
      <c r="D1436" t="s">
        <v>1117</v>
      </c>
      <c r="E1436">
        <v>2022</v>
      </c>
      <c r="F1436" t="s">
        <v>695</v>
      </c>
      <c r="G1436" t="s">
        <v>846</v>
      </c>
      <c r="H1436" t="s">
        <v>2445</v>
      </c>
      <c r="I1436" t="s">
        <v>2446</v>
      </c>
      <c r="J1436" t="s">
        <v>1120</v>
      </c>
      <c r="K1436" t="s">
        <v>1121</v>
      </c>
      <c r="L1436" t="s">
        <v>993</v>
      </c>
      <c r="M1436" t="s">
        <v>864</v>
      </c>
      <c r="N1436" t="s">
        <v>2445</v>
      </c>
      <c r="O1436" t="s">
        <v>2446</v>
      </c>
      <c r="P1436" t="s">
        <v>996</v>
      </c>
      <c r="Q1436" t="s">
        <v>4262</v>
      </c>
      <c r="R1436">
        <v>2023</v>
      </c>
      <c r="S1436" t="s">
        <v>4263</v>
      </c>
      <c r="T1436" t="s">
        <v>4263</v>
      </c>
      <c r="U1436">
        <v>3.37</v>
      </c>
      <c r="V1436" t="s">
        <v>1138</v>
      </c>
      <c r="W1436" t="s">
        <v>1153</v>
      </c>
      <c r="Y1436">
        <v>1</v>
      </c>
      <c r="Z1436" t="s">
        <v>1132</v>
      </c>
      <c r="AA1436">
        <v>54603</v>
      </c>
      <c r="AB1436">
        <v>0</v>
      </c>
      <c r="AC1436" t="s">
        <v>1132</v>
      </c>
      <c r="AD1436">
        <v>7249</v>
      </c>
      <c r="AE1436">
        <v>0</v>
      </c>
      <c r="AG1436">
        <v>61852</v>
      </c>
    </row>
    <row r="1437" spans="1:33" hidden="1" x14ac:dyDescent="0.25">
      <c r="A1437" t="s">
        <v>1723</v>
      </c>
      <c r="B1437" t="s">
        <v>695</v>
      </c>
      <c r="C1437" t="s">
        <v>163</v>
      </c>
      <c r="D1437" t="s">
        <v>1117</v>
      </c>
      <c r="E1437">
        <v>2022</v>
      </c>
      <c r="F1437" t="s">
        <v>695</v>
      </c>
      <c r="G1437" t="s">
        <v>846</v>
      </c>
      <c r="H1437" t="s">
        <v>2445</v>
      </c>
      <c r="I1437" t="s">
        <v>2446</v>
      </c>
      <c r="J1437" t="s">
        <v>1120</v>
      </c>
      <c r="K1437" t="s">
        <v>1121</v>
      </c>
      <c r="L1437" t="s">
        <v>993</v>
      </c>
      <c r="M1437" t="s">
        <v>864</v>
      </c>
      <c r="N1437" t="s">
        <v>2445</v>
      </c>
      <c r="O1437" t="s">
        <v>2446</v>
      </c>
      <c r="P1437" t="s">
        <v>996</v>
      </c>
      <c r="Q1437" t="s">
        <v>4264</v>
      </c>
      <c r="R1437">
        <v>2023</v>
      </c>
      <c r="S1437" t="s">
        <v>4265</v>
      </c>
      <c r="T1437" t="s">
        <v>4265</v>
      </c>
      <c r="U1437">
        <v>4.0999999999999996</v>
      </c>
      <c r="V1437" t="s">
        <v>1138</v>
      </c>
      <c r="W1437" t="s">
        <v>1153</v>
      </c>
      <c r="Y1437">
        <v>1</v>
      </c>
      <c r="Z1437" t="s">
        <v>1132</v>
      </c>
      <c r="AA1437">
        <v>51643</v>
      </c>
      <c r="AB1437">
        <v>0</v>
      </c>
      <c r="AC1437" t="s">
        <v>1132</v>
      </c>
      <c r="AD1437">
        <v>10305</v>
      </c>
      <c r="AE1437">
        <v>0</v>
      </c>
      <c r="AG1437">
        <v>61948</v>
      </c>
    </row>
    <row r="1438" spans="1:33" hidden="1" x14ac:dyDescent="0.25">
      <c r="A1438" t="s">
        <v>1723</v>
      </c>
      <c r="B1438" t="s">
        <v>695</v>
      </c>
      <c r="C1438" t="s">
        <v>163</v>
      </c>
      <c r="D1438" t="s">
        <v>1117</v>
      </c>
      <c r="E1438">
        <v>2022</v>
      </c>
      <c r="F1438" t="s">
        <v>695</v>
      </c>
      <c r="G1438" t="s">
        <v>846</v>
      </c>
      <c r="H1438" t="s">
        <v>2445</v>
      </c>
      <c r="I1438" t="s">
        <v>2446</v>
      </c>
      <c r="J1438" t="s">
        <v>1120</v>
      </c>
      <c r="K1438" t="s">
        <v>1121</v>
      </c>
      <c r="L1438" t="s">
        <v>3723</v>
      </c>
      <c r="M1438" t="s">
        <v>885</v>
      </c>
      <c r="N1438" t="s">
        <v>2445</v>
      </c>
      <c r="O1438" t="s">
        <v>2446</v>
      </c>
      <c r="P1438" t="s">
        <v>1002</v>
      </c>
      <c r="Q1438" t="s">
        <v>4266</v>
      </c>
      <c r="R1438">
        <v>2023</v>
      </c>
      <c r="S1438" t="s">
        <v>4267</v>
      </c>
      <c r="T1438" t="s">
        <v>4267</v>
      </c>
      <c r="U1438">
        <v>4.7699999999999996</v>
      </c>
      <c r="V1438" t="s">
        <v>1138</v>
      </c>
      <c r="W1438" t="s">
        <v>1127</v>
      </c>
      <c r="Y1438">
        <v>1</v>
      </c>
      <c r="AA1438">
        <v>0</v>
      </c>
      <c r="AB1438">
        <v>0</v>
      </c>
      <c r="AD1438">
        <v>0</v>
      </c>
      <c r="AE1438">
        <v>0</v>
      </c>
      <c r="AF1438">
        <v>100411</v>
      </c>
      <c r="AG1438">
        <v>100411</v>
      </c>
    </row>
    <row r="1439" spans="1:33" hidden="1" x14ac:dyDescent="0.25">
      <c r="A1439" t="s">
        <v>1723</v>
      </c>
      <c r="B1439" t="s">
        <v>695</v>
      </c>
      <c r="C1439" t="s">
        <v>163</v>
      </c>
      <c r="D1439" t="s">
        <v>1117</v>
      </c>
      <c r="E1439">
        <v>2022</v>
      </c>
      <c r="F1439" t="s">
        <v>695</v>
      </c>
      <c r="G1439" t="s">
        <v>846</v>
      </c>
      <c r="H1439" t="s">
        <v>2445</v>
      </c>
      <c r="I1439" t="s">
        <v>2446</v>
      </c>
      <c r="J1439" t="s">
        <v>1120</v>
      </c>
      <c r="K1439" t="s">
        <v>1121</v>
      </c>
      <c r="L1439" t="s">
        <v>3723</v>
      </c>
      <c r="M1439" t="s">
        <v>885</v>
      </c>
      <c r="N1439" t="s">
        <v>2445</v>
      </c>
      <c r="O1439" t="s">
        <v>2446</v>
      </c>
      <c r="P1439" t="s">
        <v>1083</v>
      </c>
      <c r="Q1439" t="s">
        <v>4268</v>
      </c>
      <c r="R1439">
        <v>2023</v>
      </c>
      <c r="S1439" t="s">
        <v>4267</v>
      </c>
      <c r="T1439" t="s">
        <v>4267</v>
      </c>
      <c r="U1439">
        <v>6.55</v>
      </c>
      <c r="V1439" t="s">
        <v>1138</v>
      </c>
      <c r="W1439" t="s">
        <v>1127</v>
      </c>
      <c r="Y1439">
        <v>1</v>
      </c>
      <c r="AA1439">
        <v>0</v>
      </c>
      <c r="AB1439">
        <v>0</v>
      </c>
      <c r="AD1439">
        <v>0</v>
      </c>
      <c r="AE1439">
        <v>0</v>
      </c>
      <c r="AF1439">
        <v>408902</v>
      </c>
      <c r="AG1439">
        <v>408902</v>
      </c>
    </row>
    <row r="1440" spans="1:33" hidden="1" x14ac:dyDescent="0.25">
      <c r="A1440" t="s">
        <v>1723</v>
      </c>
      <c r="B1440" t="s">
        <v>695</v>
      </c>
      <c r="C1440" t="s">
        <v>163</v>
      </c>
      <c r="D1440" t="s">
        <v>1117</v>
      </c>
      <c r="E1440">
        <v>2022</v>
      </c>
      <c r="F1440" t="s">
        <v>695</v>
      </c>
      <c r="G1440" t="s">
        <v>846</v>
      </c>
      <c r="H1440" t="s">
        <v>2445</v>
      </c>
      <c r="I1440" t="s">
        <v>2446</v>
      </c>
      <c r="J1440" t="s">
        <v>1120</v>
      </c>
      <c r="K1440" t="s">
        <v>1121</v>
      </c>
      <c r="L1440" t="s">
        <v>3723</v>
      </c>
      <c r="M1440" t="s">
        <v>885</v>
      </c>
      <c r="N1440" t="s">
        <v>2445</v>
      </c>
      <c r="O1440" t="s">
        <v>2446</v>
      </c>
      <c r="P1440" t="s">
        <v>4059</v>
      </c>
      <c r="Q1440" t="s">
        <v>4269</v>
      </c>
      <c r="R1440">
        <v>2023</v>
      </c>
      <c r="S1440" t="s">
        <v>999</v>
      </c>
      <c r="T1440" t="s">
        <v>2258</v>
      </c>
      <c r="U1440">
        <v>2.0099999999999998</v>
      </c>
      <c r="V1440" t="s">
        <v>1138</v>
      </c>
      <c r="W1440" t="s">
        <v>1127</v>
      </c>
      <c r="Y1440">
        <v>1</v>
      </c>
      <c r="AA1440">
        <v>0</v>
      </c>
      <c r="AB1440">
        <v>0</v>
      </c>
      <c r="AD1440">
        <v>0</v>
      </c>
      <c r="AE1440">
        <v>0</v>
      </c>
      <c r="AF1440">
        <v>979109</v>
      </c>
      <c r="AG1440">
        <v>979109</v>
      </c>
    </row>
    <row r="1441" spans="1:33" hidden="1" x14ac:dyDescent="0.25">
      <c r="A1441" t="s">
        <v>1723</v>
      </c>
      <c r="B1441" t="s">
        <v>695</v>
      </c>
      <c r="C1441" t="s">
        <v>163</v>
      </c>
      <c r="D1441" t="s">
        <v>1117</v>
      </c>
      <c r="E1441">
        <v>2022</v>
      </c>
      <c r="F1441" t="s">
        <v>695</v>
      </c>
      <c r="G1441" t="s">
        <v>846</v>
      </c>
      <c r="H1441" t="s">
        <v>2445</v>
      </c>
      <c r="I1441" t="s">
        <v>2446</v>
      </c>
      <c r="J1441" t="s">
        <v>1120</v>
      </c>
      <c r="K1441" t="s">
        <v>1121</v>
      </c>
      <c r="L1441" t="s">
        <v>993</v>
      </c>
      <c r="M1441" t="s">
        <v>695</v>
      </c>
      <c r="N1441" t="s">
        <v>2445</v>
      </c>
      <c r="O1441" t="s">
        <v>2446</v>
      </c>
      <c r="P1441" t="s">
        <v>996</v>
      </c>
      <c r="Q1441" t="s">
        <v>4270</v>
      </c>
      <c r="R1441">
        <v>2023</v>
      </c>
      <c r="S1441" t="s">
        <v>4271</v>
      </c>
      <c r="T1441" t="s">
        <v>4271</v>
      </c>
      <c r="U1441">
        <v>1.66</v>
      </c>
      <c r="V1441" t="s">
        <v>1138</v>
      </c>
      <c r="W1441" t="s">
        <v>1127</v>
      </c>
      <c r="Y1441">
        <v>1</v>
      </c>
      <c r="AA1441">
        <v>0</v>
      </c>
      <c r="AB1441">
        <v>0</v>
      </c>
      <c r="AD1441">
        <v>0</v>
      </c>
      <c r="AE1441">
        <v>0</v>
      </c>
      <c r="AF1441">
        <v>1062914</v>
      </c>
      <c r="AG1441">
        <v>1062914</v>
      </c>
    </row>
    <row r="1442" spans="1:33" hidden="1" x14ac:dyDescent="0.25">
      <c r="A1442" t="s">
        <v>1723</v>
      </c>
      <c r="B1442" t="s">
        <v>695</v>
      </c>
      <c r="C1442" t="s">
        <v>163</v>
      </c>
      <c r="D1442" t="s">
        <v>1117</v>
      </c>
      <c r="E1442">
        <v>2022</v>
      </c>
      <c r="F1442" t="s">
        <v>695</v>
      </c>
      <c r="G1442" t="s">
        <v>846</v>
      </c>
      <c r="H1442" t="s">
        <v>2445</v>
      </c>
      <c r="I1442" t="s">
        <v>2446</v>
      </c>
      <c r="J1442" t="s">
        <v>1120</v>
      </c>
      <c r="K1442" t="s">
        <v>1121</v>
      </c>
      <c r="L1442" t="s">
        <v>993</v>
      </c>
      <c r="M1442" t="s">
        <v>695</v>
      </c>
      <c r="N1442" t="s">
        <v>2445</v>
      </c>
      <c r="O1442" t="s">
        <v>2446</v>
      </c>
      <c r="P1442" t="s">
        <v>1002</v>
      </c>
      <c r="Q1442" t="s">
        <v>4272</v>
      </c>
      <c r="R1442">
        <v>2023</v>
      </c>
      <c r="S1442" t="s">
        <v>4271</v>
      </c>
      <c r="T1442" t="s">
        <v>4271</v>
      </c>
      <c r="U1442">
        <v>4.96</v>
      </c>
      <c r="V1442" t="s">
        <v>1126</v>
      </c>
      <c r="W1442" t="s">
        <v>1127</v>
      </c>
      <c r="Y1442">
        <v>1</v>
      </c>
      <c r="AA1442">
        <v>0</v>
      </c>
      <c r="AB1442">
        <v>0</v>
      </c>
      <c r="AD1442">
        <v>0</v>
      </c>
      <c r="AE1442">
        <v>0</v>
      </c>
      <c r="AF1442">
        <v>594145</v>
      </c>
      <c r="AG1442">
        <v>594145</v>
      </c>
    </row>
    <row r="1443" spans="1:33" hidden="1" x14ac:dyDescent="0.25">
      <c r="A1443" t="s">
        <v>1723</v>
      </c>
      <c r="B1443" t="s">
        <v>695</v>
      </c>
      <c r="C1443" t="s">
        <v>163</v>
      </c>
      <c r="D1443" t="s">
        <v>1117</v>
      </c>
      <c r="E1443">
        <v>2022</v>
      </c>
      <c r="F1443" t="s">
        <v>695</v>
      </c>
      <c r="G1443" t="s">
        <v>846</v>
      </c>
      <c r="H1443" t="s">
        <v>2445</v>
      </c>
      <c r="I1443" t="s">
        <v>2446</v>
      </c>
      <c r="J1443" t="s">
        <v>1120</v>
      </c>
      <c r="K1443" t="s">
        <v>1121</v>
      </c>
      <c r="L1443" t="s">
        <v>3203</v>
      </c>
      <c r="M1443" t="s">
        <v>893</v>
      </c>
      <c r="N1443" t="s">
        <v>2445</v>
      </c>
      <c r="O1443" t="s">
        <v>2446</v>
      </c>
      <c r="P1443" t="s">
        <v>1083</v>
      </c>
      <c r="Q1443" t="s">
        <v>4273</v>
      </c>
      <c r="R1443">
        <v>2023</v>
      </c>
      <c r="S1443" t="s">
        <v>2820</v>
      </c>
      <c r="T1443" t="s">
        <v>2820</v>
      </c>
      <c r="U1443">
        <v>4.6100000000000003</v>
      </c>
      <c r="V1443" t="s">
        <v>1138</v>
      </c>
      <c r="W1443" t="s">
        <v>1153</v>
      </c>
      <c r="Y1443">
        <v>1</v>
      </c>
      <c r="Z1443" t="s">
        <v>1132</v>
      </c>
      <c r="AA1443">
        <v>26135</v>
      </c>
      <c r="AB1443">
        <v>0</v>
      </c>
      <c r="AC1443" t="s">
        <v>1132</v>
      </c>
      <c r="AD1443">
        <v>3631</v>
      </c>
      <c r="AE1443">
        <v>0</v>
      </c>
      <c r="AF1443">
        <v>229357</v>
      </c>
      <c r="AG1443">
        <v>259123</v>
      </c>
    </row>
    <row r="1444" spans="1:33" hidden="1" x14ac:dyDescent="0.25">
      <c r="A1444" t="s">
        <v>1723</v>
      </c>
      <c r="B1444" t="s">
        <v>695</v>
      </c>
      <c r="C1444" t="s">
        <v>163</v>
      </c>
      <c r="D1444" t="s">
        <v>1117</v>
      </c>
      <c r="E1444">
        <v>2022</v>
      </c>
      <c r="F1444" t="s">
        <v>695</v>
      </c>
      <c r="G1444" t="s">
        <v>846</v>
      </c>
      <c r="H1444" t="s">
        <v>2445</v>
      </c>
      <c r="I1444" t="s">
        <v>2446</v>
      </c>
      <c r="J1444" t="s">
        <v>1120</v>
      </c>
      <c r="K1444" t="s">
        <v>1121</v>
      </c>
      <c r="L1444" t="s">
        <v>3203</v>
      </c>
      <c r="M1444" t="s">
        <v>893</v>
      </c>
      <c r="N1444" t="s">
        <v>2445</v>
      </c>
      <c r="O1444" t="s">
        <v>2446</v>
      </c>
      <c r="P1444" t="s">
        <v>1083</v>
      </c>
      <c r="Q1444" t="s">
        <v>4274</v>
      </c>
      <c r="R1444">
        <v>2023</v>
      </c>
      <c r="S1444" t="s">
        <v>4275</v>
      </c>
      <c r="T1444" t="s">
        <v>4275</v>
      </c>
      <c r="U1444">
        <v>6</v>
      </c>
      <c r="V1444" t="s">
        <v>1138</v>
      </c>
      <c r="W1444" t="s">
        <v>1153</v>
      </c>
      <c r="Y1444">
        <v>1</v>
      </c>
      <c r="Z1444" t="s">
        <v>1132</v>
      </c>
      <c r="AA1444">
        <v>25894</v>
      </c>
      <c r="AB1444">
        <v>0</v>
      </c>
      <c r="AC1444" t="s">
        <v>1132</v>
      </c>
      <c r="AD1444">
        <v>8262</v>
      </c>
      <c r="AE1444">
        <v>0</v>
      </c>
      <c r="AF1444">
        <v>227964</v>
      </c>
      <c r="AG1444">
        <v>262120</v>
      </c>
    </row>
    <row r="1445" spans="1:33" x14ac:dyDescent="0.25">
      <c r="A1445" t="s">
        <v>1723</v>
      </c>
      <c r="B1445" t="s">
        <v>695</v>
      </c>
      <c r="C1445" t="s">
        <v>163</v>
      </c>
      <c r="D1445" t="s">
        <v>1117</v>
      </c>
      <c r="E1445">
        <v>1988</v>
      </c>
      <c r="F1445" t="s">
        <v>702</v>
      </c>
      <c r="G1445" t="s">
        <v>846</v>
      </c>
      <c r="H1445" t="s">
        <v>2445</v>
      </c>
      <c r="I1445" t="s">
        <v>2446</v>
      </c>
      <c r="J1445" t="s">
        <v>1120</v>
      </c>
      <c r="K1445" t="s">
        <v>1121</v>
      </c>
      <c r="L1445" t="s">
        <v>993</v>
      </c>
      <c r="M1445" t="s">
        <v>702</v>
      </c>
      <c r="N1445" t="s">
        <v>2445</v>
      </c>
      <c r="O1445" t="s">
        <v>2446</v>
      </c>
      <c r="P1445" t="s">
        <v>1002</v>
      </c>
      <c r="Q1445" t="s">
        <v>4276</v>
      </c>
      <c r="R1445">
        <v>1989</v>
      </c>
      <c r="S1445" t="s">
        <v>1244</v>
      </c>
      <c r="T1445" t="s">
        <v>4277</v>
      </c>
      <c r="U1445">
        <v>4.8</v>
      </c>
      <c r="V1445" t="s">
        <v>1126</v>
      </c>
      <c r="W1445" t="s">
        <v>1127</v>
      </c>
      <c r="Y1445">
        <v>1</v>
      </c>
      <c r="AA1445">
        <v>0</v>
      </c>
      <c r="AB1445">
        <v>0</v>
      </c>
      <c r="AD1445">
        <v>0</v>
      </c>
      <c r="AE1445">
        <v>0</v>
      </c>
      <c r="AF1445">
        <v>43001</v>
      </c>
      <c r="AG1445">
        <v>43001</v>
      </c>
    </row>
    <row r="1446" spans="1:33" x14ac:dyDescent="0.25">
      <c r="A1446" t="s">
        <v>1723</v>
      </c>
      <c r="B1446" t="s">
        <v>695</v>
      </c>
      <c r="C1446" t="s">
        <v>163</v>
      </c>
      <c r="D1446" t="s">
        <v>1117</v>
      </c>
      <c r="E1446">
        <v>1987</v>
      </c>
      <c r="F1446" t="s">
        <v>702</v>
      </c>
      <c r="G1446" t="s">
        <v>846</v>
      </c>
      <c r="H1446" t="s">
        <v>2445</v>
      </c>
      <c r="I1446" t="s">
        <v>2446</v>
      </c>
      <c r="J1446" t="s">
        <v>1120</v>
      </c>
      <c r="K1446" t="s">
        <v>1121</v>
      </c>
      <c r="L1446" t="s">
        <v>993</v>
      </c>
      <c r="M1446" t="s">
        <v>702</v>
      </c>
      <c r="N1446" t="s">
        <v>2445</v>
      </c>
      <c r="O1446" t="s">
        <v>2446</v>
      </c>
      <c r="P1446" t="s">
        <v>1002</v>
      </c>
      <c r="Q1446" t="s">
        <v>4278</v>
      </c>
      <c r="R1446">
        <v>1988</v>
      </c>
      <c r="S1446" t="s">
        <v>4279</v>
      </c>
      <c r="T1446" t="s">
        <v>1796</v>
      </c>
      <c r="U1446">
        <v>5.4</v>
      </c>
      <c r="V1446" t="s">
        <v>1126</v>
      </c>
      <c r="W1446" t="s">
        <v>1127</v>
      </c>
      <c r="Y1446">
        <v>1</v>
      </c>
      <c r="AA1446">
        <v>0</v>
      </c>
      <c r="AB1446">
        <v>0</v>
      </c>
      <c r="AD1446">
        <v>0</v>
      </c>
      <c r="AE1446">
        <v>0</v>
      </c>
      <c r="AF1446">
        <v>80664</v>
      </c>
      <c r="AG1446">
        <v>80664</v>
      </c>
    </row>
    <row r="1447" spans="1:33" x14ac:dyDescent="0.25">
      <c r="A1447" t="s">
        <v>1723</v>
      </c>
      <c r="B1447" t="s">
        <v>695</v>
      </c>
      <c r="C1447" t="s">
        <v>163</v>
      </c>
      <c r="D1447" t="s">
        <v>1117</v>
      </c>
      <c r="E1447">
        <v>1986</v>
      </c>
      <c r="F1447" t="s">
        <v>702</v>
      </c>
      <c r="G1447" t="s">
        <v>846</v>
      </c>
      <c r="H1447" t="s">
        <v>2445</v>
      </c>
      <c r="I1447" t="s">
        <v>2446</v>
      </c>
      <c r="J1447" t="s">
        <v>1120</v>
      </c>
      <c r="K1447" t="s">
        <v>1121</v>
      </c>
      <c r="L1447" t="s">
        <v>993</v>
      </c>
      <c r="M1447" t="s">
        <v>702</v>
      </c>
      <c r="N1447" t="s">
        <v>2445</v>
      </c>
      <c r="O1447" t="s">
        <v>2446</v>
      </c>
      <c r="P1447" t="s">
        <v>1002</v>
      </c>
      <c r="Q1447" t="s">
        <v>4280</v>
      </c>
      <c r="R1447">
        <v>1987</v>
      </c>
      <c r="S1447" t="s">
        <v>3653</v>
      </c>
      <c r="T1447" t="s">
        <v>4281</v>
      </c>
      <c r="U1447">
        <v>4.8</v>
      </c>
      <c r="V1447" t="s">
        <v>1126</v>
      </c>
      <c r="W1447" t="s">
        <v>1127</v>
      </c>
      <c r="Y1447">
        <v>1</v>
      </c>
      <c r="AA1447">
        <v>0</v>
      </c>
      <c r="AB1447">
        <v>0</v>
      </c>
      <c r="AD1447">
        <v>0</v>
      </c>
      <c r="AE1447">
        <v>0</v>
      </c>
      <c r="AF1447">
        <v>96619</v>
      </c>
      <c r="AG1447">
        <v>96619</v>
      </c>
    </row>
    <row r="1448" spans="1:33" x14ac:dyDescent="0.25">
      <c r="A1448" t="s">
        <v>1723</v>
      </c>
      <c r="B1448" t="s">
        <v>695</v>
      </c>
      <c r="C1448" t="s">
        <v>163</v>
      </c>
      <c r="D1448" t="s">
        <v>1117</v>
      </c>
      <c r="E1448">
        <v>1985</v>
      </c>
      <c r="F1448" t="s">
        <v>702</v>
      </c>
      <c r="G1448" t="s">
        <v>846</v>
      </c>
      <c r="H1448" t="s">
        <v>2445</v>
      </c>
      <c r="I1448" t="s">
        <v>2446</v>
      </c>
      <c r="J1448" t="s">
        <v>1120</v>
      </c>
      <c r="K1448" t="s">
        <v>1121</v>
      </c>
      <c r="L1448" t="s">
        <v>993</v>
      </c>
      <c r="M1448" t="s">
        <v>702</v>
      </c>
      <c r="N1448" t="s">
        <v>2445</v>
      </c>
      <c r="O1448" t="s">
        <v>2446</v>
      </c>
      <c r="P1448" t="s">
        <v>1002</v>
      </c>
      <c r="Q1448" t="s">
        <v>4282</v>
      </c>
      <c r="R1448">
        <v>1986</v>
      </c>
      <c r="S1448" t="s">
        <v>4283</v>
      </c>
      <c r="T1448" t="s">
        <v>4284</v>
      </c>
      <c r="U1448">
        <v>4.5</v>
      </c>
      <c r="V1448" t="s">
        <v>1126</v>
      </c>
      <c r="W1448" t="s">
        <v>1127</v>
      </c>
      <c r="X1448" t="s">
        <v>4285</v>
      </c>
      <c r="Y1448">
        <v>1</v>
      </c>
      <c r="AA1448">
        <v>0</v>
      </c>
      <c r="AB1448">
        <v>0</v>
      </c>
      <c r="AD1448">
        <v>0</v>
      </c>
      <c r="AE1448">
        <v>0</v>
      </c>
      <c r="AF1448">
        <v>61333</v>
      </c>
      <c r="AG1448">
        <v>61333</v>
      </c>
    </row>
    <row r="1449" spans="1:33" x14ac:dyDescent="0.25">
      <c r="A1449" t="s">
        <v>1723</v>
      </c>
      <c r="B1449" t="s">
        <v>695</v>
      </c>
      <c r="C1449" t="s">
        <v>163</v>
      </c>
      <c r="D1449" t="s">
        <v>1117</v>
      </c>
      <c r="E1449">
        <v>1984</v>
      </c>
      <c r="F1449" t="s">
        <v>702</v>
      </c>
      <c r="G1449" t="s">
        <v>846</v>
      </c>
      <c r="H1449" t="s">
        <v>2445</v>
      </c>
      <c r="I1449" t="s">
        <v>2446</v>
      </c>
      <c r="J1449" t="s">
        <v>1120</v>
      </c>
      <c r="K1449" t="s">
        <v>1121</v>
      </c>
      <c r="L1449" t="s">
        <v>993</v>
      </c>
      <c r="M1449" t="s">
        <v>702</v>
      </c>
      <c r="N1449" t="s">
        <v>2445</v>
      </c>
      <c r="O1449" t="s">
        <v>2446</v>
      </c>
      <c r="P1449" t="s">
        <v>996</v>
      </c>
      <c r="Q1449" t="s">
        <v>4286</v>
      </c>
      <c r="R1449">
        <v>1985</v>
      </c>
      <c r="S1449" t="s">
        <v>4287</v>
      </c>
      <c r="T1449" t="s">
        <v>4288</v>
      </c>
      <c r="U1449">
        <v>4.3</v>
      </c>
      <c r="V1449" t="s">
        <v>1126</v>
      </c>
      <c r="W1449" t="s">
        <v>1127</v>
      </c>
      <c r="Y1449">
        <v>1</v>
      </c>
      <c r="AA1449">
        <v>0</v>
      </c>
      <c r="AB1449">
        <v>0</v>
      </c>
      <c r="AD1449">
        <v>0</v>
      </c>
      <c r="AE1449">
        <v>0</v>
      </c>
      <c r="AF1449">
        <v>77679</v>
      </c>
      <c r="AG1449">
        <v>77679</v>
      </c>
    </row>
    <row r="1450" spans="1:33" hidden="1" x14ac:dyDescent="0.25">
      <c r="A1450" t="s">
        <v>1723</v>
      </c>
      <c r="B1450" t="s">
        <v>697</v>
      </c>
      <c r="C1450" t="s">
        <v>163</v>
      </c>
      <c r="D1450" t="s">
        <v>1117</v>
      </c>
      <c r="E1450">
        <v>1972</v>
      </c>
      <c r="F1450" t="s">
        <v>694</v>
      </c>
      <c r="G1450" t="s">
        <v>846</v>
      </c>
      <c r="H1450" t="s">
        <v>2445</v>
      </c>
      <c r="I1450" t="s">
        <v>2446</v>
      </c>
      <c r="J1450" t="s">
        <v>1197</v>
      </c>
      <c r="K1450" t="s">
        <v>1121</v>
      </c>
      <c r="L1450" t="s">
        <v>4289</v>
      </c>
      <c r="M1450" t="s">
        <v>694</v>
      </c>
      <c r="N1450" t="s">
        <v>2445</v>
      </c>
      <c r="O1450" t="s">
        <v>2446</v>
      </c>
      <c r="P1450" t="s">
        <v>996</v>
      </c>
      <c r="Q1450" t="s">
        <v>4290</v>
      </c>
      <c r="R1450">
        <v>1973</v>
      </c>
      <c r="S1450" t="s">
        <v>4291</v>
      </c>
      <c r="T1450" t="s">
        <v>4292</v>
      </c>
      <c r="U1450">
        <v>3</v>
      </c>
      <c r="V1450" t="s">
        <v>1126</v>
      </c>
      <c r="W1450" t="s">
        <v>1127</v>
      </c>
      <c r="Y1450">
        <v>1</v>
      </c>
      <c r="AA1450">
        <v>0</v>
      </c>
      <c r="AB1450">
        <v>0</v>
      </c>
      <c r="AD1450">
        <v>0</v>
      </c>
      <c r="AE1450">
        <v>0</v>
      </c>
      <c r="AF1450">
        <v>13861</v>
      </c>
      <c r="AG1450">
        <v>13861</v>
      </c>
    </row>
    <row r="1451" spans="1:33" hidden="1" x14ac:dyDescent="0.25">
      <c r="A1451" t="s">
        <v>1723</v>
      </c>
      <c r="B1451" t="s">
        <v>697</v>
      </c>
      <c r="C1451" t="s">
        <v>163</v>
      </c>
      <c r="D1451" t="s">
        <v>1117</v>
      </c>
      <c r="E1451">
        <v>1972</v>
      </c>
      <c r="F1451" t="s">
        <v>4293</v>
      </c>
      <c r="G1451" t="s">
        <v>846</v>
      </c>
      <c r="J1451" t="s">
        <v>1197</v>
      </c>
      <c r="K1451" t="s">
        <v>1121</v>
      </c>
      <c r="L1451" t="s">
        <v>4289</v>
      </c>
      <c r="M1451" t="s">
        <v>697</v>
      </c>
      <c r="N1451" t="s">
        <v>2445</v>
      </c>
      <c r="O1451" t="s">
        <v>2446</v>
      </c>
      <c r="P1451" t="s">
        <v>1002</v>
      </c>
      <c r="Q1451" t="s">
        <v>4294</v>
      </c>
      <c r="R1451">
        <v>1973</v>
      </c>
      <c r="S1451" t="s">
        <v>4291</v>
      </c>
      <c r="T1451" t="s">
        <v>4295</v>
      </c>
      <c r="U1451">
        <v>5.5</v>
      </c>
      <c r="V1451" t="s">
        <v>1138</v>
      </c>
      <c r="W1451" t="s">
        <v>1127</v>
      </c>
      <c r="X1451" t="s">
        <v>4296</v>
      </c>
      <c r="Y1451">
        <v>1</v>
      </c>
      <c r="Z1451" t="s">
        <v>1132</v>
      </c>
      <c r="AA1451">
        <v>40054</v>
      </c>
      <c r="AB1451">
        <v>0</v>
      </c>
      <c r="AD1451">
        <v>0</v>
      </c>
      <c r="AE1451">
        <v>0</v>
      </c>
      <c r="AF1451">
        <v>259258</v>
      </c>
      <c r="AG1451">
        <v>299312</v>
      </c>
    </row>
    <row r="1452" spans="1:33" hidden="1" x14ac:dyDescent="0.25">
      <c r="A1452" t="s">
        <v>1723</v>
      </c>
      <c r="B1452" t="s">
        <v>697</v>
      </c>
      <c r="C1452" t="s">
        <v>163</v>
      </c>
      <c r="D1452" t="s">
        <v>1117</v>
      </c>
      <c r="E1452">
        <v>1972</v>
      </c>
      <c r="F1452" t="s">
        <v>4293</v>
      </c>
      <c r="G1452" t="s">
        <v>846</v>
      </c>
      <c r="J1452" t="s">
        <v>1197</v>
      </c>
      <c r="K1452" t="s">
        <v>1121</v>
      </c>
      <c r="L1452" t="s">
        <v>4289</v>
      </c>
      <c r="M1452" t="s">
        <v>697</v>
      </c>
      <c r="N1452" t="s">
        <v>2445</v>
      </c>
      <c r="O1452" t="s">
        <v>2446</v>
      </c>
      <c r="P1452" t="s">
        <v>1002</v>
      </c>
      <c r="Q1452" t="s">
        <v>4297</v>
      </c>
      <c r="R1452">
        <v>1973</v>
      </c>
      <c r="S1452" t="s">
        <v>4291</v>
      </c>
      <c r="T1452" t="s">
        <v>4295</v>
      </c>
      <c r="U1452">
        <v>5.4</v>
      </c>
      <c r="V1452" t="s">
        <v>1138</v>
      </c>
      <c r="W1452" t="s">
        <v>1127</v>
      </c>
      <c r="X1452" t="s">
        <v>4298</v>
      </c>
      <c r="Y1452">
        <v>1</v>
      </c>
      <c r="Z1452" t="s">
        <v>1132</v>
      </c>
      <c r="AA1452">
        <v>39013</v>
      </c>
      <c r="AB1452">
        <v>0</v>
      </c>
      <c r="AD1452">
        <v>0</v>
      </c>
      <c r="AE1452">
        <v>0</v>
      </c>
      <c r="AF1452">
        <v>220104</v>
      </c>
      <c r="AG1452">
        <v>259117</v>
      </c>
    </row>
    <row r="1453" spans="1:33" hidden="1" x14ac:dyDescent="0.25">
      <c r="A1453" t="s">
        <v>1723</v>
      </c>
      <c r="B1453" t="s">
        <v>697</v>
      </c>
      <c r="C1453" t="s">
        <v>163</v>
      </c>
      <c r="D1453" t="s">
        <v>1117</v>
      </c>
      <c r="E1453">
        <v>1972</v>
      </c>
      <c r="F1453" t="s">
        <v>894</v>
      </c>
      <c r="G1453" t="s">
        <v>846</v>
      </c>
      <c r="J1453" t="s">
        <v>1197</v>
      </c>
      <c r="K1453" t="s">
        <v>1121</v>
      </c>
      <c r="L1453" t="s">
        <v>4289</v>
      </c>
      <c r="M1453" t="s">
        <v>697</v>
      </c>
      <c r="N1453" t="s">
        <v>2445</v>
      </c>
      <c r="O1453" t="s">
        <v>2446</v>
      </c>
      <c r="P1453" t="s">
        <v>1002</v>
      </c>
      <c r="Q1453" t="s">
        <v>4299</v>
      </c>
      <c r="R1453">
        <v>1973</v>
      </c>
      <c r="S1453" t="s">
        <v>4300</v>
      </c>
      <c r="T1453" t="s">
        <v>4301</v>
      </c>
      <c r="U1453">
        <v>5.64</v>
      </c>
      <c r="V1453" t="s">
        <v>1126</v>
      </c>
      <c r="W1453" t="s">
        <v>1127</v>
      </c>
      <c r="X1453" t="s">
        <v>4302</v>
      </c>
      <c r="Y1453">
        <v>1</v>
      </c>
      <c r="Z1453" t="s">
        <v>1132</v>
      </c>
      <c r="AA1453">
        <v>28139</v>
      </c>
      <c r="AB1453">
        <v>0</v>
      </c>
      <c r="AD1453">
        <v>0</v>
      </c>
      <c r="AE1453">
        <v>0</v>
      </c>
      <c r="AF1453">
        <v>590232</v>
      </c>
      <c r="AG1453">
        <v>618371</v>
      </c>
    </row>
    <row r="1454" spans="1:33" hidden="1" x14ac:dyDescent="0.25">
      <c r="A1454" t="s">
        <v>1723</v>
      </c>
      <c r="B1454" t="s">
        <v>697</v>
      </c>
      <c r="C1454" t="s">
        <v>163</v>
      </c>
      <c r="D1454" t="s">
        <v>1117</v>
      </c>
      <c r="E1454">
        <v>1972</v>
      </c>
      <c r="F1454" t="s">
        <v>894</v>
      </c>
      <c r="G1454" t="s">
        <v>846</v>
      </c>
      <c r="J1454" t="s">
        <v>1197</v>
      </c>
      <c r="K1454" t="s">
        <v>1121</v>
      </c>
      <c r="L1454" t="s">
        <v>4289</v>
      </c>
      <c r="M1454" t="s">
        <v>697</v>
      </c>
      <c r="N1454" t="s">
        <v>2445</v>
      </c>
      <c r="O1454" t="s">
        <v>2446</v>
      </c>
      <c r="P1454" t="s">
        <v>1952</v>
      </c>
      <c r="Q1454" t="s">
        <v>4303</v>
      </c>
      <c r="R1454">
        <v>1974</v>
      </c>
      <c r="S1454" t="s">
        <v>4304</v>
      </c>
      <c r="T1454" t="s">
        <v>4305</v>
      </c>
      <c r="U1454">
        <v>90.8</v>
      </c>
      <c r="V1454" t="s">
        <v>1138</v>
      </c>
      <c r="W1454" t="s">
        <v>1127</v>
      </c>
      <c r="X1454" t="s">
        <v>4306</v>
      </c>
      <c r="Y1454">
        <v>1</v>
      </c>
      <c r="Z1454" t="s">
        <v>1132</v>
      </c>
      <c r="AA1454">
        <v>1500</v>
      </c>
      <c r="AB1454">
        <v>0</v>
      </c>
      <c r="AD1454">
        <v>0</v>
      </c>
      <c r="AE1454">
        <v>0</v>
      </c>
      <c r="AG1454">
        <v>1500</v>
      </c>
    </row>
    <row r="1455" spans="1:33" hidden="1" x14ac:dyDescent="0.25">
      <c r="A1455" t="s">
        <v>1723</v>
      </c>
      <c r="B1455" t="s">
        <v>697</v>
      </c>
      <c r="C1455" t="s">
        <v>163</v>
      </c>
      <c r="D1455" t="s">
        <v>1117</v>
      </c>
      <c r="E1455">
        <v>1972</v>
      </c>
      <c r="F1455" t="s">
        <v>894</v>
      </c>
      <c r="G1455" t="s">
        <v>846</v>
      </c>
      <c r="J1455" t="s">
        <v>1197</v>
      </c>
      <c r="K1455" t="s">
        <v>1121</v>
      </c>
      <c r="L1455" t="s">
        <v>4289</v>
      </c>
      <c r="M1455" t="s">
        <v>697</v>
      </c>
      <c r="N1455" t="s">
        <v>2445</v>
      </c>
      <c r="O1455" t="s">
        <v>2446</v>
      </c>
      <c r="P1455" t="s">
        <v>4307</v>
      </c>
      <c r="Q1455" t="s">
        <v>4308</v>
      </c>
      <c r="R1455">
        <v>1973</v>
      </c>
      <c r="S1455" t="s">
        <v>4309</v>
      </c>
      <c r="T1455" t="s">
        <v>4310</v>
      </c>
      <c r="U1455">
        <v>32.4</v>
      </c>
      <c r="V1455" t="s">
        <v>1138</v>
      </c>
      <c r="W1455" t="s">
        <v>1127</v>
      </c>
      <c r="X1455" t="s">
        <v>4311</v>
      </c>
      <c r="Y1455">
        <v>1</v>
      </c>
      <c r="AA1455">
        <v>0</v>
      </c>
      <c r="AB1455">
        <v>0</v>
      </c>
      <c r="AD1455">
        <v>0</v>
      </c>
      <c r="AE1455">
        <v>0</v>
      </c>
      <c r="AF1455">
        <v>1471</v>
      </c>
      <c r="AG1455">
        <v>1471</v>
      </c>
    </row>
    <row r="1456" spans="1:33" hidden="1" x14ac:dyDescent="0.25">
      <c r="A1456" t="s">
        <v>1723</v>
      </c>
      <c r="B1456" t="s">
        <v>697</v>
      </c>
      <c r="C1456" t="s">
        <v>163</v>
      </c>
      <c r="D1456" t="s">
        <v>1117</v>
      </c>
      <c r="E1456">
        <v>1973</v>
      </c>
      <c r="F1456" t="s">
        <v>4312</v>
      </c>
      <c r="G1456" t="s">
        <v>846</v>
      </c>
      <c r="J1456" t="s">
        <v>1197</v>
      </c>
      <c r="K1456" t="s">
        <v>1121</v>
      </c>
      <c r="L1456" t="s">
        <v>4289</v>
      </c>
      <c r="M1456" t="s">
        <v>697</v>
      </c>
      <c r="N1456" t="s">
        <v>2445</v>
      </c>
      <c r="O1456" t="s">
        <v>2446</v>
      </c>
      <c r="P1456" t="s">
        <v>1002</v>
      </c>
      <c r="Q1456" t="s">
        <v>4313</v>
      </c>
      <c r="R1456">
        <v>1974</v>
      </c>
      <c r="S1456" t="s">
        <v>4314</v>
      </c>
      <c r="T1456" t="s">
        <v>4315</v>
      </c>
      <c r="U1456">
        <v>5.9</v>
      </c>
      <c r="V1456" t="s">
        <v>1126</v>
      </c>
      <c r="W1456" t="s">
        <v>1127</v>
      </c>
      <c r="Y1456">
        <v>1</v>
      </c>
      <c r="Z1456" t="s">
        <v>1132</v>
      </c>
      <c r="AA1456">
        <v>23840</v>
      </c>
      <c r="AB1456">
        <v>1334</v>
      </c>
      <c r="AD1456">
        <v>0</v>
      </c>
      <c r="AE1456">
        <v>0</v>
      </c>
      <c r="AF1456">
        <v>578543</v>
      </c>
      <c r="AG1456">
        <v>603717</v>
      </c>
    </row>
    <row r="1457" spans="1:33" hidden="1" x14ac:dyDescent="0.25">
      <c r="A1457" t="s">
        <v>1723</v>
      </c>
      <c r="B1457" t="s">
        <v>697</v>
      </c>
      <c r="C1457" t="s">
        <v>163</v>
      </c>
      <c r="D1457" t="s">
        <v>1117</v>
      </c>
      <c r="E1457">
        <v>1973</v>
      </c>
      <c r="F1457" t="s">
        <v>4312</v>
      </c>
      <c r="G1457" t="s">
        <v>846</v>
      </c>
      <c r="J1457" t="s">
        <v>1197</v>
      </c>
      <c r="K1457" t="s">
        <v>1121</v>
      </c>
      <c r="L1457" t="s">
        <v>4289</v>
      </c>
      <c r="M1457" t="s">
        <v>697</v>
      </c>
      <c r="N1457" t="s">
        <v>2445</v>
      </c>
      <c r="O1457" t="s">
        <v>2446</v>
      </c>
      <c r="P1457" t="s">
        <v>1002</v>
      </c>
      <c r="Q1457" t="s">
        <v>4316</v>
      </c>
      <c r="R1457">
        <v>1974</v>
      </c>
      <c r="S1457" t="s">
        <v>4314</v>
      </c>
      <c r="T1457" t="s">
        <v>4315</v>
      </c>
      <c r="U1457">
        <v>6.3</v>
      </c>
      <c r="V1457" t="s">
        <v>1126</v>
      </c>
      <c r="W1457" t="s">
        <v>1127</v>
      </c>
      <c r="Y1457">
        <v>1</v>
      </c>
      <c r="Z1457" t="s">
        <v>1132</v>
      </c>
      <c r="AA1457">
        <v>27444</v>
      </c>
      <c r="AB1457">
        <v>1536</v>
      </c>
      <c r="AD1457">
        <v>0</v>
      </c>
      <c r="AE1457">
        <v>0</v>
      </c>
      <c r="AF1457">
        <v>409114</v>
      </c>
      <c r="AG1457">
        <v>438094</v>
      </c>
    </row>
    <row r="1458" spans="1:33" hidden="1" x14ac:dyDescent="0.25">
      <c r="A1458" t="s">
        <v>1723</v>
      </c>
      <c r="B1458" t="s">
        <v>697</v>
      </c>
      <c r="C1458" t="s">
        <v>163</v>
      </c>
      <c r="D1458" t="s">
        <v>1117</v>
      </c>
      <c r="E1458">
        <v>1973</v>
      </c>
      <c r="F1458" t="s">
        <v>4312</v>
      </c>
      <c r="G1458" t="s">
        <v>846</v>
      </c>
      <c r="J1458" t="s">
        <v>1197</v>
      </c>
      <c r="K1458" t="s">
        <v>1121</v>
      </c>
      <c r="L1458" t="s">
        <v>4289</v>
      </c>
      <c r="M1458" t="s">
        <v>697</v>
      </c>
      <c r="N1458" t="s">
        <v>2445</v>
      </c>
      <c r="O1458" t="s">
        <v>2446</v>
      </c>
      <c r="P1458" t="s">
        <v>1002</v>
      </c>
      <c r="Q1458" t="s">
        <v>4317</v>
      </c>
      <c r="R1458">
        <v>1974</v>
      </c>
      <c r="S1458" t="s">
        <v>4314</v>
      </c>
      <c r="T1458" t="s">
        <v>4318</v>
      </c>
      <c r="U1458">
        <v>6.3</v>
      </c>
      <c r="V1458" t="s">
        <v>1126</v>
      </c>
      <c r="W1458" t="s">
        <v>1127</v>
      </c>
      <c r="Y1458">
        <v>1</v>
      </c>
      <c r="Z1458" t="s">
        <v>1132</v>
      </c>
      <c r="AA1458">
        <v>27726</v>
      </c>
      <c r="AB1458">
        <v>1767</v>
      </c>
      <c r="AD1458">
        <v>0</v>
      </c>
      <c r="AE1458">
        <v>0</v>
      </c>
      <c r="AF1458">
        <v>491437</v>
      </c>
      <c r="AG1458">
        <v>520930</v>
      </c>
    </row>
    <row r="1459" spans="1:33" hidden="1" x14ac:dyDescent="0.25">
      <c r="A1459" t="s">
        <v>1723</v>
      </c>
      <c r="B1459" t="s">
        <v>697</v>
      </c>
      <c r="C1459" t="s">
        <v>163</v>
      </c>
      <c r="D1459" t="s">
        <v>1117</v>
      </c>
      <c r="E1459">
        <v>1973</v>
      </c>
      <c r="F1459" t="s">
        <v>4312</v>
      </c>
      <c r="G1459" t="s">
        <v>846</v>
      </c>
      <c r="J1459" t="s">
        <v>1197</v>
      </c>
      <c r="K1459" t="s">
        <v>1121</v>
      </c>
      <c r="L1459" t="s">
        <v>4289</v>
      </c>
      <c r="M1459" t="s">
        <v>697</v>
      </c>
      <c r="N1459" t="s">
        <v>2445</v>
      </c>
      <c r="O1459" t="s">
        <v>2446</v>
      </c>
      <c r="P1459" t="s">
        <v>4307</v>
      </c>
      <c r="Q1459" t="s">
        <v>4319</v>
      </c>
      <c r="R1459">
        <v>1974</v>
      </c>
      <c r="S1459" t="s">
        <v>4320</v>
      </c>
      <c r="T1459" t="s">
        <v>4321</v>
      </c>
      <c r="U1459">
        <v>35.700000000000003</v>
      </c>
      <c r="V1459" t="s">
        <v>1138</v>
      </c>
      <c r="W1459" t="s">
        <v>1127</v>
      </c>
      <c r="X1459" t="s">
        <v>4306</v>
      </c>
      <c r="Y1459">
        <v>1</v>
      </c>
      <c r="Z1459" t="s">
        <v>1132</v>
      </c>
      <c r="AA1459">
        <v>23044</v>
      </c>
      <c r="AB1459">
        <v>0</v>
      </c>
      <c r="AD1459">
        <v>0</v>
      </c>
      <c r="AE1459">
        <v>0</v>
      </c>
      <c r="AG1459">
        <v>23044</v>
      </c>
    </row>
    <row r="1460" spans="1:33" hidden="1" x14ac:dyDescent="0.25">
      <c r="A1460" t="s">
        <v>1723</v>
      </c>
      <c r="B1460" t="s">
        <v>697</v>
      </c>
      <c r="C1460" t="s">
        <v>163</v>
      </c>
      <c r="D1460" t="s">
        <v>1117</v>
      </c>
      <c r="E1460">
        <v>1973</v>
      </c>
      <c r="F1460" t="s">
        <v>4312</v>
      </c>
      <c r="G1460" t="s">
        <v>846</v>
      </c>
      <c r="J1460" t="s">
        <v>1197</v>
      </c>
      <c r="K1460" t="s">
        <v>1121</v>
      </c>
      <c r="L1460" t="s">
        <v>4289</v>
      </c>
      <c r="M1460" t="s">
        <v>697</v>
      </c>
      <c r="N1460" t="s">
        <v>2445</v>
      </c>
      <c r="O1460" t="s">
        <v>2446</v>
      </c>
      <c r="P1460" t="s">
        <v>1952</v>
      </c>
      <c r="Q1460" t="s">
        <v>4322</v>
      </c>
      <c r="R1460">
        <v>1975</v>
      </c>
      <c r="S1460" t="s">
        <v>4323</v>
      </c>
      <c r="T1460" t="s">
        <v>4324</v>
      </c>
      <c r="U1460">
        <v>41.3</v>
      </c>
      <c r="V1460" t="s">
        <v>1138</v>
      </c>
      <c r="W1460" t="s">
        <v>1127</v>
      </c>
      <c r="X1460" t="s">
        <v>4306</v>
      </c>
      <c r="Y1460">
        <v>1</v>
      </c>
      <c r="Z1460" t="s">
        <v>1132</v>
      </c>
      <c r="AA1460">
        <v>20277</v>
      </c>
      <c r="AB1460">
        <v>309</v>
      </c>
      <c r="AD1460">
        <v>0</v>
      </c>
      <c r="AE1460">
        <v>0</v>
      </c>
      <c r="AF1460">
        <v>52508</v>
      </c>
      <c r="AG1460">
        <v>73094</v>
      </c>
    </row>
    <row r="1461" spans="1:33" hidden="1" x14ac:dyDescent="0.25">
      <c r="A1461" t="s">
        <v>1723</v>
      </c>
      <c r="B1461" t="s">
        <v>697</v>
      </c>
      <c r="C1461" t="s">
        <v>163</v>
      </c>
      <c r="D1461" t="s">
        <v>1117</v>
      </c>
      <c r="E1461">
        <v>1973</v>
      </c>
      <c r="F1461" t="s">
        <v>894</v>
      </c>
      <c r="G1461" t="s">
        <v>846</v>
      </c>
      <c r="J1461" t="s">
        <v>1197</v>
      </c>
      <c r="K1461" t="s">
        <v>1121</v>
      </c>
      <c r="L1461" t="s">
        <v>4289</v>
      </c>
      <c r="M1461" t="s">
        <v>697</v>
      </c>
      <c r="N1461" t="s">
        <v>2445</v>
      </c>
      <c r="O1461" t="s">
        <v>2446</v>
      </c>
      <c r="P1461" t="s">
        <v>1002</v>
      </c>
      <c r="Q1461" t="s">
        <v>4325</v>
      </c>
      <c r="R1461">
        <v>1974</v>
      </c>
      <c r="S1461" t="s">
        <v>4326</v>
      </c>
      <c r="T1461" t="s">
        <v>4327</v>
      </c>
      <c r="U1461">
        <v>5</v>
      </c>
      <c r="V1461" t="s">
        <v>1126</v>
      </c>
      <c r="W1461" t="s">
        <v>1127</v>
      </c>
      <c r="Y1461">
        <v>1</v>
      </c>
      <c r="Z1461" t="s">
        <v>1132</v>
      </c>
      <c r="AA1461">
        <v>16137</v>
      </c>
      <c r="AB1461">
        <v>0</v>
      </c>
      <c r="AD1461">
        <v>0</v>
      </c>
      <c r="AE1461">
        <v>0</v>
      </c>
      <c r="AF1461">
        <v>13215</v>
      </c>
      <c r="AG1461">
        <v>29352</v>
      </c>
    </row>
    <row r="1462" spans="1:33" hidden="1" x14ac:dyDescent="0.25">
      <c r="A1462" t="s">
        <v>1723</v>
      </c>
      <c r="B1462" t="s">
        <v>697</v>
      </c>
      <c r="C1462" t="s">
        <v>163</v>
      </c>
      <c r="D1462" t="s">
        <v>1117</v>
      </c>
      <c r="E1462">
        <v>1974</v>
      </c>
      <c r="F1462" t="s">
        <v>4293</v>
      </c>
      <c r="G1462" t="s">
        <v>846</v>
      </c>
      <c r="J1462" t="s">
        <v>1120</v>
      </c>
      <c r="K1462" t="s">
        <v>1121</v>
      </c>
      <c r="L1462" t="s">
        <v>4289</v>
      </c>
      <c r="M1462" t="s">
        <v>697</v>
      </c>
      <c r="N1462" t="s">
        <v>2445</v>
      </c>
      <c r="O1462" t="s">
        <v>2446</v>
      </c>
      <c r="P1462" t="s">
        <v>996</v>
      </c>
      <c r="Q1462" t="s">
        <v>4328</v>
      </c>
      <c r="R1462">
        <v>1975</v>
      </c>
      <c r="S1462" t="s">
        <v>4329</v>
      </c>
      <c r="T1462" t="s">
        <v>4330</v>
      </c>
      <c r="U1462">
        <v>2.7</v>
      </c>
      <c r="V1462" t="s">
        <v>1126</v>
      </c>
      <c r="W1462" t="s">
        <v>1127</v>
      </c>
      <c r="Y1462">
        <v>1</v>
      </c>
      <c r="Z1462" t="s">
        <v>1132</v>
      </c>
      <c r="AA1462">
        <v>28283</v>
      </c>
      <c r="AB1462">
        <v>0</v>
      </c>
      <c r="AD1462">
        <v>0</v>
      </c>
      <c r="AE1462">
        <v>0</v>
      </c>
      <c r="AF1462">
        <v>200657</v>
      </c>
      <c r="AG1462">
        <v>228940</v>
      </c>
    </row>
    <row r="1463" spans="1:33" hidden="1" x14ac:dyDescent="0.25">
      <c r="A1463" t="s">
        <v>1723</v>
      </c>
      <c r="B1463" t="s">
        <v>697</v>
      </c>
      <c r="C1463" t="s">
        <v>163</v>
      </c>
      <c r="D1463" t="s">
        <v>1117</v>
      </c>
      <c r="E1463">
        <v>1974</v>
      </c>
      <c r="F1463" t="s">
        <v>894</v>
      </c>
      <c r="G1463" t="s">
        <v>846</v>
      </c>
      <c r="J1463" t="s">
        <v>1120</v>
      </c>
      <c r="K1463" t="s">
        <v>1121</v>
      </c>
      <c r="L1463" t="s">
        <v>4289</v>
      </c>
      <c r="M1463" t="s">
        <v>697</v>
      </c>
      <c r="N1463" t="s">
        <v>2445</v>
      </c>
      <c r="O1463" t="s">
        <v>2446</v>
      </c>
      <c r="P1463" t="s">
        <v>1002</v>
      </c>
      <c r="Q1463" t="s">
        <v>4331</v>
      </c>
      <c r="R1463">
        <v>1975</v>
      </c>
      <c r="S1463" t="s">
        <v>4332</v>
      </c>
      <c r="T1463" t="s">
        <v>4330</v>
      </c>
      <c r="U1463">
        <v>5.24</v>
      </c>
      <c r="V1463" t="s">
        <v>1126</v>
      </c>
      <c r="W1463" t="s">
        <v>1127</v>
      </c>
      <c r="X1463" t="s">
        <v>4333</v>
      </c>
      <c r="Y1463">
        <v>1</v>
      </c>
      <c r="Z1463" t="s">
        <v>1132</v>
      </c>
      <c r="AA1463">
        <v>46194</v>
      </c>
      <c r="AB1463">
        <v>695</v>
      </c>
      <c r="AD1463">
        <v>0</v>
      </c>
      <c r="AE1463">
        <v>0</v>
      </c>
      <c r="AF1463">
        <v>992399</v>
      </c>
      <c r="AG1463">
        <v>1039288</v>
      </c>
    </row>
    <row r="1464" spans="1:33" hidden="1" x14ac:dyDescent="0.25">
      <c r="A1464" t="s">
        <v>1723</v>
      </c>
      <c r="B1464" t="s">
        <v>697</v>
      </c>
      <c r="C1464" t="s">
        <v>163</v>
      </c>
      <c r="D1464" t="s">
        <v>1117</v>
      </c>
      <c r="E1464">
        <v>1974</v>
      </c>
      <c r="F1464" t="s">
        <v>894</v>
      </c>
      <c r="G1464" t="s">
        <v>846</v>
      </c>
      <c r="J1464" t="s">
        <v>1120</v>
      </c>
      <c r="K1464" t="s">
        <v>1121</v>
      </c>
      <c r="L1464" t="s">
        <v>4289</v>
      </c>
      <c r="M1464" t="s">
        <v>697</v>
      </c>
      <c r="N1464" t="s">
        <v>2445</v>
      </c>
      <c r="O1464" t="s">
        <v>2446</v>
      </c>
      <c r="P1464" t="s">
        <v>1002</v>
      </c>
      <c r="Q1464" t="s">
        <v>4334</v>
      </c>
      <c r="R1464">
        <v>1975</v>
      </c>
      <c r="S1464" t="s">
        <v>4329</v>
      </c>
      <c r="T1464" t="s">
        <v>4330</v>
      </c>
      <c r="U1464">
        <v>5.3</v>
      </c>
      <c r="V1464" t="s">
        <v>1126</v>
      </c>
      <c r="W1464" t="s">
        <v>1127</v>
      </c>
      <c r="Y1464">
        <v>1</v>
      </c>
      <c r="Z1464" t="s">
        <v>1132</v>
      </c>
      <c r="AA1464">
        <v>27383</v>
      </c>
      <c r="AB1464">
        <v>673</v>
      </c>
      <c r="AD1464">
        <v>0</v>
      </c>
      <c r="AE1464">
        <v>0</v>
      </c>
      <c r="AF1464">
        <v>425710</v>
      </c>
      <c r="AG1464">
        <v>453766</v>
      </c>
    </row>
    <row r="1465" spans="1:33" hidden="1" x14ac:dyDescent="0.25">
      <c r="A1465" t="s">
        <v>1723</v>
      </c>
      <c r="B1465" t="s">
        <v>697</v>
      </c>
      <c r="C1465" t="s">
        <v>163</v>
      </c>
      <c r="D1465" t="s">
        <v>1117</v>
      </c>
      <c r="E1465">
        <v>1974</v>
      </c>
      <c r="F1465" t="s">
        <v>894</v>
      </c>
      <c r="G1465" t="s">
        <v>846</v>
      </c>
      <c r="J1465" t="s">
        <v>1120</v>
      </c>
      <c r="K1465" t="s">
        <v>1121</v>
      </c>
      <c r="L1465" t="s">
        <v>4289</v>
      </c>
      <c r="M1465" t="s">
        <v>697</v>
      </c>
      <c r="N1465" t="s">
        <v>2445</v>
      </c>
      <c r="O1465" t="s">
        <v>2446</v>
      </c>
      <c r="P1465" t="s">
        <v>1002</v>
      </c>
      <c r="Q1465" t="s">
        <v>4335</v>
      </c>
      <c r="R1465">
        <v>1975</v>
      </c>
      <c r="S1465" t="s">
        <v>4329</v>
      </c>
      <c r="T1465" t="s">
        <v>4336</v>
      </c>
      <c r="U1465">
        <v>4.5</v>
      </c>
      <c r="V1465" t="s">
        <v>1138</v>
      </c>
      <c r="W1465" t="s">
        <v>1127</v>
      </c>
      <c r="X1465" t="s">
        <v>4337</v>
      </c>
      <c r="Y1465">
        <v>1</v>
      </c>
      <c r="Z1465" t="s">
        <v>1132</v>
      </c>
      <c r="AA1465">
        <v>11674</v>
      </c>
      <c r="AB1465">
        <v>0</v>
      </c>
      <c r="AD1465">
        <v>0</v>
      </c>
      <c r="AE1465">
        <v>0</v>
      </c>
      <c r="AG1465">
        <v>11674</v>
      </c>
    </row>
    <row r="1466" spans="1:33" hidden="1" x14ac:dyDescent="0.25">
      <c r="A1466" t="s">
        <v>1723</v>
      </c>
      <c r="B1466" t="s">
        <v>697</v>
      </c>
      <c r="C1466" t="s">
        <v>163</v>
      </c>
      <c r="D1466" t="s">
        <v>1117</v>
      </c>
      <c r="E1466">
        <v>1975</v>
      </c>
      <c r="F1466" t="s">
        <v>4338</v>
      </c>
      <c r="G1466" t="s">
        <v>846</v>
      </c>
      <c r="H1466" t="s">
        <v>2445</v>
      </c>
      <c r="I1466" t="s">
        <v>2446</v>
      </c>
      <c r="J1466" t="s">
        <v>1120</v>
      </c>
      <c r="K1466" t="s">
        <v>1121</v>
      </c>
      <c r="L1466" t="s">
        <v>4289</v>
      </c>
      <c r="M1466" t="s">
        <v>697</v>
      </c>
      <c r="N1466" t="s">
        <v>2445</v>
      </c>
      <c r="O1466" t="s">
        <v>2446</v>
      </c>
      <c r="P1466" t="s">
        <v>1002</v>
      </c>
      <c r="Q1466" t="s">
        <v>4339</v>
      </c>
      <c r="R1466">
        <v>1976</v>
      </c>
      <c r="S1466" t="s">
        <v>4340</v>
      </c>
      <c r="T1466" t="s">
        <v>4341</v>
      </c>
      <c r="U1466">
        <v>5.2</v>
      </c>
      <c r="V1466" t="s">
        <v>1126</v>
      </c>
      <c r="W1466" t="s">
        <v>1127</v>
      </c>
      <c r="X1466" t="s">
        <v>4342</v>
      </c>
      <c r="Y1466">
        <v>1</v>
      </c>
      <c r="Z1466" t="s">
        <v>1132</v>
      </c>
      <c r="AA1466">
        <v>50731</v>
      </c>
      <c r="AB1466">
        <v>1354</v>
      </c>
      <c r="AD1466">
        <v>0</v>
      </c>
      <c r="AE1466">
        <v>0</v>
      </c>
      <c r="AF1466">
        <v>435060</v>
      </c>
      <c r="AG1466">
        <v>487145</v>
      </c>
    </row>
    <row r="1467" spans="1:33" hidden="1" x14ac:dyDescent="0.25">
      <c r="A1467" t="s">
        <v>1723</v>
      </c>
      <c r="B1467" t="s">
        <v>697</v>
      </c>
      <c r="C1467" t="s">
        <v>163</v>
      </c>
      <c r="D1467" t="s">
        <v>1117</v>
      </c>
      <c r="E1467">
        <v>1975</v>
      </c>
      <c r="F1467" t="s">
        <v>4338</v>
      </c>
      <c r="G1467" t="s">
        <v>846</v>
      </c>
      <c r="H1467" t="s">
        <v>2445</v>
      </c>
      <c r="I1467" t="s">
        <v>2446</v>
      </c>
      <c r="J1467" t="s">
        <v>1120</v>
      </c>
      <c r="K1467" t="s">
        <v>1121</v>
      </c>
      <c r="L1467" t="s">
        <v>4289</v>
      </c>
      <c r="M1467" t="s">
        <v>697</v>
      </c>
      <c r="N1467" t="s">
        <v>2445</v>
      </c>
      <c r="O1467" t="s">
        <v>2446</v>
      </c>
      <c r="P1467" t="s">
        <v>1002</v>
      </c>
      <c r="Q1467" t="s">
        <v>4343</v>
      </c>
      <c r="R1467">
        <v>1976</v>
      </c>
      <c r="S1467" t="s">
        <v>4344</v>
      </c>
      <c r="T1467" t="s">
        <v>4345</v>
      </c>
      <c r="U1467">
        <v>5.2</v>
      </c>
      <c r="V1467" t="s">
        <v>1126</v>
      </c>
      <c r="W1467" t="s">
        <v>1127</v>
      </c>
      <c r="X1467" t="s">
        <v>4346</v>
      </c>
      <c r="Y1467">
        <v>1</v>
      </c>
      <c r="Z1467" t="s">
        <v>1132</v>
      </c>
      <c r="AA1467">
        <v>47724</v>
      </c>
      <c r="AB1467">
        <v>2102</v>
      </c>
      <c r="AD1467">
        <v>0</v>
      </c>
      <c r="AE1467">
        <v>0</v>
      </c>
      <c r="AF1467">
        <v>413159</v>
      </c>
      <c r="AG1467">
        <v>462985</v>
      </c>
    </row>
    <row r="1468" spans="1:33" hidden="1" x14ac:dyDescent="0.25">
      <c r="A1468" t="s">
        <v>1723</v>
      </c>
      <c r="B1468" t="s">
        <v>697</v>
      </c>
      <c r="C1468" t="s">
        <v>163</v>
      </c>
      <c r="D1468" t="s">
        <v>1117</v>
      </c>
      <c r="E1468">
        <v>1975</v>
      </c>
      <c r="F1468" t="s">
        <v>4338</v>
      </c>
      <c r="G1468" t="s">
        <v>846</v>
      </c>
      <c r="H1468" t="s">
        <v>2445</v>
      </c>
      <c r="I1468" t="s">
        <v>2446</v>
      </c>
      <c r="J1468" t="s">
        <v>1120</v>
      </c>
      <c r="K1468" t="s">
        <v>1121</v>
      </c>
      <c r="L1468" t="s">
        <v>4289</v>
      </c>
      <c r="M1468" t="s">
        <v>697</v>
      </c>
      <c r="N1468" t="s">
        <v>2445</v>
      </c>
      <c r="O1468" t="s">
        <v>2446</v>
      </c>
      <c r="P1468" t="s">
        <v>1002</v>
      </c>
      <c r="Q1468" t="s">
        <v>4347</v>
      </c>
      <c r="R1468">
        <v>1976</v>
      </c>
      <c r="S1468" t="s">
        <v>4348</v>
      </c>
      <c r="T1468" t="s">
        <v>4349</v>
      </c>
      <c r="U1468">
        <v>5.4</v>
      </c>
      <c r="V1468" t="s">
        <v>1126</v>
      </c>
      <c r="W1468" t="s">
        <v>1127</v>
      </c>
      <c r="X1468" t="s">
        <v>4350</v>
      </c>
      <c r="Y1468">
        <v>1</v>
      </c>
      <c r="Z1468" t="s">
        <v>1132</v>
      </c>
      <c r="AA1468">
        <v>10702</v>
      </c>
      <c r="AB1468">
        <v>127</v>
      </c>
      <c r="AD1468">
        <v>0</v>
      </c>
      <c r="AE1468">
        <v>0</v>
      </c>
      <c r="AG1468">
        <v>10829</v>
      </c>
    </row>
    <row r="1469" spans="1:33" hidden="1" x14ac:dyDescent="0.25">
      <c r="A1469" t="s">
        <v>1723</v>
      </c>
      <c r="B1469" t="s">
        <v>697</v>
      </c>
      <c r="C1469" t="s">
        <v>163</v>
      </c>
      <c r="D1469" t="s">
        <v>1117</v>
      </c>
      <c r="E1469">
        <v>1976</v>
      </c>
      <c r="F1469" t="s">
        <v>4338</v>
      </c>
      <c r="G1469" t="s">
        <v>846</v>
      </c>
      <c r="H1469" t="s">
        <v>2445</v>
      </c>
      <c r="I1469" t="s">
        <v>2446</v>
      </c>
      <c r="J1469" t="s">
        <v>1120</v>
      </c>
      <c r="K1469" t="s">
        <v>1121</v>
      </c>
      <c r="L1469" t="s">
        <v>4289</v>
      </c>
      <c r="M1469" t="s">
        <v>697</v>
      </c>
      <c r="N1469" t="s">
        <v>2445</v>
      </c>
      <c r="O1469" t="s">
        <v>2446</v>
      </c>
      <c r="P1469" t="s">
        <v>1002</v>
      </c>
      <c r="Q1469" t="s">
        <v>4351</v>
      </c>
      <c r="R1469">
        <v>1977</v>
      </c>
      <c r="S1469" t="s">
        <v>4352</v>
      </c>
      <c r="T1469" t="s">
        <v>4353</v>
      </c>
      <c r="U1469">
        <v>5.3</v>
      </c>
      <c r="V1469" t="s">
        <v>1126</v>
      </c>
      <c r="W1469" t="s">
        <v>1127</v>
      </c>
      <c r="X1469" t="s">
        <v>4350</v>
      </c>
      <c r="Y1469">
        <v>1</v>
      </c>
      <c r="Z1469" t="s">
        <v>1132</v>
      </c>
      <c r="AA1469">
        <v>59227</v>
      </c>
      <c r="AB1469">
        <v>3827</v>
      </c>
      <c r="AD1469">
        <v>0</v>
      </c>
      <c r="AE1469">
        <v>0</v>
      </c>
      <c r="AG1469">
        <v>63054</v>
      </c>
    </row>
    <row r="1470" spans="1:33" hidden="1" x14ac:dyDescent="0.25">
      <c r="A1470" t="s">
        <v>1723</v>
      </c>
      <c r="B1470" t="s">
        <v>697</v>
      </c>
      <c r="C1470" t="s">
        <v>163</v>
      </c>
      <c r="D1470" t="s">
        <v>1117</v>
      </c>
      <c r="E1470">
        <v>1976</v>
      </c>
      <c r="F1470" t="s">
        <v>4338</v>
      </c>
      <c r="G1470" t="s">
        <v>846</v>
      </c>
      <c r="H1470" t="s">
        <v>2445</v>
      </c>
      <c r="I1470" t="s">
        <v>2446</v>
      </c>
      <c r="J1470" t="s">
        <v>1120</v>
      </c>
      <c r="K1470" t="s">
        <v>1121</v>
      </c>
      <c r="L1470" t="s">
        <v>4289</v>
      </c>
      <c r="M1470" t="s">
        <v>697</v>
      </c>
      <c r="N1470" t="s">
        <v>2445</v>
      </c>
      <c r="O1470" t="s">
        <v>2446</v>
      </c>
      <c r="P1470" t="s">
        <v>1002</v>
      </c>
      <c r="Q1470" t="s">
        <v>4354</v>
      </c>
      <c r="R1470">
        <v>1977</v>
      </c>
      <c r="S1470" t="s">
        <v>4355</v>
      </c>
      <c r="T1470" t="s">
        <v>4356</v>
      </c>
      <c r="U1470">
        <v>5.4</v>
      </c>
      <c r="V1470" t="s">
        <v>1126</v>
      </c>
      <c r="W1470" t="s">
        <v>1127</v>
      </c>
      <c r="X1470" t="s">
        <v>4342</v>
      </c>
      <c r="Y1470">
        <v>1</v>
      </c>
      <c r="Z1470" t="s">
        <v>1132</v>
      </c>
      <c r="AA1470">
        <v>64550</v>
      </c>
      <c r="AB1470">
        <v>2385</v>
      </c>
      <c r="AD1470">
        <v>0</v>
      </c>
      <c r="AE1470">
        <v>0</v>
      </c>
      <c r="AF1470">
        <v>3121137</v>
      </c>
      <c r="AG1470">
        <v>3188072</v>
      </c>
    </row>
    <row r="1471" spans="1:33" hidden="1" x14ac:dyDescent="0.25">
      <c r="A1471" t="s">
        <v>1723</v>
      </c>
      <c r="B1471" t="s">
        <v>697</v>
      </c>
      <c r="C1471" t="s">
        <v>163</v>
      </c>
      <c r="D1471" t="s">
        <v>1117</v>
      </c>
      <c r="E1471">
        <v>1976</v>
      </c>
      <c r="F1471" t="s">
        <v>4338</v>
      </c>
      <c r="G1471" t="s">
        <v>846</v>
      </c>
      <c r="H1471" t="s">
        <v>2445</v>
      </c>
      <c r="I1471" t="s">
        <v>2446</v>
      </c>
      <c r="J1471" t="s">
        <v>1120</v>
      </c>
      <c r="K1471" t="s">
        <v>1121</v>
      </c>
      <c r="L1471" t="s">
        <v>4289</v>
      </c>
      <c r="M1471" t="s">
        <v>697</v>
      </c>
      <c r="N1471" t="s">
        <v>2445</v>
      </c>
      <c r="O1471" t="s">
        <v>2446</v>
      </c>
      <c r="P1471" t="s">
        <v>1002</v>
      </c>
      <c r="Q1471" t="s">
        <v>4357</v>
      </c>
      <c r="R1471">
        <v>1977</v>
      </c>
      <c r="S1471" t="s">
        <v>4358</v>
      </c>
      <c r="T1471" t="s">
        <v>4359</v>
      </c>
      <c r="U1471">
        <v>5.3</v>
      </c>
      <c r="V1471" t="s">
        <v>1126</v>
      </c>
      <c r="W1471" t="s">
        <v>1127</v>
      </c>
      <c r="X1471" t="s">
        <v>4346</v>
      </c>
      <c r="Y1471">
        <v>1</v>
      </c>
      <c r="Z1471" t="s">
        <v>1132</v>
      </c>
      <c r="AA1471">
        <v>69203</v>
      </c>
      <c r="AB1471">
        <v>933</v>
      </c>
      <c r="AD1471">
        <v>0</v>
      </c>
      <c r="AE1471">
        <v>0</v>
      </c>
      <c r="AF1471">
        <v>372351</v>
      </c>
      <c r="AG1471">
        <v>442487</v>
      </c>
    </row>
    <row r="1472" spans="1:33" hidden="1" x14ac:dyDescent="0.25">
      <c r="A1472" t="s">
        <v>1723</v>
      </c>
      <c r="B1472" t="s">
        <v>697</v>
      </c>
      <c r="C1472" t="s">
        <v>163</v>
      </c>
      <c r="D1472" t="s">
        <v>1117</v>
      </c>
      <c r="E1472">
        <v>1977</v>
      </c>
      <c r="F1472" t="s">
        <v>697</v>
      </c>
      <c r="G1472" t="s">
        <v>846</v>
      </c>
      <c r="H1472" t="s">
        <v>2445</v>
      </c>
      <c r="I1472" t="s">
        <v>2446</v>
      </c>
      <c r="J1472" t="s">
        <v>1120</v>
      </c>
      <c r="K1472" t="s">
        <v>1121</v>
      </c>
      <c r="L1472" t="s">
        <v>4289</v>
      </c>
      <c r="M1472" t="s">
        <v>697</v>
      </c>
      <c r="N1472" t="s">
        <v>2445</v>
      </c>
      <c r="O1472" t="s">
        <v>2446</v>
      </c>
      <c r="P1472" t="s">
        <v>1002</v>
      </c>
      <c r="Q1472" t="s">
        <v>4360</v>
      </c>
      <c r="R1472">
        <v>1978</v>
      </c>
      <c r="S1472" t="s">
        <v>4361</v>
      </c>
      <c r="T1472" t="s">
        <v>4362</v>
      </c>
      <c r="U1472">
        <v>4.4000000000000004</v>
      </c>
      <c r="V1472" t="s">
        <v>1138</v>
      </c>
      <c r="W1472" t="s">
        <v>1127</v>
      </c>
      <c r="X1472" t="s">
        <v>4363</v>
      </c>
      <c r="Y1472">
        <v>1</v>
      </c>
      <c r="Z1472" t="s">
        <v>1132</v>
      </c>
      <c r="AA1472">
        <v>70816</v>
      </c>
      <c r="AB1472">
        <v>4257</v>
      </c>
      <c r="AD1472">
        <v>0</v>
      </c>
      <c r="AE1472">
        <v>0</v>
      </c>
      <c r="AF1472">
        <v>4121546</v>
      </c>
      <c r="AG1472">
        <v>4196619</v>
      </c>
    </row>
    <row r="1473" spans="1:33" hidden="1" x14ac:dyDescent="0.25">
      <c r="A1473" t="s">
        <v>1723</v>
      </c>
      <c r="B1473" t="s">
        <v>697</v>
      </c>
      <c r="C1473" t="s">
        <v>163</v>
      </c>
      <c r="D1473" t="s">
        <v>1117</v>
      </c>
      <c r="E1473">
        <v>1977</v>
      </c>
      <c r="F1473" t="s">
        <v>697</v>
      </c>
      <c r="G1473" t="s">
        <v>846</v>
      </c>
      <c r="H1473" t="s">
        <v>2445</v>
      </c>
      <c r="I1473" t="s">
        <v>2446</v>
      </c>
      <c r="J1473" t="s">
        <v>1120</v>
      </c>
      <c r="K1473" t="s">
        <v>1121</v>
      </c>
      <c r="L1473" t="s">
        <v>4289</v>
      </c>
      <c r="M1473" t="s">
        <v>697</v>
      </c>
      <c r="N1473" t="s">
        <v>2445</v>
      </c>
      <c r="O1473" t="s">
        <v>2446</v>
      </c>
      <c r="P1473" t="s">
        <v>1002</v>
      </c>
      <c r="Q1473" t="s">
        <v>4364</v>
      </c>
      <c r="R1473">
        <v>1978</v>
      </c>
      <c r="S1473" t="s">
        <v>4365</v>
      </c>
      <c r="T1473" t="s">
        <v>4366</v>
      </c>
      <c r="U1473">
        <v>5.3</v>
      </c>
      <c r="V1473" t="s">
        <v>1126</v>
      </c>
      <c r="W1473" t="s">
        <v>1127</v>
      </c>
      <c r="X1473" t="s">
        <v>4367</v>
      </c>
      <c r="Y1473">
        <v>1</v>
      </c>
      <c r="Z1473" t="s">
        <v>1132</v>
      </c>
      <c r="AA1473">
        <v>66725</v>
      </c>
      <c r="AB1473">
        <v>5400</v>
      </c>
      <c r="AD1473">
        <v>0</v>
      </c>
      <c r="AE1473">
        <v>0</v>
      </c>
      <c r="AF1473">
        <v>3481062</v>
      </c>
      <c r="AG1473">
        <v>3553187</v>
      </c>
    </row>
    <row r="1474" spans="1:33" hidden="1" x14ac:dyDescent="0.25">
      <c r="A1474" t="s">
        <v>1723</v>
      </c>
      <c r="B1474" t="s">
        <v>697</v>
      </c>
      <c r="C1474" t="s">
        <v>163</v>
      </c>
      <c r="D1474" t="s">
        <v>1117</v>
      </c>
      <c r="E1474">
        <v>1977</v>
      </c>
      <c r="F1474" t="s">
        <v>697</v>
      </c>
      <c r="G1474" t="s">
        <v>846</v>
      </c>
      <c r="H1474" t="s">
        <v>2445</v>
      </c>
      <c r="I1474" t="s">
        <v>2446</v>
      </c>
      <c r="J1474" t="s">
        <v>1120</v>
      </c>
      <c r="K1474" t="s">
        <v>1121</v>
      </c>
      <c r="L1474" t="s">
        <v>4289</v>
      </c>
      <c r="M1474" t="s">
        <v>697</v>
      </c>
      <c r="N1474" t="s">
        <v>2445</v>
      </c>
      <c r="O1474" t="s">
        <v>2446</v>
      </c>
      <c r="P1474" t="s">
        <v>996</v>
      </c>
      <c r="Q1474" t="s">
        <v>4368</v>
      </c>
      <c r="R1474">
        <v>1978</v>
      </c>
      <c r="S1474" t="s">
        <v>4369</v>
      </c>
      <c r="T1474" t="s">
        <v>4370</v>
      </c>
      <c r="U1474">
        <v>2</v>
      </c>
      <c r="V1474" t="s">
        <v>1138</v>
      </c>
      <c r="W1474" t="s">
        <v>1127</v>
      </c>
      <c r="X1474" t="s">
        <v>4371</v>
      </c>
      <c r="Y1474">
        <v>1</v>
      </c>
      <c r="AA1474">
        <v>0</v>
      </c>
      <c r="AB1474">
        <v>0</v>
      </c>
      <c r="AD1474">
        <v>0</v>
      </c>
      <c r="AE1474">
        <v>0</v>
      </c>
      <c r="AF1474">
        <v>237245</v>
      </c>
      <c r="AG1474">
        <v>237245</v>
      </c>
    </row>
    <row r="1475" spans="1:33" hidden="1" x14ac:dyDescent="0.25">
      <c r="A1475" t="s">
        <v>1723</v>
      </c>
      <c r="B1475" t="s">
        <v>697</v>
      </c>
      <c r="C1475" t="s">
        <v>163</v>
      </c>
      <c r="D1475" t="s">
        <v>1117</v>
      </c>
      <c r="E1475">
        <v>1978</v>
      </c>
      <c r="F1475" t="s">
        <v>697</v>
      </c>
      <c r="G1475" t="s">
        <v>846</v>
      </c>
      <c r="H1475" t="s">
        <v>2445</v>
      </c>
      <c r="I1475" t="s">
        <v>2446</v>
      </c>
      <c r="J1475" t="s">
        <v>1120</v>
      </c>
      <c r="K1475" t="s">
        <v>1121</v>
      </c>
      <c r="L1475" t="s">
        <v>4289</v>
      </c>
      <c r="M1475" t="s">
        <v>697</v>
      </c>
      <c r="N1475" t="s">
        <v>2445</v>
      </c>
      <c r="O1475" t="s">
        <v>2446</v>
      </c>
      <c r="P1475" t="s">
        <v>1002</v>
      </c>
      <c r="Q1475" t="s">
        <v>4372</v>
      </c>
      <c r="R1475">
        <v>1979</v>
      </c>
      <c r="S1475" t="s">
        <v>4373</v>
      </c>
      <c r="T1475" t="s">
        <v>4374</v>
      </c>
      <c r="U1475">
        <v>4.0999999999999996</v>
      </c>
      <c r="V1475" t="s">
        <v>1126</v>
      </c>
      <c r="W1475" t="s">
        <v>1127</v>
      </c>
      <c r="X1475" t="s">
        <v>4375</v>
      </c>
      <c r="Y1475">
        <v>1</v>
      </c>
      <c r="Z1475" t="s">
        <v>1132</v>
      </c>
      <c r="AA1475">
        <v>27268</v>
      </c>
      <c r="AB1475">
        <v>556</v>
      </c>
      <c r="AD1475">
        <v>0</v>
      </c>
      <c r="AE1475">
        <v>0</v>
      </c>
      <c r="AG1475">
        <v>27824</v>
      </c>
    </row>
    <row r="1476" spans="1:33" hidden="1" x14ac:dyDescent="0.25">
      <c r="A1476" t="s">
        <v>1723</v>
      </c>
      <c r="B1476" t="s">
        <v>697</v>
      </c>
      <c r="C1476" t="s">
        <v>163</v>
      </c>
      <c r="D1476" t="s">
        <v>1117</v>
      </c>
      <c r="E1476">
        <v>1978</v>
      </c>
      <c r="F1476" t="s">
        <v>697</v>
      </c>
      <c r="G1476" t="s">
        <v>846</v>
      </c>
      <c r="H1476" t="s">
        <v>2445</v>
      </c>
      <c r="I1476" t="s">
        <v>2446</v>
      </c>
      <c r="J1476" t="s">
        <v>1120</v>
      </c>
      <c r="K1476" t="s">
        <v>1121</v>
      </c>
      <c r="L1476" t="s">
        <v>4289</v>
      </c>
      <c r="M1476" t="s">
        <v>697</v>
      </c>
      <c r="N1476" t="s">
        <v>2445</v>
      </c>
      <c r="O1476" t="s">
        <v>2446</v>
      </c>
      <c r="P1476" t="s">
        <v>1002</v>
      </c>
      <c r="Q1476" t="s">
        <v>4376</v>
      </c>
      <c r="R1476">
        <v>1979</v>
      </c>
      <c r="S1476" t="s">
        <v>4374</v>
      </c>
      <c r="T1476" t="s">
        <v>4377</v>
      </c>
      <c r="U1476">
        <v>5.5</v>
      </c>
      <c r="V1476" t="s">
        <v>1126</v>
      </c>
      <c r="W1476" t="s">
        <v>1127</v>
      </c>
      <c r="X1476" t="s">
        <v>4367</v>
      </c>
      <c r="Y1476">
        <v>1</v>
      </c>
      <c r="Z1476" t="s">
        <v>1132</v>
      </c>
      <c r="AA1476">
        <v>76418</v>
      </c>
      <c r="AB1476">
        <v>392</v>
      </c>
      <c r="AD1476">
        <v>0</v>
      </c>
      <c r="AE1476">
        <v>0</v>
      </c>
      <c r="AF1476">
        <v>3640467</v>
      </c>
      <c r="AG1476">
        <v>3717277</v>
      </c>
    </row>
    <row r="1477" spans="1:33" hidden="1" x14ac:dyDescent="0.25">
      <c r="A1477" t="s">
        <v>1723</v>
      </c>
      <c r="B1477" t="s">
        <v>697</v>
      </c>
      <c r="C1477" t="s">
        <v>163</v>
      </c>
      <c r="D1477" t="s">
        <v>1117</v>
      </c>
      <c r="E1477">
        <v>1978</v>
      </c>
      <c r="F1477" t="s">
        <v>697</v>
      </c>
      <c r="G1477" t="s">
        <v>846</v>
      </c>
      <c r="H1477" t="s">
        <v>2445</v>
      </c>
      <c r="I1477" t="s">
        <v>2446</v>
      </c>
      <c r="J1477" t="s">
        <v>1120</v>
      </c>
      <c r="K1477" t="s">
        <v>1121</v>
      </c>
      <c r="L1477" t="s">
        <v>4289</v>
      </c>
      <c r="M1477" t="s">
        <v>697</v>
      </c>
      <c r="N1477" t="s">
        <v>2445</v>
      </c>
      <c r="O1477" t="s">
        <v>2446</v>
      </c>
      <c r="P1477" t="s">
        <v>1002</v>
      </c>
      <c r="Q1477" t="s">
        <v>4378</v>
      </c>
      <c r="R1477">
        <v>1979</v>
      </c>
      <c r="S1477" t="s">
        <v>4379</v>
      </c>
      <c r="T1477" t="s">
        <v>4380</v>
      </c>
      <c r="U1477">
        <v>5.5</v>
      </c>
      <c r="V1477" t="s">
        <v>1138</v>
      </c>
      <c r="W1477" t="s">
        <v>1127</v>
      </c>
      <c r="X1477" t="s">
        <v>4381</v>
      </c>
      <c r="Y1477">
        <v>1</v>
      </c>
      <c r="Z1477" t="s">
        <v>1132</v>
      </c>
      <c r="AA1477">
        <v>74711</v>
      </c>
      <c r="AB1477">
        <v>1092</v>
      </c>
      <c r="AD1477">
        <v>0</v>
      </c>
      <c r="AE1477">
        <v>0</v>
      </c>
      <c r="AF1477">
        <v>2848016</v>
      </c>
      <c r="AG1477">
        <v>2923819</v>
      </c>
    </row>
    <row r="1478" spans="1:33" hidden="1" x14ac:dyDescent="0.25">
      <c r="A1478" t="s">
        <v>1723</v>
      </c>
      <c r="B1478" t="s">
        <v>697</v>
      </c>
      <c r="C1478" t="s">
        <v>163</v>
      </c>
      <c r="D1478" t="s">
        <v>1117</v>
      </c>
      <c r="E1478">
        <v>1978</v>
      </c>
      <c r="F1478" t="s">
        <v>697</v>
      </c>
      <c r="G1478" t="s">
        <v>846</v>
      </c>
      <c r="H1478" t="s">
        <v>2445</v>
      </c>
      <c r="I1478" t="s">
        <v>2446</v>
      </c>
      <c r="J1478" t="s">
        <v>1120</v>
      </c>
      <c r="K1478" t="s">
        <v>1121</v>
      </c>
      <c r="L1478" t="s">
        <v>4289</v>
      </c>
      <c r="M1478" t="s">
        <v>697</v>
      </c>
      <c r="N1478" t="s">
        <v>2445</v>
      </c>
      <c r="O1478" t="s">
        <v>2446</v>
      </c>
      <c r="P1478" t="s">
        <v>1002</v>
      </c>
      <c r="Q1478" t="s">
        <v>4382</v>
      </c>
      <c r="R1478">
        <v>1979</v>
      </c>
      <c r="S1478" t="s">
        <v>4373</v>
      </c>
      <c r="T1478" t="s">
        <v>4374</v>
      </c>
      <c r="U1478">
        <v>4</v>
      </c>
      <c r="V1478" t="s">
        <v>1138</v>
      </c>
      <c r="W1478" t="s">
        <v>1127</v>
      </c>
      <c r="X1478" t="s">
        <v>4383</v>
      </c>
      <c r="Y1478">
        <v>1</v>
      </c>
      <c r="Z1478" t="s">
        <v>1132</v>
      </c>
      <c r="AA1478">
        <v>26699</v>
      </c>
      <c r="AB1478">
        <v>685</v>
      </c>
      <c r="AD1478">
        <v>0</v>
      </c>
      <c r="AE1478">
        <v>0</v>
      </c>
      <c r="AG1478">
        <v>27384</v>
      </c>
    </row>
    <row r="1479" spans="1:33" hidden="1" x14ac:dyDescent="0.25">
      <c r="A1479" t="s">
        <v>1723</v>
      </c>
      <c r="B1479" t="s">
        <v>697</v>
      </c>
      <c r="C1479" t="s">
        <v>163</v>
      </c>
      <c r="D1479" t="s">
        <v>1117</v>
      </c>
      <c r="E1479">
        <v>1978</v>
      </c>
      <c r="F1479" t="s">
        <v>697</v>
      </c>
      <c r="G1479" t="s">
        <v>846</v>
      </c>
      <c r="H1479" t="s">
        <v>2445</v>
      </c>
      <c r="I1479" t="s">
        <v>2446</v>
      </c>
      <c r="J1479" t="s">
        <v>1120</v>
      </c>
      <c r="K1479" t="s">
        <v>1121</v>
      </c>
      <c r="L1479" t="s">
        <v>4289</v>
      </c>
      <c r="M1479" t="s">
        <v>697</v>
      </c>
      <c r="N1479" t="s">
        <v>2445</v>
      </c>
      <c r="O1479" t="s">
        <v>2446</v>
      </c>
      <c r="P1479" t="s">
        <v>1002</v>
      </c>
      <c r="Q1479" t="s">
        <v>4384</v>
      </c>
      <c r="R1479">
        <v>1979</v>
      </c>
      <c r="S1479" t="s">
        <v>4373</v>
      </c>
      <c r="T1479" t="s">
        <v>4374</v>
      </c>
      <c r="U1479">
        <v>3.95</v>
      </c>
      <c r="V1479" t="s">
        <v>1138</v>
      </c>
      <c r="W1479" t="s">
        <v>1127</v>
      </c>
      <c r="X1479" t="s">
        <v>4385</v>
      </c>
      <c r="Y1479">
        <v>1</v>
      </c>
      <c r="Z1479" t="s">
        <v>1132</v>
      </c>
      <c r="AA1479">
        <v>27313</v>
      </c>
      <c r="AB1479">
        <v>0</v>
      </c>
      <c r="AD1479">
        <v>0</v>
      </c>
      <c r="AE1479">
        <v>0</v>
      </c>
      <c r="AG1479">
        <v>27313</v>
      </c>
    </row>
    <row r="1480" spans="1:33" hidden="1" x14ac:dyDescent="0.25">
      <c r="A1480" t="s">
        <v>1723</v>
      </c>
      <c r="B1480" t="s">
        <v>697</v>
      </c>
      <c r="C1480" t="s">
        <v>163</v>
      </c>
      <c r="D1480" t="s">
        <v>1117</v>
      </c>
      <c r="E1480">
        <v>1978</v>
      </c>
      <c r="F1480" t="s">
        <v>697</v>
      </c>
      <c r="G1480" t="s">
        <v>846</v>
      </c>
      <c r="H1480" t="s">
        <v>2445</v>
      </c>
      <c r="I1480" t="s">
        <v>2446</v>
      </c>
      <c r="J1480" t="s">
        <v>1120</v>
      </c>
      <c r="K1480" t="s">
        <v>1121</v>
      </c>
      <c r="L1480" t="s">
        <v>4289</v>
      </c>
      <c r="M1480" t="s">
        <v>697</v>
      </c>
      <c r="N1480" t="s">
        <v>2445</v>
      </c>
      <c r="O1480" t="s">
        <v>2446</v>
      </c>
      <c r="P1480" t="s">
        <v>996</v>
      </c>
      <c r="Q1480" t="s">
        <v>4386</v>
      </c>
      <c r="R1480">
        <v>1979</v>
      </c>
      <c r="S1480" t="s">
        <v>4387</v>
      </c>
      <c r="T1480" t="s">
        <v>4388</v>
      </c>
      <c r="U1480">
        <v>2.6</v>
      </c>
      <c r="V1480" t="s">
        <v>1138</v>
      </c>
      <c r="W1480" t="s">
        <v>1127</v>
      </c>
      <c r="X1480" t="s">
        <v>4389</v>
      </c>
      <c r="Y1480">
        <v>1</v>
      </c>
      <c r="AA1480">
        <v>0</v>
      </c>
      <c r="AB1480">
        <v>0</v>
      </c>
      <c r="AD1480">
        <v>0</v>
      </c>
      <c r="AE1480">
        <v>0</v>
      </c>
      <c r="AF1480">
        <v>1953578</v>
      </c>
      <c r="AG1480">
        <v>1953578</v>
      </c>
    </row>
    <row r="1481" spans="1:33" hidden="1" x14ac:dyDescent="0.25">
      <c r="A1481" t="s">
        <v>1723</v>
      </c>
      <c r="B1481" t="s">
        <v>697</v>
      </c>
      <c r="C1481" t="s">
        <v>163</v>
      </c>
      <c r="D1481" t="s">
        <v>1117</v>
      </c>
      <c r="E1481">
        <v>1978</v>
      </c>
      <c r="F1481" t="s">
        <v>697</v>
      </c>
      <c r="G1481" t="s">
        <v>846</v>
      </c>
      <c r="H1481" t="s">
        <v>2445</v>
      </c>
      <c r="I1481" t="s">
        <v>2446</v>
      </c>
      <c r="J1481" t="s">
        <v>1120</v>
      </c>
      <c r="K1481" t="s">
        <v>1121</v>
      </c>
      <c r="L1481" t="s">
        <v>4289</v>
      </c>
      <c r="M1481" t="s">
        <v>697</v>
      </c>
      <c r="N1481" t="s">
        <v>2445</v>
      </c>
      <c r="O1481" t="s">
        <v>2446</v>
      </c>
      <c r="P1481" t="s">
        <v>1146</v>
      </c>
      <c r="Q1481" t="s">
        <v>4390</v>
      </c>
      <c r="R1481">
        <v>1979</v>
      </c>
      <c r="S1481" t="s">
        <v>4391</v>
      </c>
      <c r="T1481" t="s">
        <v>4392</v>
      </c>
      <c r="U1481">
        <v>0.6</v>
      </c>
      <c r="V1481" t="s">
        <v>1126</v>
      </c>
      <c r="W1481" t="s">
        <v>1127</v>
      </c>
      <c r="Y1481">
        <v>1</v>
      </c>
      <c r="AA1481">
        <v>0</v>
      </c>
      <c r="AB1481">
        <v>0</v>
      </c>
      <c r="AD1481">
        <v>0</v>
      </c>
      <c r="AE1481">
        <v>0</v>
      </c>
      <c r="AF1481">
        <v>372764</v>
      </c>
      <c r="AG1481">
        <v>372764</v>
      </c>
    </row>
    <row r="1482" spans="1:33" hidden="1" x14ac:dyDescent="0.25">
      <c r="A1482" t="s">
        <v>1723</v>
      </c>
      <c r="B1482" t="s">
        <v>697</v>
      </c>
      <c r="C1482" t="s">
        <v>163</v>
      </c>
      <c r="D1482" t="s">
        <v>1117</v>
      </c>
      <c r="E1482">
        <v>1978</v>
      </c>
      <c r="F1482" t="s">
        <v>697</v>
      </c>
      <c r="G1482" t="s">
        <v>846</v>
      </c>
      <c r="H1482" t="s">
        <v>2445</v>
      </c>
      <c r="I1482" t="s">
        <v>2446</v>
      </c>
      <c r="J1482" t="s">
        <v>1120</v>
      </c>
      <c r="K1482" t="s">
        <v>1121</v>
      </c>
      <c r="L1482" t="s">
        <v>4289</v>
      </c>
      <c r="M1482" t="s">
        <v>697</v>
      </c>
      <c r="N1482" t="s">
        <v>2445</v>
      </c>
      <c r="O1482" t="s">
        <v>2446</v>
      </c>
      <c r="P1482" t="s">
        <v>996</v>
      </c>
      <c r="Q1482" t="s">
        <v>4393</v>
      </c>
      <c r="R1482">
        <v>1979</v>
      </c>
      <c r="S1482" t="s">
        <v>4394</v>
      </c>
      <c r="T1482" t="s">
        <v>4395</v>
      </c>
      <c r="U1482">
        <v>1.5</v>
      </c>
      <c r="V1482" t="s">
        <v>1126</v>
      </c>
      <c r="W1482" t="s">
        <v>1127</v>
      </c>
      <c r="Y1482">
        <v>1</v>
      </c>
      <c r="AA1482">
        <v>0</v>
      </c>
      <c r="AB1482">
        <v>0</v>
      </c>
      <c r="AD1482">
        <v>0</v>
      </c>
      <c r="AE1482">
        <v>0</v>
      </c>
      <c r="AF1482">
        <v>100000</v>
      </c>
      <c r="AG1482">
        <v>100000</v>
      </c>
    </row>
    <row r="1483" spans="1:33" hidden="1" x14ac:dyDescent="0.25">
      <c r="A1483" t="s">
        <v>1723</v>
      </c>
      <c r="B1483" t="s">
        <v>697</v>
      </c>
      <c r="C1483" t="s">
        <v>163</v>
      </c>
      <c r="D1483" t="s">
        <v>1117</v>
      </c>
      <c r="E1483">
        <v>1979</v>
      </c>
      <c r="F1483" t="s">
        <v>697</v>
      </c>
      <c r="G1483" t="s">
        <v>846</v>
      </c>
      <c r="H1483" t="s">
        <v>2445</v>
      </c>
      <c r="I1483" t="s">
        <v>2446</v>
      </c>
      <c r="J1483" t="s">
        <v>1120</v>
      </c>
      <c r="K1483" t="s">
        <v>1121</v>
      </c>
      <c r="L1483" t="s">
        <v>4289</v>
      </c>
      <c r="M1483" t="s">
        <v>697</v>
      </c>
      <c r="N1483" t="s">
        <v>2445</v>
      </c>
      <c r="O1483" t="s">
        <v>2446</v>
      </c>
      <c r="P1483" t="s">
        <v>1002</v>
      </c>
      <c r="Q1483" t="s">
        <v>4396</v>
      </c>
      <c r="R1483">
        <v>1980</v>
      </c>
      <c r="S1483" t="s">
        <v>4397</v>
      </c>
      <c r="T1483" t="s">
        <v>2600</v>
      </c>
      <c r="U1483">
        <v>4.2</v>
      </c>
      <c r="V1483" t="s">
        <v>1138</v>
      </c>
      <c r="W1483" t="s">
        <v>1127</v>
      </c>
      <c r="X1483" t="s">
        <v>4398</v>
      </c>
      <c r="Y1483">
        <v>1</v>
      </c>
      <c r="Z1483" t="s">
        <v>1132</v>
      </c>
      <c r="AA1483">
        <v>20449</v>
      </c>
      <c r="AB1483">
        <v>460</v>
      </c>
      <c r="AD1483">
        <v>0</v>
      </c>
      <c r="AE1483">
        <v>0</v>
      </c>
      <c r="AG1483">
        <v>20909</v>
      </c>
    </row>
    <row r="1484" spans="1:33" hidden="1" x14ac:dyDescent="0.25">
      <c r="A1484" t="s">
        <v>1723</v>
      </c>
      <c r="B1484" t="s">
        <v>697</v>
      </c>
      <c r="C1484" t="s">
        <v>163</v>
      </c>
      <c r="D1484" t="s">
        <v>1117</v>
      </c>
      <c r="E1484">
        <v>1979</v>
      </c>
      <c r="F1484" t="s">
        <v>697</v>
      </c>
      <c r="G1484" t="s">
        <v>846</v>
      </c>
      <c r="H1484" t="s">
        <v>2445</v>
      </c>
      <c r="I1484" t="s">
        <v>2446</v>
      </c>
      <c r="J1484" t="s">
        <v>1120</v>
      </c>
      <c r="K1484" t="s">
        <v>1121</v>
      </c>
      <c r="L1484" t="s">
        <v>4289</v>
      </c>
      <c r="M1484" t="s">
        <v>697</v>
      </c>
      <c r="N1484" t="s">
        <v>2445</v>
      </c>
      <c r="O1484" t="s">
        <v>2446</v>
      </c>
      <c r="P1484" t="s">
        <v>1002</v>
      </c>
      <c r="Q1484" t="s">
        <v>4399</v>
      </c>
      <c r="R1484">
        <v>1980</v>
      </c>
      <c r="S1484" t="s">
        <v>4397</v>
      </c>
      <c r="T1484" t="s">
        <v>2600</v>
      </c>
      <c r="U1484">
        <v>4.4000000000000004</v>
      </c>
      <c r="V1484" t="s">
        <v>1138</v>
      </c>
      <c r="W1484" t="s">
        <v>1127</v>
      </c>
      <c r="X1484" t="s">
        <v>4400</v>
      </c>
      <c r="Y1484">
        <v>1</v>
      </c>
      <c r="Z1484" t="s">
        <v>1132</v>
      </c>
      <c r="AA1484">
        <v>20733</v>
      </c>
      <c r="AB1484">
        <v>316</v>
      </c>
      <c r="AD1484">
        <v>0</v>
      </c>
      <c r="AE1484">
        <v>0</v>
      </c>
      <c r="AG1484">
        <v>21049</v>
      </c>
    </row>
    <row r="1485" spans="1:33" hidden="1" x14ac:dyDescent="0.25">
      <c r="A1485" t="s">
        <v>1723</v>
      </c>
      <c r="B1485" t="s">
        <v>697</v>
      </c>
      <c r="C1485" t="s">
        <v>163</v>
      </c>
      <c r="D1485" t="s">
        <v>1117</v>
      </c>
      <c r="E1485">
        <v>1979</v>
      </c>
      <c r="F1485" t="s">
        <v>697</v>
      </c>
      <c r="G1485" t="s">
        <v>846</v>
      </c>
      <c r="H1485" t="s">
        <v>2445</v>
      </c>
      <c r="I1485" t="s">
        <v>2446</v>
      </c>
      <c r="J1485" t="s">
        <v>1120</v>
      </c>
      <c r="K1485" t="s">
        <v>1121</v>
      </c>
      <c r="L1485" t="s">
        <v>4289</v>
      </c>
      <c r="M1485" t="s">
        <v>697</v>
      </c>
      <c r="N1485" t="s">
        <v>2445</v>
      </c>
      <c r="O1485" t="s">
        <v>2446</v>
      </c>
      <c r="P1485" t="s">
        <v>1002</v>
      </c>
      <c r="Q1485" t="s">
        <v>4401</v>
      </c>
      <c r="R1485">
        <v>1980</v>
      </c>
      <c r="S1485" t="s">
        <v>4402</v>
      </c>
      <c r="T1485" t="s">
        <v>2600</v>
      </c>
      <c r="U1485">
        <v>4.16</v>
      </c>
      <c r="V1485" t="s">
        <v>1126</v>
      </c>
      <c r="W1485" t="s">
        <v>1127</v>
      </c>
      <c r="X1485" t="s">
        <v>4403</v>
      </c>
      <c r="Y1485">
        <v>1</v>
      </c>
      <c r="Z1485" t="s">
        <v>1132</v>
      </c>
      <c r="AA1485">
        <v>20931</v>
      </c>
      <c r="AB1485">
        <v>493</v>
      </c>
      <c r="AD1485">
        <v>0</v>
      </c>
      <c r="AE1485">
        <v>0</v>
      </c>
      <c r="AF1485">
        <v>46797</v>
      </c>
      <c r="AG1485">
        <v>68221</v>
      </c>
    </row>
    <row r="1486" spans="1:33" hidden="1" x14ac:dyDescent="0.25">
      <c r="A1486" t="s">
        <v>1723</v>
      </c>
      <c r="B1486" t="s">
        <v>697</v>
      </c>
      <c r="C1486" t="s">
        <v>163</v>
      </c>
      <c r="D1486" t="s">
        <v>1117</v>
      </c>
      <c r="E1486">
        <v>1979</v>
      </c>
      <c r="F1486" t="s">
        <v>697</v>
      </c>
      <c r="G1486" t="s">
        <v>846</v>
      </c>
      <c r="H1486" t="s">
        <v>2445</v>
      </c>
      <c r="I1486" t="s">
        <v>2446</v>
      </c>
      <c r="J1486" t="s">
        <v>1120</v>
      </c>
      <c r="K1486" t="s">
        <v>1121</v>
      </c>
      <c r="L1486" t="s">
        <v>4289</v>
      </c>
      <c r="M1486" t="s">
        <v>697</v>
      </c>
      <c r="N1486" t="s">
        <v>2445</v>
      </c>
      <c r="O1486" t="s">
        <v>2446</v>
      </c>
      <c r="P1486" t="s">
        <v>1002</v>
      </c>
      <c r="Q1486" t="s">
        <v>4404</v>
      </c>
      <c r="R1486">
        <v>1980</v>
      </c>
      <c r="S1486" t="s">
        <v>4397</v>
      </c>
      <c r="T1486" t="s">
        <v>2600</v>
      </c>
      <c r="U1486">
        <v>3.9</v>
      </c>
      <c r="V1486" t="s">
        <v>1138</v>
      </c>
      <c r="W1486" t="s">
        <v>1127</v>
      </c>
      <c r="X1486" t="s">
        <v>4405</v>
      </c>
      <c r="Y1486">
        <v>1</v>
      </c>
      <c r="Z1486" t="s">
        <v>1132</v>
      </c>
      <c r="AA1486">
        <v>20789</v>
      </c>
      <c r="AB1486">
        <v>0</v>
      </c>
      <c r="AD1486">
        <v>0</v>
      </c>
      <c r="AE1486">
        <v>0</v>
      </c>
      <c r="AG1486">
        <v>20789</v>
      </c>
    </row>
    <row r="1487" spans="1:33" hidden="1" x14ac:dyDescent="0.25">
      <c r="A1487" t="s">
        <v>1723</v>
      </c>
      <c r="B1487" t="s">
        <v>697</v>
      </c>
      <c r="C1487" t="s">
        <v>163</v>
      </c>
      <c r="D1487" t="s">
        <v>1117</v>
      </c>
      <c r="E1487">
        <v>1979</v>
      </c>
      <c r="F1487" t="s">
        <v>697</v>
      </c>
      <c r="G1487" t="s">
        <v>846</v>
      </c>
      <c r="H1487" t="s">
        <v>2445</v>
      </c>
      <c r="I1487" t="s">
        <v>2446</v>
      </c>
      <c r="J1487" t="s">
        <v>1120</v>
      </c>
      <c r="K1487" t="s">
        <v>1121</v>
      </c>
      <c r="L1487" t="s">
        <v>4289</v>
      </c>
      <c r="M1487" t="s">
        <v>697</v>
      </c>
      <c r="N1487" t="s">
        <v>2445</v>
      </c>
      <c r="O1487" t="s">
        <v>2446</v>
      </c>
      <c r="P1487" t="s">
        <v>1002</v>
      </c>
      <c r="Q1487" t="s">
        <v>4406</v>
      </c>
      <c r="R1487">
        <v>1980</v>
      </c>
      <c r="S1487" t="s">
        <v>4407</v>
      </c>
      <c r="T1487" t="s">
        <v>4408</v>
      </c>
      <c r="U1487">
        <v>5.63</v>
      </c>
      <c r="V1487" t="s">
        <v>1126</v>
      </c>
      <c r="W1487" t="s">
        <v>1127</v>
      </c>
      <c r="X1487" t="s">
        <v>4409</v>
      </c>
      <c r="Y1487">
        <v>1</v>
      </c>
      <c r="Z1487" t="s">
        <v>1132</v>
      </c>
      <c r="AA1487">
        <v>76768</v>
      </c>
      <c r="AB1487">
        <v>1799</v>
      </c>
      <c r="AD1487">
        <v>0</v>
      </c>
      <c r="AE1487">
        <v>0</v>
      </c>
      <c r="AF1487">
        <v>3666802</v>
      </c>
      <c r="AG1487">
        <v>3745369</v>
      </c>
    </row>
    <row r="1488" spans="1:33" hidden="1" x14ac:dyDescent="0.25">
      <c r="A1488" t="s">
        <v>1723</v>
      </c>
      <c r="B1488" t="s">
        <v>697</v>
      </c>
      <c r="C1488" t="s">
        <v>163</v>
      </c>
      <c r="D1488" t="s">
        <v>1117</v>
      </c>
      <c r="E1488">
        <v>1979</v>
      </c>
      <c r="F1488" t="s">
        <v>697</v>
      </c>
      <c r="G1488" t="s">
        <v>846</v>
      </c>
      <c r="H1488" t="s">
        <v>2445</v>
      </c>
      <c r="I1488" t="s">
        <v>2446</v>
      </c>
      <c r="J1488" t="s">
        <v>1120</v>
      </c>
      <c r="K1488" t="s">
        <v>1121</v>
      </c>
      <c r="L1488" t="s">
        <v>4289</v>
      </c>
      <c r="M1488" t="s">
        <v>697</v>
      </c>
      <c r="N1488" t="s">
        <v>2445</v>
      </c>
      <c r="O1488" t="s">
        <v>2446</v>
      </c>
      <c r="P1488" t="s">
        <v>1002</v>
      </c>
      <c r="Q1488" t="s">
        <v>4410</v>
      </c>
      <c r="R1488">
        <v>1980</v>
      </c>
      <c r="S1488" t="s">
        <v>2600</v>
      </c>
      <c r="T1488" t="s">
        <v>4411</v>
      </c>
      <c r="U1488">
        <v>6</v>
      </c>
      <c r="V1488" t="s">
        <v>1138</v>
      </c>
      <c r="W1488" t="s">
        <v>1127</v>
      </c>
      <c r="X1488" t="s">
        <v>4412</v>
      </c>
      <c r="Y1488">
        <v>1</v>
      </c>
      <c r="Z1488" t="s">
        <v>1132</v>
      </c>
      <c r="AA1488">
        <v>82088</v>
      </c>
      <c r="AB1488">
        <v>1173</v>
      </c>
      <c r="AD1488">
        <v>0</v>
      </c>
      <c r="AE1488">
        <v>0</v>
      </c>
      <c r="AF1488">
        <v>3703770</v>
      </c>
      <c r="AG1488">
        <v>3787031</v>
      </c>
    </row>
    <row r="1489" spans="1:33" hidden="1" x14ac:dyDescent="0.25">
      <c r="A1489" t="s">
        <v>1723</v>
      </c>
      <c r="B1489" t="s">
        <v>697</v>
      </c>
      <c r="C1489" t="s">
        <v>163</v>
      </c>
      <c r="D1489" t="s">
        <v>1117</v>
      </c>
      <c r="E1489">
        <v>1979</v>
      </c>
      <c r="F1489" t="s">
        <v>697</v>
      </c>
      <c r="G1489" t="s">
        <v>846</v>
      </c>
      <c r="H1489" t="s">
        <v>2445</v>
      </c>
      <c r="I1489" t="s">
        <v>2446</v>
      </c>
      <c r="J1489" t="s">
        <v>1120</v>
      </c>
      <c r="K1489" t="s">
        <v>1121</v>
      </c>
      <c r="L1489" t="s">
        <v>4289</v>
      </c>
      <c r="M1489" t="s">
        <v>697</v>
      </c>
      <c r="N1489" t="s">
        <v>2445</v>
      </c>
      <c r="O1489" t="s">
        <v>2446</v>
      </c>
      <c r="P1489" t="s">
        <v>1146</v>
      </c>
      <c r="Q1489" t="s">
        <v>4413</v>
      </c>
      <c r="R1489">
        <v>1980</v>
      </c>
      <c r="S1489" t="s">
        <v>4414</v>
      </c>
      <c r="T1489" t="s">
        <v>4415</v>
      </c>
      <c r="U1489">
        <v>0.65</v>
      </c>
      <c r="V1489" t="s">
        <v>1138</v>
      </c>
      <c r="W1489" t="s">
        <v>1127</v>
      </c>
      <c r="X1489" t="s">
        <v>4416</v>
      </c>
      <c r="Y1489">
        <v>1</v>
      </c>
      <c r="AA1489">
        <v>0</v>
      </c>
      <c r="AB1489">
        <v>0</v>
      </c>
      <c r="AD1489">
        <v>0</v>
      </c>
      <c r="AE1489">
        <v>0</v>
      </c>
      <c r="AF1489">
        <v>400000</v>
      </c>
      <c r="AG1489">
        <v>400000</v>
      </c>
    </row>
    <row r="1490" spans="1:33" hidden="1" x14ac:dyDescent="0.25">
      <c r="A1490" t="s">
        <v>1723</v>
      </c>
      <c r="B1490" t="s">
        <v>697</v>
      </c>
      <c r="C1490" t="s">
        <v>163</v>
      </c>
      <c r="D1490" t="s">
        <v>1117</v>
      </c>
      <c r="E1490">
        <v>1980</v>
      </c>
      <c r="F1490" t="s">
        <v>697</v>
      </c>
      <c r="G1490" t="s">
        <v>846</v>
      </c>
      <c r="H1490" t="s">
        <v>2445</v>
      </c>
      <c r="I1490" t="s">
        <v>2446</v>
      </c>
      <c r="J1490" t="s">
        <v>1120</v>
      </c>
      <c r="K1490" t="s">
        <v>1121</v>
      </c>
      <c r="L1490" t="s">
        <v>4289</v>
      </c>
      <c r="M1490" t="s">
        <v>697</v>
      </c>
      <c r="N1490" t="s">
        <v>2445</v>
      </c>
      <c r="O1490" t="s">
        <v>2446</v>
      </c>
      <c r="P1490" t="s">
        <v>1002</v>
      </c>
      <c r="Q1490" t="s">
        <v>4417</v>
      </c>
      <c r="R1490">
        <v>1981</v>
      </c>
      <c r="S1490" t="s">
        <v>4418</v>
      </c>
      <c r="T1490" t="s">
        <v>4419</v>
      </c>
      <c r="U1490">
        <v>5.6</v>
      </c>
      <c r="V1490" t="s">
        <v>1126</v>
      </c>
      <c r="W1490" t="s">
        <v>1127</v>
      </c>
      <c r="X1490" t="s">
        <v>4420</v>
      </c>
      <c r="Y1490">
        <v>1</v>
      </c>
      <c r="Z1490" t="s">
        <v>1132</v>
      </c>
      <c r="AA1490">
        <v>151278</v>
      </c>
      <c r="AB1490">
        <v>273</v>
      </c>
      <c r="AD1490">
        <v>0</v>
      </c>
      <c r="AE1490">
        <v>0</v>
      </c>
      <c r="AF1490">
        <v>8954708</v>
      </c>
      <c r="AG1490">
        <v>9106259</v>
      </c>
    </row>
    <row r="1491" spans="1:33" hidden="1" x14ac:dyDescent="0.25">
      <c r="A1491" t="s">
        <v>1723</v>
      </c>
      <c r="B1491" t="s">
        <v>697</v>
      </c>
      <c r="C1491" t="s">
        <v>163</v>
      </c>
      <c r="D1491" t="s">
        <v>1117</v>
      </c>
      <c r="E1491">
        <v>1980</v>
      </c>
      <c r="F1491" t="s">
        <v>697</v>
      </c>
      <c r="G1491" t="s">
        <v>846</v>
      </c>
      <c r="H1491" t="s">
        <v>2445</v>
      </c>
      <c r="I1491" t="s">
        <v>2446</v>
      </c>
      <c r="J1491" t="s">
        <v>1120</v>
      </c>
      <c r="K1491" t="s">
        <v>1121</v>
      </c>
      <c r="L1491" t="s">
        <v>4289</v>
      </c>
      <c r="M1491" t="s">
        <v>697</v>
      </c>
      <c r="N1491" t="s">
        <v>2445</v>
      </c>
      <c r="O1491" t="s">
        <v>2446</v>
      </c>
      <c r="P1491" t="s">
        <v>1002</v>
      </c>
      <c r="Q1491" t="s">
        <v>4421</v>
      </c>
      <c r="R1491">
        <v>1981</v>
      </c>
      <c r="S1491" t="s">
        <v>1729</v>
      </c>
      <c r="T1491" t="s">
        <v>4422</v>
      </c>
      <c r="U1491">
        <v>5.2</v>
      </c>
      <c r="V1491" t="s">
        <v>1138</v>
      </c>
      <c r="W1491" t="s">
        <v>1127</v>
      </c>
      <c r="X1491" t="s">
        <v>4423</v>
      </c>
      <c r="Y1491">
        <v>1</v>
      </c>
      <c r="Z1491" t="s">
        <v>1132</v>
      </c>
      <c r="AA1491">
        <v>18580</v>
      </c>
      <c r="AB1491">
        <v>169</v>
      </c>
      <c r="AD1491">
        <v>0</v>
      </c>
      <c r="AE1491">
        <v>0</v>
      </c>
      <c r="AG1491">
        <v>18749</v>
      </c>
    </row>
    <row r="1492" spans="1:33" hidden="1" x14ac:dyDescent="0.25">
      <c r="A1492" t="s">
        <v>1723</v>
      </c>
      <c r="B1492" t="s">
        <v>697</v>
      </c>
      <c r="C1492" t="s">
        <v>163</v>
      </c>
      <c r="D1492" t="s">
        <v>1117</v>
      </c>
      <c r="E1492">
        <v>1980</v>
      </c>
      <c r="F1492" t="s">
        <v>697</v>
      </c>
      <c r="G1492" t="s">
        <v>846</v>
      </c>
      <c r="H1492" t="s">
        <v>2445</v>
      </c>
      <c r="I1492" t="s">
        <v>2446</v>
      </c>
      <c r="J1492" t="s">
        <v>1120</v>
      </c>
      <c r="K1492" t="s">
        <v>1121</v>
      </c>
      <c r="L1492" t="s">
        <v>4289</v>
      </c>
      <c r="M1492" t="s">
        <v>697</v>
      </c>
      <c r="N1492" t="s">
        <v>2445</v>
      </c>
      <c r="O1492" t="s">
        <v>2446</v>
      </c>
      <c r="P1492" t="s">
        <v>1002</v>
      </c>
      <c r="Q1492" t="s">
        <v>4424</v>
      </c>
      <c r="R1492">
        <v>1981</v>
      </c>
      <c r="S1492" t="s">
        <v>1729</v>
      </c>
      <c r="T1492" t="s">
        <v>4422</v>
      </c>
      <c r="U1492">
        <v>4.5</v>
      </c>
      <c r="V1492" t="s">
        <v>1138</v>
      </c>
      <c r="W1492" t="s">
        <v>1127</v>
      </c>
      <c r="X1492" t="s">
        <v>4425</v>
      </c>
      <c r="Y1492">
        <v>1</v>
      </c>
      <c r="Z1492" t="s">
        <v>1132</v>
      </c>
      <c r="AA1492">
        <v>17681</v>
      </c>
      <c r="AB1492">
        <v>110</v>
      </c>
      <c r="AD1492">
        <v>0</v>
      </c>
      <c r="AE1492">
        <v>0</v>
      </c>
      <c r="AG1492">
        <v>17791</v>
      </c>
    </row>
    <row r="1493" spans="1:33" hidden="1" x14ac:dyDescent="0.25">
      <c r="A1493" t="s">
        <v>1723</v>
      </c>
      <c r="B1493" t="s">
        <v>697</v>
      </c>
      <c r="C1493" t="s">
        <v>163</v>
      </c>
      <c r="D1493" t="s">
        <v>1117</v>
      </c>
      <c r="E1493">
        <v>1980</v>
      </c>
      <c r="F1493" t="s">
        <v>697</v>
      </c>
      <c r="G1493" t="s">
        <v>846</v>
      </c>
      <c r="H1493" t="s">
        <v>2445</v>
      </c>
      <c r="I1493" t="s">
        <v>2446</v>
      </c>
      <c r="J1493" t="s">
        <v>1120</v>
      </c>
      <c r="K1493" t="s">
        <v>1121</v>
      </c>
      <c r="L1493" t="s">
        <v>4289</v>
      </c>
      <c r="M1493" t="s">
        <v>697</v>
      </c>
      <c r="N1493" t="s">
        <v>2445</v>
      </c>
      <c r="O1493" t="s">
        <v>2446</v>
      </c>
      <c r="P1493" t="s">
        <v>1002</v>
      </c>
      <c r="Q1493" t="s">
        <v>4426</v>
      </c>
      <c r="R1493">
        <v>1981</v>
      </c>
      <c r="S1493" t="s">
        <v>1729</v>
      </c>
      <c r="T1493" t="s">
        <v>4422</v>
      </c>
      <c r="U1493">
        <v>4.7</v>
      </c>
      <c r="V1493" t="s">
        <v>1126</v>
      </c>
      <c r="W1493" t="s">
        <v>1127</v>
      </c>
      <c r="X1493" t="s">
        <v>4427</v>
      </c>
      <c r="Y1493">
        <v>1</v>
      </c>
      <c r="Z1493" t="s">
        <v>1132</v>
      </c>
      <c r="AA1493">
        <v>19403</v>
      </c>
      <c r="AB1493">
        <v>0</v>
      </c>
      <c r="AD1493">
        <v>0</v>
      </c>
      <c r="AE1493">
        <v>0</v>
      </c>
      <c r="AG1493">
        <v>19403</v>
      </c>
    </row>
    <row r="1494" spans="1:33" hidden="1" x14ac:dyDescent="0.25">
      <c r="A1494" t="s">
        <v>1723</v>
      </c>
      <c r="B1494" t="s">
        <v>697</v>
      </c>
      <c r="C1494" t="s">
        <v>163</v>
      </c>
      <c r="D1494" t="s">
        <v>1117</v>
      </c>
      <c r="E1494">
        <v>1981</v>
      </c>
      <c r="F1494" t="s">
        <v>694</v>
      </c>
      <c r="G1494" t="s">
        <v>846</v>
      </c>
      <c r="H1494" t="s">
        <v>2445</v>
      </c>
      <c r="I1494" t="s">
        <v>2446</v>
      </c>
      <c r="J1494" t="s">
        <v>1120</v>
      </c>
      <c r="K1494" t="s">
        <v>1121</v>
      </c>
      <c r="L1494" t="s">
        <v>4289</v>
      </c>
      <c r="M1494" t="s">
        <v>876</v>
      </c>
      <c r="P1494" t="s">
        <v>1002</v>
      </c>
      <c r="Q1494" t="s">
        <v>4428</v>
      </c>
      <c r="R1494">
        <v>1982</v>
      </c>
      <c r="S1494" t="s">
        <v>3131</v>
      </c>
      <c r="T1494" t="s">
        <v>4429</v>
      </c>
      <c r="U1494">
        <v>5</v>
      </c>
      <c r="V1494" t="s">
        <v>1126</v>
      </c>
      <c r="W1494" t="s">
        <v>1127</v>
      </c>
      <c r="Y1494">
        <v>1</v>
      </c>
      <c r="Z1494" t="s">
        <v>1132</v>
      </c>
      <c r="AA1494">
        <v>15555</v>
      </c>
      <c r="AB1494">
        <v>318</v>
      </c>
      <c r="AD1494">
        <v>0</v>
      </c>
      <c r="AE1494">
        <v>0</v>
      </c>
      <c r="AF1494">
        <v>802</v>
      </c>
      <c r="AG1494">
        <v>16675</v>
      </c>
    </row>
    <row r="1495" spans="1:33" hidden="1" x14ac:dyDescent="0.25">
      <c r="A1495" t="s">
        <v>1723</v>
      </c>
      <c r="B1495" t="s">
        <v>697</v>
      </c>
      <c r="C1495" t="s">
        <v>163</v>
      </c>
      <c r="D1495" t="s">
        <v>1117</v>
      </c>
      <c r="E1495">
        <v>1981</v>
      </c>
      <c r="F1495" t="s">
        <v>697</v>
      </c>
      <c r="G1495" t="s">
        <v>846</v>
      </c>
      <c r="H1495" t="s">
        <v>2445</v>
      </c>
      <c r="I1495" t="s">
        <v>2446</v>
      </c>
      <c r="J1495" t="s">
        <v>1120</v>
      </c>
      <c r="K1495" t="s">
        <v>1121</v>
      </c>
      <c r="L1495" t="s">
        <v>4289</v>
      </c>
      <c r="M1495" t="s">
        <v>697</v>
      </c>
      <c r="N1495" t="s">
        <v>2445</v>
      </c>
      <c r="O1495" t="s">
        <v>2446</v>
      </c>
      <c r="P1495" t="s">
        <v>1002</v>
      </c>
      <c r="Q1495" t="s">
        <v>4430</v>
      </c>
      <c r="R1495">
        <v>1982</v>
      </c>
      <c r="S1495" t="s">
        <v>3131</v>
      </c>
      <c r="T1495" t="s">
        <v>4431</v>
      </c>
      <c r="U1495">
        <v>3.8</v>
      </c>
      <c r="V1495" t="s">
        <v>1126</v>
      </c>
      <c r="W1495" t="s">
        <v>1127</v>
      </c>
      <c r="Y1495">
        <v>1</v>
      </c>
      <c r="Z1495" t="s">
        <v>1132</v>
      </c>
      <c r="AA1495">
        <v>23396</v>
      </c>
      <c r="AB1495">
        <v>118</v>
      </c>
      <c r="AD1495">
        <v>0</v>
      </c>
      <c r="AE1495">
        <v>0</v>
      </c>
      <c r="AF1495">
        <v>1389223</v>
      </c>
      <c r="AG1495">
        <v>1412737</v>
      </c>
    </row>
    <row r="1496" spans="1:33" hidden="1" x14ac:dyDescent="0.25">
      <c r="A1496" t="s">
        <v>1723</v>
      </c>
      <c r="B1496" t="s">
        <v>697</v>
      </c>
      <c r="C1496" t="s">
        <v>163</v>
      </c>
      <c r="D1496" t="s">
        <v>1117</v>
      </c>
      <c r="E1496">
        <v>1981</v>
      </c>
      <c r="F1496" t="s">
        <v>697</v>
      </c>
      <c r="G1496" t="s">
        <v>846</v>
      </c>
      <c r="H1496" t="s">
        <v>2445</v>
      </c>
      <c r="I1496" t="s">
        <v>2446</v>
      </c>
      <c r="J1496" t="s">
        <v>1120</v>
      </c>
      <c r="K1496" t="s">
        <v>1121</v>
      </c>
      <c r="L1496" t="s">
        <v>4289</v>
      </c>
      <c r="M1496" t="s">
        <v>697</v>
      </c>
      <c r="N1496" t="s">
        <v>2445</v>
      </c>
      <c r="O1496" t="s">
        <v>2446</v>
      </c>
      <c r="P1496" t="s">
        <v>1002</v>
      </c>
      <c r="Q1496" t="s">
        <v>4432</v>
      </c>
      <c r="R1496">
        <v>1982</v>
      </c>
      <c r="S1496" t="s">
        <v>3131</v>
      </c>
      <c r="T1496" t="s">
        <v>4433</v>
      </c>
      <c r="U1496">
        <v>4.5</v>
      </c>
      <c r="V1496" t="s">
        <v>1138</v>
      </c>
      <c r="W1496" t="s">
        <v>1127</v>
      </c>
      <c r="X1496" t="s">
        <v>4434</v>
      </c>
      <c r="Y1496">
        <v>1</v>
      </c>
      <c r="Z1496" t="s">
        <v>1132</v>
      </c>
      <c r="AA1496">
        <v>16374</v>
      </c>
      <c r="AB1496">
        <v>342</v>
      </c>
      <c r="AD1496">
        <v>0</v>
      </c>
      <c r="AE1496">
        <v>0</v>
      </c>
      <c r="AF1496">
        <v>795</v>
      </c>
      <c r="AG1496">
        <v>17511</v>
      </c>
    </row>
    <row r="1497" spans="1:33" hidden="1" x14ac:dyDescent="0.25">
      <c r="A1497" t="s">
        <v>1723</v>
      </c>
      <c r="B1497" t="s">
        <v>697</v>
      </c>
      <c r="C1497" t="s">
        <v>163</v>
      </c>
      <c r="D1497" t="s">
        <v>1117</v>
      </c>
      <c r="E1497">
        <v>1981</v>
      </c>
      <c r="F1497" t="s">
        <v>697</v>
      </c>
      <c r="G1497" t="s">
        <v>846</v>
      </c>
      <c r="H1497" t="s">
        <v>2445</v>
      </c>
      <c r="I1497" t="s">
        <v>2446</v>
      </c>
      <c r="J1497" t="s">
        <v>1120</v>
      </c>
      <c r="K1497" t="s">
        <v>1121</v>
      </c>
      <c r="L1497" t="s">
        <v>4289</v>
      </c>
      <c r="M1497" t="s">
        <v>697</v>
      </c>
      <c r="N1497" t="s">
        <v>2445</v>
      </c>
      <c r="O1497" t="s">
        <v>2446</v>
      </c>
      <c r="P1497" t="s">
        <v>1002</v>
      </c>
      <c r="Q1497" t="s">
        <v>4435</v>
      </c>
      <c r="R1497">
        <v>1982</v>
      </c>
      <c r="S1497" t="s">
        <v>3131</v>
      </c>
      <c r="T1497" t="s">
        <v>4433</v>
      </c>
      <c r="U1497">
        <v>4.5</v>
      </c>
      <c r="V1497" t="s">
        <v>1138</v>
      </c>
      <c r="W1497" t="s">
        <v>1127</v>
      </c>
      <c r="X1497" t="s">
        <v>4436</v>
      </c>
      <c r="Y1497">
        <v>1</v>
      </c>
      <c r="Z1497" t="s">
        <v>1132</v>
      </c>
      <c r="AA1497">
        <v>15953</v>
      </c>
      <c r="AB1497">
        <v>383</v>
      </c>
      <c r="AD1497">
        <v>0</v>
      </c>
      <c r="AE1497">
        <v>0</v>
      </c>
      <c r="AF1497">
        <v>875</v>
      </c>
      <c r="AG1497">
        <v>17211</v>
      </c>
    </row>
    <row r="1498" spans="1:33" hidden="1" x14ac:dyDescent="0.25">
      <c r="A1498" t="s">
        <v>1723</v>
      </c>
      <c r="B1498" t="s">
        <v>697</v>
      </c>
      <c r="C1498" t="s">
        <v>163</v>
      </c>
      <c r="D1498" t="s">
        <v>1117</v>
      </c>
      <c r="E1498">
        <v>1981</v>
      </c>
      <c r="F1498" t="s">
        <v>697</v>
      </c>
      <c r="G1498" t="s">
        <v>846</v>
      </c>
      <c r="H1498" t="s">
        <v>2445</v>
      </c>
      <c r="I1498" t="s">
        <v>2446</v>
      </c>
      <c r="J1498" t="s">
        <v>1120</v>
      </c>
      <c r="K1498" t="s">
        <v>1121</v>
      </c>
      <c r="L1498" t="s">
        <v>4289</v>
      </c>
      <c r="M1498" t="s">
        <v>697</v>
      </c>
      <c r="N1498" t="s">
        <v>2445</v>
      </c>
      <c r="O1498" t="s">
        <v>2446</v>
      </c>
      <c r="P1498" t="s">
        <v>1002</v>
      </c>
      <c r="Q1498" t="s">
        <v>4437</v>
      </c>
      <c r="R1498">
        <v>1982</v>
      </c>
      <c r="S1498" t="s">
        <v>3131</v>
      </c>
      <c r="T1498" t="s">
        <v>4433</v>
      </c>
      <c r="U1498">
        <v>4.5999999999999996</v>
      </c>
      <c r="V1498" t="s">
        <v>1138</v>
      </c>
      <c r="W1498" t="s">
        <v>1127</v>
      </c>
      <c r="X1498" t="s">
        <v>4438</v>
      </c>
      <c r="Y1498">
        <v>1</v>
      </c>
      <c r="Z1498" t="s">
        <v>1132</v>
      </c>
      <c r="AA1498">
        <v>18549</v>
      </c>
      <c r="AB1498">
        <v>249</v>
      </c>
      <c r="AD1498">
        <v>0</v>
      </c>
      <c r="AE1498">
        <v>0</v>
      </c>
      <c r="AF1498">
        <v>815</v>
      </c>
      <c r="AG1498">
        <v>19613</v>
      </c>
    </row>
    <row r="1499" spans="1:33" hidden="1" x14ac:dyDescent="0.25">
      <c r="A1499" t="s">
        <v>1723</v>
      </c>
      <c r="B1499" t="s">
        <v>697</v>
      </c>
      <c r="C1499" t="s">
        <v>163</v>
      </c>
      <c r="D1499" t="s">
        <v>1117</v>
      </c>
      <c r="E1499">
        <v>1981</v>
      </c>
      <c r="F1499" t="s">
        <v>697</v>
      </c>
      <c r="G1499" t="s">
        <v>846</v>
      </c>
      <c r="H1499" t="s">
        <v>2445</v>
      </c>
      <c r="I1499" t="s">
        <v>2446</v>
      </c>
      <c r="J1499" t="s">
        <v>1120</v>
      </c>
      <c r="K1499" t="s">
        <v>1121</v>
      </c>
      <c r="L1499" t="s">
        <v>4289</v>
      </c>
      <c r="M1499" t="s">
        <v>697</v>
      </c>
      <c r="N1499" t="s">
        <v>2445</v>
      </c>
      <c r="O1499" t="s">
        <v>2446</v>
      </c>
      <c r="P1499" t="s">
        <v>1002</v>
      </c>
      <c r="Q1499" t="s">
        <v>4439</v>
      </c>
      <c r="R1499">
        <v>1982</v>
      </c>
      <c r="S1499" t="s">
        <v>4440</v>
      </c>
      <c r="T1499" t="s">
        <v>4431</v>
      </c>
      <c r="U1499">
        <v>5.0999999999999996</v>
      </c>
      <c r="V1499" t="s">
        <v>1126</v>
      </c>
      <c r="W1499" t="s">
        <v>1127</v>
      </c>
      <c r="Y1499">
        <v>1</v>
      </c>
      <c r="Z1499" t="s">
        <v>1132</v>
      </c>
      <c r="AA1499">
        <v>51797</v>
      </c>
      <c r="AB1499">
        <v>896</v>
      </c>
      <c r="AD1499">
        <v>0</v>
      </c>
      <c r="AE1499">
        <v>0</v>
      </c>
      <c r="AF1499">
        <v>6322549</v>
      </c>
      <c r="AG1499">
        <v>6375242</v>
      </c>
    </row>
    <row r="1500" spans="1:33" hidden="1" x14ac:dyDescent="0.25">
      <c r="A1500" t="s">
        <v>1723</v>
      </c>
      <c r="B1500" t="s">
        <v>697</v>
      </c>
      <c r="C1500" t="s">
        <v>163</v>
      </c>
      <c r="D1500" t="s">
        <v>1117</v>
      </c>
      <c r="E1500">
        <v>1982</v>
      </c>
      <c r="F1500" t="s">
        <v>694</v>
      </c>
      <c r="G1500" t="s">
        <v>846</v>
      </c>
      <c r="H1500" t="s">
        <v>2445</v>
      </c>
      <c r="I1500" t="s">
        <v>2446</v>
      </c>
      <c r="J1500" t="s">
        <v>1120</v>
      </c>
      <c r="K1500" t="s">
        <v>1121</v>
      </c>
      <c r="L1500" t="s">
        <v>4289</v>
      </c>
      <c r="M1500" t="s">
        <v>694</v>
      </c>
      <c r="N1500" t="s">
        <v>2445</v>
      </c>
      <c r="O1500" t="s">
        <v>2446</v>
      </c>
      <c r="P1500" t="s">
        <v>1002</v>
      </c>
      <c r="Q1500" t="s">
        <v>4441</v>
      </c>
      <c r="R1500">
        <v>1983</v>
      </c>
      <c r="S1500" t="s">
        <v>1377</v>
      </c>
      <c r="T1500" t="s">
        <v>4442</v>
      </c>
      <c r="U1500">
        <v>3.1</v>
      </c>
      <c r="V1500" t="s">
        <v>1126</v>
      </c>
      <c r="W1500" t="s">
        <v>1127</v>
      </c>
      <c r="X1500" t="s">
        <v>4443</v>
      </c>
      <c r="Y1500">
        <v>1</v>
      </c>
      <c r="Z1500" t="s">
        <v>1132</v>
      </c>
      <c r="AA1500">
        <v>9039</v>
      </c>
      <c r="AB1500">
        <v>57</v>
      </c>
      <c r="AD1500">
        <v>0</v>
      </c>
      <c r="AE1500">
        <v>0</v>
      </c>
      <c r="AF1500">
        <v>98772</v>
      </c>
      <c r="AG1500">
        <v>107868</v>
      </c>
    </row>
    <row r="1501" spans="1:33" hidden="1" x14ac:dyDescent="0.25">
      <c r="A1501" t="s">
        <v>1723</v>
      </c>
      <c r="B1501" t="s">
        <v>697</v>
      </c>
      <c r="C1501" t="s">
        <v>163</v>
      </c>
      <c r="D1501" t="s">
        <v>1117</v>
      </c>
      <c r="E1501">
        <v>1982</v>
      </c>
      <c r="F1501" t="s">
        <v>697</v>
      </c>
      <c r="G1501" t="s">
        <v>846</v>
      </c>
      <c r="H1501" t="s">
        <v>2445</v>
      </c>
      <c r="I1501" t="s">
        <v>2446</v>
      </c>
      <c r="J1501" t="s">
        <v>1120</v>
      </c>
      <c r="K1501" t="s">
        <v>1121</v>
      </c>
      <c r="L1501" t="s">
        <v>4289</v>
      </c>
      <c r="M1501" t="s">
        <v>697</v>
      </c>
      <c r="N1501" t="s">
        <v>2445</v>
      </c>
      <c r="O1501" t="s">
        <v>2446</v>
      </c>
      <c r="P1501" t="s">
        <v>1002</v>
      </c>
      <c r="Q1501" t="s">
        <v>4444</v>
      </c>
      <c r="R1501">
        <v>1983</v>
      </c>
      <c r="S1501" t="s">
        <v>4445</v>
      </c>
      <c r="T1501" t="s">
        <v>4446</v>
      </c>
      <c r="U1501">
        <v>7</v>
      </c>
      <c r="V1501" t="s">
        <v>1126</v>
      </c>
      <c r="W1501" t="s">
        <v>1127</v>
      </c>
      <c r="X1501" t="s">
        <v>4447</v>
      </c>
      <c r="Y1501">
        <v>1</v>
      </c>
      <c r="Z1501" t="s">
        <v>1132</v>
      </c>
      <c r="AA1501">
        <v>87416</v>
      </c>
      <c r="AB1501">
        <v>556</v>
      </c>
      <c r="AD1501">
        <v>0</v>
      </c>
      <c r="AE1501">
        <v>0</v>
      </c>
      <c r="AF1501">
        <v>8028708</v>
      </c>
      <c r="AG1501">
        <v>8116680</v>
      </c>
    </row>
    <row r="1502" spans="1:33" hidden="1" x14ac:dyDescent="0.25">
      <c r="A1502" t="s">
        <v>1723</v>
      </c>
      <c r="B1502" t="s">
        <v>697</v>
      </c>
      <c r="C1502" t="s">
        <v>163</v>
      </c>
      <c r="D1502" t="s">
        <v>1117</v>
      </c>
      <c r="E1502">
        <v>1982</v>
      </c>
      <c r="F1502" t="s">
        <v>697</v>
      </c>
      <c r="G1502" t="s">
        <v>846</v>
      </c>
      <c r="H1502" t="s">
        <v>2445</v>
      </c>
      <c r="I1502" t="s">
        <v>2446</v>
      </c>
      <c r="J1502" t="s">
        <v>1120</v>
      </c>
      <c r="K1502" t="s">
        <v>1121</v>
      </c>
      <c r="L1502" t="s">
        <v>4289</v>
      </c>
      <c r="M1502" t="s">
        <v>697</v>
      </c>
      <c r="N1502" t="s">
        <v>2445</v>
      </c>
      <c r="O1502" t="s">
        <v>2446</v>
      </c>
      <c r="P1502" t="s">
        <v>1002</v>
      </c>
      <c r="Q1502" t="s">
        <v>4448</v>
      </c>
      <c r="R1502">
        <v>1983</v>
      </c>
      <c r="S1502" t="s">
        <v>1377</v>
      </c>
      <c r="T1502" t="s">
        <v>4445</v>
      </c>
      <c r="U1502">
        <v>3.7</v>
      </c>
      <c r="V1502" t="s">
        <v>1138</v>
      </c>
      <c r="W1502" t="s">
        <v>1127</v>
      </c>
      <c r="X1502" t="s">
        <v>4449</v>
      </c>
      <c r="Y1502">
        <v>1</v>
      </c>
      <c r="Z1502" t="s">
        <v>1132</v>
      </c>
      <c r="AA1502">
        <v>19816</v>
      </c>
      <c r="AB1502">
        <v>126</v>
      </c>
      <c r="AD1502">
        <v>0</v>
      </c>
      <c r="AE1502">
        <v>0</v>
      </c>
      <c r="AF1502">
        <v>3334</v>
      </c>
      <c r="AG1502">
        <v>23276</v>
      </c>
    </row>
    <row r="1503" spans="1:33" hidden="1" x14ac:dyDescent="0.25">
      <c r="A1503" t="s">
        <v>1723</v>
      </c>
      <c r="B1503" t="s">
        <v>697</v>
      </c>
      <c r="C1503" t="s">
        <v>163</v>
      </c>
      <c r="D1503" t="s">
        <v>1117</v>
      </c>
      <c r="E1503">
        <v>1982</v>
      </c>
      <c r="F1503" t="s">
        <v>697</v>
      </c>
      <c r="G1503" t="s">
        <v>846</v>
      </c>
      <c r="H1503" t="s">
        <v>2445</v>
      </c>
      <c r="I1503" t="s">
        <v>2446</v>
      </c>
      <c r="J1503" t="s">
        <v>1120</v>
      </c>
      <c r="K1503" t="s">
        <v>1121</v>
      </c>
      <c r="L1503" t="s">
        <v>4289</v>
      </c>
      <c r="M1503" t="s">
        <v>697</v>
      </c>
      <c r="N1503" t="s">
        <v>2445</v>
      </c>
      <c r="O1503" t="s">
        <v>2446</v>
      </c>
      <c r="P1503" t="s">
        <v>1002</v>
      </c>
      <c r="Q1503" t="s">
        <v>4450</v>
      </c>
      <c r="R1503">
        <v>1983</v>
      </c>
      <c r="S1503" t="s">
        <v>1377</v>
      </c>
      <c r="T1503" t="s">
        <v>4445</v>
      </c>
      <c r="U1503">
        <v>3.5</v>
      </c>
      <c r="V1503" t="s">
        <v>1138</v>
      </c>
      <c r="W1503" t="s">
        <v>1127</v>
      </c>
      <c r="X1503" t="s">
        <v>4451</v>
      </c>
      <c r="Y1503">
        <v>1</v>
      </c>
      <c r="Z1503" t="s">
        <v>1132</v>
      </c>
      <c r="AA1503">
        <v>20014</v>
      </c>
      <c r="AB1503">
        <v>127</v>
      </c>
      <c r="AD1503">
        <v>0</v>
      </c>
      <c r="AE1503">
        <v>0</v>
      </c>
      <c r="AF1503">
        <v>2741</v>
      </c>
      <c r="AG1503">
        <v>22882</v>
      </c>
    </row>
    <row r="1504" spans="1:33" hidden="1" x14ac:dyDescent="0.25">
      <c r="A1504" t="s">
        <v>1723</v>
      </c>
      <c r="B1504" t="s">
        <v>697</v>
      </c>
      <c r="C1504" t="s">
        <v>163</v>
      </c>
      <c r="D1504" t="s">
        <v>1117</v>
      </c>
      <c r="E1504">
        <v>1982</v>
      </c>
      <c r="F1504" t="s">
        <v>697</v>
      </c>
      <c r="G1504" t="s">
        <v>846</v>
      </c>
      <c r="H1504" t="s">
        <v>2445</v>
      </c>
      <c r="I1504" t="s">
        <v>2446</v>
      </c>
      <c r="J1504" t="s">
        <v>1120</v>
      </c>
      <c r="K1504" t="s">
        <v>1121</v>
      </c>
      <c r="L1504" t="s">
        <v>4289</v>
      </c>
      <c r="M1504" t="s">
        <v>697</v>
      </c>
      <c r="N1504" t="s">
        <v>2445</v>
      </c>
      <c r="O1504" t="s">
        <v>2446</v>
      </c>
      <c r="P1504" t="s">
        <v>1002</v>
      </c>
      <c r="Q1504" t="s">
        <v>4452</v>
      </c>
      <c r="R1504">
        <v>1983</v>
      </c>
      <c r="S1504" t="s">
        <v>1377</v>
      </c>
      <c r="T1504" t="s">
        <v>4445</v>
      </c>
      <c r="U1504">
        <v>3.4</v>
      </c>
      <c r="V1504" t="s">
        <v>1138</v>
      </c>
      <c r="W1504" t="s">
        <v>1127</v>
      </c>
      <c r="X1504" t="s">
        <v>4453</v>
      </c>
      <c r="Y1504">
        <v>1</v>
      </c>
      <c r="Z1504" t="s">
        <v>1132</v>
      </c>
      <c r="AA1504">
        <v>19632</v>
      </c>
      <c r="AB1504">
        <v>124</v>
      </c>
      <c r="AD1504">
        <v>0</v>
      </c>
      <c r="AE1504">
        <v>0</v>
      </c>
      <c r="AF1504">
        <v>3221</v>
      </c>
      <c r="AG1504">
        <v>22977</v>
      </c>
    </row>
    <row r="1505" spans="1:33" hidden="1" x14ac:dyDescent="0.25">
      <c r="A1505" t="s">
        <v>1723</v>
      </c>
      <c r="B1505" t="s">
        <v>697</v>
      </c>
      <c r="C1505" t="s">
        <v>163</v>
      </c>
      <c r="D1505" t="s">
        <v>1117</v>
      </c>
      <c r="E1505">
        <v>1982</v>
      </c>
      <c r="F1505" t="s">
        <v>697</v>
      </c>
      <c r="G1505" t="s">
        <v>846</v>
      </c>
      <c r="H1505" t="s">
        <v>2445</v>
      </c>
      <c r="I1505" t="s">
        <v>2446</v>
      </c>
      <c r="J1505" t="s">
        <v>1120</v>
      </c>
      <c r="K1505" t="s">
        <v>1121</v>
      </c>
      <c r="L1505" t="s">
        <v>4289</v>
      </c>
      <c r="M1505" t="s">
        <v>697</v>
      </c>
      <c r="N1505" t="s">
        <v>2445</v>
      </c>
      <c r="O1505" t="s">
        <v>2446</v>
      </c>
      <c r="P1505" t="s">
        <v>1002</v>
      </c>
      <c r="Q1505" t="s">
        <v>4454</v>
      </c>
      <c r="R1505">
        <v>1983</v>
      </c>
      <c r="S1505" t="s">
        <v>2831</v>
      </c>
      <c r="T1505" t="s">
        <v>4446</v>
      </c>
      <c r="U1505">
        <v>5.2</v>
      </c>
      <c r="V1505" t="s">
        <v>1126</v>
      </c>
      <c r="W1505" t="s">
        <v>1127</v>
      </c>
      <c r="X1505" t="s">
        <v>4455</v>
      </c>
      <c r="Y1505">
        <v>1</v>
      </c>
      <c r="Z1505" t="s">
        <v>1132</v>
      </c>
      <c r="AA1505">
        <v>20028</v>
      </c>
      <c r="AB1505">
        <v>127</v>
      </c>
      <c r="AD1505">
        <v>0</v>
      </c>
      <c r="AE1505">
        <v>0</v>
      </c>
      <c r="AF1505">
        <v>37664</v>
      </c>
      <c r="AG1505">
        <v>57819</v>
      </c>
    </row>
    <row r="1506" spans="1:33" hidden="1" x14ac:dyDescent="0.25">
      <c r="A1506" t="s">
        <v>1723</v>
      </c>
      <c r="B1506" t="s">
        <v>697</v>
      </c>
      <c r="C1506" t="s">
        <v>163</v>
      </c>
      <c r="D1506" t="s">
        <v>1117</v>
      </c>
      <c r="E1506">
        <v>1982</v>
      </c>
      <c r="F1506" t="s">
        <v>697</v>
      </c>
      <c r="G1506" t="s">
        <v>846</v>
      </c>
      <c r="H1506" t="s">
        <v>2445</v>
      </c>
      <c r="I1506" t="s">
        <v>2446</v>
      </c>
      <c r="J1506" t="s">
        <v>1120</v>
      </c>
      <c r="K1506" t="s">
        <v>1121</v>
      </c>
      <c r="L1506" t="s">
        <v>4289</v>
      </c>
      <c r="M1506" t="s">
        <v>697</v>
      </c>
      <c r="N1506" t="s">
        <v>2445</v>
      </c>
      <c r="O1506" t="s">
        <v>2446</v>
      </c>
      <c r="P1506" t="s">
        <v>1002</v>
      </c>
      <c r="Q1506" t="s">
        <v>4456</v>
      </c>
      <c r="R1506">
        <v>1983</v>
      </c>
      <c r="S1506" t="s">
        <v>2831</v>
      </c>
      <c r="T1506" t="s">
        <v>4457</v>
      </c>
      <c r="U1506">
        <v>4.0999999999999996</v>
      </c>
      <c r="V1506" t="s">
        <v>1138</v>
      </c>
      <c r="W1506" t="s">
        <v>1127</v>
      </c>
      <c r="X1506" t="s">
        <v>4458</v>
      </c>
      <c r="Y1506">
        <v>1</v>
      </c>
      <c r="Z1506" t="s">
        <v>1132</v>
      </c>
      <c r="AA1506">
        <v>20195</v>
      </c>
      <c r="AB1506">
        <v>128</v>
      </c>
      <c r="AD1506">
        <v>0</v>
      </c>
      <c r="AE1506">
        <v>0</v>
      </c>
      <c r="AF1506">
        <v>37706</v>
      </c>
      <c r="AG1506">
        <v>58029</v>
      </c>
    </row>
    <row r="1507" spans="1:33" hidden="1" x14ac:dyDescent="0.25">
      <c r="A1507" t="s">
        <v>1723</v>
      </c>
      <c r="B1507" t="s">
        <v>697</v>
      </c>
      <c r="C1507" t="s">
        <v>163</v>
      </c>
      <c r="D1507" t="s">
        <v>1117</v>
      </c>
      <c r="E1507">
        <v>1982</v>
      </c>
      <c r="F1507" t="s">
        <v>697</v>
      </c>
      <c r="G1507" t="s">
        <v>846</v>
      </c>
      <c r="H1507" t="s">
        <v>2445</v>
      </c>
      <c r="I1507" t="s">
        <v>2446</v>
      </c>
      <c r="J1507" t="s">
        <v>1120</v>
      </c>
      <c r="K1507" t="s">
        <v>1121</v>
      </c>
      <c r="L1507" t="s">
        <v>4289</v>
      </c>
      <c r="M1507" t="s">
        <v>697</v>
      </c>
      <c r="N1507" t="s">
        <v>2445</v>
      </c>
      <c r="O1507" t="s">
        <v>2446</v>
      </c>
      <c r="P1507" t="s">
        <v>1002</v>
      </c>
      <c r="Q1507" t="s">
        <v>4459</v>
      </c>
      <c r="R1507">
        <v>1983</v>
      </c>
      <c r="S1507" t="s">
        <v>1377</v>
      </c>
      <c r="T1507" t="s">
        <v>1378</v>
      </c>
      <c r="U1507">
        <v>5.4</v>
      </c>
      <c r="V1507" t="s">
        <v>1138</v>
      </c>
      <c r="W1507" t="s">
        <v>1127</v>
      </c>
      <c r="X1507" t="s">
        <v>4460</v>
      </c>
      <c r="Y1507">
        <v>1</v>
      </c>
      <c r="Z1507" t="s">
        <v>1132</v>
      </c>
      <c r="AA1507">
        <v>20210</v>
      </c>
      <c r="AB1507">
        <v>128</v>
      </c>
      <c r="AD1507">
        <v>0</v>
      </c>
      <c r="AE1507">
        <v>0</v>
      </c>
      <c r="AF1507">
        <v>38349</v>
      </c>
      <c r="AG1507">
        <v>58687</v>
      </c>
    </row>
    <row r="1508" spans="1:33" hidden="1" x14ac:dyDescent="0.25">
      <c r="A1508" t="s">
        <v>1723</v>
      </c>
      <c r="B1508" t="s">
        <v>697</v>
      </c>
      <c r="C1508" t="s">
        <v>163</v>
      </c>
      <c r="D1508" t="s">
        <v>1117</v>
      </c>
      <c r="E1508">
        <v>1982</v>
      </c>
      <c r="F1508" t="s">
        <v>697</v>
      </c>
      <c r="G1508" t="s">
        <v>846</v>
      </c>
      <c r="H1508" t="s">
        <v>2445</v>
      </c>
      <c r="I1508" t="s">
        <v>2446</v>
      </c>
      <c r="J1508" t="s">
        <v>1120</v>
      </c>
      <c r="K1508" t="s">
        <v>1121</v>
      </c>
      <c r="L1508" t="s">
        <v>4289</v>
      </c>
      <c r="M1508" t="s">
        <v>697</v>
      </c>
      <c r="N1508" t="s">
        <v>2445</v>
      </c>
      <c r="O1508" t="s">
        <v>2446</v>
      </c>
      <c r="P1508" t="s">
        <v>1002</v>
      </c>
      <c r="Q1508" t="s">
        <v>4461</v>
      </c>
      <c r="R1508">
        <v>1983</v>
      </c>
      <c r="S1508" t="s">
        <v>1377</v>
      </c>
      <c r="T1508" t="s">
        <v>4462</v>
      </c>
      <c r="U1508">
        <v>5</v>
      </c>
      <c r="V1508" t="s">
        <v>1138</v>
      </c>
      <c r="W1508" t="s">
        <v>1127</v>
      </c>
      <c r="X1508" t="s">
        <v>4463</v>
      </c>
      <c r="Y1508">
        <v>1</v>
      </c>
      <c r="Z1508" t="s">
        <v>1132</v>
      </c>
      <c r="AA1508">
        <v>19888</v>
      </c>
      <c r="AB1508">
        <v>126</v>
      </c>
      <c r="AD1508">
        <v>0</v>
      </c>
      <c r="AE1508">
        <v>0</v>
      </c>
      <c r="AF1508">
        <v>37980</v>
      </c>
      <c r="AG1508">
        <v>57994</v>
      </c>
    </row>
    <row r="1509" spans="1:33" hidden="1" x14ac:dyDescent="0.25">
      <c r="A1509" t="s">
        <v>1723</v>
      </c>
      <c r="B1509" t="s">
        <v>697</v>
      </c>
      <c r="C1509" t="s">
        <v>163</v>
      </c>
      <c r="D1509" t="s">
        <v>1117</v>
      </c>
      <c r="E1509">
        <v>1983</v>
      </c>
      <c r="F1509" t="s">
        <v>694</v>
      </c>
      <c r="G1509" t="s">
        <v>846</v>
      </c>
      <c r="H1509" t="s">
        <v>2445</v>
      </c>
      <c r="I1509" t="s">
        <v>2446</v>
      </c>
      <c r="J1509" t="s">
        <v>1120</v>
      </c>
      <c r="K1509" t="s">
        <v>1121</v>
      </c>
      <c r="L1509" t="s">
        <v>4289</v>
      </c>
      <c r="M1509" t="s">
        <v>694</v>
      </c>
      <c r="N1509" t="s">
        <v>2445</v>
      </c>
      <c r="O1509" t="s">
        <v>2446</v>
      </c>
      <c r="P1509" t="s">
        <v>1002</v>
      </c>
      <c r="Q1509" t="s">
        <v>4464</v>
      </c>
      <c r="R1509">
        <v>1984</v>
      </c>
      <c r="S1509" t="s">
        <v>1739</v>
      </c>
      <c r="T1509" t="s">
        <v>4465</v>
      </c>
      <c r="U1509">
        <v>3.3</v>
      </c>
      <c r="V1509" t="s">
        <v>1126</v>
      </c>
      <c r="W1509" t="s">
        <v>1127</v>
      </c>
      <c r="Y1509">
        <v>1</v>
      </c>
      <c r="Z1509" t="s">
        <v>1132</v>
      </c>
      <c r="AA1509">
        <v>43005</v>
      </c>
      <c r="AB1509">
        <v>306</v>
      </c>
      <c r="AD1509">
        <v>0</v>
      </c>
      <c r="AE1509">
        <v>0</v>
      </c>
      <c r="AF1509">
        <v>100</v>
      </c>
      <c r="AG1509">
        <v>43411</v>
      </c>
    </row>
    <row r="1510" spans="1:33" hidden="1" x14ac:dyDescent="0.25">
      <c r="A1510" t="s">
        <v>1723</v>
      </c>
      <c r="B1510" t="s">
        <v>697</v>
      </c>
      <c r="C1510" t="s">
        <v>163</v>
      </c>
      <c r="D1510" t="s">
        <v>1117</v>
      </c>
      <c r="E1510">
        <v>1983</v>
      </c>
      <c r="F1510" t="s">
        <v>697</v>
      </c>
      <c r="G1510" t="s">
        <v>846</v>
      </c>
      <c r="H1510" t="s">
        <v>2445</v>
      </c>
      <c r="I1510" t="s">
        <v>2446</v>
      </c>
      <c r="J1510" t="s">
        <v>1120</v>
      </c>
      <c r="K1510" t="s">
        <v>1121</v>
      </c>
      <c r="L1510" t="s">
        <v>4289</v>
      </c>
      <c r="M1510" t="s">
        <v>697</v>
      </c>
      <c r="N1510" t="s">
        <v>2445</v>
      </c>
      <c r="O1510" t="s">
        <v>2446</v>
      </c>
      <c r="P1510" t="s">
        <v>1002</v>
      </c>
      <c r="Q1510" t="s">
        <v>4466</v>
      </c>
      <c r="R1510">
        <v>1984</v>
      </c>
      <c r="S1510" t="s">
        <v>1380</v>
      </c>
      <c r="T1510" t="s">
        <v>4467</v>
      </c>
      <c r="U1510">
        <v>5.0999999999999996</v>
      </c>
      <c r="V1510" t="s">
        <v>1126</v>
      </c>
      <c r="W1510" t="s">
        <v>1127</v>
      </c>
      <c r="X1510" t="s">
        <v>4468</v>
      </c>
      <c r="Y1510">
        <v>1</v>
      </c>
      <c r="Z1510" t="s">
        <v>1132</v>
      </c>
      <c r="AA1510">
        <v>26543</v>
      </c>
      <c r="AB1510">
        <v>0</v>
      </c>
      <c r="AD1510">
        <v>0</v>
      </c>
      <c r="AE1510">
        <v>0</v>
      </c>
      <c r="AF1510">
        <v>659313</v>
      </c>
      <c r="AG1510">
        <v>685856</v>
      </c>
    </row>
    <row r="1511" spans="1:33" hidden="1" x14ac:dyDescent="0.25">
      <c r="A1511" t="s">
        <v>1723</v>
      </c>
      <c r="B1511" t="s">
        <v>697</v>
      </c>
      <c r="C1511" t="s">
        <v>163</v>
      </c>
      <c r="D1511" t="s">
        <v>1117</v>
      </c>
      <c r="E1511">
        <v>1983</v>
      </c>
      <c r="F1511" t="s">
        <v>697</v>
      </c>
      <c r="G1511" t="s">
        <v>846</v>
      </c>
      <c r="H1511" t="s">
        <v>2445</v>
      </c>
      <c r="I1511" t="s">
        <v>2446</v>
      </c>
      <c r="J1511" t="s">
        <v>1120</v>
      </c>
      <c r="K1511" t="s">
        <v>1121</v>
      </c>
      <c r="L1511" t="s">
        <v>4289</v>
      </c>
      <c r="M1511" t="s">
        <v>697</v>
      </c>
      <c r="N1511" t="s">
        <v>2445</v>
      </c>
      <c r="O1511" t="s">
        <v>2446</v>
      </c>
      <c r="P1511" t="s">
        <v>1002</v>
      </c>
      <c r="Q1511" t="s">
        <v>4469</v>
      </c>
      <c r="R1511">
        <v>1984</v>
      </c>
      <c r="S1511" t="s">
        <v>1380</v>
      </c>
      <c r="T1511" t="s">
        <v>4467</v>
      </c>
      <c r="U1511">
        <v>5.0999999999999996</v>
      </c>
      <c r="V1511" t="s">
        <v>1138</v>
      </c>
      <c r="W1511" t="s">
        <v>1127</v>
      </c>
      <c r="X1511" t="s">
        <v>4458</v>
      </c>
      <c r="Y1511">
        <v>1</v>
      </c>
      <c r="Z1511" t="s">
        <v>1132</v>
      </c>
      <c r="AA1511">
        <v>26062</v>
      </c>
      <c r="AB1511">
        <v>235</v>
      </c>
      <c r="AD1511">
        <v>0</v>
      </c>
      <c r="AE1511">
        <v>0</v>
      </c>
      <c r="AF1511">
        <v>653092</v>
      </c>
      <c r="AG1511">
        <v>679389</v>
      </c>
    </row>
    <row r="1512" spans="1:33" hidden="1" x14ac:dyDescent="0.25">
      <c r="A1512" t="s">
        <v>1723</v>
      </c>
      <c r="B1512" t="s">
        <v>697</v>
      </c>
      <c r="C1512" t="s">
        <v>163</v>
      </c>
      <c r="D1512" t="s">
        <v>1117</v>
      </c>
      <c r="E1512">
        <v>1983</v>
      </c>
      <c r="F1512" t="s">
        <v>697</v>
      </c>
      <c r="G1512" t="s">
        <v>846</v>
      </c>
      <c r="H1512" t="s">
        <v>2445</v>
      </c>
      <c r="I1512" t="s">
        <v>2446</v>
      </c>
      <c r="J1512" t="s">
        <v>1120</v>
      </c>
      <c r="K1512" t="s">
        <v>1121</v>
      </c>
      <c r="L1512" t="s">
        <v>4289</v>
      </c>
      <c r="M1512" t="s">
        <v>697</v>
      </c>
      <c r="N1512" t="s">
        <v>2445</v>
      </c>
      <c r="O1512" t="s">
        <v>2446</v>
      </c>
      <c r="P1512" t="s">
        <v>1002</v>
      </c>
      <c r="Q1512" t="s">
        <v>4470</v>
      </c>
      <c r="R1512">
        <v>1984</v>
      </c>
      <c r="S1512" t="s">
        <v>3620</v>
      </c>
      <c r="T1512" t="s">
        <v>4471</v>
      </c>
      <c r="U1512">
        <v>6.01</v>
      </c>
      <c r="V1512" t="s">
        <v>1126</v>
      </c>
      <c r="W1512" t="s">
        <v>1127</v>
      </c>
      <c r="Y1512">
        <v>1</v>
      </c>
      <c r="Z1512" t="s">
        <v>1132</v>
      </c>
      <c r="AA1512">
        <v>50693</v>
      </c>
      <c r="AB1512">
        <v>253</v>
      </c>
      <c r="AD1512">
        <v>0</v>
      </c>
      <c r="AE1512">
        <v>0</v>
      </c>
      <c r="AF1512">
        <v>4613512</v>
      </c>
      <c r="AG1512">
        <v>4664458</v>
      </c>
    </row>
    <row r="1513" spans="1:33" hidden="1" x14ac:dyDescent="0.25">
      <c r="A1513" t="s">
        <v>1723</v>
      </c>
      <c r="B1513" t="s">
        <v>697</v>
      </c>
      <c r="C1513" t="s">
        <v>163</v>
      </c>
      <c r="D1513" t="s">
        <v>1117</v>
      </c>
      <c r="E1513">
        <v>1983</v>
      </c>
      <c r="F1513" t="s">
        <v>697</v>
      </c>
      <c r="G1513" t="s">
        <v>846</v>
      </c>
      <c r="H1513" t="s">
        <v>2445</v>
      </c>
      <c r="I1513" t="s">
        <v>2446</v>
      </c>
      <c r="J1513" t="s">
        <v>1120</v>
      </c>
      <c r="K1513" t="s">
        <v>1121</v>
      </c>
      <c r="L1513" t="s">
        <v>4289</v>
      </c>
      <c r="M1513" t="s">
        <v>697</v>
      </c>
      <c r="N1513" t="s">
        <v>2445</v>
      </c>
      <c r="O1513" t="s">
        <v>2446</v>
      </c>
      <c r="P1513" t="s">
        <v>1002</v>
      </c>
      <c r="Q1513" t="s">
        <v>4472</v>
      </c>
      <c r="R1513">
        <v>1984</v>
      </c>
      <c r="S1513" t="s">
        <v>1380</v>
      </c>
      <c r="T1513" t="s">
        <v>4467</v>
      </c>
      <c r="U1513">
        <v>5.0999999999999996</v>
      </c>
      <c r="V1513" t="s">
        <v>1126</v>
      </c>
      <c r="W1513" t="s">
        <v>1127</v>
      </c>
      <c r="X1513" t="s">
        <v>4473</v>
      </c>
      <c r="Y1513">
        <v>1</v>
      </c>
      <c r="Z1513" t="s">
        <v>1132</v>
      </c>
      <c r="AA1513">
        <v>25179</v>
      </c>
      <c r="AB1513">
        <v>126</v>
      </c>
      <c r="AD1513">
        <v>0</v>
      </c>
      <c r="AE1513">
        <v>0</v>
      </c>
      <c r="AF1513">
        <v>1439561</v>
      </c>
      <c r="AG1513">
        <v>1464866</v>
      </c>
    </row>
    <row r="1514" spans="1:33" hidden="1" x14ac:dyDescent="0.25">
      <c r="A1514" t="s">
        <v>1723</v>
      </c>
      <c r="B1514" t="s">
        <v>697</v>
      </c>
      <c r="C1514" t="s">
        <v>163</v>
      </c>
      <c r="D1514" t="s">
        <v>1117</v>
      </c>
      <c r="E1514">
        <v>1983</v>
      </c>
      <c r="F1514" t="s">
        <v>697</v>
      </c>
      <c r="G1514" t="s">
        <v>846</v>
      </c>
      <c r="H1514" t="s">
        <v>2445</v>
      </c>
      <c r="I1514" t="s">
        <v>2446</v>
      </c>
      <c r="J1514" t="s">
        <v>1120</v>
      </c>
      <c r="K1514" t="s">
        <v>1121</v>
      </c>
      <c r="L1514" t="s">
        <v>4289</v>
      </c>
      <c r="M1514" t="s">
        <v>697</v>
      </c>
      <c r="N1514" t="s">
        <v>2445</v>
      </c>
      <c r="O1514" t="s">
        <v>2446</v>
      </c>
      <c r="P1514" t="s">
        <v>1002</v>
      </c>
      <c r="Q1514" t="s">
        <v>4474</v>
      </c>
      <c r="R1514">
        <v>1984</v>
      </c>
      <c r="S1514" t="s">
        <v>4475</v>
      </c>
      <c r="T1514" t="s">
        <v>1743</v>
      </c>
      <c r="U1514">
        <v>4.0999999999999996</v>
      </c>
      <c r="V1514" t="s">
        <v>1126</v>
      </c>
      <c r="W1514" t="s">
        <v>1127</v>
      </c>
      <c r="X1514" t="s">
        <v>4476</v>
      </c>
      <c r="Y1514">
        <v>1</v>
      </c>
      <c r="Z1514" t="s">
        <v>1132</v>
      </c>
      <c r="AA1514">
        <v>75989</v>
      </c>
      <c r="AB1514">
        <v>684</v>
      </c>
      <c r="AD1514">
        <v>0</v>
      </c>
      <c r="AE1514">
        <v>0</v>
      </c>
      <c r="AF1514">
        <v>979789</v>
      </c>
      <c r="AG1514">
        <v>1056462</v>
      </c>
    </row>
    <row r="1515" spans="1:33" hidden="1" x14ac:dyDescent="0.25">
      <c r="A1515" t="s">
        <v>1723</v>
      </c>
      <c r="B1515" t="s">
        <v>697</v>
      </c>
      <c r="C1515" t="s">
        <v>163</v>
      </c>
      <c r="D1515" t="s">
        <v>1117</v>
      </c>
      <c r="E1515">
        <v>1983</v>
      </c>
      <c r="F1515" t="s">
        <v>697</v>
      </c>
      <c r="G1515" t="s">
        <v>846</v>
      </c>
      <c r="H1515" t="s">
        <v>2445</v>
      </c>
      <c r="I1515" t="s">
        <v>2446</v>
      </c>
      <c r="J1515" t="s">
        <v>1120</v>
      </c>
      <c r="K1515" t="s">
        <v>1121</v>
      </c>
      <c r="L1515" t="s">
        <v>4289</v>
      </c>
      <c r="M1515" t="s">
        <v>697</v>
      </c>
      <c r="N1515" t="s">
        <v>2445</v>
      </c>
      <c r="O1515" t="s">
        <v>2446</v>
      </c>
      <c r="P1515" t="s">
        <v>1002</v>
      </c>
      <c r="Q1515" t="s">
        <v>4477</v>
      </c>
      <c r="R1515">
        <v>1984</v>
      </c>
      <c r="S1515" t="s">
        <v>4475</v>
      </c>
      <c r="T1515" t="s">
        <v>1743</v>
      </c>
      <c r="U1515">
        <v>4.5999999999999996</v>
      </c>
      <c r="V1515" t="s">
        <v>1138</v>
      </c>
      <c r="W1515" t="s">
        <v>1127</v>
      </c>
      <c r="X1515" t="s">
        <v>4478</v>
      </c>
      <c r="Y1515">
        <v>1</v>
      </c>
      <c r="Z1515" t="s">
        <v>1132</v>
      </c>
      <c r="AA1515">
        <v>76471</v>
      </c>
      <c r="AB1515">
        <v>382</v>
      </c>
      <c r="AD1515">
        <v>0</v>
      </c>
      <c r="AE1515">
        <v>0</v>
      </c>
      <c r="AF1515">
        <v>971434</v>
      </c>
      <c r="AG1515">
        <v>1048287</v>
      </c>
    </row>
    <row r="1516" spans="1:33" hidden="1" x14ac:dyDescent="0.25">
      <c r="A1516" t="s">
        <v>1723</v>
      </c>
      <c r="B1516" t="s">
        <v>697</v>
      </c>
      <c r="C1516" t="s">
        <v>163</v>
      </c>
      <c r="D1516" t="s">
        <v>1117</v>
      </c>
      <c r="E1516">
        <v>1984</v>
      </c>
      <c r="F1516" t="s">
        <v>694</v>
      </c>
      <c r="G1516" t="s">
        <v>846</v>
      </c>
      <c r="H1516" t="s">
        <v>2445</v>
      </c>
      <c r="I1516" t="s">
        <v>2446</v>
      </c>
      <c r="J1516" t="s">
        <v>1120</v>
      </c>
      <c r="K1516" t="s">
        <v>1121</v>
      </c>
      <c r="L1516" t="s">
        <v>4289</v>
      </c>
      <c r="M1516" t="s">
        <v>694</v>
      </c>
      <c r="N1516" t="s">
        <v>2445</v>
      </c>
      <c r="O1516" t="s">
        <v>2446</v>
      </c>
      <c r="P1516" t="s">
        <v>996</v>
      </c>
      <c r="Q1516" t="s">
        <v>4479</v>
      </c>
      <c r="R1516">
        <v>1985</v>
      </c>
      <c r="S1516" t="s">
        <v>1754</v>
      </c>
      <c r="T1516" t="s">
        <v>1755</v>
      </c>
      <c r="U1516">
        <v>2.4</v>
      </c>
      <c r="V1516" t="s">
        <v>1126</v>
      </c>
      <c r="W1516" t="s">
        <v>1127</v>
      </c>
      <c r="Y1516">
        <v>1</v>
      </c>
      <c r="Z1516" t="s">
        <v>1132</v>
      </c>
      <c r="AA1516">
        <v>14086</v>
      </c>
      <c r="AB1516">
        <v>186</v>
      </c>
      <c r="AD1516">
        <v>0</v>
      </c>
      <c r="AE1516">
        <v>0</v>
      </c>
      <c r="AG1516">
        <v>14272</v>
      </c>
    </row>
    <row r="1517" spans="1:33" hidden="1" x14ac:dyDescent="0.25">
      <c r="A1517" t="s">
        <v>1723</v>
      </c>
      <c r="B1517" t="s">
        <v>697</v>
      </c>
      <c r="C1517" t="s">
        <v>163</v>
      </c>
      <c r="D1517" t="s">
        <v>1117</v>
      </c>
      <c r="E1517">
        <v>1984</v>
      </c>
      <c r="F1517" t="s">
        <v>697</v>
      </c>
      <c r="G1517" t="s">
        <v>846</v>
      </c>
      <c r="H1517" t="s">
        <v>2445</v>
      </c>
      <c r="I1517" t="s">
        <v>2446</v>
      </c>
      <c r="J1517" t="s">
        <v>1120</v>
      </c>
      <c r="K1517" t="s">
        <v>1121</v>
      </c>
      <c r="L1517" t="s">
        <v>4289</v>
      </c>
      <c r="M1517" t="s">
        <v>697</v>
      </c>
      <c r="N1517" t="s">
        <v>2445</v>
      </c>
      <c r="O1517" t="s">
        <v>2446</v>
      </c>
      <c r="P1517" t="s">
        <v>1002</v>
      </c>
      <c r="Q1517" t="s">
        <v>4480</v>
      </c>
      <c r="R1517">
        <v>1985</v>
      </c>
      <c r="S1517" t="s">
        <v>4481</v>
      </c>
      <c r="T1517" t="s">
        <v>4482</v>
      </c>
      <c r="U1517">
        <v>5.0999999999999996</v>
      </c>
      <c r="V1517" t="s">
        <v>1138</v>
      </c>
      <c r="W1517" t="s">
        <v>1127</v>
      </c>
      <c r="X1517" t="s">
        <v>4483</v>
      </c>
      <c r="Y1517">
        <v>1</v>
      </c>
      <c r="Z1517" t="s">
        <v>1132</v>
      </c>
      <c r="AA1517">
        <v>10353</v>
      </c>
      <c r="AB1517">
        <v>73</v>
      </c>
      <c r="AD1517">
        <v>0</v>
      </c>
      <c r="AE1517">
        <v>0</v>
      </c>
      <c r="AF1517">
        <v>204096</v>
      </c>
      <c r="AG1517">
        <v>214522</v>
      </c>
    </row>
    <row r="1518" spans="1:33" hidden="1" x14ac:dyDescent="0.25">
      <c r="A1518" t="s">
        <v>1723</v>
      </c>
      <c r="B1518" t="s">
        <v>697</v>
      </c>
      <c r="C1518" t="s">
        <v>163</v>
      </c>
      <c r="D1518" t="s">
        <v>1117</v>
      </c>
      <c r="E1518">
        <v>1984</v>
      </c>
      <c r="F1518" t="s">
        <v>697</v>
      </c>
      <c r="G1518" t="s">
        <v>846</v>
      </c>
      <c r="H1518" t="s">
        <v>2445</v>
      </c>
      <c r="I1518" t="s">
        <v>2446</v>
      </c>
      <c r="J1518" t="s">
        <v>1120</v>
      </c>
      <c r="K1518" t="s">
        <v>1121</v>
      </c>
      <c r="L1518" t="s">
        <v>4289</v>
      </c>
      <c r="M1518" t="s">
        <v>697</v>
      </c>
      <c r="N1518" t="s">
        <v>2445</v>
      </c>
      <c r="O1518" t="s">
        <v>2446</v>
      </c>
      <c r="P1518" t="s">
        <v>1002</v>
      </c>
      <c r="Q1518" t="s">
        <v>4484</v>
      </c>
      <c r="R1518">
        <v>1985</v>
      </c>
      <c r="S1518" t="s">
        <v>1751</v>
      </c>
      <c r="T1518" t="s">
        <v>2843</v>
      </c>
      <c r="U1518">
        <v>4.5999999999999996</v>
      </c>
      <c r="V1518" t="s">
        <v>1126</v>
      </c>
      <c r="W1518" t="s">
        <v>1127</v>
      </c>
      <c r="X1518" t="s">
        <v>4485</v>
      </c>
      <c r="Y1518">
        <v>1</v>
      </c>
      <c r="Z1518" t="s">
        <v>1132</v>
      </c>
      <c r="AA1518">
        <v>10423</v>
      </c>
      <c r="AB1518">
        <v>137</v>
      </c>
      <c r="AD1518">
        <v>0</v>
      </c>
      <c r="AE1518">
        <v>0</v>
      </c>
      <c r="AF1518">
        <v>181711</v>
      </c>
      <c r="AG1518">
        <v>192271</v>
      </c>
    </row>
    <row r="1519" spans="1:33" hidden="1" x14ac:dyDescent="0.25">
      <c r="A1519" t="s">
        <v>1723</v>
      </c>
      <c r="B1519" t="s">
        <v>697</v>
      </c>
      <c r="C1519" t="s">
        <v>163</v>
      </c>
      <c r="D1519" t="s">
        <v>1117</v>
      </c>
      <c r="E1519">
        <v>1984</v>
      </c>
      <c r="F1519" t="s">
        <v>697</v>
      </c>
      <c r="G1519" t="s">
        <v>846</v>
      </c>
      <c r="H1519" t="s">
        <v>2445</v>
      </c>
      <c r="I1519" t="s">
        <v>2446</v>
      </c>
      <c r="J1519" t="s">
        <v>1120</v>
      </c>
      <c r="K1519" t="s">
        <v>1121</v>
      </c>
      <c r="L1519" t="s">
        <v>4289</v>
      </c>
      <c r="M1519" t="s">
        <v>697</v>
      </c>
      <c r="N1519" t="s">
        <v>2445</v>
      </c>
      <c r="O1519" t="s">
        <v>2446</v>
      </c>
      <c r="P1519" t="s">
        <v>1002</v>
      </c>
      <c r="Q1519" t="s">
        <v>4486</v>
      </c>
      <c r="R1519">
        <v>1985</v>
      </c>
      <c r="S1519" t="s">
        <v>4481</v>
      </c>
      <c r="T1519" t="s">
        <v>4482</v>
      </c>
      <c r="U1519">
        <v>5.0999999999999996</v>
      </c>
      <c r="V1519" t="s">
        <v>1138</v>
      </c>
      <c r="W1519" t="s">
        <v>1127</v>
      </c>
      <c r="X1519" t="s">
        <v>4483</v>
      </c>
      <c r="Y1519">
        <v>1</v>
      </c>
      <c r="Z1519" t="s">
        <v>1132</v>
      </c>
      <c r="AA1519">
        <v>8628</v>
      </c>
      <c r="AB1519">
        <v>61</v>
      </c>
      <c r="AD1519">
        <v>0</v>
      </c>
      <c r="AE1519">
        <v>0</v>
      </c>
      <c r="AF1519">
        <v>170080</v>
      </c>
      <c r="AG1519">
        <v>178769</v>
      </c>
    </row>
    <row r="1520" spans="1:33" hidden="1" x14ac:dyDescent="0.25">
      <c r="A1520" t="s">
        <v>1723</v>
      </c>
      <c r="B1520" t="s">
        <v>697</v>
      </c>
      <c r="C1520" t="s">
        <v>163</v>
      </c>
      <c r="D1520" t="s">
        <v>1117</v>
      </c>
      <c r="E1520">
        <v>1984</v>
      </c>
      <c r="F1520" t="s">
        <v>697</v>
      </c>
      <c r="G1520" t="s">
        <v>846</v>
      </c>
      <c r="H1520" t="s">
        <v>2445</v>
      </c>
      <c r="I1520" t="s">
        <v>2446</v>
      </c>
      <c r="J1520" t="s">
        <v>1120</v>
      </c>
      <c r="K1520" t="s">
        <v>1121</v>
      </c>
      <c r="L1520" t="s">
        <v>4289</v>
      </c>
      <c r="M1520" t="s">
        <v>697</v>
      </c>
      <c r="N1520" t="s">
        <v>2445</v>
      </c>
      <c r="O1520" t="s">
        <v>2446</v>
      </c>
      <c r="P1520" t="s">
        <v>1002</v>
      </c>
      <c r="Q1520" t="s">
        <v>4487</v>
      </c>
      <c r="R1520">
        <v>1985</v>
      </c>
      <c r="S1520" t="s">
        <v>1751</v>
      </c>
      <c r="T1520" t="s">
        <v>2843</v>
      </c>
      <c r="U1520">
        <v>4.5999999999999996</v>
      </c>
      <c r="V1520" t="s">
        <v>1126</v>
      </c>
      <c r="W1520" t="s">
        <v>1127</v>
      </c>
      <c r="X1520" t="s">
        <v>4485</v>
      </c>
      <c r="Y1520">
        <v>1</v>
      </c>
      <c r="Z1520" t="s">
        <v>1132</v>
      </c>
      <c r="AA1520">
        <v>11056</v>
      </c>
      <c r="AB1520">
        <v>146</v>
      </c>
      <c r="AD1520">
        <v>0</v>
      </c>
      <c r="AE1520">
        <v>0</v>
      </c>
      <c r="AF1520">
        <v>192761</v>
      </c>
      <c r="AG1520">
        <v>203963</v>
      </c>
    </row>
    <row r="1521" spans="1:33" hidden="1" x14ac:dyDescent="0.25">
      <c r="A1521" t="s">
        <v>1723</v>
      </c>
      <c r="B1521" t="s">
        <v>697</v>
      </c>
      <c r="C1521" t="s">
        <v>163</v>
      </c>
      <c r="D1521" t="s">
        <v>1117</v>
      </c>
      <c r="E1521">
        <v>1984</v>
      </c>
      <c r="F1521" t="s">
        <v>697</v>
      </c>
      <c r="G1521" t="s">
        <v>846</v>
      </c>
      <c r="H1521" t="s">
        <v>2445</v>
      </c>
      <c r="I1521" t="s">
        <v>2446</v>
      </c>
      <c r="J1521" t="s">
        <v>1120</v>
      </c>
      <c r="K1521" t="s">
        <v>1121</v>
      </c>
      <c r="L1521" t="s">
        <v>4289</v>
      </c>
      <c r="M1521" t="s">
        <v>697</v>
      </c>
      <c r="N1521" t="s">
        <v>2445</v>
      </c>
      <c r="O1521" t="s">
        <v>2446</v>
      </c>
      <c r="P1521" t="s">
        <v>1002</v>
      </c>
      <c r="Q1521" t="s">
        <v>4488</v>
      </c>
      <c r="R1521">
        <v>1985</v>
      </c>
      <c r="S1521" t="s">
        <v>1751</v>
      </c>
      <c r="T1521" t="s">
        <v>2843</v>
      </c>
      <c r="U1521">
        <v>5.0999999999999996</v>
      </c>
      <c r="V1521" t="s">
        <v>1138</v>
      </c>
      <c r="W1521" t="s">
        <v>1127</v>
      </c>
      <c r="X1521" t="s">
        <v>4483</v>
      </c>
      <c r="Y1521">
        <v>1</v>
      </c>
      <c r="Z1521" t="s">
        <v>1132</v>
      </c>
      <c r="AA1521">
        <v>8617</v>
      </c>
      <c r="AB1521">
        <v>146</v>
      </c>
      <c r="AD1521">
        <v>0</v>
      </c>
      <c r="AE1521">
        <v>0</v>
      </c>
      <c r="AF1521">
        <v>245300</v>
      </c>
      <c r="AG1521">
        <v>254063</v>
      </c>
    </row>
    <row r="1522" spans="1:33" hidden="1" x14ac:dyDescent="0.25">
      <c r="A1522" t="s">
        <v>1723</v>
      </c>
      <c r="B1522" t="s">
        <v>697</v>
      </c>
      <c r="C1522" t="s">
        <v>163</v>
      </c>
      <c r="D1522" t="s">
        <v>1117</v>
      </c>
      <c r="E1522">
        <v>1984</v>
      </c>
      <c r="F1522" t="s">
        <v>697</v>
      </c>
      <c r="G1522" t="s">
        <v>846</v>
      </c>
      <c r="H1522" t="s">
        <v>2445</v>
      </c>
      <c r="I1522" t="s">
        <v>2446</v>
      </c>
      <c r="J1522" t="s">
        <v>1120</v>
      </c>
      <c r="K1522" t="s">
        <v>1121</v>
      </c>
      <c r="L1522" t="s">
        <v>4289</v>
      </c>
      <c r="M1522" t="s">
        <v>697</v>
      </c>
      <c r="N1522" t="s">
        <v>2445</v>
      </c>
      <c r="O1522" t="s">
        <v>2446</v>
      </c>
      <c r="P1522" t="s">
        <v>1002</v>
      </c>
      <c r="Q1522" t="s">
        <v>4489</v>
      </c>
      <c r="R1522">
        <v>1985</v>
      </c>
      <c r="S1522" t="s">
        <v>1751</v>
      </c>
      <c r="T1522" t="s">
        <v>2843</v>
      </c>
      <c r="U1522">
        <v>4.7</v>
      </c>
      <c r="V1522" t="s">
        <v>1126</v>
      </c>
      <c r="W1522" t="s">
        <v>1127</v>
      </c>
      <c r="X1522" t="s">
        <v>4485</v>
      </c>
      <c r="Y1522">
        <v>1</v>
      </c>
      <c r="Z1522" t="s">
        <v>1132</v>
      </c>
      <c r="AA1522">
        <v>9494</v>
      </c>
      <c r="AB1522">
        <v>96</v>
      </c>
      <c r="AD1522">
        <v>0</v>
      </c>
      <c r="AE1522">
        <v>0</v>
      </c>
      <c r="AF1522">
        <v>208302</v>
      </c>
      <c r="AG1522">
        <v>217892</v>
      </c>
    </row>
    <row r="1523" spans="1:33" hidden="1" x14ac:dyDescent="0.25">
      <c r="A1523" t="s">
        <v>1723</v>
      </c>
      <c r="B1523" t="s">
        <v>697</v>
      </c>
      <c r="C1523" t="s">
        <v>163</v>
      </c>
      <c r="D1523" t="s">
        <v>1117</v>
      </c>
      <c r="E1523">
        <v>1984</v>
      </c>
      <c r="F1523" t="s">
        <v>697</v>
      </c>
      <c r="G1523" t="s">
        <v>846</v>
      </c>
      <c r="H1523" t="s">
        <v>2445</v>
      </c>
      <c r="I1523" t="s">
        <v>2446</v>
      </c>
      <c r="J1523" t="s">
        <v>1120</v>
      </c>
      <c r="K1523" t="s">
        <v>1121</v>
      </c>
      <c r="L1523" t="s">
        <v>4289</v>
      </c>
      <c r="M1523" t="s">
        <v>697</v>
      </c>
      <c r="N1523" t="s">
        <v>2445</v>
      </c>
      <c r="O1523" t="s">
        <v>2446</v>
      </c>
      <c r="P1523" t="s">
        <v>1002</v>
      </c>
      <c r="Q1523" t="s">
        <v>4490</v>
      </c>
      <c r="R1523">
        <v>1985</v>
      </c>
      <c r="S1523" t="s">
        <v>4481</v>
      </c>
      <c r="T1523" t="s">
        <v>4482</v>
      </c>
      <c r="U1523">
        <v>5.0999999999999996</v>
      </c>
      <c r="V1523" t="s">
        <v>1138</v>
      </c>
      <c r="W1523" t="s">
        <v>1127</v>
      </c>
      <c r="X1523" t="s">
        <v>4483</v>
      </c>
      <c r="Y1523">
        <v>1</v>
      </c>
      <c r="Z1523" t="s">
        <v>1132</v>
      </c>
      <c r="AA1523">
        <v>15531</v>
      </c>
      <c r="AB1523">
        <v>109</v>
      </c>
      <c r="AD1523">
        <v>0</v>
      </c>
      <c r="AE1523">
        <v>0</v>
      </c>
      <c r="AF1523">
        <v>306144</v>
      </c>
      <c r="AG1523">
        <v>321784</v>
      </c>
    </row>
    <row r="1524" spans="1:33" hidden="1" x14ac:dyDescent="0.25">
      <c r="A1524" t="s">
        <v>1723</v>
      </c>
      <c r="B1524" t="s">
        <v>697</v>
      </c>
      <c r="C1524" t="s">
        <v>163</v>
      </c>
      <c r="D1524" t="s">
        <v>1117</v>
      </c>
      <c r="E1524">
        <v>1984</v>
      </c>
      <c r="F1524" t="s">
        <v>697</v>
      </c>
      <c r="G1524" t="s">
        <v>846</v>
      </c>
      <c r="H1524" t="s">
        <v>2445</v>
      </c>
      <c r="I1524" t="s">
        <v>2446</v>
      </c>
      <c r="J1524" t="s">
        <v>1120</v>
      </c>
      <c r="K1524" t="s">
        <v>1121</v>
      </c>
      <c r="L1524" t="s">
        <v>4289</v>
      </c>
      <c r="M1524" t="s">
        <v>697</v>
      </c>
      <c r="N1524" t="s">
        <v>2445</v>
      </c>
      <c r="O1524" t="s">
        <v>2446</v>
      </c>
      <c r="P1524" t="s">
        <v>1002</v>
      </c>
      <c r="Q1524" t="s">
        <v>4491</v>
      </c>
      <c r="R1524">
        <v>1985</v>
      </c>
      <c r="S1524" t="s">
        <v>1751</v>
      </c>
      <c r="T1524" t="s">
        <v>2843</v>
      </c>
      <c r="U1524">
        <v>5.0999999999999996</v>
      </c>
      <c r="V1524" t="s">
        <v>1138</v>
      </c>
      <c r="W1524" t="s">
        <v>1127</v>
      </c>
      <c r="X1524" t="s">
        <v>4483</v>
      </c>
      <c r="Y1524">
        <v>1</v>
      </c>
      <c r="Z1524" t="s">
        <v>1132</v>
      </c>
      <c r="AA1524">
        <v>15931</v>
      </c>
      <c r="AB1524">
        <v>271</v>
      </c>
      <c r="AD1524">
        <v>0</v>
      </c>
      <c r="AE1524">
        <v>0</v>
      </c>
      <c r="AF1524">
        <v>453561</v>
      </c>
      <c r="AG1524">
        <v>469763</v>
      </c>
    </row>
    <row r="1525" spans="1:33" hidden="1" x14ac:dyDescent="0.25">
      <c r="A1525" t="s">
        <v>1723</v>
      </c>
      <c r="B1525" t="s">
        <v>697</v>
      </c>
      <c r="C1525" t="s">
        <v>163</v>
      </c>
      <c r="D1525" t="s">
        <v>1117</v>
      </c>
      <c r="E1525">
        <v>1984</v>
      </c>
      <c r="F1525" t="s">
        <v>697</v>
      </c>
      <c r="G1525" t="s">
        <v>846</v>
      </c>
      <c r="H1525" t="s">
        <v>2445</v>
      </c>
      <c r="I1525" t="s">
        <v>2446</v>
      </c>
      <c r="J1525" t="s">
        <v>1120</v>
      </c>
      <c r="K1525" t="s">
        <v>1121</v>
      </c>
      <c r="L1525" t="s">
        <v>4289</v>
      </c>
      <c r="M1525" t="s">
        <v>697</v>
      </c>
      <c r="N1525" t="s">
        <v>2445</v>
      </c>
      <c r="O1525" t="s">
        <v>2446</v>
      </c>
      <c r="P1525" t="s">
        <v>1002</v>
      </c>
      <c r="Q1525" t="s">
        <v>4492</v>
      </c>
      <c r="R1525">
        <v>1985</v>
      </c>
      <c r="S1525" t="s">
        <v>1751</v>
      </c>
      <c r="T1525" t="s">
        <v>2843</v>
      </c>
      <c r="U1525">
        <v>4.5999999999999996</v>
      </c>
      <c r="V1525" t="s">
        <v>1126</v>
      </c>
      <c r="W1525" t="s">
        <v>1127</v>
      </c>
      <c r="X1525" t="s">
        <v>4485</v>
      </c>
      <c r="Y1525">
        <v>1</v>
      </c>
      <c r="Z1525" t="s">
        <v>1132</v>
      </c>
      <c r="AA1525">
        <v>13732</v>
      </c>
      <c r="AB1525">
        <v>181</v>
      </c>
      <c r="AD1525">
        <v>0</v>
      </c>
      <c r="AE1525">
        <v>0</v>
      </c>
      <c r="AF1525">
        <v>239417</v>
      </c>
      <c r="AG1525">
        <v>253330</v>
      </c>
    </row>
    <row r="1526" spans="1:33" hidden="1" x14ac:dyDescent="0.25">
      <c r="A1526" t="s">
        <v>1723</v>
      </c>
      <c r="B1526" t="s">
        <v>697</v>
      </c>
      <c r="C1526" t="s">
        <v>163</v>
      </c>
      <c r="D1526" t="s">
        <v>1117</v>
      </c>
      <c r="E1526">
        <v>1984</v>
      </c>
      <c r="F1526" t="s">
        <v>697</v>
      </c>
      <c r="G1526" t="s">
        <v>846</v>
      </c>
      <c r="H1526" t="s">
        <v>2445</v>
      </c>
      <c r="I1526" t="s">
        <v>2446</v>
      </c>
      <c r="J1526" t="s">
        <v>1120</v>
      </c>
      <c r="K1526" t="s">
        <v>1121</v>
      </c>
      <c r="L1526" t="s">
        <v>4289</v>
      </c>
      <c r="M1526" t="s">
        <v>697</v>
      </c>
      <c r="N1526" t="s">
        <v>2445</v>
      </c>
      <c r="O1526" t="s">
        <v>2446</v>
      </c>
      <c r="P1526" t="s">
        <v>1002</v>
      </c>
      <c r="Q1526" t="s">
        <v>4493</v>
      </c>
      <c r="R1526">
        <v>1985</v>
      </c>
      <c r="S1526" t="s">
        <v>1751</v>
      </c>
      <c r="T1526" t="s">
        <v>2843</v>
      </c>
      <c r="U1526">
        <v>4.7</v>
      </c>
      <c r="V1526" t="s">
        <v>1126</v>
      </c>
      <c r="W1526" t="s">
        <v>1127</v>
      </c>
      <c r="X1526" t="s">
        <v>4485</v>
      </c>
      <c r="Y1526">
        <v>1</v>
      </c>
      <c r="Z1526" t="s">
        <v>1132</v>
      </c>
      <c r="AA1526">
        <v>16028</v>
      </c>
      <c r="AB1526">
        <v>162</v>
      </c>
      <c r="AD1526">
        <v>0</v>
      </c>
      <c r="AE1526">
        <v>0</v>
      </c>
      <c r="AF1526">
        <v>351649</v>
      </c>
      <c r="AG1526">
        <v>367839</v>
      </c>
    </row>
    <row r="1527" spans="1:33" hidden="1" x14ac:dyDescent="0.25">
      <c r="A1527" t="s">
        <v>1723</v>
      </c>
      <c r="B1527" t="s">
        <v>697</v>
      </c>
      <c r="C1527" t="s">
        <v>163</v>
      </c>
      <c r="D1527" t="s">
        <v>1117</v>
      </c>
      <c r="E1527">
        <v>1984</v>
      </c>
      <c r="F1527" t="s">
        <v>697</v>
      </c>
      <c r="G1527" t="s">
        <v>846</v>
      </c>
      <c r="H1527" t="s">
        <v>2445</v>
      </c>
      <c r="I1527" t="s">
        <v>2446</v>
      </c>
      <c r="J1527" t="s">
        <v>1120</v>
      </c>
      <c r="K1527" t="s">
        <v>1121</v>
      </c>
      <c r="L1527" t="s">
        <v>4289</v>
      </c>
      <c r="M1527" t="s">
        <v>697</v>
      </c>
      <c r="N1527" t="s">
        <v>2445</v>
      </c>
      <c r="O1527" t="s">
        <v>2446</v>
      </c>
      <c r="P1527" t="s">
        <v>1002</v>
      </c>
      <c r="Q1527" t="s">
        <v>4494</v>
      </c>
      <c r="R1527">
        <v>1985</v>
      </c>
      <c r="S1527" t="s">
        <v>4495</v>
      </c>
      <c r="T1527" t="s">
        <v>4496</v>
      </c>
      <c r="U1527">
        <v>8.1999999999999993</v>
      </c>
      <c r="V1527" t="s">
        <v>1138</v>
      </c>
      <c r="W1527" t="s">
        <v>1127</v>
      </c>
      <c r="X1527" t="s">
        <v>4458</v>
      </c>
      <c r="Y1527">
        <v>1</v>
      </c>
      <c r="Z1527" t="s">
        <v>1132</v>
      </c>
      <c r="AA1527">
        <v>18823</v>
      </c>
      <c r="AB1527">
        <v>522</v>
      </c>
      <c r="AD1527">
        <v>0</v>
      </c>
      <c r="AE1527">
        <v>0</v>
      </c>
      <c r="AF1527">
        <v>747337</v>
      </c>
      <c r="AG1527">
        <v>766682</v>
      </c>
    </row>
    <row r="1528" spans="1:33" hidden="1" x14ac:dyDescent="0.25">
      <c r="A1528" t="s">
        <v>1723</v>
      </c>
      <c r="B1528" t="s">
        <v>697</v>
      </c>
      <c r="C1528" t="s">
        <v>163</v>
      </c>
      <c r="D1528" t="s">
        <v>1117</v>
      </c>
      <c r="E1528">
        <v>1984</v>
      </c>
      <c r="F1528" t="s">
        <v>697</v>
      </c>
      <c r="G1528" t="s">
        <v>846</v>
      </c>
      <c r="H1528" t="s">
        <v>2445</v>
      </c>
      <c r="I1528" t="s">
        <v>2446</v>
      </c>
      <c r="J1528" t="s">
        <v>1120</v>
      </c>
      <c r="K1528" t="s">
        <v>1121</v>
      </c>
      <c r="L1528" t="s">
        <v>4289</v>
      </c>
      <c r="M1528" t="s">
        <v>697</v>
      </c>
      <c r="N1528" t="s">
        <v>2445</v>
      </c>
      <c r="O1528" t="s">
        <v>2446</v>
      </c>
      <c r="P1528" t="s">
        <v>1002</v>
      </c>
      <c r="Q1528" t="s">
        <v>4497</v>
      </c>
      <c r="R1528">
        <v>1985</v>
      </c>
      <c r="S1528" t="s">
        <v>4498</v>
      </c>
      <c r="T1528" t="s">
        <v>1751</v>
      </c>
      <c r="U1528">
        <v>6.4</v>
      </c>
      <c r="V1528" t="s">
        <v>1126</v>
      </c>
      <c r="W1528" t="s">
        <v>1127</v>
      </c>
      <c r="X1528" t="s">
        <v>4499</v>
      </c>
      <c r="Y1528">
        <v>1</v>
      </c>
      <c r="Z1528" t="s">
        <v>1132</v>
      </c>
      <c r="AA1528">
        <v>28083</v>
      </c>
      <c r="AB1528">
        <v>198</v>
      </c>
      <c r="AD1528">
        <v>0</v>
      </c>
      <c r="AE1528">
        <v>0</v>
      </c>
      <c r="AF1528">
        <v>992605</v>
      </c>
      <c r="AG1528">
        <v>1020886</v>
      </c>
    </row>
    <row r="1529" spans="1:33" hidden="1" x14ac:dyDescent="0.25">
      <c r="A1529" t="s">
        <v>1723</v>
      </c>
      <c r="B1529" t="s">
        <v>697</v>
      </c>
      <c r="C1529" t="s">
        <v>163</v>
      </c>
      <c r="D1529" t="s">
        <v>1117</v>
      </c>
      <c r="E1529">
        <v>1984</v>
      </c>
      <c r="F1529" t="s">
        <v>697</v>
      </c>
      <c r="G1529" t="s">
        <v>846</v>
      </c>
      <c r="H1529" t="s">
        <v>2445</v>
      </c>
      <c r="I1529" t="s">
        <v>2446</v>
      </c>
      <c r="J1529" t="s">
        <v>1120</v>
      </c>
      <c r="K1529" t="s">
        <v>1121</v>
      </c>
      <c r="L1529" t="s">
        <v>4289</v>
      </c>
      <c r="M1529" t="s">
        <v>697</v>
      </c>
      <c r="N1529" t="s">
        <v>2445</v>
      </c>
      <c r="O1529" t="s">
        <v>2446</v>
      </c>
      <c r="P1529" t="s">
        <v>1002</v>
      </c>
      <c r="Q1529" t="s">
        <v>4500</v>
      </c>
      <c r="R1529">
        <v>1985</v>
      </c>
      <c r="S1529" t="s">
        <v>4498</v>
      </c>
      <c r="T1529" t="s">
        <v>1751</v>
      </c>
      <c r="U1529">
        <v>6.4</v>
      </c>
      <c r="V1529" t="s">
        <v>1138</v>
      </c>
      <c r="W1529" t="s">
        <v>1127</v>
      </c>
      <c r="X1529" t="s">
        <v>4501</v>
      </c>
      <c r="Y1529">
        <v>1</v>
      </c>
      <c r="Z1529" t="s">
        <v>1132</v>
      </c>
      <c r="AA1529">
        <v>1984</v>
      </c>
      <c r="AB1529">
        <v>14</v>
      </c>
      <c r="AD1529">
        <v>0</v>
      </c>
      <c r="AE1529">
        <v>0</v>
      </c>
      <c r="AF1529">
        <v>70142</v>
      </c>
      <c r="AG1529">
        <v>72140</v>
      </c>
    </row>
    <row r="1530" spans="1:33" hidden="1" x14ac:dyDescent="0.25">
      <c r="A1530" t="s">
        <v>1723</v>
      </c>
      <c r="B1530" t="s">
        <v>697</v>
      </c>
      <c r="C1530" t="s">
        <v>163</v>
      </c>
      <c r="D1530" t="s">
        <v>1117</v>
      </c>
      <c r="E1530">
        <v>1984</v>
      </c>
      <c r="F1530" t="s">
        <v>697</v>
      </c>
      <c r="G1530" t="s">
        <v>846</v>
      </c>
      <c r="H1530" t="s">
        <v>2445</v>
      </c>
      <c r="I1530" t="s">
        <v>2446</v>
      </c>
      <c r="J1530" t="s">
        <v>1120</v>
      </c>
      <c r="K1530" t="s">
        <v>1121</v>
      </c>
      <c r="L1530" t="s">
        <v>4289</v>
      </c>
      <c r="M1530" t="s">
        <v>697</v>
      </c>
      <c r="N1530" t="s">
        <v>2445</v>
      </c>
      <c r="O1530" t="s">
        <v>2446</v>
      </c>
      <c r="P1530" t="s">
        <v>1002</v>
      </c>
      <c r="Q1530" t="s">
        <v>4502</v>
      </c>
      <c r="R1530">
        <v>1985</v>
      </c>
      <c r="S1530" t="s">
        <v>4498</v>
      </c>
      <c r="T1530" t="s">
        <v>1751</v>
      </c>
      <c r="U1530">
        <v>6.2</v>
      </c>
      <c r="V1530" t="s">
        <v>1138</v>
      </c>
      <c r="W1530" t="s">
        <v>1127</v>
      </c>
      <c r="X1530" t="s">
        <v>4503</v>
      </c>
      <c r="Y1530">
        <v>1</v>
      </c>
      <c r="Z1530" t="s">
        <v>1132</v>
      </c>
      <c r="AA1530">
        <v>21625</v>
      </c>
      <c r="AB1530">
        <v>600</v>
      </c>
      <c r="AD1530">
        <v>0</v>
      </c>
      <c r="AE1530">
        <v>0</v>
      </c>
      <c r="AF1530">
        <v>949585</v>
      </c>
      <c r="AG1530">
        <v>971810</v>
      </c>
    </row>
    <row r="1531" spans="1:33" hidden="1" x14ac:dyDescent="0.25">
      <c r="A1531" t="s">
        <v>1723</v>
      </c>
      <c r="B1531" t="s">
        <v>697</v>
      </c>
      <c r="C1531" t="s">
        <v>163</v>
      </c>
      <c r="D1531" t="s">
        <v>1117</v>
      </c>
      <c r="E1531">
        <v>1984</v>
      </c>
      <c r="F1531" t="s">
        <v>697</v>
      </c>
      <c r="G1531" t="s">
        <v>846</v>
      </c>
      <c r="H1531" t="s">
        <v>2445</v>
      </c>
      <c r="I1531" t="s">
        <v>2446</v>
      </c>
      <c r="J1531" t="s">
        <v>1120</v>
      </c>
      <c r="K1531" t="s">
        <v>1121</v>
      </c>
      <c r="L1531" t="s">
        <v>4289</v>
      </c>
      <c r="M1531" t="s">
        <v>697</v>
      </c>
      <c r="N1531" t="s">
        <v>2445</v>
      </c>
      <c r="O1531" t="s">
        <v>2446</v>
      </c>
      <c r="P1531" t="s">
        <v>1002</v>
      </c>
      <c r="Q1531" t="s">
        <v>4504</v>
      </c>
      <c r="R1531">
        <v>1985</v>
      </c>
      <c r="S1531" t="s">
        <v>4498</v>
      </c>
      <c r="T1531" t="s">
        <v>1751</v>
      </c>
      <c r="U1531">
        <v>6.2</v>
      </c>
      <c r="V1531" t="s">
        <v>1138</v>
      </c>
      <c r="W1531" t="s">
        <v>1127</v>
      </c>
      <c r="X1531" t="s">
        <v>4505</v>
      </c>
      <c r="Y1531">
        <v>1</v>
      </c>
      <c r="Z1531" t="s">
        <v>1132</v>
      </c>
      <c r="AA1531">
        <v>8578</v>
      </c>
      <c r="AB1531">
        <v>238</v>
      </c>
      <c r="AD1531">
        <v>0</v>
      </c>
      <c r="AE1531">
        <v>0</v>
      </c>
      <c r="AF1531">
        <v>66132</v>
      </c>
      <c r="AG1531">
        <v>74948</v>
      </c>
    </row>
    <row r="1532" spans="1:33" hidden="1" x14ac:dyDescent="0.25">
      <c r="A1532" t="s">
        <v>1723</v>
      </c>
      <c r="B1532" t="s">
        <v>697</v>
      </c>
      <c r="C1532" t="s">
        <v>163</v>
      </c>
      <c r="D1532" t="s">
        <v>1117</v>
      </c>
      <c r="E1532">
        <v>1984</v>
      </c>
      <c r="F1532" t="s">
        <v>697</v>
      </c>
      <c r="G1532" t="s">
        <v>846</v>
      </c>
      <c r="H1532" t="s">
        <v>2445</v>
      </c>
      <c r="I1532" t="s">
        <v>2446</v>
      </c>
      <c r="J1532" t="s">
        <v>1120</v>
      </c>
      <c r="K1532" t="s">
        <v>1121</v>
      </c>
      <c r="L1532" t="s">
        <v>4289</v>
      </c>
      <c r="M1532" t="s">
        <v>697</v>
      </c>
      <c r="N1532" t="s">
        <v>2445</v>
      </c>
      <c r="O1532" t="s">
        <v>2446</v>
      </c>
      <c r="P1532" t="s">
        <v>1002</v>
      </c>
      <c r="Q1532" t="s">
        <v>4506</v>
      </c>
      <c r="R1532">
        <v>1985</v>
      </c>
      <c r="S1532" t="s">
        <v>4507</v>
      </c>
      <c r="T1532" t="s">
        <v>1757</v>
      </c>
      <c r="U1532">
        <v>5.9</v>
      </c>
      <c r="V1532" t="s">
        <v>1138</v>
      </c>
      <c r="W1532" t="s">
        <v>1127</v>
      </c>
      <c r="X1532" t="s">
        <v>4508</v>
      </c>
      <c r="Y1532">
        <v>1</v>
      </c>
      <c r="Z1532" t="s">
        <v>1132</v>
      </c>
      <c r="AA1532">
        <v>50365</v>
      </c>
      <c r="AB1532">
        <v>458</v>
      </c>
      <c r="AD1532">
        <v>0</v>
      </c>
      <c r="AE1532">
        <v>0</v>
      </c>
      <c r="AF1532">
        <v>2593377</v>
      </c>
      <c r="AG1532">
        <v>2644200</v>
      </c>
    </row>
    <row r="1533" spans="1:33" hidden="1" x14ac:dyDescent="0.25">
      <c r="A1533" t="s">
        <v>1723</v>
      </c>
      <c r="B1533" t="s">
        <v>697</v>
      </c>
      <c r="C1533" t="s">
        <v>163</v>
      </c>
      <c r="D1533" t="s">
        <v>1117</v>
      </c>
      <c r="E1533">
        <v>1985</v>
      </c>
      <c r="F1533" t="s">
        <v>694</v>
      </c>
      <c r="G1533" t="s">
        <v>846</v>
      </c>
      <c r="H1533" t="s">
        <v>2445</v>
      </c>
      <c r="I1533" t="s">
        <v>2446</v>
      </c>
      <c r="J1533" t="s">
        <v>1120</v>
      </c>
      <c r="K1533" t="s">
        <v>1121</v>
      </c>
      <c r="L1533" t="s">
        <v>4289</v>
      </c>
      <c r="M1533" t="s">
        <v>694</v>
      </c>
      <c r="N1533" t="s">
        <v>2445</v>
      </c>
      <c r="O1533" t="s">
        <v>2446</v>
      </c>
      <c r="P1533" t="s">
        <v>1002</v>
      </c>
      <c r="Q1533" t="s">
        <v>4509</v>
      </c>
      <c r="R1533">
        <v>1986</v>
      </c>
      <c r="S1533" t="s">
        <v>3640</v>
      </c>
      <c r="T1533" t="s">
        <v>4510</v>
      </c>
      <c r="U1533">
        <v>3.8</v>
      </c>
      <c r="V1533" t="s">
        <v>1126</v>
      </c>
      <c r="W1533" t="s">
        <v>1127</v>
      </c>
      <c r="Y1533">
        <v>1</v>
      </c>
      <c r="AA1533">
        <v>0</v>
      </c>
      <c r="AB1533">
        <v>0</v>
      </c>
      <c r="AD1533">
        <v>0</v>
      </c>
      <c r="AE1533">
        <v>0</v>
      </c>
      <c r="AF1533">
        <v>116204</v>
      </c>
      <c r="AG1533">
        <v>116204</v>
      </c>
    </row>
    <row r="1534" spans="1:33" hidden="1" x14ac:dyDescent="0.25">
      <c r="A1534" t="s">
        <v>1723</v>
      </c>
      <c r="B1534" t="s">
        <v>697</v>
      </c>
      <c r="C1534" t="s">
        <v>163</v>
      </c>
      <c r="D1534" t="s">
        <v>1117</v>
      </c>
      <c r="E1534">
        <v>1985</v>
      </c>
      <c r="F1534" t="s">
        <v>697</v>
      </c>
      <c r="G1534" t="s">
        <v>846</v>
      </c>
      <c r="H1534" t="s">
        <v>2445</v>
      </c>
      <c r="I1534" t="s">
        <v>2446</v>
      </c>
      <c r="J1534" t="s">
        <v>1120</v>
      </c>
      <c r="K1534" t="s">
        <v>1121</v>
      </c>
      <c r="L1534" t="s">
        <v>4289</v>
      </c>
      <c r="M1534" t="s">
        <v>697</v>
      </c>
      <c r="N1534" t="s">
        <v>2445</v>
      </c>
      <c r="O1534" t="s">
        <v>2446</v>
      </c>
      <c r="P1534" t="s">
        <v>1002</v>
      </c>
      <c r="Q1534" t="s">
        <v>4511</v>
      </c>
      <c r="R1534">
        <v>1986</v>
      </c>
      <c r="S1534" t="s">
        <v>3644</v>
      </c>
      <c r="T1534" t="s">
        <v>4512</v>
      </c>
      <c r="U1534">
        <v>7.6</v>
      </c>
      <c r="V1534" t="s">
        <v>1138</v>
      </c>
      <c r="W1534" t="s">
        <v>1127</v>
      </c>
      <c r="X1534" t="s">
        <v>4483</v>
      </c>
      <c r="Y1534">
        <v>1</v>
      </c>
      <c r="Z1534" t="s">
        <v>1132</v>
      </c>
      <c r="AA1534">
        <v>25263</v>
      </c>
      <c r="AB1534">
        <v>127</v>
      </c>
      <c r="AD1534">
        <v>0</v>
      </c>
      <c r="AE1534">
        <v>0</v>
      </c>
      <c r="AF1534">
        <v>975676</v>
      </c>
      <c r="AG1534">
        <v>1001066</v>
      </c>
    </row>
    <row r="1535" spans="1:33" hidden="1" x14ac:dyDescent="0.25">
      <c r="A1535" t="s">
        <v>1723</v>
      </c>
      <c r="B1535" t="s">
        <v>697</v>
      </c>
      <c r="C1535" t="s">
        <v>163</v>
      </c>
      <c r="D1535" t="s">
        <v>1117</v>
      </c>
      <c r="E1535">
        <v>1985</v>
      </c>
      <c r="F1535" t="s">
        <v>697</v>
      </c>
      <c r="G1535" t="s">
        <v>846</v>
      </c>
      <c r="H1535" t="s">
        <v>2445</v>
      </c>
      <c r="I1535" t="s">
        <v>2446</v>
      </c>
      <c r="J1535" t="s">
        <v>1120</v>
      </c>
      <c r="K1535" t="s">
        <v>1121</v>
      </c>
      <c r="L1535" t="s">
        <v>4289</v>
      </c>
      <c r="M1535" t="s">
        <v>697</v>
      </c>
      <c r="N1535" t="s">
        <v>2445</v>
      </c>
      <c r="O1535" t="s">
        <v>2446</v>
      </c>
      <c r="P1535" t="s">
        <v>1002</v>
      </c>
      <c r="Q1535" t="s">
        <v>4513</v>
      </c>
      <c r="R1535">
        <v>1986</v>
      </c>
      <c r="S1535" t="s">
        <v>3644</v>
      </c>
      <c r="T1535" t="s">
        <v>4512</v>
      </c>
      <c r="U1535">
        <v>7.2</v>
      </c>
      <c r="V1535" t="s">
        <v>1126</v>
      </c>
      <c r="W1535" t="s">
        <v>1127</v>
      </c>
      <c r="X1535" t="s">
        <v>4514</v>
      </c>
      <c r="Y1535">
        <v>1</v>
      </c>
      <c r="Z1535" t="s">
        <v>1132</v>
      </c>
      <c r="AA1535">
        <v>26746</v>
      </c>
      <c r="AB1535">
        <v>0</v>
      </c>
      <c r="AD1535">
        <v>0</v>
      </c>
      <c r="AE1535">
        <v>0</v>
      </c>
      <c r="AF1535">
        <v>989535</v>
      </c>
      <c r="AG1535">
        <v>1016281</v>
      </c>
    </row>
    <row r="1536" spans="1:33" hidden="1" x14ac:dyDescent="0.25">
      <c r="A1536" t="s">
        <v>1723</v>
      </c>
      <c r="B1536" t="s">
        <v>697</v>
      </c>
      <c r="C1536" t="s">
        <v>163</v>
      </c>
      <c r="D1536" t="s">
        <v>1117</v>
      </c>
      <c r="E1536">
        <v>1985</v>
      </c>
      <c r="F1536" t="s">
        <v>697</v>
      </c>
      <c r="G1536" t="s">
        <v>846</v>
      </c>
      <c r="H1536" t="s">
        <v>2445</v>
      </c>
      <c r="I1536" t="s">
        <v>2446</v>
      </c>
      <c r="J1536" t="s">
        <v>1120</v>
      </c>
      <c r="K1536" t="s">
        <v>1121</v>
      </c>
      <c r="L1536" t="s">
        <v>4289</v>
      </c>
      <c r="M1536" t="s">
        <v>697</v>
      </c>
      <c r="N1536" t="s">
        <v>2445</v>
      </c>
      <c r="O1536" t="s">
        <v>2446</v>
      </c>
      <c r="P1536" t="s">
        <v>1002</v>
      </c>
      <c r="Q1536" t="s">
        <v>4515</v>
      </c>
      <c r="R1536">
        <v>1986</v>
      </c>
      <c r="S1536" t="s">
        <v>4512</v>
      </c>
      <c r="T1536" t="s">
        <v>4516</v>
      </c>
      <c r="U1536">
        <v>5.9</v>
      </c>
      <c r="V1536" t="s">
        <v>1138</v>
      </c>
      <c r="W1536" t="s">
        <v>1127</v>
      </c>
      <c r="X1536" t="s">
        <v>4485</v>
      </c>
      <c r="Y1536">
        <v>1</v>
      </c>
      <c r="Z1536" t="s">
        <v>1132</v>
      </c>
      <c r="AA1536">
        <v>26320</v>
      </c>
      <c r="AB1536">
        <v>0</v>
      </c>
      <c r="AD1536">
        <v>0</v>
      </c>
      <c r="AE1536">
        <v>0</v>
      </c>
      <c r="AF1536">
        <v>662585</v>
      </c>
      <c r="AG1536">
        <v>688905</v>
      </c>
    </row>
    <row r="1537" spans="1:33" hidden="1" x14ac:dyDescent="0.25">
      <c r="A1537" t="s">
        <v>1723</v>
      </c>
      <c r="B1537" t="s">
        <v>697</v>
      </c>
      <c r="C1537" t="s">
        <v>163</v>
      </c>
      <c r="D1537" t="s">
        <v>1117</v>
      </c>
      <c r="E1537">
        <v>1985</v>
      </c>
      <c r="F1537" t="s">
        <v>697</v>
      </c>
      <c r="G1537" t="s">
        <v>846</v>
      </c>
      <c r="H1537" t="s">
        <v>2445</v>
      </c>
      <c r="I1537" t="s">
        <v>2446</v>
      </c>
      <c r="J1537" t="s">
        <v>1120</v>
      </c>
      <c r="K1537" t="s">
        <v>1121</v>
      </c>
      <c r="L1537" t="s">
        <v>4289</v>
      </c>
      <c r="M1537" t="s">
        <v>697</v>
      </c>
      <c r="N1537" t="s">
        <v>2445</v>
      </c>
      <c r="O1537" t="s">
        <v>2446</v>
      </c>
      <c r="P1537" t="s">
        <v>1002</v>
      </c>
      <c r="Q1537" t="s">
        <v>4517</v>
      </c>
      <c r="R1537">
        <v>1986</v>
      </c>
      <c r="S1537" t="s">
        <v>4512</v>
      </c>
      <c r="T1537" t="s">
        <v>4516</v>
      </c>
      <c r="U1537">
        <v>5.7</v>
      </c>
      <c r="V1537" t="s">
        <v>1138</v>
      </c>
      <c r="W1537" t="s">
        <v>1127</v>
      </c>
      <c r="X1537" t="s">
        <v>4485</v>
      </c>
      <c r="Y1537">
        <v>1</v>
      </c>
      <c r="Z1537" t="s">
        <v>1132</v>
      </c>
      <c r="AA1537">
        <v>25915</v>
      </c>
      <c r="AB1537">
        <v>0</v>
      </c>
      <c r="AD1537">
        <v>0</v>
      </c>
      <c r="AE1537">
        <v>0</v>
      </c>
      <c r="AF1537">
        <v>659653</v>
      </c>
      <c r="AG1537">
        <v>685568</v>
      </c>
    </row>
    <row r="1538" spans="1:33" hidden="1" x14ac:dyDescent="0.25">
      <c r="A1538" t="s">
        <v>1723</v>
      </c>
      <c r="B1538" t="s">
        <v>697</v>
      </c>
      <c r="C1538" t="s">
        <v>163</v>
      </c>
      <c r="D1538" t="s">
        <v>1117</v>
      </c>
      <c r="E1538">
        <v>1985</v>
      </c>
      <c r="F1538" t="s">
        <v>697</v>
      </c>
      <c r="G1538" t="s">
        <v>846</v>
      </c>
      <c r="H1538" t="s">
        <v>2445</v>
      </c>
      <c r="I1538" t="s">
        <v>2446</v>
      </c>
      <c r="J1538" t="s">
        <v>1120</v>
      </c>
      <c r="K1538" t="s">
        <v>1121</v>
      </c>
      <c r="L1538" t="s">
        <v>4289</v>
      </c>
      <c r="M1538" t="s">
        <v>697</v>
      </c>
      <c r="N1538" t="s">
        <v>2445</v>
      </c>
      <c r="O1538" t="s">
        <v>2446</v>
      </c>
      <c r="P1538" t="s">
        <v>1002</v>
      </c>
      <c r="Q1538" t="s">
        <v>4518</v>
      </c>
      <c r="R1538">
        <v>1986</v>
      </c>
      <c r="S1538" t="s">
        <v>3644</v>
      </c>
      <c r="T1538" t="s">
        <v>4516</v>
      </c>
      <c r="U1538">
        <v>6.6</v>
      </c>
      <c r="V1538" t="s">
        <v>1126</v>
      </c>
      <c r="W1538" t="s">
        <v>1127</v>
      </c>
      <c r="Y1538">
        <v>1</v>
      </c>
      <c r="Z1538" t="s">
        <v>1132</v>
      </c>
      <c r="AA1538">
        <v>25274</v>
      </c>
      <c r="AB1538">
        <v>118</v>
      </c>
      <c r="AD1538">
        <v>0</v>
      </c>
      <c r="AE1538">
        <v>0</v>
      </c>
      <c r="AF1538">
        <v>1135969</v>
      </c>
      <c r="AG1538">
        <v>1161361</v>
      </c>
    </row>
    <row r="1539" spans="1:33" hidden="1" x14ac:dyDescent="0.25">
      <c r="A1539" t="s">
        <v>1723</v>
      </c>
      <c r="B1539" t="s">
        <v>697</v>
      </c>
      <c r="C1539" t="s">
        <v>163</v>
      </c>
      <c r="D1539" t="s">
        <v>1117</v>
      </c>
      <c r="E1539">
        <v>1985</v>
      </c>
      <c r="F1539" t="s">
        <v>697</v>
      </c>
      <c r="G1539" t="s">
        <v>846</v>
      </c>
      <c r="H1539" t="s">
        <v>2445</v>
      </c>
      <c r="I1539" t="s">
        <v>2446</v>
      </c>
      <c r="J1539" t="s">
        <v>1120</v>
      </c>
      <c r="K1539" t="s">
        <v>1121</v>
      </c>
      <c r="L1539" t="s">
        <v>4289</v>
      </c>
      <c r="M1539" t="s">
        <v>697</v>
      </c>
      <c r="N1539" t="s">
        <v>2445</v>
      </c>
      <c r="O1539" t="s">
        <v>2446</v>
      </c>
      <c r="P1539" t="s">
        <v>1002</v>
      </c>
      <c r="Q1539" t="s">
        <v>4519</v>
      </c>
      <c r="R1539">
        <v>1986</v>
      </c>
      <c r="S1539" t="s">
        <v>3644</v>
      </c>
      <c r="T1539" t="s">
        <v>4516</v>
      </c>
      <c r="U1539">
        <v>6.6</v>
      </c>
      <c r="V1539" t="s">
        <v>1126</v>
      </c>
      <c r="W1539" t="s">
        <v>1127</v>
      </c>
      <c r="Y1539">
        <v>1</v>
      </c>
      <c r="Z1539" t="s">
        <v>1132</v>
      </c>
      <c r="AA1539">
        <v>26998</v>
      </c>
      <c r="AB1539">
        <v>125</v>
      </c>
      <c r="AD1539">
        <v>0</v>
      </c>
      <c r="AE1539">
        <v>0</v>
      </c>
      <c r="AF1539">
        <v>1211314</v>
      </c>
      <c r="AG1539">
        <v>1238437</v>
      </c>
    </row>
    <row r="1540" spans="1:33" hidden="1" x14ac:dyDescent="0.25">
      <c r="A1540" t="s">
        <v>1723</v>
      </c>
      <c r="B1540" t="s">
        <v>697</v>
      </c>
      <c r="C1540" t="s">
        <v>163</v>
      </c>
      <c r="D1540" t="s">
        <v>1117</v>
      </c>
      <c r="E1540">
        <v>1985</v>
      </c>
      <c r="F1540" t="s">
        <v>697</v>
      </c>
      <c r="G1540" t="s">
        <v>846</v>
      </c>
      <c r="H1540" t="s">
        <v>2445</v>
      </c>
      <c r="I1540" t="s">
        <v>2446</v>
      </c>
      <c r="J1540" t="s">
        <v>1120</v>
      </c>
      <c r="K1540" t="s">
        <v>1121</v>
      </c>
      <c r="L1540" t="s">
        <v>4289</v>
      </c>
      <c r="M1540" t="s">
        <v>697</v>
      </c>
      <c r="N1540" t="s">
        <v>2445</v>
      </c>
      <c r="O1540" t="s">
        <v>2446</v>
      </c>
      <c r="P1540" t="s">
        <v>1002</v>
      </c>
      <c r="Q1540" t="s">
        <v>4520</v>
      </c>
      <c r="R1540">
        <v>1986</v>
      </c>
      <c r="S1540" t="s">
        <v>3644</v>
      </c>
      <c r="T1540" t="s">
        <v>4516</v>
      </c>
      <c r="U1540">
        <v>6.6</v>
      </c>
      <c r="V1540" t="s">
        <v>1126</v>
      </c>
      <c r="W1540" t="s">
        <v>1127</v>
      </c>
      <c r="Y1540">
        <v>1</v>
      </c>
      <c r="Z1540" t="s">
        <v>1132</v>
      </c>
      <c r="AA1540">
        <v>26215</v>
      </c>
      <c r="AB1540">
        <v>121</v>
      </c>
      <c r="AD1540">
        <v>0</v>
      </c>
      <c r="AE1540">
        <v>0</v>
      </c>
      <c r="AF1540">
        <v>1186600</v>
      </c>
      <c r="AG1540">
        <v>1212936</v>
      </c>
    </row>
    <row r="1541" spans="1:33" hidden="1" x14ac:dyDescent="0.25">
      <c r="A1541" t="s">
        <v>1723</v>
      </c>
      <c r="B1541" t="s">
        <v>697</v>
      </c>
      <c r="C1541" t="s">
        <v>163</v>
      </c>
      <c r="D1541" t="s">
        <v>1117</v>
      </c>
      <c r="E1541">
        <v>1985</v>
      </c>
      <c r="F1541" t="s">
        <v>697</v>
      </c>
      <c r="G1541" t="s">
        <v>846</v>
      </c>
      <c r="H1541" t="s">
        <v>2445</v>
      </c>
      <c r="I1541" t="s">
        <v>2446</v>
      </c>
      <c r="J1541" t="s">
        <v>1120</v>
      </c>
      <c r="K1541" t="s">
        <v>1121</v>
      </c>
      <c r="L1541" t="s">
        <v>4289</v>
      </c>
      <c r="M1541" t="s">
        <v>697</v>
      </c>
      <c r="N1541" t="s">
        <v>2445</v>
      </c>
      <c r="O1541" t="s">
        <v>2446</v>
      </c>
      <c r="P1541" t="s">
        <v>1002</v>
      </c>
      <c r="Q1541" t="s">
        <v>4521</v>
      </c>
      <c r="R1541">
        <v>1986</v>
      </c>
      <c r="S1541" t="s">
        <v>3644</v>
      </c>
      <c r="T1541" t="s">
        <v>4516</v>
      </c>
      <c r="U1541">
        <v>6.6</v>
      </c>
      <c r="V1541" t="s">
        <v>1126</v>
      </c>
      <c r="W1541" t="s">
        <v>1127</v>
      </c>
      <c r="Y1541">
        <v>1</v>
      </c>
      <c r="Z1541" t="s">
        <v>1132</v>
      </c>
      <c r="AA1541">
        <v>25976</v>
      </c>
      <c r="AB1541">
        <v>119</v>
      </c>
      <c r="AD1541">
        <v>0</v>
      </c>
      <c r="AE1541">
        <v>0</v>
      </c>
      <c r="AF1541">
        <v>1173224</v>
      </c>
      <c r="AG1541">
        <v>1199319</v>
      </c>
    </row>
    <row r="1542" spans="1:33" hidden="1" x14ac:dyDescent="0.25">
      <c r="A1542" t="s">
        <v>1723</v>
      </c>
      <c r="B1542" t="s">
        <v>697</v>
      </c>
      <c r="C1542" t="s">
        <v>163</v>
      </c>
      <c r="D1542" t="s">
        <v>1117</v>
      </c>
      <c r="E1542">
        <v>1986</v>
      </c>
      <c r="F1542" t="s">
        <v>694</v>
      </c>
      <c r="G1542" t="s">
        <v>846</v>
      </c>
      <c r="H1542" t="s">
        <v>2445</v>
      </c>
      <c r="I1542" t="s">
        <v>2446</v>
      </c>
      <c r="J1542" t="s">
        <v>1120</v>
      </c>
      <c r="K1542" t="s">
        <v>1121</v>
      </c>
      <c r="L1542" t="s">
        <v>4289</v>
      </c>
      <c r="M1542" t="s">
        <v>694</v>
      </c>
      <c r="N1542" t="s">
        <v>2445</v>
      </c>
      <c r="O1542" t="s">
        <v>2446</v>
      </c>
      <c r="P1542" t="s">
        <v>1002</v>
      </c>
      <c r="Q1542" t="s">
        <v>4522</v>
      </c>
      <c r="R1542">
        <v>1987</v>
      </c>
      <c r="S1542" t="s">
        <v>4523</v>
      </c>
      <c r="T1542" t="s">
        <v>4524</v>
      </c>
      <c r="U1542">
        <v>4.0999999999999996</v>
      </c>
      <c r="V1542" t="s">
        <v>1126</v>
      </c>
      <c r="W1542" t="s">
        <v>1127</v>
      </c>
      <c r="X1542" t="s">
        <v>4525</v>
      </c>
      <c r="Y1542">
        <v>1</v>
      </c>
      <c r="AA1542">
        <v>0</v>
      </c>
      <c r="AB1542">
        <v>0</v>
      </c>
      <c r="AD1542">
        <v>0</v>
      </c>
      <c r="AE1542">
        <v>0</v>
      </c>
      <c r="AF1542">
        <v>187353</v>
      </c>
      <c r="AG1542">
        <v>187353</v>
      </c>
    </row>
    <row r="1543" spans="1:33" hidden="1" x14ac:dyDescent="0.25">
      <c r="A1543" t="s">
        <v>1723</v>
      </c>
      <c r="B1543" t="s">
        <v>697</v>
      </c>
      <c r="C1543" t="s">
        <v>163</v>
      </c>
      <c r="D1543" t="s">
        <v>1117</v>
      </c>
      <c r="E1543">
        <v>1986</v>
      </c>
      <c r="F1543" t="s">
        <v>697</v>
      </c>
      <c r="G1543" t="s">
        <v>846</v>
      </c>
      <c r="H1543" t="s">
        <v>2445</v>
      </c>
      <c r="I1543" t="s">
        <v>2446</v>
      </c>
      <c r="J1543" t="s">
        <v>1120</v>
      </c>
      <c r="K1543" t="s">
        <v>1121</v>
      </c>
      <c r="L1543" t="s">
        <v>4289</v>
      </c>
      <c r="M1543" t="s">
        <v>697</v>
      </c>
      <c r="N1543" t="s">
        <v>2445</v>
      </c>
      <c r="O1543" t="s">
        <v>2446</v>
      </c>
      <c r="P1543" t="s">
        <v>1002</v>
      </c>
      <c r="Q1543" t="s">
        <v>4526</v>
      </c>
      <c r="R1543">
        <v>1987</v>
      </c>
      <c r="S1543" t="s">
        <v>4527</v>
      </c>
      <c r="T1543" t="s">
        <v>4528</v>
      </c>
      <c r="U1543">
        <v>6.4</v>
      </c>
      <c r="V1543" t="s">
        <v>1126</v>
      </c>
      <c r="W1543" t="s">
        <v>1127</v>
      </c>
      <c r="Y1543">
        <v>1</v>
      </c>
      <c r="Z1543" t="s">
        <v>1132</v>
      </c>
      <c r="AA1543">
        <v>24175</v>
      </c>
      <c r="AB1543">
        <v>1059</v>
      </c>
      <c r="AD1543">
        <v>0</v>
      </c>
      <c r="AE1543">
        <v>0</v>
      </c>
      <c r="AF1543">
        <v>1185725</v>
      </c>
      <c r="AG1543">
        <v>1210959</v>
      </c>
    </row>
    <row r="1544" spans="1:33" hidden="1" x14ac:dyDescent="0.25">
      <c r="A1544" t="s">
        <v>1723</v>
      </c>
      <c r="B1544" t="s">
        <v>697</v>
      </c>
      <c r="C1544" t="s">
        <v>163</v>
      </c>
      <c r="D1544" t="s">
        <v>1117</v>
      </c>
      <c r="E1544">
        <v>1986</v>
      </c>
      <c r="F1544" t="s">
        <v>697</v>
      </c>
      <c r="G1544" t="s">
        <v>846</v>
      </c>
      <c r="H1544" t="s">
        <v>2445</v>
      </c>
      <c r="I1544" t="s">
        <v>2446</v>
      </c>
      <c r="J1544" t="s">
        <v>1120</v>
      </c>
      <c r="K1544" t="s">
        <v>1121</v>
      </c>
      <c r="L1544" t="s">
        <v>4289</v>
      </c>
      <c r="M1544" t="s">
        <v>697</v>
      </c>
      <c r="N1544" t="s">
        <v>2445</v>
      </c>
      <c r="O1544" t="s">
        <v>2446</v>
      </c>
      <c r="P1544" t="s">
        <v>1002</v>
      </c>
      <c r="Q1544" t="s">
        <v>4529</v>
      </c>
      <c r="R1544">
        <v>1987</v>
      </c>
      <c r="S1544" t="s">
        <v>4527</v>
      </c>
      <c r="T1544" t="s">
        <v>4528</v>
      </c>
      <c r="U1544">
        <v>6.3</v>
      </c>
      <c r="V1544" t="s">
        <v>1126</v>
      </c>
      <c r="W1544" t="s">
        <v>1127</v>
      </c>
      <c r="Y1544">
        <v>1</v>
      </c>
      <c r="Z1544" t="s">
        <v>1132</v>
      </c>
      <c r="AA1544">
        <v>22396</v>
      </c>
      <c r="AB1544">
        <v>1181</v>
      </c>
      <c r="AD1544">
        <v>0</v>
      </c>
      <c r="AE1544">
        <v>0</v>
      </c>
      <c r="AF1544">
        <v>1127152</v>
      </c>
      <c r="AG1544">
        <v>1150729</v>
      </c>
    </row>
    <row r="1545" spans="1:33" hidden="1" x14ac:dyDescent="0.25">
      <c r="A1545" t="s">
        <v>1723</v>
      </c>
      <c r="B1545" t="s">
        <v>697</v>
      </c>
      <c r="C1545" t="s">
        <v>163</v>
      </c>
      <c r="D1545" t="s">
        <v>1117</v>
      </c>
      <c r="E1545">
        <v>1986</v>
      </c>
      <c r="F1545" t="s">
        <v>697</v>
      </c>
      <c r="G1545" t="s">
        <v>846</v>
      </c>
      <c r="H1545" t="s">
        <v>2445</v>
      </c>
      <c r="I1545" t="s">
        <v>2446</v>
      </c>
      <c r="J1545" t="s">
        <v>1120</v>
      </c>
      <c r="K1545" t="s">
        <v>1121</v>
      </c>
      <c r="L1545" t="s">
        <v>4289</v>
      </c>
      <c r="M1545" t="s">
        <v>697</v>
      </c>
      <c r="N1545" t="s">
        <v>2445</v>
      </c>
      <c r="O1545" t="s">
        <v>2446</v>
      </c>
      <c r="P1545" t="s">
        <v>1002</v>
      </c>
      <c r="Q1545" t="s">
        <v>4530</v>
      </c>
      <c r="R1545">
        <v>1987</v>
      </c>
      <c r="S1545" t="s">
        <v>4531</v>
      </c>
      <c r="T1545" t="s">
        <v>4528</v>
      </c>
      <c r="U1545">
        <v>6.7</v>
      </c>
      <c r="V1545" t="s">
        <v>1126</v>
      </c>
      <c r="W1545" t="s">
        <v>1127</v>
      </c>
      <c r="Y1545">
        <v>1</v>
      </c>
      <c r="Z1545" t="s">
        <v>1132</v>
      </c>
      <c r="AA1545">
        <v>23973</v>
      </c>
      <c r="AB1545">
        <v>204</v>
      </c>
      <c r="AD1545">
        <v>0</v>
      </c>
      <c r="AE1545">
        <v>0</v>
      </c>
      <c r="AF1545">
        <v>1243325</v>
      </c>
      <c r="AG1545">
        <v>1267502</v>
      </c>
    </row>
    <row r="1546" spans="1:33" hidden="1" x14ac:dyDescent="0.25">
      <c r="A1546" t="s">
        <v>1723</v>
      </c>
      <c r="B1546" t="s">
        <v>697</v>
      </c>
      <c r="C1546" t="s">
        <v>163</v>
      </c>
      <c r="D1546" t="s">
        <v>1117</v>
      </c>
      <c r="E1546">
        <v>1986</v>
      </c>
      <c r="F1546" t="s">
        <v>697</v>
      </c>
      <c r="G1546" t="s">
        <v>846</v>
      </c>
      <c r="H1546" t="s">
        <v>2445</v>
      </c>
      <c r="I1546" t="s">
        <v>2446</v>
      </c>
      <c r="J1546" t="s">
        <v>1120</v>
      </c>
      <c r="K1546" t="s">
        <v>1121</v>
      </c>
      <c r="L1546" t="s">
        <v>4289</v>
      </c>
      <c r="M1546" t="s">
        <v>697</v>
      </c>
      <c r="N1546" t="s">
        <v>2445</v>
      </c>
      <c r="O1546" t="s">
        <v>2446</v>
      </c>
      <c r="P1546" t="s">
        <v>1002</v>
      </c>
      <c r="Q1546" t="s">
        <v>4532</v>
      </c>
      <c r="R1546">
        <v>1987</v>
      </c>
      <c r="S1546" t="s">
        <v>4531</v>
      </c>
      <c r="T1546" t="s">
        <v>4528</v>
      </c>
      <c r="U1546">
        <v>6.8</v>
      </c>
      <c r="V1546" t="s">
        <v>1126</v>
      </c>
      <c r="W1546" t="s">
        <v>1127</v>
      </c>
      <c r="Y1546">
        <v>1</v>
      </c>
      <c r="Z1546" t="s">
        <v>1132</v>
      </c>
      <c r="AA1546">
        <v>26805</v>
      </c>
      <c r="AB1546">
        <v>274</v>
      </c>
      <c r="AD1546">
        <v>0</v>
      </c>
      <c r="AE1546">
        <v>0</v>
      </c>
      <c r="AF1546">
        <v>1388668</v>
      </c>
      <c r="AG1546">
        <v>1415747</v>
      </c>
    </row>
    <row r="1547" spans="1:33" hidden="1" x14ac:dyDescent="0.25">
      <c r="A1547" t="s">
        <v>1723</v>
      </c>
      <c r="B1547" t="s">
        <v>697</v>
      </c>
      <c r="C1547" t="s">
        <v>163</v>
      </c>
      <c r="D1547" t="s">
        <v>1117</v>
      </c>
      <c r="E1547">
        <v>1986</v>
      </c>
      <c r="F1547" t="s">
        <v>697</v>
      </c>
      <c r="G1547" t="s">
        <v>846</v>
      </c>
      <c r="H1547" t="s">
        <v>2445</v>
      </c>
      <c r="I1547" t="s">
        <v>2446</v>
      </c>
      <c r="J1547" t="s">
        <v>1120</v>
      </c>
      <c r="K1547" t="s">
        <v>1121</v>
      </c>
      <c r="L1547" t="s">
        <v>4289</v>
      </c>
      <c r="M1547" t="s">
        <v>697</v>
      </c>
      <c r="N1547" t="s">
        <v>2445</v>
      </c>
      <c r="O1547" t="s">
        <v>2446</v>
      </c>
      <c r="P1547" t="s">
        <v>1002</v>
      </c>
      <c r="Q1547" t="s">
        <v>4533</v>
      </c>
      <c r="R1547">
        <v>1987</v>
      </c>
      <c r="S1547" t="s">
        <v>4531</v>
      </c>
      <c r="T1547" t="s">
        <v>4528</v>
      </c>
      <c r="U1547">
        <v>6.8</v>
      </c>
      <c r="V1547" t="s">
        <v>1126</v>
      </c>
      <c r="W1547" t="s">
        <v>1127</v>
      </c>
      <c r="Y1547">
        <v>1</v>
      </c>
      <c r="Z1547" t="s">
        <v>1132</v>
      </c>
      <c r="AA1547">
        <v>24283</v>
      </c>
      <c r="AB1547">
        <v>161</v>
      </c>
      <c r="AD1547">
        <v>0</v>
      </c>
      <c r="AE1547">
        <v>0</v>
      </c>
      <c r="AF1547">
        <v>1351663</v>
      </c>
      <c r="AG1547">
        <v>1376107</v>
      </c>
    </row>
    <row r="1548" spans="1:33" hidden="1" x14ac:dyDescent="0.25">
      <c r="A1548" t="s">
        <v>1723</v>
      </c>
      <c r="B1548" t="s">
        <v>697</v>
      </c>
      <c r="C1548" t="s">
        <v>163</v>
      </c>
      <c r="D1548" t="s">
        <v>1117</v>
      </c>
      <c r="E1548">
        <v>1986</v>
      </c>
      <c r="F1548" t="s">
        <v>697</v>
      </c>
      <c r="G1548" t="s">
        <v>846</v>
      </c>
      <c r="H1548" t="s">
        <v>2445</v>
      </c>
      <c r="I1548" t="s">
        <v>2446</v>
      </c>
      <c r="J1548" t="s">
        <v>1120</v>
      </c>
      <c r="K1548" t="s">
        <v>1121</v>
      </c>
      <c r="L1548" t="s">
        <v>4289</v>
      </c>
      <c r="M1548" t="s">
        <v>697</v>
      </c>
      <c r="N1548" t="s">
        <v>2445</v>
      </c>
      <c r="O1548" t="s">
        <v>2446</v>
      </c>
      <c r="P1548" t="s">
        <v>1002</v>
      </c>
      <c r="Q1548" t="s">
        <v>4534</v>
      </c>
      <c r="R1548">
        <v>1987</v>
      </c>
      <c r="S1548" t="s">
        <v>4531</v>
      </c>
      <c r="T1548" t="s">
        <v>4528</v>
      </c>
      <c r="U1548">
        <v>7.2</v>
      </c>
      <c r="V1548" t="s">
        <v>1126</v>
      </c>
      <c r="W1548" t="s">
        <v>1127</v>
      </c>
      <c r="Y1548">
        <v>1</v>
      </c>
      <c r="Z1548" t="s">
        <v>1132</v>
      </c>
      <c r="AA1548">
        <v>25922</v>
      </c>
      <c r="AB1548">
        <v>174</v>
      </c>
      <c r="AD1548">
        <v>0</v>
      </c>
      <c r="AE1548">
        <v>0</v>
      </c>
      <c r="AF1548">
        <v>1993847</v>
      </c>
      <c r="AG1548">
        <v>2019943</v>
      </c>
    </row>
    <row r="1549" spans="1:33" hidden="1" x14ac:dyDescent="0.25">
      <c r="A1549" t="s">
        <v>1723</v>
      </c>
      <c r="B1549" t="s">
        <v>697</v>
      </c>
      <c r="C1549" t="s">
        <v>163</v>
      </c>
      <c r="D1549" t="s">
        <v>1117</v>
      </c>
      <c r="E1549">
        <v>1986</v>
      </c>
      <c r="F1549" t="s">
        <v>697</v>
      </c>
      <c r="G1549" t="s">
        <v>846</v>
      </c>
      <c r="H1549" t="s">
        <v>2445</v>
      </c>
      <c r="I1549" t="s">
        <v>2446</v>
      </c>
      <c r="J1549" t="s">
        <v>1120</v>
      </c>
      <c r="K1549" t="s">
        <v>1121</v>
      </c>
      <c r="L1549" t="s">
        <v>4289</v>
      </c>
      <c r="M1549" t="s">
        <v>697</v>
      </c>
      <c r="N1549" t="s">
        <v>2445</v>
      </c>
      <c r="O1549" t="s">
        <v>2446</v>
      </c>
      <c r="P1549" t="s">
        <v>1002</v>
      </c>
      <c r="Q1549" t="s">
        <v>4535</v>
      </c>
      <c r="R1549">
        <v>1987</v>
      </c>
      <c r="S1549" t="s">
        <v>4531</v>
      </c>
      <c r="T1549" t="s">
        <v>2483</v>
      </c>
      <c r="U1549">
        <v>8.1</v>
      </c>
      <c r="V1549" t="s">
        <v>3591</v>
      </c>
      <c r="W1549" t="s">
        <v>1127</v>
      </c>
      <c r="X1549" t="s">
        <v>4536</v>
      </c>
      <c r="Y1549">
        <v>1</v>
      </c>
      <c r="Z1549" t="s">
        <v>1132</v>
      </c>
      <c r="AA1549">
        <v>20615</v>
      </c>
      <c r="AB1549">
        <v>164</v>
      </c>
      <c r="AD1549">
        <v>0</v>
      </c>
      <c r="AE1549">
        <v>0</v>
      </c>
      <c r="AG1549">
        <v>20779</v>
      </c>
    </row>
    <row r="1550" spans="1:33" hidden="1" x14ac:dyDescent="0.25">
      <c r="A1550" t="s">
        <v>1723</v>
      </c>
      <c r="B1550" t="s">
        <v>697</v>
      </c>
      <c r="C1550" t="s">
        <v>163</v>
      </c>
      <c r="D1550" t="s">
        <v>1117</v>
      </c>
      <c r="E1550">
        <v>1986</v>
      </c>
      <c r="F1550" t="s">
        <v>697</v>
      </c>
      <c r="G1550" t="s">
        <v>846</v>
      </c>
      <c r="H1550" t="s">
        <v>2445</v>
      </c>
      <c r="I1550" t="s">
        <v>2446</v>
      </c>
      <c r="J1550" t="s">
        <v>1120</v>
      </c>
      <c r="K1550" t="s">
        <v>1121</v>
      </c>
      <c r="L1550" t="s">
        <v>4289</v>
      </c>
      <c r="M1550" t="s">
        <v>697</v>
      </c>
      <c r="N1550" t="s">
        <v>2445</v>
      </c>
      <c r="O1550" t="s">
        <v>2446</v>
      </c>
      <c r="P1550" t="s">
        <v>1002</v>
      </c>
      <c r="Q1550" t="s">
        <v>4537</v>
      </c>
      <c r="R1550">
        <v>1987</v>
      </c>
      <c r="S1550" t="s">
        <v>4531</v>
      </c>
      <c r="T1550" t="s">
        <v>2483</v>
      </c>
      <c r="U1550">
        <v>8.1</v>
      </c>
      <c r="V1550" t="s">
        <v>3591</v>
      </c>
      <c r="W1550" t="s">
        <v>1127</v>
      </c>
      <c r="X1550" t="s">
        <v>4536</v>
      </c>
      <c r="Y1550">
        <v>1</v>
      </c>
      <c r="Z1550" t="s">
        <v>1132</v>
      </c>
      <c r="AA1550">
        <v>19981</v>
      </c>
      <c r="AB1550">
        <v>160</v>
      </c>
      <c r="AD1550">
        <v>0</v>
      </c>
      <c r="AE1550">
        <v>0</v>
      </c>
      <c r="AG1550">
        <v>20141</v>
      </c>
    </row>
    <row r="1551" spans="1:33" hidden="1" x14ac:dyDescent="0.25">
      <c r="A1551" t="s">
        <v>1723</v>
      </c>
      <c r="B1551" t="s">
        <v>697</v>
      </c>
      <c r="C1551" t="s">
        <v>163</v>
      </c>
      <c r="D1551" t="s">
        <v>1117</v>
      </c>
      <c r="E1551">
        <v>1986</v>
      </c>
      <c r="F1551" t="s">
        <v>697</v>
      </c>
      <c r="G1551" t="s">
        <v>846</v>
      </c>
      <c r="H1551" t="s">
        <v>2445</v>
      </c>
      <c r="I1551" t="s">
        <v>2446</v>
      </c>
      <c r="J1551" t="s">
        <v>1120</v>
      </c>
      <c r="K1551" t="s">
        <v>1121</v>
      </c>
      <c r="L1551" t="s">
        <v>4289</v>
      </c>
      <c r="M1551" t="s">
        <v>697</v>
      </c>
      <c r="N1551" t="s">
        <v>2445</v>
      </c>
      <c r="O1551" t="s">
        <v>2446</v>
      </c>
      <c r="P1551" t="s">
        <v>1002</v>
      </c>
      <c r="Q1551" t="s">
        <v>4538</v>
      </c>
      <c r="R1551">
        <v>1987</v>
      </c>
      <c r="S1551" t="s">
        <v>4531</v>
      </c>
      <c r="T1551" t="s">
        <v>2483</v>
      </c>
      <c r="U1551">
        <v>8.1</v>
      </c>
      <c r="V1551" t="s">
        <v>3591</v>
      </c>
      <c r="W1551" t="s">
        <v>1127</v>
      </c>
      <c r="X1551" t="s">
        <v>4536</v>
      </c>
      <c r="Y1551">
        <v>1</v>
      </c>
      <c r="Z1551" t="s">
        <v>1132</v>
      </c>
      <c r="AA1551">
        <v>19089</v>
      </c>
      <c r="AB1551">
        <v>153</v>
      </c>
      <c r="AD1551">
        <v>0</v>
      </c>
      <c r="AE1551">
        <v>0</v>
      </c>
      <c r="AG1551">
        <v>19242</v>
      </c>
    </row>
    <row r="1552" spans="1:33" hidden="1" x14ac:dyDescent="0.25">
      <c r="A1552" t="s">
        <v>1723</v>
      </c>
      <c r="B1552" t="s">
        <v>697</v>
      </c>
      <c r="C1552" t="s">
        <v>163</v>
      </c>
      <c r="D1552" t="s">
        <v>1117</v>
      </c>
      <c r="E1552">
        <v>1986</v>
      </c>
      <c r="F1552" t="s">
        <v>697</v>
      </c>
      <c r="G1552" t="s">
        <v>846</v>
      </c>
      <c r="H1552" t="s">
        <v>2445</v>
      </c>
      <c r="I1552" t="s">
        <v>2446</v>
      </c>
      <c r="J1552" t="s">
        <v>1120</v>
      </c>
      <c r="K1552" t="s">
        <v>1121</v>
      </c>
      <c r="L1552" t="s">
        <v>4289</v>
      </c>
      <c r="M1552" t="s">
        <v>697</v>
      </c>
      <c r="N1552" t="s">
        <v>2445</v>
      </c>
      <c r="O1552" t="s">
        <v>2446</v>
      </c>
      <c r="P1552" t="s">
        <v>1002</v>
      </c>
      <c r="Q1552" t="s">
        <v>4539</v>
      </c>
      <c r="R1552">
        <v>1987</v>
      </c>
      <c r="S1552" t="s">
        <v>4531</v>
      </c>
      <c r="T1552" t="s">
        <v>2483</v>
      </c>
      <c r="U1552">
        <v>8.1</v>
      </c>
      <c r="V1552" t="s">
        <v>3591</v>
      </c>
      <c r="W1552" t="s">
        <v>1127</v>
      </c>
      <c r="X1552" t="s">
        <v>4536</v>
      </c>
      <c r="Y1552">
        <v>1</v>
      </c>
      <c r="Z1552" t="s">
        <v>1132</v>
      </c>
      <c r="AA1552">
        <v>19187</v>
      </c>
      <c r="AB1552">
        <v>0</v>
      </c>
      <c r="AD1552">
        <v>0</v>
      </c>
      <c r="AE1552">
        <v>0</v>
      </c>
      <c r="AG1552">
        <v>19187</v>
      </c>
    </row>
    <row r="1553" spans="1:33" hidden="1" x14ac:dyDescent="0.25">
      <c r="A1553" t="s">
        <v>1723</v>
      </c>
      <c r="B1553" t="s">
        <v>697</v>
      </c>
      <c r="C1553" t="s">
        <v>163</v>
      </c>
      <c r="D1553" t="s">
        <v>1117</v>
      </c>
      <c r="E1553">
        <v>1986</v>
      </c>
      <c r="F1553" t="s">
        <v>697</v>
      </c>
      <c r="G1553" t="s">
        <v>846</v>
      </c>
      <c r="H1553" t="s">
        <v>2445</v>
      </c>
      <c r="I1553" t="s">
        <v>2446</v>
      </c>
      <c r="J1553" t="s">
        <v>1120</v>
      </c>
      <c r="K1553" t="s">
        <v>1121</v>
      </c>
      <c r="L1553" t="s">
        <v>4289</v>
      </c>
      <c r="M1553" t="s">
        <v>697</v>
      </c>
      <c r="N1553" t="s">
        <v>2445</v>
      </c>
      <c r="O1553" t="s">
        <v>2446</v>
      </c>
      <c r="P1553" t="s">
        <v>1002</v>
      </c>
      <c r="Q1553" t="s">
        <v>4540</v>
      </c>
      <c r="R1553">
        <v>1987</v>
      </c>
      <c r="S1553" t="s">
        <v>4531</v>
      </c>
      <c r="T1553" t="s">
        <v>2483</v>
      </c>
      <c r="U1553">
        <v>8.1</v>
      </c>
      <c r="V1553" t="s">
        <v>3591</v>
      </c>
      <c r="W1553" t="s">
        <v>1127</v>
      </c>
      <c r="X1553" t="s">
        <v>4536</v>
      </c>
      <c r="Y1553">
        <v>1</v>
      </c>
      <c r="Z1553" t="s">
        <v>1132</v>
      </c>
      <c r="AA1553">
        <v>20878</v>
      </c>
      <c r="AB1553">
        <v>0</v>
      </c>
      <c r="AD1553">
        <v>0</v>
      </c>
      <c r="AE1553">
        <v>0</v>
      </c>
      <c r="AG1553">
        <v>20878</v>
      </c>
    </row>
    <row r="1554" spans="1:33" hidden="1" x14ac:dyDescent="0.25">
      <c r="A1554" t="s">
        <v>1723</v>
      </c>
      <c r="B1554" t="s">
        <v>697</v>
      </c>
      <c r="C1554" t="s">
        <v>163</v>
      </c>
      <c r="D1554" t="s">
        <v>1117</v>
      </c>
      <c r="E1554">
        <v>1986</v>
      </c>
      <c r="F1554" t="s">
        <v>697</v>
      </c>
      <c r="G1554" t="s">
        <v>846</v>
      </c>
      <c r="H1554" t="s">
        <v>2445</v>
      </c>
      <c r="I1554" t="s">
        <v>2446</v>
      </c>
      <c r="J1554" t="s">
        <v>1120</v>
      </c>
      <c r="K1554" t="s">
        <v>1121</v>
      </c>
      <c r="L1554" t="s">
        <v>4289</v>
      </c>
      <c r="M1554" t="s">
        <v>697</v>
      </c>
      <c r="N1554" t="s">
        <v>2445</v>
      </c>
      <c r="O1554" t="s">
        <v>2446</v>
      </c>
      <c r="P1554" t="s">
        <v>1002</v>
      </c>
      <c r="Q1554" t="s">
        <v>4541</v>
      </c>
      <c r="R1554">
        <v>1987</v>
      </c>
      <c r="S1554" t="s">
        <v>4531</v>
      </c>
      <c r="T1554" t="s">
        <v>2483</v>
      </c>
      <c r="U1554">
        <v>8.1</v>
      </c>
      <c r="V1554" t="s">
        <v>3591</v>
      </c>
      <c r="W1554" t="s">
        <v>1127</v>
      </c>
      <c r="X1554" t="s">
        <v>4536</v>
      </c>
      <c r="Y1554">
        <v>1</v>
      </c>
      <c r="Z1554" t="s">
        <v>1132</v>
      </c>
      <c r="AA1554">
        <v>20065</v>
      </c>
      <c r="AB1554">
        <v>0</v>
      </c>
      <c r="AD1554">
        <v>0</v>
      </c>
      <c r="AE1554">
        <v>0</v>
      </c>
      <c r="AG1554">
        <v>20065</v>
      </c>
    </row>
    <row r="1555" spans="1:33" hidden="1" x14ac:dyDescent="0.25">
      <c r="A1555" t="s">
        <v>1723</v>
      </c>
      <c r="B1555" t="s">
        <v>697</v>
      </c>
      <c r="C1555" t="s">
        <v>163</v>
      </c>
      <c r="D1555" t="s">
        <v>1117</v>
      </c>
      <c r="E1555">
        <v>1986</v>
      </c>
      <c r="F1555" t="s">
        <v>697</v>
      </c>
      <c r="G1555" t="s">
        <v>846</v>
      </c>
      <c r="H1555" t="s">
        <v>2445</v>
      </c>
      <c r="I1555" t="s">
        <v>2446</v>
      </c>
      <c r="J1555" t="s">
        <v>1120</v>
      </c>
      <c r="K1555" t="s">
        <v>1121</v>
      </c>
      <c r="L1555" t="s">
        <v>4289</v>
      </c>
      <c r="M1555" t="s">
        <v>697</v>
      </c>
      <c r="N1555" t="s">
        <v>2445</v>
      </c>
      <c r="O1555" t="s">
        <v>2446</v>
      </c>
      <c r="P1555" t="s">
        <v>1002</v>
      </c>
      <c r="Q1555" t="s">
        <v>4542</v>
      </c>
      <c r="R1555">
        <v>1987</v>
      </c>
      <c r="S1555" t="s">
        <v>4531</v>
      </c>
      <c r="T1555" t="s">
        <v>2483</v>
      </c>
      <c r="U1555">
        <v>8.1</v>
      </c>
      <c r="V1555" t="s">
        <v>3591</v>
      </c>
      <c r="W1555" t="s">
        <v>1127</v>
      </c>
      <c r="X1555" t="s">
        <v>4536</v>
      </c>
      <c r="Y1555">
        <v>1</v>
      </c>
      <c r="Z1555" t="s">
        <v>1132</v>
      </c>
      <c r="AA1555">
        <v>18814</v>
      </c>
      <c r="AB1555">
        <v>96</v>
      </c>
      <c r="AD1555">
        <v>0</v>
      </c>
      <c r="AE1555">
        <v>0</v>
      </c>
      <c r="AG1555">
        <v>18910</v>
      </c>
    </row>
    <row r="1556" spans="1:33" hidden="1" x14ac:dyDescent="0.25">
      <c r="A1556" t="s">
        <v>1723</v>
      </c>
      <c r="B1556" t="s">
        <v>697</v>
      </c>
      <c r="C1556" t="s">
        <v>163</v>
      </c>
      <c r="D1556" t="s">
        <v>1117</v>
      </c>
      <c r="E1556">
        <v>1986</v>
      </c>
      <c r="F1556" t="s">
        <v>697</v>
      </c>
      <c r="G1556" t="s">
        <v>846</v>
      </c>
      <c r="H1556" t="s">
        <v>2445</v>
      </c>
      <c r="I1556" t="s">
        <v>2446</v>
      </c>
      <c r="J1556" t="s">
        <v>1120</v>
      </c>
      <c r="K1556" t="s">
        <v>1121</v>
      </c>
      <c r="L1556" t="s">
        <v>4289</v>
      </c>
      <c r="M1556" t="s">
        <v>697</v>
      </c>
      <c r="N1556" t="s">
        <v>2445</v>
      </c>
      <c r="O1556" t="s">
        <v>2446</v>
      </c>
      <c r="P1556" t="s">
        <v>1002</v>
      </c>
      <c r="Q1556" t="s">
        <v>4543</v>
      </c>
      <c r="R1556">
        <v>1987</v>
      </c>
      <c r="S1556" t="s">
        <v>4531</v>
      </c>
      <c r="T1556" t="s">
        <v>2483</v>
      </c>
      <c r="U1556">
        <v>8.1</v>
      </c>
      <c r="V1556" t="s">
        <v>3591</v>
      </c>
      <c r="W1556" t="s">
        <v>1127</v>
      </c>
      <c r="X1556" t="s">
        <v>4536</v>
      </c>
      <c r="Y1556">
        <v>1</v>
      </c>
      <c r="Z1556" t="s">
        <v>1132</v>
      </c>
      <c r="AA1556">
        <v>19990</v>
      </c>
      <c r="AB1556">
        <v>102</v>
      </c>
      <c r="AD1556">
        <v>0</v>
      </c>
      <c r="AE1556">
        <v>0</v>
      </c>
      <c r="AG1556">
        <v>20092</v>
      </c>
    </row>
    <row r="1557" spans="1:33" hidden="1" x14ac:dyDescent="0.25">
      <c r="A1557" t="s">
        <v>1723</v>
      </c>
      <c r="B1557" t="s">
        <v>697</v>
      </c>
      <c r="C1557" t="s">
        <v>163</v>
      </c>
      <c r="D1557" t="s">
        <v>1117</v>
      </c>
      <c r="E1557">
        <v>1986</v>
      </c>
      <c r="F1557" t="s">
        <v>697</v>
      </c>
      <c r="G1557" t="s">
        <v>846</v>
      </c>
      <c r="H1557" t="s">
        <v>2445</v>
      </c>
      <c r="I1557" t="s">
        <v>2446</v>
      </c>
      <c r="J1557" t="s">
        <v>1120</v>
      </c>
      <c r="K1557" t="s">
        <v>1121</v>
      </c>
      <c r="L1557" t="s">
        <v>4289</v>
      </c>
      <c r="M1557" t="s">
        <v>697</v>
      </c>
      <c r="N1557" t="s">
        <v>2445</v>
      </c>
      <c r="O1557" t="s">
        <v>2446</v>
      </c>
      <c r="P1557" t="s">
        <v>1002</v>
      </c>
      <c r="Q1557" t="s">
        <v>4544</v>
      </c>
      <c r="R1557">
        <v>1987</v>
      </c>
      <c r="S1557" t="s">
        <v>4531</v>
      </c>
      <c r="T1557" t="s">
        <v>2483</v>
      </c>
      <c r="U1557">
        <v>8.1</v>
      </c>
      <c r="V1557" t="s">
        <v>3591</v>
      </c>
      <c r="W1557" t="s">
        <v>1127</v>
      </c>
      <c r="X1557" t="s">
        <v>4536</v>
      </c>
      <c r="Y1557">
        <v>1</v>
      </c>
      <c r="Z1557" t="s">
        <v>1132</v>
      </c>
      <c r="AA1557">
        <v>20790</v>
      </c>
      <c r="AB1557">
        <v>107</v>
      </c>
      <c r="AD1557">
        <v>0</v>
      </c>
      <c r="AE1557">
        <v>0</v>
      </c>
      <c r="AG1557">
        <v>20897</v>
      </c>
    </row>
    <row r="1558" spans="1:33" hidden="1" x14ac:dyDescent="0.25">
      <c r="A1558" t="s">
        <v>1723</v>
      </c>
      <c r="B1558" t="s">
        <v>697</v>
      </c>
      <c r="C1558" t="s">
        <v>163</v>
      </c>
      <c r="D1558" t="s">
        <v>1117</v>
      </c>
      <c r="E1558">
        <v>1986</v>
      </c>
      <c r="F1558" t="s">
        <v>697</v>
      </c>
      <c r="G1558" t="s">
        <v>846</v>
      </c>
      <c r="H1558" t="s">
        <v>2445</v>
      </c>
      <c r="I1558" t="s">
        <v>2446</v>
      </c>
      <c r="J1558" t="s">
        <v>1120</v>
      </c>
      <c r="K1558" t="s">
        <v>1121</v>
      </c>
      <c r="L1558" t="s">
        <v>4289</v>
      </c>
      <c r="M1558" t="s">
        <v>697</v>
      </c>
      <c r="N1558" t="s">
        <v>2445</v>
      </c>
      <c r="O1558" t="s">
        <v>2446</v>
      </c>
      <c r="P1558" t="s">
        <v>1002</v>
      </c>
      <c r="Q1558" t="s">
        <v>4545</v>
      </c>
      <c r="R1558">
        <v>1987</v>
      </c>
      <c r="S1558" t="s">
        <v>4531</v>
      </c>
      <c r="T1558" t="s">
        <v>2483</v>
      </c>
      <c r="U1558">
        <v>8.1</v>
      </c>
      <c r="V1558" t="s">
        <v>3591</v>
      </c>
      <c r="W1558" t="s">
        <v>1127</v>
      </c>
      <c r="X1558" t="s">
        <v>4536</v>
      </c>
      <c r="Y1558">
        <v>1</v>
      </c>
      <c r="Z1558" t="s">
        <v>1132</v>
      </c>
      <c r="AA1558">
        <v>21154</v>
      </c>
      <c r="AB1558">
        <v>242</v>
      </c>
      <c r="AD1558">
        <v>0</v>
      </c>
      <c r="AE1558">
        <v>0</v>
      </c>
      <c r="AG1558">
        <v>21396</v>
      </c>
    </row>
    <row r="1559" spans="1:33" hidden="1" x14ac:dyDescent="0.25">
      <c r="A1559" t="s">
        <v>1723</v>
      </c>
      <c r="B1559" t="s">
        <v>697</v>
      </c>
      <c r="C1559" t="s">
        <v>163</v>
      </c>
      <c r="D1559" t="s">
        <v>1117</v>
      </c>
      <c r="E1559">
        <v>1986</v>
      </c>
      <c r="F1559" t="s">
        <v>697</v>
      </c>
      <c r="G1559" t="s">
        <v>846</v>
      </c>
      <c r="H1559" t="s">
        <v>2445</v>
      </c>
      <c r="I1559" t="s">
        <v>2446</v>
      </c>
      <c r="J1559" t="s">
        <v>1120</v>
      </c>
      <c r="K1559" t="s">
        <v>1121</v>
      </c>
      <c r="L1559" t="s">
        <v>4289</v>
      </c>
      <c r="M1559" t="s">
        <v>697</v>
      </c>
      <c r="N1559" t="s">
        <v>2445</v>
      </c>
      <c r="O1559" t="s">
        <v>2446</v>
      </c>
      <c r="P1559" t="s">
        <v>1002</v>
      </c>
      <c r="Q1559" t="s">
        <v>4546</v>
      </c>
      <c r="R1559">
        <v>1987</v>
      </c>
      <c r="S1559" t="s">
        <v>4531</v>
      </c>
      <c r="T1559" t="s">
        <v>2483</v>
      </c>
      <c r="U1559">
        <v>8.1</v>
      </c>
      <c r="V1559" t="s">
        <v>3591</v>
      </c>
      <c r="W1559" t="s">
        <v>1127</v>
      </c>
      <c r="X1559" t="s">
        <v>4536</v>
      </c>
      <c r="Y1559">
        <v>1</v>
      </c>
      <c r="Z1559" t="s">
        <v>1132</v>
      </c>
      <c r="AA1559">
        <v>16952</v>
      </c>
      <c r="AB1559">
        <v>194</v>
      </c>
      <c r="AD1559">
        <v>0</v>
      </c>
      <c r="AE1559">
        <v>0</v>
      </c>
      <c r="AG1559">
        <v>17146</v>
      </c>
    </row>
    <row r="1560" spans="1:33" hidden="1" x14ac:dyDescent="0.25">
      <c r="A1560" t="s">
        <v>1723</v>
      </c>
      <c r="B1560" t="s">
        <v>697</v>
      </c>
      <c r="C1560" t="s">
        <v>163</v>
      </c>
      <c r="D1560" t="s">
        <v>1117</v>
      </c>
      <c r="E1560">
        <v>1986</v>
      </c>
      <c r="F1560" t="s">
        <v>697</v>
      </c>
      <c r="G1560" t="s">
        <v>846</v>
      </c>
      <c r="H1560" t="s">
        <v>2445</v>
      </c>
      <c r="I1560" t="s">
        <v>2446</v>
      </c>
      <c r="J1560" t="s">
        <v>1120</v>
      </c>
      <c r="K1560" t="s">
        <v>1121</v>
      </c>
      <c r="L1560" t="s">
        <v>4289</v>
      </c>
      <c r="M1560" t="s">
        <v>697</v>
      </c>
      <c r="N1560" t="s">
        <v>2445</v>
      </c>
      <c r="O1560" t="s">
        <v>2446</v>
      </c>
      <c r="P1560" t="s">
        <v>1002</v>
      </c>
      <c r="Q1560" t="s">
        <v>4547</v>
      </c>
      <c r="R1560">
        <v>1987</v>
      </c>
      <c r="S1560" t="s">
        <v>4531</v>
      </c>
      <c r="T1560" t="s">
        <v>2483</v>
      </c>
      <c r="U1560">
        <v>8.1</v>
      </c>
      <c r="V1560" t="s">
        <v>3591</v>
      </c>
      <c r="W1560" t="s">
        <v>1127</v>
      </c>
      <c r="X1560" t="s">
        <v>4536</v>
      </c>
      <c r="Y1560">
        <v>1</v>
      </c>
      <c r="Z1560" t="s">
        <v>1132</v>
      </c>
      <c r="AA1560">
        <v>20840</v>
      </c>
      <c r="AB1560">
        <v>238</v>
      </c>
      <c r="AD1560">
        <v>0</v>
      </c>
      <c r="AE1560">
        <v>0</v>
      </c>
      <c r="AG1560">
        <v>21078</v>
      </c>
    </row>
    <row r="1561" spans="1:33" hidden="1" x14ac:dyDescent="0.25">
      <c r="A1561" t="s">
        <v>1723</v>
      </c>
      <c r="B1561" t="s">
        <v>697</v>
      </c>
      <c r="C1561" t="s">
        <v>163</v>
      </c>
      <c r="D1561" t="s">
        <v>1117</v>
      </c>
      <c r="E1561">
        <v>1986</v>
      </c>
      <c r="F1561" t="s">
        <v>697</v>
      </c>
      <c r="G1561" t="s">
        <v>846</v>
      </c>
      <c r="H1561" t="s">
        <v>2445</v>
      </c>
      <c r="I1561" t="s">
        <v>2446</v>
      </c>
      <c r="J1561" t="s">
        <v>1120</v>
      </c>
      <c r="K1561" t="s">
        <v>1121</v>
      </c>
      <c r="L1561" t="s">
        <v>4289</v>
      </c>
      <c r="M1561" t="s">
        <v>697</v>
      </c>
      <c r="N1561" t="s">
        <v>2445</v>
      </c>
      <c r="O1561" t="s">
        <v>2446</v>
      </c>
      <c r="P1561" t="s">
        <v>996</v>
      </c>
      <c r="Q1561" t="s">
        <v>4548</v>
      </c>
      <c r="R1561">
        <v>1987</v>
      </c>
      <c r="S1561" t="s">
        <v>1223</v>
      </c>
      <c r="T1561" t="s">
        <v>4531</v>
      </c>
      <c r="U1561">
        <v>3</v>
      </c>
      <c r="V1561" t="s">
        <v>1138</v>
      </c>
      <c r="W1561" t="s">
        <v>1127</v>
      </c>
      <c r="Y1561">
        <v>1</v>
      </c>
      <c r="AA1561">
        <v>0</v>
      </c>
      <c r="AB1561">
        <v>0</v>
      </c>
      <c r="AD1561">
        <v>0</v>
      </c>
      <c r="AE1561">
        <v>0</v>
      </c>
      <c r="AF1561">
        <v>102793</v>
      </c>
      <c r="AG1561">
        <v>102793</v>
      </c>
    </row>
    <row r="1562" spans="1:33" hidden="1" x14ac:dyDescent="0.25">
      <c r="A1562" t="s">
        <v>1723</v>
      </c>
      <c r="B1562" t="s">
        <v>697</v>
      </c>
      <c r="C1562" t="s">
        <v>163</v>
      </c>
      <c r="D1562" t="s">
        <v>1117</v>
      </c>
      <c r="E1562">
        <v>1987</v>
      </c>
      <c r="F1562" t="s">
        <v>694</v>
      </c>
      <c r="G1562" t="s">
        <v>846</v>
      </c>
      <c r="H1562" t="s">
        <v>2445</v>
      </c>
      <c r="I1562" t="s">
        <v>2446</v>
      </c>
      <c r="J1562" t="s">
        <v>1120</v>
      </c>
      <c r="K1562" t="s">
        <v>1121</v>
      </c>
      <c r="L1562" t="s">
        <v>4289</v>
      </c>
      <c r="M1562" t="s">
        <v>694</v>
      </c>
      <c r="N1562" t="s">
        <v>2445</v>
      </c>
      <c r="O1562" t="s">
        <v>2446</v>
      </c>
      <c r="P1562" t="s">
        <v>996</v>
      </c>
      <c r="Q1562" t="s">
        <v>4549</v>
      </c>
      <c r="R1562">
        <v>1988</v>
      </c>
      <c r="S1562" t="s">
        <v>1799</v>
      </c>
      <c r="T1562" t="s">
        <v>1796</v>
      </c>
      <c r="U1562">
        <v>3.3</v>
      </c>
      <c r="V1562" t="s">
        <v>1126</v>
      </c>
      <c r="W1562" t="s">
        <v>1127</v>
      </c>
      <c r="Y1562">
        <v>1</v>
      </c>
      <c r="AA1562">
        <v>0</v>
      </c>
      <c r="AB1562">
        <v>0</v>
      </c>
      <c r="AD1562">
        <v>0</v>
      </c>
      <c r="AE1562">
        <v>0</v>
      </c>
      <c r="AF1562">
        <v>416768</v>
      </c>
      <c r="AG1562">
        <v>416768</v>
      </c>
    </row>
    <row r="1563" spans="1:33" hidden="1" x14ac:dyDescent="0.25">
      <c r="A1563" t="s">
        <v>1723</v>
      </c>
      <c r="B1563" t="s">
        <v>697</v>
      </c>
      <c r="C1563" t="s">
        <v>163</v>
      </c>
      <c r="D1563" t="s">
        <v>1117</v>
      </c>
      <c r="E1563">
        <v>1987</v>
      </c>
      <c r="F1563" t="s">
        <v>697</v>
      </c>
      <c r="G1563" t="s">
        <v>846</v>
      </c>
      <c r="H1563" t="s">
        <v>2445</v>
      </c>
      <c r="I1563" t="s">
        <v>2446</v>
      </c>
      <c r="J1563" t="s">
        <v>1120</v>
      </c>
      <c r="K1563" t="s">
        <v>1121</v>
      </c>
      <c r="L1563" t="s">
        <v>4289</v>
      </c>
      <c r="M1563" t="s">
        <v>862</v>
      </c>
      <c r="P1563" t="s">
        <v>1002</v>
      </c>
      <c r="Q1563" t="s">
        <v>4550</v>
      </c>
      <c r="R1563">
        <v>1988</v>
      </c>
      <c r="S1563" t="s">
        <v>4551</v>
      </c>
      <c r="T1563" t="s">
        <v>4552</v>
      </c>
      <c r="U1563">
        <v>5.8</v>
      </c>
      <c r="V1563" t="s">
        <v>1138</v>
      </c>
      <c r="W1563" t="s">
        <v>1153</v>
      </c>
      <c r="X1563" t="s">
        <v>4553</v>
      </c>
      <c r="Y1563">
        <v>1</v>
      </c>
      <c r="Z1563" t="s">
        <v>1132</v>
      </c>
      <c r="AA1563">
        <v>24691</v>
      </c>
      <c r="AB1563">
        <v>0</v>
      </c>
      <c r="AD1563">
        <v>0</v>
      </c>
      <c r="AE1563">
        <v>0</v>
      </c>
      <c r="AG1563">
        <v>24691</v>
      </c>
    </row>
    <row r="1564" spans="1:33" hidden="1" x14ac:dyDescent="0.25">
      <c r="A1564" t="s">
        <v>1723</v>
      </c>
      <c r="B1564" t="s">
        <v>697</v>
      </c>
      <c r="C1564" t="s">
        <v>163</v>
      </c>
      <c r="D1564" t="s">
        <v>1117</v>
      </c>
      <c r="E1564">
        <v>1987</v>
      </c>
      <c r="F1564" t="s">
        <v>697</v>
      </c>
      <c r="G1564" t="s">
        <v>846</v>
      </c>
      <c r="H1564" t="s">
        <v>2445</v>
      </c>
      <c r="I1564" t="s">
        <v>2446</v>
      </c>
      <c r="J1564" t="s">
        <v>1120</v>
      </c>
      <c r="K1564" t="s">
        <v>1121</v>
      </c>
      <c r="L1564" t="s">
        <v>4289</v>
      </c>
      <c r="M1564" t="s">
        <v>862</v>
      </c>
      <c r="P1564" t="s">
        <v>1002</v>
      </c>
      <c r="Q1564" t="s">
        <v>4554</v>
      </c>
      <c r="R1564">
        <v>1988</v>
      </c>
      <c r="S1564" t="s">
        <v>4551</v>
      </c>
      <c r="T1564" t="s">
        <v>4552</v>
      </c>
      <c r="U1564">
        <v>5.8</v>
      </c>
      <c r="V1564" t="s">
        <v>1138</v>
      </c>
      <c r="W1564" t="s">
        <v>1153</v>
      </c>
      <c r="X1564" t="s">
        <v>4553</v>
      </c>
      <c r="Y1564">
        <v>1</v>
      </c>
      <c r="Z1564" t="s">
        <v>1132</v>
      </c>
      <c r="AA1564">
        <v>26264</v>
      </c>
      <c r="AB1564">
        <v>0</v>
      </c>
      <c r="AD1564">
        <v>0</v>
      </c>
      <c r="AE1564">
        <v>0</v>
      </c>
      <c r="AG1564">
        <v>26264</v>
      </c>
    </row>
    <row r="1565" spans="1:33" hidden="1" x14ac:dyDescent="0.25">
      <c r="A1565" t="s">
        <v>1723</v>
      </c>
      <c r="B1565" t="s">
        <v>697</v>
      </c>
      <c r="C1565" t="s">
        <v>163</v>
      </c>
      <c r="D1565" t="s">
        <v>1117</v>
      </c>
      <c r="E1565">
        <v>1987</v>
      </c>
      <c r="F1565" t="s">
        <v>697</v>
      </c>
      <c r="G1565" t="s">
        <v>846</v>
      </c>
      <c r="H1565" t="s">
        <v>2445</v>
      </c>
      <c r="I1565" t="s">
        <v>2446</v>
      </c>
      <c r="J1565" t="s">
        <v>1120</v>
      </c>
      <c r="K1565" t="s">
        <v>1121</v>
      </c>
      <c r="L1565" t="s">
        <v>4555</v>
      </c>
      <c r="M1565" t="s">
        <v>863</v>
      </c>
      <c r="P1565" t="s">
        <v>1083</v>
      </c>
      <c r="Q1565" t="s">
        <v>4556</v>
      </c>
      <c r="R1565">
        <v>1988</v>
      </c>
      <c r="S1565" t="s">
        <v>4557</v>
      </c>
      <c r="T1565" t="s">
        <v>4552</v>
      </c>
      <c r="U1565">
        <v>5.9</v>
      </c>
      <c r="V1565" t="s">
        <v>1138</v>
      </c>
      <c r="W1565" t="s">
        <v>1153</v>
      </c>
      <c r="X1565" t="s">
        <v>4558</v>
      </c>
      <c r="Y1565">
        <v>1</v>
      </c>
      <c r="Z1565" t="s">
        <v>1132</v>
      </c>
      <c r="AA1565">
        <v>27033</v>
      </c>
      <c r="AB1565">
        <v>413</v>
      </c>
      <c r="AD1565">
        <v>0</v>
      </c>
      <c r="AE1565">
        <v>0</v>
      </c>
      <c r="AG1565">
        <v>27446</v>
      </c>
    </row>
    <row r="1566" spans="1:33" hidden="1" x14ac:dyDescent="0.25">
      <c r="A1566" t="s">
        <v>1723</v>
      </c>
      <c r="B1566" t="s">
        <v>697</v>
      </c>
      <c r="C1566" t="s">
        <v>163</v>
      </c>
      <c r="D1566" t="s">
        <v>1117</v>
      </c>
      <c r="E1566">
        <v>1987</v>
      </c>
      <c r="F1566" t="s">
        <v>697</v>
      </c>
      <c r="G1566" t="s">
        <v>846</v>
      </c>
      <c r="H1566" t="s">
        <v>2445</v>
      </c>
      <c r="I1566" t="s">
        <v>2446</v>
      </c>
      <c r="J1566" t="s">
        <v>1120</v>
      </c>
      <c r="K1566" t="s">
        <v>1121</v>
      </c>
      <c r="L1566" t="s">
        <v>4555</v>
      </c>
      <c r="M1566" t="s">
        <v>863</v>
      </c>
      <c r="P1566" t="s">
        <v>1083</v>
      </c>
      <c r="Q1566" t="s">
        <v>4559</v>
      </c>
      <c r="R1566">
        <v>1988</v>
      </c>
      <c r="S1566" t="s">
        <v>4557</v>
      </c>
      <c r="T1566" t="s">
        <v>4552</v>
      </c>
      <c r="U1566">
        <v>5.9</v>
      </c>
      <c r="V1566" t="s">
        <v>1138</v>
      </c>
      <c r="W1566" t="s">
        <v>1153</v>
      </c>
      <c r="X1566" t="s">
        <v>4560</v>
      </c>
      <c r="Y1566">
        <v>1</v>
      </c>
      <c r="Z1566" t="s">
        <v>1132</v>
      </c>
      <c r="AA1566">
        <v>24137</v>
      </c>
      <c r="AB1566">
        <v>369</v>
      </c>
      <c r="AD1566">
        <v>0</v>
      </c>
      <c r="AE1566">
        <v>0</v>
      </c>
      <c r="AG1566">
        <v>24506</v>
      </c>
    </row>
    <row r="1567" spans="1:33" hidden="1" x14ac:dyDescent="0.25">
      <c r="A1567" t="s">
        <v>1723</v>
      </c>
      <c r="B1567" t="s">
        <v>697</v>
      </c>
      <c r="C1567" t="s">
        <v>163</v>
      </c>
      <c r="D1567" t="s">
        <v>1117</v>
      </c>
      <c r="E1567">
        <v>1987</v>
      </c>
      <c r="F1567" t="s">
        <v>697</v>
      </c>
      <c r="G1567" t="s">
        <v>846</v>
      </c>
      <c r="H1567" t="s">
        <v>2445</v>
      </c>
      <c r="I1567" t="s">
        <v>2446</v>
      </c>
      <c r="J1567" t="s">
        <v>1120</v>
      </c>
      <c r="K1567" t="s">
        <v>1121</v>
      </c>
      <c r="L1567" t="s">
        <v>4289</v>
      </c>
      <c r="M1567" t="s">
        <v>697</v>
      </c>
      <c r="N1567" t="s">
        <v>2445</v>
      </c>
      <c r="O1567" t="s">
        <v>2446</v>
      </c>
      <c r="P1567" t="s">
        <v>1002</v>
      </c>
      <c r="Q1567" t="s">
        <v>4561</v>
      </c>
      <c r="R1567">
        <v>1988</v>
      </c>
      <c r="S1567" t="s">
        <v>4562</v>
      </c>
      <c r="T1567" t="s">
        <v>1230</v>
      </c>
      <c r="U1567">
        <v>5.5</v>
      </c>
      <c r="V1567" t="s">
        <v>1138</v>
      </c>
      <c r="W1567" t="s">
        <v>1127</v>
      </c>
      <c r="X1567" t="s">
        <v>4563</v>
      </c>
      <c r="Y1567">
        <v>1</v>
      </c>
      <c r="Z1567" t="s">
        <v>1132</v>
      </c>
      <c r="AA1567">
        <v>31137</v>
      </c>
      <c r="AB1567">
        <v>0</v>
      </c>
      <c r="AD1567">
        <v>0</v>
      </c>
      <c r="AE1567">
        <v>0</v>
      </c>
      <c r="AF1567">
        <v>322939</v>
      </c>
      <c r="AG1567">
        <v>354076</v>
      </c>
    </row>
    <row r="1568" spans="1:33" hidden="1" x14ac:dyDescent="0.25">
      <c r="A1568" t="s">
        <v>1723</v>
      </c>
      <c r="B1568" t="s">
        <v>697</v>
      </c>
      <c r="C1568" t="s">
        <v>163</v>
      </c>
      <c r="D1568" t="s">
        <v>1117</v>
      </c>
      <c r="E1568">
        <v>1987</v>
      </c>
      <c r="F1568" t="s">
        <v>697</v>
      </c>
      <c r="G1568" t="s">
        <v>846</v>
      </c>
      <c r="H1568" t="s">
        <v>2445</v>
      </c>
      <c r="I1568" t="s">
        <v>2446</v>
      </c>
      <c r="J1568" t="s">
        <v>1120</v>
      </c>
      <c r="K1568" t="s">
        <v>1121</v>
      </c>
      <c r="L1568" t="s">
        <v>4289</v>
      </c>
      <c r="M1568" t="s">
        <v>697</v>
      </c>
      <c r="N1568" t="s">
        <v>2445</v>
      </c>
      <c r="O1568" t="s">
        <v>2446</v>
      </c>
      <c r="P1568" t="s">
        <v>1002</v>
      </c>
      <c r="Q1568" t="s">
        <v>4564</v>
      </c>
      <c r="R1568">
        <v>1988</v>
      </c>
      <c r="S1568" t="s">
        <v>4562</v>
      </c>
      <c r="T1568" t="s">
        <v>1230</v>
      </c>
      <c r="U1568">
        <v>5.5</v>
      </c>
      <c r="V1568" t="s">
        <v>1138</v>
      </c>
      <c r="W1568" t="s">
        <v>1127</v>
      </c>
      <c r="X1568" t="s">
        <v>4563</v>
      </c>
      <c r="Y1568">
        <v>1</v>
      </c>
      <c r="Z1568" t="s">
        <v>1132</v>
      </c>
      <c r="AA1568">
        <v>29450</v>
      </c>
      <c r="AB1568">
        <v>0</v>
      </c>
      <c r="AD1568">
        <v>0</v>
      </c>
      <c r="AE1568">
        <v>0</v>
      </c>
      <c r="AF1568">
        <v>305443</v>
      </c>
      <c r="AG1568">
        <v>334893</v>
      </c>
    </row>
    <row r="1569" spans="1:33" hidden="1" x14ac:dyDescent="0.25">
      <c r="A1569" t="s">
        <v>1723</v>
      </c>
      <c r="B1569" t="s">
        <v>697</v>
      </c>
      <c r="C1569" t="s">
        <v>163</v>
      </c>
      <c r="D1569" t="s">
        <v>1117</v>
      </c>
      <c r="E1569">
        <v>1987</v>
      </c>
      <c r="F1569" t="s">
        <v>697</v>
      </c>
      <c r="G1569" t="s">
        <v>846</v>
      </c>
      <c r="H1569" t="s">
        <v>2445</v>
      </c>
      <c r="I1569" t="s">
        <v>2446</v>
      </c>
      <c r="J1569" t="s">
        <v>1120</v>
      </c>
      <c r="K1569" t="s">
        <v>1121</v>
      </c>
      <c r="L1569" t="s">
        <v>4289</v>
      </c>
      <c r="M1569" t="s">
        <v>697</v>
      </c>
      <c r="N1569" t="s">
        <v>2445</v>
      </c>
      <c r="O1569" t="s">
        <v>2446</v>
      </c>
      <c r="P1569" t="s">
        <v>1002</v>
      </c>
      <c r="Q1569" t="s">
        <v>4565</v>
      </c>
      <c r="R1569">
        <v>1988</v>
      </c>
      <c r="S1569" t="s">
        <v>4562</v>
      </c>
      <c r="T1569" t="s">
        <v>1230</v>
      </c>
      <c r="U1569">
        <v>5.4</v>
      </c>
      <c r="V1569" t="s">
        <v>1138</v>
      </c>
      <c r="W1569" t="s">
        <v>1127</v>
      </c>
      <c r="X1569" t="s">
        <v>4566</v>
      </c>
      <c r="Y1569">
        <v>1</v>
      </c>
      <c r="Z1569" t="s">
        <v>1132</v>
      </c>
      <c r="AA1569">
        <v>31791</v>
      </c>
      <c r="AB1569">
        <v>0</v>
      </c>
      <c r="AD1569">
        <v>0</v>
      </c>
      <c r="AE1569">
        <v>0</v>
      </c>
      <c r="AG1569">
        <v>31791</v>
      </c>
    </row>
    <row r="1570" spans="1:33" hidden="1" x14ac:dyDescent="0.25">
      <c r="A1570" t="s">
        <v>1723</v>
      </c>
      <c r="B1570" t="s">
        <v>697</v>
      </c>
      <c r="C1570" t="s">
        <v>163</v>
      </c>
      <c r="D1570" t="s">
        <v>1117</v>
      </c>
      <c r="E1570">
        <v>1987</v>
      </c>
      <c r="F1570" t="s">
        <v>697</v>
      </c>
      <c r="G1570" t="s">
        <v>846</v>
      </c>
      <c r="H1570" t="s">
        <v>2445</v>
      </c>
      <c r="I1570" t="s">
        <v>2446</v>
      </c>
      <c r="J1570" t="s">
        <v>1120</v>
      </c>
      <c r="K1570" t="s">
        <v>1121</v>
      </c>
      <c r="L1570" t="s">
        <v>4289</v>
      </c>
      <c r="M1570" t="s">
        <v>697</v>
      </c>
      <c r="N1570" t="s">
        <v>2445</v>
      </c>
      <c r="O1570" t="s">
        <v>2446</v>
      </c>
      <c r="P1570" t="s">
        <v>1002</v>
      </c>
      <c r="Q1570" t="s">
        <v>4567</v>
      </c>
      <c r="R1570">
        <v>1988</v>
      </c>
      <c r="S1570" t="s">
        <v>4562</v>
      </c>
      <c r="T1570" t="s">
        <v>1230</v>
      </c>
      <c r="U1570">
        <v>5.4</v>
      </c>
      <c r="V1570" t="s">
        <v>1138</v>
      </c>
      <c r="W1570" t="s">
        <v>1127</v>
      </c>
      <c r="X1570" t="s">
        <v>4566</v>
      </c>
      <c r="Y1570">
        <v>1</v>
      </c>
      <c r="Z1570" t="s">
        <v>1132</v>
      </c>
      <c r="AA1570">
        <v>28912</v>
      </c>
      <c r="AB1570">
        <v>0</v>
      </c>
      <c r="AD1570">
        <v>0</v>
      </c>
      <c r="AE1570">
        <v>0</v>
      </c>
      <c r="AG1570">
        <v>28912</v>
      </c>
    </row>
    <row r="1571" spans="1:33" hidden="1" x14ac:dyDescent="0.25">
      <c r="A1571" t="s">
        <v>1723</v>
      </c>
      <c r="B1571" t="s">
        <v>697</v>
      </c>
      <c r="C1571" t="s">
        <v>163</v>
      </c>
      <c r="D1571" t="s">
        <v>1117</v>
      </c>
      <c r="E1571">
        <v>1987</v>
      </c>
      <c r="F1571" t="s">
        <v>697</v>
      </c>
      <c r="G1571" t="s">
        <v>846</v>
      </c>
      <c r="H1571" t="s">
        <v>2445</v>
      </c>
      <c r="I1571" t="s">
        <v>2446</v>
      </c>
      <c r="J1571" t="s">
        <v>1120</v>
      </c>
      <c r="K1571" t="s">
        <v>1121</v>
      </c>
      <c r="L1571" t="s">
        <v>4289</v>
      </c>
      <c r="M1571" t="s">
        <v>697</v>
      </c>
      <c r="N1571" t="s">
        <v>2445</v>
      </c>
      <c r="O1571" t="s">
        <v>2446</v>
      </c>
      <c r="P1571" t="s">
        <v>1002</v>
      </c>
      <c r="Q1571" t="s">
        <v>4568</v>
      </c>
      <c r="R1571">
        <v>1988</v>
      </c>
      <c r="S1571" t="s">
        <v>4562</v>
      </c>
      <c r="T1571" t="s">
        <v>1230</v>
      </c>
      <c r="U1571">
        <v>5.2</v>
      </c>
      <c r="V1571" t="s">
        <v>1138</v>
      </c>
      <c r="W1571" t="s">
        <v>1127</v>
      </c>
      <c r="X1571" t="s">
        <v>4569</v>
      </c>
      <c r="Y1571">
        <v>1</v>
      </c>
      <c r="Z1571" t="s">
        <v>1132</v>
      </c>
      <c r="AA1571">
        <v>29111</v>
      </c>
      <c r="AB1571">
        <v>0</v>
      </c>
      <c r="AD1571">
        <v>0</v>
      </c>
      <c r="AE1571">
        <v>0</v>
      </c>
      <c r="AG1571">
        <v>29111</v>
      </c>
    </row>
    <row r="1572" spans="1:33" hidden="1" x14ac:dyDescent="0.25">
      <c r="A1572" t="s">
        <v>1723</v>
      </c>
      <c r="B1572" t="s">
        <v>697</v>
      </c>
      <c r="C1572" t="s">
        <v>163</v>
      </c>
      <c r="D1572" t="s">
        <v>1117</v>
      </c>
      <c r="E1572">
        <v>1987</v>
      </c>
      <c r="F1572" t="s">
        <v>697</v>
      </c>
      <c r="G1572" t="s">
        <v>846</v>
      </c>
      <c r="H1572" t="s">
        <v>2445</v>
      </c>
      <c r="I1572" t="s">
        <v>2446</v>
      </c>
      <c r="J1572" t="s">
        <v>1120</v>
      </c>
      <c r="K1572" t="s">
        <v>1121</v>
      </c>
      <c r="L1572" t="s">
        <v>4289</v>
      </c>
      <c r="M1572" t="s">
        <v>697</v>
      </c>
      <c r="N1572" t="s">
        <v>2445</v>
      </c>
      <c r="O1572" t="s">
        <v>2446</v>
      </c>
      <c r="P1572" t="s">
        <v>1002</v>
      </c>
      <c r="Q1572" t="s">
        <v>4570</v>
      </c>
      <c r="R1572">
        <v>1988</v>
      </c>
      <c r="S1572" t="s">
        <v>4562</v>
      </c>
      <c r="T1572" t="s">
        <v>1230</v>
      </c>
      <c r="U1572">
        <v>5.2</v>
      </c>
      <c r="V1572" t="s">
        <v>1138</v>
      </c>
      <c r="W1572" t="s">
        <v>1127</v>
      </c>
      <c r="X1572" t="s">
        <v>4569</v>
      </c>
      <c r="Y1572">
        <v>1</v>
      </c>
      <c r="Z1572" t="s">
        <v>1132</v>
      </c>
      <c r="AA1572">
        <v>32201</v>
      </c>
      <c r="AB1572">
        <v>0</v>
      </c>
      <c r="AD1572">
        <v>0</v>
      </c>
      <c r="AE1572">
        <v>0</v>
      </c>
      <c r="AG1572">
        <v>32201</v>
      </c>
    </row>
    <row r="1573" spans="1:33" hidden="1" x14ac:dyDescent="0.25">
      <c r="A1573" t="s">
        <v>1723</v>
      </c>
      <c r="B1573" t="s">
        <v>697</v>
      </c>
      <c r="C1573" t="s">
        <v>163</v>
      </c>
      <c r="D1573" t="s">
        <v>1117</v>
      </c>
      <c r="E1573">
        <v>1987</v>
      </c>
      <c r="F1573" t="s">
        <v>697</v>
      </c>
      <c r="G1573" t="s">
        <v>846</v>
      </c>
      <c r="H1573" t="s">
        <v>2445</v>
      </c>
      <c r="I1573" t="s">
        <v>2446</v>
      </c>
      <c r="J1573" t="s">
        <v>1120</v>
      </c>
      <c r="K1573" t="s">
        <v>1121</v>
      </c>
      <c r="L1573" t="s">
        <v>4289</v>
      </c>
      <c r="M1573" t="s">
        <v>697</v>
      </c>
      <c r="N1573" t="s">
        <v>2445</v>
      </c>
      <c r="O1573" t="s">
        <v>2446</v>
      </c>
      <c r="P1573" t="s">
        <v>1002</v>
      </c>
      <c r="Q1573" t="s">
        <v>4571</v>
      </c>
      <c r="R1573">
        <v>1988</v>
      </c>
      <c r="S1573" t="s">
        <v>4562</v>
      </c>
      <c r="T1573" t="s">
        <v>1230</v>
      </c>
      <c r="U1573">
        <v>5.7</v>
      </c>
      <c r="V1573" t="s">
        <v>1138</v>
      </c>
      <c r="W1573" t="s">
        <v>1127</v>
      </c>
      <c r="X1573" t="s">
        <v>4572</v>
      </c>
      <c r="Y1573">
        <v>1</v>
      </c>
      <c r="Z1573" t="s">
        <v>1132</v>
      </c>
      <c r="AA1573">
        <v>29554</v>
      </c>
      <c r="AB1573">
        <v>140</v>
      </c>
      <c r="AD1573">
        <v>0</v>
      </c>
      <c r="AE1573">
        <v>0</v>
      </c>
      <c r="AF1573">
        <v>306522</v>
      </c>
      <c r="AG1573">
        <v>336216</v>
      </c>
    </row>
    <row r="1574" spans="1:33" hidden="1" x14ac:dyDescent="0.25">
      <c r="A1574" t="s">
        <v>1723</v>
      </c>
      <c r="B1574" t="s">
        <v>697</v>
      </c>
      <c r="C1574" t="s">
        <v>163</v>
      </c>
      <c r="D1574" t="s">
        <v>1117</v>
      </c>
      <c r="E1574">
        <v>1987</v>
      </c>
      <c r="F1574" t="s">
        <v>697</v>
      </c>
      <c r="G1574" t="s">
        <v>846</v>
      </c>
      <c r="H1574" t="s">
        <v>2445</v>
      </c>
      <c r="I1574" t="s">
        <v>2446</v>
      </c>
      <c r="J1574" t="s">
        <v>1120</v>
      </c>
      <c r="K1574" t="s">
        <v>1121</v>
      </c>
      <c r="L1574" t="s">
        <v>4289</v>
      </c>
      <c r="M1574" t="s">
        <v>697</v>
      </c>
      <c r="N1574" t="s">
        <v>2445</v>
      </c>
      <c r="O1574" t="s">
        <v>2446</v>
      </c>
      <c r="P1574" t="s">
        <v>1002</v>
      </c>
      <c r="Q1574" t="s">
        <v>4573</v>
      </c>
      <c r="R1574">
        <v>1988</v>
      </c>
      <c r="S1574" t="s">
        <v>4562</v>
      </c>
      <c r="T1574" t="s">
        <v>1230</v>
      </c>
      <c r="U1574">
        <v>5.7</v>
      </c>
      <c r="V1574" t="s">
        <v>1138</v>
      </c>
      <c r="W1574" t="s">
        <v>1127</v>
      </c>
      <c r="X1574" t="s">
        <v>4572</v>
      </c>
      <c r="Y1574">
        <v>1</v>
      </c>
      <c r="Z1574" t="s">
        <v>1132</v>
      </c>
      <c r="AA1574">
        <v>29060</v>
      </c>
      <c r="AB1574">
        <v>137</v>
      </c>
      <c r="AD1574">
        <v>0</v>
      </c>
      <c r="AE1574">
        <v>0</v>
      </c>
      <c r="AF1574">
        <v>301398</v>
      </c>
      <c r="AG1574">
        <v>330595</v>
      </c>
    </row>
    <row r="1575" spans="1:33" hidden="1" x14ac:dyDescent="0.25">
      <c r="A1575" t="s">
        <v>1723</v>
      </c>
      <c r="B1575" t="s">
        <v>697</v>
      </c>
      <c r="C1575" t="s">
        <v>163</v>
      </c>
      <c r="D1575" t="s">
        <v>1117</v>
      </c>
      <c r="E1575">
        <v>1987</v>
      </c>
      <c r="F1575" t="s">
        <v>697</v>
      </c>
      <c r="G1575" t="s">
        <v>846</v>
      </c>
      <c r="H1575" t="s">
        <v>2445</v>
      </c>
      <c r="I1575" t="s">
        <v>2446</v>
      </c>
      <c r="J1575" t="s">
        <v>1120</v>
      </c>
      <c r="K1575" t="s">
        <v>1121</v>
      </c>
      <c r="L1575" t="s">
        <v>4289</v>
      </c>
      <c r="M1575" t="s">
        <v>697</v>
      </c>
      <c r="N1575" t="s">
        <v>2445</v>
      </c>
      <c r="O1575" t="s">
        <v>2446</v>
      </c>
      <c r="P1575" t="s">
        <v>1002</v>
      </c>
      <c r="Q1575" t="s">
        <v>4574</v>
      </c>
      <c r="R1575">
        <v>1988</v>
      </c>
      <c r="S1575" t="s">
        <v>4562</v>
      </c>
      <c r="T1575" t="s">
        <v>1230</v>
      </c>
      <c r="U1575">
        <v>5.4</v>
      </c>
      <c r="V1575" t="s">
        <v>1126</v>
      </c>
      <c r="W1575" t="s">
        <v>1127</v>
      </c>
      <c r="X1575" t="s">
        <v>4575</v>
      </c>
      <c r="Y1575">
        <v>1</v>
      </c>
      <c r="Z1575" t="s">
        <v>1132</v>
      </c>
      <c r="AA1575">
        <v>27071</v>
      </c>
      <c r="AB1575">
        <v>0</v>
      </c>
      <c r="AD1575">
        <v>0</v>
      </c>
      <c r="AE1575">
        <v>0</v>
      </c>
      <c r="AF1575">
        <v>530793</v>
      </c>
      <c r="AG1575">
        <v>557864</v>
      </c>
    </row>
    <row r="1576" spans="1:33" hidden="1" x14ac:dyDescent="0.25">
      <c r="A1576" t="s">
        <v>1723</v>
      </c>
      <c r="B1576" t="s">
        <v>697</v>
      </c>
      <c r="C1576" t="s">
        <v>163</v>
      </c>
      <c r="D1576" t="s">
        <v>1117</v>
      </c>
      <c r="E1576">
        <v>1987</v>
      </c>
      <c r="F1576" t="s">
        <v>697</v>
      </c>
      <c r="G1576" t="s">
        <v>846</v>
      </c>
      <c r="H1576" t="s">
        <v>2445</v>
      </c>
      <c r="I1576" t="s">
        <v>2446</v>
      </c>
      <c r="J1576" t="s">
        <v>1120</v>
      </c>
      <c r="K1576" t="s">
        <v>1121</v>
      </c>
      <c r="L1576" t="s">
        <v>4289</v>
      </c>
      <c r="M1576" t="s">
        <v>697</v>
      </c>
      <c r="N1576" t="s">
        <v>2445</v>
      </c>
      <c r="O1576" t="s">
        <v>2446</v>
      </c>
      <c r="P1576" t="s">
        <v>1002</v>
      </c>
      <c r="Q1576" t="s">
        <v>4576</v>
      </c>
      <c r="R1576">
        <v>1988</v>
      </c>
      <c r="S1576" t="s">
        <v>4562</v>
      </c>
      <c r="T1576" t="s">
        <v>1230</v>
      </c>
      <c r="U1576">
        <v>5.4</v>
      </c>
      <c r="V1576" t="s">
        <v>1126</v>
      </c>
      <c r="W1576" t="s">
        <v>1127</v>
      </c>
      <c r="X1576" t="s">
        <v>4575</v>
      </c>
      <c r="Y1576">
        <v>1</v>
      </c>
      <c r="Z1576" t="s">
        <v>1132</v>
      </c>
      <c r="AA1576">
        <v>24270</v>
      </c>
      <c r="AB1576">
        <v>0</v>
      </c>
      <c r="AD1576">
        <v>0</v>
      </c>
      <c r="AE1576">
        <v>0</v>
      </c>
      <c r="AF1576">
        <v>475872</v>
      </c>
      <c r="AG1576">
        <v>500142</v>
      </c>
    </row>
    <row r="1577" spans="1:33" hidden="1" x14ac:dyDescent="0.25">
      <c r="A1577" t="s">
        <v>1723</v>
      </c>
      <c r="B1577" t="s">
        <v>697</v>
      </c>
      <c r="C1577" t="s">
        <v>163</v>
      </c>
      <c r="D1577" t="s">
        <v>1117</v>
      </c>
      <c r="E1577">
        <v>1987</v>
      </c>
      <c r="F1577" t="s">
        <v>697</v>
      </c>
      <c r="G1577" t="s">
        <v>846</v>
      </c>
      <c r="H1577" t="s">
        <v>2445</v>
      </c>
      <c r="I1577" t="s">
        <v>2446</v>
      </c>
      <c r="J1577" t="s">
        <v>1120</v>
      </c>
      <c r="K1577" t="s">
        <v>1121</v>
      </c>
      <c r="L1577" t="s">
        <v>4289</v>
      </c>
      <c r="M1577" t="s">
        <v>697</v>
      </c>
      <c r="N1577" t="s">
        <v>2445</v>
      </c>
      <c r="O1577" t="s">
        <v>2446</v>
      </c>
      <c r="P1577" t="s">
        <v>1002</v>
      </c>
      <c r="Q1577" t="s">
        <v>4577</v>
      </c>
      <c r="R1577">
        <v>1988</v>
      </c>
      <c r="S1577" t="s">
        <v>4578</v>
      </c>
      <c r="T1577" t="s">
        <v>1230</v>
      </c>
      <c r="U1577">
        <v>6.3</v>
      </c>
      <c r="V1577" t="s">
        <v>1126</v>
      </c>
      <c r="W1577" t="s">
        <v>1127</v>
      </c>
      <c r="X1577" t="s">
        <v>4579</v>
      </c>
      <c r="Y1577">
        <v>1</v>
      </c>
      <c r="Z1577" t="s">
        <v>1132</v>
      </c>
      <c r="AA1577">
        <v>25913</v>
      </c>
      <c r="AB1577">
        <v>22</v>
      </c>
      <c r="AD1577">
        <v>0</v>
      </c>
      <c r="AE1577">
        <v>0</v>
      </c>
      <c r="AF1577">
        <v>898563</v>
      </c>
      <c r="AG1577">
        <v>924498</v>
      </c>
    </row>
    <row r="1578" spans="1:33" hidden="1" x14ac:dyDescent="0.25">
      <c r="A1578" t="s">
        <v>1723</v>
      </c>
      <c r="B1578" t="s">
        <v>697</v>
      </c>
      <c r="C1578" t="s">
        <v>163</v>
      </c>
      <c r="D1578" t="s">
        <v>1117</v>
      </c>
      <c r="E1578">
        <v>1987</v>
      </c>
      <c r="F1578" t="s">
        <v>697</v>
      </c>
      <c r="G1578" t="s">
        <v>846</v>
      </c>
      <c r="H1578" t="s">
        <v>2445</v>
      </c>
      <c r="I1578" t="s">
        <v>2446</v>
      </c>
      <c r="J1578" t="s">
        <v>1120</v>
      </c>
      <c r="K1578" t="s">
        <v>1121</v>
      </c>
      <c r="L1578" t="s">
        <v>4289</v>
      </c>
      <c r="M1578" t="s">
        <v>697</v>
      </c>
      <c r="N1578" t="s">
        <v>2445</v>
      </c>
      <c r="O1578" t="s">
        <v>2446</v>
      </c>
      <c r="P1578" t="s">
        <v>1002</v>
      </c>
      <c r="Q1578" t="s">
        <v>4580</v>
      </c>
      <c r="R1578">
        <v>1988</v>
      </c>
      <c r="S1578" t="s">
        <v>4578</v>
      </c>
      <c r="T1578" t="s">
        <v>1230</v>
      </c>
      <c r="U1578">
        <v>6.3</v>
      </c>
      <c r="V1578" t="s">
        <v>1126</v>
      </c>
      <c r="W1578" t="s">
        <v>1127</v>
      </c>
      <c r="X1578" t="s">
        <v>4579</v>
      </c>
      <c r="Y1578">
        <v>1</v>
      </c>
      <c r="Z1578" t="s">
        <v>1132</v>
      </c>
      <c r="AA1578">
        <v>26354</v>
      </c>
      <c r="AB1578">
        <v>0</v>
      </c>
      <c r="AD1578">
        <v>0</v>
      </c>
      <c r="AE1578">
        <v>0</v>
      </c>
      <c r="AF1578">
        <v>904241</v>
      </c>
      <c r="AG1578">
        <v>930595</v>
      </c>
    </row>
    <row r="1579" spans="1:33" hidden="1" x14ac:dyDescent="0.25">
      <c r="A1579" t="s">
        <v>1723</v>
      </c>
      <c r="B1579" t="s">
        <v>697</v>
      </c>
      <c r="C1579" t="s">
        <v>163</v>
      </c>
      <c r="D1579" t="s">
        <v>1117</v>
      </c>
      <c r="E1579">
        <v>1987</v>
      </c>
      <c r="F1579" t="s">
        <v>697</v>
      </c>
      <c r="G1579" t="s">
        <v>846</v>
      </c>
      <c r="H1579" t="s">
        <v>2445</v>
      </c>
      <c r="I1579" t="s">
        <v>2446</v>
      </c>
      <c r="J1579" t="s">
        <v>1120</v>
      </c>
      <c r="K1579" t="s">
        <v>1121</v>
      </c>
      <c r="L1579" t="s">
        <v>4289</v>
      </c>
      <c r="M1579" t="s">
        <v>697</v>
      </c>
      <c r="N1579" t="s">
        <v>2445</v>
      </c>
      <c r="O1579" t="s">
        <v>2446</v>
      </c>
      <c r="P1579" t="s">
        <v>1002</v>
      </c>
      <c r="Q1579" t="s">
        <v>4581</v>
      </c>
      <c r="R1579">
        <v>1988</v>
      </c>
      <c r="S1579" t="s">
        <v>4578</v>
      </c>
      <c r="T1579" t="s">
        <v>1230</v>
      </c>
      <c r="U1579">
        <v>6.3</v>
      </c>
      <c r="V1579" t="s">
        <v>1126</v>
      </c>
      <c r="W1579" t="s">
        <v>1127</v>
      </c>
      <c r="X1579" t="s">
        <v>4579</v>
      </c>
      <c r="Y1579">
        <v>1</v>
      </c>
      <c r="Z1579" t="s">
        <v>1132</v>
      </c>
      <c r="AA1579">
        <v>24425</v>
      </c>
      <c r="AB1579">
        <v>0</v>
      </c>
      <c r="AD1579">
        <v>0</v>
      </c>
      <c r="AE1579">
        <v>0</v>
      </c>
      <c r="AF1579">
        <v>838738</v>
      </c>
      <c r="AG1579">
        <v>863163</v>
      </c>
    </row>
    <row r="1580" spans="1:33" hidden="1" x14ac:dyDescent="0.25">
      <c r="A1580" t="s">
        <v>1723</v>
      </c>
      <c r="B1580" t="s">
        <v>697</v>
      </c>
      <c r="C1580" t="s">
        <v>163</v>
      </c>
      <c r="D1580" t="s">
        <v>1117</v>
      </c>
      <c r="E1580">
        <v>1987</v>
      </c>
      <c r="F1580" t="s">
        <v>697</v>
      </c>
      <c r="G1580" t="s">
        <v>846</v>
      </c>
      <c r="H1580" t="s">
        <v>2445</v>
      </c>
      <c r="I1580" t="s">
        <v>2446</v>
      </c>
      <c r="J1580" t="s">
        <v>1120</v>
      </c>
      <c r="K1580" t="s">
        <v>1121</v>
      </c>
      <c r="L1580" t="s">
        <v>4289</v>
      </c>
      <c r="M1580" t="s">
        <v>697</v>
      </c>
      <c r="N1580" t="s">
        <v>2445</v>
      </c>
      <c r="O1580" t="s">
        <v>2446</v>
      </c>
      <c r="P1580" t="s">
        <v>1002</v>
      </c>
      <c r="Q1580" t="s">
        <v>4582</v>
      </c>
      <c r="R1580">
        <v>1988</v>
      </c>
      <c r="S1580" t="s">
        <v>4578</v>
      </c>
      <c r="T1580" t="s">
        <v>1230</v>
      </c>
      <c r="U1580">
        <v>6.3</v>
      </c>
      <c r="V1580" t="s">
        <v>1126</v>
      </c>
      <c r="W1580" t="s">
        <v>1127</v>
      </c>
      <c r="X1580" t="s">
        <v>4579</v>
      </c>
      <c r="Y1580">
        <v>1</v>
      </c>
      <c r="Z1580" t="s">
        <v>1132</v>
      </c>
      <c r="AA1580">
        <v>25921</v>
      </c>
      <c r="AB1580">
        <v>0</v>
      </c>
      <c r="AD1580">
        <v>0</v>
      </c>
      <c r="AE1580">
        <v>0</v>
      </c>
      <c r="AF1580">
        <v>890976</v>
      </c>
      <c r="AG1580">
        <v>916897</v>
      </c>
    </row>
    <row r="1581" spans="1:33" hidden="1" x14ac:dyDescent="0.25">
      <c r="A1581" t="s">
        <v>1723</v>
      </c>
      <c r="B1581" t="s">
        <v>697</v>
      </c>
      <c r="C1581" t="s">
        <v>163</v>
      </c>
      <c r="D1581" t="s">
        <v>1117</v>
      </c>
      <c r="E1581">
        <v>1987</v>
      </c>
      <c r="F1581" t="s">
        <v>697</v>
      </c>
      <c r="G1581" t="s">
        <v>846</v>
      </c>
      <c r="H1581" t="s">
        <v>2445</v>
      </c>
      <c r="I1581" t="s">
        <v>2446</v>
      </c>
      <c r="J1581" t="s">
        <v>1120</v>
      </c>
      <c r="K1581" t="s">
        <v>1121</v>
      </c>
      <c r="L1581" t="s">
        <v>4289</v>
      </c>
      <c r="M1581" t="s">
        <v>697</v>
      </c>
      <c r="N1581" t="s">
        <v>2445</v>
      </c>
      <c r="O1581" t="s">
        <v>2446</v>
      </c>
      <c r="P1581" t="s">
        <v>1002</v>
      </c>
      <c r="Q1581" t="s">
        <v>4583</v>
      </c>
      <c r="R1581">
        <v>1988</v>
      </c>
      <c r="S1581" t="s">
        <v>4584</v>
      </c>
      <c r="T1581" t="s">
        <v>1230</v>
      </c>
      <c r="U1581">
        <v>6.3</v>
      </c>
      <c r="V1581" t="s">
        <v>1138</v>
      </c>
      <c r="W1581" t="s">
        <v>1127</v>
      </c>
      <c r="X1581" t="s">
        <v>4412</v>
      </c>
      <c r="Y1581">
        <v>1</v>
      </c>
      <c r="Z1581" t="s">
        <v>1132</v>
      </c>
      <c r="AA1581">
        <v>26695</v>
      </c>
      <c r="AB1581">
        <v>182</v>
      </c>
      <c r="AD1581">
        <v>0</v>
      </c>
      <c r="AE1581">
        <v>0</v>
      </c>
      <c r="AF1581">
        <v>497176</v>
      </c>
      <c r="AG1581">
        <v>524053</v>
      </c>
    </row>
    <row r="1582" spans="1:33" hidden="1" x14ac:dyDescent="0.25">
      <c r="A1582" t="s">
        <v>1723</v>
      </c>
      <c r="B1582" t="s">
        <v>697</v>
      </c>
      <c r="C1582" t="s">
        <v>163</v>
      </c>
      <c r="D1582" t="s">
        <v>1117</v>
      </c>
      <c r="E1582">
        <v>1987</v>
      </c>
      <c r="F1582" t="s">
        <v>697</v>
      </c>
      <c r="G1582" t="s">
        <v>846</v>
      </c>
      <c r="H1582" t="s">
        <v>2445</v>
      </c>
      <c r="I1582" t="s">
        <v>2446</v>
      </c>
      <c r="J1582" t="s">
        <v>1120</v>
      </c>
      <c r="K1582" t="s">
        <v>1121</v>
      </c>
      <c r="L1582" t="s">
        <v>4289</v>
      </c>
      <c r="M1582" t="s">
        <v>697</v>
      </c>
      <c r="N1582" t="s">
        <v>2445</v>
      </c>
      <c r="O1582" t="s">
        <v>2446</v>
      </c>
      <c r="P1582" t="s">
        <v>1002</v>
      </c>
      <c r="Q1582" t="s">
        <v>4585</v>
      </c>
      <c r="R1582">
        <v>1988</v>
      </c>
      <c r="S1582" t="s">
        <v>4584</v>
      </c>
      <c r="T1582" t="s">
        <v>1230</v>
      </c>
      <c r="U1582">
        <v>6.3</v>
      </c>
      <c r="V1582" t="s">
        <v>1138</v>
      </c>
      <c r="W1582" t="s">
        <v>1127</v>
      </c>
      <c r="X1582" t="s">
        <v>4412</v>
      </c>
      <c r="Y1582">
        <v>1</v>
      </c>
      <c r="Z1582" t="s">
        <v>1132</v>
      </c>
      <c r="AA1582">
        <v>23657</v>
      </c>
      <c r="AB1582">
        <v>116</v>
      </c>
      <c r="AD1582">
        <v>0</v>
      </c>
      <c r="AE1582">
        <v>0</v>
      </c>
      <c r="AF1582">
        <v>412343</v>
      </c>
      <c r="AG1582">
        <v>436116</v>
      </c>
    </row>
    <row r="1583" spans="1:33" hidden="1" x14ac:dyDescent="0.25">
      <c r="A1583" t="s">
        <v>1723</v>
      </c>
      <c r="B1583" t="s">
        <v>697</v>
      </c>
      <c r="C1583" t="s">
        <v>163</v>
      </c>
      <c r="D1583" t="s">
        <v>1117</v>
      </c>
      <c r="E1583">
        <v>1987</v>
      </c>
      <c r="F1583" t="s">
        <v>697</v>
      </c>
      <c r="G1583" t="s">
        <v>846</v>
      </c>
      <c r="H1583" t="s">
        <v>2445</v>
      </c>
      <c r="I1583" t="s">
        <v>2446</v>
      </c>
      <c r="J1583" t="s">
        <v>1120</v>
      </c>
      <c r="K1583" t="s">
        <v>1121</v>
      </c>
      <c r="L1583" t="s">
        <v>4289</v>
      </c>
      <c r="M1583" t="s">
        <v>697</v>
      </c>
      <c r="N1583" t="s">
        <v>2445</v>
      </c>
      <c r="O1583" t="s">
        <v>2446</v>
      </c>
      <c r="P1583" t="s">
        <v>1002</v>
      </c>
      <c r="Q1583" t="s">
        <v>4586</v>
      </c>
      <c r="R1583">
        <v>1988</v>
      </c>
      <c r="S1583" t="s">
        <v>4584</v>
      </c>
      <c r="T1583" t="s">
        <v>1230</v>
      </c>
      <c r="U1583">
        <v>6.3</v>
      </c>
      <c r="V1583" t="s">
        <v>1138</v>
      </c>
      <c r="W1583" t="s">
        <v>1127</v>
      </c>
      <c r="X1583" t="s">
        <v>4412</v>
      </c>
      <c r="Y1583">
        <v>1</v>
      </c>
      <c r="Z1583" t="s">
        <v>1132</v>
      </c>
      <c r="AA1583">
        <v>25640</v>
      </c>
      <c r="AB1583">
        <v>185</v>
      </c>
      <c r="AD1583">
        <v>0</v>
      </c>
      <c r="AE1583">
        <v>0</v>
      </c>
      <c r="AF1583">
        <v>484002</v>
      </c>
      <c r="AG1583">
        <v>509827</v>
      </c>
    </row>
    <row r="1584" spans="1:33" hidden="1" x14ac:dyDescent="0.25">
      <c r="A1584" t="s">
        <v>1723</v>
      </c>
      <c r="B1584" t="s">
        <v>697</v>
      </c>
      <c r="C1584" t="s">
        <v>163</v>
      </c>
      <c r="D1584" t="s">
        <v>1117</v>
      </c>
      <c r="E1584">
        <v>1987</v>
      </c>
      <c r="F1584" t="s">
        <v>697</v>
      </c>
      <c r="G1584" t="s">
        <v>846</v>
      </c>
      <c r="H1584" t="s">
        <v>2445</v>
      </c>
      <c r="I1584" t="s">
        <v>2446</v>
      </c>
      <c r="J1584" t="s">
        <v>1120</v>
      </c>
      <c r="K1584" t="s">
        <v>1121</v>
      </c>
      <c r="L1584" t="s">
        <v>4289</v>
      </c>
      <c r="M1584" t="s">
        <v>697</v>
      </c>
      <c r="N1584" t="s">
        <v>2445</v>
      </c>
      <c r="O1584" t="s">
        <v>2446</v>
      </c>
      <c r="P1584" t="s">
        <v>1002</v>
      </c>
      <c r="Q1584" t="s">
        <v>4587</v>
      </c>
      <c r="R1584">
        <v>1988</v>
      </c>
      <c r="S1584" t="s">
        <v>4584</v>
      </c>
      <c r="T1584" t="s">
        <v>1230</v>
      </c>
      <c r="U1584">
        <v>6.3</v>
      </c>
      <c r="V1584" t="s">
        <v>1138</v>
      </c>
      <c r="W1584" t="s">
        <v>1127</v>
      </c>
      <c r="X1584" t="s">
        <v>4412</v>
      </c>
      <c r="Y1584">
        <v>1</v>
      </c>
      <c r="Z1584" t="s">
        <v>1132</v>
      </c>
      <c r="AA1584">
        <v>25951</v>
      </c>
      <c r="AB1584">
        <v>198</v>
      </c>
      <c r="AD1584">
        <v>0</v>
      </c>
      <c r="AE1584">
        <v>0</v>
      </c>
      <c r="AF1584">
        <v>496023</v>
      </c>
      <c r="AG1584">
        <v>522172</v>
      </c>
    </row>
    <row r="1585" spans="1:33" hidden="1" x14ac:dyDescent="0.25">
      <c r="A1585" t="s">
        <v>1723</v>
      </c>
      <c r="B1585" t="s">
        <v>697</v>
      </c>
      <c r="C1585" t="s">
        <v>163</v>
      </c>
      <c r="D1585" t="s">
        <v>1117</v>
      </c>
      <c r="E1585">
        <v>1988</v>
      </c>
      <c r="F1585" t="s">
        <v>694</v>
      </c>
      <c r="G1585" t="s">
        <v>846</v>
      </c>
      <c r="H1585" t="s">
        <v>2445</v>
      </c>
      <c r="I1585" t="s">
        <v>2446</v>
      </c>
      <c r="J1585" t="s">
        <v>1120</v>
      </c>
      <c r="K1585" t="s">
        <v>1121</v>
      </c>
      <c r="L1585" t="s">
        <v>4289</v>
      </c>
      <c r="M1585" t="s">
        <v>694</v>
      </c>
      <c r="N1585" t="s">
        <v>2445</v>
      </c>
      <c r="O1585" t="s">
        <v>2446</v>
      </c>
      <c r="P1585" t="s">
        <v>1002</v>
      </c>
      <c r="Q1585" t="s">
        <v>4588</v>
      </c>
      <c r="R1585">
        <v>1989</v>
      </c>
      <c r="S1585" t="s">
        <v>4589</v>
      </c>
      <c r="T1585" t="s">
        <v>4590</v>
      </c>
      <c r="U1585">
        <v>3.3</v>
      </c>
      <c r="V1585" t="s">
        <v>1126</v>
      </c>
      <c r="W1585" t="s">
        <v>1127</v>
      </c>
      <c r="Y1585">
        <v>1</v>
      </c>
      <c r="AA1585">
        <v>0</v>
      </c>
      <c r="AB1585">
        <v>0</v>
      </c>
      <c r="AD1585">
        <v>0</v>
      </c>
      <c r="AE1585">
        <v>0</v>
      </c>
      <c r="AF1585">
        <v>59841</v>
      </c>
      <c r="AG1585">
        <v>59841</v>
      </c>
    </row>
    <row r="1586" spans="1:33" hidden="1" x14ac:dyDescent="0.25">
      <c r="A1586" t="s">
        <v>1723</v>
      </c>
      <c r="B1586" t="s">
        <v>697</v>
      </c>
      <c r="C1586" t="s">
        <v>163</v>
      </c>
      <c r="D1586" t="s">
        <v>1117</v>
      </c>
      <c r="E1586">
        <v>1988</v>
      </c>
      <c r="F1586" t="s">
        <v>697</v>
      </c>
      <c r="G1586" t="s">
        <v>846</v>
      </c>
      <c r="H1586" t="s">
        <v>2445</v>
      </c>
      <c r="I1586" t="s">
        <v>2446</v>
      </c>
      <c r="J1586" t="s">
        <v>1120</v>
      </c>
      <c r="K1586" t="s">
        <v>1121</v>
      </c>
      <c r="L1586" t="s">
        <v>4289</v>
      </c>
      <c r="M1586" t="s">
        <v>862</v>
      </c>
      <c r="P1586" t="s">
        <v>1002</v>
      </c>
      <c r="Q1586" t="s">
        <v>4591</v>
      </c>
      <c r="R1586">
        <v>1989</v>
      </c>
      <c r="S1586" t="s">
        <v>1235</v>
      </c>
      <c r="T1586" t="s">
        <v>1244</v>
      </c>
      <c r="U1586">
        <v>5.3</v>
      </c>
      <c r="V1586" t="s">
        <v>1138</v>
      </c>
      <c r="W1586" t="s">
        <v>1153</v>
      </c>
      <c r="X1586" t="s">
        <v>4592</v>
      </c>
      <c r="Y1586">
        <v>1</v>
      </c>
      <c r="Z1586" t="s">
        <v>1132</v>
      </c>
      <c r="AA1586">
        <v>9902</v>
      </c>
      <c r="AB1586">
        <v>0</v>
      </c>
      <c r="AC1586" t="s">
        <v>1132</v>
      </c>
      <c r="AD1586">
        <v>9</v>
      </c>
      <c r="AE1586">
        <v>0</v>
      </c>
      <c r="AG1586">
        <v>9911</v>
      </c>
    </row>
    <row r="1587" spans="1:33" hidden="1" x14ac:dyDescent="0.25">
      <c r="A1587" t="s">
        <v>1723</v>
      </c>
      <c r="B1587" t="s">
        <v>697</v>
      </c>
      <c r="C1587" t="s">
        <v>163</v>
      </c>
      <c r="D1587" t="s">
        <v>1117</v>
      </c>
      <c r="E1587">
        <v>1988</v>
      </c>
      <c r="F1587" t="s">
        <v>697</v>
      </c>
      <c r="G1587" t="s">
        <v>846</v>
      </c>
      <c r="H1587" t="s">
        <v>2445</v>
      </c>
      <c r="I1587" t="s">
        <v>2446</v>
      </c>
      <c r="J1587" t="s">
        <v>1120</v>
      </c>
      <c r="K1587" t="s">
        <v>1121</v>
      </c>
      <c r="L1587" t="s">
        <v>4289</v>
      </c>
      <c r="M1587" t="s">
        <v>862</v>
      </c>
      <c r="P1587" t="s">
        <v>1002</v>
      </c>
      <c r="Q1587" t="s">
        <v>4593</v>
      </c>
      <c r="R1587">
        <v>1989</v>
      </c>
      <c r="S1587" t="s">
        <v>1235</v>
      </c>
      <c r="T1587" t="s">
        <v>1244</v>
      </c>
      <c r="U1587">
        <v>5.3</v>
      </c>
      <c r="V1587" t="s">
        <v>1138</v>
      </c>
      <c r="W1587" t="s">
        <v>1153</v>
      </c>
      <c r="X1587" t="s">
        <v>4594</v>
      </c>
      <c r="Y1587">
        <v>1</v>
      </c>
      <c r="Z1587" t="s">
        <v>1132</v>
      </c>
      <c r="AA1587">
        <v>9893</v>
      </c>
      <c r="AB1587">
        <v>0</v>
      </c>
      <c r="AC1587" t="s">
        <v>1132</v>
      </c>
      <c r="AD1587">
        <v>9</v>
      </c>
      <c r="AE1587">
        <v>0</v>
      </c>
      <c r="AG1587">
        <v>9902</v>
      </c>
    </row>
    <row r="1588" spans="1:33" hidden="1" x14ac:dyDescent="0.25">
      <c r="A1588" t="s">
        <v>1723</v>
      </c>
      <c r="B1588" t="s">
        <v>697</v>
      </c>
      <c r="C1588" t="s">
        <v>163</v>
      </c>
      <c r="D1588" t="s">
        <v>1117</v>
      </c>
      <c r="E1588">
        <v>1988</v>
      </c>
      <c r="F1588" t="s">
        <v>697</v>
      </c>
      <c r="G1588" t="s">
        <v>846</v>
      </c>
      <c r="H1588" t="s">
        <v>2445</v>
      </c>
      <c r="I1588" t="s">
        <v>2446</v>
      </c>
      <c r="J1588" t="s">
        <v>1120</v>
      </c>
      <c r="K1588" t="s">
        <v>1121</v>
      </c>
      <c r="L1588" t="s">
        <v>4289</v>
      </c>
      <c r="M1588" t="s">
        <v>862</v>
      </c>
      <c r="P1588" t="s">
        <v>1002</v>
      </c>
      <c r="Q1588" t="s">
        <v>4595</v>
      </c>
      <c r="R1588">
        <v>1989</v>
      </c>
      <c r="S1588" t="s">
        <v>1235</v>
      </c>
      <c r="T1588" t="s">
        <v>1244</v>
      </c>
      <c r="U1588">
        <v>5.3</v>
      </c>
      <c r="V1588" t="s">
        <v>1138</v>
      </c>
      <c r="W1588" t="s">
        <v>1153</v>
      </c>
      <c r="X1588" t="s">
        <v>4592</v>
      </c>
      <c r="Y1588">
        <v>1</v>
      </c>
      <c r="Z1588" t="s">
        <v>1132</v>
      </c>
      <c r="AA1588">
        <v>9878</v>
      </c>
      <c r="AB1588">
        <v>0</v>
      </c>
      <c r="AC1588" t="s">
        <v>1132</v>
      </c>
      <c r="AD1588">
        <v>9</v>
      </c>
      <c r="AE1588">
        <v>0</v>
      </c>
      <c r="AG1588">
        <v>9887</v>
      </c>
    </row>
    <row r="1589" spans="1:33" hidden="1" x14ac:dyDescent="0.25">
      <c r="A1589" t="s">
        <v>1723</v>
      </c>
      <c r="B1589" t="s">
        <v>697</v>
      </c>
      <c r="C1589" t="s">
        <v>163</v>
      </c>
      <c r="D1589" t="s">
        <v>1117</v>
      </c>
      <c r="E1589">
        <v>1988</v>
      </c>
      <c r="F1589" t="s">
        <v>697</v>
      </c>
      <c r="G1589" t="s">
        <v>846</v>
      </c>
      <c r="H1589" t="s">
        <v>2445</v>
      </c>
      <c r="I1589" t="s">
        <v>2446</v>
      </c>
      <c r="J1589" t="s">
        <v>1120</v>
      </c>
      <c r="K1589" t="s">
        <v>1121</v>
      </c>
      <c r="L1589" t="s">
        <v>4289</v>
      </c>
      <c r="M1589" t="s">
        <v>862</v>
      </c>
      <c r="P1589" t="s">
        <v>1002</v>
      </c>
      <c r="Q1589" t="s">
        <v>4596</v>
      </c>
      <c r="R1589">
        <v>1989</v>
      </c>
      <c r="S1589" t="s">
        <v>1235</v>
      </c>
      <c r="T1589" t="s">
        <v>1244</v>
      </c>
      <c r="U1589">
        <v>5.3</v>
      </c>
      <c r="V1589" t="s">
        <v>1138</v>
      </c>
      <c r="W1589" t="s">
        <v>1153</v>
      </c>
      <c r="X1589" t="s">
        <v>4594</v>
      </c>
      <c r="Y1589">
        <v>1</v>
      </c>
      <c r="Z1589" t="s">
        <v>1132</v>
      </c>
      <c r="AA1589">
        <v>9864</v>
      </c>
      <c r="AB1589">
        <v>0</v>
      </c>
      <c r="AC1589" t="s">
        <v>1132</v>
      </c>
      <c r="AD1589">
        <v>9</v>
      </c>
      <c r="AE1589">
        <v>0</v>
      </c>
      <c r="AG1589">
        <v>9873</v>
      </c>
    </row>
    <row r="1590" spans="1:33" hidden="1" x14ac:dyDescent="0.25">
      <c r="A1590" t="s">
        <v>1723</v>
      </c>
      <c r="B1590" t="s">
        <v>697</v>
      </c>
      <c r="C1590" t="s">
        <v>163</v>
      </c>
      <c r="D1590" t="s">
        <v>1117</v>
      </c>
      <c r="E1590">
        <v>1988</v>
      </c>
      <c r="F1590" t="s">
        <v>697</v>
      </c>
      <c r="G1590" t="s">
        <v>846</v>
      </c>
      <c r="H1590" t="s">
        <v>2445</v>
      </c>
      <c r="I1590" t="s">
        <v>2446</v>
      </c>
      <c r="J1590" t="s">
        <v>1120</v>
      </c>
      <c r="K1590" t="s">
        <v>1121</v>
      </c>
      <c r="L1590" t="s">
        <v>4289</v>
      </c>
      <c r="M1590" t="s">
        <v>862</v>
      </c>
      <c r="P1590" t="s">
        <v>1002</v>
      </c>
      <c r="Q1590" t="s">
        <v>4597</v>
      </c>
      <c r="R1590">
        <v>1989</v>
      </c>
      <c r="S1590" t="s">
        <v>1235</v>
      </c>
      <c r="T1590" t="s">
        <v>1244</v>
      </c>
      <c r="U1590">
        <v>5.3</v>
      </c>
      <c r="V1590" t="s">
        <v>1138</v>
      </c>
      <c r="W1590" t="s">
        <v>1153</v>
      </c>
      <c r="X1590" t="s">
        <v>4594</v>
      </c>
      <c r="Y1590">
        <v>1</v>
      </c>
      <c r="Z1590" t="s">
        <v>1132</v>
      </c>
      <c r="AA1590">
        <v>9730</v>
      </c>
      <c r="AB1590">
        <v>0</v>
      </c>
      <c r="AC1590" t="s">
        <v>1132</v>
      </c>
      <c r="AD1590">
        <v>8</v>
      </c>
      <c r="AE1590">
        <v>0</v>
      </c>
      <c r="AG1590">
        <v>9738</v>
      </c>
    </row>
    <row r="1591" spans="1:33" hidden="1" x14ac:dyDescent="0.25">
      <c r="A1591" t="s">
        <v>1723</v>
      </c>
      <c r="B1591" t="s">
        <v>697</v>
      </c>
      <c r="C1591" t="s">
        <v>163</v>
      </c>
      <c r="D1591" t="s">
        <v>1117</v>
      </c>
      <c r="E1591">
        <v>1988</v>
      </c>
      <c r="F1591" t="s">
        <v>697</v>
      </c>
      <c r="G1591" t="s">
        <v>846</v>
      </c>
      <c r="H1591" t="s">
        <v>2445</v>
      </c>
      <c r="I1591" t="s">
        <v>2446</v>
      </c>
      <c r="J1591" t="s">
        <v>1120</v>
      </c>
      <c r="K1591" t="s">
        <v>1121</v>
      </c>
      <c r="L1591" t="s">
        <v>4289</v>
      </c>
      <c r="M1591" t="s">
        <v>862</v>
      </c>
      <c r="P1591" t="s">
        <v>1002</v>
      </c>
      <c r="Q1591" t="s">
        <v>4598</v>
      </c>
      <c r="R1591">
        <v>1989</v>
      </c>
      <c r="S1591" t="s">
        <v>1235</v>
      </c>
      <c r="T1591" t="s">
        <v>1244</v>
      </c>
      <c r="U1591">
        <v>5.3</v>
      </c>
      <c r="V1591" t="s">
        <v>1138</v>
      </c>
      <c r="W1591" t="s">
        <v>1153</v>
      </c>
      <c r="X1591" t="s">
        <v>4594</v>
      </c>
      <c r="Y1591">
        <v>1</v>
      </c>
      <c r="Z1591" t="s">
        <v>1132</v>
      </c>
      <c r="AA1591">
        <v>9888</v>
      </c>
      <c r="AB1591">
        <v>0</v>
      </c>
      <c r="AC1591" t="s">
        <v>1132</v>
      </c>
      <c r="AD1591">
        <v>9</v>
      </c>
      <c r="AE1591">
        <v>0</v>
      </c>
      <c r="AG1591">
        <v>9897</v>
      </c>
    </row>
    <row r="1592" spans="1:33" hidden="1" x14ac:dyDescent="0.25">
      <c r="A1592" t="s">
        <v>1723</v>
      </c>
      <c r="B1592" t="s">
        <v>697</v>
      </c>
      <c r="C1592" t="s">
        <v>163</v>
      </c>
      <c r="D1592" t="s">
        <v>1117</v>
      </c>
      <c r="E1592">
        <v>1988</v>
      </c>
      <c r="F1592" t="s">
        <v>697</v>
      </c>
      <c r="G1592" t="s">
        <v>846</v>
      </c>
      <c r="H1592" t="s">
        <v>2445</v>
      </c>
      <c r="I1592" t="s">
        <v>2446</v>
      </c>
      <c r="J1592" t="s">
        <v>1120</v>
      </c>
      <c r="K1592" t="s">
        <v>1121</v>
      </c>
      <c r="L1592" t="s">
        <v>4289</v>
      </c>
      <c r="M1592" t="s">
        <v>888</v>
      </c>
      <c r="N1592" t="s">
        <v>2445</v>
      </c>
      <c r="O1592" t="s">
        <v>2446</v>
      </c>
      <c r="P1592" t="s">
        <v>1002</v>
      </c>
      <c r="Q1592" t="s">
        <v>4599</v>
      </c>
      <c r="R1592">
        <v>1989</v>
      </c>
      <c r="S1592" t="s">
        <v>1235</v>
      </c>
      <c r="T1592" t="s">
        <v>4590</v>
      </c>
      <c r="U1592">
        <v>4.9000000000000004</v>
      </c>
      <c r="V1592" t="s">
        <v>1138</v>
      </c>
      <c r="W1592" t="s">
        <v>1153</v>
      </c>
      <c r="X1592" t="s">
        <v>4594</v>
      </c>
      <c r="Y1592">
        <v>1</v>
      </c>
      <c r="Z1592" t="s">
        <v>1132</v>
      </c>
      <c r="AA1592">
        <v>9783</v>
      </c>
      <c r="AB1592">
        <v>0</v>
      </c>
      <c r="AC1592" t="s">
        <v>1132</v>
      </c>
      <c r="AD1592">
        <v>9</v>
      </c>
      <c r="AE1592">
        <v>0</v>
      </c>
      <c r="AG1592">
        <v>9792</v>
      </c>
    </row>
    <row r="1593" spans="1:33" hidden="1" x14ac:dyDescent="0.25">
      <c r="A1593" t="s">
        <v>1723</v>
      </c>
      <c r="B1593" t="s">
        <v>697</v>
      </c>
      <c r="C1593" t="s">
        <v>163</v>
      </c>
      <c r="D1593" t="s">
        <v>1117</v>
      </c>
      <c r="E1593">
        <v>1988</v>
      </c>
      <c r="F1593" t="s">
        <v>697</v>
      </c>
      <c r="G1593" t="s">
        <v>846</v>
      </c>
      <c r="H1593" t="s">
        <v>2445</v>
      </c>
      <c r="I1593" t="s">
        <v>2446</v>
      </c>
      <c r="J1593" t="s">
        <v>1120</v>
      </c>
      <c r="K1593" t="s">
        <v>1121</v>
      </c>
      <c r="L1593" t="s">
        <v>4289</v>
      </c>
      <c r="M1593" t="s">
        <v>888</v>
      </c>
      <c r="N1593" t="s">
        <v>2445</v>
      </c>
      <c r="O1593" t="s">
        <v>2446</v>
      </c>
      <c r="P1593" t="s">
        <v>1002</v>
      </c>
      <c r="Q1593" t="s">
        <v>4600</v>
      </c>
      <c r="R1593">
        <v>1989</v>
      </c>
      <c r="S1593" t="s">
        <v>1235</v>
      </c>
      <c r="T1593" t="s">
        <v>4590</v>
      </c>
      <c r="U1593">
        <v>4.9000000000000004</v>
      </c>
      <c r="V1593" t="s">
        <v>1138</v>
      </c>
      <c r="W1593" t="s">
        <v>1153</v>
      </c>
      <c r="X1593" t="s">
        <v>4594</v>
      </c>
      <c r="Y1593">
        <v>1</v>
      </c>
      <c r="Z1593" t="s">
        <v>1132</v>
      </c>
      <c r="AA1593">
        <v>9805</v>
      </c>
      <c r="AB1593">
        <v>0</v>
      </c>
      <c r="AC1593" t="s">
        <v>1132</v>
      </c>
      <c r="AD1593">
        <v>9</v>
      </c>
      <c r="AE1593">
        <v>0</v>
      </c>
      <c r="AG1593">
        <v>9814</v>
      </c>
    </row>
    <row r="1594" spans="1:33" hidden="1" x14ac:dyDescent="0.25">
      <c r="A1594" t="s">
        <v>1723</v>
      </c>
      <c r="B1594" t="s">
        <v>697</v>
      </c>
      <c r="C1594" t="s">
        <v>163</v>
      </c>
      <c r="D1594" t="s">
        <v>1117</v>
      </c>
      <c r="E1594">
        <v>1988</v>
      </c>
      <c r="F1594" t="s">
        <v>697</v>
      </c>
      <c r="G1594" t="s">
        <v>846</v>
      </c>
      <c r="H1594" t="s">
        <v>2445</v>
      </c>
      <c r="I1594" t="s">
        <v>2446</v>
      </c>
      <c r="J1594" t="s">
        <v>1120</v>
      </c>
      <c r="K1594" t="s">
        <v>1121</v>
      </c>
      <c r="L1594" t="s">
        <v>4289</v>
      </c>
      <c r="M1594" t="s">
        <v>888</v>
      </c>
      <c r="N1594" t="s">
        <v>2445</v>
      </c>
      <c r="O1594" t="s">
        <v>2446</v>
      </c>
      <c r="P1594" t="s">
        <v>1002</v>
      </c>
      <c r="Q1594" t="s">
        <v>4601</v>
      </c>
      <c r="R1594">
        <v>1989</v>
      </c>
      <c r="S1594" t="s">
        <v>1235</v>
      </c>
      <c r="T1594" t="s">
        <v>4590</v>
      </c>
      <c r="U1594">
        <v>4.9000000000000004</v>
      </c>
      <c r="V1594" t="s">
        <v>1138</v>
      </c>
      <c r="W1594" t="s">
        <v>1153</v>
      </c>
      <c r="X1594" t="s">
        <v>4594</v>
      </c>
      <c r="Y1594">
        <v>1</v>
      </c>
      <c r="Z1594" t="s">
        <v>1132</v>
      </c>
      <c r="AA1594">
        <v>10091</v>
      </c>
      <c r="AB1594">
        <v>0</v>
      </c>
      <c r="AC1594" t="s">
        <v>1132</v>
      </c>
      <c r="AD1594">
        <v>9</v>
      </c>
      <c r="AE1594">
        <v>0</v>
      </c>
      <c r="AG1594">
        <v>10100</v>
      </c>
    </row>
    <row r="1595" spans="1:33" hidden="1" x14ac:dyDescent="0.25">
      <c r="A1595" t="s">
        <v>1723</v>
      </c>
      <c r="B1595" t="s">
        <v>697</v>
      </c>
      <c r="C1595" t="s">
        <v>163</v>
      </c>
      <c r="D1595" t="s">
        <v>1117</v>
      </c>
      <c r="E1595">
        <v>1988</v>
      </c>
      <c r="F1595" t="s">
        <v>697</v>
      </c>
      <c r="G1595" t="s">
        <v>846</v>
      </c>
      <c r="H1595" t="s">
        <v>2445</v>
      </c>
      <c r="I1595" t="s">
        <v>2446</v>
      </c>
      <c r="J1595" t="s">
        <v>1120</v>
      </c>
      <c r="K1595" t="s">
        <v>1121</v>
      </c>
      <c r="L1595" t="s">
        <v>4289</v>
      </c>
      <c r="M1595" t="s">
        <v>888</v>
      </c>
      <c r="N1595" t="s">
        <v>2445</v>
      </c>
      <c r="O1595" t="s">
        <v>2446</v>
      </c>
      <c r="P1595" t="s">
        <v>1002</v>
      </c>
      <c r="Q1595" t="s">
        <v>4602</v>
      </c>
      <c r="R1595">
        <v>1989</v>
      </c>
      <c r="S1595" t="s">
        <v>1235</v>
      </c>
      <c r="T1595" t="s">
        <v>4590</v>
      </c>
      <c r="U1595">
        <v>4.9000000000000004</v>
      </c>
      <c r="V1595" t="s">
        <v>1138</v>
      </c>
      <c r="W1595" t="s">
        <v>1153</v>
      </c>
      <c r="X1595" t="s">
        <v>4603</v>
      </c>
      <c r="Y1595">
        <v>1</v>
      </c>
      <c r="Z1595" t="s">
        <v>1132</v>
      </c>
      <c r="AA1595">
        <v>9875</v>
      </c>
      <c r="AB1595">
        <v>0</v>
      </c>
      <c r="AC1595" t="s">
        <v>1132</v>
      </c>
      <c r="AD1595">
        <v>9</v>
      </c>
      <c r="AE1595">
        <v>0</v>
      </c>
      <c r="AG1595">
        <v>9884</v>
      </c>
    </row>
    <row r="1596" spans="1:33" hidden="1" x14ac:dyDescent="0.25">
      <c r="A1596" t="s">
        <v>1723</v>
      </c>
      <c r="B1596" t="s">
        <v>697</v>
      </c>
      <c r="C1596" t="s">
        <v>163</v>
      </c>
      <c r="D1596" t="s">
        <v>1117</v>
      </c>
      <c r="E1596">
        <v>1988</v>
      </c>
      <c r="F1596" t="s">
        <v>697</v>
      </c>
      <c r="G1596" t="s">
        <v>846</v>
      </c>
      <c r="H1596" t="s">
        <v>2445</v>
      </c>
      <c r="I1596" t="s">
        <v>2446</v>
      </c>
      <c r="J1596" t="s">
        <v>1120</v>
      </c>
      <c r="K1596" t="s">
        <v>1121</v>
      </c>
      <c r="L1596" t="s">
        <v>4289</v>
      </c>
      <c r="M1596" t="s">
        <v>888</v>
      </c>
      <c r="N1596" t="s">
        <v>2445</v>
      </c>
      <c r="O1596" t="s">
        <v>2446</v>
      </c>
      <c r="P1596" t="s">
        <v>1002</v>
      </c>
      <c r="Q1596" t="s">
        <v>4604</v>
      </c>
      <c r="R1596">
        <v>1989</v>
      </c>
      <c r="S1596" t="s">
        <v>1235</v>
      </c>
      <c r="T1596" t="s">
        <v>4590</v>
      </c>
      <c r="U1596">
        <v>4.9000000000000004</v>
      </c>
      <c r="V1596" t="s">
        <v>1138</v>
      </c>
      <c r="W1596" t="s">
        <v>1153</v>
      </c>
      <c r="X1596" t="s">
        <v>4603</v>
      </c>
      <c r="Y1596">
        <v>1</v>
      </c>
      <c r="Z1596" t="s">
        <v>1132</v>
      </c>
      <c r="AA1596">
        <v>9882</v>
      </c>
      <c r="AB1596">
        <v>0</v>
      </c>
      <c r="AC1596" t="s">
        <v>1132</v>
      </c>
      <c r="AD1596">
        <v>9</v>
      </c>
      <c r="AE1596">
        <v>0</v>
      </c>
      <c r="AG1596">
        <v>9891</v>
      </c>
    </row>
    <row r="1597" spans="1:33" hidden="1" x14ac:dyDescent="0.25">
      <c r="A1597" t="s">
        <v>1723</v>
      </c>
      <c r="B1597" t="s">
        <v>697</v>
      </c>
      <c r="C1597" t="s">
        <v>163</v>
      </c>
      <c r="D1597" t="s">
        <v>1117</v>
      </c>
      <c r="E1597">
        <v>1988</v>
      </c>
      <c r="F1597" t="s">
        <v>697</v>
      </c>
      <c r="G1597" t="s">
        <v>846</v>
      </c>
      <c r="H1597" t="s">
        <v>2445</v>
      </c>
      <c r="I1597" t="s">
        <v>2446</v>
      </c>
      <c r="J1597" t="s">
        <v>1120</v>
      </c>
      <c r="K1597" t="s">
        <v>1121</v>
      </c>
      <c r="L1597" t="s">
        <v>4289</v>
      </c>
      <c r="M1597" t="s">
        <v>888</v>
      </c>
      <c r="N1597" t="s">
        <v>2445</v>
      </c>
      <c r="O1597" t="s">
        <v>2446</v>
      </c>
      <c r="P1597" t="s">
        <v>1002</v>
      </c>
      <c r="Q1597" t="s">
        <v>4605</v>
      </c>
      <c r="R1597">
        <v>1989</v>
      </c>
      <c r="S1597" t="s">
        <v>1235</v>
      </c>
      <c r="T1597" t="s">
        <v>4590</v>
      </c>
      <c r="U1597">
        <v>4.9000000000000004</v>
      </c>
      <c r="V1597" t="s">
        <v>1138</v>
      </c>
      <c r="W1597" t="s">
        <v>1153</v>
      </c>
      <c r="X1597" t="s">
        <v>4594</v>
      </c>
      <c r="Y1597">
        <v>1</v>
      </c>
      <c r="Z1597" t="s">
        <v>1132</v>
      </c>
      <c r="AA1597">
        <v>10258</v>
      </c>
      <c r="AB1597">
        <v>0</v>
      </c>
      <c r="AC1597" t="s">
        <v>1132</v>
      </c>
      <c r="AD1597">
        <v>9</v>
      </c>
      <c r="AE1597">
        <v>0</v>
      </c>
      <c r="AG1597">
        <v>10267</v>
      </c>
    </row>
    <row r="1598" spans="1:33" hidden="1" x14ac:dyDescent="0.25">
      <c r="A1598" t="s">
        <v>1723</v>
      </c>
      <c r="B1598" t="s">
        <v>697</v>
      </c>
      <c r="C1598" t="s">
        <v>163</v>
      </c>
      <c r="D1598" t="s">
        <v>1117</v>
      </c>
      <c r="E1598">
        <v>1988</v>
      </c>
      <c r="F1598" t="s">
        <v>697</v>
      </c>
      <c r="G1598" t="s">
        <v>846</v>
      </c>
      <c r="H1598" t="s">
        <v>2445</v>
      </c>
      <c r="I1598" t="s">
        <v>2446</v>
      </c>
      <c r="J1598" t="s">
        <v>1120</v>
      </c>
      <c r="K1598" t="s">
        <v>1121</v>
      </c>
      <c r="L1598" t="s">
        <v>4289</v>
      </c>
      <c r="M1598" t="s">
        <v>697</v>
      </c>
      <c r="N1598" t="s">
        <v>2445</v>
      </c>
      <c r="O1598" t="s">
        <v>2446</v>
      </c>
      <c r="P1598" t="s">
        <v>1002</v>
      </c>
      <c r="Q1598" t="s">
        <v>4606</v>
      </c>
      <c r="R1598">
        <v>1989</v>
      </c>
      <c r="S1598" t="s">
        <v>4590</v>
      </c>
      <c r="T1598" t="s">
        <v>2500</v>
      </c>
      <c r="U1598">
        <v>5.8</v>
      </c>
      <c r="V1598" t="s">
        <v>1126</v>
      </c>
      <c r="W1598" t="s">
        <v>1127</v>
      </c>
      <c r="X1598" t="s">
        <v>4607</v>
      </c>
      <c r="Y1598">
        <v>1</v>
      </c>
      <c r="Z1598" t="s">
        <v>1132</v>
      </c>
      <c r="AA1598">
        <v>25393</v>
      </c>
      <c r="AB1598">
        <v>0</v>
      </c>
      <c r="AC1598" t="s">
        <v>1132</v>
      </c>
      <c r="AD1598">
        <v>22</v>
      </c>
      <c r="AE1598">
        <v>0</v>
      </c>
      <c r="AF1598">
        <v>627686</v>
      </c>
      <c r="AG1598">
        <v>653101</v>
      </c>
    </row>
    <row r="1599" spans="1:33" hidden="1" x14ac:dyDescent="0.25">
      <c r="A1599" t="s">
        <v>1723</v>
      </c>
      <c r="B1599" t="s">
        <v>697</v>
      </c>
      <c r="C1599" t="s">
        <v>163</v>
      </c>
      <c r="D1599" t="s">
        <v>1117</v>
      </c>
      <c r="E1599">
        <v>1988</v>
      </c>
      <c r="F1599" t="s">
        <v>697</v>
      </c>
      <c r="G1599" t="s">
        <v>846</v>
      </c>
      <c r="H1599" t="s">
        <v>2445</v>
      </c>
      <c r="I1599" t="s">
        <v>2446</v>
      </c>
      <c r="J1599" t="s">
        <v>1120</v>
      </c>
      <c r="K1599" t="s">
        <v>1121</v>
      </c>
      <c r="L1599" t="s">
        <v>4289</v>
      </c>
      <c r="M1599" t="s">
        <v>697</v>
      </c>
      <c r="N1599" t="s">
        <v>2445</v>
      </c>
      <c r="O1599" t="s">
        <v>2446</v>
      </c>
      <c r="P1599" t="s">
        <v>1002</v>
      </c>
      <c r="Q1599" t="s">
        <v>4608</v>
      </c>
      <c r="R1599">
        <v>1989</v>
      </c>
      <c r="S1599" t="s">
        <v>4590</v>
      </c>
      <c r="T1599" t="s">
        <v>1819</v>
      </c>
      <c r="U1599">
        <v>5.6</v>
      </c>
      <c r="V1599" t="s">
        <v>1138</v>
      </c>
      <c r="W1599" t="s">
        <v>1127</v>
      </c>
      <c r="X1599" t="s">
        <v>4609</v>
      </c>
      <c r="Y1599">
        <v>1</v>
      </c>
      <c r="Z1599" t="s">
        <v>1132</v>
      </c>
      <c r="AA1599">
        <v>25389</v>
      </c>
      <c r="AB1599">
        <v>0</v>
      </c>
      <c r="AC1599" t="s">
        <v>1132</v>
      </c>
      <c r="AD1599">
        <v>22</v>
      </c>
      <c r="AE1599">
        <v>0</v>
      </c>
      <c r="AF1599">
        <v>1489415</v>
      </c>
      <c r="AG1599">
        <v>1514826</v>
      </c>
    </row>
    <row r="1600" spans="1:33" hidden="1" x14ac:dyDescent="0.25">
      <c r="A1600" t="s">
        <v>1723</v>
      </c>
      <c r="B1600" t="s">
        <v>697</v>
      </c>
      <c r="C1600" t="s">
        <v>163</v>
      </c>
      <c r="D1600" t="s">
        <v>1117</v>
      </c>
      <c r="E1600">
        <v>1988</v>
      </c>
      <c r="F1600" t="s">
        <v>697</v>
      </c>
      <c r="G1600" t="s">
        <v>846</v>
      </c>
      <c r="H1600" t="s">
        <v>2445</v>
      </c>
      <c r="I1600" t="s">
        <v>2446</v>
      </c>
      <c r="J1600" t="s">
        <v>1120</v>
      </c>
      <c r="K1600" t="s">
        <v>1121</v>
      </c>
      <c r="L1600" t="s">
        <v>4289</v>
      </c>
      <c r="M1600" t="s">
        <v>697</v>
      </c>
      <c r="N1600" t="s">
        <v>2445</v>
      </c>
      <c r="O1600" t="s">
        <v>2446</v>
      </c>
      <c r="P1600" t="s">
        <v>1002</v>
      </c>
      <c r="Q1600" t="s">
        <v>4610</v>
      </c>
      <c r="R1600">
        <v>1989</v>
      </c>
      <c r="S1600" t="s">
        <v>1805</v>
      </c>
      <c r="T1600" t="s">
        <v>1819</v>
      </c>
      <c r="U1600">
        <v>6.9</v>
      </c>
      <c r="V1600" t="s">
        <v>1138</v>
      </c>
      <c r="W1600" t="s">
        <v>1127</v>
      </c>
      <c r="X1600" t="s">
        <v>4611</v>
      </c>
      <c r="Y1600">
        <v>1</v>
      </c>
      <c r="Z1600" t="s">
        <v>1132</v>
      </c>
      <c r="AA1600">
        <v>25026</v>
      </c>
      <c r="AB1600">
        <v>0</v>
      </c>
      <c r="AC1600" t="s">
        <v>1132</v>
      </c>
      <c r="AD1600">
        <v>22</v>
      </c>
      <c r="AE1600">
        <v>0</v>
      </c>
      <c r="AF1600">
        <v>1075482</v>
      </c>
      <c r="AG1600">
        <v>1100530</v>
      </c>
    </row>
    <row r="1601" spans="1:33" hidden="1" x14ac:dyDescent="0.25">
      <c r="A1601" t="s">
        <v>1723</v>
      </c>
      <c r="B1601" t="s">
        <v>697</v>
      </c>
      <c r="C1601" t="s">
        <v>163</v>
      </c>
      <c r="D1601" t="s">
        <v>1117</v>
      </c>
      <c r="E1601">
        <v>1988</v>
      </c>
      <c r="F1601" t="s">
        <v>697</v>
      </c>
      <c r="G1601" t="s">
        <v>846</v>
      </c>
      <c r="H1601" t="s">
        <v>2445</v>
      </c>
      <c r="I1601" t="s">
        <v>2446</v>
      </c>
      <c r="J1601" t="s">
        <v>1120</v>
      </c>
      <c r="K1601" t="s">
        <v>1121</v>
      </c>
      <c r="L1601" t="s">
        <v>4289</v>
      </c>
      <c r="M1601" t="s">
        <v>697</v>
      </c>
      <c r="N1601" t="s">
        <v>2445</v>
      </c>
      <c r="O1601" t="s">
        <v>2446</v>
      </c>
      <c r="P1601" t="s">
        <v>1002</v>
      </c>
      <c r="Q1601" t="s">
        <v>4612</v>
      </c>
      <c r="R1601">
        <v>1989</v>
      </c>
      <c r="S1601" t="s">
        <v>2500</v>
      </c>
      <c r="T1601" t="s">
        <v>1819</v>
      </c>
      <c r="U1601">
        <v>5.6</v>
      </c>
      <c r="V1601" t="s">
        <v>1138</v>
      </c>
      <c r="W1601" t="s">
        <v>1127</v>
      </c>
      <c r="X1601" t="s">
        <v>4613</v>
      </c>
      <c r="Y1601">
        <v>1</v>
      </c>
      <c r="Z1601" t="s">
        <v>1132</v>
      </c>
      <c r="AA1601">
        <v>24734</v>
      </c>
      <c r="AB1601">
        <v>0</v>
      </c>
      <c r="AC1601" t="s">
        <v>1132</v>
      </c>
      <c r="AD1601">
        <v>22</v>
      </c>
      <c r="AE1601">
        <v>0</v>
      </c>
      <c r="AF1601">
        <v>1414585</v>
      </c>
      <c r="AG1601">
        <v>1439341</v>
      </c>
    </row>
    <row r="1602" spans="1:33" hidden="1" x14ac:dyDescent="0.25">
      <c r="A1602" t="s">
        <v>1723</v>
      </c>
      <c r="B1602" t="s">
        <v>697</v>
      </c>
      <c r="C1602" t="s">
        <v>163</v>
      </c>
      <c r="D1602" t="s">
        <v>1117</v>
      </c>
      <c r="E1602">
        <v>1988</v>
      </c>
      <c r="F1602" t="s">
        <v>697</v>
      </c>
      <c r="G1602" t="s">
        <v>846</v>
      </c>
      <c r="H1602" t="s">
        <v>2445</v>
      </c>
      <c r="I1602" t="s">
        <v>2446</v>
      </c>
      <c r="J1602" t="s">
        <v>1120</v>
      </c>
      <c r="K1602" t="s">
        <v>1121</v>
      </c>
      <c r="L1602" t="s">
        <v>4289</v>
      </c>
      <c r="M1602" t="s">
        <v>697</v>
      </c>
      <c r="N1602" t="s">
        <v>2445</v>
      </c>
      <c r="O1602" t="s">
        <v>2446</v>
      </c>
      <c r="P1602" t="s">
        <v>1002</v>
      </c>
      <c r="Q1602" t="s">
        <v>4614</v>
      </c>
      <c r="R1602">
        <v>1989</v>
      </c>
      <c r="S1602" t="s">
        <v>2500</v>
      </c>
      <c r="T1602" t="s">
        <v>1819</v>
      </c>
      <c r="U1602">
        <v>5.4</v>
      </c>
      <c r="V1602" t="s">
        <v>1138</v>
      </c>
      <c r="W1602" t="s">
        <v>1127</v>
      </c>
      <c r="X1602" t="s">
        <v>4615</v>
      </c>
      <c r="Y1602">
        <v>1</v>
      </c>
      <c r="Z1602" t="s">
        <v>1132</v>
      </c>
      <c r="AA1602">
        <v>25298</v>
      </c>
      <c r="AB1602">
        <v>0</v>
      </c>
      <c r="AC1602" t="s">
        <v>1132</v>
      </c>
      <c r="AD1602">
        <v>22</v>
      </c>
      <c r="AE1602">
        <v>0</v>
      </c>
      <c r="AF1602">
        <v>936499</v>
      </c>
      <c r="AG1602">
        <v>961819</v>
      </c>
    </row>
    <row r="1603" spans="1:33" hidden="1" x14ac:dyDescent="0.25">
      <c r="A1603" t="s">
        <v>1723</v>
      </c>
      <c r="B1603" t="s">
        <v>697</v>
      </c>
      <c r="C1603" t="s">
        <v>163</v>
      </c>
      <c r="D1603" t="s">
        <v>1117</v>
      </c>
      <c r="E1603">
        <v>1988</v>
      </c>
      <c r="F1603" t="s">
        <v>697</v>
      </c>
      <c r="G1603" t="s">
        <v>846</v>
      </c>
      <c r="H1603" t="s">
        <v>2445</v>
      </c>
      <c r="I1603" t="s">
        <v>2446</v>
      </c>
      <c r="J1603" t="s">
        <v>1120</v>
      </c>
      <c r="K1603" t="s">
        <v>1121</v>
      </c>
      <c r="L1603" t="s">
        <v>4289</v>
      </c>
      <c r="M1603" t="s">
        <v>697</v>
      </c>
      <c r="N1603" t="s">
        <v>2445</v>
      </c>
      <c r="O1603" t="s">
        <v>2446</v>
      </c>
      <c r="P1603" t="s">
        <v>1002</v>
      </c>
      <c r="Q1603" t="s">
        <v>4616</v>
      </c>
      <c r="R1603">
        <v>1989</v>
      </c>
      <c r="S1603" t="s">
        <v>2500</v>
      </c>
      <c r="T1603" t="s">
        <v>1819</v>
      </c>
      <c r="U1603">
        <v>5.8</v>
      </c>
      <c r="V1603" t="s">
        <v>1138</v>
      </c>
      <c r="W1603" t="s">
        <v>1127</v>
      </c>
      <c r="X1603" t="s">
        <v>4617</v>
      </c>
      <c r="Y1603">
        <v>1</v>
      </c>
      <c r="Z1603" t="s">
        <v>1132</v>
      </c>
      <c r="AA1603">
        <v>25330</v>
      </c>
      <c r="AB1603">
        <v>0</v>
      </c>
      <c r="AC1603" t="s">
        <v>1132</v>
      </c>
      <c r="AD1603">
        <v>22</v>
      </c>
      <c r="AE1603">
        <v>0</v>
      </c>
      <c r="AF1603">
        <v>676888</v>
      </c>
      <c r="AG1603">
        <v>702240</v>
      </c>
    </row>
    <row r="1604" spans="1:33" hidden="1" x14ac:dyDescent="0.25">
      <c r="A1604" t="s">
        <v>1723</v>
      </c>
      <c r="B1604" t="s">
        <v>697</v>
      </c>
      <c r="C1604" t="s">
        <v>163</v>
      </c>
      <c r="D1604" t="s">
        <v>1117</v>
      </c>
      <c r="E1604">
        <v>1988</v>
      </c>
      <c r="F1604" t="s">
        <v>697</v>
      </c>
      <c r="G1604" t="s">
        <v>846</v>
      </c>
      <c r="H1604" t="s">
        <v>2445</v>
      </c>
      <c r="I1604" t="s">
        <v>2446</v>
      </c>
      <c r="J1604" t="s">
        <v>1120</v>
      </c>
      <c r="K1604" t="s">
        <v>1121</v>
      </c>
      <c r="L1604" t="s">
        <v>4289</v>
      </c>
      <c r="M1604" t="s">
        <v>697</v>
      </c>
      <c r="N1604" t="s">
        <v>2445</v>
      </c>
      <c r="O1604" t="s">
        <v>2446</v>
      </c>
      <c r="P1604" t="s">
        <v>1002</v>
      </c>
      <c r="Q1604" t="s">
        <v>4618</v>
      </c>
      <c r="R1604">
        <v>1989</v>
      </c>
      <c r="S1604" t="s">
        <v>2500</v>
      </c>
      <c r="T1604" t="s">
        <v>1819</v>
      </c>
      <c r="U1604">
        <v>4.9000000000000004</v>
      </c>
      <c r="V1604" t="s">
        <v>1138</v>
      </c>
      <c r="W1604" t="s">
        <v>1127</v>
      </c>
      <c r="X1604" t="s">
        <v>4619</v>
      </c>
      <c r="Y1604">
        <v>1</v>
      </c>
      <c r="Z1604" t="s">
        <v>1132</v>
      </c>
      <c r="AA1604">
        <v>25079</v>
      </c>
      <c r="AB1604">
        <v>0</v>
      </c>
      <c r="AC1604" t="s">
        <v>1132</v>
      </c>
      <c r="AD1604">
        <v>22</v>
      </c>
      <c r="AE1604">
        <v>0</v>
      </c>
      <c r="AF1604">
        <v>1765152</v>
      </c>
      <c r="AG1604">
        <v>1790253</v>
      </c>
    </row>
    <row r="1605" spans="1:33" hidden="1" x14ac:dyDescent="0.25">
      <c r="A1605" t="s">
        <v>1723</v>
      </c>
      <c r="B1605" t="s">
        <v>697</v>
      </c>
      <c r="C1605" t="s">
        <v>163</v>
      </c>
      <c r="D1605" t="s">
        <v>1117</v>
      </c>
      <c r="E1605">
        <v>1988</v>
      </c>
      <c r="F1605" t="s">
        <v>697</v>
      </c>
      <c r="G1605" t="s">
        <v>846</v>
      </c>
      <c r="H1605" t="s">
        <v>2445</v>
      </c>
      <c r="I1605" t="s">
        <v>2446</v>
      </c>
      <c r="J1605" t="s">
        <v>1120</v>
      </c>
      <c r="K1605" t="s">
        <v>1121</v>
      </c>
      <c r="L1605" t="s">
        <v>4289</v>
      </c>
      <c r="M1605" t="s">
        <v>697</v>
      </c>
      <c r="N1605" t="s">
        <v>2445</v>
      </c>
      <c r="O1605" t="s">
        <v>2446</v>
      </c>
      <c r="P1605" t="s">
        <v>1002</v>
      </c>
      <c r="Q1605" t="s">
        <v>4620</v>
      </c>
      <c r="R1605">
        <v>1989</v>
      </c>
      <c r="S1605" t="s">
        <v>2500</v>
      </c>
      <c r="T1605" t="s">
        <v>1819</v>
      </c>
      <c r="U1605">
        <v>7.4</v>
      </c>
      <c r="V1605" t="s">
        <v>1138</v>
      </c>
      <c r="W1605" t="s">
        <v>1127</v>
      </c>
      <c r="X1605" t="s">
        <v>4621</v>
      </c>
      <c r="Y1605">
        <v>1</v>
      </c>
      <c r="Z1605" t="s">
        <v>1132</v>
      </c>
      <c r="AA1605">
        <v>24939</v>
      </c>
      <c r="AB1605">
        <v>0</v>
      </c>
      <c r="AC1605" t="s">
        <v>1132</v>
      </c>
      <c r="AD1605">
        <v>22</v>
      </c>
      <c r="AE1605">
        <v>0</v>
      </c>
      <c r="AF1605">
        <v>901026</v>
      </c>
      <c r="AG1605">
        <v>925987</v>
      </c>
    </row>
    <row r="1606" spans="1:33" hidden="1" x14ac:dyDescent="0.25">
      <c r="A1606" t="s">
        <v>1723</v>
      </c>
      <c r="B1606" t="s">
        <v>697</v>
      </c>
      <c r="C1606" t="s">
        <v>163</v>
      </c>
      <c r="D1606" t="s">
        <v>1117</v>
      </c>
      <c r="E1606">
        <v>1988</v>
      </c>
      <c r="F1606" t="s">
        <v>697</v>
      </c>
      <c r="G1606" t="s">
        <v>846</v>
      </c>
      <c r="H1606" t="s">
        <v>2445</v>
      </c>
      <c r="I1606" t="s">
        <v>2446</v>
      </c>
      <c r="J1606" t="s">
        <v>1120</v>
      </c>
      <c r="K1606" t="s">
        <v>1121</v>
      </c>
      <c r="L1606" t="s">
        <v>4289</v>
      </c>
      <c r="M1606" t="s">
        <v>894</v>
      </c>
      <c r="P1606" t="s">
        <v>1002</v>
      </c>
      <c r="Q1606" t="s">
        <v>4622</v>
      </c>
      <c r="R1606">
        <v>1989</v>
      </c>
      <c r="S1606" t="s">
        <v>1235</v>
      </c>
      <c r="T1606" t="s">
        <v>4623</v>
      </c>
      <c r="U1606">
        <v>5.2</v>
      </c>
      <c r="V1606" t="s">
        <v>1138</v>
      </c>
      <c r="W1606" t="s">
        <v>1127</v>
      </c>
      <c r="X1606" t="s">
        <v>4624</v>
      </c>
      <c r="Y1606">
        <v>1</v>
      </c>
      <c r="Z1606" t="s">
        <v>1132</v>
      </c>
      <c r="AA1606">
        <v>10385</v>
      </c>
      <c r="AB1606">
        <v>9</v>
      </c>
      <c r="AD1606">
        <v>0</v>
      </c>
      <c r="AE1606">
        <v>0</v>
      </c>
      <c r="AG1606">
        <v>10394</v>
      </c>
    </row>
    <row r="1607" spans="1:33" hidden="1" x14ac:dyDescent="0.25">
      <c r="A1607" t="s">
        <v>1723</v>
      </c>
      <c r="B1607" t="s">
        <v>697</v>
      </c>
      <c r="C1607" t="s">
        <v>163</v>
      </c>
      <c r="D1607" t="s">
        <v>1117</v>
      </c>
      <c r="E1607">
        <v>1988</v>
      </c>
      <c r="F1607" t="s">
        <v>697</v>
      </c>
      <c r="G1607" t="s">
        <v>846</v>
      </c>
      <c r="H1607" t="s">
        <v>2445</v>
      </c>
      <c r="I1607" t="s">
        <v>2446</v>
      </c>
      <c r="J1607" t="s">
        <v>1120</v>
      </c>
      <c r="K1607" t="s">
        <v>1121</v>
      </c>
      <c r="L1607" t="s">
        <v>4289</v>
      </c>
      <c r="M1607" t="s">
        <v>894</v>
      </c>
      <c r="P1607" t="s">
        <v>1002</v>
      </c>
      <c r="Q1607" t="s">
        <v>4625</v>
      </c>
      <c r="R1607">
        <v>1989</v>
      </c>
      <c r="S1607" t="s">
        <v>1235</v>
      </c>
      <c r="T1607" t="s">
        <v>4623</v>
      </c>
      <c r="U1607">
        <v>5.2</v>
      </c>
      <c r="V1607" t="s">
        <v>1138</v>
      </c>
      <c r="W1607" t="s">
        <v>1127</v>
      </c>
      <c r="X1607" t="s">
        <v>4626</v>
      </c>
      <c r="Y1607">
        <v>1</v>
      </c>
      <c r="Z1607" t="s">
        <v>1132</v>
      </c>
      <c r="AA1607">
        <v>9780</v>
      </c>
      <c r="AB1607">
        <v>9</v>
      </c>
      <c r="AD1607">
        <v>0</v>
      </c>
      <c r="AE1607">
        <v>0</v>
      </c>
      <c r="AG1607">
        <v>9789</v>
      </c>
    </row>
    <row r="1608" spans="1:33" hidden="1" x14ac:dyDescent="0.25">
      <c r="A1608" t="s">
        <v>1723</v>
      </c>
      <c r="B1608" t="s">
        <v>697</v>
      </c>
      <c r="C1608" t="s">
        <v>163</v>
      </c>
      <c r="D1608" t="s">
        <v>1117</v>
      </c>
      <c r="E1608">
        <v>1988</v>
      </c>
      <c r="F1608" t="s">
        <v>697</v>
      </c>
      <c r="G1608" t="s">
        <v>846</v>
      </c>
      <c r="H1608" t="s">
        <v>2445</v>
      </c>
      <c r="I1608" t="s">
        <v>2446</v>
      </c>
      <c r="J1608" t="s">
        <v>1120</v>
      </c>
      <c r="K1608" t="s">
        <v>1121</v>
      </c>
      <c r="L1608" t="s">
        <v>4289</v>
      </c>
      <c r="M1608" t="s">
        <v>894</v>
      </c>
      <c r="P1608" t="s">
        <v>1002</v>
      </c>
      <c r="Q1608" t="s">
        <v>4627</v>
      </c>
      <c r="R1608">
        <v>1989</v>
      </c>
      <c r="S1608" t="s">
        <v>1235</v>
      </c>
      <c r="T1608" t="s">
        <v>4623</v>
      </c>
      <c r="U1608">
        <v>5.2</v>
      </c>
      <c r="V1608" t="s">
        <v>1138</v>
      </c>
      <c r="W1608" t="s">
        <v>1127</v>
      </c>
      <c r="X1608" t="s">
        <v>4626</v>
      </c>
      <c r="Y1608">
        <v>1</v>
      </c>
      <c r="Z1608" t="s">
        <v>1132</v>
      </c>
      <c r="AA1608">
        <v>9704</v>
      </c>
      <c r="AB1608">
        <v>8</v>
      </c>
      <c r="AD1608">
        <v>0</v>
      </c>
      <c r="AE1608">
        <v>0</v>
      </c>
      <c r="AG1608">
        <v>9712</v>
      </c>
    </row>
    <row r="1609" spans="1:33" hidden="1" x14ac:dyDescent="0.25">
      <c r="A1609" t="s">
        <v>1723</v>
      </c>
      <c r="B1609" t="s">
        <v>697</v>
      </c>
      <c r="C1609" t="s">
        <v>163</v>
      </c>
      <c r="D1609" t="s">
        <v>1117</v>
      </c>
      <c r="E1609">
        <v>1988</v>
      </c>
      <c r="F1609" t="s">
        <v>697</v>
      </c>
      <c r="G1609" t="s">
        <v>846</v>
      </c>
      <c r="H1609" t="s">
        <v>2445</v>
      </c>
      <c r="I1609" t="s">
        <v>2446</v>
      </c>
      <c r="J1609" t="s">
        <v>1120</v>
      </c>
      <c r="K1609" t="s">
        <v>1121</v>
      </c>
      <c r="L1609" t="s">
        <v>4289</v>
      </c>
      <c r="M1609" t="s">
        <v>894</v>
      </c>
      <c r="P1609" t="s">
        <v>1002</v>
      </c>
      <c r="Q1609" t="s">
        <v>4628</v>
      </c>
      <c r="R1609">
        <v>1989</v>
      </c>
      <c r="S1609" t="s">
        <v>1235</v>
      </c>
      <c r="T1609" t="s">
        <v>4623</v>
      </c>
      <c r="U1609">
        <v>5.2</v>
      </c>
      <c r="V1609" t="s">
        <v>1138</v>
      </c>
      <c r="W1609" t="s">
        <v>1127</v>
      </c>
      <c r="X1609" t="s">
        <v>4626</v>
      </c>
      <c r="Y1609">
        <v>1</v>
      </c>
      <c r="Z1609" t="s">
        <v>1132</v>
      </c>
      <c r="AA1609">
        <v>9645</v>
      </c>
      <c r="AB1609">
        <v>8</v>
      </c>
      <c r="AD1609">
        <v>0</v>
      </c>
      <c r="AE1609">
        <v>0</v>
      </c>
      <c r="AG1609">
        <v>9653</v>
      </c>
    </row>
    <row r="1610" spans="1:33" hidden="1" x14ac:dyDescent="0.25">
      <c r="A1610" t="s">
        <v>1723</v>
      </c>
      <c r="B1610" t="s">
        <v>697</v>
      </c>
      <c r="C1610" t="s">
        <v>163</v>
      </c>
      <c r="D1610" t="s">
        <v>1117</v>
      </c>
      <c r="E1610">
        <v>1988</v>
      </c>
      <c r="F1610" t="s">
        <v>697</v>
      </c>
      <c r="G1610" t="s">
        <v>846</v>
      </c>
      <c r="H1610" t="s">
        <v>2445</v>
      </c>
      <c r="I1610" t="s">
        <v>2446</v>
      </c>
      <c r="J1610" t="s">
        <v>1120</v>
      </c>
      <c r="K1610" t="s">
        <v>1121</v>
      </c>
      <c r="L1610" t="s">
        <v>4289</v>
      </c>
      <c r="M1610" t="s">
        <v>894</v>
      </c>
      <c r="P1610" t="s">
        <v>1002</v>
      </c>
      <c r="Q1610" t="s">
        <v>4629</v>
      </c>
      <c r="R1610">
        <v>1989</v>
      </c>
      <c r="S1610" t="s">
        <v>1235</v>
      </c>
      <c r="T1610" t="s">
        <v>4623</v>
      </c>
      <c r="U1610">
        <v>5.2</v>
      </c>
      <c r="V1610" t="s">
        <v>1138</v>
      </c>
      <c r="W1610" t="s">
        <v>1127</v>
      </c>
      <c r="X1610" t="s">
        <v>4626</v>
      </c>
      <c r="Y1610">
        <v>1</v>
      </c>
      <c r="Z1610" t="s">
        <v>1132</v>
      </c>
      <c r="AA1610">
        <v>9723</v>
      </c>
      <c r="AB1610">
        <v>8</v>
      </c>
      <c r="AD1610">
        <v>0</v>
      </c>
      <c r="AE1610">
        <v>0</v>
      </c>
      <c r="AG1610">
        <v>9731</v>
      </c>
    </row>
    <row r="1611" spans="1:33" hidden="1" x14ac:dyDescent="0.25">
      <c r="A1611" t="s">
        <v>1723</v>
      </c>
      <c r="B1611" t="s">
        <v>697</v>
      </c>
      <c r="C1611" t="s">
        <v>163</v>
      </c>
      <c r="D1611" t="s">
        <v>1117</v>
      </c>
      <c r="E1611">
        <v>1988</v>
      </c>
      <c r="F1611" t="s">
        <v>697</v>
      </c>
      <c r="G1611" t="s">
        <v>846</v>
      </c>
      <c r="H1611" t="s">
        <v>2445</v>
      </c>
      <c r="I1611" t="s">
        <v>2446</v>
      </c>
      <c r="J1611" t="s">
        <v>1120</v>
      </c>
      <c r="K1611" t="s">
        <v>1121</v>
      </c>
      <c r="L1611" t="s">
        <v>4289</v>
      </c>
      <c r="M1611" t="s">
        <v>894</v>
      </c>
      <c r="P1611" t="s">
        <v>1002</v>
      </c>
      <c r="Q1611" t="s">
        <v>4630</v>
      </c>
      <c r="R1611">
        <v>1989</v>
      </c>
      <c r="S1611" t="s">
        <v>1235</v>
      </c>
      <c r="T1611" t="s">
        <v>4623</v>
      </c>
      <c r="U1611">
        <v>5.2</v>
      </c>
      <c r="V1611" t="s">
        <v>1138</v>
      </c>
      <c r="W1611" t="s">
        <v>1127</v>
      </c>
      <c r="X1611" t="s">
        <v>4626</v>
      </c>
      <c r="Y1611">
        <v>1</v>
      </c>
      <c r="Z1611" t="s">
        <v>1132</v>
      </c>
      <c r="AA1611">
        <v>9805</v>
      </c>
      <c r="AB1611">
        <v>9</v>
      </c>
      <c r="AD1611">
        <v>0</v>
      </c>
      <c r="AE1611">
        <v>0</v>
      </c>
      <c r="AG1611">
        <v>9814</v>
      </c>
    </row>
    <row r="1612" spans="1:33" hidden="1" x14ac:dyDescent="0.25">
      <c r="A1612" t="s">
        <v>1723</v>
      </c>
      <c r="B1612" t="s">
        <v>697</v>
      </c>
      <c r="C1612" t="s">
        <v>163</v>
      </c>
      <c r="D1612" t="s">
        <v>1117</v>
      </c>
      <c r="E1612">
        <v>1989</v>
      </c>
      <c r="F1612" t="s">
        <v>694</v>
      </c>
      <c r="G1612" t="s">
        <v>846</v>
      </c>
      <c r="H1612" t="s">
        <v>2445</v>
      </c>
      <c r="I1612" t="s">
        <v>2446</v>
      </c>
      <c r="J1612" t="s">
        <v>1120</v>
      </c>
      <c r="K1612" t="s">
        <v>1121</v>
      </c>
      <c r="L1612" t="s">
        <v>4289</v>
      </c>
      <c r="M1612" t="s">
        <v>884</v>
      </c>
      <c r="N1612" t="s">
        <v>2445</v>
      </c>
      <c r="O1612" t="s">
        <v>2446</v>
      </c>
      <c r="P1612" t="s">
        <v>1002</v>
      </c>
      <c r="Q1612" t="s">
        <v>4631</v>
      </c>
      <c r="R1612">
        <v>1990</v>
      </c>
      <c r="S1612" t="s">
        <v>4632</v>
      </c>
      <c r="T1612" t="s">
        <v>4632</v>
      </c>
      <c r="U1612">
        <v>4</v>
      </c>
      <c r="V1612" t="s">
        <v>1138</v>
      </c>
      <c r="W1612" t="s">
        <v>1127</v>
      </c>
      <c r="X1612" t="s">
        <v>4633</v>
      </c>
      <c r="Y1612">
        <v>1</v>
      </c>
      <c r="Z1612" t="s">
        <v>1132</v>
      </c>
      <c r="AA1612">
        <v>32634</v>
      </c>
      <c r="AB1612">
        <v>1718</v>
      </c>
      <c r="AD1612">
        <v>0</v>
      </c>
      <c r="AE1612">
        <v>0</v>
      </c>
      <c r="AF1612">
        <v>22510</v>
      </c>
      <c r="AG1612">
        <v>56862</v>
      </c>
    </row>
    <row r="1613" spans="1:33" hidden="1" x14ac:dyDescent="0.25">
      <c r="A1613" t="s">
        <v>1723</v>
      </c>
      <c r="B1613" t="s">
        <v>697</v>
      </c>
      <c r="C1613" t="s">
        <v>163</v>
      </c>
      <c r="D1613" t="s">
        <v>1117</v>
      </c>
      <c r="E1613">
        <v>1989</v>
      </c>
      <c r="F1613" t="s">
        <v>694</v>
      </c>
      <c r="G1613" t="s">
        <v>846</v>
      </c>
      <c r="H1613" t="s">
        <v>2445</v>
      </c>
      <c r="I1613" t="s">
        <v>2446</v>
      </c>
      <c r="J1613" t="s">
        <v>1120</v>
      </c>
      <c r="K1613" t="s">
        <v>1121</v>
      </c>
      <c r="L1613" t="s">
        <v>4289</v>
      </c>
      <c r="M1613" t="s">
        <v>694</v>
      </c>
      <c r="N1613" t="s">
        <v>2445</v>
      </c>
      <c r="O1613" t="s">
        <v>2446</v>
      </c>
      <c r="P1613" t="s">
        <v>1002</v>
      </c>
      <c r="Q1613" t="s">
        <v>4634</v>
      </c>
      <c r="R1613">
        <v>1990</v>
      </c>
      <c r="S1613" t="s">
        <v>4635</v>
      </c>
      <c r="T1613" t="s">
        <v>4635</v>
      </c>
      <c r="U1613">
        <v>3.4</v>
      </c>
      <c r="V1613" t="s">
        <v>1138</v>
      </c>
      <c r="W1613" t="s">
        <v>1127</v>
      </c>
      <c r="X1613" t="s">
        <v>3472</v>
      </c>
      <c r="Y1613">
        <v>1</v>
      </c>
      <c r="Z1613" t="s">
        <v>1132</v>
      </c>
      <c r="AA1613">
        <v>40743</v>
      </c>
      <c r="AB1613">
        <v>819</v>
      </c>
      <c r="AD1613">
        <v>0</v>
      </c>
      <c r="AE1613">
        <v>0</v>
      </c>
      <c r="AF1613">
        <v>16255</v>
      </c>
      <c r="AG1613">
        <v>57817</v>
      </c>
    </row>
    <row r="1614" spans="1:33" hidden="1" x14ac:dyDescent="0.25">
      <c r="A1614" t="s">
        <v>1723</v>
      </c>
      <c r="B1614" t="s">
        <v>697</v>
      </c>
      <c r="C1614" t="s">
        <v>163</v>
      </c>
      <c r="D1614" t="s">
        <v>1117</v>
      </c>
      <c r="E1614">
        <v>1989</v>
      </c>
      <c r="F1614" t="s">
        <v>697</v>
      </c>
      <c r="G1614" t="s">
        <v>846</v>
      </c>
      <c r="H1614" t="s">
        <v>2445</v>
      </c>
      <c r="I1614" t="s">
        <v>2446</v>
      </c>
      <c r="J1614" t="s">
        <v>1120</v>
      </c>
      <c r="K1614" t="s">
        <v>1121</v>
      </c>
      <c r="L1614" t="s">
        <v>4289</v>
      </c>
      <c r="M1614" t="s">
        <v>862</v>
      </c>
      <c r="P1614" t="s">
        <v>1002</v>
      </c>
      <c r="Q1614" t="s">
        <v>4636</v>
      </c>
      <c r="R1614">
        <v>1990</v>
      </c>
      <c r="S1614" t="s">
        <v>4637</v>
      </c>
      <c r="T1614" t="s">
        <v>4637</v>
      </c>
      <c r="U1614">
        <v>4.5999999999999996</v>
      </c>
      <c r="V1614" t="s">
        <v>1138</v>
      </c>
      <c r="W1614" t="s">
        <v>1153</v>
      </c>
      <c r="X1614" t="s">
        <v>4638</v>
      </c>
      <c r="Y1614">
        <v>1</v>
      </c>
      <c r="Z1614" t="s">
        <v>1132</v>
      </c>
      <c r="AA1614">
        <v>17104</v>
      </c>
      <c r="AB1614">
        <v>0</v>
      </c>
      <c r="AD1614">
        <v>0</v>
      </c>
      <c r="AE1614">
        <v>0</v>
      </c>
      <c r="AG1614">
        <v>17104</v>
      </c>
    </row>
    <row r="1615" spans="1:33" hidden="1" x14ac:dyDescent="0.25">
      <c r="A1615" t="s">
        <v>1723</v>
      </c>
      <c r="B1615" t="s">
        <v>697</v>
      </c>
      <c r="C1615" t="s">
        <v>163</v>
      </c>
      <c r="D1615" t="s">
        <v>1117</v>
      </c>
      <c r="E1615">
        <v>1989</v>
      </c>
      <c r="F1615" t="s">
        <v>697</v>
      </c>
      <c r="G1615" t="s">
        <v>846</v>
      </c>
      <c r="H1615" t="s">
        <v>2445</v>
      </c>
      <c r="I1615" t="s">
        <v>2446</v>
      </c>
      <c r="J1615" t="s">
        <v>1120</v>
      </c>
      <c r="K1615" t="s">
        <v>1121</v>
      </c>
      <c r="L1615" t="s">
        <v>4289</v>
      </c>
      <c r="M1615" t="s">
        <v>862</v>
      </c>
      <c r="P1615" t="s">
        <v>1002</v>
      </c>
      <c r="Q1615" t="s">
        <v>4639</v>
      </c>
      <c r="R1615">
        <v>1990</v>
      </c>
      <c r="S1615" t="s">
        <v>4637</v>
      </c>
      <c r="T1615" t="s">
        <v>4637</v>
      </c>
      <c r="U1615">
        <v>4.5999999999999996</v>
      </c>
      <c r="V1615" t="s">
        <v>1138</v>
      </c>
      <c r="W1615" t="s">
        <v>1153</v>
      </c>
      <c r="X1615" t="s">
        <v>4640</v>
      </c>
      <c r="Y1615">
        <v>1</v>
      </c>
      <c r="Z1615" t="s">
        <v>1132</v>
      </c>
      <c r="AA1615">
        <v>17022</v>
      </c>
      <c r="AB1615">
        <v>0</v>
      </c>
      <c r="AD1615">
        <v>0</v>
      </c>
      <c r="AE1615">
        <v>0</v>
      </c>
      <c r="AG1615">
        <v>17022</v>
      </c>
    </row>
    <row r="1616" spans="1:33" hidden="1" x14ac:dyDescent="0.25">
      <c r="A1616" t="s">
        <v>1723</v>
      </c>
      <c r="B1616" t="s">
        <v>697</v>
      </c>
      <c r="C1616" t="s">
        <v>163</v>
      </c>
      <c r="D1616" t="s">
        <v>1117</v>
      </c>
      <c r="E1616">
        <v>1989</v>
      </c>
      <c r="F1616" t="s">
        <v>697</v>
      </c>
      <c r="G1616" t="s">
        <v>846</v>
      </c>
      <c r="H1616" t="s">
        <v>2445</v>
      </c>
      <c r="I1616" t="s">
        <v>2446</v>
      </c>
      <c r="J1616" t="s">
        <v>1120</v>
      </c>
      <c r="K1616" t="s">
        <v>1121</v>
      </c>
      <c r="L1616" t="s">
        <v>4289</v>
      </c>
      <c r="M1616" t="s">
        <v>862</v>
      </c>
      <c r="P1616" t="s">
        <v>1002</v>
      </c>
      <c r="Q1616" t="s">
        <v>4641</v>
      </c>
      <c r="R1616">
        <v>1990</v>
      </c>
      <c r="S1616" t="s">
        <v>4637</v>
      </c>
      <c r="T1616" t="s">
        <v>4637</v>
      </c>
      <c r="U1616">
        <v>4.5999999999999996</v>
      </c>
      <c r="V1616" t="s">
        <v>1138</v>
      </c>
      <c r="W1616" t="s">
        <v>1153</v>
      </c>
      <c r="X1616" t="s">
        <v>4642</v>
      </c>
      <c r="Y1616">
        <v>1</v>
      </c>
      <c r="Z1616" t="s">
        <v>1132</v>
      </c>
      <c r="AA1616">
        <v>17648</v>
      </c>
      <c r="AB1616">
        <v>0</v>
      </c>
      <c r="AD1616">
        <v>0</v>
      </c>
      <c r="AE1616">
        <v>0</v>
      </c>
      <c r="AG1616">
        <v>17648</v>
      </c>
    </row>
    <row r="1617" spans="1:33" hidden="1" x14ac:dyDescent="0.25">
      <c r="A1617" t="s">
        <v>1723</v>
      </c>
      <c r="B1617" t="s">
        <v>697</v>
      </c>
      <c r="C1617" t="s">
        <v>163</v>
      </c>
      <c r="D1617" t="s">
        <v>1117</v>
      </c>
      <c r="E1617">
        <v>1989</v>
      </c>
      <c r="F1617" t="s">
        <v>697</v>
      </c>
      <c r="G1617" t="s">
        <v>846</v>
      </c>
      <c r="H1617" t="s">
        <v>2445</v>
      </c>
      <c r="I1617" t="s">
        <v>2446</v>
      </c>
      <c r="J1617" t="s">
        <v>1120</v>
      </c>
      <c r="K1617" t="s">
        <v>1121</v>
      </c>
      <c r="L1617" t="s">
        <v>4289</v>
      </c>
      <c r="M1617" t="s">
        <v>888</v>
      </c>
      <c r="N1617" t="s">
        <v>2445</v>
      </c>
      <c r="O1617" t="s">
        <v>2446</v>
      </c>
      <c r="P1617" t="s">
        <v>1002</v>
      </c>
      <c r="Q1617" t="s">
        <v>4643</v>
      </c>
      <c r="R1617">
        <v>1990</v>
      </c>
      <c r="S1617" t="s">
        <v>3700</v>
      </c>
      <c r="T1617" t="s">
        <v>3700</v>
      </c>
      <c r="U1617">
        <v>5</v>
      </c>
      <c r="V1617" t="s">
        <v>1138</v>
      </c>
      <c r="W1617" t="s">
        <v>1153</v>
      </c>
      <c r="X1617" t="s">
        <v>4644</v>
      </c>
      <c r="Y1617">
        <v>1</v>
      </c>
      <c r="Z1617" t="s">
        <v>1132</v>
      </c>
      <c r="AA1617">
        <v>19800</v>
      </c>
      <c r="AB1617">
        <v>0</v>
      </c>
      <c r="AD1617">
        <v>0</v>
      </c>
      <c r="AE1617">
        <v>0</v>
      </c>
      <c r="AG1617">
        <v>19800</v>
      </c>
    </row>
    <row r="1618" spans="1:33" hidden="1" x14ac:dyDescent="0.25">
      <c r="A1618" t="s">
        <v>1723</v>
      </c>
      <c r="B1618" t="s">
        <v>697</v>
      </c>
      <c r="C1618" t="s">
        <v>163</v>
      </c>
      <c r="D1618" t="s">
        <v>1117</v>
      </c>
      <c r="E1618">
        <v>1989</v>
      </c>
      <c r="F1618" t="s">
        <v>697</v>
      </c>
      <c r="G1618" t="s">
        <v>846</v>
      </c>
      <c r="H1618" t="s">
        <v>2445</v>
      </c>
      <c r="I1618" t="s">
        <v>2446</v>
      </c>
      <c r="J1618" t="s">
        <v>1120</v>
      </c>
      <c r="K1618" t="s">
        <v>1121</v>
      </c>
      <c r="L1618" t="s">
        <v>4289</v>
      </c>
      <c r="M1618" t="s">
        <v>888</v>
      </c>
      <c r="N1618" t="s">
        <v>2445</v>
      </c>
      <c r="O1618" t="s">
        <v>2446</v>
      </c>
      <c r="P1618" t="s">
        <v>1002</v>
      </c>
      <c r="Q1618" t="s">
        <v>4645</v>
      </c>
      <c r="R1618">
        <v>1990</v>
      </c>
      <c r="S1618" t="s">
        <v>3700</v>
      </c>
      <c r="T1618" t="s">
        <v>3700</v>
      </c>
      <c r="U1618">
        <v>5</v>
      </c>
      <c r="V1618" t="s">
        <v>1138</v>
      </c>
      <c r="W1618" t="s">
        <v>1153</v>
      </c>
      <c r="X1618" t="s">
        <v>4646</v>
      </c>
      <c r="Y1618">
        <v>1</v>
      </c>
      <c r="Z1618" t="s">
        <v>1132</v>
      </c>
      <c r="AA1618">
        <v>21721</v>
      </c>
      <c r="AB1618">
        <v>0</v>
      </c>
      <c r="AD1618">
        <v>0</v>
      </c>
      <c r="AE1618">
        <v>0</v>
      </c>
      <c r="AG1618">
        <v>21721</v>
      </c>
    </row>
    <row r="1619" spans="1:33" hidden="1" x14ac:dyDescent="0.25">
      <c r="A1619" t="s">
        <v>1723</v>
      </c>
      <c r="B1619" t="s">
        <v>697</v>
      </c>
      <c r="C1619" t="s">
        <v>163</v>
      </c>
      <c r="D1619" t="s">
        <v>1117</v>
      </c>
      <c r="E1619">
        <v>1989</v>
      </c>
      <c r="F1619" t="s">
        <v>697</v>
      </c>
      <c r="G1619" t="s">
        <v>846</v>
      </c>
      <c r="H1619" t="s">
        <v>2445</v>
      </c>
      <c r="I1619" t="s">
        <v>2446</v>
      </c>
      <c r="J1619" t="s">
        <v>1120</v>
      </c>
      <c r="K1619" t="s">
        <v>1121</v>
      </c>
      <c r="L1619" t="s">
        <v>4289</v>
      </c>
      <c r="M1619" t="s">
        <v>888</v>
      </c>
      <c r="N1619" t="s">
        <v>2445</v>
      </c>
      <c r="O1619" t="s">
        <v>2446</v>
      </c>
      <c r="P1619" t="s">
        <v>1002</v>
      </c>
      <c r="Q1619" t="s">
        <v>4647</v>
      </c>
      <c r="R1619">
        <v>1990</v>
      </c>
      <c r="S1619" t="s">
        <v>3700</v>
      </c>
      <c r="T1619" t="s">
        <v>3700</v>
      </c>
      <c r="U1619">
        <v>5</v>
      </c>
      <c r="V1619" t="s">
        <v>1138</v>
      </c>
      <c r="W1619" t="s">
        <v>1153</v>
      </c>
      <c r="X1619" t="s">
        <v>4648</v>
      </c>
      <c r="Y1619">
        <v>1</v>
      </c>
      <c r="Z1619" t="s">
        <v>1132</v>
      </c>
      <c r="AA1619">
        <v>21804</v>
      </c>
      <c r="AB1619">
        <v>0</v>
      </c>
      <c r="AD1619">
        <v>0</v>
      </c>
      <c r="AE1619">
        <v>0</v>
      </c>
      <c r="AG1619">
        <v>21804</v>
      </c>
    </row>
    <row r="1620" spans="1:33" hidden="1" x14ac:dyDescent="0.25">
      <c r="A1620" t="s">
        <v>1723</v>
      </c>
      <c r="B1620" t="s">
        <v>697</v>
      </c>
      <c r="C1620" t="s">
        <v>163</v>
      </c>
      <c r="D1620" t="s">
        <v>1117</v>
      </c>
      <c r="E1620">
        <v>1989</v>
      </c>
      <c r="F1620" t="s">
        <v>697</v>
      </c>
      <c r="G1620" t="s">
        <v>846</v>
      </c>
      <c r="H1620" t="s">
        <v>2445</v>
      </c>
      <c r="I1620" t="s">
        <v>2446</v>
      </c>
      <c r="J1620" t="s">
        <v>1120</v>
      </c>
      <c r="K1620" t="s">
        <v>1121</v>
      </c>
      <c r="L1620" t="s">
        <v>4649</v>
      </c>
      <c r="M1620" t="s">
        <v>890</v>
      </c>
      <c r="P1620" t="s">
        <v>1083</v>
      </c>
      <c r="Q1620" t="s">
        <v>4650</v>
      </c>
      <c r="R1620">
        <v>1990</v>
      </c>
      <c r="S1620" t="s">
        <v>4651</v>
      </c>
      <c r="T1620" t="s">
        <v>4651</v>
      </c>
      <c r="U1620">
        <v>0</v>
      </c>
      <c r="V1620" t="s">
        <v>1138</v>
      </c>
      <c r="W1620" t="s">
        <v>1153</v>
      </c>
      <c r="X1620" t="s">
        <v>4652</v>
      </c>
      <c r="Y1620">
        <v>1</v>
      </c>
      <c r="Z1620" t="s">
        <v>1132</v>
      </c>
      <c r="AA1620">
        <v>450</v>
      </c>
      <c r="AB1620">
        <v>0</v>
      </c>
      <c r="AD1620">
        <v>0</v>
      </c>
      <c r="AE1620">
        <v>0</v>
      </c>
      <c r="AG1620">
        <v>450</v>
      </c>
    </row>
    <row r="1621" spans="1:33" hidden="1" x14ac:dyDescent="0.25">
      <c r="A1621" t="s">
        <v>1723</v>
      </c>
      <c r="B1621" t="s">
        <v>697</v>
      </c>
      <c r="C1621" t="s">
        <v>163</v>
      </c>
      <c r="D1621" t="s">
        <v>1117</v>
      </c>
      <c r="E1621">
        <v>1989</v>
      </c>
      <c r="F1621" t="s">
        <v>697</v>
      </c>
      <c r="G1621" t="s">
        <v>846</v>
      </c>
      <c r="H1621" t="s">
        <v>2445</v>
      </c>
      <c r="I1621" t="s">
        <v>2446</v>
      </c>
      <c r="J1621" t="s">
        <v>1120</v>
      </c>
      <c r="K1621" t="s">
        <v>1121</v>
      </c>
      <c r="L1621" t="s">
        <v>4649</v>
      </c>
      <c r="M1621" t="s">
        <v>890</v>
      </c>
      <c r="P1621" t="s">
        <v>1083</v>
      </c>
      <c r="Q1621" t="s">
        <v>4653</v>
      </c>
      <c r="R1621">
        <v>1990</v>
      </c>
      <c r="S1621" t="s">
        <v>4651</v>
      </c>
      <c r="T1621" t="s">
        <v>4651</v>
      </c>
      <c r="U1621">
        <v>0</v>
      </c>
      <c r="V1621" t="s">
        <v>1138</v>
      </c>
      <c r="W1621" t="s">
        <v>1153</v>
      </c>
      <c r="X1621" t="s">
        <v>4654</v>
      </c>
      <c r="Y1621">
        <v>1</v>
      </c>
      <c r="Z1621" t="s">
        <v>1132</v>
      </c>
      <c r="AA1621">
        <v>305</v>
      </c>
      <c r="AB1621">
        <v>0</v>
      </c>
      <c r="AD1621">
        <v>0</v>
      </c>
      <c r="AE1621">
        <v>0</v>
      </c>
      <c r="AG1621">
        <v>305</v>
      </c>
    </row>
    <row r="1622" spans="1:33" hidden="1" x14ac:dyDescent="0.25">
      <c r="A1622" t="s">
        <v>1723</v>
      </c>
      <c r="B1622" t="s">
        <v>697</v>
      </c>
      <c r="C1622" t="s">
        <v>163</v>
      </c>
      <c r="D1622" t="s">
        <v>1117</v>
      </c>
      <c r="E1622">
        <v>1989</v>
      </c>
      <c r="F1622" t="s">
        <v>697</v>
      </c>
      <c r="G1622" t="s">
        <v>846</v>
      </c>
      <c r="H1622" t="s">
        <v>2445</v>
      </c>
      <c r="I1622" t="s">
        <v>2446</v>
      </c>
      <c r="J1622" t="s">
        <v>1120</v>
      </c>
      <c r="K1622" t="s">
        <v>1121</v>
      </c>
      <c r="L1622" t="s">
        <v>4289</v>
      </c>
      <c r="M1622" t="s">
        <v>697</v>
      </c>
      <c r="N1622" t="s">
        <v>2445</v>
      </c>
      <c r="O1622" t="s">
        <v>2446</v>
      </c>
      <c r="P1622" t="s">
        <v>1002</v>
      </c>
      <c r="Q1622" t="s">
        <v>4655</v>
      </c>
      <c r="R1622">
        <v>1990</v>
      </c>
      <c r="S1622" t="s">
        <v>1827</v>
      </c>
      <c r="T1622" t="s">
        <v>1827</v>
      </c>
      <c r="U1622">
        <v>5.2</v>
      </c>
      <c r="V1622" t="s">
        <v>1138</v>
      </c>
      <c r="W1622" t="s">
        <v>1127</v>
      </c>
      <c r="X1622" t="s">
        <v>4656</v>
      </c>
      <c r="Y1622">
        <v>1</v>
      </c>
      <c r="Z1622" t="s">
        <v>1132</v>
      </c>
      <c r="AA1622">
        <v>20326</v>
      </c>
      <c r="AB1622">
        <v>0</v>
      </c>
      <c r="AD1622">
        <v>0</v>
      </c>
      <c r="AE1622">
        <v>0</v>
      </c>
      <c r="AG1622">
        <v>20326</v>
      </c>
    </row>
    <row r="1623" spans="1:33" hidden="1" x14ac:dyDescent="0.25">
      <c r="A1623" t="s">
        <v>1723</v>
      </c>
      <c r="B1623" t="s">
        <v>697</v>
      </c>
      <c r="C1623" t="s">
        <v>163</v>
      </c>
      <c r="D1623" t="s">
        <v>1117</v>
      </c>
      <c r="E1623">
        <v>1989</v>
      </c>
      <c r="F1623" t="s">
        <v>697</v>
      </c>
      <c r="G1623" t="s">
        <v>846</v>
      </c>
      <c r="H1623" t="s">
        <v>2445</v>
      </c>
      <c r="I1623" t="s">
        <v>2446</v>
      </c>
      <c r="J1623" t="s">
        <v>1120</v>
      </c>
      <c r="K1623" t="s">
        <v>1121</v>
      </c>
      <c r="L1623" t="s">
        <v>4289</v>
      </c>
      <c r="M1623" t="s">
        <v>697</v>
      </c>
      <c r="N1623" t="s">
        <v>2445</v>
      </c>
      <c r="O1623" t="s">
        <v>2446</v>
      </c>
      <c r="P1623" t="s">
        <v>1002</v>
      </c>
      <c r="Q1623" t="s">
        <v>4657</v>
      </c>
      <c r="R1623">
        <v>1990</v>
      </c>
      <c r="S1623" t="s">
        <v>1827</v>
      </c>
      <c r="T1623" t="s">
        <v>1827</v>
      </c>
      <c r="U1623">
        <v>5.2</v>
      </c>
      <c r="V1623" t="s">
        <v>1138</v>
      </c>
      <c r="W1623" t="s">
        <v>1127</v>
      </c>
      <c r="X1623" t="s">
        <v>4656</v>
      </c>
      <c r="Y1623">
        <v>1</v>
      </c>
      <c r="Z1623" t="s">
        <v>1132</v>
      </c>
      <c r="AA1623">
        <v>21044</v>
      </c>
      <c r="AB1623">
        <v>0</v>
      </c>
      <c r="AD1623">
        <v>0</v>
      </c>
      <c r="AE1623">
        <v>0</v>
      </c>
      <c r="AG1623">
        <v>21044</v>
      </c>
    </row>
    <row r="1624" spans="1:33" hidden="1" x14ac:dyDescent="0.25">
      <c r="A1624" t="s">
        <v>1723</v>
      </c>
      <c r="B1624" t="s">
        <v>697</v>
      </c>
      <c r="C1624" t="s">
        <v>163</v>
      </c>
      <c r="D1624" t="s">
        <v>1117</v>
      </c>
      <c r="E1624">
        <v>1989</v>
      </c>
      <c r="F1624" t="s">
        <v>697</v>
      </c>
      <c r="G1624" t="s">
        <v>846</v>
      </c>
      <c r="H1624" t="s">
        <v>2445</v>
      </c>
      <c r="I1624" t="s">
        <v>2446</v>
      </c>
      <c r="J1624" t="s">
        <v>1120</v>
      </c>
      <c r="K1624" t="s">
        <v>1121</v>
      </c>
      <c r="L1624" t="s">
        <v>4289</v>
      </c>
      <c r="M1624" t="s">
        <v>697</v>
      </c>
      <c r="N1624" t="s">
        <v>2445</v>
      </c>
      <c r="O1624" t="s">
        <v>2446</v>
      </c>
      <c r="P1624" t="s">
        <v>1002</v>
      </c>
      <c r="Q1624" t="s">
        <v>4658</v>
      </c>
      <c r="R1624">
        <v>1990</v>
      </c>
      <c r="S1624" t="s">
        <v>1827</v>
      </c>
      <c r="T1624" t="s">
        <v>1827</v>
      </c>
      <c r="U1624">
        <v>5.2</v>
      </c>
      <c r="V1624" t="s">
        <v>1138</v>
      </c>
      <c r="W1624" t="s">
        <v>1127</v>
      </c>
      <c r="X1624" t="s">
        <v>4656</v>
      </c>
      <c r="Y1624">
        <v>1</v>
      </c>
      <c r="Z1624" t="s">
        <v>1132</v>
      </c>
      <c r="AA1624">
        <v>20950</v>
      </c>
      <c r="AB1624">
        <v>0</v>
      </c>
      <c r="AD1624">
        <v>0</v>
      </c>
      <c r="AE1624">
        <v>0</v>
      </c>
      <c r="AG1624">
        <v>20950</v>
      </c>
    </row>
    <row r="1625" spans="1:33" hidden="1" x14ac:dyDescent="0.25">
      <c r="A1625" t="s">
        <v>1723</v>
      </c>
      <c r="B1625" t="s">
        <v>697</v>
      </c>
      <c r="C1625" t="s">
        <v>163</v>
      </c>
      <c r="D1625" t="s">
        <v>1117</v>
      </c>
      <c r="E1625">
        <v>1989</v>
      </c>
      <c r="F1625" t="s">
        <v>697</v>
      </c>
      <c r="G1625" t="s">
        <v>846</v>
      </c>
      <c r="H1625" t="s">
        <v>2445</v>
      </c>
      <c r="I1625" t="s">
        <v>2446</v>
      </c>
      <c r="J1625" t="s">
        <v>1120</v>
      </c>
      <c r="K1625" t="s">
        <v>1121</v>
      </c>
      <c r="L1625" t="s">
        <v>4289</v>
      </c>
      <c r="M1625" t="s">
        <v>697</v>
      </c>
      <c r="N1625" t="s">
        <v>2445</v>
      </c>
      <c r="O1625" t="s">
        <v>2446</v>
      </c>
      <c r="P1625" t="s">
        <v>1002</v>
      </c>
      <c r="Q1625" t="s">
        <v>4659</v>
      </c>
      <c r="R1625">
        <v>1990</v>
      </c>
      <c r="S1625" t="s">
        <v>4660</v>
      </c>
      <c r="T1625" t="s">
        <v>2857</v>
      </c>
      <c r="U1625">
        <v>8</v>
      </c>
      <c r="V1625" t="s">
        <v>1126</v>
      </c>
      <c r="W1625" t="s">
        <v>1127</v>
      </c>
      <c r="X1625" t="s">
        <v>4661</v>
      </c>
      <c r="Y1625">
        <v>1</v>
      </c>
      <c r="Z1625" t="s">
        <v>1132</v>
      </c>
      <c r="AA1625">
        <v>25653</v>
      </c>
      <c r="AB1625">
        <v>0</v>
      </c>
      <c r="AD1625">
        <v>0</v>
      </c>
      <c r="AE1625">
        <v>0</v>
      </c>
      <c r="AF1625">
        <v>683278</v>
      </c>
      <c r="AG1625">
        <v>708931</v>
      </c>
    </row>
    <row r="1626" spans="1:33" hidden="1" x14ac:dyDescent="0.25">
      <c r="A1626" t="s">
        <v>1723</v>
      </c>
      <c r="B1626" t="s">
        <v>697</v>
      </c>
      <c r="C1626" t="s">
        <v>163</v>
      </c>
      <c r="D1626" t="s">
        <v>1117</v>
      </c>
      <c r="E1626">
        <v>1989</v>
      </c>
      <c r="F1626" t="s">
        <v>697</v>
      </c>
      <c r="G1626" t="s">
        <v>846</v>
      </c>
      <c r="H1626" t="s">
        <v>2445</v>
      </c>
      <c r="I1626" t="s">
        <v>2446</v>
      </c>
      <c r="J1626" t="s">
        <v>1120</v>
      </c>
      <c r="K1626" t="s">
        <v>1121</v>
      </c>
      <c r="L1626" t="s">
        <v>4289</v>
      </c>
      <c r="M1626" t="s">
        <v>697</v>
      </c>
      <c r="N1626" t="s">
        <v>2445</v>
      </c>
      <c r="O1626" t="s">
        <v>2446</v>
      </c>
      <c r="P1626" t="s">
        <v>1002</v>
      </c>
      <c r="Q1626" t="s">
        <v>4662</v>
      </c>
      <c r="R1626">
        <v>1990</v>
      </c>
      <c r="S1626" t="s">
        <v>4660</v>
      </c>
      <c r="T1626" t="s">
        <v>2857</v>
      </c>
      <c r="U1626">
        <v>7.5</v>
      </c>
      <c r="V1626" t="s">
        <v>1138</v>
      </c>
      <c r="W1626" t="s">
        <v>1127</v>
      </c>
      <c r="X1626" t="s">
        <v>4663</v>
      </c>
      <c r="Y1626">
        <v>1</v>
      </c>
      <c r="Z1626" t="s">
        <v>1132</v>
      </c>
      <c r="AA1626">
        <v>26670</v>
      </c>
      <c r="AB1626">
        <v>0</v>
      </c>
      <c r="AD1626">
        <v>0</v>
      </c>
      <c r="AE1626">
        <v>0</v>
      </c>
      <c r="AF1626">
        <v>968593</v>
      </c>
      <c r="AG1626">
        <v>995263</v>
      </c>
    </row>
    <row r="1627" spans="1:33" hidden="1" x14ac:dyDescent="0.25">
      <c r="A1627" t="s">
        <v>1723</v>
      </c>
      <c r="B1627" t="s">
        <v>697</v>
      </c>
      <c r="C1627" t="s">
        <v>163</v>
      </c>
      <c r="D1627" t="s">
        <v>1117</v>
      </c>
      <c r="E1627">
        <v>1989</v>
      </c>
      <c r="F1627" t="s">
        <v>697</v>
      </c>
      <c r="G1627" t="s">
        <v>846</v>
      </c>
      <c r="H1627" t="s">
        <v>2445</v>
      </c>
      <c r="I1627" t="s">
        <v>2446</v>
      </c>
      <c r="J1627" t="s">
        <v>1120</v>
      </c>
      <c r="K1627" t="s">
        <v>1121</v>
      </c>
      <c r="L1627" t="s">
        <v>4289</v>
      </c>
      <c r="M1627" t="s">
        <v>697</v>
      </c>
      <c r="N1627" t="s">
        <v>2445</v>
      </c>
      <c r="O1627" t="s">
        <v>2446</v>
      </c>
      <c r="P1627" t="s">
        <v>1002</v>
      </c>
      <c r="Q1627" t="s">
        <v>4664</v>
      </c>
      <c r="R1627">
        <v>1990</v>
      </c>
      <c r="S1627" t="s">
        <v>4660</v>
      </c>
      <c r="T1627" t="s">
        <v>2857</v>
      </c>
      <c r="U1627">
        <v>4.7</v>
      </c>
      <c r="V1627" t="s">
        <v>1138</v>
      </c>
      <c r="W1627" t="s">
        <v>1127</v>
      </c>
      <c r="X1627" t="s">
        <v>4665</v>
      </c>
      <c r="Y1627">
        <v>1</v>
      </c>
      <c r="Z1627" t="s">
        <v>1132</v>
      </c>
      <c r="AA1627">
        <v>25670</v>
      </c>
      <c r="AB1627">
        <v>170</v>
      </c>
      <c r="AD1627">
        <v>0</v>
      </c>
      <c r="AE1627">
        <v>0</v>
      </c>
      <c r="AF1627">
        <v>1431802</v>
      </c>
      <c r="AG1627">
        <v>1457642</v>
      </c>
    </row>
    <row r="1628" spans="1:33" hidden="1" x14ac:dyDescent="0.25">
      <c r="A1628" t="s">
        <v>1723</v>
      </c>
      <c r="B1628" t="s">
        <v>697</v>
      </c>
      <c r="C1628" t="s">
        <v>163</v>
      </c>
      <c r="D1628" t="s">
        <v>1117</v>
      </c>
      <c r="E1628">
        <v>1989</v>
      </c>
      <c r="F1628" t="s">
        <v>697</v>
      </c>
      <c r="G1628" t="s">
        <v>846</v>
      </c>
      <c r="H1628" t="s">
        <v>2445</v>
      </c>
      <c r="I1628" t="s">
        <v>2446</v>
      </c>
      <c r="J1628" t="s">
        <v>1120</v>
      </c>
      <c r="K1628" t="s">
        <v>1121</v>
      </c>
      <c r="L1628" t="s">
        <v>4289</v>
      </c>
      <c r="M1628" t="s">
        <v>697</v>
      </c>
      <c r="N1628" t="s">
        <v>2445</v>
      </c>
      <c r="O1628" t="s">
        <v>2446</v>
      </c>
      <c r="P1628" t="s">
        <v>1002</v>
      </c>
      <c r="Q1628" t="s">
        <v>4666</v>
      </c>
      <c r="R1628">
        <v>1990</v>
      </c>
      <c r="S1628" t="s">
        <v>4667</v>
      </c>
      <c r="T1628" t="s">
        <v>2857</v>
      </c>
      <c r="U1628">
        <v>4.5999999999999996</v>
      </c>
      <c r="V1628" t="s">
        <v>1138</v>
      </c>
      <c r="W1628" t="s">
        <v>1127</v>
      </c>
      <c r="X1628" t="s">
        <v>4668</v>
      </c>
      <c r="Y1628">
        <v>1</v>
      </c>
      <c r="Z1628" t="s">
        <v>1132</v>
      </c>
      <c r="AA1628">
        <v>26729</v>
      </c>
      <c r="AB1628">
        <v>0</v>
      </c>
      <c r="AD1628">
        <v>0</v>
      </c>
      <c r="AE1628">
        <v>0</v>
      </c>
      <c r="AF1628">
        <v>1107766</v>
      </c>
      <c r="AG1628">
        <v>1134495</v>
      </c>
    </row>
    <row r="1629" spans="1:33" hidden="1" x14ac:dyDescent="0.25">
      <c r="A1629" t="s">
        <v>1723</v>
      </c>
      <c r="B1629" t="s">
        <v>697</v>
      </c>
      <c r="C1629" t="s">
        <v>163</v>
      </c>
      <c r="D1629" t="s">
        <v>1117</v>
      </c>
      <c r="E1629">
        <v>1989</v>
      </c>
      <c r="F1629" t="s">
        <v>697</v>
      </c>
      <c r="G1629" t="s">
        <v>846</v>
      </c>
      <c r="H1629" t="s">
        <v>2445</v>
      </c>
      <c r="I1629" t="s">
        <v>2446</v>
      </c>
      <c r="J1629" t="s">
        <v>1120</v>
      </c>
      <c r="K1629" t="s">
        <v>1121</v>
      </c>
      <c r="L1629" t="s">
        <v>4289</v>
      </c>
      <c r="M1629" t="s">
        <v>697</v>
      </c>
      <c r="N1629" t="s">
        <v>2445</v>
      </c>
      <c r="O1629" t="s">
        <v>2446</v>
      </c>
      <c r="P1629" t="s">
        <v>1002</v>
      </c>
      <c r="Q1629" t="s">
        <v>4669</v>
      </c>
      <c r="R1629">
        <v>1990</v>
      </c>
      <c r="S1629" t="s">
        <v>4667</v>
      </c>
      <c r="T1629" t="s">
        <v>2857</v>
      </c>
      <c r="U1629">
        <v>7</v>
      </c>
      <c r="V1629" t="s">
        <v>1138</v>
      </c>
      <c r="W1629" t="s">
        <v>1127</v>
      </c>
      <c r="X1629" t="s">
        <v>4670</v>
      </c>
      <c r="Y1629">
        <v>1</v>
      </c>
      <c r="Z1629" t="s">
        <v>1132</v>
      </c>
      <c r="AA1629">
        <v>25262</v>
      </c>
      <c r="AB1629">
        <v>255</v>
      </c>
      <c r="AD1629">
        <v>0</v>
      </c>
      <c r="AE1629">
        <v>0</v>
      </c>
      <c r="AF1629">
        <v>617893</v>
      </c>
      <c r="AG1629">
        <v>643410</v>
      </c>
    </row>
    <row r="1630" spans="1:33" hidden="1" x14ac:dyDescent="0.25">
      <c r="A1630" t="s">
        <v>1723</v>
      </c>
      <c r="B1630" t="s">
        <v>697</v>
      </c>
      <c r="C1630" t="s">
        <v>163</v>
      </c>
      <c r="D1630" t="s">
        <v>1117</v>
      </c>
      <c r="E1630">
        <v>1989</v>
      </c>
      <c r="F1630" t="s">
        <v>697</v>
      </c>
      <c r="G1630" t="s">
        <v>846</v>
      </c>
      <c r="H1630" t="s">
        <v>2445</v>
      </c>
      <c r="I1630" t="s">
        <v>2446</v>
      </c>
      <c r="J1630" t="s">
        <v>1120</v>
      </c>
      <c r="K1630" t="s">
        <v>1121</v>
      </c>
      <c r="L1630" t="s">
        <v>4289</v>
      </c>
      <c r="M1630" t="s">
        <v>697</v>
      </c>
      <c r="N1630" t="s">
        <v>2445</v>
      </c>
      <c r="O1630" t="s">
        <v>2446</v>
      </c>
      <c r="P1630" t="s">
        <v>1002</v>
      </c>
      <c r="Q1630" t="s">
        <v>4671</v>
      </c>
      <c r="R1630">
        <v>1990</v>
      </c>
      <c r="S1630" t="s">
        <v>4672</v>
      </c>
      <c r="T1630" t="s">
        <v>2857</v>
      </c>
      <c r="U1630">
        <v>6.4</v>
      </c>
      <c r="V1630" t="s">
        <v>1138</v>
      </c>
      <c r="W1630" t="s">
        <v>1127</v>
      </c>
      <c r="X1630" t="s">
        <v>4673</v>
      </c>
      <c r="Y1630">
        <v>1</v>
      </c>
      <c r="Z1630" t="s">
        <v>1132</v>
      </c>
      <c r="AA1630">
        <v>26660</v>
      </c>
      <c r="AB1630">
        <v>0</v>
      </c>
      <c r="AD1630">
        <v>0</v>
      </c>
      <c r="AE1630">
        <v>0</v>
      </c>
      <c r="AF1630">
        <v>1018290</v>
      </c>
      <c r="AG1630">
        <v>1044950</v>
      </c>
    </row>
    <row r="1631" spans="1:33" hidden="1" x14ac:dyDescent="0.25">
      <c r="A1631" t="s">
        <v>1723</v>
      </c>
      <c r="B1631" t="s">
        <v>697</v>
      </c>
      <c r="C1631" t="s">
        <v>163</v>
      </c>
      <c r="D1631" t="s">
        <v>1117</v>
      </c>
      <c r="E1631">
        <v>1989</v>
      </c>
      <c r="F1631" t="s">
        <v>697</v>
      </c>
      <c r="G1631" t="s">
        <v>846</v>
      </c>
      <c r="H1631" t="s">
        <v>2445</v>
      </c>
      <c r="I1631" t="s">
        <v>2446</v>
      </c>
      <c r="J1631" t="s">
        <v>1120</v>
      </c>
      <c r="K1631" t="s">
        <v>1121</v>
      </c>
      <c r="L1631" t="s">
        <v>4289</v>
      </c>
      <c r="M1631" t="s">
        <v>697</v>
      </c>
      <c r="N1631" t="s">
        <v>2445</v>
      </c>
      <c r="O1631" t="s">
        <v>2446</v>
      </c>
      <c r="P1631" t="s">
        <v>1002</v>
      </c>
      <c r="Q1631" t="s">
        <v>4674</v>
      </c>
      <c r="R1631">
        <v>1990</v>
      </c>
      <c r="S1631" t="s">
        <v>4667</v>
      </c>
      <c r="T1631" t="s">
        <v>2857</v>
      </c>
      <c r="U1631">
        <v>7.6</v>
      </c>
      <c r="V1631" t="s">
        <v>1138</v>
      </c>
      <c r="W1631" t="s">
        <v>1127</v>
      </c>
      <c r="X1631" t="s">
        <v>4675</v>
      </c>
      <c r="Y1631">
        <v>1</v>
      </c>
      <c r="Z1631" t="s">
        <v>1132</v>
      </c>
      <c r="AA1631">
        <v>26771</v>
      </c>
      <c r="AB1631">
        <v>0</v>
      </c>
      <c r="AD1631">
        <v>0</v>
      </c>
      <c r="AE1631">
        <v>0</v>
      </c>
      <c r="AF1631">
        <v>908745</v>
      </c>
      <c r="AG1631">
        <v>935516</v>
      </c>
    </row>
    <row r="1632" spans="1:33" hidden="1" x14ac:dyDescent="0.25">
      <c r="A1632" t="s">
        <v>1723</v>
      </c>
      <c r="B1632" t="s">
        <v>697</v>
      </c>
      <c r="C1632" t="s">
        <v>163</v>
      </c>
      <c r="D1632" t="s">
        <v>1117</v>
      </c>
      <c r="E1632">
        <v>1989</v>
      </c>
      <c r="F1632" t="s">
        <v>697</v>
      </c>
      <c r="G1632" t="s">
        <v>846</v>
      </c>
      <c r="H1632" t="s">
        <v>2445</v>
      </c>
      <c r="I1632" t="s">
        <v>2446</v>
      </c>
      <c r="J1632" t="s">
        <v>1120</v>
      </c>
      <c r="K1632" t="s">
        <v>1121</v>
      </c>
      <c r="L1632" t="s">
        <v>4289</v>
      </c>
      <c r="M1632" t="s">
        <v>697</v>
      </c>
      <c r="N1632" t="s">
        <v>2445</v>
      </c>
      <c r="O1632" t="s">
        <v>2446</v>
      </c>
      <c r="P1632" t="s">
        <v>1002</v>
      </c>
      <c r="Q1632" t="s">
        <v>4676</v>
      </c>
      <c r="R1632">
        <v>1990</v>
      </c>
      <c r="S1632" t="s">
        <v>4672</v>
      </c>
      <c r="T1632" t="s">
        <v>2857</v>
      </c>
      <c r="U1632">
        <v>6.7</v>
      </c>
      <c r="V1632" t="s">
        <v>1138</v>
      </c>
      <c r="W1632" t="s">
        <v>1127</v>
      </c>
      <c r="X1632" t="s">
        <v>4677</v>
      </c>
      <c r="Y1632">
        <v>1</v>
      </c>
      <c r="Z1632" t="s">
        <v>1132</v>
      </c>
      <c r="AA1632">
        <v>27078</v>
      </c>
      <c r="AB1632">
        <v>0</v>
      </c>
      <c r="AD1632">
        <v>0</v>
      </c>
      <c r="AE1632">
        <v>0</v>
      </c>
      <c r="AF1632">
        <v>1217114</v>
      </c>
      <c r="AG1632">
        <v>1244192</v>
      </c>
    </row>
    <row r="1633" spans="1:33" hidden="1" x14ac:dyDescent="0.25">
      <c r="A1633" t="s">
        <v>1723</v>
      </c>
      <c r="B1633" t="s">
        <v>697</v>
      </c>
      <c r="C1633" t="s">
        <v>163</v>
      </c>
      <c r="D1633" t="s">
        <v>1117</v>
      </c>
      <c r="E1633">
        <v>1989</v>
      </c>
      <c r="F1633" t="s">
        <v>697</v>
      </c>
      <c r="G1633" t="s">
        <v>846</v>
      </c>
      <c r="H1633" t="s">
        <v>2445</v>
      </c>
      <c r="I1633" t="s">
        <v>2446</v>
      </c>
      <c r="J1633" t="s">
        <v>1120</v>
      </c>
      <c r="K1633" t="s">
        <v>1121</v>
      </c>
      <c r="L1633" t="s">
        <v>4289</v>
      </c>
      <c r="M1633" t="s">
        <v>710</v>
      </c>
      <c r="N1633" t="s">
        <v>2445</v>
      </c>
      <c r="O1633" t="s">
        <v>2446</v>
      </c>
      <c r="P1633" t="s">
        <v>1002</v>
      </c>
      <c r="Q1633" t="s">
        <v>4678</v>
      </c>
      <c r="R1633">
        <v>1990</v>
      </c>
      <c r="S1633" t="s">
        <v>4637</v>
      </c>
      <c r="T1633" t="s">
        <v>4637</v>
      </c>
      <c r="U1633">
        <v>4.5999999999999996</v>
      </c>
      <c r="V1633" t="s">
        <v>1138</v>
      </c>
      <c r="W1633" t="s">
        <v>1153</v>
      </c>
      <c r="X1633" t="s">
        <v>4679</v>
      </c>
      <c r="Y1633">
        <v>1</v>
      </c>
      <c r="Z1633" t="s">
        <v>1132</v>
      </c>
      <c r="AA1633">
        <v>17750</v>
      </c>
      <c r="AB1633">
        <v>0</v>
      </c>
      <c r="AD1633">
        <v>0</v>
      </c>
      <c r="AE1633">
        <v>0</v>
      </c>
      <c r="AG1633">
        <v>17750</v>
      </c>
    </row>
    <row r="1634" spans="1:33" hidden="1" x14ac:dyDescent="0.25">
      <c r="A1634" t="s">
        <v>1723</v>
      </c>
      <c r="B1634" t="s">
        <v>697</v>
      </c>
      <c r="C1634" t="s">
        <v>163</v>
      </c>
      <c r="D1634" t="s">
        <v>1117</v>
      </c>
      <c r="E1634">
        <v>1989</v>
      </c>
      <c r="F1634" t="s">
        <v>697</v>
      </c>
      <c r="G1634" t="s">
        <v>846</v>
      </c>
      <c r="H1634" t="s">
        <v>2445</v>
      </c>
      <c r="I1634" t="s">
        <v>2446</v>
      </c>
      <c r="J1634" t="s">
        <v>1120</v>
      </c>
      <c r="K1634" t="s">
        <v>1121</v>
      </c>
      <c r="L1634" t="s">
        <v>4289</v>
      </c>
      <c r="M1634" t="s">
        <v>710</v>
      </c>
      <c r="N1634" t="s">
        <v>2445</v>
      </c>
      <c r="O1634" t="s">
        <v>2446</v>
      </c>
      <c r="P1634" t="s">
        <v>1002</v>
      </c>
      <c r="Q1634" t="s">
        <v>4680</v>
      </c>
      <c r="R1634">
        <v>1990</v>
      </c>
      <c r="S1634" t="s">
        <v>4637</v>
      </c>
      <c r="T1634" t="s">
        <v>4637</v>
      </c>
      <c r="U1634">
        <v>4.5999999999999996</v>
      </c>
      <c r="V1634" t="s">
        <v>1138</v>
      </c>
      <c r="W1634" t="s">
        <v>1153</v>
      </c>
      <c r="X1634" t="s">
        <v>4681</v>
      </c>
      <c r="Y1634">
        <v>1</v>
      </c>
      <c r="Z1634" t="s">
        <v>1132</v>
      </c>
      <c r="AA1634">
        <v>17207</v>
      </c>
      <c r="AB1634">
        <v>0</v>
      </c>
      <c r="AD1634">
        <v>0</v>
      </c>
      <c r="AE1634">
        <v>0</v>
      </c>
      <c r="AG1634">
        <v>17207</v>
      </c>
    </row>
    <row r="1635" spans="1:33" hidden="1" x14ac:dyDescent="0.25">
      <c r="A1635" t="s">
        <v>1723</v>
      </c>
      <c r="B1635" t="s">
        <v>697</v>
      </c>
      <c r="C1635" t="s">
        <v>163</v>
      </c>
      <c r="D1635" t="s">
        <v>1117</v>
      </c>
      <c r="E1635">
        <v>1989</v>
      </c>
      <c r="F1635" t="s">
        <v>697</v>
      </c>
      <c r="G1635" t="s">
        <v>846</v>
      </c>
      <c r="H1635" t="s">
        <v>2445</v>
      </c>
      <c r="I1635" t="s">
        <v>2446</v>
      </c>
      <c r="J1635" t="s">
        <v>1120</v>
      </c>
      <c r="K1635" t="s">
        <v>1121</v>
      </c>
      <c r="L1635" t="s">
        <v>4289</v>
      </c>
      <c r="M1635" t="s">
        <v>710</v>
      </c>
      <c r="N1635" t="s">
        <v>2445</v>
      </c>
      <c r="O1635" t="s">
        <v>2446</v>
      </c>
      <c r="P1635" t="s">
        <v>1002</v>
      </c>
      <c r="Q1635" t="s">
        <v>4682</v>
      </c>
      <c r="R1635">
        <v>1990</v>
      </c>
      <c r="S1635" t="s">
        <v>4637</v>
      </c>
      <c r="T1635" t="s">
        <v>4637</v>
      </c>
      <c r="U1635">
        <v>4.5999999999999996</v>
      </c>
      <c r="V1635" t="s">
        <v>1138</v>
      </c>
      <c r="W1635" t="s">
        <v>1153</v>
      </c>
      <c r="X1635" t="s">
        <v>4683</v>
      </c>
      <c r="Y1635">
        <v>1</v>
      </c>
      <c r="Z1635" t="s">
        <v>1132</v>
      </c>
      <c r="AA1635">
        <v>14812</v>
      </c>
      <c r="AB1635">
        <v>0</v>
      </c>
      <c r="AD1635">
        <v>0</v>
      </c>
      <c r="AE1635">
        <v>0</v>
      </c>
      <c r="AG1635">
        <v>14812</v>
      </c>
    </row>
    <row r="1636" spans="1:33" hidden="1" x14ac:dyDescent="0.25">
      <c r="A1636" t="s">
        <v>1723</v>
      </c>
      <c r="B1636" t="s">
        <v>697</v>
      </c>
      <c r="C1636" t="s">
        <v>163</v>
      </c>
      <c r="D1636" t="s">
        <v>1117</v>
      </c>
      <c r="E1636">
        <v>1990</v>
      </c>
      <c r="F1636" t="s">
        <v>694</v>
      </c>
      <c r="G1636" t="s">
        <v>846</v>
      </c>
      <c r="H1636" t="s">
        <v>2445</v>
      </c>
      <c r="I1636" t="s">
        <v>2446</v>
      </c>
      <c r="J1636" t="s">
        <v>1120</v>
      </c>
      <c r="K1636" t="s">
        <v>1121</v>
      </c>
      <c r="L1636" t="s">
        <v>4289</v>
      </c>
      <c r="M1636" t="s">
        <v>694</v>
      </c>
      <c r="N1636" t="s">
        <v>2445</v>
      </c>
      <c r="O1636" t="s">
        <v>2446</v>
      </c>
      <c r="P1636" t="s">
        <v>1002</v>
      </c>
      <c r="Q1636" t="s">
        <v>4684</v>
      </c>
      <c r="R1636">
        <v>1991</v>
      </c>
      <c r="S1636" t="s">
        <v>4685</v>
      </c>
      <c r="T1636" t="s">
        <v>4686</v>
      </c>
      <c r="U1636">
        <v>3.32</v>
      </c>
      <c r="V1636" t="s">
        <v>1126</v>
      </c>
      <c r="W1636" t="s">
        <v>1127</v>
      </c>
      <c r="Y1636">
        <v>1</v>
      </c>
      <c r="AA1636">
        <v>0</v>
      </c>
      <c r="AB1636">
        <v>0</v>
      </c>
      <c r="AD1636">
        <v>0</v>
      </c>
      <c r="AE1636">
        <v>0</v>
      </c>
      <c r="AF1636">
        <v>186541</v>
      </c>
      <c r="AG1636">
        <v>186541</v>
      </c>
    </row>
    <row r="1637" spans="1:33" hidden="1" x14ac:dyDescent="0.25">
      <c r="A1637" t="s">
        <v>1723</v>
      </c>
      <c r="B1637" t="s">
        <v>697</v>
      </c>
      <c r="C1637" t="s">
        <v>163</v>
      </c>
      <c r="D1637" t="s">
        <v>1117</v>
      </c>
      <c r="E1637">
        <v>1990</v>
      </c>
      <c r="F1637" t="s">
        <v>697</v>
      </c>
      <c r="G1637" t="s">
        <v>846</v>
      </c>
      <c r="H1637" t="s">
        <v>2445</v>
      </c>
      <c r="I1637" t="s">
        <v>2446</v>
      </c>
      <c r="J1637" t="s">
        <v>1120</v>
      </c>
      <c r="K1637" t="s">
        <v>1121</v>
      </c>
      <c r="L1637" t="s">
        <v>4555</v>
      </c>
      <c r="M1637" t="s">
        <v>863</v>
      </c>
      <c r="P1637" t="s">
        <v>1083</v>
      </c>
      <c r="Q1637" t="s">
        <v>4687</v>
      </c>
      <c r="R1637">
        <v>1991</v>
      </c>
      <c r="S1637" t="s">
        <v>1844</v>
      </c>
      <c r="T1637" t="s">
        <v>1844</v>
      </c>
      <c r="U1637">
        <v>2.9</v>
      </c>
      <c r="V1637" t="s">
        <v>1138</v>
      </c>
      <c r="W1637" t="s">
        <v>1153</v>
      </c>
      <c r="X1637" t="s">
        <v>4688</v>
      </c>
      <c r="Y1637">
        <v>1</v>
      </c>
      <c r="Z1637" t="s">
        <v>1132</v>
      </c>
      <c r="AA1637">
        <v>26202</v>
      </c>
      <c r="AB1637">
        <v>0</v>
      </c>
      <c r="AD1637">
        <v>0</v>
      </c>
      <c r="AE1637">
        <v>0</v>
      </c>
      <c r="AG1637">
        <v>26202</v>
      </c>
    </row>
    <row r="1638" spans="1:33" hidden="1" x14ac:dyDescent="0.25">
      <c r="A1638" t="s">
        <v>1723</v>
      </c>
      <c r="B1638" t="s">
        <v>697</v>
      </c>
      <c r="C1638" t="s">
        <v>163</v>
      </c>
      <c r="D1638" t="s">
        <v>1117</v>
      </c>
      <c r="E1638">
        <v>1990</v>
      </c>
      <c r="F1638" t="s">
        <v>697</v>
      </c>
      <c r="G1638" t="s">
        <v>846</v>
      </c>
      <c r="H1638" t="s">
        <v>2445</v>
      </c>
      <c r="I1638" t="s">
        <v>2446</v>
      </c>
      <c r="J1638" t="s">
        <v>1120</v>
      </c>
      <c r="K1638" t="s">
        <v>1121</v>
      </c>
      <c r="L1638" t="s">
        <v>4555</v>
      </c>
      <c r="M1638" t="s">
        <v>863</v>
      </c>
      <c r="P1638" t="s">
        <v>1083</v>
      </c>
      <c r="Q1638" t="s">
        <v>4689</v>
      </c>
      <c r="R1638">
        <v>1991</v>
      </c>
      <c r="S1638" t="s">
        <v>1844</v>
      </c>
      <c r="T1638" t="s">
        <v>1844</v>
      </c>
      <c r="U1638">
        <v>2.9</v>
      </c>
      <c r="V1638" t="s">
        <v>1138</v>
      </c>
      <c r="W1638" t="s">
        <v>1153</v>
      </c>
      <c r="X1638" t="s">
        <v>4690</v>
      </c>
      <c r="Y1638">
        <v>1</v>
      </c>
      <c r="Z1638" t="s">
        <v>1132</v>
      </c>
      <c r="AA1638">
        <v>25901</v>
      </c>
      <c r="AB1638">
        <v>262</v>
      </c>
      <c r="AD1638">
        <v>0</v>
      </c>
      <c r="AE1638">
        <v>0</v>
      </c>
      <c r="AG1638">
        <v>26163</v>
      </c>
    </row>
    <row r="1639" spans="1:33" hidden="1" x14ac:dyDescent="0.25">
      <c r="A1639" t="s">
        <v>1723</v>
      </c>
      <c r="B1639" t="s">
        <v>697</v>
      </c>
      <c r="C1639" t="s">
        <v>163</v>
      </c>
      <c r="D1639" t="s">
        <v>1117</v>
      </c>
      <c r="E1639">
        <v>1990</v>
      </c>
      <c r="F1639" t="s">
        <v>697</v>
      </c>
      <c r="G1639" t="s">
        <v>846</v>
      </c>
      <c r="H1639" t="s">
        <v>2445</v>
      </c>
      <c r="I1639" t="s">
        <v>2446</v>
      </c>
      <c r="J1639" t="s">
        <v>1120</v>
      </c>
      <c r="K1639" t="s">
        <v>1121</v>
      </c>
      <c r="L1639" t="s">
        <v>4289</v>
      </c>
      <c r="M1639" t="s">
        <v>697</v>
      </c>
      <c r="N1639" t="s">
        <v>2445</v>
      </c>
      <c r="O1639" t="s">
        <v>2446</v>
      </c>
      <c r="P1639" t="s">
        <v>1002</v>
      </c>
      <c r="Q1639" t="s">
        <v>4691</v>
      </c>
      <c r="R1639">
        <v>1991</v>
      </c>
      <c r="S1639" t="s">
        <v>2860</v>
      </c>
      <c r="T1639" t="s">
        <v>2508</v>
      </c>
      <c r="U1639">
        <v>5.8</v>
      </c>
      <c r="V1639" t="s">
        <v>1138</v>
      </c>
      <c r="W1639" t="s">
        <v>1127</v>
      </c>
      <c r="X1639" t="s">
        <v>4692</v>
      </c>
      <c r="Y1639">
        <v>1</v>
      </c>
      <c r="Z1639" t="s">
        <v>1132</v>
      </c>
      <c r="AA1639">
        <v>26147</v>
      </c>
      <c r="AB1639">
        <v>84</v>
      </c>
      <c r="AD1639">
        <v>0</v>
      </c>
      <c r="AE1639">
        <v>0</v>
      </c>
      <c r="AF1639">
        <v>1753463</v>
      </c>
      <c r="AG1639">
        <v>1779694</v>
      </c>
    </row>
    <row r="1640" spans="1:33" hidden="1" x14ac:dyDescent="0.25">
      <c r="A1640" t="s">
        <v>1723</v>
      </c>
      <c r="B1640" t="s">
        <v>697</v>
      </c>
      <c r="C1640" t="s">
        <v>163</v>
      </c>
      <c r="D1640" t="s">
        <v>1117</v>
      </c>
      <c r="E1640">
        <v>1990</v>
      </c>
      <c r="F1640" t="s">
        <v>697</v>
      </c>
      <c r="G1640" t="s">
        <v>846</v>
      </c>
      <c r="H1640" t="s">
        <v>2445</v>
      </c>
      <c r="I1640" t="s">
        <v>2446</v>
      </c>
      <c r="J1640" t="s">
        <v>1120</v>
      </c>
      <c r="K1640" t="s">
        <v>1121</v>
      </c>
      <c r="L1640" t="s">
        <v>4289</v>
      </c>
      <c r="M1640" t="s">
        <v>697</v>
      </c>
      <c r="N1640" t="s">
        <v>2445</v>
      </c>
      <c r="O1640" t="s">
        <v>2446</v>
      </c>
      <c r="P1640" t="s">
        <v>1002</v>
      </c>
      <c r="Q1640" t="s">
        <v>4693</v>
      </c>
      <c r="R1640">
        <v>1991</v>
      </c>
      <c r="S1640" t="s">
        <v>2860</v>
      </c>
      <c r="T1640" t="s">
        <v>2508</v>
      </c>
      <c r="U1640">
        <v>4.7</v>
      </c>
      <c r="V1640" t="s">
        <v>1138</v>
      </c>
      <c r="W1640" t="s">
        <v>1127</v>
      </c>
      <c r="X1640" t="s">
        <v>4694</v>
      </c>
      <c r="Y1640">
        <v>1</v>
      </c>
      <c r="Z1640" t="s">
        <v>1132</v>
      </c>
      <c r="AA1640">
        <v>25729</v>
      </c>
      <c r="AB1640">
        <v>72</v>
      </c>
      <c r="AD1640">
        <v>0</v>
      </c>
      <c r="AE1640">
        <v>0</v>
      </c>
      <c r="AF1640">
        <v>427812</v>
      </c>
      <c r="AG1640">
        <v>453613</v>
      </c>
    </row>
    <row r="1641" spans="1:33" hidden="1" x14ac:dyDescent="0.25">
      <c r="A1641" t="s">
        <v>1723</v>
      </c>
      <c r="B1641" t="s">
        <v>697</v>
      </c>
      <c r="C1641" t="s">
        <v>163</v>
      </c>
      <c r="D1641" t="s">
        <v>1117</v>
      </c>
      <c r="E1641">
        <v>1990</v>
      </c>
      <c r="F1641" t="s">
        <v>697</v>
      </c>
      <c r="G1641" t="s">
        <v>846</v>
      </c>
      <c r="H1641" t="s">
        <v>2445</v>
      </c>
      <c r="I1641" t="s">
        <v>2446</v>
      </c>
      <c r="J1641" t="s">
        <v>1120</v>
      </c>
      <c r="K1641" t="s">
        <v>1121</v>
      </c>
      <c r="L1641" t="s">
        <v>4289</v>
      </c>
      <c r="M1641" t="s">
        <v>697</v>
      </c>
      <c r="N1641" t="s">
        <v>2445</v>
      </c>
      <c r="O1641" t="s">
        <v>2446</v>
      </c>
      <c r="P1641" t="s">
        <v>1002</v>
      </c>
      <c r="Q1641" t="s">
        <v>4695</v>
      </c>
      <c r="R1641">
        <v>1991</v>
      </c>
      <c r="S1641" t="s">
        <v>3757</v>
      </c>
      <c r="T1641" t="s">
        <v>3185</v>
      </c>
      <c r="U1641">
        <v>5.2</v>
      </c>
      <c r="V1641" t="s">
        <v>1126</v>
      </c>
      <c r="W1641" t="s">
        <v>1127</v>
      </c>
      <c r="X1641" t="s">
        <v>4447</v>
      </c>
      <c r="Y1641">
        <v>1</v>
      </c>
      <c r="Z1641" t="s">
        <v>1132</v>
      </c>
      <c r="AA1641">
        <v>33896</v>
      </c>
      <c r="AB1641">
        <v>0</v>
      </c>
      <c r="AD1641">
        <v>0</v>
      </c>
      <c r="AE1641">
        <v>0</v>
      </c>
      <c r="AF1641">
        <v>829768</v>
      </c>
      <c r="AG1641">
        <v>863664</v>
      </c>
    </row>
    <row r="1642" spans="1:33" hidden="1" x14ac:dyDescent="0.25">
      <c r="A1642" t="s">
        <v>1723</v>
      </c>
      <c r="B1642" t="s">
        <v>697</v>
      </c>
      <c r="C1642" t="s">
        <v>163</v>
      </c>
      <c r="D1642" t="s">
        <v>1117</v>
      </c>
      <c r="E1642">
        <v>1990</v>
      </c>
      <c r="F1642" t="s">
        <v>697</v>
      </c>
      <c r="G1642" t="s">
        <v>846</v>
      </c>
      <c r="H1642" t="s">
        <v>2445</v>
      </c>
      <c r="I1642" t="s">
        <v>2446</v>
      </c>
      <c r="J1642" t="s">
        <v>1120</v>
      </c>
      <c r="K1642" t="s">
        <v>1121</v>
      </c>
      <c r="L1642" t="s">
        <v>4289</v>
      </c>
      <c r="M1642" t="s">
        <v>697</v>
      </c>
      <c r="N1642" t="s">
        <v>2445</v>
      </c>
      <c r="O1642" t="s">
        <v>2446</v>
      </c>
      <c r="P1642" t="s">
        <v>1002</v>
      </c>
      <c r="Q1642" t="s">
        <v>4696</v>
      </c>
      <c r="R1642">
        <v>1991</v>
      </c>
      <c r="S1642" t="s">
        <v>1841</v>
      </c>
      <c r="T1642" t="s">
        <v>3185</v>
      </c>
      <c r="U1642">
        <v>4</v>
      </c>
      <c r="V1642" t="s">
        <v>1138</v>
      </c>
      <c r="W1642" t="s">
        <v>1127</v>
      </c>
      <c r="X1642" t="s">
        <v>4697</v>
      </c>
      <c r="Y1642">
        <v>1</v>
      </c>
      <c r="Z1642" t="s">
        <v>1132</v>
      </c>
      <c r="AA1642">
        <v>33676</v>
      </c>
      <c r="AB1642">
        <v>0</v>
      </c>
      <c r="AD1642">
        <v>0</v>
      </c>
      <c r="AE1642">
        <v>0</v>
      </c>
      <c r="AF1642">
        <v>1919372</v>
      </c>
      <c r="AG1642">
        <v>1953048</v>
      </c>
    </row>
    <row r="1643" spans="1:33" hidden="1" x14ac:dyDescent="0.25">
      <c r="A1643" t="s">
        <v>1723</v>
      </c>
      <c r="B1643" t="s">
        <v>697</v>
      </c>
      <c r="C1643" t="s">
        <v>163</v>
      </c>
      <c r="D1643" t="s">
        <v>1117</v>
      </c>
      <c r="E1643">
        <v>1990</v>
      </c>
      <c r="F1643" t="s">
        <v>697</v>
      </c>
      <c r="G1643" t="s">
        <v>846</v>
      </c>
      <c r="H1643" t="s">
        <v>2445</v>
      </c>
      <c r="I1643" t="s">
        <v>2446</v>
      </c>
      <c r="J1643" t="s">
        <v>1120</v>
      </c>
      <c r="K1643" t="s">
        <v>1121</v>
      </c>
      <c r="L1643" t="s">
        <v>4289</v>
      </c>
      <c r="M1643" t="s">
        <v>697</v>
      </c>
      <c r="N1643" t="s">
        <v>2445</v>
      </c>
      <c r="O1643" t="s">
        <v>2446</v>
      </c>
      <c r="P1643" t="s">
        <v>1002</v>
      </c>
      <c r="Q1643" t="s">
        <v>4698</v>
      </c>
      <c r="R1643">
        <v>1991</v>
      </c>
      <c r="S1643" t="s">
        <v>1841</v>
      </c>
      <c r="T1643" t="s">
        <v>3185</v>
      </c>
      <c r="U1643">
        <v>5.0999999999999996</v>
      </c>
      <c r="V1643" t="s">
        <v>1138</v>
      </c>
      <c r="W1643" t="s">
        <v>1127</v>
      </c>
      <c r="X1643" t="s">
        <v>4699</v>
      </c>
      <c r="Y1643">
        <v>1</v>
      </c>
      <c r="Z1643" t="s">
        <v>1132</v>
      </c>
      <c r="AA1643">
        <v>33245</v>
      </c>
      <c r="AB1643">
        <v>336</v>
      </c>
      <c r="AD1643">
        <v>0</v>
      </c>
      <c r="AE1643">
        <v>0</v>
      </c>
      <c r="AF1643">
        <v>1569272</v>
      </c>
      <c r="AG1643">
        <v>1602853</v>
      </c>
    </row>
    <row r="1644" spans="1:33" hidden="1" x14ac:dyDescent="0.25">
      <c r="A1644" t="s">
        <v>1723</v>
      </c>
      <c r="B1644" t="s">
        <v>697</v>
      </c>
      <c r="C1644" t="s">
        <v>163</v>
      </c>
      <c r="D1644" t="s">
        <v>1117</v>
      </c>
      <c r="E1644">
        <v>1990</v>
      </c>
      <c r="F1644" t="s">
        <v>697</v>
      </c>
      <c r="G1644" t="s">
        <v>846</v>
      </c>
      <c r="H1644" t="s">
        <v>2445</v>
      </c>
      <c r="I1644" t="s">
        <v>2446</v>
      </c>
      <c r="J1644" t="s">
        <v>1120</v>
      </c>
      <c r="K1644" t="s">
        <v>1121</v>
      </c>
      <c r="L1644" t="s">
        <v>4289</v>
      </c>
      <c r="M1644" t="s">
        <v>697</v>
      </c>
      <c r="N1644" t="s">
        <v>2445</v>
      </c>
      <c r="O1644" t="s">
        <v>2446</v>
      </c>
      <c r="P1644" t="s">
        <v>1002</v>
      </c>
      <c r="Q1644" t="s">
        <v>4700</v>
      </c>
      <c r="R1644">
        <v>1991</v>
      </c>
      <c r="S1644" t="s">
        <v>1841</v>
      </c>
      <c r="T1644" t="s">
        <v>2508</v>
      </c>
      <c r="U1644">
        <v>4.4000000000000004</v>
      </c>
      <c r="V1644" t="s">
        <v>1138</v>
      </c>
      <c r="W1644" t="s">
        <v>1127</v>
      </c>
      <c r="X1644" t="s">
        <v>4701</v>
      </c>
      <c r="Y1644">
        <v>1</v>
      </c>
      <c r="Z1644" t="s">
        <v>1132</v>
      </c>
      <c r="AA1644">
        <v>32863</v>
      </c>
      <c r="AB1644">
        <v>332</v>
      </c>
      <c r="AD1644">
        <v>0</v>
      </c>
      <c r="AE1644">
        <v>0</v>
      </c>
      <c r="AF1644">
        <v>699675</v>
      </c>
      <c r="AG1644">
        <v>732870</v>
      </c>
    </row>
    <row r="1645" spans="1:33" hidden="1" x14ac:dyDescent="0.25">
      <c r="A1645" t="s">
        <v>1723</v>
      </c>
      <c r="B1645" t="s">
        <v>697</v>
      </c>
      <c r="C1645" t="s">
        <v>163</v>
      </c>
      <c r="D1645" t="s">
        <v>1117</v>
      </c>
      <c r="E1645">
        <v>1990</v>
      </c>
      <c r="F1645" t="s">
        <v>697</v>
      </c>
      <c r="G1645" t="s">
        <v>846</v>
      </c>
      <c r="H1645" t="s">
        <v>2445</v>
      </c>
      <c r="I1645" t="s">
        <v>2446</v>
      </c>
      <c r="J1645" t="s">
        <v>1120</v>
      </c>
      <c r="K1645" t="s">
        <v>1121</v>
      </c>
      <c r="L1645" t="s">
        <v>4289</v>
      </c>
      <c r="M1645" t="s">
        <v>697</v>
      </c>
      <c r="N1645" t="s">
        <v>2445</v>
      </c>
      <c r="O1645" t="s">
        <v>2446</v>
      </c>
      <c r="P1645" t="s">
        <v>1002</v>
      </c>
      <c r="Q1645" t="s">
        <v>4702</v>
      </c>
      <c r="R1645">
        <v>1991</v>
      </c>
      <c r="S1645" t="s">
        <v>1841</v>
      </c>
      <c r="T1645" t="s">
        <v>2508</v>
      </c>
      <c r="U1645">
        <v>5</v>
      </c>
      <c r="V1645" t="s">
        <v>1138</v>
      </c>
      <c r="W1645" t="s">
        <v>1127</v>
      </c>
      <c r="X1645" t="s">
        <v>4699</v>
      </c>
      <c r="Y1645">
        <v>1</v>
      </c>
      <c r="Z1645" t="s">
        <v>1132</v>
      </c>
      <c r="AA1645">
        <v>33298</v>
      </c>
      <c r="AB1645">
        <v>0</v>
      </c>
      <c r="AD1645">
        <v>0</v>
      </c>
      <c r="AE1645">
        <v>0</v>
      </c>
      <c r="AF1645">
        <v>1070833</v>
      </c>
      <c r="AG1645">
        <v>1104131</v>
      </c>
    </row>
    <row r="1646" spans="1:33" hidden="1" x14ac:dyDescent="0.25">
      <c r="A1646" t="s">
        <v>1723</v>
      </c>
      <c r="B1646" t="s">
        <v>697</v>
      </c>
      <c r="C1646" t="s">
        <v>163</v>
      </c>
      <c r="D1646" t="s">
        <v>1117</v>
      </c>
      <c r="E1646">
        <v>1990</v>
      </c>
      <c r="F1646" t="s">
        <v>697</v>
      </c>
      <c r="G1646" t="s">
        <v>846</v>
      </c>
      <c r="H1646" t="s">
        <v>2445</v>
      </c>
      <c r="I1646" t="s">
        <v>2446</v>
      </c>
      <c r="J1646" t="s">
        <v>1120</v>
      </c>
      <c r="K1646" t="s">
        <v>1121</v>
      </c>
      <c r="L1646" t="s">
        <v>4289</v>
      </c>
      <c r="M1646" t="s">
        <v>697</v>
      </c>
      <c r="N1646" t="s">
        <v>2445</v>
      </c>
      <c r="O1646" t="s">
        <v>2446</v>
      </c>
      <c r="P1646" t="s">
        <v>1002</v>
      </c>
      <c r="Q1646" t="s">
        <v>4703</v>
      </c>
      <c r="R1646">
        <v>1991</v>
      </c>
      <c r="S1646" t="s">
        <v>1854</v>
      </c>
      <c r="T1646" t="s">
        <v>1845</v>
      </c>
      <c r="U1646">
        <v>3.1</v>
      </c>
      <c r="V1646" t="s">
        <v>1138</v>
      </c>
      <c r="W1646" t="s">
        <v>1127</v>
      </c>
      <c r="X1646" t="s">
        <v>4704</v>
      </c>
      <c r="Y1646">
        <v>1</v>
      </c>
      <c r="Z1646" t="s">
        <v>1132</v>
      </c>
      <c r="AA1646">
        <v>26708</v>
      </c>
      <c r="AB1646">
        <v>134</v>
      </c>
      <c r="AD1646">
        <v>0</v>
      </c>
      <c r="AE1646">
        <v>0</v>
      </c>
      <c r="AG1646">
        <v>26842</v>
      </c>
    </row>
    <row r="1647" spans="1:33" hidden="1" x14ac:dyDescent="0.25">
      <c r="A1647" t="s">
        <v>1723</v>
      </c>
      <c r="B1647" t="s">
        <v>697</v>
      </c>
      <c r="C1647" t="s">
        <v>163</v>
      </c>
      <c r="D1647" t="s">
        <v>1117</v>
      </c>
      <c r="E1647">
        <v>1990</v>
      </c>
      <c r="F1647" t="s">
        <v>697</v>
      </c>
      <c r="G1647" t="s">
        <v>846</v>
      </c>
      <c r="H1647" t="s">
        <v>2445</v>
      </c>
      <c r="I1647" t="s">
        <v>2446</v>
      </c>
      <c r="J1647" t="s">
        <v>1120</v>
      </c>
      <c r="K1647" t="s">
        <v>1121</v>
      </c>
      <c r="L1647" t="s">
        <v>4289</v>
      </c>
      <c r="M1647" t="s">
        <v>697</v>
      </c>
      <c r="N1647" t="s">
        <v>2445</v>
      </c>
      <c r="O1647" t="s">
        <v>2446</v>
      </c>
      <c r="P1647" t="s">
        <v>1002</v>
      </c>
      <c r="Q1647" t="s">
        <v>4705</v>
      </c>
      <c r="R1647">
        <v>1991</v>
      </c>
      <c r="S1647" t="s">
        <v>1854</v>
      </c>
      <c r="T1647" t="s">
        <v>1845</v>
      </c>
      <c r="U1647">
        <v>3.1</v>
      </c>
      <c r="V1647" t="s">
        <v>1138</v>
      </c>
      <c r="W1647" t="s">
        <v>1127</v>
      </c>
      <c r="X1647" t="s">
        <v>4706</v>
      </c>
      <c r="Y1647">
        <v>1</v>
      </c>
      <c r="Z1647" t="s">
        <v>1132</v>
      </c>
      <c r="AA1647">
        <v>26415</v>
      </c>
      <c r="AB1647">
        <v>0</v>
      </c>
      <c r="AD1647">
        <v>0</v>
      </c>
      <c r="AE1647">
        <v>0</v>
      </c>
      <c r="AG1647">
        <v>26415</v>
      </c>
    </row>
    <row r="1648" spans="1:33" hidden="1" x14ac:dyDescent="0.25">
      <c r="A1648" t="s">
        <v>1723</v>
      </c>
      <c r="B1648" t="s">
        <v>697</v>
      </c>
      <c r="C1648" t="s">
        <v>163</v>
      </c>
      <c r="D1648" t="s">
        <v>1117</v>
      </c>
      <c r="E1648">
        <v>1990</v>
      </c>
      <c r="F1648" t="s">
        <v>697</v>
      </c>
      <c r="G1648" t="s">
        <v>846</v>
      </c>
      <c r="H1648" t="s">
        <v>2445</v>
      </c>
      <c r="I1648" t="s">
        <v>2446</v>
      </c>
      <c r="J1648" t="s">
        <v>1120</v>
      </c>
      <c r="K1648" t="s">
        <v>1121</v>
      </c>
      <c r="L1648" t="s">
        <v>4289</v>
      </c>
      <c r="M1648" t="s">
        <v>894</v>
      </c>
      <c r="P1648" t="s">
        <v>1146</v>
      </c>
      <c r="Q1648" t="s">
        <v>4707</v>
      </c>
      <c r="R1648">
        <v>1991</v>
      </c>
      <c r="S1648" t="s">
        <v>4708</v>
      </c>
      <c r="T1648" t="s">
        <v>4709</v>
      </c>
      <c r="U1648">
        <v>0.57999999999999996</v>
      </c>
      <c r="V1648" t="s">
        <v>1138</v>
      </c>
      <c r="W1648" t="s">
        <v>1127</v>
      </c>
      <c r="Y1648">
        <v>1</v>
      </c>
      <c r="AA1648">
        <v>0</v>
      </c>
      <c r="AB1648">
        <v>0</v>
      </c>
      <c r="AD1648">
        <v>0</v>
      </c>
      <c r="AE1648">
        <v>0</v>
      </c>
      <c r="AF1648">
        <v>770000</v>
      </c>
      <c r="AG1648">
        <v>770000</v>
      </c>
    </row>
    <row r="1649" spans="1:33" hidden="1" x14ac:dyDescent="0.25">
      <c r="A1649" t="s">
        <v>1723</v>
      </c>
      <c r="B1649" t="s">
        <v>697</v>
      </c>
      <c r="C1649" t="s">
        <v>163</v>
      </c>
      <c r="D1649" t="s">
        <v>1117</v>
      </c>
      <c r="E1649">
        <v>1990</v>
      </c>
      <c r="F1649" t="s">
        <v>697</v>
      </c>
      <c r="G1649" t="s">
        <v>846</v>
      </c>
      <c r="H1649" t="s">
        <v>2445</v>
      </c>
      <c r="I1649" t="s">
        <v>2446</v>
      </c>
      <c r="J1649" t="s">
        <v>1120</v>
      </c>
      <c r="K1649" t="s">
        <v>1121</v>
      </c>
      <c r="L1649" t="s">
        <v>2888</v>
      </c>
      <c r="M1649" t="s">
        <v>898</v>
      </c>
      <c r="N1649" t="s">
        <v>2445</v>
      </c>
      <c r="O1649" t="s">
        <v>2446</v>
      </c>
      <c r="P1649" t="s">
        <v>1083</v>
      </c>
      <c r="Q1649" t="s">
        <v>4710</v>
      </c>
      <c r="R1649">
        <v>1991</v>
      </c>
      <c r="S1649" t="s">
        <v>3183</v>
      </c>
      <c r="T1649" t="s">
        <v>3183</v>
      </c>
      <c r="U1649">
        <v>3.4</v>
      </c>
      <c r="V1649" t="s">
        <v>1138</v>
      </c>
      <c r="W1649" t="s">
        <v>1153</v>
      </c>
      <c r="X1649" t="s">
        <v>4711</v>
      </c>
      <c r="Y1649">
        <v>1</v>
      </c>
      <c r="Z1649" t="s">
        <v>1132</v>
      </c>
      <c r="AA1649">
        <v>25803</v>
      </c>
      <c r="AB1649">
        <v>261</v>
      </c>
      <c r="AD1649">
        <v>0</v>
      </c>
      <c r="AE1649">
        <v>0</v>
      </c>
      <c r="AG1649">
        <v>26064</v>
      </c>
    </row>
    <row r="1650" spans="1:33" hidden="1" x14ac:dyDescent="0.25">
      <c r="A1650" t="s">
        <v>1723</v>
      </c>
      <c r="B1650" t="s">
        <v>697</v>
      </c>
      <c r="C1650" t="s">
        <v>163</v>
      </c>
      <c r="D1650" t="s">
        <v>1117</v>
      </c>
      <c r="E1650">
        <v>1990</v>
      </c>
      <c r="F1650" t="s">
        <v>697</v>
      </c>
      <c r="G1650" t="s">
        <v>846</v>
      </c>
      <c r="H1650" t="s">
        <v>2445</v>
      </c>
      <c r="I1650" t="s">
        <v>2446</v>
      </c>
      <c r="J1650" t="s">
        <v>1120</v>
      </c>
      <c r="K1650" t="s">
        <v>1121</v>
      </c>
      <c r="L1650" t="s">
        <v>2888</v>
      </c>
      <c r="M1650" t="s">
        <v>898</v>
      </c>
      <c r="N1650" t="s">
        <v>2445</v>
      </c>
      <c r="O1650" t="s">
        <v>2446</v>
      </c>
      <c r="P1650" t="s">
        <v>1083</v>
      </c>
      <c r="Q1650" t="s">
        <v>4712</v>
      </c>
      <c r="R1650">
        <v>1991</v>
      </c>
      <c r="S1650" t="s">
        <v>3183</v>
      </c>
      <c r="T1650" t="s">
        <v>3183</v>
      </c>
      <c r="U1650">
        <v>3.4</v>
      </c>
      <c r="V1650" t="s">
        <v>1138</v>
      </c>
      <c r="W1650" t="s">
        <v>1153</v>
      </c>
      <c r="X1650" t="s">
        <v>4713</v>
      </c>
      <c r="Y1650">
        <v>1</v>
      </c>
      <c r="Z1650" t="s">
        <v>1132</v>
      </c>
      <c r="AA1650">
        <v>26106</v>
      </c>
      <c r="AB1650">
        <v>264</v>
      </c>
      <c r="AD1650">
        <v>0</v>
      </c>
      <c r="AE1650">
        <v>0</v>
      </c>
      <c r="AG1650">
        <v>26370</v>
      </c>
    </row>
    <row r="1651" spans="1:33" hidden="1" x14ac:dyDescent="0.25">
      <c r="A1651" t="s">
        <v>1723</v>
      </c>
      <c r="B1651" t="s">
        <v>697</v>
      </c>
      <c r="C1651" t="s">
        <v>163</v>
      </c>
      <c r="D1651" t="s">
        <v>1117</v>
      </c>
      <c r="E1651">
        <v>1991</v>
      </c>
      <c r="F1651" t="s">
        <v>694</v>
      </c>
      <c r="G1651" t="s">
        <v>846</v>
      </c>
      <c r="H1651" t="s">
        <v>2445</v>
      </c>
      <c r="I1651" t="s">
        <v>2446</v>
      </c>
      <c r="J1651" t="s">
        <v>1120</v>
      </c>
      <c r="K1651" t="s">
        <v>1121</v>
      </c>
      <c r="L1651" t="s">
        <v>4289</v>
      </c>
      <c r="M1651" t="s">
        <v>694</v>
      </c>
      <c r="N1651" t="s">
        <v>2445</v>
      </c>
      <c r="O1651" t="s">
        <v>2446</v>
      </c>
      <c r="P1651" t="s">
        <v>1002</v>
      </c>
      <c r="Q1651" t="s">
        <v>4714</v>
      </c>
      <c r="R1651">
        <v>1992</v>
      </c>
      <c r="S1651" t="s">
        <v>4715</v>
      </c>
      <c r="T1651" t="s">
        <v>4716</v>
      </c>
      <c r="U1651">
        <v>4.9000000000000004</v>
      </c>
      <c r="V1651" t="s">
        <v>1126</v>
      </c>
      <c r="W1651" t="s">
        <v>1127</v>
      </c>
      <c r="Y1651">
        <v>1</v>
      </c>
      <c r="AA1651">
        <v>0</v>
      </c>
      <c r="AB1651">
        <v>0</v>
      </c>
      <c r="AD1651">
        <v>0</v>
      </c>
      <c r="AE1651">
        <v>0</v>
      </c>
      <c r="AF1651">
        <v>298556</v>
      </c>
      <c r="AG1651">
        <v>298556</v>
      </c>
    </row>
    <row r="1652" spans="1:33" hidden="1" x14ac:dyDescent="0.25">
      <c r="A1652" t="s">
        <v>1723</v>
      </c>
      <c r="B1652" t="s">
        <v>697</v>
      </c>
      <c r="C1652" t="s">
        <v>163</v>
      </c>
      <c r="D1652" t="s">
        <v>1117</v>
      </c>
      <c r="E1652">
        <v>1991</v>
      </c>
      <c r="F1652" t="s">
        <v>697</v>
      </c>
      <c r="G1652" t="s">
        <v>846</v>
      </c>
      <c r="H1652" t="s">
        <v>2445</v>
      </c>
      <c r="I1652" t="s">
        <v>2446</v>
      </c>
      <c r="J1652" t="s">
        <v>1120</v>
      </c>
      <c r="K1652" t="s">
        <v>1121</v>
      </c>
      <c r="L1652" t="s">
        <v>4289</v>
      </c>
      <c r="M1652" t="s">
        <v>871</v>
      </c>
      <c r="P1652" t="s">
        <v>1146</v>
      </c>
      <c r="Q1652" t="s">
        <v>4717</v>
      </c>
      <c r="R1652">
        <v>1992</v>
      </c>
      <c r="S1652" t="s">
        <v>4718</v>
      </c>
      <c r="T1652" t="s">
        <v>4719</v>
      </c>
      <c r="U1652">
        <v>0.67</v>
      </c>
      <c r="V1652" t="s">
        <v>1138</v>
      </c>
      <c r="W1652" t="s">
        <v>1127</v>
      </c>
      <c r="X1652" t="s">
        <v>4720</v>
      </c>
      <c r="Y1652">
        <v>1</v>
      </c>
      <c r="AA1652">
        <v>0</v>
      </c>
      <c r="AB1652">
        <v>0</v>
      </c>
      <c r="AD1652">
        <v>0</v>
      </c>
      <c r="AE1652">
        <v>0</v>
      </c>
      <c r="AF1652">
        <v>692249</v>
      </c>
      <c r="AG1652">
        <v>692249</v>
      </c>
    </row>
    <row r="1653" spans="1:33" hidden="1" x14ac:dyDescent="0.25">
      <c r="A1653" t="s">
        <v>1723</v>
      </c>
      <c r="B1653" t="s">
        <v>697</v>
      </c>
      <c r="C1653" t="s">
        <v>163</v>
      </c>
      <c r="D1653" t="s">
        <v>1117</v>
      </c>
      <c r="E1653">
        <v>1991</v>
      </c>
      <c r="F1653" t="s">
        <v>697</v>
      </c>
      <c r="G1653" t="s">
        <v>846</v>
      </c>
      <c r="H1653" t="s">
        <v>2445</v>
      </c>
      <c r="I1653" t="s">
        <v>2446</v>
      </c>
      <c r="J1653" t="s">
        <v>1120</v>
      </c>
      <c r="K1653" t="s">
        <v>1121</v>
      </c>
      <c r="L1653" t="s">
        <v>4289</v>
      </c>
      <c r="M1653" t="s">
        <v>697</v>
      </c>
      <c r="N1653" t="s">
        <v>2445</v>
      </c>
      <c r="O1653" t="s">
        <v>2446</v>
      </c>
      <c r="P1653" t="s">
        <v>1002</v>
      </c>
      <c r="Q1653" t="s">
        <v>4721</v>
      </c>
      <c r="R1653">
        <v>1992</v>
      </c>
      <c r="S1653" t="s">
        <v>3410</v>
      </c>
      <c r="T1653" t="s">
        <v>2866</v>
      </c>
      <c r="U1653">
        <v>7.5</v>
      </c>
      <c r="V1653" t="s">
        <v>1138</v>
      </c>
      <c r="W1653" t="s">
        <v>1127</v>
      </c>
      <c r="X1653" t="s">
        <v>4722</v>
      </c>
      <c r="Y1653">
        <v>1</v>
      </c>
      <c r="Z1653" t="s">
        <v>1132</v>
      </c>
      <c r="AA1653">
        <v>27018</v>
      </c>
      <c r="AB1653">
        <v>0</v>
      </c>
      <c r="AD1653">
        <v>0</v>
      </c>
      <c r="AE1653">
        <v>0</v>
      </c>
      <c r="AF1653">
        <v>969164</v>
      </c>
      <c r="AG1653">
        <v>996182</v>
      </c>
    </row>
    <row r="1654" spans="1:33" hidden="1" x14ac:dyDescent="0.25">
      <c r="A1654" t="s">
        <v>1723</v>
      </c>
      <c r="B1654" t="s">
        <v>697</v>
      </c>
      <c r="C1654" t="s">
        <v>163</v>
      </c>
      <c r="D1654" t="s">
        <v>1117</v>
      </c>
      <c r="E1654">
        <v>1991</v>
      </c>
      <c r="F1654" t="s">
        <v>697</v>
      </c>
      <c r="G1654" t="s">
        <v>846</v>
      </c>
      <c r="H1654" t="s">
        <v>2445</v>
      </c>
      <c r="I1654" t="s">
        <v>2446</v>
      </c>
      <c r="J1654" t="s">
        <v>1120</v>
      </c>
      <c r="K1654" t="s">
        <v>1121</v>
      </c>
      <c r="L1654" t="s">
        <v>4289</v>
      </c>
      <c r="M1654" t="s">
        <v>697</v>
      </c>
      <c r="N1654" t="s">
        <v>2445</v>
      </c>
      <c r="O1654" t="s">
        <v>2446</v>
      </c>
      <c r="P1654" t="s">
        <v>1002</v>
      </c>
      <c r="Q1654" t="s">
        <v>4723</v>
      </c>
      <c r="R1654">
        <v>1992</v>
      </c>
      <c r="S1654" t="s">
        <v>4724</v>
      </c>
      <c r="T1654" t="s">
        <v>2866</v>
      </c>
      <c r="U1654">
        <v>7.2</v>
      </c>
      <c r="V1654" t="s">
        <v>1138</v>
      </c>
      <c r="W1654" t="s">
        <v>1127</v>
      </c>
      <c r="X1654" t="s">
        <v>4725</v>
      </c>
      <c r="Y1654">
        <v>1</v>
      </c>
      <c r="Z1654" t="s">
        <v>1132</v>
      </c>
      <c r="AA1654">
        <v>27475</v>
      </c>
      <c r="AB1654">
        <v>0</v>
      </c>
      <c r="AD1654">
        <v>0</v>
      </c>
      <c r="AE1654">
        <v>0</v>
      </c>
      <c r="AF1654">
        <v>1003967</v>
      </c>
      <c r="AG1654">
        <v>1031442</v>
      </c>
    </row>
    <row r="1655" spans="1:33" hidden="1" x14ac:dyDescent="0.25">
      <c r="A1655" t="s">
        <v>1723</v>
      </c>
      <c r="B1655" t="s">
        <v>697</v>
      </c>
      <c r="C1655" t="s">
        <v>163</v>
      </c>
      <c r="D1655" t="s">
        <v>1117</v>
      </c>
      <c r="E1655">
        <v>1991</v>
      </c>
      <c r="F1655" t="s">
        <v>697</v>
      </c>
      <c r="G1655" t="s">
        <v>846</v>
      </c>
      <c r="H1655" t="s">
        <v>2445</v>
      </c>
      <c r="I1655" t="s">
        <v>2446</v>
      </c>
      <c r="J1655" t="s">
        <v>1120</v>
      </c>
      <c r="K1655" t="s">
        <v>1121</v>
      </c>
      <c r="L1655" t="s">
        <v>4289</v>
      </c>
      <c r="M1655" t="s">
        <v>697</v>
      </c>
      <c r="N1655" t="s">
        <v>2445</v>
      </c>
      <c r="O1655" t="s">
        <v>2446</v>
      </c>
      <c r="P1655" t="s">
        <v>1002</v>
      </c>
      <c r="Q1655" t="s">
        <v>4726</v>
      </c>
      <c r="R1655">
        <v>1992</v>
      </c>
      <c r="S1655" t="s">
        <v>4727</v>
      </c>
      <c r="T1655" t="s">
        <v>3104</v>
      </c>
      <c r="U1655">
        <v>5.3</v>
      </c>
      <c r="V1655" t="s">
        <v>1138</v>
      </c>
      <c r="W1655" t="s">
        <v>1127</v>
      </c>
      <c r="X1655" t="s">
        <v>4728</v>
      </c>
      <c r="Y1655">
        <v>1</v>
      </c>
      <c r="Z1655" t="s">
        <v>1132</v>
      </c>
      <c r="AA1655">
        <v>27188</v>
      </c>
      <c r="AB1655">
        <v>0</v>
      </c>
      <c r="AD1655">
        <v>0</v>
      </c>
      <c r="AE1655">
        <v>0</v>
      </c>
      <c r="AF1655">
        <v>1942566</v>
      </c>
      <c r="AG1655">
        <v>1969754</v>
      </c>
    </row>
    <row r="1656" spans="1:33" hidden="1" x14ac:dyDescent="0.25">
      <c r="A1656" t="s">
        <v>1723</v>
      </c>
      <c r="B1656" t="s">
        <v>697</v>
      </c>
      <c r="C1656" t="s">
        <v>163</v>
      </c>
      <c r="D1656" t="s">
        <v>1117</v>
      </c>
      <c r="E1656">
        <v>1991</v>
      </c>
      <c r="F1656" t="s">
        <v>697</v>
      </c>
      <c r="G1656" t="s">
        <v>846</v>
      </c>
      <c r="H1656" t="s">
        <v>2445</v>
      </c>
      <c r="I1656" t="s">
        <v>2446</v>
      </c>
      <c r="J1656" t="s">
        <v>1120</v>
      </c>
      <c r="K1656" t="s">
        <v>1121</v>
      </c>
      <c r="L1656" t="s">
        <v>4289</v>
      </c>
      <c r="M1656" t="s">
        <v>697</v>
      </c>
      <c r="N1656" t="s">
        <v>2445</v>
      </c>
      <c r="O1656" t="s">
        <v>2446</v>
      </c>
      <c r="P1656" t="s">
        <v>1002</v>
      </c>
      <c r="Q1656" t="s">
        <v>4729</v>
      </c>
      <c r="R1656">
        <v>1992</v>
      </c>
      <c r="S1656" t="s">
        <v>1867</v>
      </c>
      <c r="T1656" t="s">
        <v>3104</v>
      </c>
      <c r="U1656">
        <v>7.2</v>
      </c>
      <c r="V1656" t="s">
        <v>1138</v>
      </c>
      <c r="W1656" t="s">
        <v>1127</v>
      </c>
      <c r="X1656" t="s">
        <v>4730</v>
      </c>
      <c r="Y1656">
        <v>1</v>
      </c>
      <c r="Z1656" t="s">
        <v>1132</v>
      </c>
      <c r="AA1656">
        <v>26482</v>
      </c>
      <c r="AB1656">
        <v>0</v>
      </c>
      <c r="AD1656">
        <v>0</v>
      </c>
      <c r="AE1656">
        <v>0</v>
      </c>
      <c r="AF1656">
        <v>753838</v>
      </c>
      <c r="AG1656">
        <v>780320</v>
      </c>
    </row>
    <row r="1657" spans="1:33" hidden="1" x14ac:dyDescent="0.25">
      <c r="A1657" t="s">
        <v>1723</v>
      </c>
      <c r="B1657" t="s">
        <v>697</v>
      </c>
      <c r="C1657" t="s">
        <v>163</v>
      </c>
      <c r="D1657" t="s">
        <v>1117</v>
      </c>
      <c r="E1657">
        <v>1991</v>
      </c>
      <c r="F1657" t="s">
        <v>697</v>
      </c>
      <c r="G1657" t="s">
        <v>846</v>
      </c>
      <c r="H1657" t="s">
        <v>2445</v>
      </c>
      <c r="I1657" t="s">
        <v>2446</v>
      </c>
      <c r="J1657" t="s">
        <v>1120</v>
      </c>
      <c r="K1657" t="s">
        <v>1121</v>
      </c>
      <c r="L1657" t="s">
        <v>4289</v>
      </c>
      <c r="M1657" t="s">
        <v>697</v>
      </c>
      <c r="N1657" t="s">
        <v>2445</v>
      </c>
      <c r="O1657" t="s">
        <v>2446</v>
      </c>
      <c r="P1657" t="s">
        <v>1002</v>
      </c>
      <c r="Q1657" t="s">
        <v>4731</v>
      </c>
      <c r="R1657">
        <v>1992</v>
      </c>
      <c r="S1657" t="s">
        <v>4732</v>
      </c>
      <c r="T1657" t="s">
        <v>2866</v>
      </c>
      <c r="U1657">
        <v>7.5</v>
      </c>
      <c r="V1657" t="s">
        <v>1126</v>
      </c>
      <c r="W1657" t="s">
        <v>1127</v>
      </c>
      <c r="X1657" t="s">
        <v>4447</v>
      </c>
      <c r="Y1657">
        <v>1</v>
      </c>
      <c r="Z1657" t="s">
        <v>1132</v>
      </c>
      <c r="AA1657">
        <v>25540</v>
      </c>
      <c r="AB1657">
        <v>0</v>
      </c>
      <c r="AD1657">
        <v>0</v>
      </c>
      <c r="AE1657">
        <v>0</v>
      </c>
      <c r="AF1657">
        <v>818909</v>
      </c>
      <c r="AG1657">
        <v>844449</v>
      </c>
    </row>
    <row r="1658" spans="1:33" hidden="1" x14ac:dyDescent="0.25">
      <c r="A1658" t="s">
        <v>1723</v>
      </c>
      <c r="B1658" t="s">
        <v>697</v>
      </c>
      <c r="C1658" t="s">
        <v>163</v>
      </c>
      <c r="D1658" t="s">
        <v>1117</v>
      </c>
      <c r="E1658">
        <v>1991</v>
      </c>
      <c r="F1658" t="s">
        <v>697</v>
      </c>
      <c r="G1658" t="s">
        <v>846</v>
      </c>
      <c r="H1658" t="s">
        <v>2445</v>
      </c>
      <c r="I1658" t="s">
        <v>2446</v>
      </c>
      <c r="J1658" t="s">
        <v>1120</v>
      </c>
      <c r="K1658" t="s">
        <v>1121</v>
      </c>
      <c r="L1658" t="s">
        <v>4289</v>
      </c>
      <c r="M1658" t="s">
        <v>697</v>
      </c>
      <c r="N1658" t="s">
        <v>2445</v>
      </c>
      <c r="O1658" t="s">
        <v>2446</v>
      </c>
      <c r="P1658" t="s">
        <v>1002</v>
      </c>
      <c r="Q1658" t="s">
        <v>4733</v>
      </c>
      <c r="R1658">
        <v>1992</v>
      </c>
      <c r="S1658" t="s">
        <v>4727</v>
      </c>
      <c r="T1658" t="s">
        <v>3104</v>
      </c>
      <c r="U1658">
        <v>7.4</v>
      </c>
      <c r="V1658" t="s">
        <v>1138</v>
      </c>
      <c r="W1658" t="s">
        <v>1127</v>
      </c>
      <c r="X1658" t="s">
        <v>4734</v>
      </c>
      <c r="Y1658">
        <v>1</v>
      </c>
      <c r="Z1658" t="s">
        <v>1132</v>
      </c>
      <c r="AA1658">
        <v>27083</v>
      </c>
      <c r="AB1658">
        <v>507</v>
      </c>
      <c r="AD1658">
        <v>0</v>
      </c>
      <c r="AE1658">
        <v>0</v>
      </c>
      <c r="AF1658">
        <v>875191</v>
      </c>
      <c r="AG1658">
        <v>902781</v>
      </c>
    </row>
    <row r="1659" spans="1:33" hidden="1" x14ac:dyDescent="0.25">
      <c r="A1659" t="s">
        <v>1723</v>
      </c>
      <c r="B1659" t="s">
        <v>697</v>
      </c>
      <c r="C1659" t="s">
        <v>163</v>
      </c>
      <c r="D1659" t="s">
        <v>1117</v>
      </c>
      <c r="E1659">
        <v>1991</v>
      </c>
      <c r="F1659" t="s">
        <v>697</v>
      </c>
      <c r="G1659" t="s">
        <v>846</v>
      </c>
      <c r="H1659" t="s">
        <v>2445</v>
      </c>
      <c r="I1659" t="s">
        <v>2446</v>
      </c>
      <c r="J1659" t="s">
        <v>1120</v>
      </c>
      <c r="K1659" t="s">
        <v>1121</v>
      </c>
      <c r="L1659" t="s">
        <v>4289</v>
      </c>
      <c r="M1659" t="s">
        <v>697</v>
      </c>
      <c r="N1659" t="s">
        <v>2445</v>
      </c>
      <c r="O1659" t="s">
        <v>2446</v>
      </c>
      <c r="P1659" t="s">
        <v>1002</v>
      </c>
      <c r="Q1659" t="s">
        <v>4735</v>
      </c>
      <c r="R1659">
        <v>1992</v>
      </c>
      <c r="S1659" t="s">
        <v>4727</v>
      </c>
      <c r="T1659" t="s">
        <v>3104</v>
      </c>
      <c r="U1659">
        <v>7.5</v>
      </c>
      <c r="V1659" t="s">
        <v>1138</v>
      </c>
      <c r="W1659" t="s">
        <v>1127</v>
      </c>
      <c r="X1659" t="s">
        <v>4734</v>
      </c>
      <c r="Y1659">
        <v>1</v>
      </c>
      <c r="Z1659" t="s">
        <v>1132</v>
      </c>
      <c r="AA1659">
        <v>27574</v>
      </c>
      <c r="AB1659">
        <v>0</v>
      </c>
      <c r="AD1659">
        <v>0</v>
      </c>
      <c r="AE1659">
        <v>0</v>
      </c>
      <c r="AF1659">
        <v>891574</v>
      </c>
      <c r="AG1659">
        <v>919148</v>
      </c>
    </row>
    <row r="1660" spans="1:33" hidden="1" x14ac:dyDescent="0.25">
      <c r="A1660" t="s">
        <v>1723</v>
      </c>
      <c r="B1660" t="s">
        <v>697</v>
      </c>
      <c r="C1660" t="s">
        <v>163</v>
      </c>
      <c r="D1660" t="s">
        <v>1117</v>
      </c>
      <c r="E1660">
        <v>1991</v>
      </c>
      <c r="F1660" t="s">
        <v>697</v>
      </c>
      <c r="G1660" t="s">
        <v>846</v>
      </c>
      <c r="H1660" t="s">
        <v>2445</v>
      </c>
      <c r="I1660" t="s">
        <v>2446</v>
      </c>
      <c r="J1660" t="s">
        <v>1120</v>
      </c>
      <c r="K1660" t="s">
        <v>1121</v>
      </c>
      <c r="L1660" t="s">
        <v>4289</v>
      </c>
      <c r="M1660" t="s">
        <v>697</v>
      </c>
      <c r="N1660" t="s">
        <v>2445</v>
      </c>
      <c r="O1660" t="s">
        <v>2446</v>
      </c>
      <c r="P1660" t="s">
        <v>1002</v>
      </c>
      <c r="Q1660" t="s">
        <v>4736</v>
      </c>
      <c r="R1660">
        <v>1992</v>
      </c>
      <c r="S1660" t="s">
        <v>3409</v>
      </c>
      <c r="T1660" t="s">
        <v>3104</v>
      </c>
      <c r="U1660">
        <v>6.7</v>
      </c>
      <c r="V1660" t="s">
        <v>1138</v>
      </c>
      <c r="W1660" t="s">
        <v>1127</v>
      </c>
      <c r="X1660" t="s">
        <v>4737</v>
      </c>
      <c r="Y1660">
        <v>1</v>
      </c>
      <c r="Z1660" t="s">
        <v>1132</v>
      </c>
      <c r="AA1660">
        <v>27238</v>
      </c>
      <c r="AB1660">
        <v>0</v>
      </c>
      <c r="AD1660">
        <v>0</v>
      </c>
      <c r="AE1660">
        <v>0</v>
      </c>
      <c r="AF1660">
        <v>658622</v>
      </c>
      <c r="AG1660">
        <v>685860</v>
      </c>
    </row>
    <row r="1661" spans="1:33" hidden="1" x14ac:dyDescent="0.25">
      <c r="A1661" t="s">
        <v>1723</v>
      </c>
      <c r="B1661" t="s">
        <v>697</v>
      </c>
      <c r="C1661" t="s">
        <v>163</v>
      </c>
      <c r="D1661" t="s">
        <v>1117</v>
      </c>
      <c r="E1661">
        <v>1992</v>
      </c>
      <c r="F1661" t="s">
        <v>694</v>
      </c>
      <c r="G1661" t="s">
        <v>846</v>
      </c>
      <c r="H1661" t="s">
        <v>2445</v>
      </c>
      <c r="I1661" t="s">
        <v>2446</v>
      </c>
      <c r="J1661" t="s">
        <v>1120</v>
      </c>
      <c r="K1661" t="s">
        <v>1121</v>
      </c>
      <c r="L1661" t="s">
        <v>4289</v>
      </c>
      <c r="M1661" t="s">
        <v>694</v>
      </c>
      <c r="N1661" t="s">
        <v>2445</v>
      </c>
      <c r="O1661" t="s">
        <v>2446</v>
      </c>
      <c r="P1661" t="s">
        <v>1002</v>
      </c>
      <c r="Q1661" t="s">
        <v>4738</v>
      </c>
      <c r="R1661">
        <v>1993</v>
      </c>
      <c r="S1661" t="s">
        <v>4255</v>
      </c>
      <c r="T1661" t="s">
        <v>4739</v>
      </c>
      <c r="U1661">
        <v>4.7</v>
      </c>
      <c r="V1661" t="s">
        <v>1138</v>
      </c>
      <c r="W1661" t="s">
        <v>1127</v>
      </c>
      <c r="X1661" t="s">
        <v>4740</v>
      </c>
      <c r="Y1661">
        <v>1</v>
      </c>
      <c r="Z1661" t="s">
        <v>1132</v>
      </c>
      <c r="AA1661">
        <v>21478</v>
      </c>
      <c r="AB1661">
        <v>108</v>
      </c>
      <c r="AD1661">
        <v>0</v>
      </c>
      <c r="AE1661">
        <v>0</v>
      </c>
      <c r="AF1661">
        <v>6969</v>
      </c>
      <c r="AG1661">
        <v>28555</v>
      </c>
    </row>
    <row r="1662" spans="1:33" hidden="1" x14ac:dyDescent="0.25">
      <c r="A1662" t="s">
        <v>1723</v>
      </c>
      <c r="B1662" t="s">
        <v>697</v>
      </c>
      <c r="C1662" t="s">
        <v>163</v>
      </c>
      <c r="D1662" t="s">
        <v>1117</v>
      </c>
      <c r="E1662">
        <v>1992</v>
      </c>
      <c r="F1662" t="s">
        <v>697</v>
      </c>
      <c r="G1662" t="s">
        <v>846</v>
      </c>
      <c r="H1662" t="s">
        <v>2445</v>
      </c>
      <c r="I1662" t="s">
        <v>2446</v>
      </c>
      <c r="J1662" t="s">
        <v>1120</v>
      </c>
      <c r="K1662" t="s">
        <v>1121</v>
      </c>
      <c r="L1662" t="s">
        <v>4289</v>
      </c>
      <c r="M1662" t="s">
        <v>871</v>
      </c>
      <c r="P1662" t="s">
        <v>1146</v>
      </c>
      <c r="Q1662" t="s">
        <v>4741</v>
      </c>
      <c r="R1662">
        <v>1993</v>
      </c>
      <c r="S1662" t="s">
        <v>4742</v>
      </c>
      <c r="T1662" t="s">
        <v>4742</v>
      </c>
      <c r="U1662">
        <v>0.62</v>
      </c>
      <c r="V1662" t="s">
        <v>1126</v>
      </c>
      <c r="W1662" t="s">
        <v>1127</v>
      </c>
      <c r="X1662" t="s">
        <v>4743</v>
      </c>
      <c r="Y1662">
        <v>1</v>
      </c>
      <c r="AA1662">
        <v>0</v>
      </c>
      <c r="AB1662">
        <v>0</v>
      </c>
      <c r="AD1662">
        <v>0</v>
      </c>
      <c r="AE1662">
        <v>0</v>
      </c>
      <c r="AF1662">
        <v>596180</v>
      </c>
      <c r="AG1662">
        <v>596180</v>
      </c>
    </row>
    <row r="1663" spans="1:33" hidden="1" x14ac:dyDescent="0.25">
      <c r="A1663" t="s">
        <v>1723</v>
      </c>
      <c r="B1663" t="s">
        <v>697</v>
      </c>
      <c r="C1663" t="s">
        <v>163</v>
      </c>
      <c r="D1663" t="s">
        <v>1117</v>
      </c>
      <c r="E1663">
        <v>1992</v>
      </c>
      <c r="F1663" t="s">
        <v>697</v>
      </c>
      <c r="G1663" t="s">
        <v>846</v>
      </c>
      <c r="H1663" t="s">
        <v>2445</v>
      </c>
      <c r="I1663" t="s">
        <v>2446</v>
      </c>
      <c r="J1663" t="s">
        <v>1120</v>
      </c>
      <c r="K1663" t="s">
        <v>1121</v>
      </c>
      <c r="L1663" t="s">
        <v>4289</v>
      </c>
      <c r="M1663" t="s">
        <v>697</v>
      </c>
      <c r="N1663" t="s">
        <v>2445</v>
      </c>
      <c r="O1663" t="s">
        <v>2446</v>
      </c>
      <c r="P1663" t="s">
        <v>1002</v>
      </c>
      <c r="Q1663" t="s">
        <v>4744</v>
      </c>
      <c r="R1663">
        <v>1993</v>
      </c>
      <c r="S1663" t="s">
        <v>4745</v>
      </c>
      <c r="T1663" t="s">
        <v>2519</v>
      </c>
      <c r="U1663">
        <v>6.5</v>
      </c>
      <c r="V1663" t="s">
        <v>1126</v>
      </c>
      <c r="W1663" t="s">
        <v>1127</v>
      </c>
      <c r="Y1663">
        <v>1</v>
      </c>
      <c r="Z1663" t="s">
        <v>1132</v>
      </c>
      <c r="AA1663">
        <v>27813</v>
      </c>
      <c r="AB1663">
        <v>0</v>
      </c>
      <c r="AD1663">
        <v>0</v>
      </c>
      <c r="AE1663">
        <v>0</v>
      </c>
      <c r="AF1663">
        <v>605435</v>
      </c>
      <c r="AG1663">
        <v>633248</v>
      </c>
    </row>
    <row r="1664" spans="1:33" hidden="1" x14ac:dyDescent="0.25">
      <c r="A1664" t="s">
        <v>1723</v>
      </c>
      <c r="B1664" t="s">
        <v>697</v>
      </c>
      <c r="C1664" t="s">
        <v>163</v>
      </c>
      <c r="D1664" t="s">
        <v>1117</v>
      </c>
      <c r="E1664">
        <v>1992</v>
      </c>
      <c r="F1664" t="s">
        <v>697</v>
      </c>
      <c r="G1664" t="s">
        <v>846</v>
      </c>
      <c r="H1664" t="s">
        <v>2445</v>
      </c>
      <c r="I1664" t="s">
        <v>2446</v>
      </c>
      <c r="J1664" t="s">
        <v>1120</v>
      </c>
      <c r="K1664" t="s">
        <v>1121</v>
      </c>
      <c r="L1664" t="s">
        <v>4289</v>
      </c>
      <c r="M1664" t="s">
        <v>697</v>
      </c>
      <c r="N1664" t="s">
        <v>2445</v>
      </c>
      <c r="O1664" t="s">
        <v>2446</v>
      </c>
      <c r="P1664" t="s">
        <v>1002</v>
      </c>
      <c r="Q1664" t="s">
        <v>4746</v>
      </c>
      <c r="R1664">
        <v>1993</v>
      </c>
      <c r="S1664" t="s">
        <v>4745</v>
      </c>
      <c r="T1664" t="s">
        <v>2519</v>
      </c>
      <c r="U1664">
        <v>6.2</v>
      </c>
      <c r="V1664" t="s">
        <v>1126</v>
      </c>
      <c r="W1664" t="s">
        <v>1127</v>
      </c>
      <c r="Y1664">
        <v>1</v>
      </c>
      <c r="Z1664" t="s">
        <v>1132</v>
      </c>
      <c r="AA1664">
        <v>26618</v>
      </c>
      <c r="AB1664">
        <v>0</v>
      </c>
      <c r="AD1664">
        <v>0</v>
      </c>
      <c r="AE1664">
        <v>0</v>
      </c>
      <c r="AF1664">
        <v>630929</v>
      </c>
      <c r="AG1664">
        <v>657547</v>
      </c>
    </row>
    <row r="1665" spans="1:33" hidden="1" x14ac:dyDescent="0.25">
      <c r="A1665" t="s">
        <v>1723</v>
      </c>
      <c r="B1665" t="s">
        <v>697</v>
      </c>
      <c r="C1665" t="s">
        <v>163</v>
      </c>
      <c r="D1665" t="s">
        <v>1117</v>
      </c>
      <c r="E1665">
        <v>1992</v>
      </c>
      <c r="F1665" t="s">
        <v>697</v>
      </c>
      <c r="G1665" t="s">
        <v>846</v>
      </c>
      <c r="H1665" t="s">
        <v>2445</v>
      </c>
      <c r="I1665" t="s">
        <v>2446</v>
      </c>
      <c r="J1665" t="s">
        <v>1120</v>
      </c>
      <c r="K1665" t="s">
        <v>1121</v>
      </c>
      <c r="L1665" t="s">
        <v>4289</v>
      </c>
      <c r="M1665" t="s">
        <v>697</v>
      </c>
      <c r="N1665" t="s">
        <v>2445</v>
      </c>
      <c r="O1665" t="s">
        <v>2446</v>
      </c>
      <c r="P1665" t="s">
        <v>1002</v>
      </c>
      <c r="Q1665" t="s">
        <v>4747</v>
      </c>
      <c r="R1665">
        <v>1993</v>
      </c>
      <c r="S1665" t="s">
        <v>2656</v>
      </c>
      <c r="T1665" t="s">
        <v>2519</v>
      </c>
      <c r="U1665">
        <v>5.6</v>
      </c>
      <c r="V1665" t="s">
        <v>1126</v>
      </c>
      <c r="W1665" t="s">
        <v>1127</v>
      </c>
      <c r="Y1665">
        <v>1</v>
      </c>
      <c r="Z1665" t="s">
        <v>1132</v>
      </c>
      <c r="AA1665">
        <v>27360</v>
      </c>
      <c r="AB1665">
        <v>0</v>
      </c>
      <c r="AD1665">
        <v>0</v>
      </c>
      <c r="AE1665">
        <v>0</v>
      </c>
      <c r="AF1665">
        <v>730337</v>
      </c>
      <c r="AG1665">
        <v>757697</v>
      </c>
    </row>
    <row r="1666" spans="1:33" hidden="1" x14ac:dyDescent="0.25">
      <c r="A1666" t="s">
        <v>1723</v>
      </c>
      <c r="B1666" t="s">
        <v>697</v>
      </c>
      <c r="C1666" t="s">
        <v>163</v>
      </c>
      <c r="D1666" t="s">
        <v>1117</v>
      </c>
      <c r="E1666">
        <v>1992</v>
      </c>
      <c r="F1666" t="s">
        <v>697</v>
      </c>
      <c r="G1666" t="s">
        <v>846</v>
      </c>
      <c r="H1666" t="s">
        <v>2445</v>
      </c>
      <c r="I1666" t="s">
        <v>2446</v>
      </c>
      <c r="J1666" t="s">
        <v>1120</v>
      </c>
      <c r="K1666" t="s">
        <v>1121</v>
      </c>
      <c r="L1666" t="s">
        <v>4289</v>
      </c>
      <c r="M1666" t="s">
        <v>697</v>
      </c>
      <c r="N1666" t="s">
        <v>2445</v>
      </c>
      <c r="O1666" t="s">
        <v>2446</v>
      </c>
      <c r="P1666" t="s">
        <v>1002</v>
      </c>
      <c r="Q1666" t="s">
        <v>4748</v>
      </c>
      <c r="R1666">
        <v>1993</v>
      </c>
      <c r="S1666" t="s">
        <v>4745</v>
      </c>
      <c r="T1666" t="s">
        <v>2519</v>
      </c>
      <c r="U1666">
        <v>6.1</v>
      </c>
      <c r="V1666" t="s">
        <v>1126</v>
      </c>
      <c r="W1666" t="s">
        <v>1127</v>
      </c>
      <c r="Y1666">
        <v>1</v>
      </c>
      <c r="Z1666" t="s">
        <v>1132</v>
      </c>
      <c r="AA1666">
        <v>27119</v>
      </c>
      <c r="AB1666">
        <v>0</v>
      </c>
      <c r="AD1666">
        <v>0</v>
      </c>
      <c r="AE1666">
        <v>0</v>
      </c>
      <c r="AF1666">
        <v>1010046</v>
      </c>
      <c r="AG1666">
        <v>1037165</v>
      </c>
    </row>
    <row r="1667" spans="1:33" hidden="1" x14ac:dyDescent="0.25">
      <c r="A1667" t="s">
        <v>1723</v>
      </c>
      <c r="B1667" t="s">
        <v>697</v>
      </c>
      <c r="C1667" t="s">
        <v>163</v>
      </c>
      <c r="D1667" t="s">
        <v>1117</v>
      </c>
      <c r="E1667">
        <v>1992</v>
      </c>
      <c r="F1667" t="s">
        <v>697</v>
      </c>
      <c r="G1667" t="s">
        <v>846</v>
      </c>
      <c r="H1667" t="s">
        <v>2445</v>
      </c>
      <c r="I1667" t="s">
        <v>2446</v>
      </c>
      <c r="J1667" t="s">
        <v>1120</v>
      </c>
      <c r="K1667" t="s">
        <v>1121</v>
      </c>
      <c r="L1667" t="s">
        <v>4289</v>
      </c>
      <c r="M1667" t="s">
        <v>697</v>
      </c>
      <c r="N1667" t="s">
        <v>2445</v>
      </c>
      <c r="O1667" t="s">
        <v>2446</v>
      </c>
      <c r="P1667" t="s">
        <v>1002</v>
      </c>
      <c r="Q1667" t="s">
        <v>4749</v>
      </c>
      <c r="R1667">
        <v>1993</v>
      </c>
      <c r="S1667" t="s">
        <v>4745</v>
      </c>
      <c r="T1667" t="s">
        <v>2519</v>
      </c>
      <c r="U1667">
        <v>5</v>
      </c>
      <c r="V1667" t="s">
        <v>1126</v>
      </c>
      <c r="W1667" t="s">
        <v>1127</v>
      </c>
      <c r="Y1667">
        <v>1</v>
      </c>
      <c r="Z1667" t="s">
        <v>1132</v>
      </c>
      <c r="AA1667">
        <v>26742</v>
      </c>
      <c r="AB1667">
        <v>0</v>
      </c>
      <c r="AD1667">
        <v>0</v>
      </c>
      <c r="AE1667">
        <v>0</v>
      </c>
      <c r="AF1667">
        <v>2189342</v>
      </c>
      <c r="AG1667">
        <v>2216084</v>
      </c>
    </row>
    <row r="1668" spans="1:33" hidden="1" x14ac:dyDescent="0.25">
      <c r="A1668" t="s">
        <v>1723</v>
      </c>
      <c r="B1668" t="s">
        <v>697</v>
      </c>
      <c r="C1668" t="s">
        <v>163</v>
      </c>
      <c r="D1668" t="s">
        <v>1117</v>
      </c>
      <c r="E1668">
        <v>1992</v>
      </c>
      <c r="F1668" t="s">
        <v>697</v>
      </c>
      <c r="G1668" t="s">
        <v>846</v>
      </c>
      <c r="H1668" t="s">
        <v>2445</v>
      </c>
      <c r="I1668" t="s">
        <v>2446</v>
      </c>
      <c r="J1668" t="s">
        <v>1120</v>
      </c>
      <c r="K1668" t="s">
        <v>1121</v>
      </c>
      <c r="L1668" t="s">
        <v>4289</v>
      </c>
      <c r="M1668" t="s">
        <v>697</v>
      </c>
      <c r="N1668" t="s">
        <v>2445</v>
      </c>
      <c r="O1668" t="s">
        <v>2446</v>
      </c>
      <c r="P1668" t="s">
        <v>1002</v>
      </c>
      <c r="Q1668" t="s">
        <v>4750</v>
      </c>
      <c r="R1668">
        <v>1993</v>
      </c>
      <c r="S1668" t="s">
        <v>4745</v>
      </c>
      <c r="T1668" t="s">
        <v>2519</v>
      </c>
      <c r="U1668">
        <v>5.5</v>
      </c>
      <c r="V1668" t="s">
        <v>1126</v>
      </c>
      <c r="W1668" t="s">
        <v>1127</v>
      </c>
      <c r="Y1668">
        <v>1</v>
      </c>
      <c r="Z1668" t="s">
        <v>1132</v>
      </c>
      <c r="AA1668">
        <v>26982</v>
      </c>
      <c r="AB1668">
        <v>0</v>
      </c>
      <c r="AD1668">
        <v>0</v>
      </c>
      <c r="AE1668">
        <v>0</v>
      </c>
      <c r="AF1668">
        <v>954481</v>
      </c>
      <c r="AG1668">
        <v>981463</v>
      </c>
    </row>
    <row r="1669" spans="1:33" hidden="1" x14ac:dyDescent="0.25">
      <c r="A1669" t="s">
        <v>1723</v>
      </c>
      <c r="B1669" t="s">
        <v>697</v>
      </c>
      <c r="C1669" t="s">
        <v>163</v>
      </c>
      <c r="D1669" t="s">
        <v>1117</v>
      </c>
      <c r="E1669">
        <v>1992</v>
      </c>
      <c r="F1669" t="s">
        <v>697</v>
      </c>
      <c r="G1669" t="s">
        <v>846</v>
      </c>
      <c r="H1669" t="s">
        <v>2445</v>
      </c>
      <c r="I1669" t="s">
        <v>2446</v>
      </c>
      <c r="J1669" t="s">
        <v>1120</v>
      </c>
      <c r="K1669" t="s">
        <v>1121</v>
      </c>
      <c r="L1669" t="s">
        <v>4289</v>
      </c>
      <c r="M1669" t="s">
        <v>697</v>
      </c>
      <c r="N1669" t="s">
        <v>2445</v>
      </c>
      <c r="O1669" t="s">
        <v>2446</v>
      </c>
      <c r="P1669" t="s">
        <v>1002</v>
      </c>
      <c r="Q1669" t="s">
        <v>4751</v>
      </c>
      <c r="R1669">
        <v>1993</v>
      </c>
      <c r="S1669" t="s">
        <v>4745</v>
      </c>
      <c r="T1669" t="s">
        <v>2519</v>
      </c>
      <c r="U1669">
        <v>5.7</v>
      </c>
      <c r="V1669" t="s">
        <v>1126</v>
      </c>
      <c r="W1669" t="s">
        <v>1127</v>
      </c>
      <c r="Y1669">
        <v>1</v>
      </c>
      <c r="Z1669" t="s">
        <v>1132</v>
      </c>
      <c r="AA1669">
        <v>26779</v>
      </c>
      <c r="AB1669">
        <v>0</v>
      </c>
      <c r="AD1669">
        <v>0</v>
      </c>
      <c r="AE1669">
        <v>0</v>
      </c>
      <c r="AF1669">
        <v>838485</v>
      </c>
      <c r="AG1669">
        <v>865264</v>
      </c>
    </row>
    <row r="1670" spans="1:33" hidden="1" x14ac:dyDescent="0.25">
      <c r="A1670" t="s">
        <v>1723</v>
      </c>
      <c r="B1670" t="s">
        <v>697</v>
      </c>
      <c r="C1670" t="s">
        <v>163</v>
      </c>
      <c r="D1670" t="s">
        <v>1117</v>
      </c>
      <c r="E1670">
        <v>1992</v>
      </c>
      <c r="F1670" t="s">
        <v>697</v>
      </c>
      <c r="G1670" t="s">
        <v>846</v>
      </c>
      <c r="H1670" t="s">
        <v>2445</v>
      </c>
      <c r="I1670" t="s">
        <v>2446</v>
      </c>
      <c r="J1670" t="s">
        <v>1120</v>
      </c>
      <c r="K1670" t="s">
        <v>1121</v>
      </c>
      <c r="L1670" t="s">
        <v>4289</v>
      </c>
      <c r="M1670" t="s">
        <v>697</v>
      </c>
      <c r="N1670" t="s">
        <v>2445</v>
      </c>
      <c r="O1670" t="s">
        <v>2446</v>
      </c>
      <c r="P1670" t="s">
        <v>1002</v>
      </c>
      <c r="Q1670" t="s">
        <v>4752</v>
      </c>
      <c r="R1670">
        <v>1993</v>
      </c>
      <c r="S1670" t="s">
        <v>4745</v>
      </c>
      <c r="T1670" t="s">
        <v>2519</v>
      </c>
      <c r="U1670">
        <v>4.5</v>
      </c>
      <c r="V1670" t="s">
        <v>1126</v>
      </c>
      <c r="W1670" t="s">
        <v>1127</v>
      </c>
      <c r="Y1670">
        <v>1</v>
      </c>
      <c r="Z1670" t="s">
        <v>1132</v>
      </c>
      <c r="AA1670">
        <v>24985</v>
      </c>
      <c r="AB1670">
        <v>0</v>
      </c>
      <c r="AD1670">
        <v>0</v>
      </c>
      <c r="AE1670">
        <v>0</v>
      </c>
      <c r="AF1670">
        <v>630796</v>
      </c>
      <c r="AG1670">
        <v>655781</v>
      </c>
    </row>
    <row r="1671" spans="1:33" hidden="1" x14ac:dyDescent="0.25">
      <c r="A1671" t="s">
        <v>1723</v>
      </c>
      <c r="B1671" t="s">
        <v>697</v>
      </c>
      <c r="C1671" t="s">
        <v>163</v>
      </c>
      <c r="D1671" t="s">
        <v>1117</v>
      </c>
      <c r="E1671">
        <v>1993</v>
      </c>
      <c r="F1671" t="s">
        <v>694</v>
      </c>
      <c r="G1671" t="s">
        <v>846</v>
      </c>
      <c r="H1671" t="s">
        <v>2445</v>
      </c>
      <c r="I1671" t="s">
        <v>2446</v>
      </c>
      <c r="J1671" t="s">
        <v>1120</v>
      </c>
      <c r="K1671" t="s">
        <v>1121</v>
      </c>
      <c r="L1671" t="s">
        <v>4289</v>
      </c>
      <c r="M1671" t="s">
        <v>694</v>
      </c>
      <c r="N1671" t="s">
        <v>2445</v>
      </c>
      <c r="O1671" t="s">
        <v>2446</v>
      </c>
      <c r="P1671" t="s">
        <v>1002</v>
      </c>
      <c r="Q1671" t="s">
        <v>4753</v>
      </c>
      <c r="R1671">
        <v>1994</v>
      </c>
      <c r="S1671" t="s">
        <v>4754</v>
      </c>
      <c r="T1671" t="s">
        <v>4755</v>
      </c>
      <c r="U1671">
        <v>4.2</v>
      </c>
      <c r="V1671" t="s">
        <v>1126</v>
      </c>
      <c r="W1671" t="s">
        <v>1127</v>
      </c>
      <c r="Y1671">
        <v>1</v>
      </c>
      <c r="Z1671" t="s">
        <v>1132</v>
      </c>
      <c r="AA1671">
        <v>27139</v>
      </c>
      <c r="AB1671">
        <v>364</v>
      </c>
      <c r="AD1671">
        <v>0</v>
      </c>
      <c r="AE1671">
        <v>0</v>
      </c>
      <c r="AF1671">
        <v>107091</v>
      </c>
      <c r="AG1671">
        <v>134594</v>
      </c>
    </row>
    <row r="1672" spans="1:33" hidden="1" x14ac:dyDescent="0.25">
      <c r="A1672" t="s">
        <v>1723</v>
      </c>
      <c r="B1672" t="s">
        <v>697</v>
      </c>
      <c r="C1672" t="s">
        <v>163</v>
      </c>
      <c r="D1672" t="s">
        <v>1117</v>
      </c>
      <c r="E1672">
        <v>1993</v>
      </c>
      <c r="F1672" t="s">
        <v>697</v>
      </c>
      <c r="G1672" t="s">
        <v>846</v>
      </c>
      <c r="H1672" t="s">
        <v>2445</v>
      </c>
      <c r="I1672" t="s">
        <v>2446</v>
      </c>
      <c r="J1672" t="s">
        <v>1120</v>
      </c>
      <c r="K1672" t="s">
        <v>1121</v>
      </c>
      <c r="L1672" t="s">
        <v>4289</v>
      </c>
      <c r="M1672" t="s">
        <v>697</v>
      </c>
      <c r="N1672" t="s">
        <v>2445</v>
      </c>
      <c r="O1672" t="s">
        <v>2446</v>
      </c>
      <c r="P1672" t="s">
        <v>1952</v>
      </c>
      <c r="Q1672" t="s">
        <v>4756</v>
      </c>
      <c r="R1672">
        <v>1995</v>
      </c>
      <c r="S1672" t="s">
        <v>4757</v>
      </c>
      <c r="T1672" t="s">
        <v>4758</v>
      </c>
      <c r="U1672">
        <v>32.9</v>
      </c>
      <c r="V1672" t="s">
        <v>1138</v>
      </c>
      <c r="W1672" t="s">
        <v>1127</v>
      </c>
      <c r="X1672" t="s">
        <v>4759</v>
      </c>
      <c r="Y1672">
        <v>1</v>
      </c>
      <c r="Z1672" t="s">
        <v>1132</v>
      </c>
      <c r="AA1672">
        <v>14268</v>
      </c>
      <c r="AB1672">
        <v>0</v>
      </c>
      <c r="AD1672">
        <v>0</v>
      </c>
      <c r="AE1672">
        <v>0</v>
      </c>
      <c r="AF1672">
        <v>14640</v>
      </c>
      <c r="AG1672">
        <v>28908</v>
      </c>
    </row>
    <row r="1673" spans="1:33" hidden="1" x14ac:dyDescent="0.25">
      <c r="A1673" t="s">
        <v>1723</v>
      </c>
      <c r="B1673" t="s">
        <v>697</v>
      </c>
      <c r="C1673" t="s">
        <v>163</v>
      </c>
      <c r="D1673" t="s">
        <v>1117</v>
      </c>
      <c r="E1673">
        <v>1993</v>
      </c>
      <c r="F1673" t="s">
        <v>697</v>
      </c>
      <c r="G1673" t="s">
        <v>846</v>
      </c>
      <c r="H1673" t="s">
        <v>2445</v>
      </c>
      <c r="I1673" t="s">
        <v>2446</v>
      </c>
      <c r="J1673" t="s">
        <v>1120</v>
      </c>
      <c r="K1673" t="s">
        <v>1121</v>
      </c>
      <c r="L1673" t="s">
        <v>4289</v>
      </c>
      <c r="M1673" t="s">
        <v>697</v>
      </c>
      <c r="N1673" t="s">
        <v>2445</v>
      </c>
      <c r="O1673" t="s">
        <v>2446</v>
      </c>
      <c r="P1673" t="s">
        <v>1952</v>
      </c>
      <c r="Q1673" t="s">
        <v>4760</v>
      </c>
      <c r="R1673">
        <v>1995</v>
      </c>
      <c r="S1673" t="s">
        <v>4757</v>
      </c>
      <c r="T1673" t="s">
        <v>4758</v>
      </c>
      <c r="U1673">
        <v>32.9</v>
      </c>
      <c r="V1673" t="s">
        <v>1138</v>
      </c>
      <c r="W1673" t="s">
        <v>1127</v>
      </c>
      <c r="X1673" t="s">
        <v>4759</v>
      </c>
      <c r="Y1673">
        <v>1</v>
      </c>
      <c r="Z1673" t="s">
        <v>1132</v>
      </c>
      <c r="AA1673">
        <v>15583</v>
      </c>
      <c r="AB1673">
        <v>0</v>
      </c>
      <c r="AD1673">
        <v>0</v>
      </c>
      <c r="AE1673">
        <v>0</v>
      </c>
      <c r="AF1673">
        <v>20360</v>
      </c>
      <c r="AG1673">
        <v>35943</v>
      </c>
    </row>
    <row r="1674" spans="1:33" hidden="1" x14ac:dyDescent="0.25">
      <c r="A1674" t="s">
        <v>1723</v>
      </c>
      <c r="B1674" t="s">
        <v>697</v>
      </c>
      <c r="C1674" t="s">
        <v>163</v>
      </c>
      <c r="D1674" t="s">
        <v>1117</v>
      </c>
      <c r="E1674">
        <v>1993</v>
      </c>
      <c r="F1674" t="s">
        <v>697</v>
      </c>
      <c r="G1674" t="s">
        <v>846</v>
      </c>
      <c r="H1674" t="s">
        <v>2445</v>
      </c>
      <c r="I1674" t="s">
        <v>2446</v>
      </c>
      <c r="J1674" t="s">
        <v>1120</v>
      </c>
      <c r="K1674" t="s">
        <v>1121</v>
      </c>
      <c r="L1674" t="s">
        <v>4289</v>
      </c>
      <c r="M1674" t="s">
        <v>697</v>
      </c>
      <c r="N1674" t="s">
        <v>2445</v>
      </c>
      <c r="O1674" t="s">
        <v>2446</v>
      </c>
      <c r="P1674" t="s">
        <v>1002</v>
      </c>
      <c r="Q1674" t="s">
        <v>4761</v>
      </c>
      <c r="R1674">
        <v>1994</v>
      </c>
      <c r="S1674" t="s">
        <v>4762</v>
      </c>
      <c r="T1674" t="s">
        <v>4763</v>
      </c>
      <c r="U1674">
        <v>6.4</v>
      </c>
      <c r="V1674" t="s">
        <v>1126</v>
      </c>
      <c r="W1674" t="s">
        <v>1127</v>
      </c>
      <c r="Y1674">
        <v>1</v>
      </c>
      <c r="Z1674" t="s">
        <v>1132</v>
      </c>
      <c r="AA1674">
        <v>25235</v>
      </c>
      <c r="AB1674">
        <v>219</v>
      </c>
      <c r="AD1674">
        <v>0</v>
      </c>
      <c r="AE1674">
        <v>0</v>
      </c>
      <c r="AF1674">
        <v>1578613</v>
      </c>
      <c r="AG1674">
        <v>1604067</v>
      </c>
    </row>
    <row r="1675" spans="1:33" hidden="1" x14ac:dyDescent="0.25">
      <c r="A1675" t="s">
        <v>1723</v>
      </c>
      <c r="B1675" t="s">
        <v>697</v>
      </c>
      <c r="C1675" t="s">
        <v>163</v>
      </c>
      <c r="D1675" t="s">
        <v>1117</v>
      </c>
      <c r="E1675">
        <v>1993</v>
      </c>
      <c r="F1675" t="s">
        <v>697</v>
      </c>
      <c r="G1675" t="s">
        <v>846</v>
      </c>
      <c r="H1675" t="s">
        <v>2445</v>
      </c>
      <c r="I1675" t="s">
        <v>2446</v>
      </c>
      <c r="J1675" t="s">
        <v>1120</v>
      </c>
      <c r="K1675" t="s">
        <v>1121</v>
      </c>
      <c r="L1675" t="s">
        <v>4289</v>
      </c>
      <c r="M1675" t="s">
        <v>697</v>
      </c>
      <c r="N1675" t="s">
        <v>2445</v>
      </c>
      <c r="O1675" t="s">
        <v>2446</v>
      </c>
      <c r="P1675" t="s">
        <v>1002</v>
      </c>
      <c r="Q1675" t="s">
        <v>4764</v>
      </c>
      <c r="R1675">
        <v>1994</v>
      </c>
      <c r="S1675" t="s">
        <v>4765</v>
      </c>
      <c r="T1675" t="s">
        <v>4766</v>
      </c>
      <c r="U1675">
        <v>6.8</v>
      </c>
      <c r="V1675" t="s">
        <v>1138</v>
      </c>
      <c r="W1675" t="s">
        <v>1127</v>
      </c>
      <c r="X1675" t="s">
        <v>4767</v>
      </c>
      <c r="Y1675">
        <v>1</v>
      </c>
      <c r="Z1675" t="s">
        <v>1132</v>
      </c>
      <c r="AA1675">
        <v>26535</v>
      </c>
      <c r="AB1675">
        <v>470</v>
      </c>
      <c r="AD1675">
        <v>0</v>
      </c>
      <c r="AE1675">
        <v>0</v>
      </c>
      <c r="AF1675">
        <v>1011205</v>
      </c>
      <c r="AG1675">
        <v>1038210</v>
      </c>
    </row>
    <row r="1676" spans="1:33" hidden="1" x14ac:dyDescent="0.25">
      <c r="A1676" t="s">
        <v>1723</v>
      </c>
      <c r="B1676" t="s">
        <v>697</v>
      </c>
      <c r="C1676" t="s">
        <v>163</v>
      </c>
      <c r="D1676" t="s">
        <v>1117</v>
      </c>
      <c r="E1676">
        <v>1993</v>
      </c>
      <c r="F1676" t="s">
        <v>697</v>
      </c>
      <c r="G1676" t="s">
        <v>846</v>
      </c>
      <c r="H1676" t="s">
        <v>2445</v>
      </c>
      <c r="I1676" t="s">
        <v>2446</v>
      </c>
      <c r="J1676" t="s">
        <v>1120</v>
      </c>
      <c r="K1676" t="s">
        <v>1121</v>
      </c>
      <c r="L1676" t="s">
        <v>4289</v>
      </c>
      <c r="M1676" t="s">
        <v>697</v>
      </c>
      <c r="N1676" t="s">
        <v>2445</v>
      </c>
      <c r="O1676" t="s">
        <v>2446</v>
      </c>
      <c r="P1676" t="s">
        <v>1002</v>
      </c>
      <c r="Q1676" t="s">
        <v>4768</v>
      </c>
      <c r="R1676">
        <v>1994</v>
      </c>
      <c r="S1676" t="s">
        <v>4765</v>
      </c>
      <c r="T1676" t="s">
        <v>4766</v>
      </c>
      <c r="U1676">
        <v>7.4</v>
      </c>
      <c r="V1676" t="s">
        <v>1126</v>
      </c>
      <c r="W1676" t="s">
        <v>1127</v>
      </c>
      <c r="Y1676">
        <v>1</v>
      </c>
      <c r="Z1676" t="s">
        <v>1132</v>
      </c>
      <c r="AA1676">
        <v>27253</v>
      </c>
      <c r="AB1676">
        <v>257</v>
      </c>
      <c r="AD1676">
        <v>0</v>
      </c>
      <c r="AE1676">
        <v>0</v>
      </c>
      <c r="AF1676">
        <v>1012465</v>
      </c>
      <c r="AG1676">
        <v>1039975</v>
      </c>
    </row>
    <row r="1677" spans="1:33" hidden="1" x14ac:dyDescent="0.25">
      <c r="A1677" t="s">
        <v>1723</v>
      </c>
      <c r="B1677" t="s">
        <v>697</v>
      </c>
      <c r="C1677" t="s">
        <v>163</v>
      </c>
      <c r="D1677" t="s">
        <v>1117</v>
      </c>
      <c r="E1677">
        <v>1993</v>
      </c>
      <c r="F1677" t="s">
        <v>697</v>
      </c>
      <c r="G1677" t="s">
        <v>846</v>
      </c>
      <c r="H1677" t="s">
        <v>2445</v>
      </c>
      <c r="I1677" t="s">
        <v>2446</v>
      </c>
      <c r="J1677" t="s">
        <v>1120</v>
      </c>
      <c r="K1677" t="s">
        <v>1121</v>
      </c>
      <c r="L1677" t="s">
        <v>4289</v>
      </c>
      <c r="M1677" t="s">
        <v>697</v>
      </c>
      <c r="N1677" t="s">
        <v>2445</v>
      </c>
      <c r="O1677" t="s">
        <v>2446</v>
      </c>
      <c r="P1677" t="s">
        <v>1002</v>
      </c>
      <c r="Q1677" t="s">
        <v>4769</v>
      </c>
      <c r="R1677">
        <v>1994</v>
      </c>
      <c r="S1677" t="s">
        <v>3217</v>
      </c>
      <c r="T1677" t="s">
        <v>3802</v>
      </c>
      <c r="U1677">
        <v>6.2</v>
      </c>
      <c r="V1677" t="s">
        <v>1138</v>
      </c>
      <c r="W1677" t="s">
        <v>1127</v>
      </c>
      <c r="X1677" t="s">
        <v>4767</v>
      </c>
      <c r="Y1677">
        <v>1</v>
      </c>
      <c r="Z1677" t="s">
        <v>1132</v>
      </c>
      <c r="AA1677">
        <v>27351</v>
      </c>
      <c r="AB1677">
        <v>391</v>
      </c>
      <c r="AD1677">
        <v>0</v>
      </c>
      <c r="AE1677">
        <v>0</v>
      </c>
      <c r="AF1677">
        <v>747731</v>
      </c>
      <c r="AG1677">
        <v>775473</v>
      </c>
    </row>
    <row r="1678" spans="1:33" hidden="1" x14ac:dyDescent="0.25">
      <c r="A1678" t="s">
        <v>1723</v>
      </c>
      <c r="B1678" t="s">
        <v>697</v>
      </c>
      <c r="C1678" t="s">
        <v>163</v>
      </c>
      <c r="D1678" t="s">
        <v>1117</v>
      </c>
      <c r="E1678">
        <v>1993</v>
      </c>
      <c r="F1678" t="s">
        <v>697</v>
      </c>
      <c r="G1678" t="s">
        <v>846</v>
      </c>
      <c r="H1678" t="s">
        <v>2445</v>
      </c>
      <c r="I1678" t="s">
        <v>2446</v>
      </c>
      <c r="J1678" t="s">
        <v>1120</v>
      </c>
      <c r="K1678" t="s">
        <v>1121</v>
      </c>
      <c r="L1678" t="s">
        <v>4289</v>
      </c>
      <c r="M1678" t="s">
        <v>697</v>
      </c>
      <c r="N1678" t="s">
        <v>2445</v>
      </c>
      <c r="O1678" t="s">
        <v>2446</v>
      </c>
      <c r="P1678" t="s">
        <v>1002</v>
      </c>
      <c r="Q1678" t="s">
        <v>4770</v>
      </c>
      <c r="R1678">
        <v>1994</v>
      </c>
      <c r="S1678" t="s">
        <v>4771</v>
      </c>
      <c r="T1678" t="s">
        <v>2677</v>
      </c>
      <c r="U1678">
        <v>6.5</v>
      </c>
      <c r="V1678" t="s">
        <v>1138</v>
      </c>
      <c r="W1678" t="s">
        <v>1127</v>
      </c>
      <c r="X1678" t="s">
        <v>4767</v>
      </c>
      <c r="Y1678">
        <v>1</v>
      </c>
      <c r="Z1678" t="s">
        <v>1132</v>
      </c>
      <c r="AA1678">
        <v>26662</v>
      </c>
      <c r="AB1678">
        <v>215</v>
      </c>
      <c r="AD1678">
        <v>0</v>
      </c>
      <c r="AE1678">
        <v>0</v>
      </c>
      <c r="AF1678">
        <v>569712</v>
      </c>
      <c r="AG1678">
        <v>596589</v>
      </c>
    </row>
    <row r="1679" spans="1:33" hidden="1" x14ac:dyDescent="0.25">
      <c r="A1679" t="s">
        <v>1723</v>
      </c>
      <c r="B1679" t="s">
        <v>697</v>
      </c>
      <c r="C1679" t="s">
        <v>163</v>
      </c>
      <c r="D1679" t="s">
        <v>1117</v>
      </c>
      <c r="E1679">
        <v>1993</v>
      </c>
      <c r="F1679" t="s">
        <v>697</v>
      </c>
      <c r="G1679" t="s">
        <v>846</v>
      </c>
      <c r="H1679" t="s">
        <v>2445</v>
      </c>
      <c r="I1679" t="s">
        <v>2446</v>
      </c>
      <c r="J1679" t="s">
        <v>1120</v>
      </c>
      <c r="K1679" t="s">
        <v>1121</v>
      </c>
      <c r="L1679" t="s">
        <v>4289</v>
      </c>
      <c r="M1679" t="s">
        <v>697</v>
      </c>
      <c r="N1679" t="s">
        <v>2445</v>
      </c>
      <c r="O1679" t="s">
        <v>2446</v>
      </c>
      <c r="P1679" t="s">
        <v>1002</v>
      </c>
      <c r="Q1679" t="s">
        <v>4772</v>
      </c>
      <c r="R1679">
        <v>1994</v>
      </c>
      <c r="S1679" t="s">
        <v>4773</v>
      </c>
      <c r="T1679" t="s">
        <v>3422</v>
      </c>
      <c r="U1679">
        <v>8.8000000000000007</v>
      </c>
      <c r="V1679" t="s">
        <v>1126</v>
      </c>
      <c r="W1679" t="s">
        <v>1127</v>
      </c>
      <c r="Y1679">
        <v>1</v>
      </c>
      <c r="Z1679" t="s">
        <v>1132</v>
      </c>
      <c r="AA1679">
        <v>27438</v>
      </c>
      <c r="AB1679">
        <v>191</v>
      </c>
      <c r="AD1679">
        <v>0</v>
      </c>
      <c r="AE1679">
        <v>0</v>
      </c>
      <c r="AF1679">
        <v>585650</v>
      </c>
      <c r="AG1679">
        <v>613279</v>
      </c>
    </row>
    <row r="1680" spans="1:33" hidden="1" x14ac:dyDescent="0.25">
      <c r="A1680" t="s">
        <v>1723</v>
      </c>
      <c r="B1680" t="s">
        <v>697</v>
      </c>
      <c r="C1680" t="s">
        <v>163</v>
      </c>
      <c r="D1680" t="s">
        <v>1117</v>
      </c>
      <c r="E1680">
        <v>1993</v>
      </c>
      <c r="F1680" t="s">
        <v>697</v>
      </c>
      <c r="G1680" t="s">
        <v>846</v>
      </c>
      <c r="H1680" t="s">
        <v>2445</v>
      </c>
      <c r="I1680" t="s">
        <v>2446</v>
      </c>
      <c r="J1680" t="s">
        <v>1120</v>
      </c>
      <c r="K1680" t="s">
        <v>1121</v>
      </c>
      <c r="L1680" t="s">
        <v>4289</v>
      </c>
      <c r="M1680" t="s">
        <v>697</v>
      </c>
      <c r="N1680" t="s">
        <v>2445</v>
      </c>
      <c r="O1680" t="s">
        <v>2446</v>
      </c>
      <c r="P1680" t="s">
        <v>1002</v>
      </c>
      <c r="Q1680" t="s">
        <v>4774</v>
      </c>
      <c r="R1680">
        <v>1994</v>
      </c>
      <c r="S1680" t="s">
        <v>4771</v>
      </c>
      <c r="T1680" t="s">
        <v>2677</v>
      </c>
      <c r="U1680">
        <v>7</v>
      </c>
      <c r="V1680" t="s">
        <v>1126</v>
      </c>
      <c r="W1680" t="s">
        <v>1127</v>
      </c>
      <c r="Y1680">
        <v>1</v>
      </c>
      <c r="Z1680" t="s">
        <v>1132</v>
      </c>
      <c r="AA1680">
        <v>27099</v>
      </c>
      <c r="AB1680">
        <v>224</v>
      </c>
      <c r="AD1680">
        <v>0</v>
      </c>
      <c r="AE1680">
        <v>0</v>
      </c>
      <c r="AF1680">
        <v>569301</v>
      </c>
      <c r="AG1680">
        <v>596624</v>
      </c>
    </row>
    <row r="1681" spans="1:33" hidden="1" x14ac:dyDescent="0.25">
      <c r="A1681" t="s">
        <v>1723</v>
      </c>
      <c r="B1681" t="s">
        <v>697</v>
      </c>
      <c r="C1681" t="s">
        <v>163</v>
      </c>
      <c r="D1681" t="s">
        <v>1117</v>
      </c>
      <c r="E1681">
        <v>1993</v>
      </c>
      <c r="F1681" t="s">
        <v>697</v>
      </c>
      <c r="G1681" t="s">
        <v>846</v>
      </c>
      <c r="H1681" t="s">
        <v>2445</v>
      </c>
      <c r="I1681" t="s">
        <v>2446</v>
      </c>
      <c r="J1681" t="s">
        <v>1120</v>
      </c>
      <c r="K1681" t="s">
        <v>1121</v>
      </c>
      <c r="L1681" t="s">
        <v>4289</v>
      </c>
      <c r="M1681" t="s">
        <v>697</v>
      </c>
      <c r="N1681" t="s">
        <v>2445</v>
      </c>
      <c r="O1681" t="s">
        <v>2446</v>
      </c>
      <c r="P1681" t="s">
        <v>1002</v>
      </c>
      <c r="Q1681" t="s">
        <v>4775</v>
      </c>
      <c r="R1681">
        <v>1994</v>
      </c>
      <c r="S1681" t="s">
        <v>2877</v>
      </c>
      <c r="T1681" t="s">
        <v>4776</v>
      </c>
      <c r="U1681">
        <v>7.57</v>
      </c>
      <c r="V1681" t="s">
        <v>1138</v>
      </c>
      <c r="W1681" t="s">
        <v>1127</v>
      </c>
      <c r="X1681" t="s">
        <v>4777</v>
      </c>
      <c r="Y1681">
        <v>1</v>
      </c>
      <c r="Z1681" t="s">
        <v>1132</v>
      </c>
      <c r="AA1681">
        <v>27444</v>
      </c>
      <c r="AB1681">
        <v>0</v>
      </c>
      <c r="AD1681">
        <v>0</v>
      </c>
      <c r="AE1681">
        <v>0</v>
      </c>
      <c r="AF1681">
        <v>512960</v>
      </c>
      <c r="AG1681">
        <v>540404</v>
      </c>
    </row>
    <row r="1682" spans="1:33" hidden="1" x14ac:dyDescent="0.25">
      <c r="A1682" t="s">
        <v>1723</v>
      </c>
      <c r="B1682" t="s">
        <v>697</v>
      </c>
      <c r="C1682" t="s">
        <v>163</v>
      </c>
      <c r="D1682" t="s">
        <v>1117</v>
      </c>
      <c r="E1682">
        <v>1994</v>
      </c>
      <c r="F1682" t="s">
        <v>694</v>
      </c>
      <c r="G1682" t="s">
        <v>846</v>
      </c>
      <c r="H1682" t="s">
        <v>2445</v>
      </c>
      <c r="I1682" t="s">
        <v>2446</v>
      </c>
      <c r="J1682" t="s">
        <v>1120</v>
      </c>
      <c r="K1682" t="s">
        <v>1121</v>
      </c>
      <c r="L1682" t="s">
        <v>4289</v>
      </c>
      <c r="M1682" t="s">
        <v>694</v>
      </c>
      <c r="N1682" t="s">
        <v>2445</v>
      </c>
      <c r="O1682" t="s">
        <v>2446</v>
      </c>
      <c r="P1682" t="s">
        <v>1002</v>
      </c>
      <c r="Q1682" t="s">
        <v>4778</v>
      </c>
      <c r="R1682">
        <v>1995</v>
      </c>
      <c r="S1682" t="s">
        <v>4220</v>
      </c>
      <c r="T1682" t="s">
        <v>1909</v>
      </c>
      <c r="U1682">
        <v>3.2</v>
      </c>
      <c r="V1682" t="s">
        <v>1126</v>
      </c>
      <c r="W1682" t="s">
        <v>1127</v>
      </c>
      <c r="Y1682">
        <v>1</v>
      </c>
      <c r="Z1682" t="s">
        <v>1132</v>
      </c>
      <c r="AA1682">
        <v>29280</v>
      </c>
      <c r="AB1682">
        <v>0</v>
      </c>
      <c r="AD1682">
        <v>0</v>
      </c>
      <c r="AE1682">
        <v>0</v>
      </c>
      <c r="AF1682">
        <v>186864</v>
      </c>
      <c r="AG1682">
        <v>216144</v>
      </c>
    </row>
    <row r="1683" spans="1:33" hidden="1" x14ac:dyDescent="0.25">
      <c r="A1683" t="s">
        <v>1723</v>
      </c>
      <c r="B1683" t="s">
        <v>697</v>
      </c>
      <c r="C1683" t="s">
        <v>163</v>
      </c>
      <c r="D1683" t="s">
        <v>1117</v>
      </c>
      <c r="E1683">
        <v>1994</v>
      </c>
      <c r="F1683" t="s">
        <v>697</v>
      </c>
      <c r="G1683" t="s">
        <v>846</v>
      </c>
      <c r="H1683" t="s">
        <v>2445</v>
      </c>
      <c r="I1683" t="s">
        <v>2446</v>
      </c>
      <c r="J1683" t="s">
        <v>1120</v>
      </c>
      <c r="K1683" t="s">
        <v>1121</v>
      </c>
      <c r="L1683" t="s">
        <v>4289</v>
      </c>
      <c r="M1683" t="s">
        <v>697</v>
      </c>
      <c r="N1683" t="s">
        <v>2445</v>
      </c>
      <c r="O1683" t="s">
        <v>2446</v>
      </c>
      <c r="P1683" t="s">
        <v>1002</v>
      </c>
      <c r="Q1683" t="s">
        <v>4779</v>
      </c>
      <c r="R1683">
        <v>1995</v>
      </c>
      <c r="S1683" t="s">
        <v>1442</v>
      </c>
      <c r="T1683" t="s">
        <v>4780</v>
      </c>
      <c r="U1683">
        <v>5.79</v>
      </c>
      <c r="V1683" t="s">
        <v>1126</v>
      </c>
      <c r="W1683" t="s">
        <v>1127</v>
      </c>
      <c r="Y1683">
        <v>1</v>
      </c>
      <c r="Z1683" t="s">
        <v>1132</v>
      </c>
      <c r="AA1683">
        <v>27653</v>
      </c>
      <c r="AB1683">
        <v>455</v>
      </c>
      <c r="AD1683">
        <v>0</v>
      </c>
      <c r="AE1683">
        <v>0</v>
      </c>
      <c r="AF1683">
        <v>1118801</v>
      </c>
      <c r="AG1683">
        <v>1146909</v>
      </c>
    </row>
    <row r="1684" spans="1:33" hidden="1" x14ac:dyDescent="0.25">
      <c r="A1684" t="s">
        <v>1723</v>
      </c>
      <c r="B1684" t="s">
        <v>697</v>
      </c>
      <c r="C1684" t="s">
        <v>163</v>
      </c>
      <c r="D1684" t="s">
        <v>1117</v>
      </c>
      <c r="E1684">
        <v>1994</v>
      </c>
      <c r="F1684" t="s">
        <v>697</v>
      </c>
      <c r="G1684" t="s">
        <v>846</v>
      </c>
      <c r="H1684" t="s">
        <v>2445</v>
      </c>
      <c r="I1684" t="s">
        <v>2446</v>
      </c>
      <c r="J1684" t="s">
        <v>1120</v>
      </c>
      <c r="K1684" t="s">
        <v>1121</v>
      </c>
      <c r="L1684" t="s">
        <v>4289</v>
      </c>
      <c r="M1684" t="s">
        <v>697</v>
      </c>
      <c r="N1684" t="s">
        <v>2445</v>
      </c>
      <c r="O1684" t="s">
        <v>2446</v>
      </c>
      <c r="P1684" t="s">
        <v>1002</v>
      </c>
      <c r="Q1684" t="s">
        <v>4781</v>
      </c>
      <c r="R1684">
        <v>1995</v>
      </c>
      <c r="S1684" t="s">
        <v>1442</v>
      </c>
      <c r="T1684" t="s">
        <v>4780</v>
      </c>
      <c r="U1684">
        <v>5.8</v>
      </c>
      <c r="V1684" t="s">
        <v>1126</v>
      </c>
      <c r="W1684" t="s">
        <v>1127</v>
      </c>
      <c r="Y1684">
        <v>1</v>
      </c>
      <c r="Z1684" t="s">
        <v>1132</v>
      </c>
      <c r="AA1684">
        <v>27169</v>
      </c>
      <c r="AB1684">
        <v>447</v>
      </c>
      <c r="AD1684">
        <v>0</v>
      </c>
      <c r="AE1684">
        <v>0</v>
      </c>
      <c r="AF1684">
        <v>1125854</v>
      </c>
      <c r="AG1684">
        <v>1153470</v>
      </c>
    </row>
    <row r="1685" spans="1:33" hidden="1" x14ac:dyDescent="0.25">
      <c r="A1685" t="s">
        <v>1723</v>
      </c>
      <c r="B1685" t="s">
        <v>697</v>
      </c>
      <c r="C1685" t="s">
        <v>163</v>
      </c>
      <c r="D1685" t="s">
        <v>1117</v>
      </c>
      <c r="E1685">
        <v>1994</v>
      </c>
      <c r="F1685" t="s">
        <v>697</v>
      </c>
      <c r="G1685" t="s">
        <v>846</v>
      </c>
      <c r="H1685" t="s">
        <v>2445</v>
      </c>
      <c r="I1685" t="s">
        <v>2446</v>
      </c>
      <c r="J1685" t="s">
        <v>1120</v>
      </c>
      <c r="K1685" t="s">
        <v>1121</v>
      </c>
      <c r="L1685" t="s">
        <v>4289</v>
      </c>
      <c r="M1685" t="s">
        <v>697</v>
      </c>
      <c r="N1685" t="s">
        <v>2445</v>
      </c>
      <c r="O1685" t="s">
        <v>2446</v>
      </c>
      <c r="P1685" t="s">
        <v>1002</v>
      </c>
      <c r="Q1685" t="s">
        <v>4782</v>
      </c>
      <c r="R1685">
        <v>1995</v>
      </c>
      <c r="S1685" t="s">
        <v>3819</v>
      </c>
      <c r="T1685" t="s">
        <v>4783</v>
      </c>
      <c r="U1685">
        <v>5.8</v>
      </c>
      <c r="V1685" t="s">
        <v>1126</v>
      </c>
      <c r="W1685" t="s">
        <v>1127</v>
      </c>
      <c r="Y1685">
        <v>1</v>
      </c>
      <c r="Z1685" t="s">
        <v>1132</v>
      </c>
      <c r="AA1685">
        <v>28246</v>
      </c>
      <c r="AB1685">
        <v>465</v>
      </c>
      <c r="AD1685">
        <v>0</v>
      </c>
      <c r="AE1685">
        <v>0</v>
      </c>
      <c r="AF1685">
        <v>1234544</v>
      </c>
      <c r="AG1685">
        <v>1263255</v>
      </c>
    </row>
    <row r="1686" spans="1:33" hidden="1" x14ac:dyDescent="0.25">
      <c r="A1686" t="s">
        <v>1723</v>
      </c>
      <c r="B1686" t="s">
        <v>697</v>
      </c>
      <c r="C1686" t="s">
        <v>163</v>
      </c>
      <c r="D1686" t="s">
        <v>1117</v>
      </c>
      <c r="E1686">
        <v>1994</v>
      </c>
      <c r="F1686" t="s">
        <v>697</v>
      </c>
      <c r="G1686" t="s">
        <v>846</v>
      </c>
      <c r="H1686" t="s">
        <v>2445</v>
      </c>
      <c r="I1686" t="s">
        <v>2446</v>
      </c>
      <c r="J1686" t="s">
        <v>1120</v>
      </c>
      <c r="K1686" t="s">
        <v>1121</v>
      </c>
      <c r="L1686" t="s">
        <v>4289</v>
      </c>
      <c r="M1686" t="s">
        <v>697</v>
      </c>
      <c r="N1686" t="s">
        <v>2445</v>
      </c>
      <c r="O1686" t="s">
        <v>2446</v>
      </c>
      <c r="P1686" t="s">
        <v>1002</v>
      </c>
      <c r="Q1686" t="s">
        <v>4784</v>
      </c>
      <c r="R1686">
        <v>1995</v>
      </c>
      <c r="S1686" t="s">
        <v>2887</v>
      </c>
      <c r="T1686" t="s">
        <v>3820</v>
      </c>
      <c r="U1686">
        <v>5.6</v>
      </c>
      <c r="V1686" t="s">
        <v>1126</v>
      </c>
      <c r="W1686" t="s">
        <v>1127</v>
      </c>
      <c r="Y1686">
        <v>1</v>
      </c>
      <c r="Z1686" t="s">
        <v>1132</v>
      </c>
      <c r="AA1686">
        <v>28684</v>
      </c>
      <c r="AB1686">
        <v>345</v>
      </c>
      <c r="AD1686">
        <v>0</v>
      </c>
      <c r="AE1686">
        <v>0</v>
      </c>
      <c r="AF1686">
        <v>1171421</v>
      </c>
      <c r="AG1686">
        <v>1200450</v>
      </c>
    </row>
    <row r="1687" spans="1:33" hidden="1" x14ac:dyDescent="0.25">
      <c r="A1687" t="s">
        <v>1723</v>
      </c>
      <c r="B1687" t="s">
        <v>697</v>
      </c>
      <c r="C1687" t="s">
        <v>163</v>
      </c>
      <c r="D1687" t="s">
        <v>1117</v>
      </c>
      <c r="E1687">
        <v>1994</v>
      </c>
      <c r="F1687" t="s">
        <v>697</v>
      </c>
      <c r="G1687" t="s">
        <v>846</v>
      </c>
      <c r="H1687" t="s">
        <v>2445</v>
      </c>
      <c r="I1687" t="s">
        <v>2446</v>
      </c>
      <c r="J1687" t="s">
        <v>1120</v>
      </c>
      <c r="K1687" t="s">
        <v>1121</v>
      </c>
      <c r="L1687" t="s">
        <v>4289</v>
      </c>
      <c r="M1687" t="s">
        <v>697</v>
      </c>
      <c r="N1687" t="s">
        <v>2445</v>
      </c>
      <c r="O1687" t="s">
        <v>2446</v>
      </c>
      <c r="P1687" t="s">
        <v>1002</v>
      </c>
      <c r="Q1687" t="s">
        <v>4785</v>
      </c>
      <c r="R1687">
        <v>1995</v>
      </c>
      <c r="S1687" t="s">
        <v>2885</v>
      </c>
      <c r="T1687" t="s">
        <v>4786</v>
      </c>
      <c r="U1687">
        <v>4.9000000000000004</v>
      </c>
      <c r="V1687" t="s">
        <v>1126</v>
      </c>
      <c r="W1687" t="s">
        <v>1127</v>
      </c>
      <c r="Y1687">
        <v>1</v>
      </c>
      <c r="Z1687" t="s">
        <v>1132</v>
      </c>
      <c r="AA1687">
        <v>27769</v>
      </c>
      <c r="AB1687">
        <v>335</v>
      </c>
      <c r="AD1687">
        <v>0</v>
      </c>
      <c r="AE1687">
        <v>0</v>
      </c>
      <c r="AF1687">
        <v>1325485</v>
      </c>
      <c r="AG1687">
        <v>1353589</v>
      </c>
    </row>
    <row r="1688" spans="1:33" hidden="1" x14ac:dyDescent="0.25">
      <c r="A1688" t="s">
        <v>1723</v>
      </c>
      <c r="B1688" t="s">
        <v>697</v>
      </c>
      <c r="C1688" t="s">
        <v>163</v>
      </c>
      <c r="D1688" t="s">
        <v>1117</v>
      </c>
      <c r="E1688">
        <v>1994</v>
      </c>
      <c r="F1688" t="s">
        <v>697</v>
      </c>
      <c r="G1688" t="s">
        <v>846</v>
      </c>
      <c r="H1688" t="s">
        <v>2445</v>
      </c>
      <c r="I1688" t="s">
        <v>2446</v>
      </c>
      <c r="J1688" t="s">
        <v>1120</v>
      </c>
      <c r="K1688" t="s">
        <v>1121</v>
      </c>
      <c r="L1688" t="s">
        <v>4289</v>
      </c>
      <c r="M1688" t="s">
        <v>697</v>
      </c>
      <c r="N1688" t="s">
        <v>2445</v>
      </c>
      <c r="O1688" t="s">
        <v>2446</v>
      </c>
      <c r="P1688" t="s">
        <v>1002</v>
      </c>
      <c r="Q1688" t="s">
        <v>4787</v>
      </c>
      <c r="R1688">
        <v>1995</v>
      </c>
      <c r="S1688" t="s">
        <v>4780</v>
      </c>
      <c r="T1688" t="s">
        <v>2885</v>
      </c>
      <c r="U1688">
        <v>5.2</v>
      </c>
      <c r="V1688" t="s">
        <v>1126</v>
      </c>
      <c r="W1688" t="s">
        <v>1127</v>
      </c>
      <c r="Y1688">
        <v>1</v>
      </c>
      <c r="Z1688" t="s">
        <v>1132</v>
      </c>
      <c r="AA1688">
        <v>28837</v>
      </c>
      <c r="AB1688">
        <v>347</v>
      </c>
      <c r="AD1688">
        <v>0</v>
      </c>
      <c r="AE1688">
        <v>0</v>
      </c>
      <c r="AF1688">
        <v>956074</v>
      </c>
      <c r="AG1688">
        <v>985258</v>
      </c>
    </row>
    <row r="1689" spans="1:33" hidden="1" x14ac:dyDescent="0.25">
      <c r="A1689" t="s">
        <v>1723</v>
      </c>
      <c r="B1689" t="s">
        <v>697</v>
      </c>
      <c r="C1689" t="s">
        <v>163</v>
      </c>
      <c r="D1689" t="s">
        <v>1117</v>
      </c>
      <c r="E1689">
        <v>1994</v>
      </c>
      <c r="F1689" t="s">
        <v>697</v>
      </c>
      <c r="G1689" t="s">
        <v>846</v>
      </c>
      <c r="H1689" t="s">
        <v>2445</v>
      </c>
      <c r="I1689" t="s">
        <v>2446</v>
      </c>
      <c r="J1689" t="s">
        <v>1120</v>
      </c>
      <c r="K1689" t="s">
        <v>1121</v>
      </c>
      <c r="L1689" t="s">
        <v>4289</v>
      </c>
      <c r="M1689" t="s">
        <v>697</v>
      </c>
      <c r="N1689" t="s">
        <v>2445</v>
      </c>
      <c r="O1689" t="s">
        <v>2446</v>
      </c>
      <c r="P1689" t="s">
        <v>1002</v>
      </c>
      <c r="Q1689" t="s">
        <v>4788</v>
      </c>
      <c r="R1689">
        <v>1995</v>
      </c>
      <c r="S1689" t="s">
        <v>1442</v>
      </c>
      <c r="T1689" t="s">
        <v>4780</v>
      </c>
      <c r="U1689">
        <v>5.8</v>
      </c>
      <c r="V1689" t="s">
        <v>1126</v>
      </c>
      <c r="W1689" t="s">
        <v>1127</v>
      </c>
      <c r="X1689" t="s">
        <v>4789</v>
      </c>
      <c r="Y1689">
        <v>1</v>
      </c>
      <c r="Z1689" t="s">
        <v>1132</v>
      </c>
      <c r="AA1689">
        <v>27514</v>
      </c>
      <c r="AB1689">
        <v>587</v>
      </c>
      <c r="AD1689">
        <v>0</v>
      </c>
      <c r="AE1689">
        <v>0</v>
      </c>
      <c r="AG1689">
        <v>28101</v>
      </c>
    </row>
    <row r="1690" spans="1:33" hidden="1" x14ac:dyDescent="0.25">
      <c r="A1690" t="s">
        <v>1723</v>
      </c>
      <c r="B1690" t="s">
        <v>697</v>
      </c>
      <c r="C1690" t="s">
        <v>163</v>
      </c>
      <c r="D1690" t="s">
        <v>1117</v>
      </c>
      <c r="E1690">
        <v>1994</v>
      </c>
      <c r="F1690" t="s">
        <v>697</v>
      </c>
      <c r="G1690" t="s">
        <v>846</v>
      </c>
      <c r="H1690" t="s">
        <v>2445</v>
      </c>
      <c r="I1690" t="s">
        <v>2446</v>
      </c>
      <c r="J1690" t="s">
        <v>1120</v>
      </c>
      <c r="K1690" t="s">
        <v>1121</v>
      </c>
      <c r="L1690" t="s">
        <v>4289</v>
      </c>
      <c r="M1690" t="s">
        <v>697</v>
      </c>
      <c r="N1690" t="s">
        <v>2445</v>
      </c>
      <c r="O1690" t="s">
        <v>2446</v>
      </c>
      <c r="P1690" t="s">
        <v>1002</v>
      </c>
      <c r="Q1690" t="s">
        <v>4790</v>
      </c>
      <c r="R1690">
        <v>1995</v>
      </c>
      <c r="S1690" t="s">
        <v>1442</v>
      </c>
      <c r="T1690" t="s">
        <v>4780</v>
      </c>
      <c r="U1690">
        <v>5.8</v>
      </c>
      <c r="V1690" t="s">
        <v>1126</v>
      </c>
      <c r="W1690" t="s">
        <v>1127</v>
      </c>
      <c r="X1690" t="s">
        <v>4791</v>
      </c>
      <c r="Y1690">
        <v>1</v>
      </c>
      <c r="Z1690" t="s">
        <v>1132</v>
      </c>
      <c r="AA1690">
        <v>26885</v>
      </c>
      <c r="AB1690">
        <v>574</v>
      </c>
      <c r="AD1690">
        <v>0</v>
      </c>
      <c r="AE1690">
        <v>0</v>
      </c>
      <c r="AG1690">
        <v>27459</v>
      </c>
    </row>
    <row r="1691" spans="1:33" hidden="1" x14ac:dyDescent="0.25">
      <c r="A1691" t="s">
        <v>1723</v>
      </c>
      <c r="B1691" t="s">
        <v>697</v>
      </c>
      <c r="C1691" t="s">
        <v>163</v>
      </c>
      <c r="D1691" t="s">
        <v>1117</v>
      </c>
      <c r="E1691">
        <v>1994</v>
      </c>
      <c r="F1691" t="s">
        <v>697</v>
      </c>
      <c r="G1691" t="s">
        <v>846</v>
      </c>
      <c r="H1691" t="s">
        <v>2445</v>
      </c>
      <c r="I1691" t="s">
        <v>2446</v>
      </c>
      <c r="J1691" t="s">
        <v>1120</v>
      </c>
      <c r="K1691" t="s">
        <v>1121</v>
      </c>
      <c r="L1691" t="s">
        <v>4289</v>
      </c>
      <c r="M1691" t="s">
        <v>697</v>
      </c>
      <c r="N1691" t="s">
        <v>2445</v>
      </c>
      <c r="O1691" t="s">
        <v>2446</v>
      </c>
      <c r="P1691" t="s">
        <v>1002</v>
      </c>
      <c r="Q1691" t="s">
        <v>4792</v>
      </c>
      <c r="R1691">
        <v>1995</v>
      </c>
      <c r="S1691" t="s">
        <v>3819</v>
      </c>
      <c r="T1691" t="s">
        <v>4783</v>
      </c>
      <c r="U1691">
        <v>5.8</v>
      </c>
      <c r="V1691" t="s">
        <v>1126</v>
      </c>
      <c r="W1691" t="s">
        <v>1127</v>
      </c>
      <c r="X1691" t="s">
        <v>4789</v>
      </c>
      <c r="Y1691">
        <v>1</v>
      </c>
      <c r="Z1691" t="s">
        <v>1132</v>
      </c>
      <c r="AA1691">
        <v>28398</v>
      </c>
      <c r="AB1691">
        <v>606</v>
      </c>
      <c r="AD1691">
        <v>0</v>
      </c>
      <c r="AE1691">
        <v>0</v>
      </c>
      <c r="AG1691">
        <v>29004</v>
      </c>
    </row>
    <row r="1692" spans="1:33" hidden="1" x14ac:dyDescent="0.25">
      <c r="A1692" t="s">
        <v>1723</v>
      </c>
      <c r="B1692" t="s">
        <v>697</v>
      </c>
      <c r="C1692" t="s">
        <v>163</v>
      </c>
      <c r="D1692" t="s">
        <v>1117</v>
      </c>
      <c r="E1692">
        <v>1994</v>
      </c>
      <c r="F1692" t="s">
        <v>697</v>
      </c>
      <c r="G1692" t="s">
        <v>846</v>
      </c>
      <c r="H1692" t="s">
        <v>2445</v>
      </c>
      <c r="I1692" t="s">
        <v>2446</v>
      </c>
      <c r="J1692" t="s">
        <v>1120</v>
      </c>
      <c r="K1692" t="s">
        <v>1121</v>
      </c>
      <c r="L1692" t="s">
        <v>4289</v>
      </c>
      <c r="M1692" t="s">
        <v>697</v>
      </c>
      <c r="N1692" t="s">
        <v>2445</v>
      </c>
      <c r="O1692" t="s">
        <v>2446</v>
      </c>
      <c r="P1692" t="s">
        <v>1002</v>
      </c>
      <c r="Q1692" t="s">
        <v>4793</v>
      </c>
      <c r="R1692">
        <v>1995</v>
      </c>
      <c r="S1692" t="s">
        <v>2887</v>
      </c>
      <c r="T1692" t="s">
        <v>3820</v>
      </c>
      <c r="U1692">
        <v>5.6</v>
      </c>
      <c r="V1692" t="s">
        <v>1126</v>
      </c>
      <c r="W1692" t="s">
        <v>1127</v>
      </c>
      <c r="X1692" t="s">
        <v>4791</v>
      </c>
      <c r="Y1692">
        <v>1</v>
      </c>
      <c r="Z1692" t="s">
        <v>1132</v>
      </c>
      <c r="AA1692">
        <v>27872</v>
      </c>
      <c r="AB1692">
        <v>364</v>
      </c>
      <c r="AD1692">
        <v>0</v>
      </c>
      <c r="AE1692">
        <v>0</v>
      </c>
      <c r="AG1692">
        <v>28236</v>
      </c>
    </row>
    <row r="1693" spans="1:33" hidden="1" x14ac:dyDescent="0.25">
      <c r="A1693" t="s">
        <v>1723</v>
      </c>
      <c r="B1693" t="s">
        <v>697</v>
      </c>
      <c r="C1693" t="s">
        <v>163</v>
      </c>
      <c r="D1693" t="s">
        <v>1117</v>
      </c>
      <c r="E1693">
        <v>1994</v>
      </c>
      <c r="F1693" t="s">
        <v>697</v>
      </c>
      <c r="G1693" t="s">
        <v>846</v>
      </c>
      <c r="H1693" t="s">
        <v>2445</v>
      </c>
      <c r="I1693" t="s">
        <v>2446</v>
      </c>
      <c r="J1693" t="s">
        <v>1120</v>
      </c>
      <c r="K1693" t="s">
        <v>1121</v>
      </c>
      <c r="L1693" t="s">
        <v>4289</v>
      </c>
      <c r="M1693" t="s">
        <v>697</v>
      </c>
      <c r="N1693" t="s">
        <v>2445</v>
      </c>
      <c r="O1693" t="s">
        <v>2446</v>
      </c>
      <c r="P1693" t="s">
        <v>1002</v>
      </c>
      <c r="Q1693" t="s">
        <v>4794</v>
      </c>
      <c r="R1693">
        <v>1995</v>
      </c>
      <c r="S1693" t="s">
        <v>2885</v>
      </c>
      <c r="T1693" t="s">
        <v>4786</v>
      </c>
      <c r="U1693">
        <v>4.8</v>
      </c>
      <c r="V1693" t="s">
        <v>1126</v>
      </c>
      <c r="W1693" t="s">
        <v>1127</v>
      </c>
      <c r="X1693" t="s">
        <v>4791</v>
      </c>
      <c r="Y1693">
        <v>1</v>
      </c>
      <c r="Z1693" t="s">
        <v>1132</v>
      </c>
      <c r="AA1693">
        <v>27873</v>
      </c>
      <c r="AB1693">
        <v>364</v>
      </c>
      <c r="AD1693">
        <v>0</v>
      </c>
      <c r="AE1693">
        <v>0</v>
      </c>
      <c r="AG1693">
        <v>28237</v>
      </c>
    </row>
    <row r="1694" spans="1:33" hidden="1" x14ac:dyDescent="0.25">
      <c r="A1694" t="s">
        <v>1723</v>
      </c>
      <c r="B1694" t="s">
        <v>697</v>
      </c>
      <c r="C1694" t="s">
        <v>163</v>
      </c>
      <c r="D1694" t="s">
        <v>1117</v>
      </c>
      <c r="E1694">
        <v>1994</v>
      </c>
      <c r="F1694" t="s">
        <v>697</v>
      </c>
      <c r="G1694" t="s">
        <v>846</v>
      </c>
      <c r="H1694" t="s">
        <v>2445</v>
      </c>
      <c r="I1694" t="s">
        <v>2446</v>
      </c>
      <c r="J1694" t="s">
        <v>1120</v>
      </c>
      <c r="K1694" t="s">
        <v>1121</v>
      </c>
      <c r="L1694" t="s">
        <v>4289</v>
      </c>
      <c r="M1694" t="s">
        <v>697</v>
      </c>
      <c r="N1694" t="s">
        <v>2445</v>
      </c>
      <c r="O1694" t="s">
        <v>2446</v>
      </c>
      <c r="P1694" t="s">
        <v>1002</v>
      </c>
      <c r="Q1694" t="s">
        <v>4795</v>
      </c>
      <c r="R1694">
        <v>1995</v>
      </c>
      <c r="S1694" t="s">
        <v>4780</v>
      </c>
      <c r="T1694" t="s">
        <v>2885</v>
      </c>
      <c r="U1694">
        <v>5.2</v>
      </c>
      <c r="V1694" t="s">
        <v>1126</v>
      </c>
      <c r="W1694" t="s">
        <v>1127</v>
      </c>
      <c r="X1694" t="s">
        <v>4791</v>
      </c>
      <c r="Y1694">
        <v>1</v>
      </c>
      <c r="Z1694" t="s">
        <v>1132</v>
      </c>
      <c r="AA1694">
        <v>28203</v>
      </c>
      <c r="AB1694">
        <v>369</v>
      </c>
      <c r="AD1694">
        <v>0</v>
      </c>
      <c r="AE1694">
        <v>0</v>
      </c>
      <c r="AG1694">
        <v>28572</v>
      </c>
    </row>
    <row r="1695" spans="1:33" hidden="1" x14ac:dyDescent="0.25">
      <c r="A1695" t="s">
        <v>1723</v>
      </c>
      <c r="B1695" t="s">
        <v>697</v>
      </c>
      <c r="C1695" t="s">
        <v>163</v>
      </c>
      <c r="D1695" t="s">
        <v>1117</v>
      </c>
      <c r="E1695">
        <v>1995</v>
      </c>
      <c r="F1695" t="s">
        <v>697</v>
      </c>
      <c r="G1695" t="s">
        <v>846</v>
      </c>
      <c r="H1695" t="s">
        <v>2445</v>
      </c>
      <c r="I1695" t="s">
        <v>2446</v>
      </c>
      <c r="J1695" t="s">
        <v>1120</v>
      </c>
      <c r="K1695" t="s">
        <v>1121</v>
      </c>
      <c r="L1695" t="s">
        <v>4289</v>
      </c>
      <c r="M1695" t="s">
        <v>697</v>
      </c>
      <c r="N1695" t="s">
        <v>2445</v>
      </c>
      <c r="O1695" t="s">
        <v>2446</v>
      </c>
      <c r="P1695" t="s">
        <v>1002</v>
      </c>
      <c r="Q1695" t="s">
        <v>4796</v>
      </c>
      <c r="R1695">
        <v>1996</v>
      </c>
      <c r="S1695" t="s">
        <v>4797</v>
      </c>
      <c r="T1695" t="s">
        <v>4798</v>
      </c>
      <c r="U1695">
        <v>6.7</v>
      </c>
      <c r="V1695" t="s">
        <v>1126</v>
      </c>
      <c r="W1695" t="s">
        <v>1127</v>
      </c>
      <c r="X1695" t="s">
        <v>4799</v>
      </c>
      <c r="Y1695">
        <v>1</v>
      </c>
      <c r="Z1695" t="s">
        <v>1132</v>
      </c>
      <c r="AA1695">
        <v>26021</v>
      </c>
      <c r="AB1695">
        <v>0</v>
      </c>
      <c r="AD1695">
        <v>0</v>
      </c>
      <c r="AE1695">
        <v>0</v>
      </c>
      <c r="AG1695">
        <v>26021</v>
      </c>
    </row>
    <row r="1696" spans="1:33" hidden="1" x14ac:dyDescent="0.25">
      <c r="A1696" t="s">
        <v>1723</v>
      </c>
      <c r="B1696" t="s">
        <v>697</v>
      </c>
      <c r="C1696" t="s">
        <v>163</v>
      </c>
      <c r="D1696" t="s">
        <v>1117</v>
      </c>
      <c r="E1696">
        <v>1995</v>
      </c>
      <c r="F1696" t="s">
        <v>697</v>
      </c>
      <c r="G1696" t="s">
        <v>846</v>
      </c>
      <c r="H1696" t="s">
        <v>2445</v>
      </c>
      <c r="I1696" t="s">
        <v>2446</v>
      </c>
      <c r="J1696" t="s">
        <v>1120</v>
      </c>
      <c r="K1696" t="s">
        <v>1121</v>
      </c>
      <c r="L1696" t="s">
        <v>4289</v>
      </c>
      <c r="M1696" t="s">
        <v>697</v>
      </c>
      <c r="N1696" t="s">
        <v>2445</v>
      </c>
      <c r="O1696" t="s">
        <v>2446</v>
      </c>
      <c r="P1696" t="s">
        <v>1002</v>
      </c>
      <c r="Q1696" t="s">
        <v>4800</v>
      </c>
      <c r="R1696">
        <v>1996</v>
      </c>
      <c r="S1696" t="s">
        <v>4798</v>
      </c>
      <c r="T1696" t="s">
        <v>1924</v>
      </c>
      <c r="U1696">
        <v>7</v>
      </c>
      <c r="V1696" t="s">
        <v>1126</v>
      </c>
      <c r="W1696" t="s">
        <v>1127</v>
      </c>
      <c r="X1696" t="s">
        <v>4799</v>
      </c>
      <c r="Y1696">
        <v>1</v>
      </c>
      <c r="Z1696" t="s">
        <v>1132</v>
      </c>
      <c r="AA1696">
        <v>25675</v>
      </c>
      <c r="AB1696">
        <v>0</v>
      </c>
      <c r="AD1696">
        <v>0</v>
      </c>
      <c r="AE1696">
        <v>0</v>
      </c>
      <c r="AG1696">
        <v>25675</v>
      </c>
    </row>
    <row r="1697" spans="1:33" hidden="1" x14ac:dyDescent="0.25">
      <c r="A1697" t="s">
        <v>1723</v>
      </c>
      <c r="B1697" t="s">
        <v>697</v>
      </c>
      <c r="C1697" t="s">
        <v>163</v>
      </c>
      <c r="D1697" t="s">
        <v>1117</v>
      </c>
      <c r="E1697">
        <v>1995</v>
      </c>
      <c r="F1697" t="s">
        <v>697</v>
      </c>
      <c r="G1697" t="s">
        <v>846</v>
      </c>
      <c r="H1697" t="s">
        <v>2445</v>
      </c>
      <c r="I1697" t="s">
        <v>2446</v>
      </c>
      <c r="J1697" t="s">
        <v>1120</v>
      </c>
      <c r="K1697" t="s">
        <v>1121</v>
      </c>
      <c r="L1697" t="s">
        <v>4289</v>
      </c>
      <c r="M1697" t="s">
        <v>697</v>
      </c>
      <c r="N1697" t="s">
        <v>2445</v>
      </c>
      <c r="O1697" t="s">
        <v>2446</v>
      </c>
      <c r="P1697" t="s">
        <v>1002</v>
      </c>
      <c r="Q1697" t="s">
        <v>4801</v>
      </c>
      <c r="R1697">
        <v>1996</v>
      </c>
      <c r="S1697" t="s">
        <v>2893</v>
      </c>
      <c r="T1697" t="s">
        <v>2895</v>
      </c>
      <c r="U1697">
        <v>6.3</v>
      </c>
      <c r="V1697" t="s">
        <v>1138</v>
      </c>
      <c r="W1697" t="s">
        <v>1127</v>
      </c>
      <c r="X1697" t="s">
        <v>4802</v>
      </c>
      <c r="Y1697">
        <v>1</v>
      </c>
      <c r="Z1697" t="s">
        <v>1132</v>
      </c>
      <c r="AA1697">
        <v>25346</v>
      </c>
      <c r="AB1697">
        <v>0</v>
      </c>
      <c r="AD1697">
        <v>0</v>
      </c>
      <c r="AE1697">
        <v>0</v>
      </c>
      <c r="AG1697">
        <v>25346</v>
      </c>
    </row>
    <row r="1698" spans="1:33" hidden="1" x14ac:dyDescent="0.25">
      <c r="A1698" t="s">
        <v>1723</v>
      </c>
      <c r="B1698" t="s">
        <v>697</v>
      </c>
      <c r="C1698" t="s">
        <v>163</v>
      </c>
      <c r="D1698" t="s">
        <v>1117</v>
      </c>
      <c r="E1698">
        <v>1995</v>
      </c>
      <c r="F1698" t="s">
        <v>697</v>
      </c>
      <c r="G1698" t="s">
        <v>846</v>
      </c>
      <c r="H1698" t="s">
        <v>2445</v>
      </c>
      <c r="I1698" t="s">
        <v>2446</v>
      </c>
      <c r="J1698" t="s">
        <v>1120</v>
      </c>
      <c r="K1698" t="s">
        <v>1121</v>
      </c>
      <c r="L1698" t="s">
        <v>4289</v>
      </c>
      <c r="M1698" t="s">
        <v>697</v>
      </c>
      <c r="N1698" t="s">
        <v>2445</v>
      </c>
      <c r="O1698" t="s">
        <v>2446</v>
      </c>
      <c r="P1698" t="s">
        <v>1002</v>
      </c>
      <c r="Q1698" t="s">
        <v>4803</v>
      </c>
      <c r="R1698">
        <v>1996</v>
      </c>
      <c r="S1698" t="s">
        <v>2893</v>
      </c>
      <c r="T1698" t="s">
        <v>2895</v>
      </c>
      <c r="U1698">
        <v>7.2</v>
      </c>
      <c r="V1698" t="s">
        <v>1138</v>
      </c>
      <c r="W1698" t="s">
        <v>1127</v>
      </c>
      <c r="X1698" t="s">
        <v>4804</v>
      </c>
      <c r="Y1698">
        <v>1</v>
      </c>
      <c r="Z1698" t="s">
        <v>1132</v>
      </c>
      <c r="AA1698">
        <v>25613</v>
      </c>
      <c r="AB1698">
        <v>0</v>
      </c>
      <c r="AD1698">
        <v>0</v>
      </c>
      <c r="AE1698">
        <v>0</v>
      </c>
      <c r="AG1698">
        <v>25613</v>
      </c>
    </row>
    <row r="1699" spans="1:33" hidden="1" x14ac:dyDescent="0.25">
      <c r="A1699" t="s">
        <v>1723</v>
      </c>
      <c r="B1699" t="s">
        <v>697</v>
      </c>
      <c r="C1699" t="s">
        <v>163</v>
      </c>
      <c r="D1699" t="s">
        <v>1117</v>
      </c>
      <c r="E1699">
        <v>1995</v>
      </c>
      <c r="F1699" t="s">
        <v>697</v>
      </c>
      <c r="G1699" t="s">
        <v>846</v>
      </c>
      <c r="H1699" t="s">
        <v>2445</v>
      </c>
      <c r="I1699" t="s">
        <v>2446</v>
      </c>
      <c r="J1699" t="s">
        <v>1120</v>
      </c>
      <c r="K1699" t="s">
        <v>1121</v>
      </c>
      <c r="L1699" t="s">
        <v>4289</v>
      </c>
      <c r="M1699" t="s">
        <v>697</v>
      </c>
      <c r="N1699" t="s">
        <v>2445</v>
      </c>
      <c r="O1699" t="s">
        <v>2446</v>
      </c>
      <c r="P1699" t="s">
        <v>1002</v>
      </c>
      <c r="Q1699" t="s">
        <v>4805</v>
      </c>
      <c r="R1699">
        <v>1996</v>
      </c>
      <c r="S1699" t="s">
        <v>2893</v>
      </c>
      <c r="T1699" t="s">
        <v>2895</v>
      </c>
      <c r="U1699">
        <v>5.7</v>
      </c>
      <c r="V1699" t="s">
        <v>1138</v>
      </c>
      <c r="W1699" t="s">
        <v>1127</v>
      </c>
      <c r="X1699" t="s">
        <v>4806</v>
      </c>
      <c r="Y1699">
        <v>1</v>
      </c>
      <c r="Z1699" t="s">
        <v>1132</v>
      </c>
      <c r="AA1699">
        <v>26088</v>
      </c>
      <c r="AB1699">
        <v>0</v>
      </c>
      <c r="AD1699">
        <v>0</v>
      </c>
      <c r="AE1699">
        <v>0</v>
      </c>
      <c r="AG1699">
        <v>26088</v>
      </c>
    </row>
    <row r="1700" spans="1:33" hidden="1" x14ac:dyDescent="0.25">
      <c r="A1700" t="s">
        <v>1723</v>
      </c>
      <c r="B1700" t="s">
        <v>697</v>
      </c>
      <c r="C1700" t="s">
        <v>163</v>
      </c>
      <c r="D1700" t="s">
        <v>1117</v>
      </c>
      <c r="E1700">
        <v>1995</v>
      </c>
      <c r="F1700" t="s">
        <v>697</v>
      </c>
      <c r="G1700" t="s">
        <v>846</v>
      </c>
      <c r="H1700" t="s">
        <v>2445</v>
      </c>
      <c r="I1700" t="s">
        <v>2446</v>
      </c>
      <c r="J1700" t="s">
        <v>1120</v>
      </c>
      <c r="K1700" t="s">
        <v>1121</v>
      </c>
      <c r="L1700" t="s">
        <v>4289</v>
      </c>
      <c r="M1700" t="s">
        <v>697</v>
      </c>
      <c r="N1700" t="s">
        <v>2445</v>
      </c>
      <c r="O1700" t="s">
        <v>2446</v>
      </c>
      <c r="P1700" t="s">
        <v>1002</v>
      </c>
      <c r="Q1700" t="s">
        <v>4807</v>
      </c>
      <c r="R1700">
        <v>1996</v>
      </c>
      <c r="S1700" t="s">
        <v>2893</v>
      </c>
      <c r="T1700" t="s">
        <v>2895</v>
      </c>
      <c r="U1700">
        <v>6</v>
      </c>
      <c r="V1700" t="s">
        <v>1138</v>
      </c>
      <c r="W1700" t="s">
        <v>1127</v>
      </c>
      <c r="X1700" t="s">
        <v>4808</v>
      </c>
      <c r="Y1700">
        <v>1</v>
      </c>
      <c r="Z1700" t="s">
        <v>1132</v>
      </c>
      <c r="AA1700">
        <v>25368</v>
      </c>
      <c r="AB1700">
        <v>0</v>
      </c>
      <c r="AD1700">
        <v>0</v>
      </c>
      <c r="AE1700">
        <v>0</v>
      </c>
      <c r="AG1700">
        <v>25368</v>
      </c>
    </row>
    <row r="1701" spans="1:33" hidden="1" x14ac:dyDescent="0.25">
      <c r="A1701" t="s">
        <v>1723</v>
      </c>
      <c r="B1701" t="s">
        <v>697</v>
      </c>
      <c r="C1701" t="s">
        <v>163</v>
      </c>
      <c r="D1701" t="s">
        <v>1117</v>
      </c>
      <c r="E1701">
        <v>1995</v>
      </c>
      <c r="F1701" t="s">
        <v>697</v>
      </c>
      <c r="G1701" t="s">
        <v>846</v>
      </c>
      <c r="H1701" t="s">
        <v>2445</v>
      </c>
      <c r="I1701" t="s">
        <v>2446</v>
      </c>
      <c r="J1701" t="s">
        <v>1120</v>
      </c>
      <c r="K1701" t="s">
        <v>1121</v>
      </c>
      <c r="L1701" t="s">
        <v>4289</v>
      </c>
      <c r="M1701" t="s">
        <v>697</v>
      </c>
      <c r="N1701" t="s">
        <v>2445</v>
      </c>
      <c r="O1701" t="s">
        <v>2446</v>
      </c>
      <c r="P1701" t="s">
        <v>1002</v>
      </c>
      <c r="Q1701" t="s">
        <v>4809</v>
      </c>
      <c r="R1701">
        <v>1996</v>
      </c>
      <c r="S1701" t="s">
        <v>4797</v>
      </c>
      <c r="T1701" t="s">
        <v>4798</v>
      </c>
      <c r="U1701">
        <v>6.7</v>
      </c>
      <c r="V1701" t="s">
        <v>1126</v>
      </c>
      <c r="W1701" t="s">
        <v>1127</v>
      </c>
      <c r="X1701" t="s">
        <v>4810</v>
      </c>
      <c r="Y1701">
        <v>1</v>
      </c>
      <c r="Z1701" t="s">
        <v>1132</v>
      </c>
      <c r="AA1701">
        <v>26107</v>
      </c>
      <c r="AB1701">
        <v>1</v>
      </c>
      <c r="AD1701">
        <v>0</v>
      </c>
      <c r="AE1701">
        <v>0</v>
      </c>
      <c r="AF1701">
        <v>1494396</v>
      </c>
      <c r="AG1701">
        <v>1520504</v>
      </c>
    </row>
    <row r="1702" spans="1:33" hidden="1" x14ac:dyDescent="0.25">
      <c r="A1702" t="s">
        <v>1723</v>
      </c>
      <c r="B1702" t="s">
        <v>697</v>
      </c>
      <c r="C1702" t="s">
        <v>163</v>
      </c>
      <c r="D1702" t="s">
        <v>1117</v>
      </c>
      <c r="E1702">
        <v>1995</v>
      </c>
      <c r="F1702" t="s">
        <v>697</v>
      </c>
      <c r="G1702" t="s">
        <v>846</v>
      </c>
      <c r="H1702" t="s">
        <v>2445</v>
      </c>
      <c r="I1702" t="s">
        <v>2446</v>
      </c>
      <c r="J1702" t="s">
        <v>1120</v>
      </c>
      <c r="K1702" t="s">
        <v>1121</v>
      </c>
      <c r="L1702" t="s">
        <v>4289</v>
      </c>
      <c r="M1702" t="s">
        <v>697</v>
      </c>
      <c r="N1702" t="s">
        <v>2445</v>
      </c>
      <c r="O1702" t="s">
        <v>2446</v>
      </c>
      <c r="P1702" t="s">
        <v>1002</v>
      </c>
      <c r="Q1702" t="s">
        <v>4811</v>
      </c>
      <c r="R1702">
        <v>1996</v>
      </c>
      <c r="S1702" t="s">
        <v>4812</v>
      </c>
      <c r="T1702" t="s">
        <v>1924</v>
      </c>
      <c r="U1702">
        <v>7.02</v>
      </c>
      <c r="V1702" t="s">
        <v>1126</v>
      </c>
      <c r="W1702" t="s">
        <v>1127</v>
      </c>
      <c r="X1702" t="s">
        <v>4810</v>
      </c>
      <c r="Y1702">
        <v>1</v>
      </c>
      <c r="Z1702" t="s">
        <v>1132</v>
      </c>
      <c r="AA1702">
        <v>25716</v>
      </c>
      <c r="AB1702">
        <v>0</v>
      </c>
      <c r="AD1702">
        <v>0</v>
      </c>
      <c r="AE1702">
        <v>0</v>
      </c>
      <c r="AF1702">
        <v>1850884</v>
      </c>
      <c r="AG1702">
        <v>1876600</v>
      </c>
    </row>
    <row r="1703" spans="1:33" hidden="1" x14ac:dyDescent="0.25">
      <c r="A1703" t="s">
        <v>1723</v>
      </c>
      <c r="B1703" t="s">
        <v>697</v>
      </c>
      <c r="C1703" t="s">
        <v>163</v>
      </c>
      <c r="D1703" t="s">
        <v>1117</v>
      </c>
      <c r="E1703">
        <v>1995</v>
      </c>
      <c r="F1703" t="s">
        <v>697</v>
      </c>
      <c r="G1703" t="s">
        <v>846</v>
      </c>
      <c r="H1703" t="s">
        <v>2445</v>
      </c>
      <c r="I1703" t="s">
        <v>2446</v>
      </c>
      <c r="J1703" t="s">
        <v>1120</v>
      </c>
      <c r="K1703" t="s">
        <v>1121</v>
      </c>
      <c r="L1703" t="s">
        <v>4289</v>
      </c>
      <c r="M1703" t="s">
        <v>697</v>
      </c>
      <c r="N1703" t="s">
        <v>2445</v>
      </c>
      <c r="O1703" t="s">
        <v>2446</v>
      </c>
      <c r="P1703" t="s">
        <v>1002</v>
      </c>
      <c r="Q1703" t="s">
        <v>4813</v>
      </c>
      <c r="R1703">
        <v>1996</v>
      </c>
      <c r="S1703" t="s">
        <v>4798</v>
      </c>
      <c r="T1703" t="s">
        <v>1917</v>
      </c>
      <c r="U1703">
        <v>6.5</v>
      </c>
      <c r="V1703" t="s">
        <v>1126</v>
      </c>
      <c r="W1703" t="s">
        <v>1127</v>
      </c>
      <c r="X1703" t="s">
        <v>4810</v>
      </c>
      <c r="Y1703">
        <v>1</v>
      </c>
      <c r="Z1703" t="s">
        <v>1132</v>
      </c>
      <c r="AA1703">
        <v>26223</v>
      </c>
      <c r="AB1703">
        <v>2</v>
      </c>
      <c r="AD1703">
        <v>0</v>
      </c>
      <c r="AE1703">
        <v>0</v>
      </c>
      <c r="AF1703">
        <v>1163323</v>
      </c>
      <c r="AG1703">
        <v>1189548</v>
      </c>
    </row>
    <row r="1704" spans="1:33" hidden="1" x14ac:dyDescent="0.25">
      <c r="A1704" t="s">
        <v>1723</v>
      </c>
      <c r="B1704" t="s">
        <v>697</v>
      </c>
      <c r="C1704" t="s">
        <v>163</v>
      </c>
      <c r="D1704" t="s">
        <v>1117</v>
      </c>
      <c r="E1704">
        <v>1995</v>
      </c>
      <c r="F1704" t="s">
        <v>697</v>
      </c>
      <c r="G1704" t="s">
        <v>846</v>
      </c>
      <c r="H1704" t="s">
        <v>2445</v>
      </c>
      <c r="I1704" t="s">
        <v>2446</v>
      </c>
      <c r="J1704" t="s">
        <v>1120</v>
      </c>
      <c r="K1704" t="s">
        <v>1121</v>
      </c>
      <c r="L1704" t="s">
        <v>4289</v>
      </c>
      <c r="M1704" t="s">
        <v>697</v>
      </c>
      <c r="N1704" t="s">
        <v>2445</v>
      </c>
      <c r="O1704" t="s">
        <v>2446</v>
      </c>
      <c r="P1704" t="s">
        <v>1002</v>
      </c>
      <c r="Q1704" t="s">
        <v>4814</v>
      </c>
      <c r="R1704">
        <v>1996</v>
      </c>
      <c r="S1704" t="s">
        <v>2893</v>
      </c>
      <c r="T1704" t="s">
        <v>2895</v>
      </c>
      <c r="U1704">
        <v>6.3</v>
      </c>
      <c r="V1704" t="s">
        <v>1138</v>
      </c>
      <c r="W1704" t="s">
        <v>1127</v>
      </c>
      <c r="X1704" t="s">
        <v>4815</v>
      </c>
      <c r="Y1704">
        <v>1</v>
      </c>
      <c r="Z1704" t="s">
        <v>1132</v>
      </c>
      <c r="AA1704">
        <v>25484</v>
      </c>
      <c r="AB1704">
        <v>0</v>
      </c>
      <c r="AD1704">
        <v>0</v>
      </c>
      <c r="AE1704">
        <v>0</v>
      </c>
      <c r="AF1704">
        <v>1064328</v>
      </c>
      <c r="AG1704">
        <v>1089812</v>
      </c>
    </row>
    <row r="1705" spans="1:33" hidden="1" x14ac:dyDescent="0.25">
      <c r="A1705" t="s">
        <v>1723</v>
      </c>
      <c r="B1705" t="s">
        <v>697</v>
      </c>
      <c r="C1705" t="s">
        <v>163</v>
      </c>
      <c r="D1705" t="s">
        <v>1117</v>
      </c>
      <c r="E1705">
        <v>1995</v>
      </c>
      <c r="F1705" t="s">
        <v>697</v>
      </c>
      <c r="G1705" t="s">
        <v>846</v>
      </c>
      <c r="H1705" t="s">
        <v>2445</v>
      </c>
      <c r="I1705" t="s">
        <v>2446</v>
      </c>
      <c r="J1705" t="s">
        <v>1120</v>
      </c>
      <c r="K1705" t="s">
        <v>1121</v>
      </c>
      <c r="L1705" t="s">
        <v>4289</v>
      </c>
      <c r="M1705" t="s">
        <v>697</v>
      </c>
      <c r="N1705" t="s">
        <v>2445</v>
      </c>
      <c r="O1705" t="s">
        <v>2446</v>
      </c>
      <c r="P1705" t="s">
        <v>1002</v>
      </c>
      <c r="Q1705" t="s">
        <v>4816</v>
      </c>
      <c r="R1705">
        <v>1996</v>
      </c>
      <c r="S1705" t="s">
        <v>2893</v>
      </c>
      <c r="T1705" t="s">
        <v>2895</v>
      </c>
      <c r="U1705">
        <v>7.2</v>
      </c>
      <c r="V1705" t="s">
        <v>1138</v>
      </c>
      <c r="W1705" t="s">
        <v>1127</v>
      </c>
      <c r="X1705" t="s">
        <v>4817</v>
      </c>
      <c r="Y1705">
        <v>1</v>
      </c>
      <c r="Z1705" t="s">
        <v>1132</v>
      </c>
      <c r="AA1705">
        <v>25931</v>
      </c>
      <c r="AB1705">
        <v>0</v>
      </c>
      <c r="AD1705">
        <v>0</v>
      </c>
      <c r="AE1705">
        <v>0</v>
      </c>
      <c r="AF1705">
        <v>1065664</v>
      </c>
      <c r="AG1705">
        <v>1091595</v>
      </c>
    </row>
    <row r="1706" spans="1:33" hidden="1" x14ac:dyDescent="0.25">
      <c r="A1706" t="s">
        <v>1723</v>
      </c>
      <c r="B1706" t="s">
        <v>697</v>
      </c>
      <c r="C1706" t="s">
        <v>163</v>
      </c>
      <c r="D1706" t="s">
        <v>1117</v>
      </c>
      <c r="E1706">
        <v>1995</v>
      </c>
      <c r="F1706" t="s">
        <v>697</v>
      </c>
      <c r="G1706" t="s">
        <v>846</v>
      </c>
      <c r="H1706" t="s">
        <v>2445</v>
      </c>
      <c r="I1706" t="s">
        <v>2446</v>
      </c>
      <c r="J1706" t="s">
        <v>1120</v>
      </c>
      <c r="K1706" t="s">
        <v>1121</v>
      </c>
      <c r="L1706" t="s">
        <v>4289</v>
      </c>
      <c r="M1706" t="s">
        <v>697</v>
      </c>
      <c r="N1706" t="s">
        <v>2445</v>
      </c>
      <c r="O1706" t="s">
        <v>2446</v>
      </c>
      <c r="P1706" t="s">
        <v>1002</v>
      </c>
      <c r="Q1706" t="s">
        <v>4818</v>
      </c>
      <c r="R1706">
        <v>1996</v>
      </c>
      <c r="S1706" t="s">
        <v>2893</v>
      </c>
      <c r="T1706" t="s">
        <v>2895</v>
      </c>
      <c r="U1706">
        <v>5.7</v>
      </c>
      <c r="V1706" t="s">
        <v>1138</v>
      </c>
      <c r="W1706" t="s">
        <v>1127</v>
      </c>
      <c r="X1706" t="s">
        <v>4819</v>
      </c>
      <c r="Y1706">
        <v>1</v>
      </c>
      <c r="Z1706" t="s">
        <v>1132</v>
      </c>
      <c r="AA1706">
        <v>25973</v>
      </c>
      <c r="AB1706">
        <v>8</v>
      </c>
      <c r="AD1706">
        <v>0</v>
      </c>
      <c r="AE1706">
        <v>0</v>
      </c>
      <c r="AF1706">
        <v>648522</v>
      </c>
      <c r="AG1706">
        <v>674503</v>
      </c>
    </row>
    <row r="1707" spans="1:33" hidden="1" x14ac:dyDescent="0.25">
      <c r="A1707" t="s">
        <v>1723</v>
      </c>
      <c r="B1707" t="s">
        <v>697</v>
      </c>
      <c r="C1707" t="s">
        <v>163</v>
      </c>
      <c r="D1707" t="s">
        <v>1117</v>
      </c>
      <c r="E1707">
        <v>1995</v>
      </c>
      <c r="F1707" t="s">
        <v>697</v>
      </c>
      <c r="G1707" t="s">
        <v>846</v>
      </c>
      <c r="H1707" t="s">
        <v>2445</v>
      </c>
      <c r="I1707" t="s">
        <v>2446</v>
      </c>
      <c r="J1707" t="s">
        <v>1120</v>
      </c>
      <c r="K1707" t="s">
        <v>1121</v>
      </c>
      <c r="L1707" t="s">
        <v>4289</v>
      </c>
      <c r="M1707" t="s">
        <v>697</v>
      </c>
      <c r="N1707" t="s">
        <v>2445</v>
      </c>
      <c r="O1707" t="s">
        <v>2446</v>
      </c>
      <c r="P1707" t="s">
        <v>1002</v>
      </c>
      <c r="Q1707" t="s">
        <v>4820</v>
      </c>
      <c r="R1707">
        <v>1996</v>
      </c>
      <c r="S1707" t="s">
        <v>2893</v>
      </c>
      <c r="T1707" t="s">
        <v>2895</v>
      </c>
      <c r="U1707">
        <v>6</v>
      </c>
      <c r="V1707" t="s">
        <v>1138</v>
      </c>
      <c r="W1707" t="s">
        <v>1127</v>
      </c>
      <c r="X1707" t="s">
        <v>4821</v>
      </c>
      <c r="Y1707">
        <v>1</v>
      </c>
      <c r="Z1707" t="s">
        <v>1132</v>
      </c>
      <c r="AA1707">
        <v>25185</v>
      </c>
      <c r="AB1707">
        <v>8</v>
      </c>
      <c r="AD1707">
        <v>0</v>
      </c>
      <c r="AE1707">
        <v>0</v>
      </c>
      <c r="AF1707">
        <v>651687</v>
      </c>
      <c r="AG1707">
        <v>676880</v>
      </c>
    </row>
    <row r="1708" spans="1:33" hidden="1" x14ac:dyDescent="0.25">
      <c r="A1708" t="s">
        <v>1723</v>
      </c>
      <c r="B1708" t="s">
        <v>697</v>
      </c>
      <c r="C1708" t="s">
        <v>163</v>
      </c>
      <c r="D1708" t="s">
        <v>1117</v>
      </c>
      <c r="E1708">
        <v>1996</v>
      </c>
      <c r="F1708" t="s">
        <v>694</v>
      </c>
      <c r="G1708" t="s">
        <v>846</v>
      </c>
      <c r="H1708" t="s">
        <v>2445</v>
      </c>
      <c r="I1708" t="s">
        <v>2446</v>
      </c>
      <c r="J1708" t="s">
        <v>1120</v>
      </c>
      <c r="K1708" t="s">
        <v>1121</v>
      </c>
      <c r="L1708" t="s">
        <v>4289</v>
      </c>
      <c r="M1708" t="s">
        <v>694</v>
      </c>
      <c r="N1708" t="s">
        <v>2445</v>
      </c>
      <c r="O1708" t="s">
        <v>2446</v>
      </c>
      <c r="P1708" t="s">
        <v>996</v>
      </c>
      <c r="Q1708" t="s">
        <v>4822</v>
      </c>
      <c r="R1708">
        <v>1997</v>
      </c>
      <c r="S1708" t="s">
        <v>1942</v>
      </c>
      <c r="T1708" t="s">
        <v>4823</v>
      </c>
      <c r="U1708">
        <v>2.5</v>
      </c>
      <c r="V1708" t="s">
        <v>1126</v>
      </c>
      <c r="W1708" t="s">
        <v>1127</v>
      </c>
      <c r="X1708" t="s">
        <v>4824</v>
      </c>
      <c r="Y1708">
        <v>1</v>
      </c>
      <c r="Z1708" t="s">
        <v>1132</v>
      </c>
      <c r="AA1708">
        <v>10845</v>
      </c>
      <c r="AB1708">
        <v>0</v>
      </c>
      <c r="AD1708">
        <v>0</v>
      </c>
      <c r="AE1708">
        <v>0</v>
      </c>
      <c r="AF1708">
        <v>62</v>
      </c>
      <c r="AG1708">
        <v>10907</v>
      </c>
    </row>
    <row r="1709" spans="1:33" hidden="1" x14ac:dyDescent="0.25">
      <c r="A1709" t="s">
        <v>1723</v>
      </c>
      <c r="B1709" t="s">
        <v>697</v>
      </c>
      <c r="C1709" t="s">
        <v>163</v>
      </c>
      <c r="D1709" t="s">
        <v>1117</v>
      </c>
      <c r="E1709">
        <v>1996</v>
      </c>
      <c r="F1709" t="s">
        <v>694</v>
      </c>
      <c r="G1709" t="s">
        <v>846</v>
      </c>
      <c r="H1709" t="s">
        <v>2445</v>
      </c>
      <c r="I1709" t="s">
        <v>2446</v>
      </c>
      <c r="J1709" t="s">
        <v>1120</v>
      </c>
      <c r="K1709" t="s">
        <v>1121</v>
      </c>
      <c r="L1709" t="s">
        <v>4289</v>
      </c>
      <c r="M1709" t="s">
        <v>694</v>
      </c>
      <c r="N1709" t="s">
        <v>2445</v>
      </c>
      <c r="O1709" t="s">
        <v>2446</v>
      </c>
      <c r="P1709" t="s">
        <v>996</v>
      </c>
      <c r="Q1709" t="s">
        <v>4825</v>
      </c>
      <c r="R1709">
        <v>1997</v>
      </c>
      <c r="S1709" t="s">
        <v>1942</v>
      </c>
      <c r="T1709" t="s">
        <v>4823</v>
      </c>
      <c r="U1709">
        <v>2.5</v>
      </c>
      <c r="V1709" t="s">
        <v>1126</v>
      </c>
      <c r="W1709" t="s">
        <v>1127</v>
      </c>
      <c r="X1709" t="s">
        <v>4826</v>
      </c>
      <c r="Y1709">
        <v>1</v>
      </c>
      <c r="Z1709" t="s">
        <v>1132</v>
      </c>
      <c r="AA1709">
        <v>10839</v>
      </c>
      <c r="AB1709">
        <v>0</v>
      </c>
      <c r="AD1709">
        <v>0</v>
      </c>
      <c r="AE1709">
        <v>0</v>
      </c>
      <c r="AF1709">
        <v>61</v>
      </c>
      <c r="AG1709">
        <v>10900</v>
      </c>
    </row>
    <row r="1710" spans="1:33" hidden="1" x14ac:dyDescent="0.25">
      <c r="A1710" t="s">
        <v>1723</v>
      </c>
      <c r="B1710" t="s">
        <v>697</v>
      </c>
      <c r="C1710" t="s">
        <v>163</v>
      </c>
      <c r="D1710" t="s">
        <v>1117</v>
      </c>
      <c r="E1710">
        <v>1996</v>
      </c>
      <c r="F1710" t="s">
        <v>697</v>
      </c>
      <c r="G1710" t="s">
        <v>846</v>
      </c>
      <c r="H1710" t="s">
        <v>2445</v>
      </c>
      <c r="I1710" t="s">
        <v>2446</v>
      </c>
      <c r="J1710" t="s">
        <v>1120</v>
      </c>
      <c r="K1710" t="s">
        <v>1121</v>
      </c>
      <c r="L1710" t="s">
        <v>4289</v>
      </c>
      <c r="M1710" t="s">
        <v>697</v>
      </c>
      <c r="N1710" t="s">
        <v>2445</v>
      </c>
      <c r="O1710" t="s">
        <v>2446</v>
      </c>
      <c r="P1710" t="s">
        <v>1002</v>
      </c>
      <c r="Q1710" t="s">
        <v>4827</v>
      </c>
      <c r="R1710">
        <v>1997</v>
      </c>
      <c r="S1710" t="s">
        <v>1936</v>
      </c>
      <c r="T1710" t="s">
        <v>3230</v>
      </c>
      <c r="U1710">
        <v>6.8</v>
      </c>
      <c r="V1710" t="s">
        <v>1138</v>
      </c>
      <c r="W1710" t="s">
        <v>1127</v>
      </c>
      <c r="X1710" t="s">
        <v>4828</v>
      </c>
      <c r="Y1710">
        <v>1</v>
      </c>
      <c r="Z1710" t="s">
        <v>1132</v>
      </c>
      <c r="AA1710">
        <v>24395</v>
      </c>
      <c r="AB1710">
        <v>24</v>
      </c>
      <c r="AD1710">
        <v>0</v>
      </c>
      <c r="AE1710">
        <v>0</v>
      </c>
      <c r="AG1710">
        <v>24419</v>
      </c>
    </row>
    <row r="1711" spans="1:33" hidden="1" x14ac:dyDescent="0.25">
      <c r="A1711" t="s">
        <v>1723</v>
      </c>
      <c r="B1711" t="s">
        <v>697</v>
      </c>
      <c r="C1711" t="s">
        <v>163</v>
      </c>
      <c r="D1711" t="s">
        <v>1117</v>
      </c>
      <c r="E1711">
        <v>1996</v>
      </c>
      <c r="F1711" t="s">
        <v>697</v>
      </c>
      <c r="G1711" t="s">
        <v>846</v>
      </c>
      <c r="H1711" t="s">
        <v>2445</v>
      </c>
      <c r="I1711" t="s">
        <v>2446</v>
      </c>
      <c r="J1711" t="s">
        <v>1120</v>
      </c>
      <c r="K1711" t="s">
        <v>1121</v>
      </c>
      <c r="L1711" t="s">
        <v>4289</v>
      </c>
      <c r="M1711" t="s">
        <v>697</v>
      </c>
      <c r="N1711" t="s">
        <v>2445</v>
      </c>
      <c r="O1711" t="s">
        <v>2446</v>
      </c>
      <c r="P1711" t="s">
        <v>1002</v>
      </c>
      <c r="Q1711" t="s">
        <v>4829</v>
      </c>
      <c r="R1711">
        <v>1997</v>
      </c>
      <c r="S1711" t="s">
        <v>1936</v>
      </c>
      <c r="T1711" t="s">
        <v>3230</v>
      </c>
      <c r="U1711">
        <v>5.2</v>
      </c>
      <c r="V1711" t="s">
        <v>1138</v>
      </c>
      <c r="W1711" t="s">
        <v>1127</v>
      </c>
      <c r="X1711" t="s">
        <v>4830</v>
      </c>
      <c r="Y1711">
        <v>1</v>
      </c>
      <c r="Z1711" t="s">
        <v>1132</v>
      </c>
      <c r="AA1711">
        <v>25176</v>
      </c>
      <c r="AB1711">
        <v>20</v>
      </c>
      <c r="AD1711">
        <v>0</v>
      </c>
      <c r="AE1711">
        <v>0</v>
      </c>
      <c r="AG1711">
        <v>25196</v>
      </c>
    </row>
    <row r="1712" spans="1:33" hidden="1" x14ac:dyDescent="0.25">
      <c r="A1712" t="s">
        <v>1723</v>
      </c>
      <c r="B1712" t="s">
        <v>697</v>
      </c>
      <c r="C1712" t="s">
        <v>163</v>
      </c>
      <c r="D1712" t="s">
        <v>1117</v>
      </c>
      <c r="E1712">
        <v>1996</v>
      </c>
      <c r="F1712" t="s">
        <v>697</v>
      </c>
      <c r="G1712" t="s">
        <v>846</v>
      </c>
      <c r="H1712" t="s">
        <v>2445</v>
      </c>
      <c r="I1712" t="s">
        <v>2446</v>
      </c>
      <c r="J1712" t="s">
        <v>1120</v>
      </c>
      <c r="K1712" t="s">
        <v>1121</v>
      </c>
      <c r="L1712" t="s">
        <v>4289</v>
      </c>
      <c r="M1712" t="s">
        <v>697</v>
      </c>
      <c r="N1712" t="s">
        <v>2445</v>
      </c>
      <c r="O1712" t="s">
        <v>2446</v>
      </c>
      <c r="P1712" t="s">
        <v>1002</v>
      </c>
      <c r="Q1712" t="s">
        <v>4831</v>
      </c>
      <c r="R1712">
        <v>1997</v>
      </c>
      <c r="S1712" t="s">
        <v>3235</v>
      </c>
      <c r="T1712" t="s">
        <v>1299</v>
      </c>
      <c r="U1712">
        <v>5.6</v>
      </c>
      <c r="V1712" t="s">
        <v>1138</v>
      </c>
      <c r="W1712" t="s">
        <v>1127</v>
      </c>
      <c r="X1712" t="s">
        <v>4832</v>
      </c>
      <c r="Y1712">
        <v>1</v>
      </c>
      <c r="Z1712" t="s">
        <v>1132</v>
      </c>
      <c r="AA1712">
        <v>25241</v>
      </c>
      <c r="AB1712">
        <v>23</v>
      </c>
      <c r="AD1712">
        <v>0</v>
      </c>
      <c r="AE1712">
        <v>0</v>
      </c>
      <c r="AG1712">
        <v>25264</v>
      </c>
    </row>
    <row r="1713" spans="1:33" hidden="1" x14ac:dyDescent="0.25">
      <c r="A1713" t="s">
        <v>1723</v>
      </c>
      <c r="B1713" t="s">
        <v>697</v>
      </c>
      <c r="C1713" t="s">
        <v>163</v>
      </c>
      <c r="D1713" t="s">
        <v>1117</v>
      </c>
      <c r="E1713">
        <v>1996</v>
      </c>
      <c r="F1713" t="s">
        <v>697</v>
      </c>
      <c r="G1713" t="s">
        <v>846</v>
      </c>
      <c r="H1713" t="s">
        <v>2445</v>
      </c>
      <c r="I1713" t="s">
        <v>2446</v>
      </c>
      <c r="J1713" t="s">
        <v>1120</v>
      </c>
      <c r="K1713" t="s">
        <v>1121</v>
      </c>
      <c r="L1713" t="s">
        <v>4289</v>
      </c>
      <c r="M1713" t="s">
        <v>697</v>
      </c>
      <c r="N1713" t="s">
        <v>2445</v>
      </c>
      <c r="O1713" t="s">
        <v>2446</v>
      </c>
      <c r="P1713" t="s">
        <v>1002</v>
      </c>
      <c r="Q1713" t="s">
        <v>4833</v>
      </c>
      <c r="R1713">
        <v>1997</v>
      </c>
      <c r="S1713" t="s">
        <v>3235</v>
      </c>
      <c r="T1713" t="s">
        <v>1299</v>
      </c>
      <c r="U1713">
        <v>4.3</v>
      </c>
      <c r="V1713" t="s">
        <v>1126</v>
      </c>
      <c r="W1713" t="s">
        <v>1127</v>
      </c>
      <c r="X1713" t="s">
        <v>4834</v>
      </c>
      <c r="Y1713">
        <v>1</v>
      </c>
      <c r="Z1713" t="s">
        <v>1132</v>
      </c>
      <c r="AA1713">
        <v>25102</v>
      </c>
      <c r="AB1713">
        <v>0</v>
      </c>
      <c r="AD1713">
        <v>0</v>
      </c>
      <c r="AE1713">
        <v>0</v>
      </c>
      <c r="AG1713">
        <v>25102</v>
      </c>
    </row>
    <row r="1714" spans="1:33" hidden="1" x14ac:dyDescent="0.25">
      <c r="A1714" t="s">
        <v>1723</v>
      </c>
      <c r="B1714" t="s">
        <v>697</v>
      </c>
      <c r="C1714" t="s">
        <v>163</v>
      </c>
      <c r="D1714" t="s">
        <v>1117</v>
      </c>
      <c r="E1714">
        <v>1996</v>
      </c>
      <c r="F1714" t="s">
        <v>697</v>
      </c>
      <c r="G1714" t="s">
        <v>846</v>
      </c>
      <c r="H1714" t="s">
        <v>2445</v>
      </c>
      <c r="I1714" t="s">
        <v>2446</v>
      </c>
      <c r="J1714" t="s">
        <v>1120</v>
      </c>
      <c r="K1714" t="s">
        <v>1121</v>
      </c>
      <c r="L1714" t="s">
        <v>4289</v>
      </c>
      <c r="M1714" t="s">
        <v>697</v>
      </c>
      <c r="N1714" t="s">
        <v>2445</v>
      </c>
      <c r="O1714" t="s">
        <v>2446</v>
      </c>
      <c r="P1714" t="s">
        <v>1002</v>
      </c>
      <c r="Q1714" t="s">
        <v>4835</v>
      </c>
      <c r="R1714">
        <v>1997</v>
      </c>
      <c r="S1714" t="s">
        <v>3235</v>
      </c>
      <c r="T1714" t="s">
        <v>1299</v>
      </c>
      <c r="U1714">
        <v>5</v>
      </c>
      <c r="V1714" t="s">
        <v>1138</v>
      </c>
      <c r="W1714" t="s">
        <v>1127</v>
      </c>
      <c r="X1714" t="s">
        <v>4836</v>
      </c>
      <c r="Y1714">
        <v>1</v>
      </c>
      <c r="Z1714" t="s">
        <v>1132</v>
      </c>
      <c r="AA1714">
        <v>25084</v>
      </c>
      <c r="AB1714">
        <v>0</v>
      </c>
      <c r="AD1714">
        <v>0</v>
      </c>
      <c r="AE1714">
        <v>0</v>
      </c>
      <c r="AG1714">
        <v>25084</v>
      </c>
    </row>
    <row r="1715" spans="1:33" hidden="1" x14ac:dyDescent="0.25">
      <c r="A1715" t="s">
        <v>1723</v>
      </c>
      <c r="B1715" t="s">
        <v>697</v>
      </c>
      <c r="C1715" t="s">
        <v>163</v>
      </c>
      <c r="D1715" t="s">
        <v>1117</v>
      </c>
      <c r="E1715">
        <v>1996</v>
      </c>
      <c r="F1715" t="s">
        <v>697</v>
      </c>
      <c r="G1715" t="s">
        <v>846</v>
      </c>
      <c r="H1715" t="s">
        <v>2445</v>
      </c>
      <c r="I1715" t="s">
        <v>2446</v>
      </c>
      <c r="J1715" t="s">
        <v>1120</v>
      </c>
      <c r="K1715" t="s">
        <v>1121</v>
      </c>
      <c r="L1715" t="s">
        <v>4289</v>
      </c>
      <c r="M1715" t="s">
        <v>697</v>
      </c>
      <c r="N1715" t="s">
        <v>2445</v>
      </c>
      <c r="O1715" t="s">
        <v>2446</v>
      </c>
      <c r="P1715" t="s">
        <v>1002</v>
      </c>
      <c r="Q1715" t="s">
        <v>4837</v>
      </c>
      <c r="R1715">
        <v>1997</v>
      </c>
      <c r="S1715" t="s">
        <v>3235</v>
      </c>
      <c r="T1715" t="s">
        <v>1299</v>
      </c>
      <c r="U1715">
        <v>4</v>
      </c>
      <c r="V1715" t="s">
        <v>1126</v>
      </c>
      <c r="W1715" t="s">
        <v>1127</v>
      </c>
      <c r="X1715" t="s">
        <v>4838</v>
      </c>
      <c r="Y1715">
        <v>1</v>
      </c>
      <c r="Z1715" t="s">
        <v>1132</v>
      </c>
      <c r="AA1715">
        <v>25289</v>
      </c>
      <c r="AB1715">
        <v>0</v>
      </c>
      <c r="AD1715">
        <v>0</v>
      </c>
      <c r="AE1715">
        <v>0</v>
      </c>
      <c r="AG1715">
        <v>25289</v>
      </c>
    </row>
    <row r="1716" spans="1:33" hidden="1" x14ac:dyDescent="0.25">
      <c r="A1716" t="s">
        <v>1723</v>
      </c>
      <c r="B1716" t="s">
        <v>697</v>
      </c>
      <c r="C1716" t="s">
        <v>163</v>
      </c>
      <c r="D1716" t="s">
        <v>1117</v>
      </c>
      <c r="E1716">
        <v>1996</v>
      </c>
      <c r="F1716" t="s">
        <v>697</v>
      </c>
      <c r="G1716" t="s">
        <v>846</v>
      </c>
      <c r="H1716" t="s">
        <v>2445</v>
      </c>
      <c r="I1716" t="s">
        <v>2446</v>
      </c>
      <c r="J1716" t="s">
        <v>1120</v>
      </c>
      <c r="K1716" t="s">
        <v>1121</v>
      </c>
      <c r="L1716" t="s">
        <v>4289</v>
      </c>
      <c r="M1716" t="s">
        <v>697</v>
      </c>
      <c r="N1716" t="s">
        <v>2445</v>
      </c>
      <c r="O1716" t="s">
        <v>2446</v>
      </c>
      <c r="P1716" t="s">
        <v>1002</v>
      </c>
      <c r="Q1716" t="s">
        <v>4839</v>
      </c>
      <c r="R1716">
        <v>1997</v>
      </c>
      <c r="S1716" t="s">
        <v>1935</v>
      </c>
      <c r="T1716" t="s">
        <v>3230</v>
      </c>
      <c r="U1716">
        <v>6.52</v>
      </c>
      <c r="V1716" t="s">
        <v>1138</v>
      </c>
      <c r="W1716" t="s">
        <v>1127</v>
      </c>
      <c r="X1716" t="s">
        <v>4840</v>
      </c>
      <c r="Y1716">
        <v>1</v>
      </c>
      <c r="Z1716" t="s">
        <v>1132</v>
      </c>
      <c r="AA1716">
        <v>25081</v>
      </c>
      <c r="AB1716">
        <v>45</v>
      </c>
      <c r="AD1716">
        <v>0</v>
      </c>
      <c r="AE1716">
        <v>0</v>
      </c>
      <c r="AF1716">
        <v>1938585</v>
      </c>
      <c r="AG1716">
        <v>1963711</v>
      </c>
    </row>
    <row r="1717" spans="1:33" hidden="1" x14ac:dyDescent="0.25">
      <c r="A1717" t="s">
        <v>1723</v>
      </c>
      <c r="B1717" t="s">
        <v>697</v>
      </c>
      <c r="C1717" t="s">
        <v>163</v>
      </c>
      <c r="D1717" t="s">
        <v>1117</v>
      </c>
      <c r="E1717">
        <v>1996</v>
      </c>
      <c r="F1717" t="s">
        <v>697</v>
      </c>
      <c r="G1717" t="s">
        <v>846</v>
      </c>
      <c r="H1717" t="s">
        <v>2445</v>
      </c>
      <c r="I1717" t="s">
        <v>2446</v>
      </c>
      <c r="J1717" t="s">
        <v>1120</v>
      </c>
      <c r="K1717" t="s">
        <v>1121</v>
      </c>
      <c r="L1717" t="s">
        <v>4289</v>
      </c>
      <c r="M1717" t="s">
        <v>697</v>
      </c>
      <c r="N1717" t="s">
        <v>2445</v>
      </c>
      <c r="O1717" t="s">
        <v>2446</v>
      </c>
      <c r="P1717" t="s">
        <v>1002</v>
      </c>
      <c r="Q1717" t="s">
        <v>4841</v>
      </c>
      <c r="R1717">
        <v>1997</v>
      </c>
      <c r="S1717" t="s">
        <v>1936</v>
      </c>
      <c r="T1717" t="s">
        <v>3230</v>
      </c>
      <c r="U1717">
        <v>5.2</v>
      </c>
      <c r="V1717" t="s">
        <v>1126</v>
      </c>
      <c r="W1717" t="s">
        <v>1127</v>
      </c>
      <c r="X1717" t="s">
        <v>4842</v>
      </c>
      <c r="Y1717">
        <v>1</v>
      </c>
      <c r="Z1717" t="s">
        <v>1132</v>
      </c>
      <c r="AA1717">
        <v>25226</v>
      </c>
      <c r="AB1717">
        <v>36</v>
      </c>
      <c r="AD1717">
        <v>0</v>
      </c>
      <c r="AE1717">
        <v>0</v>
      </c>
      <c r="AF1717">
        <v>1154346</v>
      </c>
      <c r="AG1717">
        <v>1179608</v>
      </c>
    </row>
    <row r="1718" spans="1:33" hidden="1" x14ac:dyDescent="0.25">
      <c r="A1718" t="s">
        <v>1723</v>
      </c>
      <c r="B1718" t="s">
        <v>697</v>
      </c>
      <c r="C1718" t="s">
        <v>163</v>
      </c>
      <c r="D1718" t="s">
        <v>1117</v>
      </c>
      <c r="E1718">
        <v>1996</v>
      </c>
      <c r="F1718" t="s">
        <v>697</v>
      </c>
      <c r="G1718" t="s">
        <v>846</v>
      </c>
      <c r="H1718" t="s">
        <v>2445</v>
      </c>
      <c r="I1718" t="s">
        <v>2446</v>
      </c>
      <c r="J1718" t="s">
        <v>1120</v>
      </c>
      <c r="K1718" t="s">
        <v>1121</v>
      </c>
      <c r="L1718" t="s">
        <v>4289</v>
      </c>
      <c r="M1718" t="s">
        <v>697</v>
      </c>
      <c r="N1718" t="s">
        <v>2445</v>
      </c>
      <c r="O1718" t="s">
        <v>2446</v>
      </c>
      <c r="P1718" t="s">
        <v>1002</v>
      </c>
      <c r="Q1718" t="s">
        <v>4843</v>
      </c>
      <c r="R1718">
        <v>1997</v>
      </c>
      <c r="S1718" t="s">
        <v>3235</v>
      </c>
      <c r="T1718" t="s">
        <v>1299</v>
      </c>
      <c r="U1718">
        <v>5.6</v>
      </c>
      <c r="V1718" t="s">
        <v>1138</v>
      </c>
      <c r="W1718" t="s">
        <v>1127</v>
      </c>
      <c r="X1718" t="s">
        <v>4844</v>
      </c>
      <c r="Y1718">
        <v>1</v>
      </c>
      <c r="Z1718" t="s">
        <v>1132</v>
      </c>
      <c r="AA1718">
        <v>25118</v>
      </c>
      <c r="AB1718">
        <v>40</v>
      </c>
      <c r="AD1718">
        <v>0</v>
      </c>
      <c r="AE1718">
        <v>0</v>
      </c>
      <c r="AF1718">
        <v>672822</v>
      </c>
      <c r="AG1718">
        <v>697980</v>
      </c>
    </row>
    <row r="1719" spans="1:33" hidden="1" x14ac:dyDescent="0.25">
      <c r="A1719" t="s">
        <v>1723</v>
      </c>
      <c r="B1719" t="s">
        <v>697</v>
      </c>
      <c r="C1719" t="s">
        <v>163</v>
      </c>
      <c r="D1719" t="s">
        <v>1117</v>
      </c>
      <c r="E1719">
        <v>1996</v>
      </c>
      <c r="F1719" t="s">
        <v>697</v>
      </c>
      <c r="G1719" t="s">
        <v>846</v>
      </c>
      <c r="H1719" t="s">
        <v>2445</v>
      </c>
      <c r="I1719" t="s">
        <v>2446</v>
      </c>
      <c r="J1719" t="s">
        <v>1120</v>
      </c>
      <c r="K1719" t="s">
        <v>1121</v>
      </c>
      <c r="L1719" t="s">
        <v>4289</v>
      </c>
      <c r="M1719" t="s">
        <v>697</v>
      </c>
      <c r="N1719" t="s">
        <v>2445</v>
      </c>
      <c r="O1719" t="s">
        <v>2446</v>
      </c>
      <c r="P1719" t="s">
        <v>1002</v>
      </c>
      <c r="Q1719" t="s">
        <v>4845</v>
      </c>
      <c r="R1719">
        <v>1997</v>
      </c>
      <c r="S1719" t="s">
        <v>3235</v>
      </c>
      <c r="T1719" t="s">
        <v>1299</v>
      </c>
      <c r="U1719">
        <v>4.3</v>
      </c>
      <c r="V1719" t="s">
        <v>1126</v>
      </c>
      <c r="W1719" t="s">
        <v>1127</v>
      </c>
      <c r="X1719" t="s">
        <v>4846</v>
      </c>
      <c r="Y1719">
        <v>1</v>
      </c>
      <c r="Z1719" t="s">
        <v>1132</v>
      </c>
      <c r="AA1719">
        <v>25155</v>
      </c>
      <c r="AB1719">
        <v>0</v>
      </c>
      <c r="AD1719">
        <v>0</v>
      </c>
      <c r="AE1719">
        <v>0</v>
      </c>
      <c r="AF1719">
        <v>677147</v>
      </c>
      <c r="AG1719">
        <v>702302</v>
      </c>
    </row>
    <row r="1720" spans="1:33" hidden="1" x14ac:dyDescent="0.25">
      <c r="A1720" t="s">
        <v>1723</v>
      </c>
      <c r="B1720" t="s">
        <v>697</v>
      </c>
      <c r="C1720" t="s">
        <v>163</v>
      </c>
      <c r="D1720" t="s">
        <v>1117</v>
      </c>
      <c r="E1720">
        <v>1996</v>
      </c>
      <c r="F1720" t="s">
        <v>697</v>
      </c>
      <c r="G1720" t="s">
        <v>846</v>
      </c>
      <c r="H1720" t="s">
        <v>2445</v>
      </c>
      <c r="I1720" t="s">
        <v>2446</v>
      </c>
      <c r="J1720" t="s">
        <v>1120</v>
      </c>
      <c r="K1720" t="s">
        <v>1121</v>
      </c>
      <c r="L1720" t="s">
        <v>4289</v>
      </c>
      <c r="M1720" t="s">
        <v>697</v>
      </c>
      <c r="N1720" t="s">
        <v>2445</v>
      </c>
      <c r="O1720" t="s">
        <v>2446</v>
      </c>
      <c r="P1720" t="s">
        <v>1002</v>
      </c>
      <c r="Q1720" t="s">
        <v>4847</v>
      </c>
      <c r="R1720">
        <v>1997</v>
      </c>
      <c r="S1720" t="s">
        <v>3235</v>
      </c>
      <c r="T1720" t="s">
        <v>1299</v>
      </c>
      <c r="U1720">
        <v>5</v>
      </c>
      <c r="V1720" t="s">
        <v>1138</v>
      </c>
      <c r="W1720" t="s">
        <v>1127</v>
      </c>
      <c r="X1720" t="s">
        <v>4848</v>
      </c>
      <c r="Y1720">
        <v>1</v>
      </c>
      <c r="Z1720" t="s">
        <v>1132</v>
      </c>
      <c r="AA1720">
        <v>25218</v>
      </c>
      <c r="AB1720">
        <v>0</v>
      </c>
      <c r="AD1720">
        <v>0</v>
      </c>
      <c r="AE1720">
        <v>0</v>
      </c>
      <c r="AF1720">
        <v>699173</v>
      </c>
      <c r="AG1720">
        <v>724391</v>
      </c>
    </row>
    <row r="1721" spans="1:33" hidden="1" x14ac:dyDescent="0.25">
      <c r="A1721" t="s">
        <v>1723</v>
      </c>
      <c r="B1721" t="s">
        <v>697</v>
      </c>
      <c r="C1721" t="s">
        <v>163</v>
      </c>
      <c r="D1721" t="s">
        <v>1117</v>
      </c>
      <c r="E1721">
        <v>1996</v>
      </c>
      <c r="F1721" t="s">
        <v>697</v>
      </c>
      <c r="G1721" t="s">
        <v>846</v>
      </c>
      <c r="H1721" t="s">
        <v>2445</v>
      </c>
      <c r="I1721" t="s">
        <v>2446</v>
      </c>
      <c r="J1721" t="s">
        <v>1120</v>
      </c>
      <c r="K1721" t="s">
        <v>1121</v>
      </c>
      <c r="L1721" t="s">
        <v>4289</v>
      </c>
      <c r="M1721" t="s">
        <v>697</v>
      </c>
      <c r="N1721" t="s">
        <v>2445</v>
      </c>
      <c r="O1721" t="s">
        <v>2446</v>
      </c>
      <c r="P1721" t="s">
        <v>1002</v>
      </c>
      <c r="Q1721" t="s">
        <v>4849</v>
      </c>
      <c r="R1721">
        <v>1997</v>
      </c>
      <c r="S1721" t="s">
        <v>3235</v>
      </c>
      <c r="T1721" t="s">
        <v>1299</v>
      </c>
      <c r="U1721">
        <v>4</v>
      </c>
      <c r="V1721" t="s">
        <v>1126</v>
      </c>
      <c r="W1721" t="s">
        <v>1127</v>
      </c>
      <c r="X1721" t="s">
        <v>4850</v>
      </c>
      <c r="Y1721">
        <v>1</v>
      </c>
      <c r="Z1721" t="s">
        <v>1132</v>
      </c>
      <c r="AA1721">
        <v>25187</v>
      </c>
      <c r="AB1721">
        <v>0</v>
      </c>
      <c r="AD1721">
        <v>0</v>
      </c>
      <c r="AE1721">
        <v>0</v>
      </c>
      <c r="AF1721">
        <v>700086</v>
      </c>
      <c r="AG1721">
        <v>725273</v>
      </c>
    </row>
    <row r="1722" spans="1:33" hidden="1" x14ac:dyDescent="0.25">
      <c r="A1722" t="s">
        <v>1723</v>
      </c>
      <c r="B1722" t="s">
        <v>697</v>
      </c>
      <c r="C1722" t="s">
        <v>163</v>
      </c>
      <c r="D1722" t="s">
        <v>1117</v>
      </c>
      <c r="E1722">
        <v>1996</v>
      </c>
      <c r="F1722" t="s">
        <v>697</v>
      </c>
      <c r="G1722" t="s">
        <v>846</v>
      </c>
      <c r="H1722" t="s">
        <v>2445</v>
      </c>
      <c r="I1722" t="s">
        <v>2446</v>
      </c>
      <c r="J1722" t="s">
        <v>1120</v>
      </c>
      <c r="K1722" t="s">
        <v>1121</v>
      </c>
      <c r="L1722" t="s">
        <v>4289</v>
      </c>
      <c r="M1722" t="s">
        <v>697</v>
      </c>
      <c r="N1722" t="s">
        <v>2445</v>
      </c>
      <c r="O1722" t="s">
        <v>2446</v>
      </c>
      <c r="P1722" t="s">
        <v>1002</v>
      </c>
      <c r="Q1722" t="s">
        <v>4851</v>
      </c>
      <c r="R1722">
        <v>1997</v>
      </c>
      <c r="S1722" t="s">
        <v>4852</v>
      </c>
      <c r="T1722" t="s">
        <v>3845</v>
      </c>
      <c r="U1722">
        <v>5.4</v>
      </c>
      <c r="V1722" t="s">
        <v>1126</v>
      </c>
      <c r="W1722" t="s">
        <v>1127</v>
      </c>
      <c r="X1722" t="s">
        <v>4853</v>
      </c>
      <c r="Y1722">
        <v>1</v>
      </c>
      <c r="Z1722" t="s">
        <v>1132</v>
      </c>
      <c r="AA1722">
        <v>25122</v>
      </c>
      <c r="AB1722">
        <v>0</v>
      </c>
      <c r="AD1722">
        <v>0</v>
      </c>
      <c r="AE1722">
        <v>0</v>
      </c>
      <c r="AF1722">
        <v>2278315</v>
      </c>
      <c r="AG1722">
        <v>2303437</v>
      </c>
    </row>
    <row r="1723" spans="1:33" hidden="1" x14ac:dyDescent="0.25">
      <c r="A1723" t="s">
        <v>1723</v>
      </c>
      <c r="B1723" t="s">
        <v>697</v>
      </c>
      <c r="C1723" t="s">
        <v>163</v>
      </c>
      <c r="D1723" t="s">
        <v>1117</v>
      </c>
      <c r="E1723">
        <v>1997</v>
      </c>
      <c r="F1723" t="s">
        <v>694</v>
      </c>
      <c r="G1723" t="s">
        <v>846</v>
      </c>
      <c r="H1723" t="s">
        <v>2445</v>
      </c>
      <c r="I1723" t="s">
        <v>2446</v>
      </c>
      <c r="J1723" t="s">
        <v>1120</v>
      </c>
      <c r="K1723" t="s">
        <v>1121</v>
      </c>
      <c r="L1723" t="s">
        <v>4854</v>
      </c>
      <c r="M1723" t="s">
        <v>884</v>
      </c>
      <c r="N1723" t="s">
        <v>2445</v>
      </c>
      <c r="O1723" t="s">
        <v>2446</v>
      </c>
      <c r="P1723" t="s">
        <v>1083</v>
      </c>
      <c r="Q1723" t="s">
        <v>4855</v>
      </c>
      <c r="R1723">
        <v>1998</v>
      </c>
      <c r="S1723" t="s">
        <v>2908</v>
      </c>
      <c r="T1723" t="s">
        <v>2908</v>
      </c>
      <c r="U1723">
        <v>4.3</v>
      </c>
      <c r="V1723" t="s">
        <v>1138</v>
      </c>
      <c r="W1723" t="s">
        <v>1127</v>
      </c>
      <c r="X1723" t="s">
        <v>4856</v>
      </c>
      <c r="Y1723">
        <v>1</v>
      </c>
      <c r="AA1723">
        <v>0</v>
      </c>
      <c r="AB1723">
        <v>0</v>
      </c>
      <c r="AD1723">
        <v>0</v>
      </c>
      <c r="AE1723">
        <v>0</v>
      </c>
      <c r="AF1723">
        <v>5539</v>
      </c>
      <c r="AG1723">
        <v>5539</v>
      </c>
    </row>
    <row r="1724" spans="1:33" hidden="1" x14ac:dyDescent="0.25">
      <c r="A1724" t="s">
        <v>1723</v>
      </c>
      <c r="B1724" t="s">
        <v>697</v>
      </c>
      <c r="C1724" t="s">
        <v>163</v>
      </c>
      <c r="D1724" t="s">
        <v>1117</v>
      </c>
      <c r="E1724">
        <v>1997</v>
      </c>
      <c r="F1724" t="s">
        <v>697</v>
      </c>
      <c r="G1724" t="s">
        <v>846</v>
      </c>
      <c r="H1724" t="s">
        <v>2445</v>
      </c>
      <c r="I1724" t="s">
        <v>2446</v>
      </c>
      <c r="J1724" t="s">
        <v>1120</v>
      </c>
      <c r="K1724" t="s">
        <v>1121</v>
      </c>
      <c r="L1724" t="s">
        <v>4289</v>
      </c>
      <c r="M1724" t="s">
        <v>851</v>
      </c>
      <c r="P1724" t="s">
        <v>1002</v>
      </c>
      <c r="Q1724" t="s">
        <v>4857</v>
      </c>
      <c r="R1724">
        <v>1998</v>
      </c>
      <c r="S1724" t="s">
        <v>2383</v>
      </c>
      <c r="T1724" t="s">
        <v>4858</v>
      </c>
      <c r="U1724">
        <v>5.8</v>
      </c>
      <c r="V1724" t="s">
        <v>1138</v>
      </c>
      <c r="W1724" t="s">
        <v>1153</v>
      </c>
      <c r="X1724" t="s">
        <v>4859</v>
      </c>
      <c r="Y1724">
        <v>1</v>
      </c>
      <c r="Z1724" t="s">
        <v>1132</v>
      </c>
      <c r="AA1724">
        <v>25420</v>
      </c>
      <c r="AB1724">
        <v>0</v>
      </c>
      <c r="AD1724">
        <v>0</v>
      </c>
      <c r="AE1724">
        <v>0</v>
      </c>
      <c r="AF1724">
        <v>24971</v>
      </c>
      <c r="AG1724">
        <v>50391</v>
      </c>
    </row>
    <row r="1725" spans="1:33" hidden="1" x14ac:dyDescent="0.25">
      <c r="A1725" t="s">
        <v>1723</v>
      </c>
      <c r="B1725" t="s">
        <v>697</v>
      </c>
      <c r="C1725" t="s">
        <v>163</v>
      </c>
      <c r="D1725" t="s">
        <v>1117</v>
      </c>
      <c r="E1725">
        <v>1997</v>
      </c>
      <c r="F1725" t="s">
        <v>697</v>
      </c>
      <c r="G1725" t="s">
        <v>846</v>
      </c>
      <c r="H1725" t="s">
        <v>2445</v>
      </c>
      <c r="I1725" t="s">
        <v>2446</v>
      </c>
      <c r="J1725" t="s">
        <v>1120</v>
      </c>
      <c r="K1725" t="s">
        <v>1121</v>
      </c>
      <c r="L1725" t="s">
        <v>4289</v>
      </c>
      <c r="M1725" t="s">
        <v>851</v>
      </c>
      <c r="P1725" t="s">
        <v>1002</v>
      </c>
      <c r="Q1725" t="s">
        <v>4860</v>
      </c>
      <c r="R1725">
        <v>1998</v>
      </c>
      <c r="S1725" t="s">
        <v>2383</v>
      </c>
      <c r="T1725" t="s">
        <v>4858</v>
      </c>
      <c r="U1725">
        <v>5.8</v>
      </c>
      <c r="V1725" t="s">
        <v>1138</v>
      </c>
      <c r="W1725" t="s">
        <v>1153</v>
      </c>
      <c r="X1725" t="s">
        <v>4861</v>
      </c>
      <c r="Y1725">
        <v>1</v>
      </c>
      <c r="Z1725" t="s">
        <v>1132</v>
      </c>
      <c r="AA1725">
        <v>25274</v>
      </c>
      <c r="AB1725">
        <v>0</v>
      </c>
      <c r="AD1725">
        <v>0</v>
      </c>
      <c r="AE1725">
        <v>0</v>
      </c>
      <c r="AF1725">
        <v>24828</v>
      </c>
      <c r="AG1725">
        <v>50102</v>
      </c>
    </row>
    <row r="1726" spans="1:33" hidden="1" x14ac:dyDescent="0.25">
      <c r="A1726" t="s">
        <v>1723</v>
      </c>
      <c r="B1726" t="s">
        <v>697</v>
      </c>
      <c r="C1726" t="s">
        <v>163</v>
      </c>
      <c r="D1726" t="s">
        <v>1117</v>
      </c>
      <c r="E1726">
        <v>1997</v>
      </c>
      <c r="F1726" t="s">
        <v>697</v>
      </c>
      <c r="G1726" t="s">
        <v>846</v>
      </c>
      <c r="H1726" t="s">
        <v>2445</v>
      </c>
      <c r="I1726" t="s">
        <v>2446</v>
      </c>
      <c r="J1726" t="s">
        <v>1120</v>
      </c>
      <c r="K1726" t="s">
        <v>1121</v>
      </c>
      <c r="L1726" t="s">
        <v>4289</v>
      </c>
      <c r="M1726" t="s">
        <v>697</v>
      </c>
      <c r="N1726" t="s">
        <v>2445</v>
      </c>
      <c r="O1726" t="s">
        <v>2446</v>
      </c>
      <c r="P1726" t="s">
        <v>1002</v>
      </c>
      <c r="Q1726" t="s">
        <v>4862</v>
      </c>
      <c r="R1726">
        <v>1998</v>
      </c>
      <c r="S1726" t="s">
        <v>2535</v>
      </c>
      <c r="T1726" t="s">
        <v>4863</v>
      </c>
      <c r="U1726">
        <v>6.5</v>
      </c>
      <c r="V1726" t="s">
        <v>1126</v>
      </c>
      <c r="W1726" t="s">
        <v>1127</v>
      </c>
      <c r="Y1726">
        <v>1</v>
      </c>
      <c r="Z1726" t="s">
        <v>1132</v>
      </c>
      <c r="AA1726">
        <v>25207</v>
      </c>
      <c r="AB1726">
        <v>0</v>
      </c>
      <c r="AD1726">
        <v>0</v>
      </c>
      <c r="AE1726">
        <v>0</v>
      </c>
      <c r="AF1726">
        <v>686927</v>
      </c>
      <c r="AG1726">
        <v>712134</v>
      </c>
    </row>
    <row r="1727" spans="1:33" hidden="1" x14ac:dyDescent="0.25">
      <c r="A1727" t="s">
        <v>1723</v>
      </c>
      <c r="B1727" t="s">
        <v>697</v>
      </c>
      <c r="C1727" t="s">
        <v>163</v>
      </c>
      <c r="D1727" t="s">
        <v>1117</v>
      </c>
      <c r="E1727">
        <v>1997</v>
      </c>
      <c r="F1727" t="s">
        <v>697</v>
      </c>
      <c r="G1727" t="s">
        <v>846</v>
      </c>
      <c r="H1727" t="s">
        <v>2445</v>
      </c>
      <c r="I1727" t="s">
        <v>2446</v>
      </c>
      <c r="J1727" t="s">
        <v>1120</v>
      </c>
      <c r="K1727" t="s">
        <v>1121</v>
      </c>
      <c r="L1727" t="s">
        <v>4289</v>
      </c>
      <c r="M1727" t="s">
        <v>697</v>
      </c>
      <c r="N1727" t="s">
        <v>2445</v>
      </c>
      <c r="O1727" t="s">
        <v>2446</v>
      </c>
      <c r="P1727" t="s">
        <v>1002</v>
      </c>
      <c r="Q1727" t="s">
        <v>4864</v>
      </c>
      <c r="R1727">
        <v>1998</v>
      </c>
      <c r="S1727" t="s">
        <v>4865</v>
      </c>
      <c r="T1727" t="s">
        <v>4866</v>
      </c>
      <c r="U1727">
        <v>5.0999999999999996</v>
      </c>
      <c r="V1727" t="s">
        <v>1126</v>
      </c>
      <c r="W1727" t="s">
        <v>1127</v>
      </c>
      <c r="Y1727">
        <v>1</v>
      </c>
      <c r="Z1727" t="s">
        <v>1132</v>
      </c>
      <c r="AA1727">
        <v>25061</v>
      </c>
      <c r="AB1727">
        <v>0</v>
      </c>
      <c r="AD1727">
        <v>0</v>
      </c>
      <c r="AE1727">
        <v>0</v>
      </c>
      <c r="AF1727">
        <v>1227513</v>
      </c>
      <c r="AG1727">
        <v>1252574</v>
      </c>
    </row>
    <row r="1728" spans="1:33" hidden="1" x14ac:dyDescent="0.25">
      <c r="A1728" t="s">
        <v>1723</v>
      </c>
      <c r="B1728" t="s">
        <v>697</v>
      </c>
      <c r="C1728" t="s">
        <v>163</v>
      </c>
      <c r="D1728" t="s">
        <v>1117</v>
      </c>
      <c r="E1728">
        <v>1997</v>
      </c>
      <c r="F1728" t="s">
        <v>697</v>
      </c>
      <c r="G1728" t="s">
        <v>846</v>
      </c>
      <c r="H1728" t="s">
        <v>2445</v>
      </c>
      <c r="I1728" t="s">
        <v>2446</v>
      </c>
      <c r="J1728" t="s">
        <v>1120</v>
      </c>
      <c r="K1728" t="s">
        <v>1121</v>
      </c>
      <c r="L1728" t="s">
        <v>4289</v>
      </c>
      <c r="M1728" t="s">
        <v>697</v>
      </c>
      <c r="N1728" t="s">
        <v>2445</v>
      </c>
      <c r="O1728" t="s">
        <v>2446</v>
      </c>
      <c r="P1728" t="s">
        <v>1002</v>
      </c>
      <c r="Q1728" t="s">
        <v>4867</v>
      </c>
      <c r="R1728">
        <v>1998</v>
      </c>
      <c r="S1728" t="s">
        <v>4865</v>
      </c>
      <c r="T1728" t="s">
        <v>4866</v>
      </c>
      <c r="U1728">
        <v>5.7</v>
      </c>
      <c r="V1728" t="s">
        <v>1138</v>
      </c>
      <c r="W1728" t="s">
        <v>1127</v>
      </c>
      <c r="X1728" t="s">
        <v>4868</v>
      </c>
      <c r="Y1728">
        <v>1</v>
      </c>
      <c r="Z1728" t="s">
        <v>1132</v>
      </c>
      <c r="AA1728">
        <v>24688</v>
      </c>
      <c r="AB1728">
        <v>249</v>
      </c>
      <c r="AD1728">
        <v>0</v>
      </c>
      <c r="AE1728">
        <v>0</v>
      </c>
      <c r="AF1728">
        <v>1235977</v>
      </c>
      <c r="AG1728">
        <v>1260914</v>
      </c>
    </row>
    <row r="1729" spans="1:33" hidden="1" x14ac:dyDescent="0.25">
      <c r="A1729" t="s">
        <v>1723</v>
      </c>
      <c r="B1729" t="s">
        <v>697</v>
      </c>
      <c r="C1729" t="s">
        <v>163</v>
      </c>
      <c r="D1729" t="s">
        <v>1117</v>
      </c>
      <c r="E1729">
        <v>1997</v>
      </c>
      <c r="F1729" t="s">
        <v>697</v>
      </c>
      <c r="G1729" t="s">
        <v>846</v>
      </c>
      <c r="H1729" t="s">
        <v>2445</v>
      </c>
      <c r="I1729" t="s">
        <v>2446</v>
      </c>
      <c r="J1729" t="s">
        <v>1120</v>
      </c>
      <c r="K1729" t="s">
        <v>1121</v>
      </c>
      <c r="L1729" t="s">
        <v>4289</v>
      </c>
      <c r="M1729" t="s">
        <v>697</v>
      </c>
      <c r="N1729" t="s">
        <v>2445</v>
      </c>
      <c r="O1729" t="s">
        <v>2446</v>
      </c>
      <c r="P1729" t="s">
        <v>1002</v>
      </c>
      <c r="Q1729" t="s">
        <v>4869</v>
      </c>
      <c r="R1729">
        <v>1998</v>
      </c>
      <c r="S1729" t="s">
        <v>4863</v>
      </c>
      <c r="T1729" t="s">
        <v>4183</v>
      </c>
      <c r="U1729">
        <v>5.0999999999999996</v>
      </c>
      <c r="V1729" t="s">
        <v>1138</v>
      </c>
      <c r="W1729" t="s">
        <v>1127</v>
      </c>
      <c r="X1729" t="s">
        <v>4870</v>
      </c>
      <c r="Y1729">
        <v>1</v>
      </c>
      <c r="Z1729" t="s">
        <v>1132</v>
      </c>
      <c r="AA1729">
        <v>24551</v>
      </c>
      <c r="AB1729">
        <v>242</v>
      </c>
      <c r="AD1729">
        <v>0</v>
      </c>
      <c r="AE1729">
        <v>0</v>
      </c>
      <c r="AF1729">
        <v>610774</v>
      </c>
      <c r="AG1729">
        <v>635567</v>
      </c>
    </row>
    <row r="1730" spans="1:33" hidden="1" x14ac:dyDescent="0.25">
      <c r="A1730" t="s">
        <v>1723</v>
      </c>
      <c r="B1730" t="s">
        <v>697</v>
      </c>
      <c r="C1730" t="s">
        <v>163</v>
      </c>
      <c r="D1730" t="s">
        <v>1117</v>
      </c>
      <c r="E1730">
        <v>1997</v>
      </c>
      <c r="F1730" t="s">
        <v>697</v>
      </c>
      <c r="G1730" t="s">
        <v>846</v>
      </c>
      <c r="H1730" t="s">
        <v>2445</v>
      </c>
      <c r="I1730" t="s">
        <v>2446</v>
      </c>
      <c r="J1730" t="s">
        <v>1120</v>
      </c>
      <c r="K1730" t="s">
        <v>1121</v>
      </c>
      <c r="L1730" t="s">
        <v>4289</v>
      </c>
      <c r="M1730" t="s">
        <v>697</v>
      </c>
      <c r="N1730" t="s">
        <v>2445</v>
      </c>
      <c r="O1730" t="s">
        <v>2446</v>
      </c>
      <c r="P1730" t="s">
        <v>1002</v>
      </c>
      <c r="Q1730" t="s">
        <v>4871</v>
      </c>
      <c r="R1730">
        <v>1998</v>
      </c>
      <c r="S1730" t="s">
        <v>4863</v>
      </c>
      <c r="T1730" t="s">
        <v>4183</v>
      </c>
      <c r="U1730">
        <v>6.5</v>
      </c>
      <c r="V1730" t="s">
        <v>1138</v>
      </c>
      <c r="W1730" t="s">
        <v>1127</v>
      </c>
      <c r="X1730" t="s">
        <v>4872</v>
      </c>
      <c r="Y1730">
        <v>1</v>
      </c>
      <c r="Z1730" t="s">
        <v>1132</v>
      </c>
      <c r="AA1730">
        <v>25266</v>
      </c>
      <c r="AB1730">
        <v>0</v>
      </c>
      <c r="AD1730">
        <v>0</v>
      </c>
      <c r="AE1730">
        <v>0</v>
      </c>
      <c r="AF1730">
        <v>742583</v>
      </c>
      <c r="AG1730">
        <v>767849</v>
      </c>
    </row>
    <row r="1731" spans="1:33" hidden="1" x14ac:dyDescent="0.25">
      <c r="A1731" t="s">
        <v>1723</v>
      </c>
      <c r="B1731" t="s">
        <v>697</v>
      </c>
      <c r="C1731" t="s">
        <v>163</v>
      </c>
      <c r="D1731" t="s">
        <v>1117</v>
      </c>
      <c r="E1731">
        <v>1997</v>
      </c>
      <c r="F1731" t="s">
        <v>697</v>
      </c>
      <c r="G1731" t="s">
        <v>846</v>
      </c>
      <c r="H1731" t="s">
        <v>2445</v>
      </c>
      <c r="I1731" t="s">
        <v>2446</v>
      </c>
      <c r="J1731" t="s">
        <v>1120</v>
      </c>
      <c r="K1731" t="s">
        <v>1121</v>
      </c>
      <c r="L1731" t="s">
        <v>4289</v>
      </c>
      <c r="M1731" t="s">
        <v>697</v>
      </c>
      <c r="N1731" t="s">
        <v>2445</v>
      </c>
      <c r="O1731" t="s">
        <v>2446</v>
      </c>
      <c r="P1731" t="s">
        <v>1002</v>
      </c>
      <c r="Q1731" t="s">
        <v>4873</v>
      </c>
      <c r="R1731">
        <v>1998</v>
      </c>
      <c r="S1731" t="s">
        <v>4863</v>
      </c>
      <c r="T1731" t="s">
        <v>4183</v>
      </c>
      <c r="U1731">
        <v>5.7</v>
      </c>
      <c r="V1731" t="s">
        <v>1126</v>
      </c>
      <c r="W1731" t="s">
        <v>1127</v>
      </c>
      <c r="Y1731">
        <v>1</v>
      </c>
      <c r="Z1731" t="s">
        <v>1132</v>
      </c>
      <c r="AA1731">
        <v>24498</v>
      </c>
      <c r="AB1731">
        <v>90</v>
      </c>
      <c r="AD1731">
        <v>0</v>
      </c>
      <c r="AE1731">
        <v>0</v>
      </c>
      <c r="AF1731">
        <v>685978</v>
      </c>
      <c r="AG1731">
        <v>710566</v>
      </c>
    </row>
    <row r="1732" spans="1:33" hidden="1" x14ac:dyDescent="0.25">
      <c r="A1732" t="s">
        <v>1723</v>
      </c>
      <c r="B1732" t="s">
        <v>697</v>
      </c>
      <c r="C1732" t="s">
        <v>163</v>
      </c>
      <c r="D1732" t="s">
        <v>1117</v>
      </c>
      <c r="E1732">
        <v>1997</v>
      </c>
      <c r="F1732" t="s">
        <v>697</v>
      </c>
      <c r="G1732" t="s">
        <v>846</v>
      </c>
      <c r="H1732" t="s">
        <v>2445</v>
      </c>
      <c r="I1732" t="s">
        <v>2446</v>
      </c>
      <c r="J1732" t="s">
        <v>1120</v>
      </c>
      <c r="K1732" t="s">
        <v>1121</v>
      </c>
      <c r="L1732" t="s">
        <v>4289</v>
      </c>
      <c r="M1732" t="s">
        <v>697</v>
      </c>
      <c r="N1732" t="s">
        <v>2445</v>
      </c>
      <c r="O1732" t="s">
        <v>2446</v>
      </c>
      <c r="P1732" t="s">
        <v>1002</v>
      </c>
      <c r="Q1732" t="s">
        <v>4874</v>
      </c>
      <c r="R1732">
        <v>1998</v>
      </c>
      <c r="S1732" t="s">
        <v>4863</v>
      </c>
      <c r="T1732" t="s">
        <v>4183</v>
      </c>
      <c r="U1732">
        <v>5</v>
      </c>
      <c r="V1732" t="s">
        <v>1126</v>
      </c>
      <c r="W1732" t="s">
        <v>1127</v>
      </c>
      <c r="Y1732">
        <v>1</v>
      </c>
      <c r="Z1732" t="s">
        <v>1132</v>
      </c>
      <c r="AA1732">
        <v>25272</v>
      </c>
      <c r="AB1732">
        <v>0</v>
      </c>
      <c r="AD1732">
        <v>0</v>
      </c>
      <c r="AE1732">
        <v>0</v>
      </c>
      <c r="AF1732">
        <v>707652</v>
      </c>
      <c r="AG1732">
        <v>732924</v>
      </c>
    </row>
    <row r="1733" spans="1:33" hidden="1" x14ac:dyDescent="0.25">
      <c r="A1733" t="s">
        <v>1723</v>
      </c>
      <c r="B1733" t="s">
        <v>697</v>
      </c>
      <c r="C1733" t="s">
        <v>163</v>
      </c>
      <c r="D1733" t="s">
        <v>1117</v>
      </c>
      <c r="E1733">
        <v>1997</v>
      </c>
      <c r="F1733" t="s">
        <v>697</v>
      </c>
      <c r="G1733" t="s">
        <v>846</v>
      </c>
      <c r="H1733" t="s">
        <v>2445</v>
      </c>
      <c r="I1733" t="s">
        <v>2446</v>
      </c>
      <c r="J1733" t="s">
        <v>1120</v>
      </c>
      <c r="K1733" t="s">
        <v>1121</v>
      </c>
      <c r="L1733" t="s">
        <v>4289</v>
      </c>
      <c r="M1733" t="s">
        <v>697</v>
      </c>
      <c r="N1733" t="s">
        <v>2445</v>
      </c>
      <c r="O1733" t="s">
        <v>2446</v>
      </c>
      <c r="P1733" t="s">
        <v>1002</v>
      </c>
      <c r="Q1733" t="s">
        <v>4875</v>
      </c>
      <c r="R1733">
        <v>1998</v>
      </c>
      <c r="S1733" t="s">
        <v>4858</v>
      </c>
      <c r="T1733" t="s">
        <v>4876</v>
      </c>
      <c r="U1733">
        <v>6.9</v>
      </c>
      <c r="V1733" t="s">
        <v>1126</v>
      </c>
      <c r="W1733" t="s">
        <v>1127</v>
      </c>
      <c r="Y1733">
        <v>1</v>
      </c>
      <c r="Z1733" t="s">
        <v>1132</v>
      </c>
      <c r="AA1733">
        <v>24532</v>
      </c>
      <c r="AB1733">
        <v>123</v>
      </c>
      <c r="AD1733">
        <v>0</v>
      </c>
      <c r="AE1733">
        <v>0</v>
      </c>
      <c r="AF1733">
        <v>2233118</v>
      </c>
      <c r="AG1733">
        <v>2257773</v>
      </c>
    </row>
    <row r="1734" spans="1:33" hidden="1" x14ac:dyDescent="0.25">
      <c r="A1734" t="s">
        <v>1723</v>
      </c>
      <c r="B1734" t="s">
        <v>697</v>
      </c>
      <c r="C1734" t="s">
        <v>163</v>
      </c>
      <c r="D1734" t="s">
        <v>1117</v>
      </c>
      <c r="E1734">
        <v>1997</v>
      </c>
      <c r="F1734" t="s">
        <v>697</v>
      </c>
      <c r="G1734" t="s">
        <v>846</v>
      </c>
      <c r="H1734" t="s">
        <v>2445</v>
      </c>
      <c r="I1734" t="s">
        <v>2446</v>
      </c>
      <c r="J1734" t="s">
        <v>1120</v>
      </c>
      <c r="K1734" t="s">
        <v>1121</v>
      </c>
      <c r="L1734" t="s">
        <v>4289</v>
      </c>
      <c r="M1734" t="s">
        <v>697</v>
      </c>
      <c r="N1734" t="s">
        <v>2445</v>
      </c>
      <c r="O1734" t="s">
        <v>2446</v>
      </c>
      <c r="P1734" t="s">
        <v>1952</v>
      </c>
      <c r="Q1734" t="s">
        <v>4877</v>
      </c>
      <c r="R1734">
        <v>1999</v>
      </c>
      <c r="S1734" t="s">
        <v>4878</v>
      </c>
      <c r="T1734" t="s">
        <v>4879</v>
      </c>
      <c r="U1734">
        <v>39.4</v>
      </c>
      <c r="V1734" t="s">
        <v>1138</v>
      </c>
      <c r="W1734" t="s">
        <v>1127</v>
      </c>
      <c r="X1734" t="s">
        <v>4880</v>
      </c>
      <c r="Y1734">
        <v>1</v>
      </c>
      <c r="AA1734">
        <v>0</v>
      </c>
      <c r="AB1734">
        <v>0</v>
      </c>
      <c r="AD1734">
        <v>0</v>
      </c>
      <c r="AE1734">
        <v>0</v>
      </c>
      <c r="AF1734">
        <v>126530</v>
      </c>
      <c r="AG1734">
        <v>126530</v>
      </c>
    </row>
    <row r="1735" spans="1:33" hidden="1" x14ac:dyDescent="0.25">
      <c r="A1735" t="s">
        <v>1723</v>
      </c>
      <c r="B1735" t="s">
        <v>697</v>
      </c>
      <c r="C1735" t="s">
        <v>163</v>
      </c>
      <c r="D1735" t="s">
        <v>1117</v>
      </c>
      <c r="E1735">
        <v>1997</v>
      </c>
      <c r="F1735" t="s">
        <v>697</v>
      </c>
      <c r="G1735" t="s">
        <v>846</v>
      </c>
      <c r="H1735" t="s">
        <v>2445</v>
      </c>
      <c r="I1735" t="s">
        <v>2446</v>
      </c>
      <c r="J1735" t="s">
        <v>1120</v>
      </c>
      <c r="K1735" t="s">
        <v>1121</v>
      </c>
      <c r="L1735" t="s">
        <v>4289</v>
      </c>
      <c r="M1735" t="s">
        <v>892</v>
      </c>
      <c r="N1735" t="s">
        <v>2445</v>
      </c>
      <c r="O1735" t="s">
        <v>2446</v>
      </c>
      <c r="P1735" t="s">
        <v>996</v>
      </c>
      <c r="Q1735" t="s">
        <v>4881</v>
      </c>
      <c r="R1735">
        <v>1998</v>
      </c>
      <c r="S1735" t="s">
        <v>4882</v>
      </c>
      <c r="T1735" t="s">
        <v>4883</v>
      </c>
      <c r="U1735">
        <v>0.8</v>
      </c>
      <c r="V1735" t="s">
        <v>1138</v>
      </c>
      <c r="W1735" t="s">
        <v>1127</v>
      </c>
      <c r="Y1735">
        <v>1</v>
      </c>
      <c r="AA1735">
        <v>0</v>
      </c>
      <c r="AB1735">
        <v>0</v>
      </c>
      <c r="AD1735">
        <v>0</v>
      </c>
      <c r="AE1735">
        <v>0</v>
      </c>
      <c r="AF1735">
        <v>496710</v>
      </c>
      <c r="AG1735">
        <v>496710</v>
      </c>
    </row>
    <row r="1736" spans="1:33" hidden="1" x14ac:dyDescent="0.25">
      <c r="A1736" t="s">
        <v>1723</v>
      </c>
      <c r="B1736" t="s">
        <v>697</v>
      </c>
      <c r="C1736" t="s">
        <v>163</v>
      </c>
      <c r="D1736" t="s">
        <v>1117</v>
      </c>
      <c r="E1736">
        <v>1998</v>
      </c>
      <c r="F1736" t="s">
        <v>694</v>
      </c>
      <c r="G1736" t="s">
        <v>846</v>
      </c>
      <c r="H1736" t="s">
        <v>2445</v>
      </c>
      <c r="I1736" t="s">
        <v>2446</v>
      </c>
      <c r="J1736" t="s">
        <v>1120</v>
      </c>
      <c r="K1736" t="s">
        <v>1121</v>
      </c>
      <c r="L1736" t="s">
        <v>4289</v>
      </c>
      <c r="M1736" t="s">
        <v>694</v>
      </c>
      <c r="N1736" t="s">
        <v>2445</v>
      </c>
      <c r="O1736" t="s">
        <v>2446</v>
      </c>
      <c r="P1736" t="s">
        <v>1002</v>
      </c>
      <c r="Q1736" t="s">
        <v>4884</v>
      </c>
      <c r="R1736">
        <v>1999</v>
      </c>
      <c r="S1736" t="s">
        <v>4885</v>
      </c>
      <c r="T1736" t="s">
        <v>1316</v>
      </c>
      <c r="U1736">
        <v>2.9</v>
      </c>
      <c r="V1736" t="s">
        <v>1126</v>
      </c>
      <c r="W1736" t="s">
        <v>1127</v>
      </c>
      <c r="Y1736">
        <v>1</v>
      </c>
      <c r="Z1736" t="s">
        <v>1132</v>
      </c>
      <c r="AA1736">
        <v>24628</v>
      </c>
      <c r="AB1736">
        <v>503</v>
      </c>
      <c r="AD1736">
        <v>0</v>
      </c>
      <c r="AE1736">
        <v>0</v>
      </c>
      <c r="AF1736">
        <v>515691</v>
      </c>
      <c r="AG1736">
        <v>540822</v>
      </c>
    </row>
    <row r="1737" spans="1:33" hidden="1" x14ac:dyDescent="0.25">
      <c r="A1737" t="s">
        <v>1723</v>
      </c>
      <c r="B1737" t="s">
        <v>697</v>
      </c>
      <c r="C1737" t="s">
        <v>163</v>
      </c>
      <c r="D1737" t="s">
        <v>1117</v>
      </c>
      <c r="E1737">
        <v>1998</v>
      </c>
      <c r="F1737" t="s">
        <v>697</v>
      </c>
      <c r="G1737" t="s">
        <v>846</v>
      </c>
      <c r="H1737" t="s">
        <v>2445</v>
      </c>
      <c r="I1737" t="s">
        <v>2446</v>
      </c>
      <c r="J1737" t="s">
        <v>1120</v>
      </c>
      <c r="K1737" t="s">
        <v>1121</v>
      </c>
      <c r="L1737" t="s">
        <v>4289</v>
      </c>
      <c r="M1737" t="s">
        <v>697</v>
      </c>
      <c r="N1737" t="s">
        <v>2445</v>
      </c>
      <c r="O1737" t="s">
        <v>2446</v>
      </c>
      <c r="P1737" t="s">
        <v>1002</v>
      </c>
      <c r="Q1737" t="s">
        <v>4886</v>
      </c>
      <c r="R1737">
        <v>1999</v>
      </c>
      <c r="S1737" t="s">
        <v>1954</v>
      </c>
      <c r="T1737" t="s">
        <v>4887</v>
      </c>
      <c r="U1737">
        <v>5.2</v>
      </c>
      <c r="V1737" t="s">
        <v>1126</v>
      </c>
      <c r="W1737" t="s">
        <v>1127</v>
      </c>
      <c r="Y1737">
        <v>1</v>
      </c>
      <c r="Z1737" t="s">
        <v>1132</v>
      </c>
      <c r="AA1737">
        <v>25372</v>
      </c>
      <c r="AB1737">
        <v>0</v>
      </c>
      <c r="AD1737">
        <v>0</v>
      </c>
      <c r="AE1737">
        <v>0</v>
      </c>
      <c r="AF1737">
        <v>498090</v>
      </c>
      <c r="AG1737">
        <v>523462</v>
      </c>
    </row>
    <row r="1738" spans="1:33" hidden="1" x14ac:dyDescent="0.25">
      <c r="A1738" t="s">
        <v>1723</v>
      </c>
      <c r="B1738" t="s">
        <v>697</v>
      </c>
      <c r="C1738" t="s">
        <v>163</v>
      </c>
      <c r="D1738" t="s">
        <v>1117</v>
      </c>
      <c r="E1738">
        <v>1998</v>
      </c>
      <c r="F1738" t="s">
        <v>697</v>
      </c>
      <c r="G1738" t="s">
        <v>846</v>
      </c>
      <c r="H1738" t="s">
        <v>2445</v>
      </c>
      <c r="I1738" t="s">
        <v>2446</v>
      </c>
      <c r="J1738" t="s">
        <v>1120</v>
      </c>
      <c r="K1738" t="s">
        <v>1121</v>
      </c>
      <c r="L1738" t="s">
        <v>4289</v>
      </c>
      <c r="M1738" t="s">
        <v>697</v>
      </c>
      <c r="N1738" t="s">
        <v>2445</v>
      </c>
      <c r="O1738" t="s">
        <v>2446</v>
      </c>
      <c r="P1738" t="s">
        <v>1002</v>
      </c>
      <c r="Q1738" t="s">
        <v>4888</v>
      </c>
      <c r="R1738">
        <v>1999</v>
      </c>
      <c r="S1738" t="s">
        <v>1954</v>
      </c>
      <c r="T1738" t="s">
        <v>4887</v>
      </c>
      <c r="U1738">
        <v>5.3</v>
      </c>
      <c r="V1738" t="s">
        <v>1126</v>
      </c>
      <c r="W1738" t="s">
        <v>1127</v>
      </c>
      <c r="Y1738">
        <v>1</v>
      </c>
      <c r="Z1738" t="s">
        <v>1132</v>
      </c>
      <c r="AA1738">
        <v>25220</v>
      </c>
      <c r="AB1738">
        <v>0</v>
      </c>
      <c r="AD1738">
        <v>0</v>
      </c>
      <c r="AE1738">
        <v>0</v>
      </c>
      <c r="AF1738">
        <v>1122458</v>
      </c>
      <c r="AG1738">
        <v>1147678</v>
      </c>
    </row>
    <row r="1739" spans="1:33" hidden="1" x14ac:dyDescent="0.25">
      <c r="A1739" t="s">
        <v>1723</v>
      </c>
      <c r="B1739" t="s">
        <v>697</v>
      </c>
      <c r="C1739" t="s">
        <v>163</v>
      </c>
      <c r="D1739" t="s">
        <v>1117</v>
      </c>
      <c r="E1739">
        <v>1998</v>
      </c>
      <c r="F1739" t="s">
        <v>697</v>
      </c>
      <c r="G1739" t="s">
        <v>846</v>
      </c>
      <c r="H1739" t="s">
        <v>2445</v>
      </c>
      <c r="I1739" t="s">
        <v>2446</v>
      </c>
      <c r="J1739" t="s">
        <v>1120</v>
      </c>
      <c r="K1739" t="s">
        <v>1121</v>
      </c>
      <c r="L1739" t="s">
        <v>4289</v>
      </c>
      <c r="M1739" t="s">
        <v>697</v>
      </c>
      <c r="N1739" t="s">
        <v>2445</v>
      </c>
      <c r="O1739" t="s">
        <v>2446</v>
      </c>
      <c r="P1739" t="s">
        <v>1002</v>
      </c>
      <c r="Q1739" t="s">
        <v>4889</v>
      </c>
      <c r="R1739">
        <v>1999</v>
      </c>
      <c r="S1739" t="s">
        <v>2463</v>
      </c>
      <c r="T1739" t="s">
        <v>4177</v>
      </c>
      <c r="U1739">
        <v>5</v>
      </c>
      <c r="V1739" t="s">
        <v>1126</v>
      </c>
      <c r="W1739" t="s">
        <v>1127</v>
      </c>
      <c r="Y1739">
        <v>1</v>
      </c>
      <c r="Z1739" t="s">
        <v>1132</v>
      </c>
      <c r="AA1739">
        <v>40285</v>
      </c>
      <c r="AB1739">
        <v>0</v>
      </c>
      <c r="AD1739">
        <v>0</v>
      </c>
      <c r="AE1739">
        <v>0</v>
      </c>
      <c r="AF1739">
        <v>658287</v>
      </c>
      <c r="AG1739">
        <v>698572</v>
      </c>
    </row>
    <row r="1740" spans="1:33" hidden="1" x14ac:dyDescent="0.25">
      <c r="A1740" t="s">
        <v>1723</v>
      </c>
      <c r="B1740" t="s">
        <v>697</v>
      </c>
      <c r="C1740" t="s">
        <v>163</v>
      </c>
      <c r="D1740" t="s">
        <v>1117</v>
      </c>
      <c r="E1740">
        <v>1998</v>
      </c>
      <c r="F1740" t="s">
        <v>697</v>
      </c>
      <c r="G1740" t="s">
        <v>846</v>
      </c>
      <c r="H1740" t="s">
        <v>2445</v>
      </c>
      <c r="I1740" t="s">
        <v>2446</v>
      </c>
      <c r="J1740" t="s">
        <v>1120</v>
      </c>
      <c r="K1740" t="s">
        <v>1121</v>
      </c>
      <c r="L1740" t="s">
        <v>4289</v>
      </c>
      <c r="M1740" t="s">
        <v>697</v>
      </c>
      <c r="N1740" t="s">
        <v>2445</v>
      </c>
      <c r="O1740" t="s">
        <v>2446</v>
      </c>
      <c r="P1740" t="s">
        <v>1002</v>
      </c>
      <c r="Q1740" t="s">
        <v>4890</v>
      </c>
      <c r="R1740">
        <v>1999</v>
      </c>
      <c r="S1740" t="s">
        <v>1954</v>
      </c>
      <c r="T1740" t="s">
        <v>4891</v>
      </c>
      <c r="U1740">
        <v>4.9000000000000004</v>
      </c>
      <c r="V1740" t="s">
        <v>1126</v>
      </c>
      <c r="W1740" t="s">
        <v>1127</v>
      </c>
      <c r="Y1740">
        <v>1</v>
      </c>
      <c r="Z1740" t="s">
        <v>1132</v>
      </c>
      <c r="AA1740">
        <v>40297</v>
      </c>
      <c r="AB1740">
        <v>0</v>
      </c>
      <c r="AD1740">
        <v>0</v>
      </c>
      <c r="AE1740">
        <v>0</v>
      </c>
      <c r="AF1740">
        <v>2293368</v>
      </c>
      <c r="AG1740">
        <v>2333665</v>
      </c>
    </row>
    <row r="1741" spans="1:33" hidden="1" x14ac:dyDescent="0.25">
      <c r="A1741" t="s">
        <v>1723</v>
      </c>
      <c r="B1741" t="s">
        <v>697</v>
      </c>
      <c r="C1741" t="s">
        <v>163</v>
      </c>
      <c r="D1741" t="s">
        <v>1117</v>
      </c>
      <c r="E1741">
        <v>1998</v>
      </c>
      <c r="F1741" t="s">
        <v>697</v>
      </c>
      <c r="G1741" t="s">
        <v>846</v>
      </c>
      <c r="H1741" t="s">
        <v>2445</v>
      </c>
      <c r="I1741" t="s">
        <v>2446</v>
      </c>
      <c r="J1741" t="s">
        <v>1120</v>
      </c>
      <c r="K1741" t="s">
        <v>1121</v>
      </c>
      <c r="L1741" t="s">
        <v>4289</v>
      </c>
      <c r="M1741" t="s">
        <v>697</v>
      </c>
      <c r="N1741" t="s">
        <v>2445</v>
      </c>
      <c r="O1741" t="s">
        <v>2446</v>
      </c>
      <c r="P1741" t="s">
        <v>1002</v>
      </c>
      <c r="Q1741" t="s">
        <v>4892</v>
      </c>
      <c r="R1741">
        <v>1999</v>
      </c>
      <c r="S1741" t="s">
        <v>4177</v>
      </c>
      <c r="T1741" t="s">
        <v>4893</v>
      </c>
      <c r="U1741">
        <v>4.9000000000000004</v>
      </c>
      <c r="V1741" t="s">
        <v>1126</v>
      </c>
      <c r="W1741" t="s">
        <v>1127</v>
      </c>
      <c r="Y1741">
        <v>1</v>
      </c>
      <c r="Z1741" t="s">
        <v>1132</v>
      </c>
      <c r="AA1741">
        <v>40343</v>
      </c>
      <c r="AB1741">
        <v>0</v>
      </c>
      <c r="AD1741">
        <v>0</v>
      </c>
      <c r="AE1741">
        <v>0</v>
      </c>
      <c r="AF1741">
        <v>2081756</v>
      </c>
      <c r="AG1741">
        <v>2122099</v>
      </c>
    </row>
    <row r="1742" spans="1:33" hidden="1" x14ac:dyDescent="0.25">
      <c r="A1742" t="s">
        <v>1723</v>
      </c>
      <c r="B1742" t="s">
        <v>697</v>
      </c>
      <c r="C1742" t="s">
        <v>163</v>
      </c>
      <c r="D1742" t="s">
        <v>1117</v>
      </c>
      <c r="E1742">
        <v>1998</v>
      </c>
      <c r="F1742" t="s">
        <v>697</v>
      </c>
      <c r="G1742" t="s">
        <v>846</v>
      </c>
      <c r="H1742" t="s">
        <v>2445</v>
      </c>
      <c r="I1742" t="s">
        <v>2446</v>
      </c>
      <c r="J1742" t="s">
        <v>1120</v>
      </c>
      <c r="K1742" t="s">
        <v>1121</v>
      </c>
      <c r="L1742" t="s">
        <v>4289</v>
      </c>
      <c r="M1742" t="s">
        <v>697</v>
      </c>
      <c r="N1742" t="s">
        <v>2445</v>
      </c>
      <c r="O1742" t="s">
        <v>2446</v>
      </c>
      <c r="P1742" t="s">
        <v>1002</v>
      </c>
      <c r="Q1742" t="s">
        <v>4894</v>
      </c>
      <c r="R1742">
        <v>1999</v>
      </c>
      <c r="S1742" t="s">
        <v>1954</v>
      </c>
      <c r="T1742" t="s">
        <v>4887</v>
      </c>
      <c r="U1742">
        <v>5.6</v>
      </c>
      <c r="V1742" t="s">
        <v>1126</v>
      </c>
      <c r="W1742" t="s">
        <v>1127</v>
      </c>
      <c r="Y1742">
        <v>1</v>
      </c>
      <c r="Z1742" t="s">
        <v>1132</v>
      </c>
      <c r="AA1742">
        <v>30277</v>
      </c>
      <c r="AB1742">
        <v>0</v>
      </c>
      <c r="AD1742">
        <v>0</v>
      </c>
      <c r="AE1742">
        <v>0</v>
      </c>
      <c r="AF1742">
        <v>719835</v>
      </c>
      <c r="AG1742">
        <v>750112</v>
      </c>
    </row>
    <row r="1743" spans="1:33" hidden="1" x14ac:dyDescent="0.25">
      <c r="A1743" t="s">
        <v>1723</v>
      </c>
      <c r="B1743" t="s">
        <v>697</v>
      </c>
      <c r="C1743" t="s">
        <v>163</v>
      </c>
      <c r="D1743" t="s">
        <v>1117</v>
      </c>
      <c r="E1743">
        <v>1999</v>
      </c>
      <c r="F1743" t="s">
        <v>694</v>
      </c>
      <c r="G1743" t="s">
        <v>846</v>
      </c>
      <c r="H1743" t="s">
        <v>2445</v>
      </c>
      <c r="I1743" t="s">
        <v>2446</v>
      </c>
      <c r="J1743" t="s">
        <v>1120</v>
      </c>
      <c r="K1743" t="s">
        <v>1121</v>
      </c>
      <c r="L1743" t="s">
        <v>4289</v>
      </c>
      <c r="M1743" t="s">
        <v>694</v>
      </c>
      <c r="N1743" t="s">
        <v>2445</v>
      </c>
      <c r="O1743" t="s">
        <v>2446</v>
      </c>
      <c r="P1743" t="s">
        <v>1002</v>
      </c>
      <c r="Q1743" t="s">
        <v>4895</v>
      </c>
      <c r="R1743">
        <v>2000</v>
      </c>
      <c r="S1743" t="s">
        <v>4896</v>
      </c>
      <c r="T1743" t="s">
        <v>1323</v>
      </c>
      <c r="U1743">
        <v>4.0999999999999996</v>
      </c>
      <c r="V1743" t="s">
        <v>1126</v>
      </c>
      <c r="W1743" t="s">
        <v>1127</v>
      </c>
      <c r="X1743" t="s">
        <v>4897</v>
      </c>
      <c r="Y1743">
        <v>1</v>
      </c>
      <c r="Z1743" t="s">
        <v>1132</v>
      </c>
      <c r="AA1743">
        <v>25115</v>
      </c>
      <c r="AB1743">
        <v>0</v>
      </c>
      <c r="AD1743">
        <v>0</v>
      </c>
      <c r="AE1743">
        <v>0</v>
      </c>
      <c r="AF1743">
        <v>185072</v>
      </c>
      <c r="AG1743">
        <v>210187</v>
      </c>
    </row>
    <row r="1744" spans="1:33" hidden="1" x14ac:dyDescent="0.25">
      <c r="A1744" t="s">
        <v>1723</v>
      </c>
      <c r="B1744" t="s">
        <v>697</v>
      </c>
      <c r="C1744" t="s">
        <v>163</v>
      </c>
      <c r="D1744" t="s">
        <v>1117</v>
      </c>
      <c r="E1744">
        <v>1999</v>
      </c>
      <c r="F1744" t="s">
        <v>694</v>
      </c>
      <c r="G1744" t="s">
        <v>846</v>
      </c>
      <c r="H1744" t="s">
        <v>2445</v>
      </c>
      <c r="I1744" t="s">
        <v>2446</v>
      </c>
      <c r="J1744" t="s">
        <v>1120</v>
      </c>
      <c r="K1744" t="s">
        <v>1121</v>
      </c>
      <c r="L1744" t="s">
        <v>4289</v>
      </c>
      <c r="M1744" t="s">
        <v>694</v>
      </c>
      <c r="N1744" t="s">
        <v>2445</v>
      </c>
      <c r="O1744" t="s">
        <v>2446</v>
      </c>
      <c r="P1744" t="s">
        <v>1002</v>
      </c>
      <c r="Q1744" t="s">
        <v>4898</v>
      </c>
      <c r="R1744">
        <v>2000</v>
      </c>
      <c r="S1744" t="s">
        <v>4173</v>
      </c>
      <c r="T1744" t="s">
        <v>4899</v>
      </c>
      <c r="U1744">
        <v>3.19</v>
      </c>
      <c r="V1744" t="s">
        <v>1126</v>
      </c>
      <c r="W1744" t="s">
        <v>1127</v>
      </c>
      <c r="X1744" t="s">
        <v>4900</v>
      </c>
      <c r="Y1744">
        <v>1</v>
      </c>
      <c r="Z1744" t="s">
        <v>1132</v>
      </c>
      <c r="AA1744">
        <v>23390</v>
      </c>
      <c r="AB1744">
        <v>0</v>
      </c>
      <c r="AD1744">
        <v>0</v>
      </c>
      <c r="AE1744">
        <v>0</v>
      </c>
      <c r="AF1744">
        <v>177037</v>
      </c>
      <c r="AG1744">
        <v>200427</v>
      </c>
    </row>
    <row r="1745" spans="1:33" hidden="1" x14ac:dyDescent="0.25">
      <c r="A1745" t="s">
        <v>1723</v>
      </c>
      <c r="B1745" t="s">
        <v>697</v>
      </c>
      <c r="C1745" t="s">
        <v>163</v>
      </c>
      <c r="D1745" t="s">
        <v>1117</v>
      </c>
      <c r="E1745">
        <v>1999</v>
      </c>
      <c r="F1745" t="s">
        <v>697</v>
      </c>
      <c r="G1745" t="s">
        <v>846</v>
      </c>
      <c r="H1745" t="s">
        <v>2445</v>
      </c>
      <c r="I1745" t="s">
        <v>2446</v>
      </c>
      <c r="J1745" t="s">
        <v>1120</v>
      </c>
      <c r="K1745" t="s">
        <v>1121</v>
      </c>
      <c r="L1745" t="s">
        <v>4289</v>
      </c>
      <c r="M1745" t="s">
        <v>697</v>
      </c>
      <c r="N1745" t="s">
        <v>2445</v>
      </c>
      <c r="O1745" t="s">
        <v>2446</v>
      </c>
      <c r="P1745" t="s">
        <v>1002</v>
      </c>
      <c r="Q1745" t="s">
        <v>4901</v>
      </c>
      <c r="R1745">
        <v>2000</v>
      </c>
      <c r="S1745" t="s">
        <v>1990</v>
      </c>
      <c r="T1745" t="s">
        <v>4902</v>
      </c>
      <c r="U1745">
        <v>6.53</v>
      </c>
      <c r="V1745" t="s">
        <v>1126</v>
      </c>
      <c r="W1745" t="s">
        <v>1127</v>
      </c>
      <c r="X1745" t="s">
        <v>4903</v>
      </c>
      <c r="Y1745">
        <v>1</v>
      </c>
      <c r="Z1745" t="s">
        <v>1132</v>
      </c>
      <c r="AA1745">
        <v>25224</v>
      </c>
      <c r="AB1745">
        <v>0</v>
      </c>
      <c r="AD1745">
        <v>0</v>
      </c>
      <c r="AE1745">
        <v>0</v>
      </c>
      <c r="AF1745">
        <v>994080</v>
      </c>
      <c r="AG1745">
        <v>1019304</v>
      </c>
    </row>
    <row r="1746" spans="1:33" hidden="1" x14ac:dyDescent="0.25">
      <c r="A1746" t="s">
        <v>1723</v>
      </c>
      <c r="B1746" t="s">
        <v>697</v>
      </c>
      <c r="C1746" t="s">
        <v>163</v>
      </c>
      <c r="D1746" t="s">
        <v>1117</v>
      </c>
      <c r="E1746">
        <v>1999</v>
      </c>
      <c r="F1746" t="s">
        <v>697</v>
      </c>
      <c r="G1746" t="s">
        <v>846</v>
      </c>
      <c r="H1746" t="s">
        <v>2445</v>
      </c>
      <c r="I1746" t="s">
        <v>2446</v>
      </c>
      <c r="J1746" t="s">
        <v>1120</v>
      </c>
      <c r="K1746" t="s">
        <v>1121</v>
      </c>
      <c r="L1746" t="s">
        <v>4289</v>
      </c>
      <c r="M1746" t="s">
        <v>697</v>
      </c>
      <c r="N1746" t="s">
        <v>2445</v>
      </c>
      <c r="O1746" t="s">
        <v>2446</v>
      </c>
      <c r="P1746" t="s">
        <v>1002</v>
      </c>
      <c r="Q1746" t="s">
        <v>4904</v>
      </c>
      <c r="R1746">
        <v>2000</v>
      </c>
      <c r="S1746" t="s">
        <v>1990</v>
      </c>
      <c r="T1746" t="s">
        <v>4902</v>
      </c>
      <c r="U1746">
        <v>6.56</v>
      </c>
      <c r="V1746" t="s">
        <v>1126</v>
      </c>
      <c r="W1746" t="s">
        <v>1127</v>
      </c>
      <c r="X1746" t="s">
        <v>4905</v>
      </c>
      <c r="Y1746">
        <v>1</v>
      </c>
      <c r="Z1746" t="s">
        <v>1132</v>
      </c>
      <c r="AA1746">
        <v>25174</v>
      </c>
      <c r="AB1746">
        <v>0</v>
      </c>
      <c r="AD1746">
        <v>0</v>
      </c>
      <c r="AE1746">
        <v>0</v>
      </c>
      <c r="AF1746">
        <v>993281</v>
      </c>
      <c r="AG1746">
        <v>1018455</v>
      </c>
    </row>
    <row r="1747" spans="1:33" hidden="1" x14ac:dyDescent="0.25">
      <c r="A1747" t="s">
        <v>1723</v>
      </c>
      <c r="B1747" t="s">
        <v>697</v>
      </c>
      <c r="C1747" t="s">
        <v>163</v>
      </c>
      <c r="D1747" t="s">
        <v>1117</v>
      </c>
      <c r="E1747">
        <v>1999</v>
      </c>
      <c r="F1747" t="s">
        <v>697</v>
      </c>
      <c r="G1747" t="s">
        <v>846</v>
      </c>
      <c r="H1747" t="s">
        <v>2445</v>
      </c>
      <c r="I1747" t="s">
        <v>2446</v>
      </c>
      <c r="J1747" t="s">
        <v>1120</v>
      </c>
      <c r="K1747" t="s">
        <v>1121</v>
      </c>
      <c r="L1747" t="s">
        <v>4289</v>
      </c>
      <c r="M1747" t="s">
        <v>697</v>
      </c>
      <c r="N1747" t="s">
        <v>2445</v>
      </c>
      <c r="O1747" t="s">
        <v>2446</v>
      </c>
      <c r="P1747" t="s">
        <v>1002</v>
      </c>
      <c r="Q1747" t="s">
        <v>4906</v>
      </c>
      <c r="R1747">
        <v>2000</v>
      </c>
      <c r="S1747" t="s">
        <v>4907</v>
      </c>
      <c r="T1747" t="s">
        <v>2334</v>
      </c>
      <c r="U1747">
        <v>6.37</v>
      </c>
      <c r="V1747" t="s">
        <v>1126</v>
      </c>
      <c r="W1747" t="s">
        <v>1127</v>
      </c>
      <c r="X1747" t="s">
        <v>4908</v>
      </c>
      <c r="Y1747">
        <v>1</v>
      </c>
      <c r="Z1747" t="s">
        <v>1132</v>
      </c>
      <c r="AA1747">
        <v>25171</v>
      </c>
      <c r="AB1747">
        <v>0</v>
      </c>
      <c r="AD1747">
        <v>0</v>
      </c>
      <c r="AE1747">
        <v>0</v>
      </c>
      <c r="AF1747">
        <v>733549</v>
      </c>
      <c r="AG1747">
        <v>758720</v>
      </c>
    </row>
    <row r="1748" spans="1:33" hidden="1" x14ac:dyDescent="0.25">
      <c r="A1748" t="s">
        <v>1723</v>
      </c>
      <c r="B1748" t="s">
        <v>697</v>
      </c>
      <c r="C1748" t="s">
        <v>163</v>
      </c>
      <c r="D1748" t="s">
        <v>1117</v>
      </c>
      <c r="E1748">
        <v>1999</v>
      </c>
      <c r="F1748" t="s">
        <v>697</v>
      </c>
      <c r="G1748" t="s">
        <v>846</v>
      </c>
      <c r="H1748" t="s">
        <v>2445</v>
      </c>
      <c r="I1748" t="s">
        <v>2446</v>
      </c>
      <c r="J1748" t="s">
        <v>1120</v>
      </c>
      <c r="K1748" t="s">
        <v>1121</v>
      </c>
      <c r="L1748" t="s">
        <v>4289</v>
      </c>
      <c r="M1748" t="s">
        <v>697</v>
      </c>
      <c r="N1748" t="s">
        <v>2445</v>
      </c>
      <c r="O1748" t="s">
        <v>2446</v>
      </c>
      <c r="P1748" t="s">
        <v>1002</v>
      </c>
      <c r="Q1748" t="s">
        <v>4909</v>
      </c>
      <c r="R1748">
        <v>2000</v>
      </c>
      <c r="S1748" t="s">
        <v>1990</v>
      </c>
      <c r="T1748" t="s">
        <v>4910</v>
      </c>
      <c r="U1748">
        <v>5.33</v>
      </c>
      <c r="V1748" t="s">
        <v>1126</v>
      </c>
      <c r="W1748" t="s">
        <v>1127</v>
      </c>
      <c r="X1748" t="s">
        <v>4911</v>
      </c>
      <c r="Y1748">
        <v>1</v>
      </c>
      <c r="Z1748" t="s">
        <v>1132</v>
      </c>
      <c r="AA1748">
        <v>24960</v>
      </c>
      <c r="AB1748">
        <v>252</v>
      </c>
      <c r="AD1748">
        <v>0</v>
      </c>
      <c r="AE1748">
        <v>0</v>
      </c>
      <c r="AF1748">
        <v>1328788</v>
      </c>
      <c r="AG1748">
        <v>1354000</v>
      </c>
    </row>
    <row r="1749" spans="1:33" hidden="1" x14ac:dyDescent="0.25">
      <c r="A1749" t="s">
        <v>1723</v>
      </c>
      <c r="B1749" t="s">
        <v>697</v>
      </c>
      <c r="C1749" t="s">
        <v>163</v>
      </c>
      <c r="D1749" t="s">
        <v>1117</v>
      </c>
      <c r="E1749">
        <v>1999</v>
      </c>
      <c r="F1749" t="s">
        <v>697</v>
      </c>
      <c r="G1749" t="s">
        <v>846</v>
      </c>
      <c r="H1749" t="s">
        <v>2445</v>
      </c>
      <c r="I1749" t="s">
        <v>2446</v>
      </c>
      <c r="J1749" t="s">
        <v>1120</v>
      </c>
      <c r="K1749" t="s">
        <v>1121</v>
      </c>
      <c r="L1749" t="s">
        <v>4289</v>
      </c>
      <c r="M1749" t="s">
        <v>697</v>
      </c>
      <c r="N1749" t="s">
        <v>2445</v>
      </c>
      <c r="O1749" t="s">
        <v>2446</v>
      </c>
      <c r="P1749" t="s">
        <v>1002</v>
      </c>
      <c r="Q1749" t="s">
        <v>4912</v>
      </c>
      <c r="R1749">
        <v>2000</v>
      </c>
      <c r="S1749" t="s">
        <v>1990</v>
      </c>
      <c r="T1749" t="s">
        <v>4902</v>
      </c>
      <c r="U1749">
        <v>6.27</v>
      </c>
      <c r="V1749" t="s">
        <v>1126</v>
      </c>
      <c r="W1749" t="s">
        <v>1127</v>
      </c>
      <c r="X1749" t="s">
        <v>4913</v>
      </c>
      <c r="Y1749">
        <v>1</v>
      </c>
      <c r="Z1749" t="s">
        <v>1132</v>
      </c>
      <c r="AA1749">
        <v>49981</v>
      </c>
      <c r="AB1749">
        <v>160</v>
      </c>
      <c r="AD1749">
        <v>0</v>
      </c>
      <c r="AE1749">
        <v>0</v>
      </c>
      <c r="AF1749">
        <v>1129546</v>
      </c>
      <c r="AG1749">
        <v>1179687</v>
      </c>
    </row>
    <row r="1750" spans="1:33" hidden="1" x14ac:dyDescent="0.25">
      <c r="A1750" t="s">
        <v>1723</v>
      </c>
      <c r="B1750" t="s">
        <v>697</v>
      </c>
      <c r="C1750" t="s">
        <v>163</v>
      </c>
      <c r="D1750" t="s">
        <v>1117</v>
      </c>
      <c r="E1750">
        <v>1999</v>
      </c>
      <c r="F1750" t="s">
        <v>697</v>
      </c>
      <c r="G1750" t="s">
        <v>846</v>
      </c>
      <c r="H1750" t="s">
        <v>2445</v>
      </c>
      <c r="I1750" t="s">
        <v>2446</v>
      </c>
      <c r="J1750" t="s">
        <v>1120</v>
      </c>
      <c r="K1750" t="s">
        <v>1121</v>
      </c>
      <c r="L1750" t="s">
        <v>4289</v>
      </c>
      <c r="M1750" t="s">
        <v>697</v>
      </c>
      <c r="N1750" t="s">
        <v>2445</v>
      </c>
      <c r="O1750" t="s">
        <v>2446</v>
      </c>
      <c r="P1750" t="s">
        <v>1002</v>
      </c>
      <c r="Q1750" t="s">
        <v>4914</v>
      </c>
      <c r="R1750">
        <v>2000</v>
      </c>
      <c r="S1750" t="s">
        <v>1990</v>
      </c>
      <c r="T1750" t="s">
        <v>4910</v>
      </c>
      <c r="U1750">
        <v>5.28</v>
      </c>
      <c r="V1750" t="s">
        <v>1126</v>
      </c>
      <c r="W1750" t="s">
        <v>1127</v>
      </c>
      <c r="X1750" t="s">
        <v>4915</v>
      </c>
      <c r="Y1750">
        <v>1</v>
      </c>
      <c r="Z1750" t="s">
        <v>1132</v>
      </c>
      <c r="AA1750">
        <v>24670</v>
      </c>
      <c r="AB1750">
        <v>0</v>
      </c>
      <c r="AD1750">
        <v>0</v>
      </c>
      <c r="AE1750">
        <v>0</v>
      </c>
      <c r="AF1750">
        <v>1324552</v>
      </c>
      <c r="AG1750">
        <v>1349222</v>
      </c>
    </row>
    <row r="1751" spans="1:33" hidden="1" x14ac:dyDescent="0.25">
      <c r="A1751" t="s">
        <v>1723</v>
      </c>
      <c r="B1751" t="s">
        <v>697</v>
      </c>
      <c r="C1751" t="s">
        <v>163</v>
      </c>
      <c r="D1751" t="s">
        <v>1117</v>
      </c>
      <c r="E1751">
        <v>1999</v>
      </c>
      <c r="F1751" t="s">
        <v>697</v>
      </c>
      <c r="G1751" t="s">
        <v>846</v>
      </c>
      <c r="H1751" t="s">
        <v>2445</v>
      </c>
      <c r="I1751" t="s">
        <v>2446</v>
      </c>
      <c r="J1751" t="s">
        <v>1120</v>
      </c>
      <c r="K1751" t="s">
        <v>1121</v>
      </c>
      <c r="L1751" t="s">
        <v>4289</v>
      </c>
      <c r="M1751" t="s">
        <v>697</v>
      </c>
      <c r="N1751" t="s">
        <v>2445</v>
      </c>
      <c r="O1751" t="s">
        <v>2446</v>
      </c>
      <c r="P1751" t="s">
        <v>1002</v>
      </c>
      <c r="Q1751" t="s">
        <v>4916</v>
      </c>
      <c r="R1751">
        <v>2000</v>
      </c>
      <c r="S1751" t="s">
        <v>1990</v>
      </c>
      <c r="T1751" t="s">
        <v>4902</v>
      </c>
      <c r="U1751">
        <v>6.19</v>
      </c>
      <c r="V1751" t="s">
        <v>1126</v>
      </c>
      <c r="W1751" t="s">
        <v>1127</v>
      </c>
      <c r="X1751" t="s">
        <v>4917</v>
      </c>
      <c r="Y1751">
        <v>1</v>
      </c>
      <c r="Z1751" t="s">
        <v>1132</v>
      </c>
      <c r="AA1751">
        <v>25232</v>
      </c>
      <c r="AB1751">
        <v>0</v>
      </c>
      <c r="AD1751">
        <v>0</v>
      </c>
      <c r="AE1751">
        <v>0</v>
      </c>
      <c r="AF1751">
        <v>971946</v>
      </c>
      <c r="AG1751">
        <v>997178</v>
      </c>
    </row>
    <row r="1752" spans="1:33" hidden="1" x14ac:dyDescent="0.25">
      <c r="A1752" t="s">
        <v>1723</v>
      </c>
      <c r="B1752" t="s">
        <v>697</v>
      </c>
      <c r="C1752" t="s">
        <v>163</v>
      </c>
      <c r="D1752" t="s">
        <v>1117</v>
      </c>
      <c r="E1752">
        <v>2000</v>
      </c>
      <c r="F1752" t="s">
        <v>697</v>
      </c>
      <c r="G1752" t="s">
        <v>846</v>
      </c>
      <c r="H1752" t="s">
        <v>2445</v>
      </c>
      <c r="I1752" t="s">
        <v>2446</v>
      </c>
      <c r="J1752" t="s">
        <v>1120</v>
      </c>
      <c r="K1752" t="s">
        <v>1121</v>
      </c>
      <c r="L1752" t="s">
        <v>4918</v>
      </c>
      <c r="M1752" t="s">
        <v>872</v>
      </c>
      <c r="N1752" t="s">
        <v>2445</v>
      </c>
      <c r="O1752" t="s">
        <v>2446</v>
      </c>
      <c r="P1752" t="s">
        <v>1083</v>
      </c>
      <c r="Q1752" t="s">
        <v>4919</v>
      </c>
      <c r="R1752">
        <v>2001</v>
      </c>
      <c r="S1752" t="s">
        <v>2546</v>
      </c>
      <c r="T1752" t="s">
        <v>2546</v>
      </c>
      <c r="U1752">
        <v>8.2200000000000006</v>
      </c>
      <c r="V1752" t="s">
        <v>1138</v>
      </c>
      <c r="W1752" t="s">
        <v>1153</v>
      </c>
      <c r="Y1752">
        <v>1</v>
      </c>
      <c r="AA1752">
        <v>0</v>
      </c>
      <c r="AB1752">
        <v>0</v>
      </c>
      <c r="AD1752">
        <v>0</v>
      </c>
      <c r="AE1752">
        <v>0</v>
      </c>
      <c r="AF1752">
        <v>28000</v>
      </c>
      <c r="AG1752">
        <v>28000</v>
      </c>
    </row>
    <row r="1753" spans="1:33" hidden="1" x14ac:dyDescent="0.25">
      <c r="A1753" t="s">
        <v>1723</v>
      </c>
      <c r="B1753" t="s">
        <v>697</v>
      </c>
      <c r="C1753" t="s">
        <v>163</v>
      </c>
      <c r="D1753" t="s">
        <v>1117</v>
      </c>
      <c r="E1753">
        <v>2000</v>
      </c>
      <c r="F1753" t="s">
        <v>697</v>
      </c>
      <c r="G1753" t="s">
        <v>846</v>
      </c>
      <c r="H1753" t="s">
        <v>2445</v>
      </c>
      <c r="I1753" t="s">
        <v>2446</v>
      </c>
      <c r="J1753" t="s">
        <v>1120</v>
      </c>
      <c r="K1753" t="s">
        <v>1121</v>
      </c>
      <c r="L1753" t="s">
        <v>4289</v>
      </c>
      <c r="M1753" t="s">
        <v>697</v>
      </c>
      <c r="N1753" t="s">
        <v>2445</v>
      </c>
      <c r="O1753" t="s">
        <v>2446</v>
      </c>
      <c r="P1753" t="s">
        <v>1002</v>
      </c>
      <c r="Q1753" t="s">
        <v>4920</v>
      </c>
      <c r="R1753">
        <v>2001</v>
      </c>
      <c r="S1753" t="s">
        <v>1179</v>
      </c>
      <c r="T1753" t="s">
        <v>1179</v>
      </c>
      <c r="U1753">
        <v>5.67</v>
      </c>
      <c r="V1753" t="s">
        <v>1126</v>
      </c>
      <c r="W1753" t="s">
        <v>1127</v>
      </c>
      <c r="X1753" t="s">
        <v>4921</v>
      </c>
      <c r="Y1753">
        <v>1</v>
      </c>
      <c r="Z1753" t="s">
        <v>1132</v>
      </c>
      <c r="AA1753">
        <v>19581</v>
      </c>
      <c r="AB1753">
        <v>0</v>
      </c>
      <c r="AD1753">
        <v>0</v>
      </c>
      <c r="AE1753">
        <v>0</v>
      </c>
      <c r="AF1753">
        <v>481404</v>
      </c>
      <c r="AG1753">
        <v>500985</v>
      </c>
    </row>
    <row r="1754" spans="1:33" hidden="1" x14ac:dyDescent="0.25">
      <c r="A1754" t="s">
        <v>1723</v>
      </c>
      <c r="B1754" t="s">
        <v>697</v>
      </c>
      <c r="C1754" t="s">
        <v>163</v>
      </c>
      <c r="D1754" t="s">
        <v>1117</v>
      </c>
      <c r="E1754">
        <v>2000</v>
      </c>
      <c r="F1754" t="s">
        <v>697</v>
      </c>
      <c r="G1754" t="s">
        <v>846</v>
      </c>
      <c r="H1754" t="s">
        <v>2445</v>
      </c>
      <c r="I1754" t="s">
        <v>2446</v>
      </c>
      <c r="J1754" t="s">
        <v>1120</v>
      </c>
      <c r="K1754" t="s">
        <v>1121</v>
      </c>
      <c r="L1754" t="s">
        <v>4289</v>
      </c>
      <c r="M1754" t="s">
        <v>697</v>
      </c>
      <c r="N1754" t="s">
        <v>2445</v>
      </c>
      <c r="O1754" t="s">
        <v>2446</v>
      </c>
      <c r="P1754" t="s">
        <v>1002</v>
      </c>
      <c r="Q1754" t="s">
        <v>4922</v>
      </c>
      <c r="R1754">
        <v>2001</v>
      </c>
      <c r="S1754" t="s">
        <v>2546</v>
      </c>
      <c r="T1754" t="s">
        <v>2546</v>
      </c>
      <c r="U1754">
        <v>6.94</v>
      </c>
      <c r="V1754" t="s">
        <v>1126</v>
      </c>
      <c r="W1754" t="s">
        <v>1127</v>
      </c>
      <c r="X1754" t="s">
        <v>4923</v>
      </c>
      <c r="Y1754">
        <v>1</v>
      </c>
      <c r="Z1754" t="s">
        <v>1132</v>
      </c>
      <c r="AA1754">
        <v>25291</v>
      </c>
      <c r="AB1754">
        <v>0</v>
      </c>
      <c r="AD1754">
        <v>0</v>
      </c>
      <c r="AE1754">
        <v>0</v>
      </c>
      <c r="AF1754">
        <v>835002</v>
      </c>
      <c r="AG1754">
        <v>860293</v>
      </c>
    </row>
    <row r="1755" spans="1:33" hidden="1" x14ac:dyDescent="0.25">
      <c r="A1755" t="s">
        <v>1723</v>
      </c>
      <c r="B1755" t="s">
        <v>697</v>
      </c>
      <c r="C1755" t="s">
        <v>163</v>
      </c>
      <c r="D1755" t="s">
        <v>1117</v>
      </c>
      <c r="E1755">
        <v>2000</v>
      </c>
      <c r="F1755" t="s">
        <v>697</v>
      </c>
      <c r="G1755" t="s">
        <v>846</v>
      </c>
      <c r="H1755" t="s">
        <v>2445</v>
      </c>
      <c r="I1755" t="s">
        <v>2446</v>
      </c>
      <c r="J1755" t="s">
        <v>1120</v>
      </c>
      <c r="K1755" t="s">
        <v>1121</v>
      </c>
      <c r="L1755" t="s">
        <v>4289</v>
      </c>
      <c r="M1755" t="s">
        <v>697</v>
      </c>
      <c r="N1755" t="s">
        <v>2445</v>
      </c>
      <c r="O1755" t="s">
        <v>2446</v>
      </c>
      <c r="P1755" t="s">
        <v>1002</v>
      </c>
      <c r="Q1755" t="s">
        <v>4924</v>
      </c>
      <c r="R1755">
        <v>2001</v>
      </c>
      <c r="S1755" t="s">
        <v>1179</v>
      </c>
      <c r="T1755" t="s">
        <v>1179</v>
      </c>
      <c r="U1755">
        <v>6.92</v>
      </c>
      <c r="V1755" t="s">
        <v>1126</v>
      </c>
      <c r="W1755" t="s">
        <v>1127</v>
      </c>
      <c r="X1755" t="s">
        <v>4925</v>
      </c>
      <c r="Y1755">
        <v>1</v>
      </c>
      <c r="Z1755" t="s">
        <v>1132</v>
      </c>
      <c r="AA1755">
        <v>25235</v>
      </c>
      <c r="AB1755">
        <v>0</v>
      </c>
      <c r="AD1755">
        <v>0</v>
      </c>
      <c r="AE1755">
        <v>0</v>
      </c>
      <c r="AF1755">
        <v>894864</v>
      </c>
      <c r="AG1755">
        <v>920099</v>
      </c>
    </row>
    <row r="1756" spans="1:33" hidden="1" x14ac:dyDescent="0.25">
      <c r="A1756" t="s">
        <v>1723</v>
      </c>
      <c r="B1756" t="s">
        <v>697</v>
      </c>
      <c r="C1756" t="s">
        <v>163</v>
      </c>
      <c r="D1756" t="s">
        <v>1117</v>
      </c>
      <c r="E1756">
        <v>2000</v>
      </c>
      <c r="F1756" t="s">
        <v>697</v>
      </c>
      <c r="G1756" t="s">
        <v>846</v>
      </c>
      <c r="H1756" t="s">
        <v>2445</v>
      </c>
      <c r="I1756" t="s">
        <v>2446</v>
      </c>
      <c r="J1756" t="s">
        <v>1120</v>
      </c>
      <c r="K1756" t="s">
        <v>1121</v>
      </c>
      <c r="L1756" t="s">
        <v>4289</v>
      </c>
      <c r="M1756" t="s">
        <v>697</v>
      </c>
      <c r="N1756" t="s">
        <v>2445</v>
      </c>
      <c r="O1756" t="s">
        <v>2446</v>
      </c>
      <c r="P1756" t="s">
        <v>1002</v>
      </c>
      <c r="Q1756" t="s">
        <v>4926</v>
      </c>
      <c r="R1756">
        <v>2001</v>
      </c>
      <c r="S1756" t="s">
        <v>1191</v>
      </c>
      <c r="T1756" t="s">
        <v>1191</v>
      </c>
      <c r="U1756">
        <v>6.49</v>
      </c>
      <c r="V1756" t="s">
        <v>1126</v>
      </c>
      <c r="W1756" t="s">
        <v>1127</v>
      </c>
      <c r="X1756" t="s">
        <v>4927</v>
      </c>
      <c r="Y1756">
        <v>1</v>
      </c>
      <c r="Z1756" t="s">
        <v>1132</v>
      </c>
      <c r="AA1756">
        <v>25091</v>
      </c>
      <c r="AB1756">
        <v>254</v>
      </c>
      <c r="AD1756">
        <v>0</v>
      </c>
      <c r="AE1756">
        <v>0</v>
      </c>
      <c r="AF1756">
        <v>665298</v>
      </c>
      <c r="AG1756">
        <v>690643</v>
      </c>
    </row>
    <row r="1757" spans="1:33" hidden="1" x14ac:dyDescent="0.25">
      <c r="A1757" t="s">
        <v>1723</v>
      </c>
      <c r="B1757" t="s">
        <v>697</v>
      </c>
      <c r="C1757" t="s">
        <v>163</v>
      </c>
      <c r="D1757" t="s">
        <v>1117</v>
      </c>
      <c r="E1757">
        <v>2000</v>
      </c>
      <c r="F1757" t="s">
        <v>697</v>
      </c>
      <c r="G1757" t="s">
        <v>846</v>
      </c>
      <c r="H1757" t="s">
        <v>2445</v>
      </c>
      <c r="I1757" t="s">
        <v>2446</v>
      </c>
      <c r="J1757" t="s">
        <v>1120</v>
      </c>
      <c r="K1757" t="s">
        <v>1121</v>
      </c>
      <c r="L1757" t="s">
        <v>4289</v>
      </c>
      <c r="M1757" t="s">
        <v>697</v>
      </c>
      <c r="N1757" t="s">
        <v>2445</v>
      </c>
      <c r="O1757" t="s">
        <v>2446</v>
      </c>
      <c r="P1757" t="s">
        <v>1002</v>
      </c>
      <c r="Q1757" t="s">
        <v>4928</v>
      </c>
      <c r="R1757">
        <v>2001</v>
      </c>
      <c r="S1757" t="s">
        <v>4154</v>
      </c>
      <c r="T1757" t="s">
        <v>4154</v>
      </c>
      <c r="U1757">
        <v>5.72</v>
      </c>
      <c r="V1757" t="s">
        <v>1126</v>
      </c>
      <c r="W1757" t="s">
        <v>1127</v>
      </c>
      <c r="X1757" t="s">
        <v>4929</v>
      </c>
      <c r="Y1757">
        <v>1</v>
      </c>
      <c r="Z1757" t="s">
        <v>1132</v>
      </c>
      <c r="AA1757">
        <v>24942</v>
      </c>
      <c r="AB1757">
        <v>252</v>
      </c>
      <c r="AD1757">
        <v>0</v>
      </c>
      <c r="AE1757">
        <v>0</v>
      </c>
      <c r="AF1757">
        <v>948978</v>
      </c>
      <c r="AG1757">
        <v>974172</v>
      </c>
    </row>
    <row r="1758" spans="1:33" hidden="1" x14ac:dyDescent="0.25">
      <c r="A1758" t="s">
        <v>1723</v>
      </c>
      <c r="B1758" t="s">
        <v>697</v>
      </c>
      <c r="C1758" t="s">
        <v>163</v>
      </c>
      <c r="D1758" t="s">
        <v>1117</v>
      </c>
      <c r="E1758">
        <v>2000</v>
      </c>
      <c r="F1758" t="s">
        <v>697</v>
      </c>
      <c r="G1758" t="s">
        <v>846</v>
      </c>
      <c r="H1758" t="s">
        <v>2445</v>
      </c>
      <c r="I1758" t="s">
        <v>2446</v>
      </c>
      <c r="J1758" t="s">
        <v>1120</v>
      </c>
      <c r="K1758" t="s">
        <v>1121</v>
      </c>
      <c r="L1758" t="s">
        <v>4289</v>
      </c>
      <c r="M1758" t="s">
        <v>697</v>
      </c>
      <c r="N1758" t="s">
        <v>2445</v>
      </c>
      <c r="O1758" t="s">
        <v>2446</v>
      </c>
      <c r="P1758" t="s">
        <v>1002</v>
      </c>
      <c r="Q1758" t="s">
        <v>4930</v>
      </c>
      <c r="R1758">
        <v>2001</v>
      </c>
      <c r="S1758" t="s">
        <v>4154</v>
      </c>
      <c r="T1758" t="s">
        <v>4154</v>
      </c>
      <c r="U1758">
        <v>5.72</v>
      </c>
      <c r="V1758" t="s">
        <v>1126</v>
      </c>
      <c r="W1758" t="s">
        <v>1127</v>
      </c>
      <c r="X1758" t="s">
        <v>4931</v>
      </c>
      <c r="Y1758">
        <v>1</v>
      </c>
      <c r="Z1758" t="s">
        <v>1132</v>
      </c>
      <c r="AA1758">
        <v>25150</v>
      </c>
      <c r="AB1758">
        <v>0</v>
      </c>
      <c r="AD1758">
        <v>0</v>
      </c>
      <c r="AE1758">
        <v>0</v>
      </c>
      <c r="AG1758">
        <v>25150</v>
      </c>
    </row>
    <row r="1759" spans="1:33" hidden="1" x14ac:dyDescent="0.25">
      <c r="A1759" t="s">
        <v>1723</v>
      </c>
      <c r="B1759" t="s">
        <v>697</v>
      </c>
      <c r="C1759" t="s">
        <v>163</v>
      </c>
      <c r="D1759" t="s">
        <v>1117</v>
      </c>
      <c r="E1759">
        <v>2000</v>
      </c>
      <c r="F1759" t="s">
        <v>697</v>
      </c>
      <c r="G1759" t="s">
        <v>846</v>
      </c>
      <c r="H1759" t="s">
        <v>2445</v>
      </c>
      <c r="I1759" t="s">
        <v>2446</v>
      </c>
      <c r="J1759" t="s">
        <v>1120</v>
      </c>
      <c r="K1759" t="s">
        <v>1121</v>
      </c>
      <c r="L1759" t="s">
        <v>4289</v>
      </c>
      <c r="M1759" t="s">
        <v>697</v>
      </c>
      <c r="N1759" t="s">
        <v>2445</v>
      </c>
      <c r="O1759" t="s">
        <v>2446</v>
      </c>
      <c r="P1759" t="s">
        <v>1002</v>
      </c>
      <c r="Q1759" t="s">
        <v>4932</v>
      </c>
      <c r="R1759">
        <v>2001</v>
      </c>
      <c r="S1759" t="s">
        <v>4154</v>
      </c>
      <c r="T1759" t="s">
        <v>4154</v>
      </c>
      <c r="U1759">
        <v>5.35</v>
      </c>
      <c r="V1759" t="s">
        <v>1126</v>
      </c>
      <c r="W1759" t="s">
        <v>1127</v>
      </c>
      <c r="X1759" t="s">
        <v>4933</v>
      </c>
      <c r="Y1759">
        <v>1</v>
      </c>
      <c r="Z1759" t="s">
        <v>1132</v>
      </c>
      <c r="AA1759">
        <v>25130</v>
      </c>
      <c r="AB1759">
        <v>0</v>
      </c>
      <c r="AD1759">
        <v>0</v>
      </c>
      <c r="AE1759">
        <v>0</v>
      </c>
      <c r="AF1759">
        <v>949931</v>
      </c>
      <c r="AG1759">
        <v>975061</v>
      </c>
    </row>
    <row r="1760" spans="1:33" hidden="1" x14ac:dyDescent="0.25">
      <c r="A1760" t="s">
        <v>1723</v>
      </c>
      <c r="B1760" t="s">
        <v>697</v>
      </c>
      <c r="C1760" t="s">
        <v>163</v>
      </c>
      <c r="D1760" t="s">
        <v>1117</v>
      </c>
      <c r="E1760">
        <v>2000</v>
      </c>
      <c r="F1760" t="s">
        <v>697</v>
      </c>
      <c r="G1760" t="s">
        <v>846</v>
      </c>
      <c r="H1760" t="s">
        <v>2445</v>
      </c>
      <c r="I1760" t="s">
        <v>2446</v>
      </c>
      <c r="J1760" t="s">
        <v>1120</v>
      </c>
      <c r="K1760" t="s">
        <v>1121</v>
      </c>
      <c r="L1760" t="s">
        <v>4289</v>
      </c>
      <c r="M1760" t="s">
        <v>697</v>
      </c>
      <c r="N1760" t="s">
        <v>2445</v>
      </c>
      <c r="O1760" t="s">
        <v>2446</v>
      </c>
      <c r="P1760" t="s">
        <v>1002</v>
      </c>
      <c r="Q1760" t="s">
        <v>4934</v>
      </c>
      <c r="R1760">
        <v>2001</v>
      </c>
      <c r="S1760" t="s">
        <v>4154</v>
      </c>
      <c r="T1760" t="s">
        <v>4154</v>
      </c>
      <c r="U1760">
        <v>5.35</v>
      </c>
      <c r="V1760" t="s">
        <v>1126</v>
      </c>
      <c r="W1760" t="s">
        <v>1127</v>
      </c>
      <c r="X1760" t="s">
        <v>4935</v>
      </c>
      <c r="Y1760">
        <v>1</v>
      </c>
      <c r="Z1760" t="s">
        <v>1132</v>
      </c>
      <c r="AA1760">
        <v>25243</v>
      </c>
      <c r="AB1760">
        <v>0</v>
      </c>
      <c r="AD1760">
        <v>0</v>
      </c>
      <c r="AE1760">
        <v>0</v>
      </c>
      <c r="AG1760">
        <v>25243</v>
      </c>
    </row>
    <row r="1761" spans="1:33" hidden="1" x14ac:dyDescent="0.25">
      <c r="A1761" t="s">
        <v>1723</v>
      </c>
      <c r="B1761" t="s">
        <v>697</v>
      </c>
      <c r="C1761" t="s">
        <v>163</v>
      </c>
      <c r="D1761" t="s">
        <v>1117</v>
      </c>
      <c r="E1761">
        <v>2001</v>
      </c>
      <c r="F1761" t="s">
        <v>694</v>
      </c>
      <c r="G1761" t="s">
        <v>846</v>
      </c>
      <c r="H1761" t="s">
        <v>2445</v>
      </c>
      <c r="I1761" t="s">
        <v>2446</v>
      </c>
      <c r="J1761" t="s">
        <v>1120</v>
      </c>
      <c r="K1761" t="s">
        <v>1121</v>
      </c>
      <c r="L1761" t="s">
        <v>4289</v>
      </c>
      <c r="M1761" t="s">
        <v>694</v>
      </c>
      <c r="N1761" t="s">
        <v>2445</v>
      </c>
      <c r="O1761" t="s">
        <v>2446</v>
      </c>
      <c r="P1761" t="s">
        <v>1002</v>
      </c>
      <c r="Q1761" t="s">
        <v>4936</v>
      </c>
      <c r="R1761">
        <v>2002</v>
      </c>
      <c r="S1761" t="s">
        <v>4937</v>
      </c>
      <c r="T1761" t="s">
        <v>4937</v>
      </c>
      <c r="U1761">
        <v>4.78</v>
      </c>
      <c r="V1761" t="s">
        <v>1126</v>
      </c>
      <c r="W1761" t="s">
        <v>1127</v>
      </c>
      <c r="Y1761">
        <v>1</v>
      </c>
      <c r="AA1761">
        <v>0</v>
      </c>
      <c r="AB1761">
        <v>0</v>
      </c>
      <c r="AD1761">
        <v>0</v>
      </c>
      <c r="AE1761">
        <v>0</v>
      </c>
      <c r="AF1761">
        <v>11779</v>
      </c>
      <c r="AG1761">
        <v>11779</v>
      </c>
    </row>
    <row r="1762" spans="1:33" hidden="1" x14ac:dyDescent="0.25">
      <c r="A1762" t="s">
        <v>1723</v>
      </c>
      <c r="B1762" t="s">
        <v>697</v>
      </c>
      <c r="C1762" t="s">
        <v>163</v>
      </c>
      <c r="D1762" t="s">
        <v>1117</v>
      </c>
      <c r="E1762">
        <v>2001</v>
      </c>
      <c r="F1762" t="s">
        <v>697</v>
      </c>
      <c r="G1762" t="s">
        <v>846</v>
      </c>
      <c r="H1762" t="s">
        <v>2445</v>
      </c>
      <c r="I1762" t="s">
        <v>2446</v>
      </c>
      <c r="J1762" t="s">
        <v>1120</v>
      </c>
      <c r="K1762" t="s">
        <v>1121</v>
      </c>
      <c r="L1762" t="s">
        <v>4918</v>
      </c>
      <c r="M1762" t="s">
        <v>872</v>
      </c>
      <c r="N1762" t="s">
        <v>2445</v>
      </c>
      <c r="O1762" t="s">
        <v>2446</v>
      </c>
      <c r="P1762" t="s">
        <v>1083</v>
      </c>
      <c r="Q1762" t="s">
        <v>4938</v>
      </c>
      <c r="R1762">
        <v>2002</v>
      </c>
      <c r="S1762" t="s">
        <v>2936</v>
      </c>
      <c r="T1762" t="s">
        <v>2936</v>
      </c>
      <c r="U1762">
        <v>6.6</v>
      </c>
      <c r="V1762" t="s">
        <v>1138</v>
      </c>
      <c r="W1762" t="s">
        <v>1153</v>
      </c>
      <c r="Y1762">
        <v>1</v>
      </c>
      <c r="Z1762" t="s">
        <v>1132</v>
      </c>
      <c r="AA1762">
        <v>26327</v>
      </c>
      <c r="AB1762">
        <v>0</v>
      </c>
      <c r="AD1762">
        <v>0</v>
      </c>
      <c r="AE1762">
        <v>0</v>
      </c>
      <c r="AF1762">
        <v>500</v>
      </c>
      <c r="AG1762">
        <v>26827</v>
      </c>
    </row>
    <row r="1763" spans="1:33" hidden="1" x14ac:dyDescent="0.25">
      <c r="A1763" t="s">
        <v>1723</v>
      </c>
      <c r="B1763" t="s">
        <v>697</v>
      </c>
      <c r="C1763" t="s">
        <v>163</v>
      </c>
      <c r="D1763" t="s">
        <v>1117</v>
      </c>
      <c r="E1763">
        <v>2001</v>
      </c>
      <c r="F1763" t="s">
        <v>697</v>
      </c>
      <c r="G1763" t="s">
        <v>846</v>
      </c>
      <c r="H1763" t="s">
        <v>2445</v>
      </c>
      <c r="I1763" t="s">
        <v>2446</v>
      </c>
      <c r="J1763" t="s">
        <v>1120</v>
      </c>
      <c r="K1763" t="s">
        <v>1121</v>
      </c>
      <c r="L1763" t="s">
        <v>4289</v>
      </c>
      <c r="M1763" t="s">
        <v>697</v>
      </c>
      <c r="N1763" t="s">
        <v>2445</v>
      </c>
      <c r="O1763" t="s">
        <v>2446</v>
      </c>
      <c r="P1763" t="s">
        <v>1002</v>
      </c>
      <c r="Q1763" t="s">
        <v>4939</v>
      </c>
      <c r="R1763">
        <v>2002</v>
      </c>
      <c r="S1763" t="s">
        <v>2553</v>
      </c>
      <c r="T1763" t="s">
        <v>2933</v>
      </c>
      <c r="U1763">
        <v>5.88</v>
      </c>
      <c r="V1763" t="s">
        <v>1126</v>
      </c>
      <c r="W1763" t="s">
        <v>1127</v>
      </c>
      <c r="X1763" t="s">
        <v>4940</v>
      </c>
      <c r="Y1763">
        <v>1</v>
      </c>
      <c r="Z1763" t="s">
        <v>1132</v>
      </c>
      <c r="AA1763">
        <v>24832</v>
      </c>
      <c r="AB1763">
        <v>251</v>
      </c>
      <c r="AD1763">
        <v>0</v>
      </c>
      <c r="AE1763">
        <v>0</v>
      </c>
      <c r="AF1763">
        <v>337215</v>
      </c>
      <c r="AG1763">
        <v>362298</v>
      </c>
    </row>
    <row r="1764" spans="1:33" hidden="1" x14ac:dyDescent="0.25">
      <c r="A1764" t="s">
        <v>1723</v>
      </c>
      <c r="B1764" t="s">
        <v>697</v>
      </c>
      <c r="C1764" t="s">
        <v>163</v>
      </c>
      <c r="D1764" t="s">
        <v>1117</v>
      </c>
      <c r="E1764">
        <v>2001</v>
      </c>
      <c r="F1764" t="s">
        <v>697</v>
      </c>
      <c r="G1764" t="s">
        <v>846</v>
      </c>
      <c r="H1764" t="s">
        <v>2445</v>
      </c>
      <c r="I1764" t="s">
        <v>2446</v>
      </c>
      <c r="J1764" t="s">
        <v>1120</v>
      </c>
      <c r="K1764" t="s">
        <v>1121</v>
      </c>
      <c r="L1764" t="s">
        <v>4289</v>
      </c>
      <c r="M1764" t="s">
        <v>697</v>
      </c>
      <c r="N1764" t="s">
        <v>2445</v>
      </c>
      <c r="O1764" t="s">
        <v>2446</v>
      </c>
      <c r="P1764" t="s">
        <v>1002</v>
      </c>
      <c r="Q1764" t="s">
        <v>4941</v>
      </c>
      <c r="R1764">
        <v>2002</v>
      </c>
      <c r="S1764" t="s">
        <v>2553</v>
      </c>
      <c r="T1764" t="s">
        <v>2933</v>
      </c>
      <c r="U1764">
        <v>5.88</v>
      </c>
      <c r="V1764" t="s">
        <v>1126</v>
      </c>
      <c r="W1764" t="s">
        <v>1127</v>
      </c>
      <c r="X1764" t="s">
        <v>4942</v>
      </c>
      <c r="Y1764">
        <v>1</v>
      </c>
      <c r="Z1764" t="s">
        <v>1132</v>
      </c>
      <c r="AA1764">
        <v>25068</v>
      </c>
      <c r="AB1764">
        <v>254</v>
      </c>
      <c r="AD1764">
        <v>0</v>
      </c>
      <c r="AE1764">
        <v>0</v>
      </c>
      <c r="AF1764">
        <v>340429</v>
      </c>
      <c r="AG1764">
        <v>365751</v>
      </c>
    </row>
    <row r="1765" spans="1:33" hidden="1" x14ac:dyDescent="0.25">
      <c r="A1765" t="s">
        <v>1723</v>
      </c>
      <c r="B1765" t="s">
        <v>697</v>
      </c>
      <c r="C1765" t="s">
        <v>163</v>
      </c>
      <c r="D1765" t="s">
        <v>1117</v>
      </c>
      <c r="E1765">
        <v>2001</v>
      </c>
      <c r="F1765" t="s">
        <v>697</v>
      </c>
      <c r="G1765" t="s">
        <v>846</v>
      </c>
      <c r="H1765" t="s">
        <v>2445</v>
      </c>
      <c r="I1765" t="s">
        <v>2446</v>
      </c>
      <c r="J1765" t="s">
        <v>1120</v>
      </c>
      <c r="K1765" t="s">
        <v>1121</v>
      </c>
      <c r="L1765" t="s">
        <v>4289</v>
      </c>
      <c r="M1765" t="s">
        <v>697</v>
      </c>
      <c r="N1765" t="s">
        <v>2445</v>
      </c>
      <c r="O1765" t="s">
        <v>2446</v>
      </c>
      <c r="P1765" t="s">
        <v>1002</v>
      </c>
      <c r="Q1765" t="s">
        <v>4943</v>
      </c>
      <c r="R1765">
        <v>2002</v>
      </c>
      <c r="S1765" t="s">
        <v>2553</v>
      </c>
      <c r="T1765" t="s">
        <v>2933</v>
      </c>
      <c r="U1765">
        <v>5.42</v>
      </c>
      <c r="V1765" t="s">
        <v>1126</v>
      </c>
      <c r="W1765" t="s">
        <v>1127</v>
      </c>
      <c r="X1765" t="s">
        <v>4944</v>
      </c>
      <c r="Y1765">
        <v>1</v>
      </c>
      <c r="Z1765" t="s">
        <v>1132</v>
      </c>
      <c r="AA1765">
        <v>24792</v>
      </c>
      <c r="AB1765">
        <v>251</v>
      </c>
      <c r="AD1765">
        <v>0</v>
      </c>
      <c r="AE1765">
        <v>0</v>
      </c>
      <c r="AF1765">
        <v>415476</v>
      </c>
      <c r="AG1765">
        <v>440519</v>
      </c>
    </row>
    <row r="1766" spans="1:33" hidden="1" x14ac:dyDescent="0.25">
      <c r="A1766" t="s">
        <v>1723</v>
      </c>
      <c r="B1766" t="s">
        <v>697</v>
      </c>
      <c r="C1766" t="s">
        <v>163</v>
      </c>
      <c r="D1766" t="s">
        <v>1117</v>
      </c>
      <c r="E1766">
        <v>2001</v>
      </c>
      <c r="F1766" t="s">
        <v>697</v>
      </c>
      <c r="G1766" t="s">
        <v>846</v>
      </c>
      <c r="H1766" t="s">
        <v>2445</v>
      </c>
      <c r="I1766" t="s">
        <v>2446</v>
      </c>
      <c r="J1766" t="s">
        <v>1120</v>
      </c>
      <c r="K1766" t="s">
        <v>1121</v>
      </c>
      <c r="L1766" t="s">
        <v>4289</v>
      </c>
      <c r="M1766" t="s">
        <v>697</v>
      </c>
      <c r="N1766" t="s">
        <v>2445</v>
      </c>
      <c r="O1766" t="s">
        <v>2446</v>
      </c>
      <c r="P1766" t="s">
        <v>1002</v>
      </c>
      <c r="Q1766" t="s">
        <v>4945</v>
      </c>
      <c r="R1766">
        <v>2002</v>
      </c>
      <c r="S1766" t="s">
        <v>2553</v>
      </c>
      <c r="T1766" t="s">
        <v>2933</v>
      </c>
      <c r="U1766">
        <v>5.42</v>
      </c>
      <c r="V1766" t="s">
        <v>1126</v>
      </c>
      <c r="W1766" t="s">
        <v>1127</v>
      </c>
      <c r="X1766" t="s">
        <v>4946</v>
      </c>
      <c r="Y1766">
        <v>1</v>
      </c>
      <c r="Z1766" t="s">
        <v>1132</v>
      </c>
      <c r="AA1766">
        <v>25250</v>
      </c>
      <c r="AB1766">
        <v>0</v>
      </c>
      <c r="AD1766">
        <v>0</v>
      </c>
      <c r="AE1766">
        <v>0</v>
      </c>
      <c r="AF1766">
        <v>418910</v>
      </c>
      <c r="AG1766">
        <v>444160</v>
      </c>
    </row>
    <row r="1767" spans="1:33" hidden="1" x14ac:dyDescent="0.25">
      <c r="A1767" t="s">
        <v>1723</v>
      </c>
      <c r="B1767" t="s">
        <v>697</v>
      </c>
      <c r="C1767" t="s">
        <v>163</v>
      </c>
      <c r="D1767" t="s">
        <v>1117</v>
      </c>
      <c r="E1767">
        <v>2001</v>
      </c>
      <c r="F1767" t="s">
        <v>697</v>
      </c>
      <c r="G1767" t="s">
        <v>846</v>
      </c>
      <c r="H1767" t="s">
        <v>2445</v>
      </c>
      <c r="I1767" t="s">
        <v>2446</v>
      </c>
      <c r="J1767" t="s">
        <v>1120</v>
      </c>
      <c r="K1767" t="s">
        <v>1121</v>
      </c>
      <c r="L1767" t="s">
        <v>4289</v>
      </c>
      <c r="M1767" t="s">
        <v>697</v>
      </c>
      <c r="N1767" t="s">
        <v>2445</v>
      </c>
      <c r="O1767" t="s">
        <v>2446</v>
      </c>
      <c r="P1767" t="s">
        <v>1002</v>
      </c>
      <c r="Q1767" t="s">
        <v>4947</v>
      </c>
      <c r="R1767">
        <v>2002</v>
      </c>
      <c r="S1767" t="s">
        <v>4948</v>
      </c>
      <c r="T1767" t="s">
        <v>2933</v>
      </c>
      <c r="U1767">
        <v>6.85</v>
      </c>
      <c r="V1767" t="s">
        <v>1126</v>
      </c>
      <c r="W1767" t="s">
        <v>1127</v>
      </c>
      <c r="X1767" t="s">
        <v>4949</v>
      </c>
      <c r="Y1767">
        <v>1</v>
      </c>
      <c r="Z1767" t="s">
        <v>1132</v>
      </c>
      <c r="AA1767">
        <v>25113</v>
      </c>
      <c r="AB1767">
        <v>0</v>
      </c>
      <c r="AD1767">
        <v>0</v>
      </c>
      <c r="AE1767">
        <v>0</v>
      </c>
      <c r="AF1767">
        <v>884148</v>
      </c>
      <c r="AG1767">
        <v>909261</v>
      </c>
    </row>
    <row r="1768" spans="1:33" hidden="1" x14ac:dyDescent="0.25">
      <c r="A1768" t="s">
        <v>1723</v>
      </c>
      <c r="B1768" t="s">
        <v>697</v>
      </c>
      <c r="C1768" t="s">
        <v>163</v>
      </c>
      <c r="D1768" t="s">
        <v>1117</v>
      </c>
      <c r="E1768">
        <v>2001</v>
      </c>
      <c r="F1768" t="s">
        <v>697</v>
      </c>
      <c r="G1768" t="s">
        <v>846</v>
      </c>
      <c r="H1768" t="s">
        <v>2445</v>
      </c>
      <c r="I1768" t="s">
        <v>2446</v>
      </c>
      <c r="J1768" t="s">
        <v>1120</v>
      </c>
      <c r="K1768" t="s">
        <v>1121</v>
      </c>
      <c r="L1768" t="s">
        <v>4289</v>
      </c>
      <c r="M1768" t="s">
        <v>697</v>
      </c>
      <c r="N1768" t="s">
        <v>2445</v>
      </c>
      <c r="O1768" t="s">
        <v>2446</v>
      </c>
      <c r="P1768" t="s">
        <v>1002</v>
      </c>
      <c r="Q1768" t="s">
        <v>4950</v>
      </c>
      <c r="R1768">
        <v>2002</v>
      </c>
      <c r="S1768" t="s">
        <v>2023</v>
      </c>
      <c r="T1768" t="s">
        <v>4951</v>
      </c>
      <c r="U1768">
        <v>5.45</v>
      </c>
      <c r="V1768" t="s">
        <v>1126</v>
      </c>
      <c r="W1768" t="s">
        <v>1127</v>
      </c>
      <c r="X1768" t="s">
        <v>4952</v>
      </c>
      <c r="Y1768">
        <v>1</v>
      </c>
      <c r="Z1768" t="s">
        <v>1132</v>
      </c>
      <c r="AA1768">
        <v>24839</v>
      </c>
      <c r="AB1768">
        <v>508</v>
      </c>
      <c r="AD1768">
        <v>0</v>
      </c>
      <c r="AE1768">
        <v>0</v>
      </c>
      <c r="AF1768">
        <v>1182509</v>
      </c>
      <c r="AG1768">
        <v>1207856</v>
      </c>
    </row>
    <row r="1769" spans="1:33" hidden="1" x14ac:dyDescent="0.25">
      <c r="A1769" t="s">
        <v>1723</v>
      </c>
      <c r="B1769" t="s">
        <v>697</v>
      </c>
      <c r="C1769" t="s">
        <v>163</v>
      </c>
      <c r="D1769" t="s">
        <v>1117</v>
      </c>
      <c r="E1769">
        <v>2001</v>
      </c>
      <c r="F1769" t="s">
        <v>697</v>
      </c>
      <c r="G1769" t="s">
        <v>846</v>
      </c>
      <c r="H1769" t="s">
        <v>2445</v>
      </c>
      <c r="I1769" t="s">
        <v>2446</v>
      </c>
      <c r="J1769" t="s">
        <v>1120</v>
      </c>
      <c r="K1769" t="s">
        <v>1121</v>
      </c>
      <c r="L1769" t="s">
        <v>4289</v>
      </c>
      <c r="M1769" t="s">
        <v>697</v>
      </c>
      <c r="N1769" t="s">
        <v>2445</v>
      </c>
      <c r="O1769" t="s">
        <v>2446</v>
      </c>
      <c r="P1769" t="s">
        <v>1002</v>
      </c>
      <c r="Q1769" t="s">
        <v>4953</v>
      </c>
      <c r="R1769">
        <v>2002</v>
      </c>
      <c r="S1769" t="s">
        <v>2023</v>
      </c>
      <c r="T1769" t="s">
        <v>2933</v>
      </c>
      <c r="U1769">
        <v>6.03</v>
      </c>
      <c r="V1769" t="s">
        <v>1126</v>
      </c>
      <c r="W1769" t="s">
        <v>1127</v>
      </c>
      <c r="X1769" t="s">
        <v>4954</v>
      </c>
      <c r="Y1769">
        <v>1</v>
      </c>
      <c r="Z1769" t="s">
        <v>1132</v>
      </c>
      <c r="AA1769">
        <v>25006</v>
      </c>
      <c r="AB1769">
        <v>253</v>
      </c>
      <c r="AD1769">
        <v>0</v>
      </c>
      <c r="AE1769">
        <v>0</v>
      </c>
      <c r="AF1769">
        <v>1303264</v>
      </c>
      <c r="AG1769">
        <v>1328523</v>
      </c>
    </row>
    <row r="1770" spans="1:33" hidden="1" x14ac:dyDescent="0.25">
      <c r="A1770" t="s">
        <v>1723</v>
      </c>
      <c r="B1770" t="s">
        <v>697</v>
      </c>
      <c r="C1770" t="s">
        <v>163</v>
      </c>
      <c r="D1770" t="s">
        <v>1117</v>
      </c>
      <c r="E1770">
        <v>2001</v>
      </c>
      <c r="F1770" t="s">
        <v>697</v>
      </c>
      <c r="G1770" t="s">
        <v>846</v>
      </c>
      <c r="H1770" t="s">
        <v>2445</v>
      </c>
      <c r="I1770" t="s">
        <v>2446</v>
      </c>
      <c r="J1770" t="s">
        <v>1120</v>
      </c>
      <c r="K1770" t="s">
        <v>1121</v>
      </c>
      <c r="L1770" t="s">
        <v>4289</v>
      </c>
      <c r="M1770" t="s">
        <v>697</v>
      </c>
      <c r="N1770" t="s">
        <v>2445</v>
      </c>
      <c r="O1770" t="s">
        <v>2446</v>
      </c>
      <c r="P1770" t="s">
        <v>1002</v>
      </c>
      <c r="Q1770" t="s">
        <v>4955</v>
      </c>
      <c r="R1770">
        <v>2002</v>
      </c>
      <c r="S1770" t="s">
        <v>2023</v>
      </c>
      <c r="T1770" t="s">
        <v>2933</v>
      </c>
      <c r="U1770">
        <v>6.19</v>
      </c>
      <c r="V1770" t="s">
        <v>1126</v>
      </c>
      <c r="W1770" t="s">
        <v>1127</v>
      </c>
      <c r="X1770" t="s">
        <v>4956</v>
      </c>
      <c r="Y1770">
        <v>1</v>
      </c>
      <c r="Z1770" t="s">
        <v>1132</v>
      </c>
      <c r="AA1770">
        <v>25150</v>
      </c>
      <c r="AB1770">
        <v>0</v>
      </c>
      <c r="AD1770">
        <v>0</v>
      </c>
      <c r="AE1770">
        <v>0</v>
      </c>
      <c r="AF1770">
        <v>1297640</v>
      </c>
      <c r="AG1770">
        <v>1322790</v>
      </c>
    </row>
    <row r="1771" spans="1:33" hidden="1" x14ac:dyDescent="0.25">
      <c r="A1771" t="s">
        <v>1723</v>
      </c>
      <c r="B1771" t="s">
        <v>697</v>
      </c>
      <c r="C1771" t="s">
        <v>163</v>
      </c>
      <c r="D1771" t="s">
        <v>1117</v>
      </c>
      <c r="E1771">
        <v>2001</v>
      </c>
      <c r="F1771" t="s">
        <v>697</v>
      </c>
      <c r="G1771" t="s">
        <v>846</v>
      </c>
      <c r="H1771" t="s">
        <v>2445</v>
      </c>
      <c r="I1771" t="s">
        <v>2446</v>
      </c>
      <c r="J1771" t="s">
        <v>1120</v>
      </c>
      <c r="K1771" t="s">
        <v>1121</v>
      </c>
      <c r="L1771" t="s">
        <v>4289</v>
      </c>
      <c r="M1771" t="s">
        <v>697</v>
      </c>
      <c r="N1771" t="s">
        <v>2445</v>
      </c>
      <c r="O1771" t="s">
        <v>2446</v>
      </c>
      <c r="P1771" t="s">
        <v>1952</v>
      </c>
      <c r="Q1771" t="s">
        <v>4957</v>
      </c>
      <c r="R1771">
        <v>2003</v>
      </c>
      <c r="S1771" t="s">
        <v>2028</v>
      </c>
      <c r="T1771" t="s">
        <v>2028</v>
      </c>
      <c r="U1771">
        <v>35.200000000000003</v>
      </c>
      <c r="V1771" t="s">
        <v>1138</v>
      </c>
      <c r="W1771" t="s">
        <v>1127</v>
      </c>
      <c r="X1771" t="s">
        <v>4958</v>
      </c>
      <c r="Y1771">
        <v>1</v>
      </c>
      <c r="AA1771">
        <v>0</v>
      </c>
      <c r="AB1771">
        <v>0</v>
      </c>
      <c r="AD1771">
        <v>0</v>
      </c>
      <c r="AE1771">
        <v>0</v>
      </c>
      <c r="AF1771">
        <v>10076</v>
      </c>
      <c r="AG1771">
        <v>10076</v>
      </c>
    </row>
    <row r="1772" spans="1:33" hidden="1" x14ac:dyDescent="0.25">
      <c r="A1772" t="s">
        <v>1723</v>
      </c>
      <c r="B1772" t="s">
        <v>697</v>
      </c>
      <c r="C1772" t="s">
        <v>163</v>
      </c>
      <c r="D1772" t="s">
        <v>1117</v>
      </c>
      <c r="E1772">
        <v>2002</v>
      </c>
      <c r="F1772" t="s">
        <v>694</v>
      </c>
      <c r="G1772" t="s">
        <v>846</v>
      </c>
      <c r="H1772" t="s">
        <v>2445</v>
      </c>
      <c r="I1772" t="s">
        <v>2446</v>
      </c>
      <c r="J1772" t="s">
        <v>1120</v>
      </c>
      <c r="K1772" t="s">
        <v>1121</v>
      </c>
      <c r="L1772" t="s">
        <v>4854</v>
      </c>
      <c r="M1772" t="s">
        <v>884</v>
      </c>
      <c r="N1772" t="s">
        <v>2445</v>
      </c>
      <c r="O1772" t="s">
        <v>2446</v>
      </c>
      <c r="P1772" t="s">
        <v>1083</v>
      </c>
      <c r="Q1772" t="s">
        <v>4959</v>
      </c>
      <c r="R1772">
        <v>2003</v>
      </c>
      <c r="S1772" t="s">
        <v>2035</v>
      </c>
      <c r="T1772" t="s">
        <v>2035</v>
      </c>
      <c r="U1772">
        <v>4.0999999999999996</v>
      </c>
      <c r="V1772" t="s">
        <v>1138</v>
      </c>
      <c r="W1772" t="s">
        <v>1127</v>
      </c>
      <c r="Y1772">
        <v>1</v>
      </c>
      <c r="AA1772">
        <v>0</v>
      </c>
      <c r="AB1772">
        <v>0</v>
      </c>
      <c r="AD1772">
        <v>0</v>
      </c>
      <c r="AE1772">
        <v>0</v>
      </c>
      <c r="AF1772">
        <v>52564</v>
      </c>
      <c r="AG1772">
        <v>52564</v>
      </c>
    </row>
    <row r="1773" spans="1:33" hidden="1" x14ac:dyDescent="0.25">
      <c r="A1773" t="s">
        <v>1723</v>
      </c>
      <c r="B1773" t="s">
        <v>697</v>
      </c>
      <c r="C1773" t="s">
        <v>163</v>
      </c>
      <c r="D1773" t="s">
        <v>1117</v>
      </c>
      <c r="E1773">
        <v>2002</v>
      </c>
      <c r="F1773" t="s">
        <v>694</v>
      </c>
      <c r="G1773" t="s">
        <v>846</v>
      </c>
      <c r="H1773" t="s">
        <v>2445</v>
      </c>
      <c r="I1773" t="s">
        <v>2446</v>
      </c>
      <c r="J1773" t="s">
        <v>1120</v>
      </c>
      <c r="K1773" t="s">
        <v>1121</v>
      </c>
      <c r="L1773" t="s">
        <v>4289</v>
      </c>
      <c r="M1773" t="s">
        <v>694</v>
      </c>
      <c r="N1773" t="s">
        <v>2445</v>
      </c>
      <c r="O1773" t="s">
        <v>2446</v>
      </c>
      <c r="P1773" t="s">
        <v>1002</v>
      </c>
      <c r="Q1773" t="s">
        <v>4960</v>
      </c>
      <c r="R1773">
        <v>2003</v>
      </c>
      <c r="S1773" t="s">
        <v>4961</v>
      </c>
      <c r="T1773" t="s">
        <v>2035</v>
      </c>
      <c r="U1773">
        <v>4.0999999999999996</v>
      </c>
      <c r="V1773" t="s">
        <v>1126</v>
      </c>
      <c r="W1773" t="s">
        <v>1127</v>
      </c>
      <c r="Y1773">
        <v>1</v>
      </c>
      <c r="AA1773">
        <v>0</v>
      </c>
      <c r="AB1773">
        <v>0</v>
      </c>
      <c r="AD1773">
        <v>0</v>
      </c>
      <c r="AE1773">
        <v>0</v>
      </c>
      <c r="AF1773">
        <v>344816</v>
      </c>
      <c r="AG1773">
        <v>344816</v>
      </c>
    </row>
    <row r="1774" spans="1:33" hidden="1" x14ac:dyDescent="0.25">
      <c r="A1774" t="s">
        <v>1723</v>
      </c>
      <c r="B1774" t="s">
        <v>697</v>
      </c>
      <c r="C1774" t="s">
        <v>163</v>
      </c>
      <c r="D1774" t="s">
        <v>1117</v>
      </c>
      <c r="E1774">
        <v>2002</v>
      </c>
      <c r="F1774" t="s">
        <v>697</v>
      </c>
      <c r="G1774" t="s">
        <v>846</v>
      </c>
      <c r="H1774" t="s">
        <v>2445</v>
      </c>
      <c r="I1774" t="s">
        <v>2446</v>
      </c>
      <c r="J1774" t="s">
        <v>1120</v>
      </c>
      <c r="K1774" t="s">
        <v>1121</v>
      </c>
      <c r="L1774" t="s">
        <v>4918</v>
      </c>
      <c r="M1774" t="s">
        <v>872</v>
      </c>
      <c r="N1774" t="s">
        <v>2445</v>
      </c>
      <c r="O1774" t="s">
        <v>2446</v>
      </c>
      <c r="P1774" t="s">
        <v>1083</v>
      </c>
      <c r="Q1774" t="s">
        <v>4962</v>
      </c>
      <c r="R1774">
        <v>2003</v>
      </c>
      <c r="S1774" t="s">
        <v>3265</v>
      </c>
      <c r="T1774" t="s">
        <v>3265</v>
      </c>
      <c r="U1774">
        <v>7.21</v>
      </c>
      <c r="V1774" t="s">
        <v>1138</v>
      </c>
      <c r="W1774" t="s">
        <v>1153</v>
      </c>
      <c r="X1774" t="s">
        <v>4963</v>
      </c>
      <c r="Y1774">
        <v>1</v>
      </c>
      <c r="Z1774" t="s">
        <v>1132</v>
      </c>
      <c r="AA1774">
        <v>15202</v>
      </c>
      <c r="AB1774">
        <v>0</v>
      </c>
      <c r="AD1774">
        <v>0</v>
      </c>
      <c r="AE1774">
        <v>0</v>
      </c>
      <c r="AF1774">
        <v>14397</v>
      </c>
      <c r="AG1774">
        <v>29599</v>
      </c>
    </row>
    <row r="1775" spans="1:33" hidden="1" x14ac:dyDescent="0.25">
      <c r="A1775" t="s">
        <v>1723</v>
      </c>
      <c r="B1775" t="s">
        <v>697</v>
      </c>
      <c r="C1775" t="s">
        <v>163</v>
      </c>
      <c r="D1775" t="s">
        <v>1117</v>
      </c>
      <c r="E1775">
        <v>2002</v>
      </c>
      <c r="F1775" t="s">
        <v>697</v>
      </c>
      <c r="G1775" t="s">
        <v>846</v>
      </c>
      <c r="H1775" t="s">
        <v>2445</v>
      </c>
      <c r="I1775" t="s">
        <v>2446</v>
      </c>
      <c r="J1775" t="s">
        <v>1120</v>
      </c>
      <c r="K1775" t="s">
        <v>1121</v>
      </c>
      <c r="L1775" t="s">
        <v>4289</v>
      </c>
      <c r="M1775" t="s">
        <v>697</v>
      </c>
      <c r="N1775" t="s">
        <v>2445</v>
      </c>
      <c r="O1775" t="s">
        <v>2446</v>
      </c>
      <c r="P1775" t="s">
        <v>1952</v>
      </c>
      <c r="Q1775" t="s">
        <v>4964</v>
      </c>
      <c r="R1775">
        <v>2004</v>
      </c>
      <c r="S1775" t="s">
        <v>4965</v>
      </c>
      <c r="T1775" t="s">
        <v>4965</v>
      </c>
      <c r="U1775">
        <v>22.34</v>
      </c>
      <c r="V1775" t="s">
        <v>1138</v>
      </c>
      <c r="W1775" t="s">
        <v>1127</v>
      </c>
      <c r="X1775" t="s">
        <v>4966</v>
      </c>
      <c r="Y1775">
        <v>1</v>
      </c>
      <c r="Z1775" t="s">
        <v>1132</v>
      </c>
      <c r="AA1775">
        <v>4959</v>
      </c>
      <c r="AB1775">
        <v>0</v>
      </c>
      <c r="AD1775">
        <v>0</v>
      </c>
      <c r="AE1775">
        <v>0</v>
      </c>
      <c r="AG1775">
        <v>4959</v>
      </c>
    </row>
    <row r="1776" spans="1:33" hidden="1" x14ac:dyDescent="0.25">
      <c r="A1776" t="s">
        <v>1723</v>
      </c>
      <c r="B1776" t="s">
        <v>697</v>
      </c>
      <c r="C1776" t="s">
        <v>163</v>
      </c>
      <c r="D1776" t="s">
        <v>1117</v>
      </c>
      <c r="E1776">
        <v>2002</v>
      </c>
      <c r="F1776" t="s">
        <v>697</v>
      </c>
      <c r="G1776" t="s">
        <v>846</v>
      </c>
      <c r="H1776" t="s">
        <v>2445</v>
      </c>
      <c r="I1776" t="s">
        <v>2446</v>
      </c>
      <c r="J1776" t="s">
        <v>1120</v>
      </c>
      <c r="K1776" t="s">
        <v>1121</v>
      </c>
      <c r="L1776" t="s">
        <v>4289</v>
      </c>
      <c r="M1776" t="s">
        <v>697</v>
      </c>
      <c r="N1776" t="s">
        <v>2445</v>
      </c>
      <c r="O1776" t="s">
        <v>2446</v>
      </c>
      <c r="P1776" t="s">
        <v>1002</v>
      </c>
      <c r="Q1776" t="s">
        <v>4967</v>
      </c>
      <c r="R1776">
        <v>2003</v>
      </c>
      <c r="S1776" t="s">
        <v>2035</v>
      </c>
      <c r="T1776" t="s">
        <v>4125</v>
      </c>
      <c r="U1776">
        <v>7.09</v>
      </c>
      <c r="V1776" t="s">
        <v>1126</v>
      </c>
      <c r="W1776" t="s">
        <v>1127</v>
      </c>
      <c r="X1776" t="s">
        <v>4968</v>
      </c>
      <c r="Y1776">
        <v>1</v>
      </c>
      <c r="Z1776" t="s">
        <v>1132</v>
      </c>
      <c r="AA1776">
        <v>25178</v>
      </c>
      <c r="AB1776">
        <v>0</v>
      </c>
      <c r="AD1776">
        <v>0</v>
      </c>
      <c r="AE1776">
        <v>0</v>
      </c>
      <c r="AF1776">
        <v>711619</v>
      </c>
      <c r="AG1776">
        <v>736797</v>
      </c>
    </row>
    <row r="1777" spans="1:33" hidden="1" x14ac:dyDescent="0.25">
      <c r="A1777" t="s">
        <v>1723</v>
      </c>
      <c r="B1777" t="s">
        <v>697</v>
      </c>
      <c r="C1777" t="s">
        <v>163</v>
      </c>
      <c r="D1777" t="s">
        <v>1117</v>
      </c>
      <c r="E1777">
        <v>2002</v>
      </c>
      <c r="F1777" t="s">
        <v>697</v>
      </c>
      <c r="G1777" t="s">
        <v>846</v>
      </c>
      <c r="H1777" t="s">
        <v>2445</v>
      </c>
      <c r="I1777" t="s">
        <v>2446</v>
      </c>
      <c r="J1777" t="s">
        <v>1120</v>
      </c>
      <c r="K1777" t="s">
        <v>1121</v>
      </c>
      <c r="L1777" t="s">
        <v>4289</v>
      </c>
      <c r="M1777" t="s">
        <v>697</v>
      </c>
      <c r="N1777" t="s">
        <v>2445</v>
      </c>
      <c r="O1777" t="s">
        <v>2446</v>
      </c>
      <c r="P1777" t="s">
        <v>1002</v>
      </c>
      <c r="Q1777" t="s">
        <v>4969</v>
      </c>
      <c r="R1777">
        <v>2003</v>
      </c>
      <c r="S1777" t="s">
        <v>3270</v>
      </c>
      <c r="T1777" t="s">
        <v>1342</v>
      </c>
      <c r="U1777">
        <v>6.48</v>
      </c>
      <c r="V1777" t="s">
        <v>1126</v>
      </c>
      <c r="W1777" t="s">
        <v>1127</v>
      </c>
      <c r="X1777" t="s">
        <v>4968</v>
      </c>
      <c r="Y1777">
        <v>1</v>
      </c>
      <c r="Z1777" t="s">
        <v>1132</v>
      </c>
      <c r="AA1777">
        <v>25129</v>
      </c>
      <c r="AB1777">
        <v>0</v>
      </c>
      <c r="AD1777">
        <v>0</v>
      </c>
      <c r="AE1777">
        <v>0</v>
      </c>
      <c r="AF1777">
        <v>923829</v>
      </c>
      <c r="AG1777">
        <v>948958</v>
      </c>
    </row>
    <row r="1778" spans="1:33" hidden="1" x14ac:dyDescent="0.25">
      <c r="A1778" t="s">
        <v>1723</v>
      </c>
      <c r="B1778" t="s">
        <v>697</v>
      </c>
      <c r="C1778" t="s">
        <v>163</v>
      </c>
      <c r="D1778" t="s">
        <v>1117</v>
      </c>
      <c r="E1778">
        <v>2002</v>
      </c>
      <c r="F1778" t="s">
        <v>697</v>
      </c>
      <c r="G1778" t="s">
        <v>846</v>
      </c>
      <c r="H1778" t="s">
        <v>2445</v>
      </c>
      <c r="I1778" t="s">
        <v>2446</v>
      </c>
      <c r="J1778" t="s">
        <v>1120</v>
      </c>
      <c r="K1778" t="s">
        <v>1121</v>
      </c>
      <c r="L1778" t="s">
        <v>4289</v>
      </c>
      <c r="M1778" t="s">
        <v>697</v>
      </c>
      <c r="N1778" t="s">
        <v>2445</v>
      </c>
      <c r="O1778" t="s">
        <v>2446</v>
      </c>
      <c r="P1778" t="s">
        <v>1002</v>
      </c>
      <c r="Q1778" t="s">
        <v>4970</v>
      </c>
      <c r="R1778">
        <v>2003</v>
      </c>
      <c r="S1778" t="s">
        <v>3270</v>
      </c>
      <c r="T1778" t="s">
        <v>1342</v>
      </c>
      <c r="U1778">
        <v>5.48</v>
      </c>
      <c r="V1778" t="s">
        <v>1126</v>
      </c>
      <c r="W1778" t="s">
        <v>1127</v>
      </c>
      <c r="X1778" t="s">
        <v>4968</v>
      </c>
      <c r="Y1778">
        <v>1</v>
      </c>
      <c r="Z1778" t="s">
        <v>1132</v>
      </c>
      <c r="AA1778">
        <v>24860</v>
      </c>
      <c r="AB1778">
        <v>252</v>
      </c>
      <c r="AD1778">
        <v>0</v>
      </c>
      <c r="AE1778">
        <v>0</v>
      </c>
      <c r="AF1778">
        <v>915670</v>
      </c>
      <c r="AG1778">
        <v>940782</v>
      </c>
    </row>
    <row r="1779" spans="1:33" hidden="1" x14ac:dyDescent="0.25">
      <c r="A1779" t="s">
        <v>1723</v>
      </c>
      <c r="B1779" t="s">
        <v>697</v>
      </c>
      <c r="C1779" t="s">
        <v>163</v>
      </c>
      <c r="D1779" t="s">
        <v>1117</v>
      </c>
      <c r="E1779">
        <v>2002</v>
      </c>
      <c r="F1779" t="s">
        <v>697</v>
      </c>
      <c r="G1779" t="s">
        <v>846</v>
      </c>
      <c r="H1779" t="s">
        <v>2445</v>
      </c>
      <c r="I1779" t="s">
        <v>2446</v>
      </c>
      <c r="J1779" t="s">
        <v>1120</v>
      </c>
      <c r="K1779" t="s">
        <v>1121</v>
      </c>
      <c r="L1779" t="s">
        <v>4289</v>
      </c>
      <c r="M1779" t="s">
        <v>697</v>
      </c>
      <c r="N1779" t="s">
        <v>2445</v>
      </c>
      <c r="O1779" t="s">
        <v>2446</v>
      </c>
      <c r="P1779" t="s">
        <v>1002</v>
      </c>
      <c r="Q1779" t="s">
        <v>4971</v>
      </c>
      <c r="R1779">
        <v>2003</v>
      </c>
      <c r="S1779" t="s">
        <v>3270</v>
      </c>
      <c r="T1779" t="s">
        <v>1342</v>
      </c>
      <c r="U1779">
        <v>6.44</v>
      </c>
      <c r="V1779" t="s">
        <v>1126</v>
      </c>
      <c r="W1779" t="s">
        <v>1127</v>
      </c>
      <c r="X1779" t="s">
        <v>4968</v>
      </c>
      <c r="Y1779">
        <v>1</v>
      </c>
      <c r="Z1779" t="s">
        <v>1132</v>
      </c>
      <c r="AA1779">
        <v>24981</v>
      </c>
      <c r="AB1779">
        <v>253</v>
      </c>
      <c r="AD1779">
        <v>0</v>
      </c>
      <c r="AE1779">
        <v>0</v>
      </c>
      <c r="AF1779">
        <v>923126</v>
      </c>
      <c r="AG1779">
        <v>948360</v>
      </c>
    </row>
    <row r="1780" spans="1:33" hidden="1" x14ac:dyDescent="0.25">
      <c r="A1780" t="s">
        <v>1723</v>
      </c>
      <c r="B1780" t="s">
        <v>697</v>
      </c>
      <c r="C1780" t="s">
        <v>163</v>
      </c>
      <c r="D1780" t="s">
        <v>1117</v>
      </c>
      <c r="E1780">
        <v>2002</v>
      </c>
      <c r="F1780" t="s">
        <v>697</v>
      </c>
      <c r="G1780" t="s">
        <v>846</v>
      </c>
      <c r="H1780" t="s">
        <v>2445</v>
      </c>
      <c r="I1780" t="s">
        <v>2446</v>
      </c>
      <c r="J1780" t="s">
        <v>1120</v>
      </c>
      <c r="K1780" t="s">
        <v>1121</v>
      </c>
      <c r="L1780" t="s">
        <v>4289</v>
      </c>
      <c r="M1780" t="s">
        <v>697</v>
      </c>
      <c r="N1780" t="s">
        <v>2445</v>
      </c>
      <c r="O1780" t="s">
        <v>2446</v>
      </c>
      <c r="P1780" t="s">
        <v>1002</v>
      </c>
      <c r="Q1780" t="s">
        <v>4972</v>
      </c>
      <c r="R1780">
        <v>2003</v>
      </c>
      <c r="S1780" t="s">
        <v>3270</v>
      </c>
      <c r="T1780" t="s">
        <v>2032</v>
      </c>
      <c r="U1780">
        <v>6.39</v>
      </c>
      <c r="V1780" t="s">
        <v>1126</v>
      </c>
      <c r="W1780" t="s">
        <v>1127</v>
      </c>
      <c r="X1780" t="s">
        <v>4973</v>
      </c>
      <c r="Y1780">
        <v>1</v>
      </c>
      <c r="Z1780" t="s">
        <v>1132</v>
      </c>
      <c r="AA1780">
        <v>25110</v>
      </c>
      <c r="AB1780">
        <v>0</v>
      </c>
      <c r="AD1780">
        <v>0</v>
      </c>
      <c r="AE1780">
        <v>0</v>
      </c>
      <c r="AF1780">
        <v>966593</v>
      </c>
      <c r="AG1780">
        <v>991703</v>
      </c>
    </row>
    <row r="1781" spans="1:33" hidden="1" x14ac:dyDescent="0.25">
      <c r="A1781" t="s">
        <v>1723</v>
      </c>
      <c r="B1781" t="s">
        <v>697</v>
      </c>
      <c r="C1781" t="s">
        <v>163</v>
      </c>
      <c r="D1781" t="s">
        <v>1117</v>
      </c>
      <c r="E1781">
        <v>2002</v>
      </c>
      <c r="F1781" t="s">
        <v>697</v>
      </c>
      <c r="G1781" t="s">
        <v>846</v>
      </c>
      <c r="H1781" t="s">
        <v>2445</v>
      </c>
      <c r="I1781" t="s">
        <v>2446</v>
      </c>
      <c r="J1781" t="s">
        <v>1120</v>
      </c>
      <c r="K1781" t="s">
        <v>1121</v>
      </c>
      <c r="L1781" t="s">
        <v>4289</v>
      </c>
      <c r="M1781" t="s">
        <v>697</v>
      </c>
      <c r="N1781" t="s">
        <v>2445</v>
      </c>
      <c r="O1781" t="s">
        <v>2446</v>
      </c>
      <c r="P1781" t="s">
        <v>1002</v>
      </c>
      <c r="Q1781" t="s">
        <v>4974</v>
      </c>
      <c r="R1781">
        <v>2003</v>
      </c>
      <c r="S1781" t="s">
        <v>3270</v>
      </c>
      <c r="T1781" t="s">
        <v>2032</v>
      </c>
      <c r="U1781">
        <v>6.39</v>
      </c>
      <c r="V1781" t="s">
        <v>1126</v>
      </c>
      <c r="W1781" t="s">
        <v>1127</v>
      </c>
      <c r="X1781" t="s">
        <v>4968</v>
      </c>
      <c r="Y1781">
        <v>1</v>
      </c>
      <c r="Z1781" t="s">
        <v>1132</v>
      </c>
      <c r="AA1781">
        <v>25061</v>
      </c>
      <c r="AB1781">
        <v>0</v>
      </c>
      <c r="AD1781">
        <v>0</v>
      </c>
      <c r="AE1781">
        <v>0</v>
      </c>
      <c r="AF1781">
        <v>996593</v>
      </c>
      <c r="AG1781">
        <v>1021654</v>
      </c>
    </row>
    <row r="1782" spans="1:33" hidden="1" x14ac:dyDescent="0.25">
      <c r="A1782" t="s">
        <v>1723</v>
      </c>
      <c r="B1782" t="s">
        <v>697</v>
      </c>
      <c r="C1782" t="s">
        <v>163</v>
      </c>
      <c r="D1782" t="s">
        <v>1117</v>
      </c>
      <c r="E1782">
        <v>2002</v>
      </c>
      <c r="F1782" t="s">
        <v>697</v>
      </c>
      <c r="G1782" t="s">
        <v>846</v>
      </c>
      <c r="H1782" t="s">
        <v>2445</v>
      </c>
      <c r="I1782" t="s">
        <v>2446</v>
      </c>
      <c r="J1782" t="s">
        <v>1120</v>
      </c>
      <c r="K1782" t="s">
        <v>1121</v>
      </c>
      <c r="L1782" t="s">
        <v>4289</v>
      </c>
      <c r="M1782" t="s">
        <v>697</v>
      </c>
      <c r="N1782" t="s">
        <v>2445</v>
      </c>
      <c r="O1782" t="s">
        <v>2446</v>
      </c>
      <c r="P1782" t="s">
        <v>1002</v>
      </c>
      <c r="Q1782" t="s">
        <v>4975</v>
      </c>
      <c r="R1782">
        <v>2003</v>
      </c>
      <c r="S1782" t="s">
        <v>3270</v>
      </c>
      <c r="T1782" t="s">
        <v>2032</v>
      </c>
      <c r="U1782">
        <v>6.35</v>
      </c>
      <c r="V1782" t="s">
        <v>1126</v>
      </c>
      <c r="W1782" t="s">
        <v>1127</v>
      </c>
      <c r="X1782" t="s">
        <v>4968</v>
      </c>
      <c r="Y1782">
        <v>1</v>
      </c>
      <c r="Z1782" t="s">
        <v>1132</v>
      </c>
      <c r="AA1782">
        <v>24774</v>
      </c>
      <c r="AB1782">
        <v>388</v>
      </c>
      <c r="AD1782">
        <v>0</v>
      </c>
      <c r="AE1782">
        <v>0</v>
      </c>
      <c r="AF1782">
        <v>954143</v>
      </c>
      <c r="AG1782">
        <v>979305</v>
      </c>
    </row>
    <row r="1783" spans="1:33" hidden="1" x14ac:dyDescent="0.25">
      <c r="A1783" t="s">
        <v>1723</v>
      </c>
      <c r="B1783" t="s">
        <v>697</v>
      </c>
      <c r="C1783" t="s">
        <v>163</v>
      </c>
      <c r="D1783" t="s">
        <v>1117</v>
      </c>
      <c r="E1783">
        <v>2002</v>
      </c>
      <c r="F1783" t="s">
        <v>697</v>
      </c>
      <c r="G1783" t="s">
        <v>846</v>
      </c>
      <c r="H1783" t="s">
        <v>2445</v>
      </c>
      <c r="I1783" t="s">
        <v>2446</v>
      </c>
      <c r="J1783" t="s">
        <v>1120</v>
      </c>
      <c r="K1783" t="s">
        <v>1121</v>
      </c>
      <c r="L1783" t="s">
        <v>4289</v>
      </c>
      <c r="M1783" t="s">
        <v>697</v>
      </c>
      <c r="N1783" t="s">
        <v>2445</v>
      </c>
      <c r="O1783" t="s">
        <v>2446</v>
      </c>
      <c r="P1783" t="s">
        <v>1002</v>
      </c>
      <c r="Q1783" t="s">
        <v>4976</v>
      </c>
      <c r="R1783">
        <v>2003</v>
      </c>
      <c r="S1783" t="s">
        <v>3270</v>
      </c>
      <c r="T1783" t="s">
        <v>2032</v>
      </c>
      <c r="U1783">
        <v>6.35</v>
      </c>
      <c r="V1783" t="s">
        <v>1126</v>
      </c>
      <c r="W1783" t="s">
        <v>1127</v>
      </c>
      <c r="X1783" t="s">
        <v>4968</v>
      </c>
      <c r="Y1783">
        <v>1</v>
      </c>
      <c r="Z1783" t="s">
        <v>1132</v>
      </c>
      <c r="AA1783">
        <v>24921</v>
      </c>
      <c r="AB1783">
        <v>252</v>
      </c>
      <c r="AD1783">
        <v>0</v>
      </c>
      <c r="AE1783">
        <v>0</v>
      </c>
      <c r="AF1783">
        <v>954143</v>
      </c>
      <c r="AG1783">
        <v>979316</v>
      </c>
    </row>
    <row r="1784" spans="1:33" hidden="1" x14ac:dyDescent="0.25">
      <c r="A1784" t="s">
        <v>1723</v>
      </c>
      <c r="B1784" t="s">
        <v>697</v>
      </c>
      <c r="C1784" t="s">
        <v>163</v>
      </c>
      <c r="D1784" t="s">
        <v>1117</v>
      </c>
      <c r="E1784">
        <v>2002</v>
      </c>
      <c r="F1784" t="s">
        <v>697</v>
      </c>
      <c r="G1784" t="s">
        <v>846</v>
      </c>
      <c r="H1784" t="s">
        <v>2445</v>
      </c>
      <c r="I1784" t="s">
        <v>2446</v>
      </c>
      <c r="J1784" t="s">
        <v>1120</v>
      </c>
      <c r="K1784" t="s">
        <v>1121</v>
      </c>
      <c r="L1784" t="s">
        <v>4289</v>
      </c>
      <c r="M1784" t="s">
        <v>697</v>
      </c>
      <c r="N1784" t="s">
        <v>2445</v>
      </c>
      <c r="O1784" t="s">
        <v>2446</v>
      </c>
      <c r="P1784" t="s">
        <v>1952</v>
      </c>
      <c r="Q1784" t="s">
        <v>4977</v>
      </c>
      <c r="R1784">
        <v>2004</v>
      </c>
      <c r="S1784" t="s">
        <v>4978</v>
      </c>
      <c r="T1784" t="s">
        <v>4978</v>
      </c>
      <c r="U1784">
        <v>22.34</v>
      </c>
      <c r="V1784" t="s">
        <v>1138</v>
      </c>
      <c r="W1784" t="s">
        <v>1127</v>
      </c>
      <c r="X1784" t="s">
        <v>4979</v>
      </c>
      <c r="Y1784">
        <v>1</v>
      </c>
      <c r="Z1784" t="s">
        <v>1132</v>
      </c>
      <c r="AA1784">
        <v>4946</v>
      </c>
      <c r="AB1784">
        <v>0</v>
      </c>
      <c r="AD1784">
        <v>0</v>
      </c>
      <c r="AE1784">
        <v>0</v>
      </c>
      <c r="AG1784">
        <v>4946</v>
      </c>
    </row>
    <row r="1785" spans="1:33" hidden="1" x14ac:dyDescent="0.25">
      <c r="A1785" t="s">
        <v>1723</v>
      </c>
      <c r="B1785" t="s">
        <v>697</v>
      </c>
      <c r="C1785" t="s">
        <v>163</v>
      </c>
      <c r="D1785" t="s">
        <v>1117</v>
      </c>
      <c r="E1785">
        <v>2003</v>
      </c>
      <c r="F1785" t="s">
        <v>694</v>
      </c>
      <c r="G1785" t="s">
        <v>846</v>
      </c>
      <c r="H1785" t="s">
        <v>2445</v>
      </c>
      <c r="I1785" t="s">
        <v>2446</v>
      </c>
      <c r="J1785" t="s">
        <v>1120</v>
      </c>
      <c r="K1785" t="s">
        <v>1121</v>
      </c>
      <c r="L1785" t="s">
        <v>4289</v>
      </c>
      <c r="M1785" t="s">
        <v>694</v>
      </c>
      <c r="N1785" t="s">
        <v>2445</v>
      </c>
      <c r="O1785" t="s">
        <v>2446</v>
      </c>
      <c r="P1785" t="s">
        <v>1002</v>
      </c>
      <c r="Q1785" t="s">
        <v>4980</v>
      </c>
      <c r="R1785">
        <v>2004</v>
      </c>
      <c r="S1785" t="s">
        <v>3935</v>
      </c>
      <c r="T1785" t="s">
        <v>3935</v>
      </c>
      <c r="U1785">
        <v>5.08</v>
      </c>
      <c r="V1785" t="s">
        <v>1126</v>
      </c>
      <c r="W1785" t="s">
        <v>1127</v>
      </c>
      <c r="X1785" t="s">
        <v>4981</v>
      </c>
      <c r="Y1785">
        <v>1</v>
      </c>
      <c r="AA1785">
        <v>0</v>
      </c>
      <c r="AB1785">
        <v>0</v>
      </c>
      <c r="AD1785">
        <v>0</v>
      </c>
      <c r="AE1785">
        <v>0</v>
      </c>
      <c r="AF1785">
        <v>50834</v>
      </c>
      <c r="AG1785">
        <v>50834</v>
      </c>
    </row>
    <row r="1786" spans="1:33" hidden="1" x14ac:dyDescent="0.25">
      <c r="A1786" t="s">
        <v>1723</v>
      </c>
      <c r="B1786" t="s">
        <v>697</v>
      </c>
      <c r="C1786" t="s">
        <v>163</v>
      </c>
      <c r="D1786" t="s">
        <v>1117</v>
      </c>
      <c r="E1786">
        <v>2003</v>
      </c>
      <c r="F1786" t="s">
        <v>697</v>
      </c>
      <c r="G1786" t="s">
        <v>846</v>
      </c>
      <c r="H1786" t="s">
        <v>2445</v>
      </c>
      <c r="I1786" t="s">
        <v>2446</v>
      </c>
      <c r="J1786" t="s">
        <v>1120</v>
      </c>
      <c r="K1786" t="s">
        <v>1121</v>
      </c>
      <c r="L1786" t="s">
        <v>4918</v>
      </c>
      <c r="M1786" t="s">
        <v>872</v>
      </c>
      <c r="N1786" t="s">
        <v>2445</v>
      </c>
      <c r="O1786" t="s">
        <v>2446</v>
      </c>
      <c r="P1786" t="s">
        <v>1083</v>
      </c>
      <c r="Q1786" t="s">
        <v>4982</v>
      </c>
      <c r="R1786">
        <v>2004</v>
      </c>
      <c r="S1786" t="s">
        <v>2953</v>
      </c>
      <c r="T1786" t="s">
        <v>2953</v>
      </c>
      <c r="U1786">
        <v>5.3</v>
      </c>
      <c r="V1786" t="s">
        <v>1138</v>
      </c>
      <c r="W1786" t="s">
        <v>1153</v>
      </c>
      <c r="X1786" t="s">
        <v>4983</v>
      </c>
      <c r="Y1786">
        <v>1</v>
      </c>
      <c r="Z1786" t="s">
        <v>1132</v>
      </c>
      <c r="AA1786">
        <v>14940</v>
      </c>
      <c r="AB1786">
        <v>152</v>
      </c>
      <c r="AD1786">
        <v>0</v>
      </c>
      <c r="AE1786">
        <v>0</v>
      </c>
      <c r="AF1786">
        <v>13536</v>
      </c>
      <c r="AG1786">
        <v>28628</v>
      </c>
    </row>
    <row r="1787" spans="1:33" hidden="1" x14ac:dyDescent="0.25">
      <c r="A1787" t="s">
        <v>1723</v>
      </c>
      <c r="B1787" t="s">
        <v>697</v>
      </c>
      <c r="C1787" t="s">
        <v>163</v>
      </c>
      <c r="D1787" t="s">
        <v>1117</v>
      </c>
      <c r="E1787">
        <v>2003</v>
      </c>
      <c r="F1787" t="s">
        <v>697</v>
      </c>
      <c r="G1787" t="s">
        <v>846</v>
      </c>
      <c r="H1787" t="s">
        <v>2445</v>
      </c>
      <c r="I1787" t="s">
        <v>2446</v>
      </c>
      <c r="J1787" t="s">
        <v>1120</v>
      </c>
      <c r="K1787" t="s">
        <v>1121</v>
      </c>
      <c r="L1787" t="s">
        <v>4289</v>
      </c>
      <c r="M1787" t="s">
        <v>697</v>
      </c>
      <c r="N1787" t="s">
        <v>2445</v>
      </c>
      <c r="O1787" t="s">
        <v>2446</v>
      </c>
      <c r="P1787" t="s">
        <v>1952</v>
      </c>
      <c r="Q1787" t="s">
        <v>4984</v>
      </c>
      <c r="R1787">
        <v>2005</v>
      </c>
      <c r="S1787" t="s">
        <v>4985</v>
      </c>
      <c r="T1787" t="s">
        <v>4985</v>
      </c>
      <c r="U1787">
        <v>18.989999999999998</v>
      </c>
      <c r="V1787" t="s">
        <v>1138</v>
      </c>
      <c r="W1787" t="s">
        <v>1127</v>
      </c>
      <c r="X1787" t="s">
        <v>4986</v>
      </c>
      <c r="Y1787">
        <v>1</v>
      </c>
      <c r="Z1787" t="s">
        <v>1132</v>
      </c>
      <c r="AA1787">
        <v>4873</v>
      </c>
      <c r="AB1787">
        <v>62</v>
      </c>
      <c r="AD1787">
        <v>0</v>
      </c>
      <c r="AE1787">
        <v>0</v>
      </c>
      <c r="AF1787">
        <v>9515</v>
      </c>
      <c r="AG1787">
        <v>14450</v>
      </c>
    </row>
    <row r="1788" spans="1:33" hidden="1" x14ac:dyDescent="0.25">
      <c r="A1788" t="s">
        <v>1723</v>
      </c>
      <c r="B1788" t="s">
        <v>697</v>
      </c>
      <c r="C1788" t="s">
        <v>163</v>
      </c>
      <c r="D1788" t="s">
        <v>1117</v>
      </c>
      <c r="E1788">
        <v>2003</v>
      </c>
      <c r="F1788" t="s">
        <v>697</v>
      </c>
      <c r="G1788" t="s">
        <v>846</v>
      </c>
      <c r="H1788" t="s">
        <v>2445</v>
      </c>
      <c r="I1788" t="s">
        <v>2446</v>
      </c>
      <c r="J1788" t="s">
        <v>1120</v>
      </c>
      <c r="K1788" t="s">
        <v>1121</v>
      </c>
      <c r="L1788" t="s">
        <v>4289</v>
      </c>
      <c r="M1788" t="s">
        <v>697</v>
      </c>
      <c r="N1788" t="s">
        <v>2445</v>
      </c>
      <c r="O1788" t="s">
        <v>2446</v>
      </c>
      <c r="P1788" t="s">
        <v>1952</v>
      </c>
      <c r="Q1788" t="s">
        <v>4987</v>
      </c>
      <c r="R1788">
        <v>2005</v>
      </c>
      <c r="S1788" t="s">
        <v>4985</v>
      </c>
      <c r="T1788" t="s">
        <v>4985</v>
      </c>
      <c r="U1788">
        <v>18.399999999999999</v>
      </c>
      <c r="V1788" t="s">
        <v>1138</v>
      </c>
      <c r="W1788" t="s">
        <v>1127</v>
      </c>
      <c r="X1788" t="s">
        <v>4988</v>
      </c>
      <c r="Y1788">
        <v>1</v>
      </c>
      <c r="Z1788" t="s">
        <v>1132</v>
      </c>
      <c r="AA1788">
        <v>4891</v>
      </c>
      <c r="AB1788">
        <v>54</v>
      </c>
      <c r="AD1788">
        <v>0</v>
      </c>
      <c r="AE1788">
        <v>0</v>
      </c>
      <c r="AF1788">
        <v>8982</v>
      </c>
      <c r="AG1788">
        <v>13927</v>
      </c>
    </row>
    <row r="1789" spans="1:33" hidden="1" x14ac:dyDescent="0.25">
      <c r="A1789" t="s">
        <v>1723</v>
      </c>
      <c r="B1789" t="s">
        <v>697</v>
      </c>
      <c r="C1789" t="s">
        <v>163</v>
      </c>
      <c r="D1789" t="s">
        <v>1117</v>
      </c>
      <c r="E1789">
        <v>2003</v>
      </c>
      <c r="F1789" t="s">
        <v>697</v>
      </c>
      <c r="G1789" t="s">
        <v>846</v>
      </c>
      <c r="H1789" t="s">
        <v>2445</v>
      </c>
      <c r="I1789" t="s">
        <v>2446</v>
      </c>
      <c r="J1789" t="s">
        <v>1120</v>
      </c>
      <c r="K1789" t="s">
        <v>1121</v>
      </c>
      <c r="L1789" t="s">
        <v>4289</v>
      </c>
      <c r="M1789" t="s">
        <v>697</v>
      </c>
      <c r="N1789" t="s">
        <v>2445</v>
      </c>
      <c r="O1789" t="s">
        <v>2446</v>
      </c>
      <c r="P1789" t="s">
        <v>1002</v>
      </c>
      <c r="Q1789" t="s">
        <v>4989</v>
      </c>
      <c r="R1789">
        <v>2004</v>
      </c>
      <c r="S1789" t="s">
        <v>2420</v>
      </c>
      <c r="T1789" t="s">
        <v>4990</v>
      </c>
      <c r="U1789">
        <v>4.8600000000000003</v>
      </c>
      <c r="V1789" t="s">
        <v>1126</v>
      </c>
      <c r="W1789" t="s">
        <v>1127</v>
      </c>
      <c r="X1789" t="s">
        <v>4991</v>
      </c>
      <c r="Y1789">
        <v>1</v>
      </c>
      <c r="Z1789" t="s">
        <v>1132</v>
      </c>
      <c r="AA1789">
        <v>24904</v>
      </c>
      <c r="AB1789">
        <v>126</v>
      </c>
      <c r="AD1789">
        <v>0</v>
      </c>
      <c r="AE1789">
        <v>0</v>
      </c>
      <c r="AF1789">
        <v>1399401</v>
      </c>
      <c r="AG1789">
        <v>1424431</v>
      </c>
    </row>
    <row r="1790" spans="1:33" hidden="1" x14ac:dyDescent="0.25">
      <c r="A1790" t="s">
        <v>1723</v>
      </c>
      <c r="B1790" t="s">
        <v>697</v>
      </c>
      <c r="C1790" t="s">
        <v>163</v>
      </c>
      <c r="D1790" t="s">
        <v>1117</v>
      </c>
      <c r="E1790">
        <v>2003</v>
      </c>
      <c r="F1790" t="s">
        <v>697</v>
      </c>
      <c r="G1790" t="s">
        <v>846</v>
      </c>
      <c r="H1790" t="s">
        <v>2445</v>
      </c>
      <c r="I1790" t="s">
        <v>2446</v>
      </c>
      <c r="J1790" t="s">
        <v>1120</v>
      </c>
      <c r="K1790" t="s">
        <v>1121</v>
      </c>
      <c r="L1790" t="s">
        <v>4289</v>
      </c>
      <c r="M1790" t="s">
        <v>697</v>
      </c>
      <c r="N1790" t="s">
        <v>2445</v>
      </c>
      <c r="O1790" t="s">
        <v>2446</v>
      </c>
      <c r="P1790" t="s">
        <v>1002</v>
      </c>
      <c r="Q1790" t="s">
        <v>4992</v>
      </c>
      <c r="R1790">
        <v>2004</v>
      </c>
      <c r="S1790" t="s">
        <v>2420</v>
      </c>
      <c r="T1790" t="s">
        <v>4990</v>
      </c>
      <c r="U1790">
        <v>5.91</v>
      </c>
      <c r="V1790" t="s">
        <v>1126</v>
      </c>
      <c r="W1790" t="s">
        <v>1127</v>
      </c>
      <c r="X1790" t="s">
        <v>4993</v>
      </c>
      <c r="Y1790">
        <v>1</v>
      </c>
      <c r="Z1790" t="s">
        <v>1132</v>
      </c>
      <c r="AA1790">
        <v>24992</v>
      </c>
      <c r="AB1790">
        <v>0</v>
      </c>
      <c r="AD1790">
        <v>0</v>
      </c>
      <c r="AE1790">
        <v>0</v>
      </c>
      <c r="AF1790">
        <v>1139632</v>
      </c>
      <c r="AG1790">
        <v>1164624</v>
      </c>
    </row>
    <row r="1791" spans="1:33" hidden="1" x14ac:dyDescent="0.25">
      <c r="A1791" t="s">
        <v>1723</v>
      </c>
      <c r="B1791" t="s">
        <v>697</v>
      </c>
      <c r="C1791" t="s">
        <v>163</v>
      </c>
      <c r="D1791" t="s">
        <v>1117</v>
      </c>
      <c r="E1791">
        <v>2003</v>
      </c>
      <c r="F1791" t="s">
        <v>697</v>
      </c>
      <c r="G1791" t="s">
        <v>846</v>
      </c>
      <c r="H1791" t="s">
        <v>2445</v>
      </c>
      <c r="I1791" t="s">
        <v>2446</v>
      </c>
      <c r="J1791" t="s">
        <v>1120</v>
      </c>
      <c r="K1791" t="s">
        <v>1121</v>
      </c>
      <c r="L1791" t="s">
        <v>4289</v>
      </c>
      <c r="M1791" t="s">
        <v>697</v>
      </c>
      <c r="N1791" t="s">
        <v>2445</v>
      </c>
      <c r="O1791" t="s">
        <v>2446</v>
      </c>
      <c r="P1791" t="s">
        <v>1002</v>
      </c>
      <c r="Q1791" t="s">
        <v>4994</v>
      </c>
      <c r="R1791">
        <v>2004</v>
      </c>
      <c r="S1791" t="s">
        <v>2420</v>
      </c>
      <c r="T1791" t="s">
        <v>4990</v>
      </c>
      <c r="U1791">
        <v>5.9</v>
      </c>
      <c r="V1791" t="s">
        <v>1126</v>
      </c>
      <c r="W1791" t="s">
        <v>1127</v>
      </c>
      <c r="X1791" t="s">
        <v>4993</v>
      </c>
      <c r="Y1791">
        <v>1</v>
      </c>
      <c r="Z1791" t="s">
        <v>1132</v>
      </c>
      <c r="AA1791">
        <v>24714</v>
      </c>
      <c r="AB1791">
        <v>0</v>
      </c>
      <c r="AD1791">
        <v>0</v>
      </c>
      <c r="AE1791">
        <v>0</v>
      </c>
      <c r="AF1791">
        <v>1303487</v>
      </c>
      <c r="AG1791">
        <v>1328201</v>
      </c>
    </row>
    <row r="1792" spans="1:33" hidden="1" x14ac:dyDescent="0.25">
      <c r="A1792" t="s">
        <v>1723</v>
      </c>
      <c r="B1792" t="s">
        <v>697</v>
      </c>
      <c r="C1792" t="s">
        <v>163</v>
      </c>
      <c r="D1792" t="s">
        <v>1117</v>
      </c>
      <c r="E1792">
        <v>2003</v>
      </c>
      <c r="F1792" t="s">
        <v>697</v>
      </c>
      <c r="G1792" t="s">
        <v>846</v>
      </c>
      <c r="H1792" t="s">
        <v>2445</v>
      </c>
      <c r="I1792" t="s">
        <v>2446</v>
      </c>
      <c r="J1792" t="s">
        <v>1120</v>
      </c>
      <c r="K1792" t="s">
        <v>1121</v>
      </c>
      <c r="L1792" t="s">
        <v>4289</v>
      </c>
      <c r="M1792" t="s">
        <v>697</v>
      </c>
      <c r="N1792" t="s">
        <v>2445</v>
      </c>
      <c r="O1792" t="s">
        <v>2446</v>
      </c>
      <c r="P1792" t="s">
        <v>1002</v>
      </c>
      <c r="Q1792" t="s">
        <v>4995</v>
      </c>
      <c r="R1792">
        <v>2004</v>
      </c>
      <c r="S1792" t="s">
        <v>3285</v>
      </c>
      <c r="T1792" t="s">
        <v>2057</v>
      </c>
      <c r="U1792">
        <v>5.17</v>
      </c>
      <c r="V1792" t="s">
        <v>1126</v>
      </c>
      <c r="W1792" t="s">
        <v>1127</v>
      </c>
      <c r="X1792" t="s">
        <v>4996</v>
      </c>
      <c r="Y1792">
        <v>1</v>
      </c>
      <c r="Z1792" t="s">
        <v>1132</v>
      </c>
      <c r="AA1792">
        <v>24981</v>
      </c>
      <c r="AB1792">
        <v>126</v>
      </c>
      <c r="AD1792">
        <v>0</v>
      </c>
      <c r="AE1792">
        <v>0</v>
      </c>
      <c r="AF1792">
        <v>731814</v>
      </c>
      <c r="AG1792">
        <v>756921</v>
      </c>
    </row>
    <row r="1793" spans="1:33" hidden="1" x14ac:dyDescent="0.25">
      <c r="A1793" t="s">
        <v>1723</v>
      </c>
      <c r="B1793" t="s">
        <v>697</v>
      </c>
      <c r="C1793" t="s">
        <v>163</v>
      </c>
      <c r="D1793" t="s">
        <v>1117</v>
      </c>
      <c r="E1793">
        <v>2003</v>
      </c>
      <c r="F1793" t="s">
        <v>697</v>
      </c>
      <c r="G1793" t="s">
        <v>846</v>
      </c>
      <c r="H1793" t="s">
        <v>2445</v>
      </c>
      <c r="I1793" t="s">
        <v>2446</v>
      </c>
      <c r="J1793" t="s">
        <v>1120</v>
      </c>
      <c r="K1793" t="s">
        <v>1121</v>
      </c>
      <c r="L1793" t="s">
        <v>4289</v>
      </c>
      <c r="M1793" t="s">
        <v>697</v>
      </c>
      <c r="N1793" t="s">
        <v>2445</v>
      </c>
      <c r="O1793" t="s">
        <v>2446</v>
      </c>
      <c r="P1793" t="s">
        <v>1002</v>
      </c>
      <c r="Q1793" t="s">
        <v>4997</v>
      </c>
      <c r="R1793">
        <v>2004</v>
      </c>
      <c r="S1793" t="s">
        <v>2953</v>
      </c>
      <c r="T1793" t="s">
        <v>2057</v>
      </c>
      <c r="U1793">
        <v>5.25</v>
      </c>
      <c r="V1793" t="s">
        <v>1126</v>
      </c>
      <c r="W1793" t="s">
        <v>1127</v>
      </c>
      <c r="X1793" t="s">
        <v>4998</v>
      </c>
      <c r="Y1793">
        <v>1</v>
      </c>
      <c r="Z1793" t="s">
        <v>1132</v>
      </c>
      <c r="AA1793">
        <v>25025</v>
      </c>
      <c r="AB1793">
        <v>0</v>
      </c>
      <c r="AD1793">
        <v>0</v>
      </c>
      <c r="AE1793">
        <v>0</v>
      </c>
      <c r="AF1793">
        <v>1167547</v>
      </c>
      <c r="AG1793">
        <v>1192572</v>
      </c>
    </row>
    <row r="1794" spans="1:33" hidden="1" x14ac:dyDescent="0.25">
      <c r="A1794" t="s">
        <v>1723</v>
      </c>
      <c r="B1794" t="s">
        <v>697</v>
      </c>
      <c r="C1794" t="s">
        <v>163</v>
      </c>
      <c r="D1794" t="s">
        <v>1117</v>
      </c>
      <c r="E1794">
        <v>2003</v>
      </c>
      <c r="F1794" t="s">
        <v>697</v>
      </c>
      <c r="G1794" t="s">
        <v>846</v>
      </c>
      <c r="H1794" t="s">
        <v>2445</v>
      </c>
      <c r="I1794" t="s">
        <v>2446</v>
      </c>
      <c r="J1794" t="s">
        <v>1120</v>
      </c>
      <c r="K1794" t="s">
        <v>1121</v>
      </c>
      <c r="L1794" t="s">
        <v>4289</v>
      </c>
      <c r="M1794" t="s">
        <v>697</v>
      </c>
      <c r="N1794" t="s">
        <v>2445</v>
      </c>
      <c r="O1794" t="s">
        <v>2446</v>
      </c>
      <c r="P1794" t="s">
        <v>1002</v>
      </c>
      <c r="Q1794" t="s">
        <v>4999</v>
      </c>
      <c r="R1794">
        <v>2004</v>
      </c>
      <c r="S1794" t="s">
        <v>3285</v>
      </c>
      <c r="T1794" t="s">
        <v>2057</v>
      </c>
      <c r="U1794">
        <v>4.74</v>
      </c>
      <c r="V1794" t="s">
        <v>1126</v>
      </c>
      <c r="W1794" t="s">
        <v>1127</v>
      </c>
      <c r="X1794" t="s">
        <v>5000</v>
      </c>
      <c r="Y1794">
        <v>1</v>
      </c>
      <c r="Z1794" t="s">
        <v>1132</v>
      </c>
      <c r="AA1794">
        <v>25076</v>
      </c>
      <c r="AB1794">
        <v>0</v>
      </c>
      <c r="AD1794">
        <v>0</v>
      </c>
      <c r="AE1794">
        <v>0</v>
      </c>
      <c r="AF1794">
        <v>730109</v>
      </c>
      <c r="AG1794">
        <v>755185</v>
      </c>
    </row>
    <row r="1795" spans="1:33" hidden="1" x14ac:dyDescent="0.25">
      <c r="A1795" t="s">
        <v>1723</v>
      </c>
      <c r="B1795" t="s">
        <v>697</v>
      </c>
      <c r="C1795" t="s">
        <v>163</v>
      </c>
      <c r="D1795" t="s">
        <v>1117</v>
      </c>
      <c r="E1795">
        <v>2003</v>
      </c>
      <c r="F1795" t="s">
        <v>697</v>
      </c>
      <c r="G1795" t="s">
        <v>846</v>
      </c>
      <c r="H1795" t="s">
        <v>2445</v>
      </c>
      <c r="I1795" t="s">
        <v>2446</v>
      </c>
      <c r="J1795" t="s">
        <v>1120</v>
      </c>
      <c r="K1795" t="s">
        <v>1121</v>
      </c>
      <c r="L1795" t="s">
        <v>4289</v>
      </c>
      <c r="M1795" t="s">
        <v>697</v>
      </c>
      <c r="N1795" t="s">
        <v>2445</v>
      </c>
      <c r="O1795" t="s">
        <v>2446</v>
      </c>
      <c r="P1795" t="s">
        <v>1002</v>
      </c>
      <c r="Q1795" t="s">
        <v>5001</v>
      </c>
      <c r="R1795">
        <v>2004</v>
      </c>
      <c r="S1795" t="s">
        <v>3285</v>
      </c>
      <c r="T1795" t="s">
        <v>2057</v>
      </c>
      <c r="U1795">
        <v>4.8899999999999997</v>
      </c>
      <c r="V1795" t="s">
        <v>1126</v>
      </c>
      <c r="W1795" t="s">
        <v>1127</v>
      </c>
      <c r="X1795" t="s">
        <v>4993</v>
      </c>
      <c r="Y1795">
        <v>1</v>
      </c>
      <c r="Z1795" t="s">
        <v>1132</v>
      </c>
      <c r="AA1795">
        <v>28656</v>
      </c>
      <c r="AB1795">
        <v>62</v>
      </c>
      <c r="AD1795">
        <v>0</v>
      </c>
      <c r="AE1795">
        <v>0</v>
      </c>
      <c r="AF1795">
        <v>720542</v>
      </c>
      <c r="AG1795">
        <v>749260</v>
      </c>
    </row>
    <row r="1796" spans="1:33" hidden="1" x14ac:dyDescent="0.25">
      <c r="A1796" t="s">
        <v>1723</v>
      </c>
      <c r="B1796" t="s">
        <v>697</v>
      </c>
      <c r="C1796" t="s">
        <v>163</v>
      </c>
      <c r="D1796" t="s">
        <v>1117</v>
      </c>
      <c r="E1796">
        <v>2003</v>
      </c>
      <c r="F1796" t="s">
        <v>697</v>
      </c>
      <c r="G1796" t="s">
        <v>846</v>
      </c>
      <c r="H1796" t="s">
        <v>2445</v>
      </c>
      <c r="I1796" t="s">
        <v>2446</v>
      </c>
      <c r="J1796" t="s">
        <v>1120</v>
      </c>
      <c r="K1796" t="s">
        <v>1121</v>
      </c>
      <c r="L1796" t="s">
        <v>4289</v>
      </c>
      <c r="M1796" t="s">
        <v>697</v>
      </c>
      <c r="N1796" t="s">
        <v>2445</v>
      </c>
      <c r="O1796" t="s">
        <v>2446</v>
      </c>
      <c r="P1796" t="s">
        <v>1002</v>
      </c>
      <c r="Q1796" t="s">
        <v>5002</v>
      </c>
      <c r="R1796">
        <v>2004</v>
      </c>
      <c r="S1796" t="s">
        <v>3285</v>
      </c>
      <c r="T1796" t="s">
        <v>2057</v>
      </c>
      <c r="U1796">
        <v>7.74</v>
      </c>
      <c r="V1796" t="s">
        <v>1126</v>
      </c>
      <c r="W1796" t="s">
        <v>1127</v>
      </c>
      <c r="X1796" t="s">
        <v>5003</v>
      </c>
      <c r="Y1796">
        <v>1</v>
      </c>
      <c r="Z1796" t="s">
        <v>1132</v>
      </c>
      <c r="AA1796">
        <v>24961</v>
      </c>
      <c r="AB1796">
        <v>126</v>
      </c>
      <c r="AD1796">
        <v>0</v>
      </c>
      <c r="AE1796">
        <v>0</v>
      </c>
      <c r="AF1796">
        <v>712618</v>
      </c>
      <c r="AG1796">
        <v>737705</v>
      </c>
    </row>
    <row r="1797" spans="1:33" hidden="1" x14ac:dyDescent="0.25">
      <c r="A1797" t="s">
        <v>1723</v>
      </c>
      <c r="B1797" t="s">
        <v>697</v>
      </c>
      <c r="C1797" t="s">
        <v>163</v>
      </c>
      <c r="D1797" t="s">
        <v>1117</v>
      </c>
      <c r="E1797">
        <v>2004</v>
      </c>
      <c r="F1797" t="s">
        <v>694</v>
      </c>
      <c r="G1797" t="s">
        <v>846</v>
      </c>
      <c r="H1797" t="s">
        <v>2445</v>
      </c>
      <c r="I1797" t="s">
        <v>2446</v>
      </c>
      <c r="J1797" t="s">
        <v>1120</v>
      </c>
      <c r="K1797" t="s">
        <v>1121</v>
      </c>
      <c r="L1797" t="s">
        <v>4854</v>
      </c>
      <c r="M1797" t="s">
        <v>884</v>
      </c>
      <c r="N1797" t="s">
        <v>2445</v>
      </c>
      <c r="O1797" t="s">
        <v>2446</v>
      </c>
      <c r="P1797" t="s">
        <v>1083</v>
      </c>
      <c r="Q1797" t="s">
        <v>5004</v>
      </c>
      <c r="R1797">
        <v>2005</v>
      </c>
      <c r="S1797" t="s">
        <v>5005</v>
      </c>
      <c r="T1797" t="s">
        <v>5005</v>
      </c>
      <c r="U1797">
        <v>3.7</v>
      </c>
      <c r="V1797" t="s">
        <v>1138</v>
      </c>
      <c r="W1797" t="s">
        <v>1127</v>
      </c>
      <c r="X1797" t="s">
        <v>5006</v>
      </c>
      <c r="Y1797">
        <v>1</v>
      </c>
      <c r="Z1797" t="s">
        <v>1132</v>
      </c>
      <c r="AA1797">
        <v>10054</v>
      </c>
      <c r="AB1797">
        <v>0</v>
      </c>
      <c r="AD1797">
        <v>0</v>
      </c>
      <c r="AE1797">
        <v>0</v>
      </c>
      <c r="AF1797">
        <v>13097</v>
      </c>
      <c r="AG1797">
        <v>23151</v>
      </c>
    </row>
    <row r="1798" spans="1:33" hidden="1" x14ac:dyDescent="0.25">
      <c r="A1798" t="s">
        <v>1723</v>
      </c>
      <c r="B1798" t="s">
        <v>697</v>
      </c>
      <c r="C1798" t="s">
        <v>163</v>
      </c>
      <c r="D1798" t="s">
        <v>1117</v>
      </c>
      <c r="E1798">
        <v>2004</v>
      </c>
      <c r="F1798" t="s">
        <v>694</v>
      </c>
      <c r="G1798" t="s">
        <v>846</v>
      </c>
      <c r="H1798" t="s">
        <v>2445</v>
      </c>
      <c r="I1798" t="s">
        <v>2446</v>
      </c>
      <c r="J1798" t="s">
        <v>1120</v>
      </c>
      <c r="K1798" t="s">
        <v>1121</v>
      </c>
      <c r="L1798" t="s">
        <v>4289</v>
      </c>
      <c r="M1798" t="s">
        <v>694</v>
      </c>
      <c r="N1798" t="s">
        <v>2445</v>
      </c>
      <c r="O1798" t="s">
        <v>2446</v>
      </c>
      <c r="P1798" t="s">
        <v>1002</v>
      </c>
      <c r="Q1798" t="s">
        <v>5007</v>
      </c>
      <c r="R1798">
        <v>2005</v>
      </c>
      <c r="S1798" t="s">
        <v>5005</v>
      </c>
      <c r="T1798" t="s">
        <v>1662</v>
      </c>
      <c r="U1798">
        <v>3.95</v>
      </c>
      <c r="V1798" t="s">
        <v>1126</v>
      </c>
      <c r="W1798" t="s">
        <v>1127</v>
      </c>
      <c r="X1798" t="s">
        <v>5008</v>
      </c>
      <c r="Y1798">
        <v>1</v>
      </c>
      <c r="Z1798" t="s">
        <v>1132</v>
      </c>
      <c r="AA1798">
        <v>10113</v>
      </c>
      <c r="AB1798">
        <v>0</v>
      </c>
      <c r="AD1798">
        <v>0</v>
      </c>
      <c r="AE1798">
        <v>0</v>
      </c>
      <c r="AF1798">
        <v>13100</v>
      </c>
      <c r="AG1798">
        <v>23213</v>
      </c>
    </row>
    <row r="1799" spans="1:33" hidden="1" x14ac:dyDescent="0.25">
      <c r="A1799" t="s">
        <v>1723</v>
      </c>
      <c r="B1799" t="s">
        <v>697</v>
      </c>
      <c r="C1799" t="s">
        <v>163</v>
      </c>
      <c r="D1799" t="s">
        <v>1117</v>
      </c>
      <c r="E1799">
        <v>2004</v>
      </c>
      <c r="F1799" t="s">
        <v>697</v>
      </c>
      <c r="G1799" t="s">
        <v>846</v>
      </c>
      <c r="H1799" t="s">
        <v>2445</v>
      </c>
      <c r="I1799" t="s">
        <v>2446</v>
      </c>
      <c r="J1799" t="s">
        <v>1120</v>
      </c>
      <c r="K1799" t="s">
        <v>1121</v>
      </c>
      <c r="L1799" t="s">
        <v>4289</v>
      </c>
      <c r="M1799" t="s">
        <v>871</v>
      </c>
      <c r="P1799" t="s">
        <v>1146</v>
      </c>
      <c r="Q1799" t="s">
        <v>5009</v>
      </c>
      <c r="R1799">
        <v>2005</v>
      </c>
      <c r="S1799" t="s">
        <v>5010</v>
      </c>
      <c r="T1799" t="s">
        <v>5010</v>
      </c>
      <c r="U1799">
        <v>0.5</v>
      </c>
      <c r="V1799" t="s">
        <v>1138</v>
      </c>
      <c r="W1799" t="s">
        <v>1127</v>
      </c>
      <c r="Y1799">
        <v>1</v>
      </c>
      <c r="AA1799">
        <v>0</v>
      </c>
      <c r="AB1799">
        <v>0</v>
      </c>
      <c r="AD1799">
        <v>0</v>
      </c>
      <c r="AE1799">
        <v>0</v>
      </c>
      <c r="AF1799">
        <v>409317</v>
      </c>
      <c r="AG1799">
        <v>409317</v>
      </c>
    </row>
    <row r="1800" spans="1:33" hidden="1" x14ac:dyDescent="0.25">
      <c r="A1800" t="s">
        <v>1723</v>
      </c>
      <c r="B1800" t="s">
        <v>697</v>
      </c>
      <c r="C1800" t="s">
        <v>163</v>
      </c>
      <c r="D1800" t="s">
        <v>1117</v>
      </c>
      <c r="E1800">
        <v>2004</v>
      </c>
      <c r="F1800" t="s">
        <v>697</v>
      </c>
      <c r="G1800" t="s">
        <v>846</v>
      </c>
      <c r="H1800" t="s">
        <v>2445</v>
      </c>
      <c r="I1800" t="s">
        <v>2446</v>
      </c>
      <c r="J1800" t="s">
        <v>1120</v>
      </c>
      <c r="K1800" t="s">
        <v>1121</v>
      </c>
      <c r="L1800" t="s">
        <v>4289</v>
      </c>
      <c r="M1800" t="s">
        <v>697</v>
      </c>
      <c r="N1800" t="s">
        <v>2445</v>
      </c>
      <c r="O1800" t="s">
        <v>2446</v>
      </c>
      <c r="P1800" t="s">
        <v>1002</v>
      </c>
      <c r="Q1800" t="s">
        <v>5011</v>
      </c>
      <c r="R1800">
        <v>2005</v>
      </c>
      <c r="S1800" t="s">
        <v>4106</v>
      </c>
      <c r="T1800" t="s">
        <v>5012</v>
      </c>
      <c r="U1800">
        <v>6.02</v>
      </c>
      <c r="V1800" t="s">
        <v>1126</v>
      </c>
      <c r="W1800" t="s">
        <v>1127</v>
      </c>
      <c r="X1800" t="s">
        <v>5013</v>
      </c>
      <c r="Y1800">
        <v>1</v>
      </c>
      <c r="Z1800" t="s">
        <v>1132</v>
      </c>
      <c r="AA1800">
        <v>25135</v>
      </c>
      <c r="AB1800">
        <v>0</v>
      </c>
      <c r="AD1800">
        <v>0</v>
      </c>
      <c r="AE1800">
        <v>0</v>
      </c>
      <c r="AF1800">
        <v>1204472</v>
      </c>
      <c r="AG1800">
        <v>1229607</v>
      </c>
    </row>
    <row r="1801" spans="1:33" hidden="1" x14ac:dyDescent="0.25">
      <c r="A1801" t="s">
        <v>1723</v>
      </c>
      <c r="B1801" t="s">
        <v>697</v>
      </c>
      <c r="C1801" t="s">
        <v>163</v>
      </c>
      <c r="D1801" t="s">
        <v>1117</v>
      </c>
      <c r="E1801">
        <v>2004</v>
      </c>
      <c r="F1801" t="s">
        <v>697</v>
      </c>
      <c r="G1801" t="s">
        <v>846</v>
      </c>
      <c r="H1801" t="s">
        <v>2445</v>
      </c>
      <c r="I1801" t="s">
        <v>2446</v>
      </c>
      <c r="J1801" t="s">
        <v>1120</v>
      </c>
      <c r="K1801" t="s">
        <v>1121</v>
      </c>
      <c r="L1801" t="s">
        <v>4289</v>
      </c>
      <c r="M1801" t="s">
        <v>697</v>
      </c>
      <c r="N1801" t="s">
        <v>2445</v>
      </c>
      <c r="O1801" t="s">
        <v>2446</v>
      </c>
      <c r="P1801" t="s">
        <v>1002</v>
      </c>
      <c r="Q1801" t="s">
        <v>5014</v>
      </c>
      <c r="R1801">
        <v>2005</v>
      </c>
      <c r="S1801" t="s">
        <v>4106</v>
      </c>
      <c r="T1801" t="s">
        <v>5012</v>
      </c>
      <c r="U1801">
        <v>5.92</v>
      </c>
      <c r="V1801" t="s">
        <v>1126</v>
      </c>
      <c r="W1801" t="s">
        <v>1127</v>
      </c>
      <c r="X1801" t="s">
        <v>5015</v>
      </c>
      <c r="Y1801">
        <v>1</v>
      </c>
      <c r="Z1801" t="s">
        <v>1132</v>
      </c>
      <c r="AA1801">
        <v>25140</v>
      </c>
      <c r="AB1801">
        <v>0</v>
      </c>
      <c r="AD1801">
        <v>0</v>
      </c>
      <c r="AE1801">
        <v>0</v>
      </c>
      <c r="AF1801">
        <v>1004680</v>
      </c>
      <c r="AG1801">
        <v>1029820</v>
      </c>
    </row>
    <row r="1802" spans="1:33" hidden="1" x14ac:dyDescent="0.25">
      <c r="A1802" t="s">
        <v>1723</v>
      </c>
      <c r="B1802" t="s">
        <v>697</v>
      </c>
      <c r="C1802" t="s">
        <v>163</v>
      </c>
      <c r="D1802" t="s">
        <v>1117</v>
      </c>
      <c r="E1802">
        <v>2004</v>
      </c>
      <c r="F1802" t="s">
        <v>697</v>
      </c>
      <c r="G1802" t="s">
        <v>846</v>
      </c>
      <c r="H1802" t="s">
        <v>2445</v>
      </c>
      <c r="I1802" t="s">
        <v>2446</v>
      </c>
      <c r="J1802" t="s">
        <v>1120</v>
      </c>
      <c r="K1802" t="s">
        <v>1121</v>
      </c>
      <c r="L1802" t="s">
        <v>4289</v>
      </c>
      <c r="M1802" t="s">
        <v>697</v>
      </c>
      <c r="N1802" t="s">
        <v>2445</v>
      </c>
      <c r="O1802" t="s">
        <v>2446</v>
      </c>
      <c r="P1802" t="s">
        <v>1002</v>
      </c>
      <c r="Q1802" t="s">
        <v>5016</v>
      </c>
      <c r="R1802">
        <v>2005</v>
      </c>
      <c r="S1802" t="s">
        <v>4106</v>
      </c>
      <c r="T1802" t="s">
        <v>5012</v>
      </c>
      <c r="U1802">
        <v>6.58</v>
      </c>
      <c r="V1802" t="s">
        <v>1126</v>
      </c>
      <c r="W1802" t="s">
        <v>1127</v>
      </c>
      <c r="X1802" t="s">
        <v>5017</v>
      </c>
      <c r="Y1802">
        <v>1</v>
      </c>
      <c r="Z1802" t="s">
        <v>1132</v>
      </c>
      <c r="AA1802">
        <v>25051</v>
      </c>
      <c r="AB1802">
        <v>0</v>
      </c>
      <c r="AD1802">
        <v>0</v>
      </c>
      <c r="AE1802">
        <v>0</v>
      </c>
      <c r="AF1802">
        <v>549751</v>
      </c>
      <c r="AG1802">
        <v>574802</v>
      </c>
    </row>
    <row r="1803" spans="1:33" hidden="1" x14ac:dyDescent="0.25">
      <c r="A1803" t="s">
        <v>1723</v>
      </c>
      <c r="B1803" t="s">
        <v>697</v>
      </c>
      <c r="C1803" t="s">
        <v>163</v>
      </c>
      <c r="D1803" t="s">
        <v>1117</v>
      </c>
      <c r="E1803">
        <v>2004</v>
      </c>
      <c r="F1803" t="s">
        <v>697</v>
      </c>
      <c r="G1803" t="s">
        <v>846</v>
      </c>
      <c r="H1803" t="s">
        <v>2445</v>
      </c>
      <c r="I1803" t="s">
        <v>2446</v>
      </c>
      <c r="J1803" t="s">
        <v>1120</v>
      </c>
      <c r="K1803" t="s">
        <v>1121</v>
      </c>
      <c r="L1803" t="s">
        <v>4289</v>
      </c>
      <c r="M1803" t="s">
        <v>697</v>
      </c>
      <c r="N1803" t="s">
        <v>2445</v>
      </c>
      <c r="O1803" t="s">
        <v>2446</v>
      </c>
      <c r="P1803" t="s">
        <v>1002</v>
      </c>
      <c r="Q1803" t="s">
        <v>5018</v>
      </c>
      <c r="R1803">
        <v>2005</v>
      </c>
      <c r="S1803" t="s">
        <v>4106</v>
      </c>
      <c r="T1803" t="s">
        <v>5012</v>
      </c>
      <c r="U1803">
        <v>6.58</v>
      </c>
      <c r="V1803" t="s">
        <v>1126</v>
      </c>
      <c r="W1803" t="s">
        <v>1127</v>
      </c>
      <c r="X1803" t="s">
        <v>5019</v>
      </c>
      <c r="Y1803">
        <v>1</v>
      </c>
      <c r="Z1803" t="s">
        <v>1132</v>
      </c>
      <c r="AA1803">
        <v>25154</v>
      </c>
      <c r="AB1803">
        <v>0</v>
      </c>
      <c r="AD1803">
        <v>0</v>
      </c>
      <c r="AE1803">
        <v>0</v>
      </c>
      <c r="AF1803">
        <v>552011</v>
      </c>
      <c r="AG1803">
        <v>577165</v>
      </c>
    </row>
    <row r="1804" spans="1:33" hidden="1" x14ac:dyDescent="0.25">
      <c r="A1804" t="s">
        <v>1723</v>
      </c>
      <c r="B1804" t="s">
        <v>697</v>
      </c>
      <c r="C1804" t="s">
        <v>163</v>
      </c>
      <c r="D1804" t="s">
        <v>1117</v>
      </c>
      <c r="E1804">
        <v>2004</v>
      </c>
      <c r="F1804" t="s">
        <v>697</v>
      </c>
      <c r="G1804" t="s">
        <v>846</v>
      </c>
      <c r="H1804" t="s">
        <v>2445</v>
      </c>
      <c r="I1804" t="s">
        <v>2446</v>
      </c>
      <c r="J1804" t="s">
        <v>1120</v>
      </c>
      <c r="K1804" t="s">
        <v>1121</v>
      </c>
      <c r="L1804" t="s">
        <v>4289</v>
      </c>
      <c r="M1804" t="s">
        <v>697</v>
      </c>
      <c r="N1804" t="s">
        <v>2445</v>
      </c>
      <c r="O1804" t="s">
        <v>2446</v>
      </c>
      <c r="P1804" t="s">
        <v>1952</v>
      </c>
      <c r="Q1804" t="s">
        <v>5020</v>
      </c>
      <c r="R1804">
        <v>2006</v>
      </c>
      <c r="S1804" t="s">
        <v>5021</v>
      </c>
      <c r="T1804" t="s">
        <v>5021</v>
      </c>
      <c r="U1804">
        <v>16.93</v>
      </c>
      <c r="V1804" t="s">
        <v>1138</v>
      </c>
      <c r="W1804" t="s">
        <v>1127</v>
      </c>
      <c r="X1804" t="s">
        <v>5022</v>
      </c>
      <c r="Y1804">
        <v>1</v>
      </c>
      <c r="Z1804" t="s">
        <v>1132</v>
      </c>
      <c r="AA1804">
        <v>4822</v>
      </c>
      <c r="AB1804">
        <v>0</v>
      </c>
      <c r="AD1804">
        <v>0</v>
      </c>
      <c r="AE1804">
        <v>0</v>
      </c>
      <c r="AF1804">
        <v>17648</v>
      </c>
      <c r="AG1804">
        <v>22470</v>
      </c>
    </row>
    <row r="1805" spans="1:33" hidden="1" x14ac:dyDescent="0.25">
      <c r="A1805" t="s">
        <v>1723</v>
      </c>
      <c r="B1805" t="s">
        <v>697</v>
      </c>
      <c r="C1805" t="s">
        <v>163</v>
      </c>
      <c r="D1805" t="s">
        <v>1117</v>
      </c>
      <c r="E1805">
        <v>2004</v>
      </c>
      <c r="F1805" t="s">
        <v>697</v>
      </c>
      <c r="G1805" t="s">
        <v>846</v>
      </c>
      <c r="H1805" t="s">
        <v>2445</v>
      </c>
      <c r="I1805" t="s">
        <v>2446</v>
      </c>
      <c r="J1805" t="s">
        <v>1120</v>
      </c>
      <c r="K1805" t="s">
        <v>1121</v>
      </c>
      <c r="L1805" t="s">
        <v>4289</v>
      </c>
      <c r="M1805" t="s">
        <v>697</v>
      </c>
      <c r="N1805" t="s">
        <v>2445</v>
      </c>
      <c r="O1805" t="s">
        <v>2446</v>
      </c>
      <c r="P1805" t="s">
        <v>1952</v>
      </c>
      <c r="Q1805" t="s">
        <v>5023</v>
      </c>
      <c r="R1805">
        <v>2006</v>
      </c>
      <c r="S1805" t="s">
        <v>5024</v>
      </c>
      <c r="T1805" t="s">
        <v>5024</v>
      </c>
      <c r="U1805">
        <v>20.010000000000002</v>
      </c>
      <c r="V1805" t="s">
        <v>1138</v>
      </c>
      <c r="W1805" t="s">
        <v>1127</v>
      </c>
      <c r="X1805" t="s">
        <v>5025</v>
      </c>
      <c r="Y1805">
        <v>1</v>
      </c>
      <c r="Z1805" t="s">
        <v>1132</v>
      </c>
      <c r="AA1805">
        <v>4928</v>
      </c>
      <c r="AB1805">
        <v>0</v>
      </c>
      <c r="AD1805">
        <v>0</v>
      </c>
      <c r="AE1805">
        <v>0</v>
      </c>
      <c r="AF1805">
        <v>9359</v>
      </c>
      <c r="AG1805">
        <v>14287</v>
      </c>
    </row>
    <row r="1806" spans="1:33" hidden="1" x14ac:dyDescent="0.25">
      <c r="A1806" t="s">
        <v>1723</v>
      </c>
      <c r="B1806" t="s">
        <v>697</v>
      </c>
      <c r="C1806" t="s">
        <v>163</v>
      </c>
      <c r="D1806" t="s">
        <v>1117</v>
      </c>
      <c r="E1806">
        <v>2004</v>
      </c>
      <c r="F1806" t="s">
        <v>697</v>
      </c>
      <c r="G1806" t="s">
        <v>846</v>
      </c>
      <c r="H1806" t="s">
        <v>2445</v>
      </c>
      <c r="I1806" t="s">
        <v>2446</v>
      </c>
      <c r="J1806" t="s">
        <v>1120</v>
      </c>
      <c r="K1806" t="s">
        <v>1121</v>
      </c>
      <c r="L1806" t="s">
        <v>4289</v>
      </c>
      <c r="M1806" t="s">
        <v>697</v>
      </c>
      <c r="N1806" t="s">
        <v>2445</v>
      </c>
      <c r="O1806" t="s">
        <v>2446</v>
      </c>
      <c r="P1806" t="s">
        <v>1002</v>
      </c>
      <c r="Q1806" t="s">
        <v>5026</v>
      </c>
      <c r="R1806">
        <v>2005</v>
      </c>
      <c r="S1806" t="s">
        <v>4106</v>
      </c>
      <c r="T1806" t="s">
        <v>5012</v>
      </c>
      <c r="U1806">
        <v>5.82</v>
      </c>
      <c r="V1806" t="s">
        <v>1126</v>
      </c>
      <c r="W1806" t="s">
        <v>1127</v>
      </c>
      <c r="X1806" t="s">
        <v>5027</v>
      </c>
      <c r="Y1806">
        <v>1</v>
      </c>
      <c r="Z1806" t="s">
        <v>1132</v>
      </c>
      <c r="AA1806">
        <v>25131</v>
      </c>
      <c r="AB1806">
        <v>0</v>
      </c>
      <c r="AD1806">
        <v>0</v>
      </c>
      <c r="AE1806">
        <v>0</v>
      </c>
      <c r="AF1806">
        <v>627300</v>
      </c>
      <c r="AG1806">
        <v>652431</v>
      </c>
    </row>
    <row r="1807" spans="1:33" hidden="1" x14ac:dyDescent="0.25">
      <c r="A1807" t="s">
        <v>1723</v>
      </c>
      <c r="B1807" t="s">
        <v>697</v>
      </c>
      <c r="C1807" t="s">
        <v>163</v>
      </c>
      <c r="D1807" t="s">
        <v>1117</v>
      </c>
      <c r="E1807">
        <v>2004</v>
      </c>
      <c r="F1807" t="s">
        <v>697</v>
      </c>
      <c r="G1807" t="s">
        <v>846</v>
      </c>
      <c r="H1807" t="s">
        <v>2445</v>
      </c>
      <c r="I1807" t="s">
        <v>2446</v>
      </c>
      <c r="J1807" t="s">
        <v>1120</v>
      </c>
      <c r="K1807" t="s">
        <v>1121</v>
      </c>
      <c r="L1807" t="s">
        <v>4289</v>
      </c>
      <c r="M1807" t="s">
        <v>697</v>
      </c>
      <c r="N1807" t="s">
        <v>2445</v>
      </c>
      <c r="O1807" t="s">
        <v>2446</v>
      </c>
      <c r="P1807" t="s">
        <v>1002</v>
      </c>
      <c r="Q1807" t="s">
        <v>5028</v>
      </c>
      <c r="R1807">
        <v>2005</v>
      </c>
      <c r="S1807" t="s">
        <v>4106</v>
      </c>
      <c r="T1807" t="s">
        <v>5012</v>
      </c>
      <c r="U1807">
        <v>6.07</v>
      </c>
      <c r="V1807" t="s">
        <v>1126</v>
      </c>
      <c r="W1807" t="s">
        <v>1127</v>
      </c>
      <c r="X1807" t="s">
        <v>5029</v>
      </c>
      <c r="Y1807">
        <v>1</v>
      </c>
      <c r="Z1807" t="s">
        <v>1132</v>
      </c>
      <c r="AA1807">
        <v>25087</v>
      </c>
      <c r="AB1807">
        <v>0</v>
      </c>
      <c r="AD1807">
        <v>0</v>
      </c>
      <c r="AE1807">
        <v>0</v>
      </c>
      <c r="AF1807">
        <v>616419</v>
      </c>
      <c r="AG1807">
        <v>641506</v>
      </c>
    </row>
    <row r="1808" spans="1:33" hidden="1" x14ac:dyDescent="0.25">
      <c r="A1808" t="s">
        <v>1723</v>
      </c>
      <c r="B1808" t="s">
        <v>697</v>
      </c>
      <c r="C1808" t="s">
        <v>163</v>
      </c>
      <c r="D1808" t="s">
        <v>1117</v>
      </c>
      <c r="E1808">
        <v>2004</v>
      </c>
      <c r="F1808" t="s">
        <v>697</v>
      </c>
      <c r="G1808" t="s">
        <v>846</v>
      </c>
      <c r="H1808" t="s">
        <v>2445</v>
      </c>
      <c r="I1808" t="s">
        <v>2446</v>
      </c>
      <c r="J1808" t="s">
        <v>1120</v>
      </c>
      <c r="K1808" t="s">
        <v>1121</v>
      </c>
      <c r="L1808" t="s">
        <v>4289</v>
      </c>
      <c r="M1808" t="s">
        <v>697</v>
      </c>
      <c r="N1808" t="s">
        <v>2445</v>
      </c>
      <c r="O1808" t="s">
        <v>2446</v>
      </c>
      <c r="P1808" t="s">
        <v>1002</v>
      </c>
      <c r="Q1808" t="s">
        <v>5030</v>
      </c>
      <c r="R1808">
        <v>2005</v>
      </c>
      <c r="S1808" t="s">
        <v>4106</v>
      </c>
      <c r="T1808" t="s">
        <v>5012</v>
      </c>
      <c r="U1808">
        <v>6.17</v>
      </c>
      <c r="V1808" t="s">
        <v>1126</v>
      </c>
      <c r="W1808" t="s">
        <v>1127</v>
      </c>
      <c r="X1808" t="s">
        <v>5031</v>
      </c>
      <c r="Y1808">
        <v>1</v>
      </c>
      <c r="Z1808" t="s">
        <v>1132</v>
      </c>
      <c r="AA1808">
        <v>25042</v>
      </c>
      <c r="AB1808">
        <v>0</v>
      </c>
      <c r="AD1808">
        <v>0</v>
      </c>
      <c r="AE1808">
        <v>0</v>
      </c>
      <c r="AF1808">
        <v>629680</v>
      </c>
      <c r="AG1808">
        <v>654722</v>
      </c>
    </row>
    <row r="1809" spans="1:33" hidden="1" x14ac:dyDescent="0.25">
      <c r="A1809" t="s">
        <v>1723</v>
      </c>
      <c r="B1809" t="s">
        <v>697</v>
      </c>
      <c r="C1809" t="s">
        <v>163</v>
      </c>
      <c r="D1809" t="s">
        <v>1117</v>
      </c>
      <c r="E1809">
        <v>2004</v>
      </c>
      <c r="F1809" t="s">
        <v>697</v>
      </c>
      <c r="G1809" t="s">
        <v>846</v>
      </c>
      <c r="H1809" t="s">
        <v>2445</v>
      </c>
      <c r="I1809" t="s">
        <v>2446</v>
      </c>
      <c r="J1809" t="s">
        <v>1120</v>
      </c>
      <c r="K1809" t="s">
        <v>1121</v>
      </c>
      <c r="L1809" t="s">
        <v>4289</v>
      </c>
      <c r="M1809" t="s">
        <v>697</v>
      </c>
      <c r="N1809" t="s">
        <v>2445</v>
      </c>
      <c r="O1809" t="s">
        <v>2446</v>
      </c>
      <c r="P1809" t="s">
        <v>1002</v>
      </c>
      <c r="Q1809" t="s">
        <v>5032</v>
      </c>
      <c r="R1809">
        <v>2005</v>
      </c>
      <c r="S1809" t="s">
        <v>4106</v>
      </c>
      <c r="T1809" t="s">
        <v>5012</v>
      </c>
      <c r="U1809">
        <v>6.46</v>
      </c>
      <c r="V1809" t="s">
        <v>1126</v>
      </c>
      <c r="W1809" t="s">
        <v>1127</v>
      </c>
      <c r="X1809" t="s">
        <v>5033</v>
      </c>
      <c r="Y1809">
        <v>1</v>
      </c>
      <c r="Z1809" t="s">
        <v>1132</v>
      </c>
      <c r="AA1809">
        <v>25063</v>
      </c>
      <c r="AB1809">
        <v>0</v>
      </c>
      <c r="AD1809">
        <v>0</v>
      </c>
      <c r="AE1809">
        <v>0</v>
      </c>
      <c r="AF1809">
        <v>649570</v>
      </c>
      <c r="AG1809">
        <v>674633</v>
      </c>
    </row>
    <row r="1810" spans="1:33" hidden="1" x14ac:dyDescent="0.25">
      <c r="A1810" t="s">
        <v>1723</v>
      </c>
      <c r="B1810" t="s">
        <v>697</v>
      </c>
      <c r="C1810" t="s">
        <v>163</v>
      </c>
      <c r="D1810" t="s">
        <v>1117</v>
      </c>
      <c r="E1810">
        <v>2005</v>
      </c>
      <c r="F1810" t="s">
        <v>697</v>
      </c>
      <c r="G1810" t="s">
        <v>846</v>
      </c>
      <c r="H1810" t="s">
        <v>2445</v>
      </c>
      <c r="I1810" t="s">
        <v>2446</v>
      </c>
      <c r="J1810" t="s">
        <v>1120</v>
      </c>
      <c r="K1810" t="s">
        <v>1121</v>
      </c>
      <c r="L1810" t="s">
        <v>4289</v>
      </c>
      <c r="M1810" t="s">
        <v>697</v>
      </c>
      <c r="N1810" t="s">
        <v>2445</v>
      </c>
      <c r="O1810" t="s">
        <v>2446</v>
      </c>
      <c r="P1810" t="s">
        <v>1952</v>
      </c>
      <c r="Q1810" t="s">
        <v>5034</v>
      </c>
      <c r="R1810">
        <v>2007</v>
      </c>
      <c r="S1810" t="s">
        <v>5035</v>
      </c>
      <c r="T1810" t="s">
        <v>5035</v>
      </c>
      <c r="U1810">
        <v>25.97</v>
      </c>
      <c r="V1810" t="s">
        <v>1138</v>
      </c>
      <c r="W1810" t="s">
        <v>1127</v>
      </c>
      <c r="X1810" t="s">
        <v>5036</v>
      </c>
      <c r="Y1810">
        <v>1</v>
      </c>
      <c r="Z1810" t="s">
        <v>1132</v>
      </c>
      <c r="AA1810">
        <v>9865</v>
      </c>
      <c r="AB1810">
        <v>0</v>
      </c>
      <c r="AD1810">
        <v>0</v>
      </c>
      <c r="AE1810">
        <v>0</v>
      </c>
      <c r="AG1810">
        <v>9865</v>
      </c>
    </row>
    <row r="1811" spans="1:33" hidden="1" x14ac:dyDescent="0.25">
      <c r="A1811" t="s">
        <v>1723</v>
      </c>
      <c r="B1811" t="s">
        <v>697</v>
      </c>
      <c r="C1811" t="s">
        <v>163</v>
      </c>
      <c r="D1811" t="s">
        <v>1117</v>
      </c>
      <c r="E1811">
        <v>2005</v>
      </c>
      <c r="F1811" t="s">
        <v>697</v>
      </c>
      <c r="G1811" t="s">
        <v>846</v>
      </c>
      <c r="H1811" t="s">
        <v>2445</v>
      </c>
      <c r="I1811" t="s">
        <v>2446</v>
      </c>
      <c r="J1811" t="s">
        <v>1120</v>
      </c>
      <c r="K1811" t="s">
        <v>1121</v>
      </c>
      <c r="L1811" t="s">
        <v>4289</v>
      </c>
      <c r="M1811" t="s">
        <v>697</v>
      </c>
      <c r="N1811" t="s">
        <v>2445</v>
      </c>
      <c r="O1811" t="s">
        <v>2446</v>
      </c>
      <c r="P1811" t="s">
        <v>1952</v>
      </c>
      <c r="Q1811" t="s">
        <v>5037</v>
      </c>
      <c r="R1811">
        <v>2007</v>
      </c>
      <c r="S1811" t="s">
        <v>5035</v>
      </c>
      <c r="T1811" t="s">
        <v>5035</v>
      </c>
      <c r="U1811">
        <v>25.82</v>
      </c>
      <c r="V1811" t="s">
        <v>1138</v>
      </c>
      <c r="W1811" t="s">
        <v>1127</v>
      </c>
      <c r="X1811" t="s">
        <v>5038</v>
      </c>
      <c r="Y1811">
        <v>1</v>
      </c>
      <c r="Z1811" t="s">
        <v>1132</v>
      </c>
      <c r="AA1811">
        <v>9966</v>
      </c>
      <c r="AB1811">
        <v>0</v>
      </c>
      <c r="AD1811">
        <v>0</v>
      </c>
      <c r="AE1811">
        <v>0</v>
      </c>
      <c r="AG1811">
        <v>9966</v>
      </c>
    </row>
    <row r="1812" spans="1:33" hidden="1" x14ac:dyDescent="0.25">
      <c r="A1812" t="s">
        <v>1723</v>
      </c>
      <c r="B1812" t="s">
        <v>697</v>
      </c>
      <c r="C1812" t="s">
        <v>163</v>
      </c>
      <c r="D1812" t="s">
        <v>1117</v>
      </c>
      <c r="E1812">
        <v>2005</v>
      </c>
      <c r="F1812" t="s">
        <v>697</v>
      </c>
      <c r="G1812" t="s">
        <v>846</v>
      </c>
      <c r="H1812" t="s">
        <v>2445</v>
      </c>
      <c r="I1812" t="s">
        <v>2446</v>
      </c>
      <c r="J1812" t="s">
        <v>1120</v>
      </c>
      <c r="K1812" t="s">
        <v>1121</v>
      </c>
      <c r="L1812" t="s">
        <v>4289</v>
      </c>
      <c r="M1812" t="s">
        <v>697</v>
      </c>
      <c r="N1812" t="s">
        <v>2445</v>
      </c>
      <c r="O1812" t="s">
        <v>2446</v>
      </c>
      <c r="P1812" t="s">
        <v>1002</v>
      </c>
      <c r="Q1812" t="s">
        <v>5039</v>
      </c>
      <c r="R1812">
        <v>2006</v>
      </c>
      <c r="S1812" t="s">
        <v>2960</v>
      </c>
      <c r="T1812" t="s">
        <v>3308</v>
      </c>
      <c r="U1812">
        <v>5.36</v>
      </c>
      <c r="V1812" t="s">
        <v>1126</v>
      </c>
      <c r="W1812" t="s">
        <v>1127</v>
      </c>
      <c r="X1812" t="s">
        <v>5040</v>
      </c>
      <c r="Y1812">
        <v>1</v>
      </c>
      <c r="Z1812" t="s">
        <v>1132</v>
      </c>
      <c r="AA1812">
        <v>25145</v>
      </c>
      <c r="AB1812">
        <v>0</v>
      </c>
      <c r="AD1812">
        <v>0</v>
      </c>
      <c r="AE1812">
        <v>0</v>
      </c>
      <c r="AF1812">
        <v>692768</v>
      </c>
      <c r="AG1812">
        <v>717913</v>
      </c>
    </row>
    <row r="1813" spans="1:33" hidden="1" x14ac:dyDescent="0.25">
      <c r="A1813" t="s">
        <v>1723</v>
      </c>
      <c r="B1813" t="s">
        <v>697</v>
      </c>
      <c r="C1813" t="s">
        <v>163</v>
      </c>
      <c r="D1813" t="s">
        <v>1117</v>
      </c>
      <c r="E1813">
        <v>2005</v>
      </c>
      <c r="F1813" t="s">
        <v>697</v>
      </c>
      <c r="G1813" t="s">
        <v>846</v>
      </c>
      <c r="H1813" t="s">
        <v>2445</v>
      </c>
      <c r="I1813" t="s">
        <v>2446</v>
      </c>
      <c r="J1813" t="s">
        <v>1120</v>
      </c>
      <c r="K1813" t="s">
        <v>1121</v>
      </c>
      <c r="L1813" t="s">
        <v>4289</v>
      </c>
      <c r="M1813" t="s">
        <v>697</v>
      </c>
      <c r="N1813" t="s">
        <v>2445</v>
      </c>
      <c r="O1813" t="s">
        <v>2446</v>
      </c>
      <c r="P1813" t="s">
        <v>1002</v>
      </c>
      <c r="Q1813" t="s">
        <v>5041</v>
      </c>
      <c r="R1813">
        <v>2006</v>
      </c>
      <c r="S1813" t="s">
        <v>5042</v>
      </c>
      <c r="T1813" t="s">
        <v>5043</v>
      </c>
      <c r="U1813">
        <v>4.92</v>
      </c>
      <c r="V1813" t="s">
        <v>1126</v>
      </c>
      <c r="W1813" t="s">
        <v>1127</v>
      </c>
      <c r="X1813" t="s">
        <v>5044</v>
      </c>
      <c r="Y1813">
        <v>1</v>
      </c>
      <c r="Z1813" t="s">
        <v>1132</v>
      </c>
      <c r="AA1813">
        <v>25022</v>
      </c>
      <c r="AB1813">
        <v>0</v>
      </c>
      <c r="AD1813">
        <v>0</v>
      </c>
      <c r="AE1813">
        <v>0</v>
      </c>
      <c r="AF1813">
        <v>701743</v>
      </c>
      <c r="AG1813">
        <v>726765</v>
      </c>
    </row>
    <row r="1814" spans="1:33" hidden="1" x14ac:dyDescent="0.25">
      <c r="A1814" t="s">
        <v>1723</v>
      </c>
      <c r="B1814" t="s">
        <v>697</v>
      </c>
      <c r="C1814" t="s">
        <v>163</v>
      </c>
      <c r="D1814" t="s">
        <v>1117</v>
      </c>
      <c r="E1814">
        <v>2005</v>
      </c>
      <c r="F1814" t="s">
        <v>697</v>
      </c>
      <c r="G1814" t="s">
        <v>846</v>
      </c>
      <c r="H1814" t="s">
        <v>2445</v>
      </c>
      <c r="I1814" t="s">
        <v>2446</v>
      </c>
      <c r="J1814" t="s">
        <v>1120</v>
      </c>
      <c r="K1814" t="s">
        <v>1121</v>
      </c>
      <c r="L1814" t="s">
        <v>4289</v>
      </c>
      <c r="M1814" t="s">
        <v>697</v>
      </c>
      <c r="N1814" t="s">
        <v>2445</v>
      </c>
      <c r="O1814" t="s">
        <v>2446</v>
      </c>
      <c r="P1814" t="s">
        <v>1002</v>
      </c>
      <c r="Q1814" t="s">
        <v>5045</v>
      </c>
      <c r="R1814">
        <v>2006</v>
      </c>
      <c r="S1814" t="s">
        <v>2963</v>
      </c>
      <c r="T1814" t="s">
        <v>3308</v>
      </c>
      <c r="U1814">
        <v>4.78</v>
      </c>
      <c r="V1814" t="s">
        <v>1126</v>
      </c>
      <c r="W1814" t="s">
        <v>1127</v>
      </c>
      <c r="X1814" t="s">
        <v>5046</v>
      </c>
      <c r="Y1814">
        <v>1</v>
      </c>
      <c r="Z1814" t="s">
        <v>1132</v>
      </c>
      <c r="AA1814">
        <v>25085</v>
      </c>
      <c r="AB1814">
        <v>0</v>
      </c>
      <c r="AD1814">
        <v>0</v>
      </c>
      <c r="AE1814">
        <v>0</v>
      </c>
      <c r="AF1814">
        <v>1212206</v>
      </c>
      <c r="AG1814">
        <v>1237291</v>
      </c>
    </row>
    <row r="1815" spans="1:33" hidden="1" x14ac:dyDescent="0.25">
      <c r="A1815" t="s">
        <v>1723</v>
      </c>
      <c r="B1815" t="s">
        <v>697</v>
      </c>
      <c r="C1815" t="s">
        <v>163</v>
      </c>
      <c r="D1815" t="s">
        <v>1117</v>
      </c>
      <c r="E1815">
        <v>2005</v>
      </c>
      <c r="F1815" t="s">
        <v>697</v>
      </c>
      <c r="G1815" t="s">
        <v>846</v>
      </c>
      <c r="H1815" t="s">
        <v>2445</v>
      </c>
      <c r="I1815" t="s">
        <v>2446</v>
      </c>
      <c r="J1815" t="s">
        <v>1120</v>
      </c>
      <c r="K1815" t="s">
        <v>1121</v>
      </c>
      <c r="L1815" t="s">
        <v>4289</v>
      </c>
      <c r="M1815" t="s">
        <v>697</v>
      </c>
      <c r="N1815" t="s">
        <v>2445</v>
      </c>
      <c r="O1815" t="s">
        <v>2446</v>
      </c>
      <c r="P1815" t="s">
        <v>1002</v>
      </c>
      <c r="Q1815" t="s">
        <v>5047</v>
      </c>
      <c r="R1815">
        <v>2006</v>
      </c>
      <c r="S1815" t="s">
        <v>2963</v>
      </c>
      <c r="T1815" t="s">
        <v>3308</v>
      </c>
      <c r="U1815">
        <v>4.46</v>
      </c>
      <c r="V1815" t="s">
        <v>1126</v>
      </c>
      <c r="W1815" t="s">
        <v>1127</v>
      </c>
      <c r="X1815" t="s">
        <v>5048</v>
      </c>
      <c r="Y1815">
        <v>1</v>
      </c>
      <c r="Z1815" t="s">
        <v>1132</v>
      </c>
      <c r="AA1815">
        <v>25027</v>
      </c>
      <c r="AB1815">
        <v>126</v>
      </c>
      <c r="AD1815">
        <v>0</v>
      </c>
      <c r="AE1815">
        <v>0</v>
      </c>
      <c r="AF1815">
        <v>1191448</v>
      </c>
      <c r="AG1815">
        <v>1216601</v>
      </c>
    </row>
    <row r="1816" spans="1:33" hidden="1" x14ac:dyDescent="0.25">
      <c r="A1816" t="s">
        <v>1723</v>
      </c>
      <c r="B1816" t="s">
        <v>697</v>
      </c>
      <c r="C1816" t="s">
        <v>163</v>
      </c>
      <c r="D1816" t="s">
        <v>1117</v>
      </c>
      <c r="E1816">
        <v>2005</v>
      </c>
      <c r="F1816" t="s">
        <v>697</v>
      </c>
      <c r="G1816" t="s">
        <v>846</v>
      </c>
      <c r="H1816" t="s">
        <v>2445</v>
      </c>
      <c r="I1816" t="s">
        <v>2446</v>
      </c>
      <c r="J1816" t="s">
        <v>1120</v>
      </c>
      <c r="K1816" t="s">
        <v>1121</v>
      </c>
      <c r="L1816" t="s">
        <v>4289</v>
      </c>
      <c r="M1816" t="s">
        <v>697</v>
      </c>
      <c r="N1816" t="s">
        <v>2445</v>
      </c>
      <c r="O1816" t="s">
        <v>2446</v>
      </c>
      <c r="P1816" t="s">
        <v>1002</v>
      </c>
      <c r="Q1816" t="s">
        <v>5049</v>
      </c>
      <c r="R1816">
        <v>2006</v>
      </c>
      <c r="S1816" t="s">
        <v>2081</v>
      </c>
      <c r="T1816" t="s">
        <v>2083</v>
      </c>
      <c r="U1816">
        <v>5.4</v>
      </c>
      <c r="V1816" t="s">
        <v>1126</v>
      </c>
      <c r="W1816" t="s">
        <v>1127</v>
      </c>
      <c r="X1816" t="s">
        <v>5050</v>
      </c>
      <c r="Y1816">
        <v>1</v>
      </c>
      <c r="Z1816" t="s">
        <v>1132</v>
      </c>
      <c r="AA1816">
        <v>25323</v>
      </c>
      <c r="AB1816">
        <v>0</v>
      </c>
      <c r="AD1816">
        <v>0</v>
      </c>
      <c r="AE1816">
        <v>0</v>
      </c>
      <c r="AF1816">
        <v>979109</v>
      </c>
      <c r="AG1816">
        <v>1004432</v>
      </c>
    </row>
    <row r="1817" spans="1:33" hidden="1" x14ac:dyDescent="0.25">
      <c r="A1817" t="s">
        <v>1723</v>
      </c>
      <c r="B1817" t="s">
        <v>697</v>
      </c>
      <c r="C1817" t="s">
        <v>163</v>
      </c>
      <c r="D1817" t="s">
        <v>1117</v>
      </c>
      <c r="E1817">
        <v>2005</v>
      </c>
      <c r="F1817" t="s">
        <v>697</v>
      </c>
      <c r="G1817" t="s">
        <v>846</v>
      </c>
      <c r="H1817" t="s">
        <v>2445</v>
      </c>
      <c r="I1817" t="s">
        <v>2446</v>
      </c>
      <c r="J1817" t="s">
        <v>1120</v>
      </c>
      <c r="K1817" t="s">
        <v>1121</v>
      </c>
      <c r="L1817" t="s">
        <v>4289</v>
      </c>
      <c r="M1817" t="s">
        <v>697</v>
      </c>
      <c r="N1817" t="s">
        <v>2445</v>
      </c>
      <c r="O1817" t="s">
        <v>2446</v>
      </c>
      <c r="P1817" t="s">
        <v>1002</v>
      </c>
      <c r="Q1817" t="s">
        <v>5051</v>
      </c>
      <c r="R1817">
        <v>2006</v>
      </c>
      <c r="S1817" t="s">
        <v>2081</v>
      </c>
      <c r="T1817" t="s">
        <v>2083</v>
      </c>
      <c r="U1817">
        <v>5.4</v>
      </c>
      <c r="V1817" t="s">
        <v>1126</v>
      </c>
      <c r="W1817" t="s">
        <v>1127</v>
      </c>
      <c r="X1817" t="s">
        <v>5052</v>
      </c>
      <c r="Y1817">
        <v>1</v>
      </c>
      <c r="Z1817" t="s">
        <v>1132</v>
      </c>
      <c r="AA1817">
        <v>24991</v>
      </c>
      <c r="AB1817">
        <v>126</v>
      </c>
      <c r="AD1817">
        <v>0</v>
      </c>
      <c r="AE1817">
        <v>0</v>
      </c>
      <c r="AG1817">
        <v>25117</v>
      </c>
    </row>
    <row r="1818" spans="1:33" hidden="1" x14ac:dyDescent="0.25">
      <c r="A1818" t="s">
        <v>1723</v>
      </c>
      <c r="B1818" t="s">
        <v>697</v>
      </c>
      <c r="C1818" t="s">
        <v>163</v>
      </c>
      <c r="D1818" t="s">
        <v>1117</v>
      </c>
      <c r="E1818">
        <v>2005</v>
      </c>
      <c r="F1818" t="s">
        <v>697</v>
      </c>
      <c r="G1818" t="s">
        <v>846</v>
      </c>
      <c r="H1818" t="s">
        <v>2445</v>
      </c>
      <c r="I1818" t="s">
        <v>2446</v>
      </c>
      <c r="J1818" t="s">
        <v>1120</v>
      </c>
      <c r="K1818" t="s">
        <v>1121</v>
      </c>
      <c r="L1818" t="s">
        <v>4289</v>
      </c>
      <c r="M1818" t="s">
        <v>697</v>
      </c>
      <c r="N1818" t="s">
        <v>2445</v>
      </c>
      <c r="O1818" t="s">
        <v>2446</v>
      </c>
      <c r="P1818" t="s">
        <v>1002</v>
      </c>
      <c r="Q1818" t="s">
        <v>5053</v>
      </c>
      <c r="R1818">
        <v>2006</v>
      </c>
      <c r="S1818" t="s">
        <v>2081</v>
      </c>
      <c r="T1818" t="s">
        <v>2083</v>
      </c>
      <c r="U1818">
        <v>4.93</v>
      </c>
      <c r="V1818" t="s">
        <v>1126</v>
      </c>
      <c r="W1818" t="s">
        <v>1127</v>
      </c>
      <c r="X1818" t="s">
        <v>5054</v>
      </c>
      <c r="Y1818">
        <v>1</v>
      </c>
      <c r="Z1818" t="s">
        <v>1132</v>
      </c>
      <c r="AA1818">
        <v>25228</v>
      </c>
      <c r="AB1818">
        <v>0</v>
      </c>
      <c r="AD1818">
        <v>0</v>
      </c>
      <c r="AE1818">
        <v>0</v>
      </c>
      <c r="AF1818">
        <v>1164137</v>
      </c>
      <c r="AG1818">
        <v>1189365</v>
      </c>
    </row>
    <row r="1819" spans="1:33" hidden="1" x14ac:dyDescent="0.25">
      <c r="A1819" t="s">
        <v>1723</v>
      </c>
      <c r="B1819" t="s">
        <v>697</v>
      </c>
      <c r="C1819" t="s">
        <v>163</v>
      </c>
      <c r="D1819" t="s">
        <v>1117</v>
      </c>
      <c r="E1819">
        <v>2005</v>
      </c>
      <c r="F1819" t="s">
        <v>697</v>
      </c>
      <c r="G1819" t="s">
        <v>846</v>
      </c>
      <c r="H1819" t="s">
        <v>2445</v>
      </c>
      <c r="I1819" t="s">
        <v>2446</v>
      </c>
      <c r="J1819" t="s">
        <v>1120</v>
      </c>
      <c r="K1819" t="s">
        <v>1121</v>
      </c>
      <c r="L1819" t="s">
        <v>4289</v>
      </c>
      <c r="M1819" t="s">
        <v>697</v>
      </c>
      <c r="N1819" t="s">
        <v>2445</v>
      </c>
      <c r="O1819" t="s">
        <v>2446</v>
      </c>
      <c r="P1819" t="s">
        <v>1002</v>
      </c>
      <c r="Q1819" t="s">
        <v>5055</v>
      </c>
      <c r="R1819">
        <v>2006</v>
      </c>
      <c r="S1819" t="s">
        <v>2081</v>
      </c>
      <c r="T1819" t="s">
        <v>2083</v>
      </c>
      <c r="U1819">
        <v>4.93</v>
      </c>
      <c r="V1819" t="s">
        <v>1126</v>
      </c>
      <c r="W1819" t="s">
        <v>1127</v>
      </c>
      <c r="X1819" t="s">
        <v>5056</v>
      </c>
      <c r="Y1819">
        <v>1</v>
      </c>
      <c r="Z1819" t="s">
        <v>1132</v>
      </c>
      <c r="AA1819">
        <v>25192</v>
      </c>
      <c r="AB1819">
        <v>0</v>
      </c>
      <c r="AD1819">
        <v>0</v>
      </c>
      <c r="AE1819">
        <v>0</v>
      </c>
      <c r="AG1819">
        <v>25192</v>
      </c>
    </row>
    <row r="1820" spans="1:33" hidden="1" x14ac:dyDescent="0.25">
      <c r="A1820" t="s">
        <v>1723</v>
      </c>
      <c r="B1820" t="s">
        <v>697</v>
      </c>
      <c r="C1820" t="s">
        <v>163</v>
      </c>
      <c r="D1820" t="s">
        <v>1117</v>
      </c>
      <c r="E1820">
        <v>2006</v>
      </c>
      <c r="F1820" t="s">
        <v>694</v>
      </c>
      <c r="G1820" t="s">
        <v>846</v>
      </c>
      <c r="H1820" t="s">
        <v>2445</v>
      </c>
      <c r="I1820" t="s">
        <v>2446</v>
      </c>
      <c r="J1820" t="s">
        <v>1120</v>
      </c>
      <c r="K1820" t="s">
        <v>1121</v>
      </c>
      <c r="L1820" t="s">
        <v>4854</v>
      </c>
      <c r="M1820" t="s">
        <v>884</v>
      </c>
      <c r="N1820" t="s">
        <v>2445</v>
      </c>
      <c r="O1820" t="s">
        <v>2446</v>
      </c>
      <c r="P1820" t="s">
        <v>1083</v>
      </c>
      <c r="Q1820" t="s">
        <v>5057</v>
      </c>
      <c r="R1820">
        <v>2007</v>
      </c>
      <c r="S1820" t="s">
        <v>5058</v>
      </c>
      <c r="T1820" t="s">
        <v>5058</v>
      </c>
      <c r="U1820">
        <v>3</v>
      </c>
      <c r="V1820" t="s">
        <v>1138</v>
      </c>
      <c r="W1820" t="s">
        <v>1127</v>
      </c>
      <c r="X1820" t="s">
        <v>5059</v>
      </c>
      <c r="Y1820">
        <v>1</v>
      </c>
      <c r="Z1820" t="s">
        <v>1132</v>
      </c>
      <c r="AA1820">
        <v>25060</v>
      </c>
      <c r="AB1820">
        <v>0</v>
      </c>
      <c r="AD1820">
        <v>0</v>
      </c>
      <c r="AE1820">
        <v>0</v>
      </c>
      <c r="AF1820">
        <v>34457</v>
      </c>
      <c r="AG1820">
        <v>59517</v>
      </c>
    </row>
    <row r="1821" spans="1:33" hidden="1" x14ac:dyDescent="0.25">
      <c r="A1821" t="s">
        <v>1723</v>
      </c>
      <c r="B1821" t="s">
        <v>697</v>
      </c>
      <c r="C1821" t="s">
        <v>163</v>
      </c>
      <c r="D1821" t="s">
        <v>1117</v>
      </c>
      <c r="E1821">
        <v>2006</v>
      </c>
      <c r="F1821" t="s">
        <v>694</v>
      </c>
      <c r="G1821" t="s">
        <v>846</v>
      </c>
      <c r="H1821" t="s">
        <v>2445</v>
      </c>
      <c r="I1821" t="s">
        <v>2446</v>
      </c>
      <c r="J1821" t="s">
        <v>1120</v>
      </c>
      <c r="K1821" t="s">
        <v>1121</v>
      </c>
      <c r="L1821" t="s">
        <v>4289</v>
      </c>
      <c r="M1821" t="s">
        <v>694</v>
      </c>
      <c r="N1821" t="s">
        <v>2445</v>
      </c>
      <c r="O1821" t="s">
        <v>2446</v>
      </c>
      <c r="P1821" t="s">
        <v>1002</v>
      </c>
      <c r="Q1821" t="s">
        <v>5060</v>
      </c>
      <c r="R1821">
        <v>2007</v>
      </c>
      <c r="S1821" t="s">
        <v>3313</v>
      </c>
      <c r="T1821" t="s">
        <v>2087</v>
      </c>
      <c r="U1821">
        <v>2.66</v>
      </c>
      <c r="V1821" t="s">
        <v>1126</v>
      </c>
      <c r="W1821" t="s">
        <v>1127</v>
      </c>
      <c r="X1821" t="s">
        <v>5061</v>
      </c>
      <c r="Y1821">
        <v>1</v>
      </c>
      <c r="Z1821" t="s">
        <v>1132</v>
      </c>
      <c r="AA1821">
        <v>25143</v>
      </c>
      <c r="AB1821">
        <v>0</v>
      </c>
      <c r="AD1821">
        <v>0</v>
      </c>
      <c r="AE1821">
        <v>0</v>
      </c>
      <c r="AF1821">
        <v>81633</v>
      </c>
      <c r="AG1821">
        <v>106776</v>
      </c>
    </row>
    <row r="1822" spans="1:33" hidden="1" x14ac:dyDescent="0.25">
      <c r="A1822" t="s">
        <v>1723</v>
      </c>
      <c r="B1822" t="s">
        <v>697</v>
      </c>
      <c r="C1822" t="s">
        <v>163</v>
      </c>
      <c r="D1822" t="s">
        <v>1117</v>
      </c>
      <c r="E1822">
        <v>2006</v>
      </c>
      <c r="F1822" t="s">
        <v>694</v>
      </c>
      <c r="G1822" t="s">
        <v>846</v>
      </c>
      <c r="H1822" t="s">
        <v>2445</v>
      </c>
      <c r="I1822" t="s">
        <v>2446</v>
      </c>
      <c r="J1822" t="s">
        <v>1120</v>
      </c>
      <c r="K1822" t="s">
        <v>1121</v>
      </c>
      <c r="L1822" t="s">
        <v>4289</v>
      </c>
      <c r="M1822" t="s">
        <v>694</v>
      </c>
      <c r="N1822" t="s">
        <v>2445</v>
      </c>
      <c r="O1822" t="s">
        <v>2446</v>
      </c>
      <c r="P1822" t="s">
        <v>1002</v>
      </c>
      <c r="Q1822" t="s">
        <v>5062</v>
      </c>
      <c r="R1822">
        <v>2007</v>
      </c>
      <c r="S1822" t="s">
        <v>3313</v>
      </c>
      <c r="T1822" t="s">
        <v>2087</v>
      </c>
      <c r="U1822">
        <v>2.66</v>
      </c>
      <c r="V1822" t="s">
        <v>1126</v>
      </c>
      <c r="W1822" t="s">
        <v>1127</v>
      </c>
      <c r="X1822" t="s">
        <v>5063</v>
      </c>
      <c r="Y1822">
        <v>1</v>
      </c>
      <c r="Z1822" t="s">
        <v>1132</v>
      </c>
      <c r="AA1822">
        <v>25116</v>
      </c>
      <c r="AB1822">
        <v>0</v>
      </c>
      <c r="AD1822">
        <v>0</v>
      </c>
      <c r="AE1822">
        <v>0</v>
      </c>
      <c r="AF1822">
        <v>81546</v>
      </c>
      <c r="AG1822">
        <v>106662</v>
      </c>
    </row>
    <row r="1823" spans="1:33" hidden="1" x14ac:dyDescent="0.25">
      <c r="A1823" t="s">
        <v>1723</v>
      </c>
      <c r="B1823" t="s">
        <v>697</v>
      </c>
      <c r="C1823" t="s">
        <v>163</v>
      </c>
      <c r="D1823" t="s">
        <v>1117</v>
      </c>
      <c r="E1823">
        <v>2006</v>
      </c>
      <c r="F1823" t="s">
        <v>697</v>
      </c>
      <c r="G1823" t="s">
        <v>846</v>
      </c>
      <c r="H1823" t="s">
        <v>2445</v>
      </c>
      <c r="I1823" t="s">
        <v>2446</v>
      </c>
      <c r="J1823" t="s">
        <v>1120</v>
      </c>
      <c r="K1823" t="s">
        <v>1121</v>
      </c>
      <c r="L1823" t="s">
        <v>4289</v>
      </c>
      <c r="M1823" t="s">
        <v>697</v>
      </c>
      <c r="N1823" t="s">
        <v>2445</v>
      </c>
      <c r="O1823" t="s">
        <v>2446</v>
      </c>
      <c r="P1823" t="s">
        <v>1002</v>
      </c>
      <c r="Q1823" t="s">
        <v>5064</v>
      </c>
      <c r="R1823">
        <v>2007</v>
      </c>
      <c r="S1823" t="s">
        <v>5065</v>
      </c>
      <c r="T1823" t="s">
        <v>2969</v>
      </c>
      <c r="U1823">
        <v>5.41</v>
      </c>
      <c r="V1823" t="s">
        <v>1126</v>
      </c>
      <c r="W1823" t="s">
        <v>1127</v>
      </c>
      <c r="Y1823">
        <v>1</v>
      </c>
      <c r="Z1823" t="s">
        <v>1132</v>
      </c>
      <c r="AA1823">
        <v>25174</v>
      </c>
      <c r="AB1823">
        <v>0</v>
      </c>
      <c r="AD1823">
        <v>0</v>
      </c>
      <c r="AE1823">
        <v>0</v>
      </c>
      <c r="AF1823">
        <v>738544</v>
      </c>
      <c r="AG1823">
        <v>763718</v>
      </c>
    </row>
    <row r="1824" spans="1:33" hidden="1" x14ac:dyDescent="0.25">
      <c r="A1824" t="s">
        <v>1723</v>
      </c>
      <c r="B1824" t="s">
        <v>697</v>
      </c>
      <c r="C1824" t="s">
        <v>163</v>
      </c>
      <c r="D1824" t="s">
        <v>1117</v>
      </c>
      <c r="E1824">
        <v>2006</v>
      </c>
      <c r="F1824" t="s">
        <v>697</v>
      </c>
      <c r="G1824" t="s">
        <v>846</v>
      </c>
      <c r="H1824" t="s">
        <v>2445</v>
      </c>
      <c r="I1824" t="s">
        <v>2446</v>
      </c>
      <c r="J1824" t="s">
        <v>1120</v>
      </c>
      <c r="K1824" t="s">
        <v>1121</v>
      </c>
      <c r="L1824" t="s">
        <v>4289</v>
      </c>
      <c r="M1824" t="s">
        <v>697</v>
      </c>
      <c r="N1824" t="s">
        <v>2445</v>
      </c>
      <c r="O1824" t="s">
        <v>2446</v>
      </c>
      <c r="P1824" t="s">
        <v>1002</v>
      </c>
      <c r="Q1824" t="s">
        <v>5066</v>
      </c>
      <c r="R1824">
        <v>2007</v>
      </c>
      <c r="S1824" t="s">
        <v>5065</v>
      </c>
      <c r="T1824" t="s">
        <v>2969</v>
      </c>
      <c r="U1824">
        <v>5.41</v>
      </c>
      <c r="V1824" t="s">
        <v>1126</v>
      </c>
      <c r="W1824" t="s">
        <v>1127</v>
      </c>
      <c r="Y1824">
        <v>1</v>
      </c>
      <c r="Z1824" t="s">
        <v>1132</v>
      </c>
      <c r="AA1824">
        <v>25159</v>
      </c>
      <c r="AB1824">
        <v>0</v>
      </c>
      <c r="AD1824">
        <v>0</v>
      </c>
      <c r="AE1824">
        <v>0</v>
      </c>
      <c r="AF1824">
        <v>738104</v>
      </c>
      <c r="AG1824">
        <v>763263</v>
      </c>
    </row>
    <row r="1825" spans="1:33" hidden="1" x14ac:dyDescent="0.25">
      <c r="A1825" t="s">
        <v>1723</v>
      </c>
      <c r="B1825" t="s">
        <v>697</v>
      </c>
      <c r="C1825" t="s">
        <v>163</v>
      </c>
      <c r="D1825" t="s">
        <v>1117</v>
      </c>
      <c r="E1825">
        <v>2006</v>
      </c>
      <c r="F1825" t="s">
        <v>697</v>
      </c>
      <c r="G1825" t="s">
        <v>846</v>
      </c>
      <c r="H1825" t="s">
        <v>2445</v>
      </c>
      <c r="I1825" t="s">
        <v>2446</v>
      </c>
      <c r="J1825" t="s">
        <v>1120</v>
      </c>
      <c r="K1825" t="s">
        <v>1121</v>
      </c>
      <c r="L1825" t="s">
        <v>4289</v>
      </c>
      <c r="M1825" t="s">
        <v>697</v>
      </c>
      <c r="N1825" t="s">
        <v>2445</v>
      </c>
      <c r="O1825" t="s">
        <v>2446</v>
      </c>
      <c r="P1825" t="s">
        <v>1002</v>
      </c>
      <c r="Q1825" t="s">
        <v>5067</v>
      </c>
      <c r="R1825">
        <v>2007</v>
      </c>
      <c r="S1825" t="s">
        <v>5065</v>
      </c>
      <c r="T1825" t="s">
        <v>2969</v>
      </c>
      <c r="U1825">
        <v>5.41</v>
      </c>
      <c r="V1825" t="s">
        <v>1126</v>
      </c>
      <c r="W1825" t="s">
        <v>1127</v>
      </c>
      <c r="Y1825">
        <v>1</v>
      </c>
      <c r="Z1825" t="s">
        <v>1132</v>
      </c>
      <c r="AA1825">
        <v>25200</v>
      </c>
      <c r="AB1825">
        <v>0</v>
      </c>
      <c r="AD1825">
        <v>0</v>
      </c>
      <c r="AE1825">
        <v>0</v>
      </c>
      <c r="AF1825">
        <v>739307</v>
      </c>
      <c r="AG1825">
        <v>764507</v>
      </c>
    </row>
    <row r="1826" spans="1:33" hidden="1" x14ac:dyDescent="0.25">
      <c r="A1826" t="s">
        <v>1723</v>
      </c>
      <c r="B1826" t="s">
        <v>697</v>
      </c>
      <c r="C1826" t="s">
        <v>163</v>
      </c>
      <c r="D1826" t="s">
        <v>1117</v>
      </c>
      <c r="E1826">
        <v>2006</v>
      </c>
      <c r="F1826" t="s">
        <v>697</v>
      </c>
      <c r="G1826" t="s">
        <v>846</v>
      </c>
      <c r="H1826" t="s">
        <v>2445</v>
      </c>
      <c r="I1826" t="s">
        <v>2446</v>
      </c>
      <c r="J1826" t="s">
        <v>1120</v>
      </c>
      <c r="K1826" t="s">
        <v>1121</v>
      </c>
      <c r="L1826" t="s">
        <v>4289</v>
      </c>
      <c r="M1826" t="s">
        <v>697</v>
      </c>
      <c r="N1826" t="s">
        <v>2445</v>
      </c>
      <c r="O1826" t="s">
        <v>2446</v>
      </c>
      <c r="P1826" t="s">
        <v>1002</v>
      </c>
      <c r="Q1826" t="s">
        <v>5068</v>
      </c>
      <c r="R1826">
        <v>2007</v>
      </c>
      <c r="S1826" t="s">
        <v>5065</v>
      </c>
      <c r="T1826" t="s">
        <v>2969</v>
      </c>
      <c r="U1826">
        <v>4.88</v>
      </c>
      <c r="V1826" t="s">
        <v>1126</v>
      </c>
      <c r="W1826" t="s">
        <v>1127</v>
      </c>
      <c r="Y1826">
        <v>1</v>
      </c>
      <c r="Z1826" t="s">
        <v>1132</v>
      </c>
      <c r="AA1826">
        <v>25161</v>
      </c>
      <c r="AB1826">
        <v>0</v>
      </c>
      <c r="AD1826">
        <v>0</v>
      </c>
      <c r="AE1826">
        <v>0</v>
      </c>
      <c r="AF1826">
        <v>656649</v>
      </c>
      <c r="AG1826">
        <v>681810</v>
      </c>
    </row>
    <row r="1827" spans="1:33" hidden="1" x14ac:dyDescent="0.25">
      <c r="A1827" t="s">
        <v>1723</v>
      </c>
      <c r="B1827" t="s">
        <v>697</v>
      </c>
      <c r="C1827" t="s">
        <v>163</v>
      </c>
      <c r="D1827" t="s">
        <v>1117</v>
      </c>
      <c r="E1827">
        <v>2006</v>
      </c>
      <c r="F1827" t="s">
        <v>697</v>
      </c>
      <c r="G1827" t="s">
        <v>846</v>
      </c>
      <c r="H1827" t="s">
        <v>2445</v>
      </c>
      <c r="I1827" t="s">
        <v>2446</v>
      </c>
      <c r="J1827" t="s">
        <v>1120</v>
      </c>
      <c r="K1827" t="s">
        <v>1121</v>
      </c>
      <c r="L1827" t="s">
        <v>4289</v>
      </c>
      <c r="M1827" t="s">
        <v>697</v>
      </c>
      <c r="N1827" t="s">
        <v>2445</v>
      </c>
      <c r="O1827" t="s">
        <v>2446</v>
      </c>
      <c r="P1827" t="s">
        <v>1002</v>
      </c>
      <c r="Q1827" t="s">
        <v>5069</v>
      </c>
      <c r="R1827">
        <v>2007</v>
      </c>
      <c r="S1827" t="s">
        <v>5065</v>
      </c>
      <c r="T1827" t="s">
        <v>2969</v>
      </c>
      <c r="U1827">
        <v>4.24</v>
      </c>
      <c r="V1827" t="s">
        <v>1126</v>
      </c>
      <c r="W1827" t="s">
        <v>1127</v>
      </c>
      <c r="Y1827">
        <v>1</v>
      </c>
      <c r="Z1827" t="s">
        <v>1132</v>
      </c>
      <c r="AA1827">
        <v>25156</v>
      </c>
      <c r="AB1827">
        <v>0</v>
      </c>
      <c r="AD1827">
        <v>0</v>
      </c>
      <c r="AE1827">
        <v>0</v>
      </c>
      <c r="AF1827">
        <v>658788</v>
      </c>
      <c r="AG1827">
        <v>683944</v>
      </c>
    </row>
    <row r="1828" spans="1:33" hidden="1" x14ac:dyDescent="0.25">
      <c r="A1828" t="s">
        <v>1723</v>
      </c>
      <c r="B1828" t="s">
        <v>697</v>
      </c>
      <c r="C1828" t="s">
        <v>163</v>
      </c>
      <c r="D1828" t="s">
        <v>1117</v>
      </c>
      <c r="E1828">
        <v>2006</v>
      </c>
      <c r="F1828" t="s">
        <v>697</v>
      </c>
      <c r="G1828" t="s">
        <v>846</v>
      </c>
      <c r="H1828" t="s">
        <v>2445</v>
      </c>
      <c r="I1828" t="s">
        <v>2446</v>
      </c>
      <c r="J1828" t="s">
        <v>1120</v>
      </c>
      <c r="K1828" t="s">
        <v>1121</v>
      </c>
      <c r="L1828" t="s">
        <v>4289</v>
      </c>
      <c r="M1828" t="s">
        <v>697</v>
      </c>
      <c r="N1828" t="s">
        <v>2445</v>
      </c>
      <c r="O1828" t="s">
        <v>2446</v>
      </c>
      <c r="P1828" t="s">
        <v>1002</v>
      </c>
      <c r="Q1828" t="s">
        <v>5070</v>
      </c>
      <c r="R1828">
        <v>2007</v>
      </c>
      <c r="S1828" t="s">
        <v>5065</v>
      </c>
      <c r="T1828" t="s">
        <v>2969</v>
      </c>
      <c r="U1828">
        <v>5.17</v>
      </c>
      <c r="V1828" t="s">
        <v>1126</v>
      </c>
      <c r="W1828" t="s">
        <v>1127</v>
      </c>
      <c r="Y1828">
        <v>1</v>
      </c>
      <c r="Z1828" t="s">
        <v>1132</v>
      </c>
      <c r="AA1828">
        <v>25233</v>
      </c>
      <c r="AB1828">
        <v>0</v>
      </c>
      <c r="AD1828">
        <v>0</v>
      </c>
      <c r="AE1828">
        <v>0</v>
      </c>
      <c r="AF1828">
        <v>679367</v>
      </c>
      <c r="AG1828">
        <v>704600</v>
      </c>
    </row>
    <row r="1829" spans="1:33" hidden="1" x14ac:dyDescent="0.25">
      <c r="A1829" t="s">
        <v>1723</v>
      </c>
      <c r="B1829" t="s">
        <v>697</v>
      </c>
      <c r="C1829" t="s">
        <v>163</v>
      </c>
      <c r="D1829" t="s">
        <v>1117</v>
      </c>
      <c r="E1829">
        <v>2006</v>
      </c>
      <c r="F1829" t="s">
        <v>697</v>
      </c>
      <c r="G1829" t="s">
        <v>846</v>
      </c>
      <c r="H1829" t="s">
        <v>2445</v>
      </c>
      <c r="I1829" t="s">
        <v>2446</v>
      </c>
      <c r="J1829" t="s">
        <v>1120</v>
      </c>
      <c r="K1829" t="s">
        <v>1121</v>
      </c>
      <c r="L1829" t="s">
        <v>4289</v>
      </c>
      <c r="M1829" t="s">
        <v>697</v>
      </c>
      <c r="N1829" t="s">
        <v>2445</v>
      </c>
      <c r="O1829" t="s">
        <v>2446</v>
      </c>
      <c r="P1829" t="s">
        <v>1002</v>
      </c>
      <c r="Q1829" t="s">
        <v>5071</v>
      </c>
      <c r="R1829">
        <v>2007</v>
      </c>
      <c r="S1829" t="s">
        <v>5065</v>
      </c>
      <c r="T1829" t="s">
        <v>2969</v>
      </c>
      <c r="U1829">
        <v>4.83</v>
      </c>
      <c r="V1829" t="s">
        <v>1126</v>
      </c>
      <c r="W1829" t="s">
        <v>1127</v>
      </c>
      <c r="Y1829">
        <v>1</v>
      </c>
      <c r="Z1829" t="s">
        <v>1132</v>
      </c>
      <c r="AA1829">
        <v>25200</v>
      </c>
      <c r="AB1829">
        <v>0</v>
      </c>
      <c r="AD1829">
        <v>0</v>
      </c>
      <c r="AE1829">
        <v>0</v>
      </c>
      <c r="AF1829">
        <v>675989</v>
      </c>
      <c r="AG1829">
        <v>701189</v>
      </c>
    </row>
    <row r="1830" spans="1:33" hidden="1" x14ac:dyDescent="0.25">
      <c r="A1830" t="s">
        <v>1723</v>
      </c>
      <c r="B1830" t="s">
        <v>697</v>
      </c>
      <c r="C1830" t="s">
        <v>163</v>
      </c>
      <c r="D1830" t="s">
        <v>1117</v>
      </c>
      <c r="E1830">
        <v>2006</v>
      </c>
      <c r="F1830" t="s">
        <v>697</v>
      </c>
      <c r="G1830" t="s">
        <v>846</v>
      </c>
      <c r="H1830" t="s">
        <v>2445</v>
      </c>
      <c r="I1830" t="s">
        <v>2446</v>
      </c>
      <c r="J1830" t="s">
        <v>1120</v>
      </c>
      <c r="K1830" t="s">
        <v>1121</v>
      </c>
      <c r="L1830" t="s">
        <v>4289</v>
      </c>
      <c r="M1830" t="s">
        <v>697</v>
      </c>
      <c r="N1830" t="s">
        <v>2445</v>
      </c>
      <c r="O1830" t="s">
        <v>2446</v>
      </c>
      <c r="P1830" t="s">
        <v>1002</v>
      </c>
      <c r="Q1830" t="s">
        <v>5072</v>
      </c>
      <c r="R1830">
        <v>2007</v>
      </c>
      <c r="S1830" t="s">
        <v>5065</v>
      </c>
      <c r="T1830" t="s">
        <v>2969</v>
      </c>
      <c r="U1830">
        <v>4.6100000000000003</v>
      </c>
      <c r="V1830" t="s">
        <v>1126</v>
      </c>
      <c r="W1830" t="s">
        <v>1127</v>
      </c>
      <c r="Y1830">
        <v>1</v>
      </c>
      <c r="Z1830" t="s">
        <v>1132</v>
      </c>
      <c r="AA1830">
        <v>25241</v>
      </c>
      <c r="AB1830">
        <v>0</v>
      </c>
      <c r="AD1830">
        <v>0</v>
      </c>
      <c r="AE1830">
        <v>0</v>
      </c>
      <c r="AF1830">
        <v>1161720</v>
      </c>
      <c r="AG1830">
        <v>1186961</v>
      </c>
    </row>
    <row r="1831" spans="1:33" hidden="1" x14ac:dyDescent="0.25">
      <c r="A1831" t="s">
        <v>1723</v>
      </c>
      <c r="B1831" t="s">
        <v>697</v>
      </c>
      <c r="C1831" t="s">
        <v>163</v>
      </c>
      <c r="D1831" t="s">
        <v>1117</v>
      </c>
      <c r="E1831">
        <v>2007</v>
      </c>
      <c r="F1831" t="s">
        <v>697</v>
      </c>
      <c r="G1831" t="s">
        <v>846</v>
      </c>
      <c r="H1831" t="s">
        <v>2445</v>
      </c>
      <c r="I1831" t="s">
        <v>2446</v>
      </c>
      <c r="J1831" t="s">
        <v>1120</v>
      </c>
      <c r="K1831" t="s">
        <v>1121</v>
      </c>
      <c r="L1831" t="s">
        <v>4289</v>
      </c>
      <c r="M1831" t="s">
        <v>697</v>
      </c>
      <c r="N1831" t="s">
        <v>2445</v>
      </c>
      <c r="O1831" t="s">
        <v>2446</v>
      </c>
      <c r="P1831" t="s">
        <v>1002</v>
      </c>
      <c r="Q1831" t="s">
        <v>5073</v>
      </c>
      <c r="R1831">
        <v>2008</v>
      </c>
      <c r="S1831" t="s">
        <v>5074</v>
      </c>
      <c r="T1831" t="s">
        <v>5075</v>
      </c>
      <c r="U1831">
        <v>5.45</v>
      </c>
      <c r="V1831" t="s">
        <v>1126</v>
      </c>
      <c r="W1831" t="s">
        <v>1127</v>
      </c>
      <c r="X1831" t="s">
        <v>5076</v>
      </c>
      <c r="Y1831">
        <v>1</v>
      </c>
      <c r="Z1831" t="s">
        <v>1132</v>
      </c>
      <c r="AA1831">
        <v>15105</v>
      </c>
      <c r="AB1831">
        <v>0</v>
      </c>
      <c r="AD1831">
        <v>0</v>
      </c>
      <c r="AE1831">
        <v>0</v>
      </c>
      <c r="AF1831">
        <v>373435</v>
      </c>
      <c r="AG1831">
        <v>388540</v>
      </c>
    </row>
    <row r="1832" spans="1:33" hidden="1" x14ac:dyDescent="0.25">
      <c r="A1832" t="s">
        <v>1723</v>
      </c>
      <c r="B1832" t="s">
        <v>697</v>
      </c>
      <c r="C1832" t="s">
        <v>163</v>
      </c>
      <c r="D1832" t="s">
        <v>1117</v>
      </c>
      <c r="E1832">
        <v>2007</v>
      </c>
      <c r="F1832" t="s">
        <v>697</v>
      </c>
      <c r="G1832" t="s">
        <v>846</v>
      </c>
      <c r="H1832" t="s">
        <v>2445</v>
      </c>
      <c r="I1832" t="s">
        <v>2446</v>
      </c>
      <c r="J1832" t="s">
        <v>1120</v>
      </c>
      <c r="K1832" t="s">
        <v>1121</v>
      </c>
      <c r="L1832" t="s">
        <v>4289</v>
      </c>
      <c r="M1832" t="s">
        <v>697</v>
      </c>
      <c r="N1832" t="s">
        <v>2445</v>
      </c>
      <c r="O1832" t="s">
        <v>2446</v>
      </c>
      <c r="P1832" t="s">
        <v>1002</v>
      </c>
      <c r="Q1832" t="s">
        <v>5077</v>
      </c>
      <c r="R1832">
        <v>2008</v>
      </c>
      <c r="S1832" t="s">
        <v>5074</v>
      </c>
      <c r="T1832" t="s">
        <v>5075</v>
      </c>
      <c r="U1832">
        <v>5.45</v>
      </c>
      <c r="V1832" t="s">
        <v>1126</v>
      </c>
      <c r="W1832" t="s">
        <v>1127</v>
      </c>
      <c r="X1832" t="s">
        <v>5078</v>
      </c>
      <c r="Y1832">
        <v>1</v>
      </c>
      <c r="Z1832" t="s">
        <v>1132</v>
      </c>
      <c r="AA1832">
        <v>25161</v>
      </c>
      <c r="AB1832">
        <v>0</v>
      </c>
      <c r="AD1832">
        <v>0</v>
      </c>
      <c r="AE1832">
        <v>0</v>
      </c>
      <c r="AF1832">
        <v>622046</v>
      </c>
      <c r="AG1832">
        <v>647207</v>
      </c>
    </row>
    <row r="1833" spans="1:33" hidden="1" x14ac:dyDescent="0.25">
      <c r="A1833" t="s">
        <v>1723</v>
      </c>
      <c r="B1833" t="s">
        <v>697</v>
      </c>
      <c r="C1833" t="s">
        <v>163</v>
      </c>
      <c r="D1833" t="s">
        <v>1117</v>
      </c>
      <c r="E1833">
        <v>2007</v>
      </c>
      <c r="F1833" t="s">
        <v>697</v>
      </c>
      <c r="G1833" t="s">
        <v>846</v>
      </c>
      <c r="H1833" t="s">
        <v>2445</v>
      </c>
      <c r="I1833" t="s">
        <v>2446</v>
      </c>
      <c r="J1833" t="s">
        <v>1120</v>
      </c>
      <c r="K1833" t="s">
        <v>1121</v>
      </c>
      <c r="L1833" t="s">
        <v>4289</v>
      </c>
      <c r="M1833" t="s">
        <v>697</v>
      </c>
      <c r="N1833" t="s">
        <v>2445</v>
      </c>
      <c r="O1833" t="s">
        <v>2446</v>
      </c>
      <c r="P1833" t="s">
        <v>1002</v>
      </c>
      <c r="Q1833" t="s">
        <v>5079</v>
      </c>
      <c r="R1833">
        <v>2008</v>
      </c>
      <c r="S1833" t="s">
        <v>5074</v>
      </c>
      <c r="T1833" t="s">
        <v>5075</v>
      </c>
      <c r="U1833">
        <v>5.09</v>
      </c>
      <c r="V1833" t="s">
        <v>1126</v>
      </c>
      <c r="W1833" t="s">
        <v>1127</v>
      </c>
      <c r="X1833" t="s">
        <v>5080</v>
      </c>
      <c r="Y1833">
        <v>1</v>
      </c>
      <c r="Z1833" t="s">
        <v>1132</v>
      </c>
      <c r="AA1833">
        <v>25108</v>
      </c>
      <c r="AB1833">
        <v>126</v>
      </c>
      <c r="AD1833">
        <v>0</v>
      </c>
      <c r="AE1833">
        <v>0</v>
      </c>
      <c r="AF1833">
        <v>1075887</v>
      </c>
      <c r="AG1833">
        <v>1101121</v>
      </c>
    </row>
    <row r="1834" spans="1:33" hidden="1" x14ac:dyDescent="0.25">
      <c r="A1834" t="s">
        <v>1723</v>
      </c>
      <c r="B1834" t="s">
        <v>697</v>
      </c>
      <c r="C1834" t="s">
        <v>163</v>
      </c>
      <c r="D1834" t="s">
        <v>1117</v>
      </c>
      <c r="E1834">
        <v>2007</v>
      </c>
      <c r="F1834" t="s">
        <v>697</v>
      </c>
      <c r="G1834" t="s">
        <v>846</v>
      </c>
      <c r="H1834" t="s">
        <v>2445</v>
      </c>
      <c r="I1834" t="s">
        <v>2446</v>
      </c>
      <c r="J1834" t="s">
        <v>1120</v>
      </c>
      <c r="K1834" t="s">
        <v>1121</v>
      </c>
      <c r="L1834" t="s">
        <v>4289</v>
      </c>
      <c r="M1834" t="s">
        <v>697</v>
      </c>
      <c r="N1834" t="s">
        <v>2445</v>
      </c>
      <c r="O1834" t="s">
        <v>2446</v>
      </c>
      <c r="P1834" t="s">
        <v>1002</v>
      </c>
      <c r="Q1834" t="s">
        <v>5081</v>
      </c>
      <c r="R1834">
        <v>2008</v>
      </c>
      <c r="S1834" t="s">
        <v>5082</v>
      </c>
      <c r="T1834" t="s">
        <v>5083</v>
      </c>
      <c r="U1834">
        <v>5.0999999999999996</v>
      </c>
      <c r="V1834" t="s">
        <v>1126</v>
      </c>
      <c r="W1834" t="s">
        <v>1127</v>
      </c>
      <c r="X1834" t="s">
        <v>5084</v>
      </c>
      <c r="Y1834">
        <v>1</v>
      </c>
      <c r="Z1834" t="s">
        <v>1132</v>
      </c>
      <c r="AA1834">
        <v>25190</v>
      </c>
      <c r="AB1834">
        <v>0</v>
      </c>
      <c r="AD1834">
        <v>0</v>
      </c>
      <c r="AE1834">
        <v>0</v>
      </c>
      <c r="AF1834">
        <v>643662</v>
      </c>
      <c r="AG1834">
        <v>668852</v>
      </c>
    </row>
    <row r="1835" spans="1:33" hidden="1" x14ac:dyDescent="0.25">
      <c r="A1835" t="s">
        <v>1723</v>
      </c>
      <c r="B1835" t="s">
        <v>697</v>
      </c>
      <c r="C1835" t="s">
        <v>163</v>
      </c>
      <c r="D1835" t="s">
        <v>1117</v>
      </c>
      <c r="E1835">
        <v>2007</v>
      </c>
      <c r="F1835" t="s">
        <v>697</v>
      </c>
      <c r="G1835" t="s">
        <v>846</v>
      </c>
      <c r="H1835" t="s">
        <v>2445</v>
      </c>
      <c r="I1835" t="s">
        <v>2446</v>
      </c>
      <c r="J1835" t="s">
        <v>1120</v>
      </c>
      <c r="K1835" t="s">
        <v>1121</v>
      </c>
      <c r="L1835" t="s">
        <v>4289</v>
      </c>
      <c r="M1835" t="s">
        <v>697</v>
      </c>
      <c r="N1835" t="s">
        <v>2445</v>
      </c>
      <c r="O1835" t="s">
        <v>2446</v>
      </c>
      <c r="P1835" t="s">
        <v>1002</v>
      </c>
      <c r="Q1835" t="s">
        <v>5085</v>
      </c>
      <c r="R1835">
        <v>2008</v>
      </c>
      <c r="S1835" t="s">
        <v>5082</v>
      </c>
      <c r="T1835" t="s">
        <v>5083</v>
      </c>
      <c r="U1835">
        <v>5.0999999999999996</v>
      </c>
      <c r="V1835" t="s">
        <v>1126</v>
      </c>
      <c r="W1835" t="s">
        <v>1127</v>
      </c>
      <c r="X1835" t="s">
        <v>5086</v>
      </c>
      <c r="Y1835">
        <v>1</v>
      </c>
      <c r="Z1835" t="s">
        <v>1132</v>
      </c>
      <c r="AA1835">
        <v>25083</v>
      </c>
      <c r="AB1835">
        <v>0</v>
      </c>
      <c r="AD1835">
        <v>0</v>
      </c>
      <c r="AE1835">
        <v>0</v>
      </c>
      <c r="AF1835">
        <v>640928</v>
      </c>
      <c r="AG1835">
        <v>666011</v>
      </c>
    </row>
    <row r="1836" spans="1:33" hidden="1" x14ac:dyDescent="0.25">
      <c r="A1836" t="s">
        <v>1723</v>
      </c>
      <c r="B1836" t="s">
        <v>697</v>
      </c>
      <c r="C1836" t="s">
        <v>163</v>
      </c>
      <c r="D1836" t="s">
        <v>1117</v>
      </c>
      <c r="E1836">
        <v>2007</v>
      </c>
      <c r="F1836" t="s">
        <v>697</v>
      </c>
      <c r="G1836" t="s">
        <v>846</v>
      </c>
      <c r="H1836" t="s">
        <v>2445</v>
      </c>
      <c r="I1836" t="s">
        <v>2446</v>
      </c>
      <c r="J1836" t="s">
        <v>1120</v>
      </c>
      <c r="K1836" t="s">
        <v>1121</v>
      </c>
      <c r="L1836" t="s">
        <v>4289</v>
      </c>
      <c r="M1836" t="s">
        <v>697</v>
      </c>
      <c r="N1836" t="s">
        <v>2445</v>
      </c>
      <c r="O1836" t="s">
        <v>2446</v>
      </c>
      <c r="P1836" t="s">
        <v>1002</v>
      </c>
      <c r="Q1836" t="s">
        <v>5087</v>
      </c>
      <c r="R1836">
        <v>2008</v>
      </c>
      <c r="S1836" t="s">
        <v>5082</v>
      </c>
      <c r="T1836" t="s">
        <v>5083</v>
      </c>
      <c r="U1836">
        <v>4.54</v>
      </c>
      <c r="V1836" t="s">
        <v>1126</v>
      </c>
      <c r="W1836" t="s">
        <v>1127</v>
      </c>
      <c r="X1836" t="s">
        <v>5088</v>
      </c>
      <c r="Y1836">
        <v>1</v>
      </c>
      <c r="Z1836" t="s">
        <v>1132</v>
      </c>
      <c r="AA1836">
        <v>25153</v>
      </c>
      <c r="AB1836">
        <v>0</v>
      </c>
      <c r="AD1836">
        <v>0</v>
      </c>
      <c r="AE1836">
        <v>0</v>
      </c>
      <c r="AF1836">
        <v>710962</v>
      </c>
      <c r="AG1836">
        <v>736115</v>
      </c>
    </row>
    <row r="1837" spans="1:33" hidden="1" x14ac:dyDescent="0.25">
      <c r="A1837" t="s">
        <v>1723</v>
      </c>
      <c r="B1837" t="s">
        <v>697</v>
      </c>
      <c r="C1837" t="s">
        <v>163</v>
      </c>
      <c r="D1837" t="s">
        <v>1117</v>
      </c>
      <c r="E1837">
        <v>2007</v>
      </c>
      <c r="F1837" t="s">
        <v>697</v>
      </c>
      <c r="G1837" t="s">
        <v>846</v>
      </c>
      <c r="H1837" t="s">
        <v>2445</v>
      </c>
      <c r="I1837" t="s">
        <v>2446</v>
      </c>
      <c r="J1837" t="s">
        <v>1120</v>
      </c>
      <c r="K1837" t="s">
        <v>1121</v>
      </c>
      <c r="L1837" t="s">
        <v>4289</v>
      </c>
      <c r="M1837" t="s">
        <v>697</v>
      </c>
      <c r="N1837" t="s">
        <v>2445</v>
      </c>
      <c r="O1837" t="s">
        <v>2446</v>
      </c>
      <c r="P1837" t="s">
        <v>1002</v>
      </c>
      <c r="Q1837" t="s">
        <v>5089</v>
      </c>
      <c r="R1837">
        <v>2008</v>
      </c>
      <c r="S1837" t="s">
        <v>5082</v>
      </c>
      <c r="T1837" t="s">
        <v>5083</v>
      </c>
      <c r="U1837">
        <v>4.82</v>
      </c>
      <c r="V1837" t="s">
        <v>1126</v>
      </c>
      <c r="W1837" t="s">
        <v>1127</v>
      </c>
      <c r="X1837" t="s">
        <v>5090</v>
      </c>
      <c r="Y1837">
        <v>1</v>
      </c>
      <c r="Z1837" t="s">
        <v>1132</v>
      </c>
      <c r="AA1837">
        <v>25168</v>
      </c>
      <c r="AB1837">
        <v>0</v>
      </c>
      <c r="AD1837">
        <v>0</v>
      </c>
      <c r="AE1837">
        <v>0</v>
      </c>
      <c r="AF1837">
        <v>685859</v>
      </c>
      <c r="AG1837">
        <v>711027</v>
      </c>
    </row>
    <row r="1838" spans="1:33" hidden="1" x14ac:dyDescent="0.25">
      <c r="A1838" t="s">
        <v>1723</v>
      </c>
      <c r="B1838" t="s">
        <v>697</v>
      </c>
      <c r="C1838" t="s">
        <v>163</v>
      </c>
      <c r="D1838" t="s">
        <v>1117</v>
      </c>
      <c r="E1838">
        <v>2007</v>
      </c>
      <c r="F1838" t="s">
        <v>697</v>
      </c>
      <c r="G1838" t="s">
        <v>846</v>
      </c>
      <c r="H1838" t="s">
        <v>2445</v>
      </c>
      <c r="I1838" t="s">
        <v>2446</v>
      </c>
      <c r="J1838" t="s">
        <v>1120</v>
      </c>
      <c r="K1838" t="s">
        <v>1121</v>
      </c>
      <c r="L1838" t="s">
        <v>4289</v>
      </c>
      <c r="M1838" t="s">
        <v>697</v>
      </c>
      <c r="N1838" t="s">
        <v>2445</v>
      </c>
      <c r="O1838" t="s">
        <v>2446</v>
      </c>
      <c r="P1838" t="s">
        <v>1002</v>
      </c>
      <c r="Q1838" t="s">
        <v>5091</v>
      </c>
      <c r="R1838">
        <v>2008</v>
      </c>
      <c r="S1838" t="s">
        <v>5074</v>
      </c>
      <c r="T1838" t="s">
        <v>5075</v>
      </c>
      <c r="U1838">
        <v>4.4000000000000004</v>
      </c>
      <c r="V1838" t="s">
        <v>1126</v>
      </c>
      <c r="W1838" t="s">
        <v>1127</v>
      </c>
      <c r="X1838" t="s">
        <v>5092</v>
      </c>
      <c r="Y1838">
        <v>1</v>
      </c>
      <c r="Z1838" t="s">
        <v>1132</v>
      </c>
      <c r="AA1838">
        <v>25258</v>
      </c>
      <c r="AB1838">
        <v>0</v>
      </c>
      <c r="AD1838">
        <v>0</v>
      </c>
      <c r="AE1838">
        <v>0</v>
      </c>
      <c r="AF1838">
        <v>637354</v>
      </c>
      <c r="AG1838">
        <v>662612</v>
      </c>
    </row>
    <row r="1839" spans="1:33" hidden="1" x14ac:dyDescent="0.25">
      <c r="A1839" t="s">
        <v>1723</v>
      </c>
      <c r="B1839" t="s">
        <v>697</v>
      </c>
      <c r="C1839" t="s">
        <v>163</v>
      </c>
      <c r="D1839" t="s">
        <v>1117</v>
      </c>
      <c r="E1839">
        <v>2007</v>
      </c>
      <c r="F1839" t="s">
        <v>697</v>
      </c>
      <c r="G1839" t="s">
        <v>846</v>
      </c>
      <c r="H1839" t="s">
        <v>2445</v>
      </c>
      <c r="I1839" t="s">
        <v>2446</v>
      </c>
      <c r="J1839" t="s">
        <v>1120</v>
      </c>
      <c r="K1839" t="s">
        <v>1121</v>
      </c>
      <c r="L1839" t="s">
        <v>4289</v>
      </c>
      <c r="M1839" t="s">
        <v>697</v>
      </c>
      <c r="N1839" t="s">
        <v>2445</v>
      </c>
      <c r="O1839" t="s">
        <v>2446</v>
      </c>
      <c r="P1839" t="s">
        <v>1002</v>
      </c>
      <c r="Q1839" t="s">
        <v>5093</v>
      </c>
      <c r="R1839">
        <v>2008</v>
      </c>
      <c r="S1839" t="s">
        <v>5074</v>
      </c>
      <c r="T1839" t="s">
        <v>5075</v>
      </c>
      <c r="U1839">
        <v>4.4000000000000004</v>
      </c>
      <c r="V1839" t="s">
        <v>1126</v>
      </c>
      <c r="W1839" t="s">
        <v>1127</v>
      </c>
      <c r="X1839" t="s">
        <v>5094</v>
      </c>
      <c r="Y1839">
        <v>1</v>
      </c>
      <c r="Z1839" t="s">
        <v>1132</v>
      </c>
      <c r="AA1839">
        <v>25216</v>
      </c>
      <c r="AB1839">
        <v>0</v>
      </c>
      <c r="AD1839">
        <v>0</v>
      </c>
      <c r="AE1839">
        <v>0</v>
      </c>
      <c r="AF1839">
        <v>636294</v>
      </c>
      <c r="AG1839">
        <v>661510</v>
      </c>
    </row>
    <row r="1840" spans="1:33" hidden="1" x14ac:dyDescent="0.25">
      <c r="A1840" t="s">
        <v>1723</v>
      </c>
      <c r="B1840" t="s">
        <v>697</v>
      </c>
      <c r="C1840" t="s">
        <v>163</v>
      </c>
      <c r="D1840" t="s">
        <v>1117</v>
      </c>
      <c r="E1840">
        <v>2008</v>
      </c>
      <c r="F1840" t="s">
        <v>694</v>
      </c>
      <c r="G1840" t="s">
        <v>846</v>
      </c>
      <c r="H1840" t="s">
        <v>2445</v>
      </c>
      <c r="I1840" t="s">
        <v>2446</v>
      </c>
      <c r="J1840" t="s">
        <v>1120</v>
      </c>
      <c r="K1840" t="s">
        <v>1121</v>
      </c>
      <c r="L1840" t="s">
        <v>4289</v>
      </c>
      <c r="M1840" t="s">
        <v>694</v>
      </c>
      <c r="N1840" t="s">
        <v>2445</v>
      </c>
      <c r="O1840" t="s">
        <v>2446</v>
      </c>
      <c r="P1840" t="s">
        <v>1002</v>
      </c>
      <c r="Q1840" t="s">
        <v>5095</v>
      </c>
      <c r="R1840">
        <v>2009</v>
      </c>
      <c r="S1840" t="s">
        <v>3995</v>
      </c>
      <c r="T1840" t="s">
        <v>3995</v>
      </c>
      <c r="U1840">
        <v>4.0999999999999996</v>
      </c>
      <c r="V1840" t="s">
        <v>1126</v>
      </c>
      <c r="W1840" t="s">
        <v>1127</v>
      </c>
      <c r="Y1840">
        <v>1</v>
      </c>
      <c r="Z1840" t="s">
        <v>1132</v>
      </c>
      <c r="AA1840">
        <v>31936</v>
      </c>
      <c r="AB1840">
        <v>0</v>
      </c>
      <c r="AD1840">
        <v>0</v>
      </c>
      <c r="AE1840">
        <v>0</v>
      </c>
      <c r="AF1840">
        <v>768</v>
      </c>
      <c r="AG1840">
        <v>32704</v>
      </c>
    </row>
    <row r="1841" spans="1:33" hidden="1" x14ac:dyDescent="0.25">
      <c r="A1841" t="s">
        <v>1723</v>
      </c>
      <c r="B1841" t="s">
        <v>697</v>
      </c>
      <c r="C1841" t="s">
        <v>163</v>
      </c>
      <c r="D1841" t="s">
        <v>1117</v>
      </c>
      <c r="E1841">
        <v>2008</v>
      </c>
      <c r="F1841" t="s">
        <v>697</v>
      </c>
      <c r="G1841" t="s">
        <v>846</v>
      </c>
      <c r="H1841" t="s">
        <v>2445</v>
      </c>
      <c r="I1841" t="s">
        <v>2446</v>
      </c>
      <c r="J1841" t="s">
        <v>1120</v>
      </c>
      <c r="K1841" t="s">
        <v>1121</v>
      </c>
      <c r="L1841" t="s">
        <v>4289</v>
      </c>
      <c r="M1841" t="s">
        <v>697</v>
      </c>
      <c r="N1841" t="s">
        <v>2445</v>
      </c>
      <c r="O1841" t="s">
        <v>2446</v>
      </c>
      <c r="P1841" t="s">
        <v>1002</v>
      </c>
      <c r="Q1841" t="s">
        <v>5096</v>
      </c>
      <c r="R1841">
        <v>2009</v>
      </c>
      <c r="S1841" t="s">
        <v>2116</v>
      </c>
      <c r="T1841" t="s">
        <v>2116</v>
      </c>
      <c r="U1841">
        <v>4.8</v>
      </c>
      <c r="V1841" t="s">
        <v>1126</v>
      </c>
      <c r="W1841" t="s">
        <v>1127</v>
      </c>
      <c r="X1841" t="s">
        <v>5097</v>
      </c>
      <c r="Y1841">
        <v>1</v>
      </c>
      <c r="Z1841" t="s">
        <v>1132</v>
      </c>
      <c r="AA1841">
        <v>26221</v>
      </c>
      <c r="AB1841">
        <v>165</v>
      </c>
      <c r="AD1841">
        <v>0</v>
      </c>
      <c r="AE1841">
        <v>0</v>
      </c>
      <c r="AF1841">
        <v>369239</v>
      </c>
      <c r="AG1841">
        <v>395625</v>
      </c>
    </row>
    <row r="1842" spans="1:33" hidden="1" x14ac:dyDescent="0.25">
      <c r="A1842" t="s">
        <v>1723</v>
      </c>
      <c r="B1842" t="s">
        <v>697</v>
      </c>
      <c r="C1842" t="s">
        <v>163</v>
      </c>
      <c r="D1842" t="s">
        <v>1117</v>
      </c>
      <c r="E1842">
        <v>2008</v>
      </c>
      <c r="F1842" t="s">
        <v>697</v>
      </c>
      <c r="G1842" t="s">
        <v>846</v>
      </c>
      <c r="H1842" t="s">
        <v>2445</v>
      </c>
      <c r="I1842" t="s">
        <v>2446</v>
      </c>
      <c r="J1842" t="s">
        <v>1120</v>
      </c>
      <c r="K1842" t="s">
        <v>1121</v>
      </c>
      <c r="L1842" t="s">
        <v>4289</v>
      </c>
      <c r="M1842" t="s">
        <v>697</v>
      </c>
      <c r="N1842" t="s">
        <v>2445</v>
      </c>
      <c r="O1842" t="s">
        <v>2446</v>
      </c>
      <c r="P1842" t="s">
        <v>1002</v>
      </c>
      <c r="Q1842" t="s">
        <v>5098</v>
      </c>
      <c r="R1842">
        <v>2009</v>
      </c>
      <c r="S1842" t="s">
        <v>2116</v>
      </c>
      <c r="T1842" t="s">
        <v>2116</v>
      </c>
      <c r="U1842">
        <v>4.8</v>
      </c>
      <c r="V1842" t="s">
        <v>1126</v>
      </c>
      <c r="W1842" t="s">
        <v>1127</v>
      </c>
      <c r="X1842" t="s">
        <v>5099</v>
      </c>
      <c r="Y1842">
        <v>1</v>
      </c>
      <c r="Z1842" t="s">
        <v>1132</v>
      </c>
      <c r="AA1842">
        <v>25287</v>
      </c>
      <c r="AB1842">
        <v>159</v>
      </c>
      <c r="AD1842">
        <v>0</v>
      </c>
      <c r="AE1842">
        <v>0</v>
      </c>
      <c r="AF1842">
        <v>356078</v>
      </c>
      <c r="AG1842">
        <v>381524</v>
      </c>
    </row>
    <row r="1843" spans="1:33" hidden="1" x14ac:dyDescent="0.25">
      <c r="A1843" t="s">
        <v>1723</v>
      </c>
      <c r="B1843" t="s">
        <v>697</v>
      </c>
      <c r="C1843" t="s">
        <v>163</v>
      </c>
      <c r="D1843" t="s">
        <v>1117</v>
      </c>
      <c r="E1843">
        <v>2008</v>
      </c>
      <c r="F1843" t="s">
        <v>697</v>
      </c>
      <c r="G1843" t="s">
        <v>846</v>
      </c>
      <c r="H1843" t="s">
        <v>2445</v>
      </c>
      <c r="I1843" t="s">
        <v>2446</v>
      </c>
      <c r="J1843" t="s">
        <v>1120</v>
      </c>
      <c r="K1843" t="s">
        <v>1121</v>
      </c>
      <c r="L1843" t="s">
        <v>4289</v>
      </c>
      <c r="M1843" t="s">
        <v>697</v>
      </c>
      <c r="N1843" t="s">
        <v>2445</v>
      </c>
      <c r="O1843" t="s">
        <v>2446</v>
      </c>
      <c r="P1843" t="s">
        <v>1002</v>
      </c>
      <c r="Q1843" t="s">
        <v>5100</v>
      </c>
      <c r="R1843">
        <v>2009</v>
      </c>
      <c r="S1843" t="s">
        <v>2116</v>
      </c>
      <c r="T1843" t="s">
        <v>2116</v>
      </c>
      <c r="U1843">
        <v>4.8</v>
      </c>
      <c r="V1843" t="s">
        <v>1126</v>
      </c>
      <c r="W1843" t="s">
        <v>1127</v>
      </c>
      <c r="X1843" t="s">
        <v>5101</v>
      </c>
      <c r="Y1843">
        <v>1</v>
      </c>
      <c r="Z1843" t="s">
        <v>1132</v>
      </c>
      <c r="AA1843">
        <v>25004</v>
      </c>
      <c r="AB1843">
        <v>157</v>
      </c>
      <c r="AD1843">
        <v>0</v>
      </c>
      <c r="AE1843">
        <v>0</v>
      </c>
      <c r="AF1843">
        <v>352098</v>
      </c>
      <c r="AG1843">
        <v>377259</v>
      </c>
    </row>
    <row r="1844" spans="1:33" hidden="1" x14ac:dyDescent="0.25">
      <c r="A1844" t="s">
        <v>1723</v>
      </c>
      <c r="B1844" t="s">
        <v>697</v>
      </c>
      <c r="C1844" t="s">
        <v>163</v>
      </c>
      <c r="D1844" t="s">
        <v>1117</v>
      </c>
      <c r="E1844">
        <v>2008</v>
      </c>
      <c r="F1844" t="s">
        <v>697</v>
      </c>
      <c r="G1844" t="s">
        <v>846</v>
      </c>
      <c r="H1844" t="s">
        <v>2445</v>
      </c>
      <c r="I1844" t="s">
        <v>2446</v>
      </c>
      <c r="J1844" t="s">
        <v>1120</v>
      </c>
      <c r="K1844" t="s">
        <v>1121</v>
      </c>
      <c r="L1844" t="s">
        <v>4289</v>
      </c>
      <c r="M1844" t="s">
        <v>697</v>
      </c>
      <c r="N1844" t="s">
        <v>2445</v>
      </c>
      <c r="O1844" t="s">
        <v>2446</v>
      </c>
      <c r="P1844" t="s">
        <v>1002</v>
      </c>
      <c r="Q1844" t="s">
        <v>5102</v>
      </c>
      <c r="R1844">
        <v>2009</v>
      </c>
      <c r="S1844" t="s">
        <v>2116</v>
      </c>
      <c r="T1844" t="s">
        <v>2116</v>
      </c>
      <c r="U1844">
        <v>4.8</v>
      </c>
      <c r="V1844" t="s">
        <v>1126</v>
      </c>
      <c r="W1844" t="s">
        <v>1127</v>
      </c>
      <c r="X1844" t="s">
        <v>5103</v>
      </c>
      <c r="Y1844">
        <v>1</v>
      </c>
      <c r="Z1844" t="s">
        <v>1132</v>
      </c>
      <c r="AA1844">
        <v>23286</v>
      </c>
      <c r="AB1844">
        <v>146</v>
      </c>
      <c r="AD1844">
        <v>0</v>
      </c>
      <c r="AE1844">
        <v>0</v>
      </c>
      <c r="AF1844">
        <v>327902</v>
      </c>
      <c r="AG1844">
        <v>351334</v>
      </c>
    </row>
    <row r="1845" spans="1:33" hidden="1" x14ac:dyDescent="0.25">
      <c r="A1845" t="s">
        <v>1723</v>
      </c>
      <c r="B1845" t="s">
        <v>697</v>
      </c>
      <c r="C1845" t="s">
        <v>163</v>
      </c>
      <c r="D1845" t="s">
        <v>1117</v>
      </c>
      <c r="E1845">
        <v>2008</v>
      </c>
      <c r="F1845" t="s">
        <v>697</v>
      </c>
      <c r="G1845" t="s">
        <v>846</v>
      </c>
      <c r="H1845" t="s">
        <v>2445</v>
      </c>
      <c r="I1845" t="s">
        <v>2446</v>
      </c>
      <c r="J1845" t="s">
        <v>1120</v>
      </c>
      <c r="K1845" t="s">
        <v>1121</v>
      </c>
      <c r="L1845" t="s">
        <v>4289</v>
      </c>
      <c r="M1845" t="s">
        <v>697</v>
      </c>
      <c r="N1845" t="s">
        <v>2445</v>
      </c>
      <c r="O1845" t="s">
        <v>2446</v>
      </c>
      <c r="P1845" t="s">
        <v>1002</v>
      </c>
      <c r="Q1845" t="s">
        <v>5104</v>
      </c>
      <c r="R1845">
        <v>2009</v>
      </c>
      <c r="S1845" t="s">
        <v>2112</v>
      </c>
      <c r="T1845" t="s">
        <v>2112</v>
      </c>
      <c r="U1845">
        <v>4.7</v>
      </c>
      <c r="V1845" t="s">
        <v>1126</v>
      </c>
      <c r="W1845" t="s">
        <v>1127</v>
      </c>
      <c r="X1845" t="s">
        <v>5105</v>
      </c>
      <c r="Y1845">
        <v>1</v>
      </c>
      <c r="Z1845" t="s">
        <v>1132</v>
      </c>
      <c r="AA1845">
        <v>25272</v>
      </c>
      <c r="AB1845">
        <v>127</v>
      </c>
      <c r="AD1845">
        <v>0</v>
      </c>
      <c r="AE1845">
        <v>0</v>
      </c>
      <c r="AF1845">
        <v>283628</v>
      </c>
      <c r="AG1845">
        <v>309027</v>
      </c>
    </row>
    <row r="1846" spans="1:33" hidden="1" x14ac:dyDescent="0.25">
      <c r="A1846" t="s">
        <v>1723</v>
      </c>
      <c r="B1846" t="s">
        <v>697</v>
      </c>
      <c r="C1846" t="s">
        <v>163</v>
      </c>
      <c r="D1846" t="s">
        <v>1117</v>
      </c>
      <c r="E1846">
        <v>2008</v>
      </c>
      <c r="F1846" t="s">
        <v>697</v>
      </c>
      <c r="G1846" t="s">
        <v>846</v>
      </c>
      <c r="H1846" t="s">
        <v>2445</v>
      </c>
      <c r="I1846" t="s">
        <v>2446</v>
      </c>
      <c r="J1846" t="s">
        <v>1120</v>
      </c>
      <c r="K1846" t="s">
        <v>1121</v>
      </c>
      <c r="L1846" t="s">
        <v>4289</v>
      </c>
      <c r="M1846" t="s">
        <v>697</v>
      </c>
      <c r="N1846" t="s">
        <v>2445</v>
      </c>
      <c r="O1846" t="s">
        <v>2446</v>
      </c>
      <c r="P1846" t="s">
        <v>1002</v>
      </c>
      <c r="Q1846" t="s">
        <v>5106</v>
      </c>
      <c r="R1846">
        <v>2009</v>
      </c>
      <c r="S1846" t="s">
        <v>2112</v>
      </c>
      <c r="T1846" t="s">
        <v>2112</v>
      </c>
      <c r="U1846">
        <v>4.7</v>
      </c>
      <c r="V1846" t="s">
        <v>1126</v>
      </c>
      <c r="W1846" t="s">
        <v>1127</v>
      </c>
      <c r="X1846" t="s">
        <v>5107</v>
      </c>
      <c r="Y1846">
        <v>1</v>
      </c>
      <c r="Z1846" t="s">
        <v>1132</v>
      </c>
      <c r="AA1846">
        <v>25005</v>
      </c>
      <c r="AB1846">
        <v>126</v>
      </c>
      <c r="AD1846">
        <v>0</v>
      </c>
      <c r="AE1846">
        <v>0</v>
      </c>
      <c r="AF1846">
        <v>280627</v>
      </c>
      <c r="AG1846">
        <v>305758</v>
      </c>
    </row>
    <row r="1847" spans="1:33" hidden="1" x14ac:dyDescent="0.25">
      <c r="A1847" t="s">
        <v>1723</v>
      </c>
      <c r="B1847" t="s">
        <v>697</v>
      </c>
      <c r="C1847" t="s">
        <v>163</v>
      </c>
      <c r="D1847" t="s">
        <v>1117</v>
      </c>
      <c r="E1847">
        <v>2008</v>
      </c>
      <c r="F1847" t="s">
        <v>697</v>
      </c>
      <c r="G1847" t="s">
        <v>846</v>
      </c>
      <c r="H1847" t="s">
        <v>2445</v>
      </c>
      <c r="I1847" t="s">
        <v>2446</v>
      </c>
      <c r="J1847" t="s">
        <v>1120</v>
      </c>
      <c r="K1847" t="s">
        <v>1121</v>
      </c>
      <c r="L1847" t="s">
        <v>4289</v>
      </c>
      <c r="M1847" t="s">
        <v>697</v>
      </c>
      <c r="N1847" t="s">
        <v>2445</v>
      </c>
      <c r="O1847" t="s">
        <v>2446</v>
      </c>
      <c r="P1847" t="s">
        <v>1002</v>
      </c>
      <c r="Q1847" t="s">
        <v>5108</v>
      </c>
      <c r="R1847">
        <v>2009</v>
      </c>
      <c r="S1847" t="s">
        <v>2112</v>
      </c>
      <c r="T1847" t="s">
        <v>2112</v>
      </c>
      <c r="U1847">
        <v>4.7</v>
      </c>
      <c r="V1847" t="s">
        <v>1126</v>
      </c>
      <c r="W1847" t="s">
        <v>1127</v>
      </c>
      <c r="X1847" t="s">
        <v>5109</v>
      </c>
      <c r="Y1847">
        <v>1</v>
      </c>
      <c r="Z1847" t="s">
        <v>1132</v>
      </c>
      <c r="AA1847">
        <v>24620</v>
      </c>
      <c r="AB1847">
        <v>124</v>
      </c>
      <c r="AD1847">
        <v>0</v>
      </c>
      <c r="AE1847">
        <v>0</v>
      </c>
      <c r="AF1847">
        <v>276310</v>
      </c>
      <c r="AG1847">
        <v>301054</v>
      </c>
    </row>
    <row r="1848" spans="1:33" hidden="1" x14ac:dyDescent="0.25">
      <c r="A1848" t="s">
        <v>1723</v>
      </c>
      <c r="B1848" t="s">
        <v>697</v>
      </c>
      <c r="C1848" t="s">
        <v>163</v>
      </c>
      <c r="D1848" t="s">
        <v>1117</v>
      </c>
      <c r="E1848">
        <v>2008</v>
      </c>
      <c r="F1848" t="s">
        <v>697</v>
      </c>
      <c r="G1848" t="s">
        <v>846</v>
      </c>
      <c r="H1848" t="s">
        <v>2445</v>
      </c>
      <c r="I1848" t="s">
        <v>2446</v>
      </c>
      <c r="J1848" t="s">
        <v>1120</v>
      </c>
      <c r="K1848" t="s">
        <v>1121</v>
      </c>
      <c r="L1848" t="s">
        <v>4289</v>
      </c>
      <c r="M1848" t="s">
        <v>697</v>
      </c>
      <c r="N1848" t="s">
        <v>2445</v>
      </c>
      <c r="O1848" t="s">
        <v>2446</v>
      </c>
      <c r="P1848" t="s">
        <v>1002</v>
      </c>
      <c r="Q1848" t="s">
        <v>5110</v>
      </c>
      <c r="R1848">
        <v>2009</v>
      </c>
      <c r="S1848" t="s">
        <v>2112</v>
      </c>
      <c r="T1848" t="s">
        <v>2112</v>
      </c>
      <c r="U1848">
        <v>4.7</v>
      </c>
      <c r="V1848" t="s">
        <v>1126</v>
      </c>
      <c r="W1848" t="s">
        <v>1127</v>
      </c>
      <c r="X1848" t="s">
        <v>5111</v>
      </c>
      <c r="Y1848">
        <v>1</v>
      </c>
      <c r="Z1848" t="s">
        <v>1132</v>
      </c>
      <c r="AA1848">
        <v>25148</v>
      </c>
      <c r="AB1848">
        <v>126</v>
      </c>
      <c r="AD1848">
        <v>0</v>
      </c>
      <c r="AE1848">
        <v>0</v>
      </c>
      <c r="AF1848">
        <v>282231</v>
      </c>
      <c r="AG1848">
        <v>307505</v>
      </c>
    </row>
    <row r="1849" spans="1:33" hidden="1" x14ac:dyDescent="0.25">
      <c r="A1849" t="s">
        <v>1723</v>
      </c>
      <c r="B1849" t="s">
        <v>697</v>
      </c>
      <c r="C1849" t="s">
        <v>163</v>
      </c>
      <c r="D1849" t="s">
        <v>1117</v>
      </c>
      <c r="E1849">
        <v>2008</v>
      </c>
      <c r="F1849" t="s">
        <v>697</v>
      </c>
      <c r="G1849" t="s">
        <v>846</v>
      </c>
      <c r="H1849" t="s">
        <v>2445</v>
      </c>
      <c r="I1849" t="s">
        <v>2446</v>
      </c>
      <c r="J1849" t="s">
        <v>1120</v>
      </c>
      <c r="K1849" t="s">
        <v>1121</v>
      </c>
      <c r="L1849" t="s">
        <v>4289</v>
      </c>
      <c r="M1849" t="s">
        <v>697</v>
      </c>
      <c r="N1849" t="s">
        <v>2445</v>
      </c>
      <c r="O1849" t="s">
        <v>2446</v>
      </c>
      <c r="P1849" t="s">
        <v>1002</v>
      </c>
      <c r="Q1849" t="s">
        <v>5112</v>
      </c>
      <c r="R1849">
        <v>2009</v>
      </c>
      <c r="S1849" t="s">
        <v>5113</v>
      </c>
      <c r="T1849" t="s">
        <v>5113</v>
      </c>
      <c r="U1849">
        <v>5</v>
      </c>
      <c r="V1849" t="s">
        <v>1126</v>
      </c>
      <c r="W1849" t="s">
        <v>1127</v>
      </c>
      <c r="X1849" t="s">
        <v>5114</v>
      </c>
      <c r="Y1849">
        <v>1</v>
      </c>
      <c r="Z1849" t="s">
        <v>1132</v>
      </c>
      <c r="AA1849">
        <v>29703</v>
      </c>
      <c r="AB1849">
        <v>51</v>
      </c>
      <c r="AD1849">
        <v>0</v>
      </c>
      <c r="AE1849">
        <v>0</v>
      </c>
      <c r="AF1849">
        <v>273636</v>
      </c>
      <c r="AG1849">
        <v>303390</v>
      </c>
    </row>
    <row r="1850" spans="1:33" hidden="1" x14ac:dyDescent="0.25">
      <c r="A1850" t="s">
        <v>1723</v>
      </c>
      <c r="B1850" t="s">
        <v>697</v>
      </c>
      <c r="C1850" t="s">
        <v>163</v>
      </c>
      <c r="D1850" t="s">
        <v>1117</v>
      </c>
      <c r="E1850">
        <v>2008</v>
      </c>
      <c r="F1850" t="s">
        <v>697</v>
      </c>
      <c r="G1850" t="s">
        <v>846</v>
      </c>
      <c r="H1850" t="s">
        <v>2445</v>
      </c>
      <c r="I1850" t="s">
        <v>2446</v>
      </c>
      <c r="J1850" t="s">
        <v>1120</v>
      </c>
      <c r="K1850" t="s">
        <v>1121</v>
      </c>
      <c r="L1850" t="s">
        <v>4289</v>
      </c>
      <c r="M1850" t="s">
        <v>697</v>
      </c>
      <c r="N1850" t="s">
        <v>2445</v>
      </c>
      <c r="O1850" t="s">
        <v>2446</v>
      </c>
      <c r="P1850" t="s">
        <v>1002</v>
      </c>
      <c r="Q1850" t="s">
        <v>5115</v>
      </c>
      <c r="R1850">
        <v>2009</v>
      </c>
      <c r="S1850" t="s">
        <v>5113</v>
      </c>
      <c r="T1850" t="s">
        <v>5113</v>
      </c>
      <c r="U1850">
        <v>5</v>
      </c>
      <c r="V1850" t="s">
        <v>1126</v>
      </c>
      <c r="W1850" t="s">
        <v>1127</v>
      </c>
      <c r="X1850" t="s">
        <v>5116</v>
      </c>
      <c r="Y1850">
        <v>1</v>
      </c>
      <c r="Z1850" t="s">
        <v>1132</v>
      </c>
      <c r="AA1850">
        <v>29723</v>
      </c>
      <c r="AB1850">
        <v>51</v>
      </c>
      <c r="AD1850">
        <v>0</v>
      </c>
      <c r="AE1850">
        <v>0</v>
      </c>
      <c r="AF1850">
        <v>273821</v>
      </c>
      <c r="AG1850">
        <v>303595</v>
      </c>
    </row>
    <row r="1851" spans="1:33" hidden="1" x14ac:dyDescent="0.25">
      <c r="A1851" t="s">
        <v>1723</v>
      </c>
      <c r="B1851" t="s">
        <v>697</v>
      </c>
      <c r="C1851" t="s">
        <v>163</v>
      </c>
      <c r="D1851" t="s">
        <v>1117</v>
      </c>
      <c r="E1851">
        <v>2008</v>
      </c>
      <c r="F1851" t="s">
        <v>697</v>
      </c>
      <c r="G1851" t="s">
        <v>846</v>
      </c>
      <c r="H1851" t="s">
        <v>2445</v>
      </c>
      <c r="I1851" t="s">
        <v>2446</v>
      </c>
      <c r="J1851" t="s">
        <v>1120</v>
      </c>
      <c r="K1851" t="s">
        <v>1121</v>
      </c>
      <c r="L1851" t="s">
        <v>4289</v>
      </c>
      <c r="M1851" t="s">
        <v>697</v>
      </c>
      <c r="N1851" t="s">
        <v>2445</v>
      </c>
      <c r="O1851" t="s">
        <v>2446</v>
      </c>
      <c r="P1851" t="s">
        <v>1002</v>
      </c>
      <c r="Q1851" t="s">
        <v>5117</v>
      </c>
      <c r="R1851">
        <v>2009</v>
      </c>
      <c r="S1851" t="s">
        <v>5113</v>
      </c>
      <c r="T1851" t="s">
        <v>5113</v>
      </c>
      <c r="U1851">
        <v>5</v>
      </c>
      <c r="V1851" t="s">
        <v>1126</v>
      </c>
      <c r="W1851" t="s">
        <v>1127</v>
      </c>
      <c r="X1851" t="s">
        <v>5118</v>
      </c>
      <c r="Y1851">
        <v>1</v>
      </c>
      <c r="Z1851" t="s">
        <v>1132</v>
      </c>
      <c r="AA1851">
        <v>29929</v>
      </c>
      <c r="AB1851">
        <v>52</v>
      </c>
      <c r="AD1851">
        <v>0</v>
      </c>
      <c r="AE1851">
        <v>0</v>
      </c>
      <c r="AF1851">
        <v>275719</v>
      </c>
      <c r="AG1851">
        <v>305700</v>
      </c>
    </row>
    <row r="1852" spans="1:33" hidden="1" x14ac:dyDescent="0.25">
      <c r="A1852" t="s">
        <v>1723</v>
      </c>
      <c r="B1852" t="s">
        <v>697</v>
      </c>
      <c r="C1852" t="s">
        <v>163</v>
      </c>
      <c r="D1852" t="s">
        <v>1117</v>
      </c>
      <c r="E1852">
        <v>2008</v>
      </c>
      <c r="F1852" t="s">
        <v>697</v>
      </c>
      <c r="G1852" t="s">
        <v>846</v>
      </c>
      <c r="H1852" t="s">
        <v>2445</v>
      </c>
      <c r="I1852" t="s">
        <v>2446</v>
      </c>
      <c r="J1852" t="s">
        <v>1120</v>
      </c>
      <c r="K1852" t="s">
        <v>1121</v>
      </c>
      <c r="L1852" t="s">
        <v>4289</v>
      </c>
      <c r="M1852" t="s">
        <v>697</v>
      </c>
      <c r="N1852" t="s">
        <v>2445</v>
      </c>
      <c r="O1852" t="s">
        <v>2446</v>
      </c>
      <c r="P1852" t="s">
        <v>1002</v>
      </c>
      <c r="Q1852" t="s">
        <v>5119</v>
      </c>
      <c r="R1852">
        <v>2009</v>
      </c>
      <c r="S1852" t="s">
        <v>5113</v>
      </c>
      <c r="T1852" t="s">
        <v>5113</v>
      </c>
      <c r="U1852">
        <v>4.8</v>
      </c>
      <c r="V1852" t="s">
        <v>1126</v>
      </c>
      <c r="W1852" t="s">
        <v>1127</v>
      </c>
      <c r="X1852" t="s">
        <v>5120</v>
      </c>
      <c r="Y1852">
        <v>1</v>
      </c>
      <c r="Z1852" t="s">
        <v>1132</v>
      </c>
      <c r="AA1852">
        <v>29937</v>
      </c>
      <c r="AB1852">
        <v>60</v>
      </c>
      <c r="AD1852">
        <v>0</v>
      </c>
      <c r="AE1852">
        <v>0</v>
      </c>
      <c r="AF1852">
        <v>345339</v>
      </c>
      <c r="AG1852">
        <v>375336</v>
      </c>
    </row>
    <row r="1853" spans="1:33" hidden="1" x14ac:dyDescent="0.25">
      <c r="A1853" t="s">
        <v>1723</v>
      </c>
      <c r="B1853" t="s">
        <v>697</v>
      </c>
      <c r="C1853" t="s">
        <v>163</v>
      </c>
      <c r="D1853" t="s">
        <v>1117</v>
      </c>
      <c r="E1853">
        <v>2008</v>
      </c>
      <c r="F1853" t="s">
        <v>697</v>
      </c>
      <c r="G1853" t="s">
        <v>846</v>
      </c>
      <c r="H1853" t="s">
        <v>2445</v>
      </c>
      <c r="I1853" t="s">
        <v>2446</v>
      </c>
      <c r="J1853" t="s">
        <v>1120</v>
      </c>
      <c r="K1853" t="s">
        <v>1121</v>
      </c>
      <c r="L1853" t="s">
        <v>4289</v>
      </c>
      <c r="M1853" t="s">
        <v>697</v>
      </c>
      <c r="N1853" t="s">
        <v>2445</v>
      </c>
      <c r="O1853" t="s">
        <v>2446</v>
      </c>
      <c r="P1853" t="s">
        <v>1002</v>
      </c>
      <c r="Q1853" t="s">
        <v>5121</v>
      </c>
      <c r="R1853">
        <v>2009</v>
      </c>
      <c r="S1853" t="s">
        <v>5113</v>
      </c>
      <c r="T1853" t="s">
        <v>5113</v>
      </c>
      <c r="U1853">
        <v>4.8</v>
      </c>
      <c r="V1853" t="s">
        <v>1126</v>
      </c>
      <c r="W1853" t="s">
        <v>1127</v>
      </c>
      <c r="X1853" t="s">
        <v>5122</v>
      </c>
      <c r="Y1853">
        <v>1</v>
      </c>
      <c r="Z1853" t="s">
        <v>1132</v>
      </c>
      <c r="AA1853">
        <v>29337</v>
      </c>
      <c r="AB1853">
        <v>59</v>
      </c>
      <c r="AD1853">
        <v>0</v>
      </c>
      <c r="AE1853">
        <v>0</v>
      </c>
      <c r="AF1853">
        <v>338421</v>
      </c>
      <c r="AG1853">
        <v>367817</v>
      </c>
    </row>
    <row r="1854" spans="1:33" hidden="1" x14ac:dyDescent="0.25">
      <c r="A1854" t="s">
        <v>1723</v>
      </c>
      <c r="B1854" t="s">
        <v>697</v>
      </c>
      <c r="C1854" t="s">
        <v>163</v>
      </c>
      <c r="D1854" t="s">
        <v>1117</v>
      </c>
      <c r="E1854">
        <v>2008</v>
      </c>
      <c r="F1854" t="s">
        <v>697</v>
      </c>
      <c r="G1854" t="s">
        <v>846</v>
      </c>
      <c r="H1854" t="s">
        <v>2445</v>
      </c>
      <c r="I1854" t="s">
        <v>2446</v>
      </c>
      <c r="J1854" t="s">
        <v>1120</v>
      </c>
      <c r="K1854" t="s">
        <v>1121</v>
      </c>
      <c r="L1854" t="s">
        <v>4289</v>
      </c>
      <c r="M1854" t="s">
        <v>697</v>
      </c>
      <c r="N1854" t="s">
        <v>2445</v>
      </c>
      <c r="O1854" t="s">
        <v>2446</v>
      </c>
      <c r="P1854" t="s">
        <v>1002</v>
      </c>
      <c r="Q1854" t="s">
        <v>5123</v>
      </c>
      <c r="R1854">
        <v>2009</v>
      </c>
      <c r="S1854" t="s">
        <v>5113</v>
      </c>
      <c r="T1854" t="s">
        <v>5113</v>
      </c>
      <c r="U1854">
        <v>4.4000000000000004</v>
      </c>
      <c r="V1854" t="s">
        <v>1126</v>
      </c>
      <c r="W1854" t="s">
        <v>1127</v>
      </c>
      <c r="X1854" t="s">
        <v>5124</v>
      </c>
      <c r="Y1854">
        <v>1</v>
      </c>
      <c r="Z1854" t="s">
        <v>1132</v>
      </c>
      <c r="AA1854">
        <v>29936</v>
      </c>
      <c r="AB1854">
        <v>60</v>
      </c>
      <c r="AD1854">
        <v>0</v>
      </c>
      <c r="AE1854">
        <v>0</v>
      </c>
      <c r="AF1854">
        <v>342082</v>
      </c>
      <c r="AG1854">
        <v>372078</v>
      </c>
    </row>
    <row r="1855" spans="1:33" hidden="1" x14ac:dyDescent="0.25">
      <c r="A1855" t="s">
        <v>1723</v>
      </c>
      <c r="B1855" t="s">
        <v>697</v>
      </c>
      <c r="C1855" t="s">
        <v>163</v>
      </c>
      <c r="D1855" t="s">
        <v>1117</v>
      </c>
      <c r="E1855">
        <v>2008</v>
      </c>
      <c r="F1855" t="s">
        <v>697</v>
      </c>
      <c r="G1855" t="s">
        <v>846</v>
      </c>
      <c r="H1855" t="s">
        <v>2445</v>
      </c>
      <c r="I1855" t="s">
        <v>2446</v>
      </c>
      <c r="J1855" t="s">
        <v>1120</v>
      </c>
      <c r="K1855" t="s">
        <v>1121</v>
      </c>
      <c r="L1855" t="s">
        <v>4289</v>
      </c>
      <c r="M1855" t="s">
        <v>697</v>
      </c>
      <c r="N1855" t="s">
        <v>2445</v>
      </c>
      <c r="O1855" t="s">
        <v>2446</v>
      </c>
      <c r="P1855" t="s">
        <v>1002</v>
      </c>
      <c r="Q1855" t="s">
        <v>5125</v>
      </c>
      <c r="R1855">
        <v>2009</v>
      </c>
      <c r="S1855" t="s">
        <v>5113</v>
      </c>
      <c r="T1855" t="s">
        <v>5113</v>
      </c>
      <c r="U1855">
        <v>4.4000000000000004</v>
      </c>
      <c r="V1855" t="s">
        <v>1126</v>
      </c>
      <c r="W1855" t="s">
        <v>1127</v>
      </c>
      <c r="X1855" t="s">
        <v>5126</v>
      </c>
      <c r="Y1855">
        <v>1</v>
      </c>
      <c r="Z1855" t="s">
        <v>1132</v>
      </c>
      <c r="AA1855">
        <v>30052</v>
      </c>
      <c r="AB1855">
        <v>60</v>
      </c>
      <c r="AD1855">
        <v>0</v>
      </c>
      <c r="AE1855">
        <v>0</v>
      </c>
      <c r="AF1855">
        <v>343413</v>
      </c>
      <c r="AG1855">
        <v>373525</v>
      </c>
    </row>
    <row r="1856" spans="1:33" hidden="1" x14ac:dyDescent="0.25">
      <c r="A1856" t="s">
        <v>1723</v>
      </c>
      <c r="B1856" t="s">
        <v>697</v>
      </c>
      <c r="C1856" t="s">
        <v>163</v>
      </c>
      <c r="D1856" t="s">
        <v>1117</v>
      </c>
      <c r="E1856">
        <v>2008</v>
      </c>
      <c r="F1856" t="s">
        <v>697</v>
      </c>
      <c r="G1856" t="s">
        <v>846</v>
      </c>
      <c r="H1856" t="s">
        <v>2445</v>
      </c>
      <c r="I1856" t="s">
        <v>2446</v>
      </c>
      <c r="J1856" t="s">
        <v>1120</v>
      </c>
      <c r="K1856" t="s">
        <v>1121</v>
      </c>
      <c r="L1856" t="s">
        <v>4289</v>
      </c>
      <c r="M1856" t="s">
        <v>697</v>
      </c>
      <c r="N1856" t="s">
        <v>2445</v>
      </c>
      <c r="O1856" t="s">
        <v>2446</v>
      </c>
      <c r="P1856" t="s">
        <v>1002</v>
      </c>
      <c r="Q1856" t="s">
        <v>5127</v>
      </c>
      <c r="R1856">
        <v>2009</v>
      </c>
      <c r="S1856" t="s">
        <v>5113</v>
      </c>
      <c r="T1856" t="s">
        <v>5113</v>
      </c>
      <c r="U1856">
        <v>4.5</v>
      </c>
      <c r="V1856" t="s">
        <v>1126</v>
      </c>
      <c r="W1856" t="s">
        <v>1127</v>
      </c>
      <c r="X1856" t="s">
        <v>5128</v>
      </c>
      <c r="Y1856">
        <v>1</v>
      </c>
      <c r="Z1856" t="s">
        <v>1132</v>
      </c>
      <c r="AA1856">
        <v>29990</v>
      </c>
      <c r="AB1856">
        <v>38</v>
      </c>
      <c r="AD1856">
        <v>0</v>
      </c>
      <c r="AE1856">
        <v>0</v>
      </c>
      <c r="AF1856">
        <v>310315</v>
      </c>
      <c r="AG1856">
        <v>340343</v>
      </c>
    </row>
    <row r="1857" spans="1:33" hidden="1" x14ac:dyDescent="0.25">
      <c r="A1857" t="s">
        <v>1723</v>
      </c>
      <c r="B1857" t="s">
        <v>697</v>
      </c>
      <c r="C1857" t="s">
        <v>163</v>
      </c>
      <c r="D1857" t="s">
        <v>1117</v>
      </c>
      <c r="E1857">
        <v>2008</v>
      </c>
      <c r="F1857" t="s">
        <v>697</v>
      </c>
      <c r="G1857" t="s">
        <v>846</v>
      </c>
      <c r="H1857" t="s">
        <v>2445</v>
      </c>
      <c r="I1857" t="s">
        <v>2446</v>
      </c>
      <c r="J1857" t="s">
        <v>1120</v>
      </c>
      <c r="K1857" t="s">
        <v>1121</v>
      </c>
      <c r="L1857" t="s">
        <v>4289</v>
      </c>
      <c r="M1857" t="s">
        <v>697</v>
      </c>
      <c r="N1857" t="s">
        <v>2445</v>
      </c>
      <c r="O1857" t="s">
        <v>2446</v>
      </c>
      <c r="P1857" t="s">
        <v>1002</v>
      </c>
      <c r="Q1857" t="s">
        <v>5129</v>
      </c>
      <c r="R1857">
        <v>2009</v>
      </c>
      <c r="S1857" t="s">
        <v>5113</v>
      </c>
      <c r="T1857" t="s">
        <v>5113</v>
      </c>
      <c r="U1857">
        <v>4.5</v>
      </c>
      <c r="V1857" t="s">
        <v>1126</v>
      </c>
      <c r="W1857" t="s">
        <v>1127</v>
      </c>
      <c r="X1857" t="s">
        <v>5130</v>
      </c>
      <c r="Y1857">
        <v>1</v>
      </c>
      <c r="Z1857" t="s">
        <v>1132</v>
      </c>
      <c r="AA1857">
        <v>30058</v>
      </c>
      <c r="AB1857">
        <v>38</v>
      </c>
      <c r="AD1857">
        <v>0</v>
      </c>
      <c r="AE1857">
        <v>0</v>
      </c>
      <c r="AF1857">
        <v>311017</v>
      </c>
      <c r="AG1857">
        <v>341113</v>
      </c>
    </row>
    <row r="1858" spans="1:33" hidden="1" x14ac:dyDescent="0.25">
      <c r="A1858" t="s">
        <v>1723</v>
      </c>
      <c r="B1858" t="s">
        <v>697</v>
      </c>
      <c r="C1858" t="s">
        <v>163</v>
      </c>
      <c r="D1858" t="s">
        <v>1117</v>
      </c>
      <c r="E1858">
        <v>2008</v>
      </c>
      <c r="F1858" t="s">
        <v>697</v>
      </c>
      <c r="G1858" t="s">
        <v>846</v>
      </c>
      <c r="H1858" t="s">
        <v>2445</v>
      </c>
      <c r="I1858" t="s">
        <v>2446</v>
      </c>
      <c r="J1858" t="s">
        <v>1120</v>
      </c>
      <c r="K1858" t="s">
        <v>1121</v>
      </c>
      <c r="L1858" t="s">
        <v>4289</v>
      </c>
      <c r="M1858" t="s">
        <v>697</v>
      </c>
      <c r="N1858" t="s">
        <v>2445</v>
      </c>
      <c r="O1858" t="s">
        <v>2446</v>
      </c>
      <c r="P1858" t="s">
        <v>1002</v>
      </c>
      <c r="Q1858" t="s">
        <v>5131</v>
      </c>
      <c r="R1858">
        <v>2009</v>
      </c>
      <c r="S1858" t="s">
        <v>5113</v>
      </c>
      <c r="T1858" t="s">
        <v>5113</v>
      </c>
      <c r="U1858">
        <v>4.5</v>
      </c>
      <c r="V1858" t="s">
        <v>1126</v>
      </c>
      <c r="W1858" t="s">
        <v>1127</v>
      </c>
      <c r="X1858" t="s">
        <v>5132</v>
      </c>
      <c r="Y1858">
        <v>1</v>
      </c>
      <c r="Z1858" t="s">
        <v>1132</v>
      </c>
      <c r="AA1858">
        <v>29546</v>
      </c>
      <c r="AB1858">
        <v>37</v>
      </c>
      <c r="AD1858">
        <v>0</v>
      </c>
      <c r="AE1858">
        <v>0</v>
      </c>
      <c r="AF1858">
        <v>305723</v>
      </c>
      <c r="AG1858">
        <v>335306</v>
      </c>
    </row>
    <row r="1859" spans="1:33" hidden="1" x14ac:dyDescent="0.25">
      <c r="A1859" t="s">
        <v>1723</v>
      </c>
      <c r="B1859" t="s">
        <v>697</v>
      </c>
      <c r="C1859" t="s">
        <v>163</v>
      </c>
      <c r="D1859" t="s">
        <v>1117</v>
      </c>
      <c r="E1859">
        <v>2009</v>
      </c>
      <c r="F1859" t="s">
        <v>694</v>
      </c>
      <c r="G1859" t="s">
        <v>846</v>
      </c>
      <c r="H1859" t="s">
        <v>2445</v>
      </c>
      <c r="I1859" t="s">
        <v>2446</v>
      </c>
      <c r="J1859" t="s">
        <v>1120</v>
      </c>
      <c r="K1859" t="s">
        <v>1121</v>
      </c>
      <c r="L1859" t="s">
        <v>4289</v>
      </c>
      <c r="M1859" t="s">
        <v>694</v>
      </c>
      <c r="N1859" t="s">
        <v>2445</v>
      </c>
      <c r="O1859" t="s">
        <v>2446</v>
      </c>
      <c r="P1859" t="s">
        <v>1002</v>
      </c>
      <c r="Q1859" t="s">
        <v>5133</v>
      </c>
      <c r="R1859">
        <v>2010</v>
      </c>
      <c r="S1859" t="s">
        <v>5134</v>
      </c>
      <c r="T1859" t="s">
        <v>5134</v>
      </c>
      <c r="U1859">
        <v>4.2</v>
      </c>
      <c r="V1859" t="s">
        <v>1126</v>
      </c>
      <c r="W1859" t="s">
        <v>1127</v>
      </c>
      <c r="Y1859">
        <v>1</v>
      </c>
      <c r="AA1859">
        <v>0</v>
      </c>
      <c r="AB1859">
        <v>0</v>
      </c>
      <c r="AD1859">
        <v>0</v>
      </c>
      <c r="AE1859">
        <v>0</v>
      </c>
      <c r="AF1859">
        <v>1966</v>
      </c>
      <c r="AG1859">
        <v>1966</v>
      </c>
    </row>
    <row r="1860" spans="1:33" hidden="1" x14ac:dyDescent="0.25">
      <c r="A1860" t="s">
        <v>1723</v>
      </c>
      <c r="B1860" t="s">
        <v>697</v>
      </c>
      <c r="C1860" t="s">
        <v>163</v>
      </c>
      <c r="D1860" t="s">
        <v>1117</v>
      </c>
      <c r="E1860">
        <v>2009</v>
      </c>
      <c r="F1860" t="s">
        <v>697</v>
      </c>
      <c r="G1860" t="s">
        <v>846</v>
      </c>
      <c r="H1860" t="s">
        <v>2445</v>
      </c>
      <c r="I1860" t="s">
        <v>2446</v>
      </c>
      <c r="J1860" t="s">
        <v>1120</v>
      </c>
      <c r="K1860" t="s">
        <v>1121</v>
      </c>
      <c r="L1860" t="s">
        <v>4289</v>
      </c>
      <c r="M1860" t="s">
        <v>697</v>
      </c>
      <c r="N1860" t="s">
        <v>2445</v>
      </c>
      <c r="O1860" t="s">
        <v>2446</v>
      </c>
      <c r="P1860" t="s">
        <v>1002</v>
      </c>
      <c r="Q1860" t="s">
        <v>5135</v>
      </c>
      <c r="R1860">
        <v>2010</v>
      </c>
      <c r="S1860" t="s">
        <v>4010</v>
      </c>
      <c r="T1860" t="s">
        <v>4010</v>
      </c>
      <c r="U1860">
        <v>4.8</v>
      </c>
      <c r="V1860" t="s">
        <v>1126</v>
      </c>
      <c r="W1860" t="s">
        <v>1127</v>
      </c>
      <c r="Y1860">
        <v>1</v>
      </c>
      <c r="Z1860" t="s">
        <v>1132</v>
      </c>
      <c r="AA1860">
        <v>34613</v>
      </c>
      <c r="AB1860">
        <v>0</v>
      </c>
      <c r="AD1860">
        <v>0</v>
      </c>
      <c r="AE1860">
        <v>0</v>
      </c>
      <c r="AF1860">
        <v>472611</v>
      </c>
      <c r="AG1860">
        <v>507224</v>
      </c>
    </row>
    <row r="1861" spans="1:33" hidden="1" x14ac:dyDescent="0.25">
      <c r="A1861" t="s">
        <v>1723</v>
      </c>
      <c r="B1861" t="s">
        <v>697</v>
      </c>
      <c r="C1861" t="s">
        <v>163</v>
      </c>
      <c r="D1861" t="s">
        <v>1117</v>
      </c>
      <c r="E1861">
        <v>2009</v>
      </c>
      <c r="F1861" t="s">
        <v>697</v>
      </c>
      <c r="G1861" t="s">
        <v>846</v>
      </c>
      <c r="H1861" t="s">
        <v>2445</v>
      </c>
      <c r="I1861" t="s">
        <v>2446</v>
      </c>
      <c r="J1861" t="s">
        <v>1120</v>
      </c>
      <c r="K1861" t="s">
        <v>1121</v>
      </c>
      <c r="L1861" t="s">
        <v>4289</v>
      </c>
      <c r="M1861" t="s">
        <v>697</v>
      </c>
      <c r="N1861" t="s">
        <v>2445</v>
      </c>
      <c r="O1861" t="s">
        <v>2446</v>
      </c>
      <c r="P1861" t="s">
        <v>1002</v>
      </c>
      <c r="Q1861" t="s">
        <v>5136</v>
      </c>
      <c r="R1861">
        <v>2010</v>
      </c>
      <c r="S1861" t="s">
        <v>4010</v>
      </c>
      <c r="T1861" t="s">
        <v>4010</v>
      </c>
      <c r="U1861">
        <v>4.9000000000000004</v>
      </c>
      <c r="V1861" t="s">
        <v>1126</v>
      </c>
      <c r="W1861" t="s">
        <v>1127</v>
      </c>
      <c r="Y1861">
        <v>1</v>
      </c>
      <c r="Z1861" t="s">
        <v>1132</v>
      </c>
      <c r="AA1861">
        <v>34299</v>
      </c>
      <c r="AB1861">
        <v>172</v>
      </c>
      <c r="AD1861">
        <v>0</v>
      </c>
      <c r="AE1861">
        <v>0</v>
      </c>
      <c r="AF1861">
        <v>473664</v>
      </c>
      <c r="AG1861">
        <v>508135</v>
      </c>
    </row>
    <row r="1862" spans="1:33" hidden="1" x14ac:dyDescent="0.25">
      <c r="A1862" t="s">
        <v>1723</v>
      </c>
      <c r="B1862" t="s">
        <v>697</v>
      </c>
      <c r="C1862" t="s">
        <v>163</v>
      </c>
      <c r="D1862" t="s">
        <v>1117</v>
      </c>
      <c r="E1862">
        <v>2009</v>
      </c>
      <c r="F1862" t="s">
        <v>697</v>
      </c>
      <c r="G1862" t="s">
        <v>846</v>
      </c>
      <c r="H1862" t="s">
        <v>2445</v>
      </c>
      <c r="I1862" t="s">
        <v>2446</v>
      </c>
      <c r="J1862" t="s">
        <v>1120</v>
      </c>
      <c r="K1862" t="s">
        <v>1121</v>
      </c>
      <c r="L1862" t="s">
        <v>4289</v>
      </c>
      <c r="M1862" t="s">
        <v>697</v>
      </c>
      <c r="N1862" t="s">
        <v>2445</v>
      </c>
      <c r="O1862" t="s">
        <v>2446</v>
      </c>
      <c r="P1862" t="s">
        <v>1002</v>
      </c>
      <c r="Q1862" t="s">
        <v>5137</v>
      </c>
      <c r="R1862">
        <v>2010</v>
      </c>
      <c r="S1862" t="s">
        <v>2136</v>
      </c>
      <c r="T1862" t="s">
        <v>2136</v>
      </c>
      <c r="U1862">
        <v>4.4000000000000004</v>
      </c>
      <c r="V1862" t="s">
        <v>1126</v>
      </c>
      <c r="W1862" t="s">
        <v>1127</v>
      </c>
      <c r="Y1862">
        <v>1</v>
      </c>
      <c r="Z1862" t="s">
        <v>1132</v>
      </c>
      <c r="AA1862">
        <v>5781</v>
      </c>
      <c r="AB1862">
        <v>0</v>
      </c>
      <c r="AD1862">
        <v>0</v>
      </c>
      <c r="AE1862">
        <v>0</v>
      </c>
      <c r="AF1862">
        <v>77275</v>
      </c>
      <c r="AG1862">
        <v>83056</v>
      </c>
    </row>
    <row r="1863" spans="1:33" hidden="1" x14ac:dyDescent="0.25">
      <c r="A1863" t="s">
        <v>1723</v>
      </c>
      <c r="B1863" t="s">
        <v>697</v>
      </c>
      <c r="C1863" t="s">
        <v>163</v>
      </c>
      <c r="D1863" t="s">
        <v>1117</v>
      </c>
      <c r="E1863">
        <v>2009</v>
      </c>
      <c r="F1863" t="s">
        <v>697</v>
      </c>
      <c r="G1863" t="s">
        <v>846</v>
      </c>
      <c r="H1863" t="s">
        <v>2445</v>
      </c>
      <c r="I1863" t="s">
        <v>2446</v>
      </c>
      <c r="J1863" t="s">
        <v>1120</v>
      </c>
      <c r="K1863" t="s">
        <v>1121</v>
      </c>
      <c r="L1863" t="s">
        <v>4289</v>
      </c>
      <c r="M1863" t="s">
        <v>697</v>
      </c>
      <c r="N1863" t="s">
        <v>2445</v>
      </c>
      <c r="O1863" t="s">
        <v>2446</v>
      </c>
      <c r="P1863" t="s">
        <v>1002</v>
      </c>
      <c r="Q1863" t="s">
        <v>5138</v>
      </c>
      <c r="R1863">
        <v>2010</v>
      </c>
      <c r="S1863" t="s">
        <v>4010</v>
      </c>
      <c r="T1863" t="s">
        <v>4010</v>
      </c>
      <c r="U1863">
        <v>4.8</v>
      </c>
      <c r="V1863" t="s">
        <v>1126</v>
      </c>
      <c r="W1863" t="s">
        <v>1127</v>
      </c>
      <c r="Y1863">
        <v>1</v>
      </c>
      <c r="Z1863" t="s">
        <v>1132</v>
      </c>
      <c r="AA1863">
        <v>15544</v>
      </c>
      <c r="AB1863">
        <v>79</v>
      </c>
      <c r="AD1863">
        <v>0</v>
      </c>
      <c r="AE1863">
        <v>0</v>
      </c>
      <c r="AF1863">
        <v>213310</v>
      </c>
      <c r="AG1863">
        <v>228933</v>
      </c>
    </row>
    <row r="1864" spans="1:33" hidden="1" x14ac:dyDescent="0.25">
      <c r="A1864" t="s">
        <v>1723</v>
      </c>
      <c r="B1864" t="s">
        <v>697</v>
      </c>
      <c r="C1864" t="s">
        <v>163</v>
      </c>
      <c r="D1864" t="s">
        <v>1117</v>
      </c>
      <c r="E1864">
        <v>2009</v>
      </c>
      <c r="F1864" t="s">
        <v>697</v>
      </c>
      <c r="G1864" t="s">
        <v>846</v>
      </c>
      <c r="H1864" t="s">
        <v>2445</v>
      </c>
      <c r="I1864" t="s">
        <v>2446</v>
      </c>
      <c r="J1864" t="s">
        <v>1120</v>
      </c>
      <c r="K1864" t="s">
        <v>1121</v>
      </c>
      <c r="L1864" t="s">
        <v>4289</v>
      </c>
      <c r="M1864" t="s">
        <v>697</v>
      </c>
      <c r="N1864" t="s">
        <v>2445</v>
      </c>
      <c r="O1864" t="s">
        <v>2446</v>
      </c>
      <c r="P1864" t="s">
        <v>1002</v>
      </c>
      <c r="Q1864" t="s">
        <v>5139</v>
      </c>
      <c r="R1864">
        <v>2010</v>
      </c>
      <c r="S1864" t="s">
        <v>4010</v>
      </c>
      <c r="T1864" t="s">
        <v>4010</v>
      </c>
      <c r="U1864">
        <v>4.9000000000000004</v>
      </c>
      <c r="V1864" t="s">
        <v>1126</v>
      </c>
      <c r="W1864" t="s">
        <v>1127</v>
      </c>
      <c r="Y1864">
        <v>1</v>
      </c>
      <c r="Z1864" t="s">
        <v>1132</v>
      </c>
      <c r="AA1864">
        <v>15666</v>
      </c>
      <c r="AB1864">
        <v>79</v>
      </c>
      <c r="AD1864">
        <v>0</v>
      </c>
      <c r="AE1864">
        <v>0</v>
      </c>
      <c r="AF1864">
        <v>216340</v>
      </c>
      <c r="AG1864">
        <v>232085</v>
      </c>
    </row>
    <row r="1865" spans="1:33" hidden="1" x14ac:dyDescent="0.25">
      <c r="A1865" t="s">
        <v>1723</v>
      </c>
      <c r="B1865" t="s">
        <v>697</v>
      </c>
      <c r="C1865" t="s">
        <v>163</v>
      </c>
      <c r="D1865" t="s">
        <v>1117</v>
      </c>
      <c r="E1865">
        <v>2009</v>
      </c>
      <c r="F1865" t="s">
        <v>697</v>
      </c>
      <c r="G1865" t="s">
        <v>846</v>
      </c>
      <c r="H1865" t="s">
        <v>2445</v>
      </c>
      <c r="I1865" t="s">
        <v>2446</v>
      </c>
      <c r="J1865" t="s">
        <v>1120</v>
      </c>
      <c r="K1865" t="s">
        <v>1121</v>
      </c>
      <c r="L1865" t="s">
        <v>4289</v>
      </c>
      <c r="M1865" t="s">
        <v>697</v>
      </c>
      <c r="N1865" t="s">
        <v>2445</v>
      </c>
      <c r="O1865" t="s">
        <v>2446</v>
      </c>
      <c r="P1865" t="s">
        <v>1002</v>
      </c>
      <c r="Q1865" t="s">
        <v>5140</v>
      </c>
      <c r="R1865">
        <v>2010</v>
      </c>
      <c r="S1865" t="s">
        <v>2136</v>
      </c>
      <c r="T1865" t="s">
        <v>2136</v>
      </c>
      <c r="U1865">
        <v>4.4000000000000004</v>
      </c>
      <c r="V1865" t="s">
        <v>1126</v>
      </c>
      <c r="W1865" t="s">
        <v>1127</v>
      </c>
      <c r="Y1865">
        <v>1</v>
      </c>
      <c r="Z1865" t="s">
        <v>1132</v>
      </c>
      <c r="AA1865">
        <v>28329</v>
      </c>
      <c r="AB1865">
        <v>286</v>
      </c>
      <c r="AD1865">
        <v>0</v>
      </c>
      <c r="AE1865">
        <v>0</v>
      </c>
      <c r="AF1865">
        <v>382469</v>
      </c>
      <c r="AG1865">
        <v>411084</v>
      </c>
    </row>
    <row r="1866" spans="1:33" hidden="1" x14ac:dyDescent="0.25">
      <c r="A1866" t="s">
        <v>1723</v>
      </c>
      <c r="B1866" t="s">
        <v>697</v>
      </c>
      <c r="C1866" t="s">
        <v>163</v>
      </c>
      <c r="D1866" t="s">
        <v>1117</v>
      </c>
      <c r="E1866">
        <v>2009</v>
      </c>
      <c r="F1866" t="s">
        <v>697</v>
      </c>
      <c r="G1866" t="s">
        <v>846</v>
      </c>
      <c r="H1866" t="s">
        <v>2445</v>
      </c>
      <c r="I1866" t="s">
        <v>2446</v>
      </c>
      <c r="J1866" t="s">
        <v>1120</v>
      </c>
      <c r="K1866" t="s">
        <v>1121</v>
      </c>
      <c r="L1866" t="s">
        <v>4289</v>
      </c>
      <c r="M1866" t="s">
        <v>697</v>
      </c>
      <c r="N1866" t="s">
        <v>2445</v>
      </c>
      <c r="O1866" t="s">
        <v>2446</v>
      </c>
      <c r="P1866" t="s">
        <v>1002</v>
      </c>
      <c r="Q1866" t="s">
        <v>5141</v>
      </c>
      <c r="R1866">
        <v>2010</v>
      </c>
      <c r="S1866" t="s">
        <v>2136</v>
      </c>
      <c r="T1866" t="s">
        <v>2136</v>
      </c>
      <c r="U1866">
        <v>4.4000000000000004</v>
      </c>
      <c r="V1866" t="s">
        <v>1126</v>
      </c>
      <c r="W1866" t="s">
        <v>1127</v>
      </c>
      <c r="Y1866">
        <v>1</v>
      </c>
      <c r="Z1866" t="s">
        <v>1132</v>
      </c>
      <c r="AA1866">
        <v>27988</v>
      </c>
      <c r="AB1866">
        <v>283</v>
      </c>
      <c r="AD1866">
        <v>0</v>
      </c>
      <c r="AE1866">
        <v>0</v>
      </c>
      <c r="AF1866">
        <v>377864</v>
      </c>
      <c r="AG1866">
        <v>406135</v>
      </c>
    </row>
    <row r="1867" spans="1:33" hidden="1" x14ac:dyDescent="0.25">
      <c r="A1867" t="s">
        <v>1723</v>
      </c>
      <c r="B1867" t="s">
        <v>697</v>
      </c>
      <c r="C1867" t="s">
        <v>163</v>
      </c>
      <c r="D1867" t="s">
        <v>1117</v>
      </c>
      <c r="E1867">
        <v>2009</v>
      </c>
      <c r="F1867" t="s">
        <v>697</v>
      </c>
      <c r="G1867" t="s">
        <v>846</v>
      </c>
      <c r="H1867" t="s">
        <v>2445</v>
      </c>
      <c r="I1867" t="s">
        <v>2446</v>
      </c>
      <c r="J1867" t="s">
        <v>1120</v>
      </c>
      <c r="K1867" t="s">
        <v>1121</v>
      </c>
      <c r="L1867" t="s">
        <v>4289</v>
      </c>
      <c r="M1867" t="s">
        <v>697</v>
      </c>
      <c r="N1867" t="s">
        <v>2445</v>
      </c>
      <c r="O1867" t="s">
        <v>2446</v>
      </c>
      <c r="P1867" t="s">
        <v>1002</v>
      </c>
      <c r="Q1867" t="s">
        <v>5142</v>
      </c>
      <c r="R1867">
        <v>2010</v>
      </c>
      <c r="S1867" t="s">
        <v>2136</v>
      </c>
      <c r="T1867" t="s">
        <v>2136</v>
      </c>
      <c r="U1867">
        <v>4.4000000000000004</v>
      </c>
      <c r="V1867" t="s">
        <v>1126</v>
      </c>
      <c r="W1867" t="s">
        <v>1127</v>
      </c>
      <c r="Y1867">
        <v>1</v>
      </c>
      <c r="Z1867" t="s">
        <v>1132</v>
      </c>
      <c r="AA1867">
        <v>29082</v>
      </c>
      <c r="AB1867">
        <v>0</v>
      </c>
      <c r="AD1867">
        <v>0</v>
      </c>
      <c r="AE1867">
        <v>0</v>
      </c>
      <c r="AF1867">
        <v>388709</v>
      </c>
      <c r="AG1867">
        <v>417791</v>
      </c>
    </row>
    <row r="1868" spans="1:33" hidden="1" x14ac:dyDescent="0.25">
      <c r="A1868" t="s">
        <v>1723</v>
      </c>
      <c r="B1868" t="s">
        <v>697</v>
      </c>
      <c r="C1868" t="s">
        <v>163</v>
      </c>
      <c r="D1868" t="s">
        <v>1117</v>
      </c>
      <c r="E1868">
        <v>2009</v>
      </c>
      <c r="F1868" t="s">
        <v>697</v>
      </c>
      <c r="G1868" t="s">
        <v>846</v>
      </c>
      <c r="H1868" t="s">
        <v>2445</v>
      </c>
      <c r="I1868" t="s">
        <v>2446</v>
      </c>
      <c r="J1868" t="s">
        <v>1120</v>
      </c>
      <c r="K1868" t="s">
        <v>1121</v>
      </c>
      <c r="L1868" t="s">
        <v>4289</v>
      </c>
      <c r="M1868" t="s">
        <v>697</v>
      </c>
      <c r="N1868" t="s">
        <v>2445</v>
      </c>
      <c r="O1868" t="s">
        <v>2446</v>
      </c>
      <c r="P1868" t="s">
        <v>1002</v>
      </c>
      <c r="Q1868" t="s">
        <v>5143</v>
      </c>
      <c r="R1868">
        <v>2010</v>
      </c>
      <c r="S1868" t="s">
        <v>2136</v>
      </c>
      <c r="T1868" t="s">
        <v>2136</v>
      </c>
      <c r="U1868">
        <v>4.4000000000000004</v>
      </c>
      <c r="V1868" t="s">
        <v>1126</v>
      </c>
      <c r="W1868" t="s">
        <v>1127</v>
      </c>
      <c r="Y1868">
        <v>1</v>
      </c>
      <c r="Z1868" t="s">
        <v>1132</v>
      </c>
      <c r="AA1868">
        <v>29040</v>
      </c>
      <c r="AB1868">
        <v>0</v>
      </c>
      <c r="AD1868">
        <v>0</v>
      </c>
      <c r="AE1868">
        <v>0</v>
      </c>
      <c r="AF1868">
        <v>388153</v>
      </c>
      <c r="AG1868">
        <v>417193</v>
      </c>
    </row>
    <row r="1869" spans="1:33" hidden="1" x14ac:dyDescent="0.25">
      <c r="A1869" t="s">
        <v>1723</v>
      </c>
      <c r="B1869" t="s">
        <v>697</v>
      </c>
      <c r="C1869" t="s">
        <v>163</v>
      </c>
      <c r="D1869" t="s">
        <v>1117</v>
      </c>
      <c r="E1869">
        <v>2009</v>
      </c>
      <c r="F1869" t="s">
        <v>697</v>
      </c>
      <c r="G1869" t="s">
        <v>846</v>
      </c>
      <c r="H1869" t="s">
        <v>2445</v>
      </c>
      <c r="I1869" t="s">
        <v>2446</v>
      </c>
      <c r="J1869" t="s">
        <v>1120</v>
      </c>
      <c r="K1869" t="s">
        <v>1121</v>
      </c>
      <c r="L1869" t="s">
        <v>4289</v>
      </c>
      <c r="M1869" t="s">
        <v>697</v>
      </c>
      <c r="N1869" t="s">
        <v>2445</v>
      </c>
      <c r="O1869" t="s">
        <v>2446</v>
      </c>
      <c r="P1869" t="s">
        <v>1002</v>
      </c>
      <c r="Q1869" t="s">
        <v>5144</v>
      </c>
      <c r="R1869">
        <v>2010</v>
      </c>
      <c r="S1869" t="s">
        <v>2136</v>
      </c>
      <c r="T1869" t="s">
        <v>2136</v>
      </c>
      <c r="U1869">
        <v>4.4000000000000004</v>
      </c>
      <c r="V1869" t="s">
        <v>1126</v>
      </c>
      <c r="W1869" t="s">
        <v>1127</v>
      </c>
      <c r="Y1869">
        <v>1</v>
      </c>
      <c r="Z1869" t="s">
        <v>1132</v>
      </c>
      <c r="AA1869">
        <v>27604</v>
      </c>
      <c r="AB1869">
        <v>563</v>
      </c>
      <c r="AD1869">
        <v>0</v>
      </c>
      <c r="AE1869">
        <v>0</v>
      </c>
      <c r="AF1869">
        <v>376483</v>
      </c>
      <c r="AG1869">
        <v>404650</v>
      </c>
    </row>
    <row r="1870" spans="1:33" hidden="1" x14ac:dyDescent="0.25">
      <c r="A1870" t="s">
        <v>1723</v>
      </c>
      <c r="B1870" t="s">
        <v>697</v>
      </c>
      <c r="C1870" t="s">
        <v>163</v>
      </c>
      <c r="D1870" t="s">
        <v>1117</v>
      </c>
      <c r="E1870">
        <v>2009</v>
      </c>
      <c r="F1870" t="s">
        <v>697</v>
      </c>
      <c r="G1870" t="s">
        <v>846</v>
      </c>
      <c r="H1870" t="s">
        <v>2445</v>
      </c>
      <c r="I1870" t="s">
        <v>2446</v>
      </c>
      <c r="J1870" t="s">
        <v>1120</v>
      </c>
      <c r="K1870" t="s">
        <v>1121</v>
      </c>
      <c r="L1870" t="s">
        <v>4289</v>
      </c>
      <c r="M1870" t="s">
        <v>697</v>
      </c>
      <c r="N1870" t="s">
        <v>2445</v>
      </c>
      <c r="O1870" t="s">
        <v>2446</v>
      </c>
      <c r="P1870" t="s">
        <v>1002</v>
      </c>
      <c r="Q1870" t="s">
        <v>5145</v>
      </c>
      <c r="R1870">
        <v>2010</v>
      </c>
      <c r="S1870" t="s">
        <v>2136</v>
      </c>
      <c r="T1870" t="s">
        <v>2136</v>
      </c>
      <c r="U1870">
        <v>4.4000000000000004</v>
      </c>
      <c r="V1870" t="s">
        <v>1126</v>
      </c>
      <c r="W1870" t="s">
        <v>1127</v>
      </c>
      <c r="Y1870">
        <v>1</v>
      </c>
      <c r="Z1870" t="s">
        <v>1132</v>
      </c>
      <c r="AA1870">
        <v>28559</v>
      </c>
      <c r="AB1870">
        <v>0</v>
      </c>
      <c r="AD1870">
        <v>0</v>
      </c>
      <c r="AE1870">
        <v>0</v>
      </c>
      <c r="AF1870">
        <v>381716</v>
      </c>
      <c r="AG1870">
        <v>410275</v>
      </c>
    </row>
    <row r="1871" spans="1:33" hidden="1" x14ac:dyDescent="0.25">
      <c r="A1871" t="s">
        <v>1723</v>
      </c>
      <c r="B1871" t="s">
        <v>697</v>
      </c>
      <c r="C1871" t="s">
        <v>163</v>
      </c>
      <c r="D1871" t="s">
        <v>1117</v>
      </c>
      <c r="E1871">
        <v>2009</v>
      </c>
      <c r="F1871" t="s">
        <v>697</v>
      </c>
      <c r="G1871" t="s">
        <v>846</v>
      </c>
      <c r="H1871" t="s">
        <v>2445</v>
      </c>
      <c r="I1871" t="s">
        <v>2446</v>
      </c>
      <c r="J1871" t="s">
        <v>1120</v>
      </c>
      <c r="K1871" t="s">
        <v>1121</v>
      </c>
      <c r="L1871" t="s">
        <v>4289</v>
      </c>
      <c r="M1871" t="s">
        <v>697</v>
      </c>
      <c r="N1871" t="s">
        <v>2445</v>
      </c>
      <c r="O1871" t="s">
        <v>2446</v>
      </c>
      <c r="P1871" t="s">
        <v>1002</v>
      </c>
      <c r="Q1871" t="s">
        <v>5146</v>
      </c>
      <c r="R1871">
        <v>2010</v>
      </c>
      <c r="S1871" t="s">
        <v>4043</v>
      </c>
      <c r="T1871" t="s">
        <v>4043</v>
      </c>
      <c r="U1871">
        <v>4.4000000000000004</v>
      </c>
      <c r="V1871" t="s">
        <v>1126</v>
      </c>
      <c r="W1871" t="s">
        <v>1127</v>
      </c>
      <c r="Y1871">
        <v>1</v>
      </c>
      <c r="Z1871" t="s">
        <v>1132</v>
      </c>
      <c r="AA1871">
        <v>28597</v>
      </c>
      <c r="AB1871">
        <v>0</v>
      </c>
      <c r="AD1871">
        <v>0</v>
      </c>
      <c r="AE1871">
        <v>0</v>
      </c>
      <c r="AF1871">
        <v>338991</v>
      </c>
      <c r="AG1871">
        <v>367588</v>
      </c>
    </row>
    <row r="1872" spans="1:33" hidden="1" x14ac:dyDescent="0.25">
      <c r="A1872" t="s">
        <v>1723</v>
      </c>
      <c r="B1872" t="s">
        <v>697</v>
      </c>
      <c r="C1872" t="s">
        <v>163</v>
      </c>
      <c r="D1872" t="s">
        <v>1117</v>
      </c>
      <c r="E1872">
        <v>2009</v>
      </c>
      <c r="F1872" t="s">
        <v>697</v>
      </c>
      <c r="G1872" t="s">
        <v>846</v>
      </c>
      <c r="H1872" t="s">
        <v>2445</v>
      </c>
      <c r="I1872" t="s">
        <v>2446</v>
      </c>
      <c r="J1872" t="s">
        <v>1120</v>
      </c>
      <c r="K1872" t="s">
        <v>1121</v>
      </c>
      <c r="L1872" t="s">
        <v>4289</v>
      </c>
      <c r="M1872" t="s">
        <v>697</v>
      </c>
      <c r="N1872" t="s">
        <v>2445</v>
      </c>
      <c r="O1872" t="s">
        <v>2446</v>
      </c>
      <c r="P1872" t="s">
        <v>1002</v>
      </c>
      <c r="Q1872" t="s">
        <v>5147</v>
      </c>
      <c r="R1872">
        <v>2010</v>
      </c>
      <c r="S1872" t="s">
        <v>4043</v>
      </c>
      <c r="T1872" t="s">
        <v>4043</v>
      </c>
      <c r="U1872">
        <v>4.4000000000000004</v>
      </c>
      <c r="V1872" t="s">
        <v>1126</v>
      </c>
      <c r="W1872" t="s">
        <v>1127</v>
      </c>
      <c r="Y1872">
        <v>1</v>
      </c>
      <c r="Z1872" t="s">
        <v>1132</v>
      </c>
      <c r="AA1872">
        <v>29710</v>
      </c>
      <c r="AB1872">
        <v>0</v>
      </c>
      <c r="AD1872">
        <v>0</v>
      </c>
      <c r="AE1872">
        <v>0</v>
      </c>
      <c r="AF1872">
        <v>352192</v>
      </c>
      <c r="AG1872">
        <v>381902</v>
      </c>
    </row>
    <row r="1873" spans="1:33" hidden="1" x14ac:dyDescent="0.25">
      <c r="A1873" t="s">
        <v>1723</v>
      </c>
      <c r="B1873" t="s">
        <v>697</v>
      </c>
      <c r="C1873" t="s">
        <v>163</v>
      </c>
      <c r="D1873" t="s">
        <v>1117</v>
      </c>
      <c r="E1873">
        <v>2009</v>
      </c>
      <c r="F1873" t="s">
        <v>697</v>
      </c>
      <c r="G1873" t="s">
        <v>846</v>
      </c>
      <c r="H1873" t="s">
        <v>2445</v>
      </c>
      <c r="I1873" t="s">
        <v>2446</v>
      </c>
      <c r="J1873" t="s">
        <v>1120</v>
      </c>
      <c r="K1873" t="s">
        <v>1121</v>
      </c>
      <c r="L1873" t="s">
        <v>4289</v>
      </c>
      <c r="M1873" t="s">
        <v>697</v>
      </c>
      <c r="N1873" t="s">
        <v>2445</v>
      </c>
      <c r="O1873" t="s">
        <v>2446</v>
      </c>
      <c r="P1873" t="s">
        <v>1002</v>
      </c>
      <c r="Q1873" t="s">
        <v>5148</v>
      </c>
      <c r="R1873">
        <v>2010</v>
      </c>
      <c r="S1873" t="s">
        <v>4043</v>
      </c>
      <c r="T1873" t="s">
        <v>4043</v>
      </c>
      <c r="U1873">
        <v>4.4000000000000004</v>
      </c>
      <c r="V1873" t="s">
        <v>1126</v>
      </c>
      <c r="W1873" t="s">
        <v>1127</v>
      </c>
      <c r="Y1873">
        <v>1</v>
      </c>
      <c r="Z1873" t="s">
        <v>1132</v>
      </c>
      <c r="AA1873">
        <v>28944</v>
      </c>
      <c r="AB1873">
        <v>0</v>
      </c>
      <c r="AD1873">
        <v>0</v>
      </c>
      <c r="AE1873">
        <v>0</v>
      </c>
      <c r="AF1873">
        <v>343109</v>
      </c>
      <c r="AG1873">
        <v>372053</v>
      </c>
    </row>
    <row r="1874" spans="1:33" hidden="1" x14ac:dyDescent="0.25">
      <c r="A1874" t="s">
        <v>1723</v>
      </c>
      <c r="B1874" t="s">
        <v>697</v>
      </c>
      <c r="C1874" t="s">
        <v>163</v>
      </c>
      <c r="D1874" t="s">
        <v>1117</v>
      </c>
      <c r="E1874">
        <v>2009</v>
      </c>
      <c r="F1874" t="s">
        <v>697</v>
      </c>
      <c r="G1874" t="s">
        <v>846</v>
      </c>
      <c r="H1874" t="s">
        <v>2445</v>
      </c>
      <c r="I1874" t="s">
        <v>2446</v>
      </c>
      <c r="J1874" t="s">
        <v>1120</v>
      </c>
      <c r="K1874" t="s">
        <v>1121</v>
      </c>
      <c r="L1874" t="s">
        <v>4289</v>
      </c>
      <c r="M1874" t="s">
        <v>697</v>
      </c>
      <c r="N1874" t="s">
        <v>2445</v>
      </c>
      <c r="O1874" t="s">
        <v>2446</v>
      </c>
      <c r="P1874" t="s">
        <v>1002</v>
      </c>
      <c r="Q1874" t="s">
        <v>5149</v>
      </c>
      <c r="R1874">
        <v>2010</v>
      </c>
      <c r="S1874" t="s">
        <v>4043</v>
      </c>
      <c r="T1874" t="s">
        <v>4043</v>
      </c>
      <c r="U1874">
        <v>4.4000000000000004</v>
      </c>
      <c r="V1874" t="s">
        <v>1126</v>
      </c>
      <c r="W1874" t="s">
        <v>1127</v>
      </c>
      <c r="Y1874">
        <v>1</v>
      </c>
      <c r="Z1874" t="s">
        <v>1132</v>
      </c>
      <c r="AA1874">
        <v>29191</v>
      </c>
      <c r="AB1874">
        <v>0</v>
      </c>
      <c r="AD1874">
        <v>0</v>
      </c>
      <c r="AE1874">
        <v>0</v>
      </c>
      <c r="AF1874">
        <v>346036</v>
      </c>
      <c r="AG1874">
        <v>375227</v>
      </c>
    </row>
    <row r="1875" spans="1:33" hidden="1" x14ac:dyDescent="0.25">
      <c r="A1875" t="s">
        <v>1723</v>
      </c>
      <c r="B1875" t="s">
        <v>697</v>
      </c>
      <c r="C1875" t="s">
        <v>163</v>
      </c>
      <c r="D1875" t="s">
        <v>1117</v>
      </c>
      <c r="E1875">
        <v>2009</v>
      </c>
      <c r="F1875" t="s">
        <v>697</v>
      </c>
      <c r="G1875" t="s">
        <v>846</v>
      </c>
      <c r="H1875" t="s">
        <v>2445</v>
      </c>
      <c r="I1875" t="s">
        <v>2446</v>
      </c>
      <c r="J1875" t="s">
        <v>1120</v>
      </c>
      <c r="K1875" t="s">
        <v>1121</v>
      </c>
      <c r="L1875" t="s">
        <v>4289</v>
      </c>
      <c r="M1875" t="s">
        <v>697</v>
      </c>
      <c r="N1875" t="s">
        <v>2445</v>
      </c>
      <c r="O1875" t="s">
        <v>2446</v>
      </c>
      <c r="P1875" t="s">
        <v>1002</v>
      </c>
      <c r="Q1875" t="s">
        <v>5150</v>
      </c>
      <c r="R1875">
        <v>2010</v>
      </c>
      <c r="S1875" t="s">
        <v>4043</v>
      </c>
      <c r="T1875" t="s">
        <v>4043</v>
      </c>
      <c r="U1875">
        <v>4.4000000000000004</v>
      </c>
      <c r="V1875" t="s">
        <v>1126</v>
      </c>
      <c r="W1875" t="s">
        <v>1127</v>
      </c>
      <c r="Y1875">
        <v>1</v>
      </c>
      <c r="Z1875" t="s">
        <v>1132</v>
      </c>
      <c r="AA1875">
        <v>28751</v>
      </c>
      <c r="AB1875">
        <v>0</v>
      </c>
      <c r="AD1875">
        <v>0</v>
      </c>
      <c r="AE1875">
        <v>0</v>
      </c>
      <c r="AF1875">
        <v>340825</v>
      </c>
      <c r="AG1875">
        <v>369576</v>
      </c>
    </row>
    <row r="1876" spans="1:33" hidden="1" x14ac:dyDescent="0.25">
      <c r="A1876" t="s">
        <v>1723</v>
      </c>
      <c r="B1876" t="s">
        <v>697</v>
      </c>
      <c r="C1876" t="s">
        <v>163</v>
      </c>
      <c r="D1876" t="s">
        <v>1117</v>
      </c>
      <c r="E1876">
        <v>2009</v>
      </c>
      <c r="F1876" t="s">
        <v>697</v>
      </c>
      <c r="G1876" t="s">
        <v>846</v>
      </c>
      <c r="H1876" t="s">
        <v>2445</v>
      </c>
      <c r="I1876" t="s">
        <v>2446</v>
      </c>
      <c r="J1876" t="s">
        <v>1120</v>
      </c>
      <c r="K1876" t="s">
        <v>1121</v>
      </c>
      <c r="L1876" t="s">
        <v>4289</v>
      </c>
      <c r="M1876" t="s">
        <v>697</v>
      </c>
      <c r="N1876" t="s">
        <v>2445</v>
      </c>
      <c r="O1876" t="s">
        <v>2446</v>
      </c>
      <c r="P1876" t="s">
        <v>1002</v>
      </c>
      <c r="Q1876" t="s">
        <v>5151</v>
      </c>
      <c r="R1876">
        <v>2010</v>
      </c>
      <c r="S1876" t="s">
        <v>4043</v>
      </c>
      <c r="T1876" t="s">
        <v>4043</v>
      </c>
      <c r="U1876">
        <v>4.4000000000000004</v>
      </c>
      <c r="V1876" t="s">
        <v>1126</v>
      </c>
      <c r="W1876" t="s">
        <v>1127</v>
      </c>
      <c r="Y1876">
        <v>1</v>
      </c>
      <c r="Z1876" t="s">
        <v>1132</v>
      </c>
      <c r="AA1876">
        <v>29498</v>
      </c>
      <c r="AB1876">
        <v>0</v>
      </c>
      <c r="AD1876">
        <v>0</v>
      </c>
      <c r="AE1876">
        <v>0</v>
      </c>
      <c r="AF1876">
        <v>349677</v>
      </c>
      <c r="AG1876">
        <v>379175</v>
      </c>
    </row>
    <row r="1877" spans="1:33" hidden="1" x14ac:dyDescent="0.25">
      <c r="A1877" t="s">
        <v>1723</v>
      </c>
      <c r="B1877" t="s">
        <v>697</v>
      </c>
      <c r="C1877" t="s">
        <v>163</v>
      </c>
      <c r="D1877" t="s">
        <v>1117</v>
      </c>
      <c r="E1877">
        <v>2010</v>
      </c>
      <c r="F1877" t="s">
        <v>694</v>
      </c>
      <c r="G1877" t="s">
        <v>846</v>
      </c>
      <c r="H1877" t="s">
        <v>2445</v>
      </c>
      <c r="I1877" t="s">
        <v>2446</v>
      </c>
      <c r="J1877" t="s">
        <v>1120</v>
      </c>
      <c r="K1877" t="s">
        <v>1121</v>
      </c>
      <c r="L1877" t="s">
        <v>4289</v>
      </c>
      <c r="M1877" t="s">
        <v>694</v>
      </c>
      <c r="N1877" t="s">
        <v>2445</v>
      </c>
      <c r="O1877" t="s">
        <v>2446</v>
      </c>
      <c r="P1877" t="s">
        <v>1002</v>
      </c>
      <c r="Q1877" t="s">
        <v>5152</v>
      </c>
      <c r="R1877">
        <v>2011</v>
      </c>
      <c r="S1877" t="s">
        <v>5153</v>
      </c>
      <c r="T1877" t="s">
        <v>5153</v>
      </c>
      <c r="U1877">
        <v>3</v>
      </c>
      <c r="V1877" t="s">
        <v>1126</v>
      </c>
      <c r="W1877" t="s">
        <v>1127</v>
      </c>
      <c r="Y1877">
        <v>1</v>
      </c>
      <c r="Z1877" t="s">
        <v>1132</v>
      </c>
      <c r="AA1877">
        <v>31977</v>
      </c>
      <c r="AB1877">
        <v>0</v>
      </c>
      <c r="AD1877">
        <v>0</v>
      </c>
      <c r="AE1877">
        <v>0</v>
      </c>
      <c r="AF1877">
        <v>65</v>
      </c>
      <c r="AG1877">
        <v>32042</v>
      </c>
    </row>
    <row r="1878" spans="1:33" hidden="1" x14ac:dyDescent="0.25">
      <c r="A1878" t="s">
        <v>1723</v>
      </c>
      <c r="B1878" t="s">
        <v>697</v>
      </c>
      <c r="C1878" t="s">
        <v>163</v>
      </c>
      <c r="D1878" t="s">
        <v>1117</v>
      </c>
      <c r="E1878">
        <v>2010</v>
      </c>
      <c r="F1878" t="s">
        <v>694</v>
      </c>
      <c r="G1878" t="s">
        <v>846</v>
      </c>
      <c r="H1878" t="s">
        <v>2445</v>
      </c>
      <c r="I1878" t="s">
        <v>2446</v>
      </c>
      <c r="J1878" t="s">
        <v>1120</v>
      </c>
      <c r="K1878" t="s">
        <v>1121</v>
      </c>
      <c r="L1878" t="s">
        <v>4289</v>
      </c>
      <c r="M1878" t="s">
        <v>694</v>
      </c>
      <c r="N1878" t="s">
        <v>2445</v>
      </c>
      <c r="O1878" t="s">
        <v>2446</v>
      </c>
      <c r="P1878" t="s">
        <v>1002</v>
      </c>
      <c r="Q1878" t="s">
        <v>5154</v>
      </c>
      <c r="R1878">
        <v>2011</v>
      </c>
      <c r="S1878" t="s">
        <v>5153</v>
      </c>
      <c r="T1878" t="s">
        <v>5153</v>
      </c>
      <c r="U1878">
        <v>3</v>
      </c>
      <c r="V1878" t="s">
        <v>1126</v>
      </c>
      <c r="W1878" t="s">
        <v>1127</v>
      </c>
      <c r="Y1878">
        <v>1</v>
      </c>
      <c r="Z1878" t="s">
        <v>1132</v>
      </c>
      <c r="AA1878">
        <v>4318</v>
      </c>
      <c r="AB1878">
        <v>0</v>
      </c>
      <c r="AD1878">
        <v>0</v>
      </c>
      <c r="AE1878">
        <v>0</v>
      </c>
      <c r="AF1878">
        <v>9</v>
      </c>
      <c r="AG1878">
        <v>4327</v>
      </c>
    </row>
    <row r="1879" spans="1:33" hidden="1" x14ac:dyDescent="0.25">
      <c r="A1879" t="s">
        <v>1723</v>
      </c>
      <c r="B1879" t="s">
        <v>697</v>
      </c>
      <c r="C1879" t="s">
        <v>163</v>
      </c>
      <c r="D1879" t="s">
        <v>1117</v>
      </c>
      <c r="E1879">
        <v>2010</v>
      </c>
      <c r="F1879" t="s">
        <v>697</v>
      </c>
      <c r="G1879" t="s">
        <v>846</v>
      </c>
      <c r="H1879" t="s">
        <v>2445</v>
      </c>
      <c r="I1879" t="s">
        <v>2446</v>
      </c>
      <c r="J1879" t="s">
        <v>1120</v>
      </c>
      <c r="K1879" t="s">
        <v>1121</v>
      </c>
      <c r="L1879" t="s">
        <v>4289</v>
      </c>
      <c r="M1879" t="s">
        <v>697</v>
      </c>
      <c r="N1879" t="s">
        <v>2445</v>
      </c>
      <c r="O1879" t="s">
        <v>2446</v>
      </c>
      <c r="P1879" t="s">
        <v>1002</v>
      </c>
      <c r="Q1879" t="s">
        <v>5155</v>
      </c>
      <c r="R1879">
        <v>2011</v>
      </c>
      <c r="S1879" t="s">
        <v>4030</v>
      </c>
      <c r="T1879" t="s">
        <v>4030</v>
      </c>
      <c r="U1879">
        <v>5.2</v>
      </c>
      <c r="V1879" t="s">
        <v>1126</v>
      </c>
      <c r="W1879" t="s">
        <v>1127</v>
      </c>
      <c r="Y1879">
        <v>1</v>
      </c>
      <c r="Z1879" t="s">
        <v>1132</v>
      </c>
      <c r="AA1879">
        <v>26113</v>
      </c>
      <c r="AB1879">
        <v>0</v>
      </c>
      <c r="AD1879">
        <v>0</v>
      </c>
      <c r="AE1879">
        <v>0</v>
      </c>
      <c r="AF1879">
        <v>337852</v>
      </c>
      <c r="AG1879">
        <v>363965</v>
      </c>
    </row>
    <row r="1880" spans="1:33" hidden="1" x14ac:dyDescent="0.25">
      <c r="A1880" t="s">
        <v>1723</v>
      </c>
      <c r="B1880" t="s">
        <v>697</v>
      </c>
      <c r="C1880" t="s">
        <v>163</v>
      </c>
      <c r="D1880" t="s">
        <v>1117</v>
      </c>
      <c r="E1880">
        <v>2010</v>
      </c>
      <c r="F1880" t="s">
        <v>697</v>
      </c>
      <c r="G1880" t="s">
        <v>846</v>
      </c>
      <c r="H1880" t="s">
        <v>2445</v>
      </c>
      <c r="I1880" t="s">
        <v>2446</v>
      </c>
      <c r="J1880" t="s">
        <v>1120</v>
      </c>
      <c r="K1880" t="s">
        <v>1121</v>
      </c>
      <c r="L1880" t="s">
        <v>4289</v>
      </c>
      <c r="M1880" t="s">
        <v>697</v>
      </c>
      <c r="N1880" t="s">
        <v>2445</v>
      </c>
      <c r="O1880" t="s">
        <v>2446</v>
      </c>
      <c r="P1880" t="s">
        <v>1002</v>
      </c>
      <c r="Q1880" t="s">
        <v>5156</v>
      </c>
      <c r="R1880">
        <v>2011</v>
      </c>
      <c r="S1880" t="s">
        <v>4030</v>
      </c>
      <c r="T1880" t="s">
        <v>4030</v>
      </c>
      <c r="U1880">
        <v>5.2</v>
      </c>
      <c r="V1880" t="s">
        <v>1126</v>
      </c>
      <c r="W1880" t="s">
        <v>1127</v>
      </c>
      <c r="Y1880">
        <v>1</v>
      </c>
      <c r="Z1880" t="s">
        <v>1132</v>
      </c>
      <c r="AA1880">
        <v>26587</v>
      </c>
      <c r="AB1880">
        <v>1108</v>
      </c>
      <c r="AD1880">
        <v>0</v>
      </c>
      <c r="AE1880">
        <v>0</v>
      </c>
      <c r="AF1880">
        <v>358315</v>
      </c>
      <c r="AG1880">
        <v>386010</v>
      </c>
    </row>
    <row r="1881" spans="1:33" hidden="1" x14ac:dyDescent="0.25">
      <c r="A1881" t="s">
        <v>1723</v>
      </c>
      <c r="B1881" t="s">
        <v>697</v>
      </c>
      <c r="C1881" t="s">
        <v>163</v>
      </c>
      <c r="D1881" t="s">
        <v>1117</v>
      </c>
      <c r="E1881">
        <v>2010</v>
      </c>
      <c r="F1881" t="s">
        <v>697</v>
      </c>
      <c r="G1881" t="s">
        <v>846</v>
      </c>
      <c r="H1881" t="s">
        <v>2445</v>
      </c>
      <c r="I1881" t="s">
        <v>2446</v>
      </c>
      <c r="J1881" t="s">
        <v>1120</v>
      </c>
      <c r="K1881" t="s">
        <v>1121</v>
      </c>
      <c r="L1881" t="s">
        <v>4289</v>
      </c>
      <c r="M1881" t="s">
        <v>697</v>
      </c>
      <c r="N1881" t="s">
        <v>2445</v>
      </c>
      <c r="O1881" t="s">
        <v>2446</v>
      </c>
      <c r="P1881" t="s">
        <v>1002</v>
      </c>
      <c r="Q1881" t="s">
        <v>5157</v>
      </c>
      <c r="R1881">
        <v>2011</v>
      </c>
      <c r="S1881" t="s">
        <v>5158</v>
      </c>
      <c r="T1881" t="s">
        <v>5158</v>
      </c>
      <c r="U1881">
        <v>5.0999999999999996</v>
      </c>
      <c r="V1881" t="s">
        <v>1126</v>
      </c>
      <c r="W1881" t="s">
        <v>1127</v>
      </c>
      <c r="Y1881">
        <v>1</v>
      </c>
      <c r="Z1881" t="s">
        <v>1132</v>
      </c>
      <c r="AA1881">
        <v>57331</v>
      </c>
      <c r="AB1881">
        <v>436</v>
      </c>
      <c r="AD1881">
        <v>0</v>
      </c>
      <c r="AE1881">
        <v>0</v>
      </c>
      <c r="AF1881">
        <v>859724</v>
      </c>
      <c r="AG1881">
        <v>917491</v>
      </c>
    </row>
    <row r="1882" spans="1:33" hidden="1" x14ac:dyDescent="0.25">
      <c r="A1882" t="s">
        <v>1723</v>
      </c>
      <c r="B1882" t="s">
        <v>697</v>
      </c>
      <c r="C1882" t="s">
        <v>163</v>
      </c>
      <c r="D1882" t="s">
        <v>1117</v>
      </c>
      <c r="E1882">
        <v>2010</v>
      </c>
      <c r="F1882" t="s">
        <v>697</v>
      </c>
      <c r="G1882" t="s">
        <v>846</v>
      </c>
      <c r="H1882" t="s">
        <v>2445</v>
      </c>
      <c r="I1882" t="s">
        <v>2446</v>
      </c>
      <c r="J1882" t="s">
        <v>1120</v>
      </c>
      <c r="K1882" t="s">
        <v>1121</v>
      </c>
      <c r="L1882" t="s">
        <v>4289</v>
      </c>
      <c r="M1882" t="s">
        <v>697</v>
      </c>
      <c r="N1882" t="s">
        <v>2445</v>
      </c>
      <c r="O1882" t="s">
        <v>2446</v>
      </c>
      <c r="P1882" t="s">
        <v>1002</v>
      </c>
      <c r="Q1882" t="s">
        <v>5159</v>
      </c>
      <c r="R1882">
        <v>2011</v>
      </c>
      <c r="S1882" t="s">
        <v>5158</v>
      </c>
      <c r="T1882" t="s">
        <v>5158</v>
      </c>
      <c r="U1882">
        <v>5.0999999999999996</v>
      </c>
      <c r="V1882" t="s">
        <v>1126</v>
      </c>
      <c r="W1882" t="s">
        <v>1127</v>
      </c>
      <c r="Y1882">
        <v>1</v>
      </c>
      <c r="Z1882" t="s">
        <v>1132</v>
      </c>
      <c r="AA1882">
        <v>58045</v>
      </c>
      <c r="AB1882">
        <v>145</v>
      </c>
      <c r="AD1882">
        <v>0</v>
      </c>
      <c r="AE1882">
        <v>0</v>
      </c>
      <c r="AF1882">
        <v>866017</v>
      </c>
      <c r="AG1882">
        <v>924207</v>
      </c>
    </row>
    <row r="1883" spans="1:33" hidden="1" x14ac:dyDescent="0.25">
      <c r="A1883" t="s">
        <v>1723</v>
      </c>
      <c r="B1883" t="s">
        <v>697</v>
      </c>
      <c r="C1883" t="s">
        <v>163</v>
      </c>
      <c r="D1883" t="s">
        <v>1117</v>
      </c>
      <c r="E1883">
        <v>2010</v>
      </c>
      <c r="F1883" t="s">
        <v>697</v>
      </c>
      <c r="G1883" t="s">
        <v>846</v>
      </c>
      <c r="H1883" t="s">
        <v>2445</v>
      </c>
      <c r="I1883" t="s">
        <v>2446</v>
      </c>
      <c r="J1883" t="s">
        <v>1120</v>
      </c>
      <c r="K1883" t="s">
        <v>1121</v>
      </c>
      <c r="L1883" t="s">
        <v>4289</v>
      </c>
      <c r="M1883" t="s">
        <v>697</v>
      </c>
      <c r="N1883" t="s">
        <v>2445</v>
      </c>
      <c r="O1883" t="s">
        <v>2446</v>
      </c>
      <c r="P1883" t="s">
        <v>1002</v>
      </c>
      <c r="Q1883" t="s">
        <v>5160</v>
      </c>
      <c r="R1883">
        <v>2011</v>
      </c>
      <c r="S1883" t="s">
        <v>5158</v>
      </c>
      <c r="T1883" t="s">
        <v>5158</v>
      </c>
      <c r="U1883">
        <v>5.0999999999999996</v>
      </c>
      <c r="V1883" t="s">
        <v>1126</v>
      </c>
      <c r="W1883" t="s">
        <v>1127</v>
      </c>
      <c r="Y1883">
        <v>1</v>
      </c>
      <c r="Z1883" t="s">
        <v>1132</v>
      </c>
      <c r="AA1883">
        <v>57371</v>
      </c>
      <c r="AB1883">
        <v>289</v>
      </c>
      <c r="AD1883">
        <v>0</v>
      </c>
      <c r="AE1883">
        <v>0</v>
      </c>
      <c r="AF1883">
        <v>858124</v>
      </c>
      <c r="AG1883">
        <v>915784</v>
      </c>
    </row>
    <row r="1884" spans="1:33" hidden="1" x14ac:dyDescent="0.25">
      <c r="A1884" t="s">
        <v>1723</v>
      </c>
      <c r="B1884" t="s">
        <v>697</v>
      </c>
      <c r="C1884" t="s">
        <v>163</v>
      </c>
      <c r="D1884" t="s">
        <v>1117</v>
      </c>
      <c r="E1884">
        <v>2010</v>
      </c>
      <c r="F1884" t="s">
        <v>697</v>
      </c>
      <c r="G1884" t="s">
        <v>846</v>
      </c>
      <c r="H1884" t="s">
        <v>2445</v>
      </c>
      <c r="I1884" t="s">
        <v>2446</v>
      </c>
      <c r="J1884" t="s">
        <v>1120</v>
      </c>
      <c r="K1884" t="s">
        <v>1121</v>
      </c>
      <c r="L1884" t="s">
        <v>4289</v>
      </c>
      <c r="M1884" t="s">
        <v>697</v>
      </c>
      <c r="N1884" t="s">
        <v>2445</v>
      </c>
      <c r="O1884" t="s">
        <v>2446</v>
      </c>
      <c r="P1884" t="s">
        <v>1002</v>
      </c>
      <c r="Q1884" t="s">
        <v>5161</v>
      </c>
      <c r="R1884">
        <v>2011</v>
      </c>
      <c r="S1884" t="s">
        <v>5162</v>
      </c>
      <c r="T1884" t="s">
        <v>5162</v>
      </c>
      <c r="U1884">
        <v>3.8</v>
      </c>
      <c r="V1884" t="s">
        <v>1126</v>
      </c>
      <c r="W1884" t="s">
        <v>1127</v>
      </c>
      <c r="Y1884">
        <v>1</v>
      </c>
      <c r="Z1884" t="s">
        <v>1132</v>
      </c>
      <c r="AA1884">
        <v>57595</v>
      </c>
      <c r="AB1884">
        <v>438</v>
      </c>
      <c r="AD1884">
        <v>0</v>
      </c>
      <c r="AE1884">
        <v>0</v>
      </c>
      <c r="AF1884">
        <v>731050</v>
      </c>
      <c r="AG1884">
        <v>789083</v>
      </c>
    </row>
    <row r="1885" spans="1:33" hidden="1" x14ac:dyDescent="0.25">
      <c r="A1885" t="s">
        <v>1723</v>
      </c>
      <c r="B1885" t="s">
        <v>697</v>
      </c>
      <c r="C1885" t="s">
        <v>163</v>
      </c>
      <c r="D1885" t="s">
        <v>1117</v>
      </c>
      <c r="E1885">
        <v>2010</v>
      </c>
      <c r="F1885" t="s">
        <v>697</v>
      </c>
      <c r="G1885" t="s">
        <v>846</v>
      </c>
      <c r="H1885" t="s">
        <v>2445</v>
      </c>
      <c r="I1885" t="s">
        <v>2446</v>
      </c>
      <c r="J1885" t="s">
        <v>1120</v>
      </c>
      <c r="K1885" t="s">
        <v>1121</v>
      </c>
      <c r="L1885" t="s">
        <v>4289</v>
      </c>
      <c r="M1885" t="s">
        <v>697</v>
      </c>
      <c r="N1885" t="s">
        <v>2445</v>
      </c>
      <c r="O1885" t="s">
        <v>2446</v>
      </c>
      <c r="P1885" t="s">
        <v>1002</v>
      </c>
      <c r="Q1885" t="s">
        <v>5163</v>
      </c>
      <c r="R1885">
        <v>2011</v>
      </c>
      <c r="S1885" t="s">
        <v>5158</v>
      </c>
      <c r="T1885" t="s">
        <v>5158</v>
      </c>
      <c r="U1885">
        <v>4.3</v>
      </c>
      <c r="V1885" t="s">
        <v>1126</v>
      </c>
      <c r="W1885" t="s">
        <v>1127</v>
      </c>
      <c r="Y1885">
        <v>1</v>
      </c>
      <c r="Z1885" t="s">
        <v>1132</v>
      </c>
      <c r="AA1885">
        <v>25936</v>
      </c>
      <c r="AB1885">
        <v>0</v>
      </c>
      <c r="AD1885">
        <v>0</v>
      </c>
      <c r="AE1885">
        <v>0</v>
      </c>
      <c r="AF1885">
        <v>349775</v>
      </c>
      <c r="AG1885">
        <v>375711</v>
      </c>
    </row>
    <row r="1886" spans="1:33" hidden="1" x14ac:dyDescent="0.25">
      <c r="A1886" t="s">
        <v>1723</v>
      </c>
      <c r="B1886" t="s">
        <v>697</v>
      </c>
      <c r="C1886" t="s">
        <v>163</v>
      </c>
      <c r="D1886" t="s">
        <v>1117</v>
      </c>
      <c r="E1886">
        <v>2010</v>
      </c>
      <c r="F1886" t="s">
        <v>697</v>
      </c>
      <c r="G1886" t="s">
        <v>846</v>
      </c>
      <c r="H1886" t="s">
        <v>2445</v>
      </c>
      <c r="I1886" t="s">
        <v>2446</v>
      </c>
      <c r="J1886" t="s">
        <v>1120</v>
      </c>
      <c r="K1886" t="s">
        <v>1121</v>
      </c>
      <c r="L1886" t="s">
        <v>4289</v>
      </c>
      <c r="M1886" t="s">
        <v>697</v>
      </c>
      <c r="N1886" t="s">
        <v>2445</v>
      </c>
      <c r="O1886" t="s">
        <v>2446</v>
      </c>
      <c r="P1886" t="s">
        <v>1002</v>
      </c>
      <c r="Q1886" t="s">
        <v>5164</v>
      </c>
      <c r="R1886">
        <v>2011</v>
      </c>
      <c r="S1886" t="s">
        <v>5158</v>
      </c>
      <c r="T1886" t="s">
        <v>5158</v>
      </c>
      <c r="U1886">
        <v>4.3</v>
      </c>
      <c r="V1886" t="s">
        <v>1126</v>
      </c>
      <c r="W1886" t="s">
        <v>1127</v>
      </c>
      <c r="Y1886">
        <v>1</v>
      </c>
      <c r="Z1886" t="s">
        <v>1132</v>
      </c>
      <c r="AA1886">
        <v>25870</v>
      </c>
      <c r="AB1886">
        <v>130</v>
      </c>
      <c r="AD1886">
        <v>0</v>
      </c>
      <c r="AE1886">
        <v>0</v>
      </c>
      <c r="AF1886">
        <v>350636</v>
      </c>
      <c r="AG1886">
        <v>376636</v>
      </c>
    </row>
    <row r="1887" spans="1:33" hidden="1" x14ac:dyDescent="0.25">
      <c r="A1887" t="s">
        <v>1723</v>
      </c>
      <c r="B1887" t="s">
        <v>697</v>
      </c>
      <c r="C1887" t="s">
        <v>163</v>
      </c>
      <c r="D1887" t="s">
        <v>1117</v>
      </c>
      <c r="E1887">
        <v>2010</v>
      </c>
      <c r="F1887" t="s">
        <v>697</v>
      </c>
      <c r="G1887" t="s">
        <v>846</v>
      </c>
      <c r="H1887" t="s">
        <v>2445</v>
      </c>
      <c r="I1887" t="s">
        <v>2446</v>
      </c>
      <c r="J1887" t="s">
        <v>1120</v>
      </c>
      <c r="K1887" t="s">
        <v>1121</v>
      </c>
      <c r="L1887" t="s">
        <v>4289</v>
      </c>
      <c r="M1887" t="s">
        <v>697</v>
      </c>
      <c r="N1887" t="s">
        <v>2445</v>
      </c>
      <c r="O1887" t="s">
        <v>2446</v>
      </c>
      <c r="P1887" t="s">
        <v>1002</v>
      </c>
      <c r="Q1887" t="s">
        <v>5165</v>
      </c>
      <c r="R1887">
        <v>2011</v>
      </c>
      <c r="S1887" t="s">
        <v>5162</v>
      </c>
      <c r="T1887" t="s">
        <v>5162</v>
      </c>
      <c r="U1887">
        <v>3.8</v>
      </c>
      <c r="V1887" t="s">
        <v>1126</v>
      </c>
      <c r="W1887" t="s">
        <v>1127</v>
      </c>
      <c r="Y1887">
        <v>1</v>
      </c>
      <c r="Z1887" t="s">
        <v>1132</v>
      </c>
      <c r="AA1887">
        <v>56699</v>
      </c>
      <c r="AB1887">
        <v>1157</v>
      </c>
      <c r="AD1887">
        <v>0</v>
      </c>
      <c r="AE1887">
        <v>0</v>
      </c>
      <c r="AF1887">
        <v>728815</v>
      </c>
      <c r="AG1887">
        <v>786671</v>
      </c>
    </row>
    <row r="1888" spans="1:33" hidden="1" x14ac:dyDescent="0.25">
      <c r="A1888" t="s">
        <v>1723</v>
      </c>
      <c r="B1888" t="s">
        <v>697</v>
      </c>
      <c r="C1888" t="s">
        <v>163</v>
      </c>
      <c r="D1888" t="s">
        <v>1117</v>
      </c>
      <c r="E1888">
        <v>2010</v>
      </c>
      <c r="F1888" t="s">
        <v>697</v>
      </c>
      <c r="G1888" t="s">
        <v>846</v>
      </c>
      <c r="H1888" t="s">
        <v>2445</v>
      </c>
      <c r="I1888" t="s">
        <v>2446</v>
      </c>
      <c r="J1888" t="s">
        <v>1120</v>
      </c>
      <c r="K1888" t="s">
        <v>1121</v>
      </c>
      <c r="L1888" t="s">
        <v>4289</v>
      </c>
      <c r="M1888" t="s">
        <v>697</v>
      </c>
      <c r="N1888" t="s">
        <v>2445</v>
      </c>
      <c r="O1888" t="s">
        <v>2446</v>
      </c>
      <c r="P1888" t="s">
        <v>1002</v>
      </c>
      <c r="Q1888" t="s">
        <v>5166</v>
      </c>
      <c r="R1888">
        <v>2011</v>
      </c>
      <c r="S1888" t="s">
        <v>5162</v>
      </c>
      <c r="T1888" t="s">
        <v>5162</v>
      </c>
      <c r="U1888">
        <v>3.8</v>
      </c>
      <c r="V1888" t="s">
        <v>1126</v>
      </c>
      <c r="W1888" t="s">
        <v>1127</v>
      </c>
      <c r="Y1888">
        <v>1</v>
      </c>
      <c r="Z1888" t="s">
        <v>1132</v>
      </c>
      <c r="AA1888">
        <v>56179</v>
      </c>
      <c r="AB1888">
        <v>855</v>
      </c>
      <c r="AD1888">
        <v>0</v>
      </c>
      <c r="AE1888">
        <v>0</v>
      </c>
      <c r="AF1888">
        <v>718469</v>
      </c>
      <c r="AG1888">
        <v>775503</v>
      </c>
    </row>
    <row r="1889" spans="1:33" hidden="1" x14ac:dyDescent="0.25">
      <c r="A1889" t="s">
        <v>1723</v>
      </c>
      <c r="B1889" t="s">
        <v>697</v>
      </c>
      <c r="C1889" t="s">
        <v>163</v>
      </c>
      <c r="D1889" t="s">
        <v>1117</v>
      </c>
      <c r="E1889">
        <v>2011</v>
      </c>
      <c r="F1889" t="s">
        <v>697</v>
      </c>
      <c r="G1889" t="s">
        <v>846</v>
      </c>
      <c r="H1889" t="s">
        <v>2445</v>
      </c>
      <c r="I1889" t="s">
        <v>2446</v>
      </c>
      <c r="J1889" t="s">
        <v>1120</v>
      </c>
      <c r="K1889" t="s">
        <v>1121</v>
      </c>
      <c r="L1889" t="s">
        <v>4289</v>
      </c>
      <c r="M1889" t="s">
        <v>697</v>
      </c>
      <c r="N1889" t="s">
        <v>2445</v>
      </c>
      <c r="O1889" t="s">
        <v>2446</v>
      </c>
      <c r="P1889" t="s">
        <v>1002</v>
      </c>
      <c r="Q1889" t="s">
        <v>5167</v>
      </c>
      <c r="R1889">
        <v>2012</v>
      </c>
      <c r="S1889" t="s">
        <v>5168</v>
      </c>
      <c r="T1889" t="s">
        <v>5168</v>
      </c>
      <c r="U1889">
        <v>3.82</v>
      </c>
      <c r="V1889" t="s">
        <v>1126</v>
      </c>
      <c r="W1889" t="s">
        <v>1127</v>
      </c>
      <c r="Y1889">
        <v>1</v>
      </c>
      <c r="Z1889" t="s">
        <v>1132</v>
      </c>
      <c r="AA1889">
        <v>25606</v>
      </c>
      <c r="AB1889">
        <v>0</v>
      </c>
      <c r="AD1889">
        <v>0</v>
      </c>
      <c r="AE1889">
        <v>0</v>
      </c>
      <c r="AF1889">
        <v>315517</v>
      </c>
      <c r="AG1889">
        <v>341123</v>
      </c>
    </row>
    <row r="1890" spans="1:33" hidden="1" x14ac:dyDescent="0.25">
      <c r="A1890" t="s">
        <v>1723</v>
      </c>
      <c r="B1890" t="s">
        <v>697</v>
      </c>
      <c r="C1890" t="s">
        <v>163</v>
      </c>
      <c r="D1890" t="s">
        <v>1117</v>
      </c>
      <c r="E1890">
        <v>2011</v>
      </c>
      <c r="F1890" t="s">
        <v>697</v>
      </c>
      <c r="G1890" t="s">
        <v>846</v>
      </c>
      <c r="H1890" t="s">
        <v>2445</v>
      </c>
      <c r="I1890" t="s">
        <v>2446</v>
      </c>
      <c r="J1890" t="s">
        <v>1120</v>
      </c>
      <c r="K1890" t="s">
        <v>1121</v>
      </c>
      <c r="L1890" t="s">
        <v>4289</v>
      </c>
      <c r="M1890" t="s">
        <v>697</v>
      </c>
      <c r="N1890" t="s">
        <v>2445</v>
      </c>
      <c r="O1890" t="s">
        <v>2446</v>
      </c>
      <c r="P1890" t="s">
        <v>1002</v>
      </c>
      <c r="Q1890" t="s">
        <v>5169</v>
      </c>
      <c r="R1890">
        <v>2012</v>
      </c>
      <c r="S1890" t="s">
        <v>5168</v>
      </c>
      <c r="T1890" t="s">
        <v>5168</v>
      </c>
      <c r="U1890">
        <v>3.82</v>
      </c>
      <c r="V1890" t="s">
        <v>1126</v>
      </c>
      <c r="W1890" t="s">
        <v>1127</v>
      </c>
      <c r="Y1890">
        <v>1</v>
      </c>
      <c r="Z1890" t="s">
        <v>1132</v>
      </c>
      <c r="AA1890">
        <v>11743</v>
      </c>
      <c r="AB1890">
        <v>0</v>
      </c>
      <c r="AD1890">
        <v>0</v>
      </c>
      <c r="AE1890">
        <v>0</v>
      </c>
      <c r="AF1890">
        <v>144693</v>
      </c>
      <c r="AG1890">
        <v>156436</v>
      </c>
    </row>
    <row r="1891" spans="1:33" hidden="1" x14ac:dyDescent="0.25">
      <c r="A1891" t="s">
        <v>1723</v>
      </c>
      <c r="B1891" t="s">
        <v>697</v>
      </c>
      <c r="C1891" t="s">
        <v>163</v>
      </c>
      <c r="D1891" t="s">
        <v>1117</v>
      </c>
      <c r="E1891">
        <v>2011</v>
      </c>
      <c r="F1891" t="s">
        <v>697</v>
      </c>
      <c r="G1891" t="s">
        <v>846</v>
      </c>
      <c r="H1891" t="s">
        <v>2445</v>
      </c>
      <c r="I1891" t="s">
        <v>2446</v>
      </c>
      <c r="J1891" t="s">
        <v>1120</v>
      </c>
      <c r="K1891" t="s">
        <v>1121</v>
      </c>
      <c r="L1891" t="s">
        <v>4289</v>
      </c>
      <c r="M1891" t="s">
        <v>697</v>
      </c>
      <c r="N1891" t="s">
        <v>2445</v>
      </c>
      <c r="O1891" t="s">
        <v>2446</v>
      </c>
      <c r="P1891" t="s">
        <v>1002</v>
      </c>
      <c r="Q1891" t="s">
        <v>5170</v>
      </c>
      <c r="R1891">
        <v>2012</v>
      </c>
      <c r="S1891" t="s">
        <v>5171</v>
      </c>
      <c r="T1891" t="s">
        <v>5171</v>
      </c>
      <c r="U1891">
        <v>3.57</v>
      </c>
      <c r="V1891" t="s">
        <v>1126</v>
      </c>
      <c r="W1891" t="s">
        <v>1127</v>
      </c>
      <c r="Y1891">
        <v>1</v>
      </c>
      <c r="Z1891" t="s">
        <v>1132</v>
      </c>
      <c r="AA1891">
        <v>25060</v>
      </c>
      <c r="AB1891">
        <v>0</v>
      </c>
      <c r="AD1891">
        <v>0</v>
      </c>
      <c r="AE1891">
        <v>0</v>
      </c>
      <c r="AF1891">
        <v>359242</v>
      </c>
      <c r="AG1891">
        <v>384302</v>
      </c>
    </row>
    <row r="1892" spans="1:33" hidden="1" x14ac:dyDescent="0.25">
      <c r="A1892" t="s">
        <v>1723</v>
      </c>
      <c r="B1892" t="s">
        <v>697</v>
      </c>
      <c r="C1892" t="s">
        <v>163</v>
      </c>
      <c r="D1892" t="s">
        <v>1117</v>
      </c>
      <c r="E1892">
        <v>2011</v>
      </c>
      <c r="F1892" t="s">
        <v>697</v>
      </c>
      <c r="G1892" t="s">
        <v>846</v>
      </c>
      <c r="H1892" t="s">
        <v>2445</v>
      </c>
      <c r="I1892" t="s">
        <v>2446</v>
      </c>
      <c r="J1892" t="s">
        <v>1120</v>
      </c>
      <c r="K1892" t="s">
        <v>1121</v>
      </c>
      <c r="L1892" t="s">
        <v>4289</v>
      </c>
      <c r="M1892" t="s">
        <v>697</v>
      </c>
      <c r="N1892" t="s">
        <v>2445</v>
      </c>
      <c r="O1892" t="s">
        <v>2446</v>
      </c>
      <c r="P1892" t="s">
        <v>1002</v>
      </c>
      <c r="Q1892" t="s">
        <v>5172</v>
      </c>
      <c r="R1892">
        <v>2012</v>
      </c>
      <c r="S1892" t="s">
        <v>5171</v>
      </c>
      <c r="T1892" t="s">
        <v>5171</v>
      </c>
      <c r="U1892">
        <v>3.57</v>
      </c>
      <c r="V1892" t="s">
        <v>1126</v>
      </c>
      <c r="W1892" t="s">
        <v>1127</v>
      </c>
      <c r="Y1892">
        <v>1</v>
      </c>
      <c r="Z1892" t="s">
        <v>1132</v>
      </c>
      <c r="AA1892">
        <v>25039</v>
      </c>
      <c r="AB1892">
        <v>0</v>
      </c>
      <c r="AD1892">
        <v>0</v>
      </c>
      <c r="AE1892">
        <v>0</v>
      </c>
      <c r="AF1892">
        <v>358928</v>
      </c>
      <c r="AG1892">
        <v>383967</v>
      </c>
    </row>
    <row r="1893" spans="1:33" hidden="1" x14ac:dyDescent="0.25">
      <c r="A1893" t="s">
        <v>1723</v>
      </c>
      <c r="B1893" t="s">
        <v>697</v>
      </c>
      <c r="C1893" t="s">
        <v>163</v>
      </c>
      <c r="D1893" t="s">
        <v>1117</v>
      </c>
      <c r="E1893">
        <v>2011</v>
      </c>
      <c r="F1893" t="s">
        <v>697</v>
      </c>
      <c r="G1893" t="s">
        <v>846</v>
      </c>
      <c r="H1893" t="s">
        <v>2445</v>
      </c>
      <c r="I1893" t="s">
        <v>2446</v>
      </c>
      <c r="J1893" t="s">
        <v>1120</v>
      </c>
      <c r="K1893" t="s">
        <v>1121</v>
      </c>
      <c r="L1893" t="s">
        <v>4289</v>
      </c>
      <c r="M1893" t="s">
        <v>697</v>
      </c>
      <c r="N1893" t="s">
        <v>2445</v>
      </c>
      <c r="O1893" t="s">
        <v>2446</v>
      </c>
      <c r="P1893" t="s">
        <v>1002</v>
      </c>
      <c r="Q1893" t="s">
        <v>5173</v>
      </c>
      <c r="R1893">
        <v>2012</v>
      </c>
      <c r="S1893" t="s">
        <v>5171</v>
      </c>
      <c r="T1893" t="s">
        <v>5171</v>
      </c>
      <c r="U1893">
        <v>3.57</v>
      </c>
      <c r="V1893" t="s">
        <v>1126</v>
      </c>
      <c r="W1893" t="s">
        <v>1127</v>
      </c>
      <c r="Y1893">
        <v>1</v>
      </c>
      <c r="Z1893" t="s">
        <v>1132</v>
      </c>
      <c r="AA1893">
        <v>24613</v>
      </c>
      <c r="AB1893">
        <v>502</v>
      </c>
      <c r="AD1893">
        <v>0</v>
      </c>
      <c r="AE1893">
        <v>0</v>
      </c>
      <c r="AF1893">
        <v>360031</v>
      </c>
      <c r="AG1893">
        <v>385146</v>
      </c>
    </row>
    <row r="1894" spans="1:33" hidden="1" x14ac:dyDescent="0.25">
      <c r="A1894" t="s">
        <v>1723</v>
      </c>
      <c r="B1894" t="s">
        <v>697</v>
      </c>
      <c r="C1894" t="s">
        <v>163</v>
      </c>
      <c r="D1894" t="s">
        <v>1117</v>
      </c>
      <c r="E1894">
        <v>2011</v>
      </c>
      <c r="F1894" t="s">
        <v>697</v>
      </c>
      <c r="G1894" t="s">
        <v>846</v>
      </c>
      <c r="H1894" t="s">
        <v>2445</v>
      </c>
      <c r="I1894" t="s">
        <v>2446</v>
      </c>
      <c r="J1894" t="s">
        <v>1120</v>
      </c>
      <c r="K1894" t="s">
        <v>1121</v>
      </c>
      <c r="L1894" t="s">
        <v>4289</v>
      </c>
      <c r="M1894" t="s">
        <v>697</v>
      </c>
      <c r="N1894" t="s">
        <v>2445</v>
      </c>
      <c r="O1894" t="s">
        <v>2446</v>
      </c>
      <c r="P1894" t="s">
        <v>1002</v>
      </c>
      <c r="Q1894" t="s">
        <v>5174</v>
      </c>
      <c r="R1894">
        <v>2012</v>
      </c>
      <c r="S1894" t="s">
        <v>5168</v>
      </c>
      <c r="T1894" t="s">
        <v>5168</v>
      </c>
      <c r="U1894">
        <v>3.82</v>
      </c>
      <c r="V1894" t="s">
        <v>1126</v>
      </c>
      <c r="W1894" t="s">
        <v>1127</v>
      </c>
      <c r="Y1894">
        <v>1</v>
      </c>
      <c r="Z1894" t="s">
        <v>1132</v>
      </c>
      <c r="AA1894">
        <v>25166</v>
      </c>
      <c r="AB1894">
        <v>0</v>
      </c>
      <c r="AD1894">
        <v>0</v>
      </c>
      <c r="AE1894">
        <v>0</v>
      </c>
      <c r="AF1894">
        <v>310096</v>
      </c>
      <c r="AG1894">
        <v>335262</v>
      </c>
    </row>
    <row r="1895" spans="1:33" hidden="1" x14ac:dyDescent="0.25">
      <c r="A1895" t="s">
        <v>1723</v>
      </c>
      <c r="B1895" t="s">
        <v>697</v>
      </c>
      <c r="C1895" t="s">
        <v>163</v>
      </c>
      <c r="D1895" t="s">
        <v>1117</v>
      </c>
      <c r="E1895">
        <v>2011</v>
      </c>
      <c r="F1895" t="s">
        <v>697</v>
      </c>
      <c r="G1895" t="s">
        <v>846</v>
      </c>
      <c r="H1895" t="s">
        <v>2445</v>
      </c>
      <c r="I1895" t="s">
        <v>2446</v>
      </c>
      <c r="J1895" t="s">
        <v>1120</v>
      </c>
      <c r="K1895" t="s">
        <v>1121</v>
      </c>
      <c r="L1895" t="s">
        <v>4289</v>
      </c>
      <c r="M1895" t="s">
        <v>697</v>
      </c>
      <c r="N1895" t="s">
        <v>2445</v>
      </c>
      <c r="O1895" t="s">
        <v>2446</v>
      </c>
      <c r="P1895" t="s">
        <v>1002</v>
      </c>
      <c r="Q1895" t="s">
        <v>5175</v>
      </c>
      <c r="R1895">
        <v>2012</v>
      </c>
      <c r="S1895" t="s">
        <v>5171</v>
      </c>
      <c r="T1895" t="s">
        <v>5171</v>
      </c>
      <c r="U1895">
        <v>3.57</v>
      </c>
      <c r="V1895" t="s">
        <v>1126</v>
      </c>
      <c r="W1895" t="s">
        <v>1127</v>
      </c>
      <c r="Y1895">
        <v>1</v>
      </c>
      <c r="Z1895" t="s">
        <v>1132</v>
      </c>
      <c r="AA1895">
        <v>51652</v>
      </c>
      <c r="AB1895">
        <v>2152</v>
      </c>
      <c r="AD1895">
        <v>0</v>
      </c>
      <c r="AE1895">
        <v>0</v>
      </c>
      <c r="AF1895">
        <v>771284</v>
      </c>
      <c r="AG1895">
        <v>825088</v>
      </c>
    </row>
    <row r="1896" spans="1:33" hidden="1" x14ac:dyDescent="0.25">
      <c r="A1896" t="s">
        <v>1723</v>
      </c>
      <c r="B1896" t="s">
        <v>697</v>
      </c>
      <c r="C1896" t="s">
        <v>163</v>
      </c>
      <c r="D1896" t="s">
        <v>1117</v>
      </c>
      <c r="E1896">
        <v>2011</v>
      </c>
      <c r="F1896" t="s">
        <v>697</v>
      </c>
      <c r="G1896" t="s">
        <v>846</v>
      </c>
      <c r="H1896" t="s">
        <v>2445</v>
      </c>
      <c r="I1896" t="s">
        <v>2446</v>
      </c>
      <c r="J1896" t="s">
        <v>1120</v>
      </c>
      <c r="K1896" t="s">
        <v>1121</v>
      </c>
      <c r="L1896" t="s">
        <v>4289</v>
      </c>
      <c r="M1896" t="s">
        <v>697</v>
      </c>
      <c r="N1896" t="s">
        <v>2445</v>
      </c>
      <c r="O1896" t="s">
        <v>2446</v>
      </c>
      <c r="P1896" t="s">
        <v>1002</v>
      </c>
      <c r="Q1896" t="s">
        <v>5176</v>
      </c>
      <c r="R1896">
        <v>2012</v>
      </c>
      <c r="S1896" t="s">
        <v>5171</v>
      </c>
      <c r="T1896" t="s">
        <v>5171</v>
      </c>
      <c r="U1896">
        <v>3.57</v>
      </c>
      <c r="V1896" t="s">
        <v>1126</v>
      </c>
      <c r="W1896" t="s">
        <v>1127</v>
      </c>
      <c r="Y1896">
        <v>1</v>
      </c>
      <c r="Z1896" t="s">
        <v>1132</v>
      </c>
      <c r="AA1896">
        <v>51548</v>
      </c>
      <c r="AB1896">
        <v>785</v>
      </c>
      <c r="AD1896">
        <v>0</v>
      </c>
      <c r="AE1896">
        <v>0</v>
      </c>
      <c r="AF1896">
        <v>750200</v>
      </c>
      <c r="AG1896">
        <v>802533</v>
      </c>
    </row>
    <row r="1897" spans="1:33" hidden="1" x14ac:dyDescent="0.25">
      <c r="A1897" t="s">
        <v>1723</v>
      </c>
      <c r="B1897" t="s">
        <v>697</v>
      </c>
      <c r="C1897" t="s">
        <v>163</v>
      </c>
      <c r="D1897" t="s">
        <v>1117</v>
      </c>
      <c r="E1897">
        <v>2011</v>
      </c>
      <c r="F1897" t="s">
        <v>697</v>
      </c>
      <c r="G1897" t="s">
        <v>846</v>
      </c>
      <c r="H1897" t="s">
        <v>2445</v>
      </c>
      <c r="I1897" t="s">
        <v>2446</v>
      </c>
      <c r="J1897" t="s">
        <v>1120</v>
      </c>
      <c r="K1897" t="s">
        <v>1121</v>
      </c>
      <c r="L1897" t="s">
        <v>4289</v>
      </c>
      <c r="M1897" t="s">
        <v>697</v>
      </c>
      <c r="N1897" t="s">
        <v>2445</v>
      </c>
      <c r="O1897" t="s">
        <v>2446</v>
      </c>
      <c r="P1897" t="s">
        <v>1002</v>
      </c>
      <c r="Q1897" t="s">
        <v>5177</v>
      </c>
      <c r="R1897">
        <v>2012</v>
      </c>
      <c r="S1897" t="s">
        <v>5168</v>
      </c>
      <c r="T1897" t="s">
        <v>5168</v>
      </c>
      <c r="U1897">
        <v>3.82</v>
      </c>
      <c r="V1897" t="s">
        <v>1126</v>
      </c>
      <c r="W1897" t="s">
        <v>1127</v>
      </c>
      <c r="Y1897">
        <v>1</v>
      </c>
      <c r="Z1897" t="s">
        <v>1132</v>
      </c>
      <c r="AA1897">
        <v>53079</v>
      </c>
      <c r="AB1897">
        <v>808</v>
      </c>
      <c r="AD1897">
        <v>0</v>
      </c>
      <c r="AE1897">
        <v>0</v>
      </c>
      <c r="AF1897">
        <v>664008</v>
      </c>
      <c r="AG1897">
        <v>717895</v>
      </c>
    </row>
    <row r="1898" spans="1:33" hidden="1" x14ac:dyDescent="0.25">
      <c r="A1898" t="s">
        <v>1723</v>
      </c>
      <c r="B1898" t="s">
        <v>697</v>
      </c>
      <c r="C1898" t="s">
        <v>163</v>
      </c>
      <c r="D1898" t="s">
        <v>1117</v>
      </c>
      <c r="E1898">
        <v>2011</v>
      </c>
      <c r="F1898" t="s">
        <v>697</v>
      </c>
      <c r="G1898" t="s">
        <v>846</v>
      </c>
      <c r="H1898" t="s">
        <v>2445</v>
      </c>
      <c r="I1898" t="s">
        <v>2446</v>
      </c>
      <c r="J1898" t="s">
        <v>1120</v>
      </c>
      <c r="K1898" t="s">
        <v>1121</v>
      </c>
      <c r="L1898" t="s">
        <v>4289</v>
      </c>
      <c r="M1898" t="s">
        <v>697</v>
      </c>
      <c r="N1898" t="s">
        <v>2445</v>
      </c>
      <c r="O1898" t="s">
        <v>2446</v>
      </c>
      <c r="P1898" t="s">
        <v>1002</v>
      </c>
      <c r="Q1898" t="s">
        <v>5178</v>
      </c>
      <c r="R1898">
        <v>2012</v>
      </c>
      <c r="S1898" t="s">
        <v>5168</v>
      </c>
      <c r="T1898" t="s">
        <v>5168</v>
      </c>
      <c r="U1898">
        <v>3.82</v>
      </c>
      <c r="V1898" t="s">
        <v>1126</v>
      </c>
      <c r="W1898" t="s">
        <v>1127</v>
      </c>
      <c r="Y1898">
        <v>1</v>
      </c>
      <c r="Z1898" t="s">
        <v>1132</v>
      </c>
      <c r="AA1898">
        <v>51248</v>
      </c>
      <c r="AB1898">
        <v>128</v>
      </c>
      <c r="AD1898">
        <v>0</v>
      </c>
      <c r="AE1898">
        <v>0</v>
      </c>
      <c r="AF1898">
        <v>633060</v>
      </c>
      <c r="AG1898">
        <v>684436</v>
      </c>
    </row>
    <row r="1899" spans="1:33" hidden="1" x14ac:dyDescent="0.25">
      <c r="A1899" t="s">
        <v>1723</v>
      </c>
      <c r="B1899" t="s">
        <v>697</v>
      </c>
      <c r="C1899" t="s">
        <v>163</v>
      </c>
      <c r="D1899" t="s">
        <v>1117</v>
      </c>
      <c r="E1899">
        <v>2011</v>
      </c>
      <c r="F1899" t="s">
        <v>697</v>
      </c>
      <c r="G1899" t="s">
        <v>846</v>
      </c>
      <c r="H1899" t="s">
        <v>2445</v>
      </c>
      <c r="I1899" t="s">
        <v>2446</v>
      </c>
      <c r="J1899" t="s">
        <v>1120</v>
      </c>
      <c r="K1899" t="s">
        <v>1121</v>
      </c>
      <c r="L1899" t="s">
        <v>4289</v>
      </c>
      <c r="M1899" t="s">
        <v>697</v>
      </c>
      <c r="N1899" t="s">
        <v>2445</v>
      </c>
      <c r="O1899" t="s">
        <v>2446</v>
      </c>
      <c r="P1899" t="s">
        <v>1002</v>
      </c>
      <c r="Q1899" t="s">
        <v>5179</v>
      </c>
      <c r="R1899">
        <v>2012</v>
      </c>
      <c r="S1899" t="s">
        <v>2579</v>
      </c>
      <c r="T1899" t="s">
        <v>2579</v>
      </c>
      <c r="U1899">
        <v>4.88</v>
      </c>
      <c r="V1899" t="s">
        <v>1126</v>
      </c>
      <c r="W1899" t="s">
        <v>1127</v>
      </c>
      <c r="Y1899">
        <v>1</v>
      </c>
      <c r="Z1899" t="s">
        <v>1132</v>
      </c>
      <c r="AA1899">
        <v>49942</v>
      </c>
      <c r="AB1899">
        <v>632</v>
      </c>
      <c r="AD1899">
        <v>0</v>
      </c>
      <c r="AE1899">
        <v>0</v>
      </c>
      <c r="AF1899">
        <v>695781</v>
      </c>
      <c r="AG1899">
        <v>746355</v>
      </c>
    </row>
    <row r="1900" spans="1:33" hidden="1" x14ac:dyDescent="0.25">
      <c r="A1900" t="s">
        <v>1723</v>
      </c>
      <c r="B1900" t="s">
        <v>697</v>
      </c>
      <c r="C1900" t="s">
        <v>163</v>
      </c>
      <c r="D1900" t="s">
        <v>1117</v>
      </c>
      <c r="E1900">
        <v>2011</v>
      </c>
      <c r="F1900" t="s">
        <v>697</v>
      </c>
      <c r="G1900" t="s">
        <v>846</v>
      </c>
      <c r="H1900" t="s">
        <v>2445</v>
      </c>
      <c r="I1900" t="s">
        <v>2446</v>
      </c>
      <c r="J1900" t="s">
        <v>1120</v>
      </c>
      <c r="K1900" t="s">
        <v>1121</v>
      </c>
      <c r="L1900" t="s">
        <v>4289</v>
      </c>
      <c r="M1900" t="s">
        <v>697</v>
      </c>
      <c r="N1900" t="s">
        <v>2445</v>
      </c>
      <c r="O1900" t="s">
        <v>2446</v>
      </c>
      <c r="P1900" t="s">
        <v>1002</v>
      </c>
      <c r="Q1900" t="s">
        <v>5180</v>
      </c>
      <c r="R1900">
        <v>2012</v>
      </c>
      <c r="S1900" t="s">
        <v>2579</v>
      </c>
      <c r="T1900" t="s">
        <v>2579</v>
      </c>
      <c r="U1900">
        <v>5.24</v>
      </c>
      <c r="V1900" t="s">
        <v>1126</v>
      </c>
      <c r="W1900" t="s">
        <v>1127</v>
      </c>
      <c r="Y1900">
        <v>1</v>
      </c>
      <c r="Z1900" t="s">
        <v>1132</v>
      </c>
      <c r="AA1900">
        <v>49926</v>
      </c>
      <c r="AB1900">
        <v>125</v>
      </c>
      <c r="AD1900">
        <v>0</v>
      </c>
      <c r="AE1900">
        <v>0</v>
      </c>
      <c r="AF1900">
        <v>686158</v>
      </c>
      <c r="AG1900">
        <v>736209</v>
      </c>
    </row>
    <row r="1901" spans="1:33" hidden="1" x14ac:dyDescent="0.25">
      <c r="A1901" t="s">
        <v>1723</v>
      </c>
      <c r="B1901" t="s">
        <v>697</v>
      </c>
      <c r="C1901" t="s">
        <v>163</v>
      </c>
      <c r="D1901" t="s">
        <v>1117</v>
      </c>
      <c r="E1901">
        <v>2012</v>
      </c>
      <c r="F1901" t="s">
        <v>694</v>
      </c>
      <c r="G1901" t="s">
        <v>846</v>
      </c>
      <c r="H1901" t="s">
        <v>2445</v>
      </c>
      <c r="I1901" t="s">
        <v>2446</v>
      </c>
      <c r="J1901" t="s">
        <v>1120</v>
      </c>
      <c r="K1901" t="s">
        <v>1121</v>
      </c>
      <c r="L1901" t="s">
        <v>4289</v>
      </c>
      <c r="M1901" t="s">
        <v>694</v>
      </c>
      <c r="N1901" t="s">
        <v>2445</v>
      </c>
      <c r="O1901" t="s">
        <v>2446</v>
      </c>
      <c r="P1901" t="s">
        <v>1002</v>
      </c>
      <c r="Q1901" t="s">
        <v>5181</v>
      </c>
      <c r="R1901">
        <v>2013</v>
      </c>
      <c r="S1901" t="s">
        <v>5182</v>
      </c>
      <c r="T1901" t="s">
        <v>5182</v>
      </c>
      <c r="U1901">
        <v>4.03</v>
      </c>
      <c r="V1901" t="s">
        <v>1126</v>
      </c>
      <c r="W1901" t="s">
        <v>1127</v>
      </c>
      <c r="Y1901">
        <v>1</v>
      </c>
      <c r="Z1901" t="s">
        <v>1132</v>
      </c>
      <c r="AA1901">
        <v>7876</v>
      </c>
      <c r="AB1901">
        <v>0</v>
      </c>
      <c r="AD1901">
        <v>0</v>
      </c>
      <c r="AE1901">
        <v>0</v>
      </c>
      <c r="AF1901">
        <v>176</v>
      </c>
      <c r="AG1901">
        <v>8052</v>
      </c>
    </row>
    <row r="1902" spans="1:33" hidden="1" x14ac:dyDescent="0.25">
      <c r="A1902" t="s">
        <v>1723</v>
      </c>
      <c r="B1902" t="s">
        <v>697</v>
      </c>
      <c r="C1902" t="s">
        <v>163</v>
      </c>
      <c r="D1902" t="s">
        <v>1117</v>
      </c>
      <c r="E1902">
        <v>2012</v>
      </c>
      <c r="F1902" t="s">
        <v>694</v>
      </c>
      <c r="G1902" t="s">
        <v>846</v>
      </c>
      <c r="H1902" t="s">
        <v>2445</v>
      </c>
      <c r="I1902" t="s">
        <v>2446</v>
      </c>
      <c r="J1902" t="s">
        <v>1120</v>
      </c>
      <c r="K1902" t="s">
        <v>1121</v>
      </c>
      <c r="L1902" t="s">
        <v>4289</v>
      </c>
      <c r="M1902" t="s">
        <v>694</v>
      </c>
      <c r="N1902" t="s">
        <v>2445</v>
      </c>
      <c r="O1902" t="s">
        <v>2446</v>
      </c>
      <c r="P1902" t="s">
        <v>1002</v>
      </c>
      <c r="Q1902" t="s">
        <v>5183</v>
      </c>
      <c r="R1902">
        <v>2013</v>
      </c>
      <c r="S1902" t="s">
        <v>5182</v>
      </c>
      <c r="T1902" t="s">
        <v>5182</v>
      </c>
      <c r="U1902">
        <v>4.03</v>
      </c>
      <c r="V1902" t="s">
        <v>1126</v>
      </c>
      <c r="W1902" t="s">
        <v>1127</v>
      </c>
      <c r="Y1902">
        <v>1</v>
      </c>
      <c r="Z1902" t="s">
        <v>1132</v>
      </c>
      <c r="AA1902">
        <v>30809</v>
      </c>
      <c r="AB1902">
        <v>311</v>
      </c>
      <c r="AD1902">
        <v>0</v>
      </c>
      <c r="AE1902">
        <v>0</v>
      </c>
      <c r="AF1902">
        <v>694</v>
      </c>
      <c r="AG1902">
        <v>31814</v>
      </c>
    </row>
    <row r="1903" spans="1:33" hidden="1" x14ac:dyDescent="0.25">
      <c r="A1903" t="s">
        <v>1723</v>
      </c>
      <c r="B1903" t="s">
        <v>697</v>
      </c>
      <c r="C1903" t="s">
        <v>163</v>
      </c>
      <c r="D1903" t="s">
        <v>1117</v>
      </c>
      <c r="E1903">
        <v>2012</v>
      </c>
      <c r="F1903" t="s">
        <v>694</v>
      </c>
      <c r="G1903" t="s">
        <v>846</v>
      </c>
      <c r="H1903" t="s">
        <v>2445</v>
      </c>
      <c r="I1903" t="s">
        <v>2446</v>
      </c>
      <c r="J1903" t="s">
        <v>1120</v>
      </c>
      <c r="K1903" t="s">
        <v>1121</v>
      </c>
      <c r="L1903" t="s">
        <v>4289</v>
      </c>
      <c r="M1903" t="s">
        <v>694</v>
      </c>
      <c r="N1903" t="s">
        <v>2445</v>
      </c>
      <c r="O1903" t="s">
        <v>2446</v>
      </c>
      <c r="P1903" t="s">
        <v>1002</v>
      </c>
      <c r="Q1903" t="s">
        <v>5184</v>
      </c>
      <c r="R1903">
        <v>2013</v>
      </c>
      <c r="S1903" t="s">
        <v>5182</v>
      </c>
      <c r="T1903" t="s">
        <v>5182</v>
      </c>
      <c r="U1903">
        <v>4.03</v>
      </c>
      <c r="V1903" t="s">
        <v>1126</v>
      </c>
      <c r="W1903" t="s">
        <v>1127</v>
      </c>
      <c r="Y1903">
        <v>1</v>
      </c>
      <c r="Z1903" t="s">
        <v>1132</v>
      </c>
      <c r="AA1903">
        <v>27835</v>
      </c>
      <c r="AB1903">
        <v>0</v>
      </c>
      <c r="AD1903">
        <v>0</v>
      </c>
      <c r="AE1903">
        <v>0</v>
      </c>
      <c r="AF1903">
        <v>621</v>
      </c>
      <c r="AG1903">
        <v>28456</v>
      </c>
    </row>
    <row r="1904" spans="1:33" hidden="1" x14ac:dyDescent="0.25">
      <c r="A1904" t="s">
        <v>1723</v>
      </c>
      <c r="B1904" t="s">
        <v>697</v>
      </c>
      <c r="C1904" t="s">
        <v>163</v>
      </c>
      <c r="D1904" t="s">
        <v>1117</v>
      </c>
      <c r="E1904">
        <v>2012</v>
      </c>
      <c r="F1904" t="s">
        <v>697</v>
      </c>
      <c r="G1904" t="s">
        <v>846</v>
      </c>
      <c r="H1904" t="s">
        <v>2445</v>
      </c>
      <c r="I1904" t="s">
        <v>2446</v>
      </c>
      <c r="J1904" t="s">
        <v>1120</v>
      </c>
      <c r="K1904" t="s">
        <v>1121</v>
      </c>
      <c r="L1904" t="s">
        <v>4289</v>
      </c>
      <c r="M1904" t="s">
        <v>697</v>
      </c>
      <c r="N1904" t="s">
        <v>2445</v>
      </c>
      <c r="O1904" t="s">
        <v>2446</v>
      </c>
      <c r="P1904" t="s">
        <v>1002</v>
      </c>
      <c r="Q1904" t="s">
        <v>5185</v>
      </c>
      <c r="R1904">
        <v>2013</v>
      </c>
      <c r="S1904" t="s">
        <v>4005</v>
      </c>
      <c r="T1904" t="s">
        <v>4005</v>
      </c>
      <c r="U1904">
        <v>6.1</v>
      </c>
      <c r="V1904" t="s">
        <v>1126</v>
      </c>
      <c r="W1904" t="s">
        <v>1127</v>
      </c>
      <c r="Y1904">
        <v>1</v>
      </c>
      <c r="Z1904" t="s">
        <v>1132</v>
      </c>
      <c r="AA1904">
        <v>25764</v>
      </c>
      <c r="AB1904">
        <v>0</v>
      </c>
      <c r="AD1904">
        <v>0</v>
      </c>
      <c r="AE1904">
        <v>0</v>
      </c>
      <c r="AF1904">
        <v>297669</v>
      </c>
      <c r="AG1904">
        <v>323433</v>
      </c>
    </row>
    <row r="1905" spans="1:33" hidden="1" x14ac:dyDescent="0.25">
      <c r="A1905" t="s">
        <v>1723</v>
      </c>
      <c r="B1905" t="s">
        <v>697</v>
      </c>
      <c r="C1905" t="s">
        <v>163</v>
      </c>
      <c r="D1905" t="s">
        <v>1117</v>
      </c>
      <c r="E1905">
        <v>2012</v>
      </c>
      <c r="F1905" t="s">
        <v>697</v>
      </c>
      <c r="G1905" t="s">
        <v>846</v>
      </c>
      <c r="H1905" t="s">
        <v>2445</v>
      </c>
      <c r="I1905" t="s">
        <v>2446</v>
      </c>
      <c r="J1905" t="s">
        <v>1120</v>
      </c>
      <c r="K1905" t="s">
        <v>1121</v>
      </c>
      <c r="L1905" t="s">
        <v>4289</v>
      </c>
      <c r="M1905" t="s">
        <v>697</v>
      </c>
      <c r="N1905" t="s">
        <v>2445</v>
      </c>
      <c r="O1905" t="s">
        <v>2446</v>
      </c>
      <c r="P1905" t="s">
        <v>1002</v>
      </c>
      <c r="Q1905" t="s">
        <v>5186</v>
      </c>
      <c r="R1905">
        <v>2013</v>
      </c>
      <c r="S1905" t="s">
        <v>4005</v>
      </c>
      <c r="T1905" t="s">
        <v>4005</v>
      </c>
      <c r="U1905">
        <v>6.1</v>
      </c>
      <c r="V1905" t="s">
        <v>1126</v>
      </c>
      <c r="W1905" t="s">
        <v>1127</v>
      </c>
      <c r="Y1905">
        <v>1</v>
      </c>
      <c r="Z1905" t="s">
        <v>1132</v>
      </c>
      <c r="AA1905">
        <v>26625</v>
      </c>
      <c r="AB1905">
        <v>0</v>
      </c>
      <c r="AD1905">
        <v>0</v>
      </c>
      <c r="AE1905">
        <v>0</v>
      </c>
      <c r="AF1905">
        <v>307617</v>
      </c>
      <c r="AG1905">
        <v>334242</v>
      </c>
    </row>
    <row r="1906" spans="1:33" hidden="1" x14ac:dyDescent="0.25">
      <c r="A1906" t="s">
        <v>1723</v>
      </c>
      <c r="B1906" t="s">
        <v>697</v>
      </c>
      <c r="C1906" t="s">
        <v>163</v>
      </c>
      <c r="D1906" t="s">
        <v>1117</v>
      </c>
      <c r="E1906">
        <v>2012</v>
      </c>
      <c r="F1906" t="s">
        <v>697</v>
      </c>
      <c r="G1906" t="s">
        <v>846</v>
      </c>
      <c r="H1906" t="s">
        <v>2445</v>
      </c>
      <c r="I1906" t="s">
        <v>2446</v>
      </c>
      <c r="J1906" t="s">
        <v>1120</v>
      </c>
      <c r="K1906" t="s">
        <v>1121</v>
      </c>
      <c r="L1906" t="s">
        <v>4289</v>
      </c>
      <c r="M1906" t="s">
        <v>697</v>
      </c>
      <c r="N1906" t="s">
        <v>2445</v>
      </c>
      <c r="O1906" t="s">
        <v>2446</v>
      </c>
      <c r="P1906" t="s">
        <v>1002</v>
      </c>
      <c r="Q1906" t="s">
        <v>5187</v>
      </c>
      <c r="R1906">
        <v>2013</v>
      </c>
      <c r="S1906" t="s">
        <v>4005</v>
      </c>
      <c r="T1906" t="s">
        <v>4005</v>
      </c>
      <c r="U1906">
        <v>6.1</v>
      </c>
      <c r="V1906" t="s">
        <v>1126</v>
      </c>
      <c r="W1906" t="s">
        <v>1127</v>
      </c>
      <c r="Y1906">
        <v>1</v>
      </c>
      <c r="Z1906" t="s">
        <v>1132</v>
      </c>
      <c r="AA1906">
        <v>26622</v>
      </c>
      <c r="AB1906">
        <v>0</v>
      </c>
      <c r="AD1906">
        <v>0</v>
      </c>
      <c r="AE1906">
        <v>0</v>
      </c>
      <c r="AF1906">
        <v>307582</v>
      </c>
      <c r="AG1906">
        <v>334204</v>
      </c>
    </row>
    <row r="1907" spans="1:33" hidden="1" x14ac:dyDescent="0.25">
      <c r="A1907" t="s">
        <v>1723</v>
      </c>
      <c r="B1907" t="s">
        <v>697</v>
      </c>
      <c r="C1907" t="s">
        <v>163</v>
      </c>
      <c r="D1907" t="s">
        <v>1117</v>
      </c>
      <c r="E1907">
        <v>2012</v>
      </c>
      <c r="F1907" t="s">
        <v>697</v>
      </c>
      <c r="G1907" t="s">
        <v>846</v>
      </c>
      <c r="H1907" t="s">
        <v>2445</v>
      </c>
      <c r="I1907" t="s">
        <v>2446</v>
      </c>
      <c r="J1907" t="s">
        <v>1120</v>
      </c>
      <c r="K1907" t="s">
        <v>1121</v>
      </c>
      <c r="L1907" t="s">
        <v>4289</v>
      </c>
      <c r="M1907" t="s">
        <v>697</v>
      </c>
      <c r="N1907" t="s">
        <v>2445</v>
      </c>
      <c r="O1907" t="s">
        <v>2446</v>
      </c>
      <c r="P1907" t="s">
        <v>1002</v>
      </c>
      <c r="Q1907" t="s">
        <v>5188</v>
      </c>
      <c r="R1907">
        <v>2013</v>
      </c>
      <c r="S1907" t="s">
        <v>4005</v>
      </c>
      <c r="T1907" t="s">
        <v>4005</v>
      </c>
      <c r="U1907">
        <v>6.1</v>
      </c>
      <c r="V1907" t="s">
        <v>1126</v>
      </c>
      <c r="W1907" t="s">
        <v>1127</v>
      </c>
      <c r="Y1907">
        <v>1</v>
      </c>
      <c r="Z1907" t="s">
        <v>1132</v>
      </c>
      <c r="AA1907">
        <v>28830</v>
      </c>
      <c r="AB1907">
        <v>0</v>
      </c>
      <c r="AD1907">
        <v>0</v>
      </c>
      <c r="AE1907">
        <v>0</v>
      </c>
      <c r="AF1907">
        <v>333093</v>
      </c>
      <c r="AG1907">
        <v>361923</v>
      </c>
    </row>
    <row r="1908" spans="1:33" hidden="1" x14ac:dyDescent="0.25">
      <c r="A1908" t="s">
        <v>1723</v>
      </c>
      <c r="B1908" t="s">
        <v>697</v>
      </c>
      <c r="C1908" t="s">
        <v>163</v>
      </c>
      <c r="D1908" t="s">
        <v>1117</v>
      </c>
      <c r="E1908">
        <v>2012</v>
      </c>
      <c r="F1908" t="s">
        <v>697</v>
      </c>
      <c r="G1908" t="s">
        <v>846</v>
      </c>
      <c r="H1908" t="s">
        <v>2445</v>
      </c>
      <c r="I1908" t="s">
        <v>2446</v>
      </c>
      <c r="J1908" t="s">
        <v>1120</v>
      </c>
      <c r="K1908" t="s">
        <v>1121</v>
      </c>
      <c r="L1908" t="s">
        <v>4289</v>
      </c>
      <c r="M1908" t="s">
        <v>697</v>
      </c>
      <c r="N1908" t="s">
        <v>2445</v>
      </c>
      <c r="O1908" t="s">
        <v>2446</v>
      </c>
      <c r="P1908" t="s">
        <v>1002</v>
      </c>
      <c r="Q1908" t="s">
        <v>5189</v>
      </c>
      <c r="R1908">
        <v>2013</v>
      </c>
      <c r="S1908" t="s">
        <v>4005</v>
      </c>
      <c r="T1908" t="s">
        <v>4005</v>
      </c>
      <c r="U1908">
        <v>6.1</v>
      </c>
      <c r="V1908" t="s">
        <v>1126</v>
      </c>
      <c r="W1908" t="s">
        <v>1127</v>
      </c>
      <c r="Y1908">
        <v>1</v>
      </c>
      <c r="Z1908" t="s">
        <v>1132</v>
      </c>
      <c r="AA1908">
        <v>25405</v>
      </c>
      <c r="AB1908">
        <v>0</v>
      </c>
      <c r="AD1908">
        <v>0</v>
      </c>
      <c r="AE1908">
        <v>0</v>
      </c>
      <c r="AF1908">
        <v>293521</v>
      </c>
      <c r="AG1908">
        <v>318926</v>
      </c>
    </row>
    <row r="1909" spans="1:33" hidden="1" x14ac:dyDescent="0.25">
      <c r="A1909" t="s">
        <v>1723</v>
      </c>
      <c r="B1909" t="s">
        <v>697</v>
      </c>
      <c r="C1909" t="s">
        <v>163</v>
      </c>
      <c r="D1909" t="s">
        <v>1117</v>
      </c>
      <c r="E1909">
        <v>2012</v>
      </c>
      <c r="F1909" t="s">
        <v>697</v>
      </c>
      <c r="G1909" t="s">
        <v>846</v>
      </c>
      <c r="H1909" t="s">
        <v>2445</v>
      </c>
      <c r="I1909" t="s">
        <v>2446</v>
      </c>
      <c r="J1909" t="s">
        <v>1120</v>
      </c>
      <c r="K1909" t="s">
        <v>1121</v>
      </c>
      <c r="L1909" t="s">
        <v>4289</v>
      </c>
      <c r="M1909" t="s">
        <v>697</v>
      </c>
      <c r="N1909" t="s">
        <v>2445</v>
      </c>
      <c r="O1909" t="s">
        <v>2446</v>
      </c>
      <c r="P1909" t="s">
        <v>1002</v>
      </c>
      <c r="Q1909" t="s">
        <v>5190</v>
      </c>
      <c r="R1909">
        <v>2013</v>
      </c>
      <c r="S1909" t="s">
        <v>4005</v>
      </c>
      <c r="T1909" t="s">
        <v>4005</v>
      </c>
      <c r="U1909">
        <v>6.1</v>
      </c>
      <c r="V1909" t="s">
        <v>1126</v>
      </c>
      <c r="W1909" t="s">
        <v>1127</v>
      </c>
      <c r="Y1909">
        <v>1</v>
      </c>
      <c r="Z1909" t="s">
        <v>1132</v>
      </c>
      <c r="AA1909">
        <v>16660</v>
      </c>
      <c r="AB1909">
        <v>0</v>
      </c>
      <c r="AD1909">
        <v>0</v>
      </c>
      <c r="AE1909">
        <v>0</v>
      </c>
      <c r="AF1909">
        <v>192484</v>
      </c>
      <c r="AG1909">
        <v>209144</v>
      </c>
    </row>
    <row r="1910" spans="1:33" hidden="1" x14ac:dyDescent="0.25">
      <c r="A1910" t="s">
        <v>1723</v>
      </c>
      <c r="B1910" t="s">
        <v>697</v>
      </c>
      <c r="C1910" t="s">
        <v>163</v>
      </c>
      <c r="D1910" t="s">
        <v>1117</v>
      </c>
      <c r="E1910">
        <v>2012</v>
      </c>
      <c r="F1910" t="s">
        <v>697</v>
      </c>
      <c r="G1910" t="s">
        <v>846</v>
      </c>
      <c r="H1910" t="s">
        <v>2445</v>
      </c>
      <c r="I1910" t="s">
        <v>2446</v>
      </c>
      <c r="J1910" t="s">
        <v>1120</v>
      </c>
      <c r="K1910" t="s">
        <v>1121</v>
      </c>
      <c r="L1910" t="s">
        <v>4289</v>
      </c>
      <c r="M1910" t="s">
        <v>697</v>
      </c>
      <c r="N1910" t="s">
        <v>2445</v>
      </c>
      <c r="O1910" t="s">
        <v>2446</v>
      </c>
      <c r="P1910" t="s">
        <v>1002</v>
      </c>
      <c r="Q1910" t="s">
        <v>5191</v>
      </c>
      <c r="R1910">
        <v>2013</v>
      </c>
      <c r="S1910" t="s">
        <v>2164</v>
      </c>
      <c r="T1910" t="s">
        <v>2164</v>
      </c>
      <c r="U1910">
        <v>5.18</v>
      </c>
      <c r="V1910" t="s">
        <v>1126</v>
      </c>
      <c r="W1910" t="s">
        <v>1127</v>
      </c>
      <c r="Y1910">
        <v>1</v>
      </c>
      <c r="Z1910" t="s">
        <v>1132</v>
      </c>
      <c r="AA1910">
        <v>43921</v>
      </c>
      <c r="AB1910">
        <v>0</v>
      </c>
      <c r="AD1910">
        <v>0</v>
      </c>
      <c r="AE1910">
        <v>0</v>
      </c>
      <c r="AF1910">
        <v>658016</v>
      </c>
      <c r="AG1910">
        <v>701937</v>
      </c>
    </row>
    <row r="1911" spans="1:33" hidden="1" x14ac:dyDescent="0.25">
      <c r="A1911" t="s">
        <v>1723</v>
      </c>
      <c r="B1911" t="s">
        <v>697</v>
      </c>
      <c r="C1911" t="s">
        <v>163</v>
      </c>
      <c r="D1911" t="s">
        <v>1117</v>
      </c>
      <c r="E1911">
        <v>2012</v>
      </c>
      <c r="F1911" t="s">
        <v>697</v>
      </c>
      <c r="G1911" t="s">
        <v>846</v>
      </c>
      <c r="H1911" t="s">
        <v>2445</v>
      </c>
      <c r="I1911" t="s">
        <v>2446</v>
      </c>
      <c r="J1911" t="s">
        <v>1120</v>
      </c>
      <c r="K1911" t="s">
        <v>1121</v>
      </c>
      <c r="L1911" t="s">
        <v>4289</v>
      </c>
      <c r="M1911" t="s">
        <v>697</v>
      </c>
      <c r="N1911" t="s">
        <v>2445</v>
      </c>
      <c r="O1911" t="s">
        <v>2446</v>
      </c>
      <c r="P1911" t="s">
        <v>1002</v>
      </c>
      <c r="Q1911" t="s">
        <v>5192</v>
      </c>
      <c r="R1911">
        <v>2013</v>
      </c>
      <c r="S1911" t="s">
        <v>2164</v>
      </c>
      <c r="T1911" t="s">
        <v>2164</v>
      </c>
      <c r="U1911">
        <v>5.18</v>
      </c>
      <c r="V1911" t="s">
        <v>1126</v>
      </c>
      <c r="W1911" t="s">
        <v>1127</v>
      </c>
      <c r="Y1911">
        <v>1</v>
      </c>
      <c r="Z1911" t="s">
        <v>1132</v>
      </c>
      <c r="AA1911">
        <v>55076</v>
      </c>
      <c r="AB1911">
        <v>277</v>
      </c>
      <c r="AD1911">
        <v>0</v>
      </c>
      <c r="AE1911">
        <v>0</v>
      </c>
      <c r="AF1911">
        <v>829289</v>
      </c>
      <c r="AG1911">
        <v>884642</v>
      </c>
    </row>
    <row r="1912" spans="1:33" hidden="1" x14ac:dyDescent="0.25">
      <c r="A1912" t="s">
        <v>1723</v>
      </c>
      <c r="B1912" t="s">
        <v>697</v>
      </c>
      <c r="C1912" t="s">
        <v>163</v>
      </c>
      <c r="D1912" t="s">
        <v>1117</v>
      </c>
      <c r="E1912">
        <v>2012</v>
      </c>
      <c r="F1912" t="s">
        <v>697</v>
      </c>
      <c r="G1912" t="s">
        <v>846</v>
      </c>
      <c r="H1912" t="s">
        <v>2445</v>
      </c>
      <c r="I1912" t="s">
        <v>2446</v>
      </c>
      <c r="J1912" t="s">
        <v>1120</v>
      </c>
      <c r="K1912" t="s">
        <v>1121</v>
      </c>
      <c r="L1912" t="s">
        <v>4289</v>
      </c>
      <c r="M1912" t="s">
        <v>697</v>
      </c>
      <c r="N1912" t="s">
        <v>2445</v>
      </c>
      <c r="O1912" t="s">
        <v>2446</v>
      </c>
      <c r="P1912" t="s">
        <v>1002</v>
      </c>
      <c r="Q1912" t="s">
        <v>5193</v>
      </c>
      <c r="R1912">
        <v>2013</v>
      </c>
      <c r="S1912" t="s">
        <v>2164</v>
      </c>
      <c r="T1912" t="s">
        <v>2164</v>
      </c>
      <c r="U1912">
        <v>5.18</v>
      </c>
      <c r="V1912" t="s">
        <v>1126</v>
      </c>
      <c r="W1912" t="s">
        <v>1127</v>
      </c>
      <c r="Y1912">
        <v>1</v>
      </c>
      <c r="Z1912" t="s">
        <v>1132</v>
      </c>
      <c r="AA1912">
        <v>51042</v>
      </c>
      <c r="AB1912">
        <v>0</v>
      </c>
      <c r="AD1912">
        <v>0</v>
      </c>
      <c r="AE1912">
        <v>0</v>
      </c>
      <c r="AF1912">
        <v>764702</v>
      </c>
      <c r="AG1912">
        <v>815744</v>
      </c>
    </row>
    <row r="1913" spans="1:33" hidden="1" x14ac:dyDescent="0.25">
      <c r="A1913" t="s">
        <v>1723</v>
      </c>
      <c r="B1913" t="s">
        <v>697</v>
      </c>
      <c r="C1913" t="s">
        <v>163</v>
      </c>
      <c r="D1913" t="s">
        <v>1117</v>
      </c>
      <c r="E1913">
        <v>2012</v>
      </c>
      <c r="F1913" t="s">
        <v>697</v>
      </c>
      <c r="G1913" t="s">
        <v>846</v>
      </c>
      <c r="H1913" t="s">
        <v>2445</v>
      </c>
      <c r="I1913" t="s">
        <v>2446</v>
      </c>
      <c r="J1913" t="s">
        <v>1120</v>
      </c>
      <c r="K1913" t="s">
        <v>1121</v>
      </c>
      <c r="L1913" t="s">
        <v>4289</v>
      </c>
      <c r="M1913" t="s">
        <v>697</v>
      </c>
      <c r="N1913" t="s">
        <v>2445</v>
      </c>
      <c r="O1913" t="s">
        <v>2446</v>
      </c>
      <c r="P1913" t="s">
        <v>1002</v>
      </c>
      <c r="Q1913" t="s">
        <v>5194</v>
      </c>
      <c r="R1913">
        <v>2013</v>
      </c>
      <c r="S1913" t="s">
        <v>1070</v>
      </c>
      <c r="T1913" t="s">
        <v>1070</v>
      </c>
      <c r="U1913">
        <v>4.9000000000000004</v>
      </c>
      <c r="V1913" t="s">
        <v>1126</v>
      </c>
      <c r="W1913" t="s">
        <v>1127</v>
      </c>
      <c r="Y1913">
        <v>1</v>
      </c>
      <c r="Z1913" t="s">
        <v>1132</v>
      </c>
      <c r="AA1913">
        <v>51378</v>
      </c>
      <c r="AB1913">
        <v>0</v>
      </c>
      <c r="AD1913">
        <v>0</v>
      </c>
      <c r="AE1913">
        <v>0</v>
      </c>
      <c r="AF1913">
        <v>689894</v>
      </c>
      <c r="AG1913">
        <v>741272</v>
      </c>
    </row>
    <row r="1914" spans="1:33" hidden="1" x14ac:dyDescent="0.25">
      <c r="A1914" t="s">
        <v>1723</v>
      </c>
      <c r="B1914" t="s">
        <v>697</v>
      </c>
      <c r="C1914" t="s">
        <v>163</v>
      </c>
      <c r="D1914" t="s">
        <v>1117</v>
      </c>
      <c r="E1914">
        <v>2012</v>
      </c>
      <c r="F1914" t="s">
        <v>697</v>
      </c>
      <c r="G1914" t="s">
        <v>846</v>
      </c>
      <c r="H1914" t="s">
        <v>2445</v>
      </c>
      <c r="I1914" t="s">
        <v>2446</v>
      </c>
      <c r="J1914" t="s">
        <v>1120</v>
      </c>
      <c r="K1914" t="s">
        <v>1121</v>
      </c>
      <c r="L1914" t="s">
        <v>4289</v>
      </c>
      <c r="M1914" t="s">
        <v>697</v>
      </c>
      <c r="N1914" t="s">
        <v>2445</v>
      </c>
      <c r="O1914" t="s">
        <v>2446</v>
      </c>
      <c r="P1914" t="s">
        <v>1002</v>
      </c>
      <c r="Q1914" t="s">
        <v>5195</v>
      </c>
      <c r="R1914">
        <v>2013</v>
      </c>
      <c r="S1914" t="s">
        <v>1070</v>
      </c>
      <c r="T1914" t="s">
        <v>1070</v>
      </c>
      <c r="U1914">
        <v>5.71</v>
      </c>
      <c r="V1914" t="s">
        <v>1126</v>
      </c>
      <c r="W1914" t="s">
        <v>1127</v>
      </c>
      <c r="Y1914">
        <v>1</v>
      </c>
      <c r="Z1914" t="s">
        <v>1132</v>
      </c>
      <c r="AA1914">
        <v>50083</v>
      </c>
      <c r="AB1914">
        <v>506</v>
      </c>
      <c r="AD1914">
        <v>0</v>
      </c>
      <c r="AE1914">
        <v>0</v>
      </c>
      <c r="AF1914">
        <v>680188</v>
      </c>
      <c r="AG1914">
        <v>730777</v>
      </c>
    </row>
    <row r="1915" spans="1:33" hidden="1" x14ac:dyDescent="0.25">
      <c r="A1915" t="s">
        <v>1723</v>
      </c>
      <c r="B1915" t="s">
        <v>697</v>
      </c>
      <c r="C1915" t="s">
        <v>163</v>
      </c>
      <c r="D1915" t="s">
        <v>1117</v>
      </c>
      <c r="E1915">
        <v>2012</v>
      </c>
      <c r="F1915" t="s">
        <v>697</v>
      </c>
      <c r="G1915" t="s">
        <v>846</v>
      </c>
      <c r="H1915" t="s">
        <v>2445</v>
      </c>
      <c r="I1915" t="s">
        <v>2446</v>
      </c>
      <c r="J1915" t="s">
        <v>1120</v>
      </c>
      <c r="K1915" t="s">
        <v>1121</v>
      </c>
      <c r="L1915" t="s">
        <v>4289</v>
      </c>
      <c r="M1915" t="s">
        <v>697</v>
      </c>
      <c r="N1915" t="s">
        <v>2445</v>
      </c>
      <c r="O1915" t="s">
        <v>2446</v>
      </c>
      <c r="P1915" t="s">
        <v>1002</v>
      </c>
      <c r="Q1915" t="s">
        <v>5196</v>
      </c>
      <c r="R1915">
        <v>2013</v>
      </c>
      <c r="S1915" t="s">
        <v>1070</v>
      </c>
      <c r="T1915" t="s">
        <v>1070</v>
      </c>
      <c r="U1915">
        <v>4.95</v>
      </c>
      <c r="V1915" t="s">
        <v>1126</v>
      </c>
      <c r="W1915" t="s">
        <v>1127</v>
      </c>
      <c r="Y1915">
        <v>1</v>
      </c>
      <c r="Z1915" t="s">
        <v>1132</v>
      </c>
      <c r="AA1915">
        <v>50297</v>
      </c>
      <c r="AB1915">
        <v>0</v>
      </c>
      <c r="AD1915">
        <v>0</v>
      </c>
      <c r="AE1915">
        <v>0</v>
      </c>
      <c r="AF1915">
        <v>716112</v>
      </c>
      <c r="AG1915">
        <v>766409</v>
      </c>
    </row>
    <row r="1916" spans="1:33" hidden="1" x14ac:dyDescent="0.25">
      <c r="A1916" t="s">
        <v>1723</v>
      </c>
      <c r="B1916" t="s">
        <v>697</v>
      </c>
      <c r="C1916" t="s">
        <v>163</v>
      </c>
      <c r="D1916" t="s">
        <v>1117</v>
      </c>
      <c r="E1916">
        <v>2013</v>
      </c>
      <c r="F1916" t="s">
        <v>694</v>
      </c>
      <c r="G1916" t="s">
        <v>846</v>
      </c>
      <c r="H1916" t="s">
        <v>2445</v>
      </c>
      <c r="I1916" t="s">
        <v>2446</v>
      </c>
      <c r="J1916" t="s">
        <v>1120</v>
      </c>
      <c r="K1916" t="s">
        <v>1121</v>
      </c>
      <c r="L1916" t="s">
        <v>4289</v>
      </c>
      <c r="M1916" t="s">
        <v>694</v>
      </c>
      <c r="N1916" t="s">
        <v>2445</v>
      </c>
      <c r="O1916" t="s">
        <v>2446</v>
      </c>
      <c r="P1916" t="s">
        <v>1002</v>
      </c>
      <c r="Q1916" t="s">
        <v>5197</v>
      </c>
      <c r="R1916">
        <v>2014</v>
      </c>
      <c r="S1916" t="s">
        <v>5198</v>
      </c>
      <c r="T1916" t="s">
        <v>5198</v>
      </c>
      <c r="V1916" t="s">
        <v>1126</v>
      </c>
      <c r="W1916" t="s">
        <v>1127</v>
      </c>
      <c r="Y1916">
        <v>1</v>
      </c>
      <c r="Z1916" t="s">
        <v>1132</v>
      </c>
      <c r="AA1916">
        <v>62399</v>
      </c>
      <c r="AB1916">
        <v>0</v>
      </c>
      <c r="AD1916">
        <v>0</v>
      </c>
      <c r="AE1916">
        <v>0</v>
      </c>
      <c r="AF1916">
        <v>799</v>
      </c>
      <c r="AG1916">
        <v>63198</v>
      </c>
    </row>
    <row r="1917" spans="1:33" hidden="1" x14ac:dyDescent="0.25">
      <c r="A1917" t="s">
        <v>1723</v>
      </c>
      <c r="B1917" t="s">
        <v>697</v>
      </c>
      <c r="C1917" t="s">
        <v>163</v>
      </c>
      <c r="D1917" t="s">
        <v>1117</v>
      </c>
      <c r="E1917">
        <v>2013</v>
      </c>
      <c r="F1917" t="s">
        <v>697</v>
      </c>
      <c r="G1917" t="s">
        <v>846</v>
      </c>
      <c r="H1917" t="s">
        <v>2445</v>
      </c>
      <c r="I1917" t="s">
        <v>2446</v>
      </c>
      <c r="J1917" t="s">
        <v>1120</v>
      </c>
      <c r="K1917" t="s">
        <v>1121</v>
      </c>
      <c r="L1917" t="s">
        <v>5199</v>
      </c>
      <c r="M1917" t="s">
        <v>847</v>
      </c>
      <c r="N1917" t="s">
        <v>2445</v>
      </c>
      <c r="O1917" t="s">
        <v>2446</v>
      </c>
      <c r="P1917" t="s">
        <v>1083</v>
      </c>
      <c r="Q1917" t="s">
        <v>5200</v>
      </c>
      <c r="R1917">
        <v>2014</v>
      </c>
      <c r="S1917" t="s">
        <v>5201</v>
      </c>
      <c r="T1917" t="s">
        <v>5201</v>
      </c>
      <c r="U1917">
        <v>7.53</v>
      </c>
      <c r="V1917" t="s">
        <v>1138</v>
      </c>
      <c r="W1917" t="s">
        <v>1127</v>
      </c>
      <c r="Y1917">
        <v>1</v>
      </c>
      <c r="Z1917" t="s">
        <v>1132</v>
      </c>
      <c r="AA1917">
        <v>39174</v>
      </c>
      <c r="AB1917">
        <v>1137</v>
      </c>
      <c r="AD1917">
        <v>0</v>
      </c>
      <c r="AE1917">
        <v>0</v>
      </c>
      <c r="AF1917">
        <v>79939</v>
      </c>
      <c r="AG1917">
        <v>120250</v>
      </c>
    </row>
    <row r="1918" spans="1:33" hidden="1" x14ac:dyDescent="0.25">
      <c r="A1918" t="s">
        <v>1723</v>
      </c>
      <c r="B1918" t="s">
        <v>697</v>
      </c>
      <c r="C1918" t="s">
        <v>163</v>
      </c>
      <c r="D1918" t="s">
        <v>1117</v>
      </c>
      <c r="E1918">
        <v>2013</v>
      </c>
      <c r="F1918" t="s">
        <v>697</v>
      </c>
      <c r="G1918" t="s">
        <v>846</v>
      </c>
      <c r="H1918" t="s">
        <v>2445</v>
      </c>
      <c r="I1918" t="s">
        <v>2446</v>
      </c>
      <c r="J1918" t="s">
        <v>1120</v>
      </c>
      <c r="K1918" t="s">
        <v>1121</v>
      </c>
      <c r="L1918" t="s">
        <v>4289</v>
      </c>
      <c r="M1918" t="s">
        <v>697</v>
      </c>
      <c r="N1918" t="s">
        <v>2445</v>
      </c>
      <c r="O1918" t="s">
        <v>2446</v>
      </c>
      <c r="P1918" t="s">
        <v>1002</v>
      </c>
      <c r="Q1918" t="s">
        <v>5202</v>
      </c>
      <c r="R1918">
        <v>2014</v>
      </c>
      <c r="S1918" t="s">
        <v>5203</v>
      </c>
      <c r="T1918" t="s">
        <v>5203</v>
      </c>
      <c r="U1918">
        <v>5.91</v>
      </c>
      <c r="V1918" t="s">
        <v>1126</v>
      </c>
      <c r="W1918" t="s">
        <v>1127</v>
      </c>
      <c r="Y1918">
        <v>1</v>
      </c>
      <c r="Z1918" t="s">
        <v>1132</v>
      </c>
      <c r="AA1918">
        <v>24783</v>
      </c>
      <c r="AB1918">
        <v>719</v>
      </c>
      <c r="AD1918">
        <v>0</v>
      </c>
      <c r="AE1918">
        <v>0</v>
      </c>
      <c r="AF1918">
        <v>318500</v>
      </c>
      <c r="AG1918">
        <v>344002</v>
      </c>
    </row>
    <row r="1919" spans="1:33" hidden="1" x14ac:dyDescent="0.25">
      <c r="A1919" t="s">
        <v>1723</v>
      </c>
      <c r="B1919" t="s">
        <v>697</v>
      </c>
      <c r="C1919" t="s">
        <v>163</v>
      </c>
      <c r="D1919" t="s">
        <v>1117</v>
      </c>
      <c r="E1919">
        <v>2013</v>
      </c>
      <c r="F1919" t="s">
        <v>697</v>
      </c>
      <c r="G1919" t="s">
        <v>846</v>
      </c>
      <c r="H1919" t="s">
        <v>2445</v>
      </c>
      <c r="I1919" t="s">
        <v>2446</v>
      </c>
      <c r="J1919" t="s">
        <v>1120</v>
      </c>
      <c r="K1919" t="s">
        <v>1121</v>
      </c>
      <c r="L1919" t="s">
        <v>4289</v>
      </c>
      <c r="M1919" t="s">
        <v>697</v>
      </c>
      <c r="N1919" t="s">
        <v>2445</v>
      </c>
      <c r="O1919" t="s">
        <v>2446</v>
      </c>
      <c r="P1919" t="s">
        <v>1002</v>
      </c>
      <c r="Q1919" t="s">
        <v>5204</v>
      </c>
      <c r="R1919">
        <v>2014</v>
      </c>
      <c r="S1919" t="s">
        <v>5203</v>
      </c>
      <c r="T1919" t="s">
        <v>5203</v>
      </c>
      <c r="U1919">
        <v>5.91</v>
      </c>
      <c r="V1919" t="s">
        <v>1126</v>
      </c>
      <c r="W1919" t="s">
        <v>1127</v>
      </c>
      <c r="Y1919">
        <v>1</v>
      </c>
      <c r="Z1919" t="s">
        <v>1132</v>
      </c>
      <c r="AA1919">
        <v>24274</v>
      </c>
      <c r="AB1919">
        <v>704</v>
      </c>
      <c r="AD1919">
        <v>0</v>
      </c>
      <c r="AE1919">
        <v>0</v>
      </c>
      <c r="AF1919">
        <v>311953</v>
      </c>
      <c r="AG1919">
        <v>336931</v>
      </c>
    </row>
    <row r="1920" spans="1:33" hidden="1" x14ac:dyDescent="0.25">
      <c r="A1920" t="s">
        <v>1723</v>
      </c>
      <c r="B1920" t="s">
        <v>697</v>
      </c>
      <c r="C1920" t="s">
        <v>163</v>
      </c>
      <c r="D1920" t="s">
        <v>1117</v>
      </c>
      <c r="E1920">
        <v>2013</v>
      </c>
      <c r="F1920" t="s">
        <v>697</v>
      </c>
      <c r="G1920" t="s">
        <v>846</v>
      </c>
      <c r="H1920" t="s">
        <v>2445</v>
      </c>
      <c r="I1920" t="s">
        <v>2446</v>
      </c>
      <c r="J1920" t="s">
        <v>1120</v>
      </c>
      <c r="K1920" t="s">
        <v>1121</v>
      </c>
      <c r="L1920" t="s">
        <v>4289</v>
      </c>
      <c r="M1920" t="s">
        <v>697</v>
      </c>
      <c r="N1920" t="s">
        <v>2445</v>
      </c>
      <c r="O1920" t="s">
        <v>2446</v>
      </c>
      <c r="P1920" t="s">
        <v>1002</v>
      </c>
      <c r="Q1920" t="s">
        <v>5205</v>
      </c>
      <c r="R1920">
        <v>2014</v>
      </c>
      <c r="S1920" t="s">
        <v>2174</v>
      </c>
      <c r="T1920" t="s">
        <v>2174</v>
      </c>
      <c r="U1920">
        <v>5.53</v>
      </c>
      <c r="V1920" t="s">
        <v>1126</v>
      </c>
      <c r="W1920" t="s">
        <v>1127</v>
      </c>
      <c r="Y1920">
        <v>1</v>
      </c>
      <c r="Z1920" t="s">
        <v>1132</v>
      </c>
      <c r="AA1920">
        <v>49100</v>
      </c>
      <c r="AB1920">
        <v>1425</v>
      </c>
      <c r="AD1920">
        <v>0</v>
      </c>
      <c r="AE1920">
        <v>0</v>
      </c>
      <c r="AF1920">
        <v>688742</v>
      </c>
      <c r="AG1920">
        <v>739267</v>
      </c>
    </row>
    <row r="1921" spans="1:33" hidden="1" x14ac:dyDescent="0.25">
      <c r="A1921" t="s">
        <v>1723</v>
      </c>
      <c r="B1921" t="s">
        <v>697</v>
      </c>
      <c r="C1921" t="s">
        <v>163</v>
      </c>
      <c r="D1921" t="s">
        <v>1117</v>
      </c>
      <c r="E1921">
        <v>2013</v>
      </c>
      <c r="F1921" t="s">
        <v>697</v>
      </c>
      <c r="G1921" t="s">
        <v>846</v>
      </c>
      <c r="H1921" t="s">
        <v>2445</v>
      </c>
      <c r="I1921" t="s">
        <v>2446</v>
      </c>
      <c r="J1921" t="s">
        <v>1120</v>
      </c>
      <c r="K1921" t="s">
        <v>1121</v>
      </c>
      <c r="L1921" t="s">
        <v>4289</v>
      </c>
      <c r="M1921" t="s">
        <v>697</v>
      </c>
      <c r="N1921" t="s">
        <v>2445</v>
      </c>
      <c r="O1921" t="s">
        <v>2446</v>
      </c>
      <c r="P1921" t="s">
        <v>1002</v>
      </c>
      <c r="Q1921" t="s">
        <v>5206</v>
      </c>
      <c r="R1921">
        <v>2014</v>
      </c>
      <c r="S1921" t="s">
        <v>5201</v>
      </c>
      <c r="T1921" t="s">
        <v>5201</v>
      </c>
      <c r="U1921">
        <v>6.04</v>
      </c>
      <c r="V1921" t="s">
        <v>1126</v>
      </c>
      <c r="W1921" t="s">
        <v>1127</v>
      </c>
      <c r="Y1921">
        <v>1</v>
      </c>
      <c r="Z1921" t="s">
        <v>1132</v>
      </c>
      <c r="AA1921">
        <v>48801</v>
      </c>
      <c r="AB1921">
        <v>1416</v>
      </c>
      <c r="AD1921">
        <v>0</v>
      </c>
      <c r="AE1921">
        <v>0</v>
      </c>
      <c r="AF1921">
        <v>600074</v>
      </c>
      <c r="AG1921">
        <v>650291</v>
      </c>
    </row>
    <row r="1922" spans="1:33" hidden="1" x14ac:dyDescent="0.25">
      <c r="A1922" t="s">
        <v>1723</v>
      </c>
      <c r="B1922" t="s">
        <v>697</v>
      </c>
      <c r="C1922" t="s">
        <v>163</v>
      </c>
      <c r="D1922" t="s">
        <v>1117</v>
      </c>
      <c r="E1922">
        <v>2013</v>
      </c>
      <c r="F1922" t="s">
        <v>697</v>
      </c>
      <c r="G1922" t="s">
        <v>846</v>
      </c>
      <c r="H1922" t="s">
        <v>2445</v>
      </c>
      <c r="I1922" t="s">
        <v>2446</v>
      </c>
      <c r="J1922" t="s">
        <v>1120</v>
      </c>
      <c r="K1922" t="s">
        <v>1121</v>
      </c>
      <c r="L1922" t="s">
        <v>4289</v>
      </c>
      <c r="M1922" t="s">
        <v>697</v>
      </c>
      <c r="N1922" t="s">
        <v>2445</v>
      </c>
      <c r="O1922" t="s">
        <v>2446</v>
      </c>
      <c r="P1922" t="s">
        <v>1002</v>
      </c>
      <c r="Q1922" t="s">
        <v>5207</v>
      </c>
      <c r="R1922">
        <v>2014</v>
      </c>
      <c r="S1922" t="s">
        <v>2175</v>
      </c>
      <c r="T1922" t="s">
        <v>2175</v>
      </c>
      <c r="U1922">
        <v>5.99</v>
      </c>
      <c r="V1922" t="s">
        <v>1126</v>
      </c>
      <c r="W1922" t="s">
        <v>1127</v>
      </c>
      <c r="Y1922">
        <v>1</v>
      </c>
      <c r="Z1922" t="s">
        <v>1132</v>
      </c>
      <c r="AA1922">
        <v>49744</v>
      </c>
      <c r="AB1922">
        <v>1444</v>
      </c>
      <c r="AD1922">
        <v>0</v>
      </c>
      <c r="AE1922">
        <v>0</v>
      </c>
      <c r="AF1922">
        <v>699351</v>
      </c>
      <c r="AG1922">
        <v>750539</v>
      </c>
    </row>
    <row r="1923" spans="1:33" hidden="1" x14ac:dyDescent="0.25">
      <c r="A1923" t="s">
        <v>1723</v>
      </c>
      <c r="B1923" t="s">
        <v>697</v>
      </c>
      <c r="C1923" t="s">
        <v>163</v>
      </c>
      <c r="D1923" t="s">
        <v>1117</v>
      </c>
      <c r="E1923">
        <v>2013</v>
      </c>
      <c r="F1923" t="s">
        <v>697</v>
      </c>
      <c r="G1923" t="s">
        <v>846</v>
      </c>
      <c r="H1923" t="s">
        <v>2445</v>
      </c>
      <c r="I1923" t="s">
        <v>2446</v>
      </c>
      <c r="J1923" t="s">
        <v>1120</v>
      </c>
      <c r="K1923" t="s">
        <v>1121</v>
      </c>
      <c r="L1923" t="s">
        <v>4289</v>
      </c>
      <c r="M1923" t="s">
        <v>697</v>
      </c>
      <c r="N1923" t="s">
        <v>2445</v>
      </c>
      <c r="O1923" t="s">
        <v>2446</v>
      </c>
      <c r="P1923" t="s">
        <v>1002</v>
      </c>
      <c r="Q1923" t="s">
        <v>5208</v>
      </c>
      <c r="R1923">
        <v>2014</v>
      </c>
      <c r="S1923" t="s">
        <v>3991</v>
      </c>
      <c r="T1923" t="s">
        <v>3991</v>
      </c>
      <c r="U1923">
        <v>6.18</v>
      </c>
      <c r="V1923" t="s">
        <v>1126</v>
      </c>
      <c r="W1923" t="s">
        <v>1127</v>
      </c>
      <c r="Y1923">
        <v>1</v>
      </c>
      <c r="Z1923" t="s">
        <v>1132</v>
      </c>
      <c r="AA1923">
        <v>48702</v>
      </c>
      <c r="AB1923">
        <v>1413</v>
      </c>
      <c r="AD1923">
        <v>0</v>
      </c>
      <c r="AE1923">
        <v>0</v>
      </c>
      <c r="AF1923">
        <v>632265</v>
      </c>
      <c r="AG1923">
        <v>682380</v>
      </c>
    </row>
    <row r="1924" spans="1:33" hidden="1" x14ac:dyDescent="0.25">
      <c r="A1924" t="s">
        <v>1723</v>
      </c>
      <c r="B1924" t="s">
        <v>697</v>
      </c>
      <c r="C1924" t="s">
        <v>163</v>
      </c>
      <c r="D1924" t="s">
        <v>1117</v>
      </c>
      <c r="E1924">
        <v>2013</v>
      </c>
      <c r="F1924" t="s">
        <v>697</v>
      </c>
      <c r="G1924" t="s">
        <v>846</v>
      </c>
      <c r="H1924" t="s">
        <v>2445</v>
      </c>
      <c r="I1924" t="s">
        <v>2446</v>
      </c>
      <c r="J1924" t="s">
        <v>1120</v>
      </c>
      <c r="K1924" t="s">
        <v>1121</v>
      </c>
      <c r="L1924" t="s">
        <v>4289</v>
      </c>
      <c r="M1924" t="s">
        <v>697</v>
      </c>
      <c r="N1924" t="s">
        <v>2445</v>
      </c>
      <c r="O1924" t="s">
        <v>2446</v>
      </c>
      <c r="P1924" t="s">
        <v>1002</v>
      </c>
      <c r="Q1924" t="s">
        <v>5209</v>
      </c>
      <c r="R1924">
        <v>2014</v>
      </c>
      <c r="S1924" t="s">
        <v>5201</v>
      </c>
      <c r="T1924" t="s">
        <v>5201</v>
      </c>
      <c r="U1924">
        <v>6.04</v>
      </c>
      <c r="V1924" t="s">
        <v>1126</v>
      </c>
      <c r="W1924" t="s">
        <v>1127</v>
      </c>
      <c r="Y1924">
        <v>1</v>
      </c>
      <c r="Z1924" t="s">
        <v>1132</v>
      </c>
      <c r="AA1924">
        <v>46758</v>
      </c>
      <c r="AB1924">
        <v>1357</v>
      </c>
      <c r="AD1924">
        <v>0</v>
      </c>
      <c r="AE1924">
        <v>0</v>
      </c>
      <c r="AF1924">
        <v>574955</v>
      </c>
      <c r="AG1924">
        <v>623070</v>
      </c>
    </row>
    <row r="1925" spans="1:33" hidden="1" x14ac:dyDescent="0.25">
      <c r="A1925" t="s">
        <v>1723</v>
      </c>
      <c r="B1925" t="s">
        <v>697</v>
      </c>
      <c r="C1925" t="s">
        <v>163</v>
      </c>
      <c r="D1925" t="s">
        <v>1117</v>
      </c>
      <c r="E1925">
        <v>2013</v>
      </c>
      <c r="F1925" t="s">
        <v>697</v>
      </c>
      <c r="G1925" t="s">
        <v>846</v>
      </c>
      <c r="H1925" t="s">
        <v>2445</v>
      </c>
      <c r="I1925" t="s">
        <v>2446</v>
      </c>
      <c r="J1925" t="s">
        <v>1120</v>
      </c>
      <c r="K1925" t="s">
        <v>1121</v>
      </c>
      <c r="L1925" t="s">
        <v>4289</v>
      </c>
      <c r="M1925" t="s">
        <v>697</v>
      </c>
      <c r="N1925" t="s">
        <v>2445</v>
      </c>
      <c r="O1925" t="s">
        <v>2446</v>
      </c>
      <c r="P1925" t="s">
        <v>1002</v>
      </c>
      <c r="Q1925" t="s">
        <v>5210</v>
      </c>
      <c r="R1925">
        <v>2014</v>
      </c>
      <c r="S1925" t="s">
        <v>5201</v>
      </c>
      <c r="T1925" t="s">
        <v>5201</v>
      </c>
      <c r="U1925">
        <v>6.04</v>
      </c>
      <c r="V1925" t="s">
        <v>1126</v>
      </c>
      <c r="W1925" t="s">
        <v>1127</v>
      </c>
      <c r="Y1925">
        <v>1</v>
      </c>
      <c r="Z1925" t="s">
        <v>1132</v>
      </c>
      <c r="AA1925">
        <v>48947</v>
      </c>
      <c r="AB1925">
        <v>1420</v>
      </c>
      <c r="AD1925">
        <v>0</v>
      </c>
      <c r="AE1925">
        <v>0</v>
      </c>
      <c r="AF1925">
        <v>601866</v>
      </c>
      <c r="AG1925">
        <v>652233</v>
      </c>
    </row>
    <row r="1926" spans="1:33" hidden="1" x14ac:dyDescent="0.25">
      <c r="A1926" t="s">
        <v>1723</v>
      </c>
      <c r="B1926" t="s">
        <v>697</v>
      </c>
      <c r="C1926" t="s">
        <v>163</v>
      </c>
      <c r="D1926" t="s">
        <v>1117</v>
      </c>
      <c r="E1926">
        <v>2013</v>
      </c>
      <c r="F1926" t="s">
        <v>697</v>
      </c>
      <c r="G1926" t="s">
        <v>846</v>
      </c>
      <c r="H1926" t="s">
        <v>2445</v>
      </c>
      <c r="I1926" t="s">
        <v>2446</v>
      </c>
      <c r="J1926" t="s">
        <v>1120</v>
      </c>
      <c r="K1926" t="s">
        <v>1121</v>
      </c>
      <c r="L1926" t="s">
        <v>4289</v>
      </c>
      <c r="M1926" t="s">
        <v>697</v>
      </c>
      <c r="N1926" t="s">
        <v>2445</v>
      </c>
      <c r="O1926" t="s">
        <v>2446</v>
      </c>
      <c r="P1926" t="s">
        <v>1002</v>
      </c>
      <c r="Q1926" t="s">
        <v>5211</v>
      </c>
      <c r="R1926">
        <v>2014</v>
      </c>
      <c r="S1926" t="s">
        <v>2175</v>
      </c>
      <c r="T1926" t="s">
        <v>2175</v>
      </c>
      <c r="U1926">
        <v>5.99</v>
      </c>
      <c r="V1926" t="s">
        <v>1126</v>
      </c>
      <c r="W1926" t="s">
        <v>1127</v>
      </c>
      <c r="Y1926">
        <v>1</v>
      </c>
      <c r="Z1926" t="s">
        <v>1132</v>
      </c>
      <c r="AA1926">
        <v>97606</v>
      </c>
      <c r="AB1926">
        <v>2832</v>
      </c>
      <c r="AD1926">
        <v>0</v>
      </c>
      <c r="AE1926">
        <v>0</v>
      </c>
      <c r="AF1926">
        <v>1372225</v>
      </c>
      <c r="AG1926">
        <v>1472663</v>
      </c>
    </row>
    <row r="1927" spans="1:33" hidden="1" x14ac:dyDescent="0.25">
      <c r="A1927" t="s">
        <v>1723</v>
      </c>
      <c r="B1927" t="s">
        <v>697</v>
      </c>
      <c r="C1927" t="s">
        <v>163</v>
      </c>
      <c r="D1927" t="s">
        <v>1117</v>
      </c>
      <c r="E1927">
        <v>2014</v>
      </c>
      <c r="F1927" t="s">
        <v>694</v>
      </c>
      <c r="G1927" t="s">
        <v>846</v>
      </c>
      <c r="H1927" t="s">
        <v>2445</v>
      </c>
      <c r="I1927" t="s">
        <v>2446</v>
      </c>
      <c r="J1927" t="s">
        <v>1120</v>
      </c>
      <c r="K1927" t="s">
        <v>1121</v>
      </c>
      <c r="L1927" t="s">
        <v>4289</v>
      </c>
      <c r="M1927" t="s">
        <v>694</v>
      </c>
      <c r="N1927" t="s">
        <v>2445</v>
      </c>
      <c r="O1927" t="s">
        <v>2446</v>
      </c>
      <c r="P1927" t="s">
        <v>1002</v>
      </c>
      <c r="Q1927" t="s">
        <v>5212</v>
      </c>
      <c r="R1927">
        <v>2015</v>
      </c>
      <c r="S1927" t="s">
        <v>5213</v>
      </c>
      <c r="T1927" t="s">
        <v>5213</v>
      </c>
      <c r="V1927" t="s">
        <v>1126</v>
      </c>
      <c r="W1927" t="s">
        <v>1127</v>
      </c>
      <c r="Y1927">
        <v>1</v>
      </c>
      <c r="Z1927" t="s">
        <v>1132</v>
      </c>
      <c r="AA1927">
        <v>13748</v>
      </c>
      <c r="AB1927">
        <v>0</v>
      </c>
      <c r="AD1927">
        <v>0</v>
      </c>
      <c r="AE1927">
        <v>0</v>
      </c>
      <c r="AG1927">
        <v>13748</v>
      </c>
    </row>
    <row r="1928" spans="1:33" hidden="1" x14ac:dyDescent="0.25">
      <c r="A1928" t="s">
        <v>1723</v>
      </c>
      <c r="B1928" t="s">
        <v>697</v>
      </c>
      <c r="C1928" t="s">
        <v>163</v>
      </c>
      <c r="D1928" t="s">
        <v>1117</v>
      </c>
      <c r="E1928">
        <v>2014</v>
      </c>
      <c r="F1928" t="s">
        <v>697</v>
      </c>
      <c r="G1928" t="s">
        <v>846</v>
      </c>
      <c r="H1928" t="s">
        <v>2445</v>
      </c>
      <c r="I1928" t="s">
        <v>2446</v>
      </c>
      <c r="J1928" t="s">
        <v>1120</v>
      </c>
      <c r="K1928" t="s">
        <v>1121</v>
      </c>
      <c r="L1928" t="s">
        <v>5199</v>
      </c>
      <c r="M1928" t="s">
        <v>847</v>
      </c>
      <c r="N1928" t="s">
        <v>2445</v>
      </c>
      <c r="O1928" t="s">
        <v>2446</v>
      </c>
      <c r="P1928" t="s">
        <v>1083</v>
      </c>
      <c r="Q1928" t="s">
        <v>5214</v>
      </c>
      <c r="R1928">
        <v>2015</v>
      </c>
      <c r="S1928" t="s">
        <v>5215</v>
      </c>
      <c r="T1928" t="s">
        <v>5215</v>
      </c>
      <c r="V1928" t="s">
        <v>1138</v>
      </c>
      <c r="W1928" t="s">
        <v>1127</v>
      </c>
      <c r="Y1928">
        <v>1</v>
      </c>
      <c r="Z1928" t="s">
        <v>1132</v>
      </c>
      <c r="AA1928">
        <v>40230</v>
      </c>
      <c r="AB1928">
        <v>406</v>
      </c>
      <c r="AD1928">
        <v>0</v>
      </c>
      <c r="AE1928">
        <v>0</v>
      </c>
      <c r="AF1928">
        <v>146647</v>
      </c>
      <c r="AG1928">
        <v>187283</v>
      </c>
    </row>
    <row r="1929" spans="1:33" hidden="1" x14ac:dyDescent="0.25">
      <c r="A1929" t="s">
        <v>1723</v>
      </c>
      <c r="B1929" t="s">
        <v>697</v>
      </c>
      <c r="C1929" t="s">
        <v>163</v>
      </c>
      <c r="D1929" t="s">
        <v>1117</v>
      </c>
      <c r="E1929">
        <v>2014</v>
      </c>
      <c r="F1929" t="s">
        <v>697</v>
      </c>
      <c r="G1929" t="s">
        <v>846</v>
      </c>
      <c r="H1929" t="s">
        <v>2445</v>
      </c>
      <c r="I1929" t="s">
        <v>2446</v>
      </c>
      <c r="J1929" t="s">
        <v>1120</v>
      </c>
      <c r="K1929" t="s">
        <v>1121</v>
      </c>
      <c r="L1929" t="s">
        <v>4289</v>
      </c>
      <c r="M1929" t="s">
        <v>697</v>
      </c>
      <c r="N1929" t="s">
        <v>2445</v>
      </c>
      <c r="O1929" t="s">
        <v>2446</v>
      </c>
      <c r="P1929" t="s">
        <v>1002</v>
      </c>
      <c r="Q1929" t="s">
        <v>5216</v>
      </c>
      <c r="R1929">
        <v>2015</v>
      </c>
      <c r="S1929" t="s">
        <v>5217</v>
      </c>
      <c r="T1929" t="s">
        <v>5217</v>
      </c>
      <c r="U1929">
        <v>5.69</v>
      </c>
      <c r="V1929" t="s">
        <v>1126</v>
      </c>
      <c r="W1929" t="s">
        <v>1127</v>
      </c>
      <c r="Y1929">
        <v>1</v>
      </c>
      <c r="Z1929" t="s">
        <v>1132</v>
      </c>
      <c r="AA1929">
        <v>28139</v>
      </c>
      <c r="AB1929">
        <v>284</v>
      </c>
      <c r="AD1929">
        <v>0</v>
      </c>
      <c r="AE1929">
        <v>0</v>
      </c>
      <c r="AF1929">
        <v>461912</v>
      </c>
      <c r="AG1929">
        <v>490335</v>
      </c>
    </row>
    <row r="1930" spans="1:33" hidden="1" x14ac:dyDescent="0.25">
      <c r="A1930" t="s">
        <v>1723</v>
      </c>
      <c r="B1930" t="s">
        <v>697</v>
      </c>
      <c r="C1930" t="s">
        <v>163</v>
      </c>
      <c r="D1930" t="s">
        <v>1117</v>
      </c>
      <c r="E1930">
        <v>2014</v>
      </c>
      <c r="F1930" t="s">
        <v>697</v>
      </c>
      <c r="G1930" t="s">
        <v>846</v>
      </c>
      <c r="H1930" t="s">
        <v>2445</v>
      </c>
      <c r="I1930" t="s">
        <v>2446</v>
      </c>
      <c r="J1930" t="s">
        <v>1120</v>
      </c>
      <c r="K1930" t="s">
        <v>1121</v>
      </c>
      <c r="L1930" t="s">
        <v>4289</v>
      </c>
      <c r="M1930" t="s">
        <v>697</v>
      </c>
      <c r="N1930" t="s">
        <v>2445</v>
      </c>
      <c r="O1930" t="s">
        <v>2446</v>
      </c>
      <c r="P1930" t="s">
        <v>1002</v>
      </c>
      <c r="Q1930" t="s">
        <v>5218</v>
      </c>
      <c r="R1930">
        <v>2015</v>
      </c>
      <c r="S1930" t="s">
        <v>5217</v>
      </c>
      <c r="T1930" t="s">
        <v>5217</v>
      </c>
      <c r="U1930">
        <v>5.69</v>
      </c>
      <c r="V1930" t="s">
        <v>1126</v>
      </c>
      <c r="W1930" t="s">
        <v>1127</v>
      </c>
      <c r="Y1930">
        <v>1</v>
      </c>
      <c r="Z1930" t="s">
        <v>1132</v>
      </c>
      <c r="AA1930">
        <v>22080</v>
      </c>
      <c r="AB1930">
        <v>0</v>
      </c>
      <c r="AD1930">
        <v>0</v>
      </c>
      <c r="AE1930">
        <v>0</v>
      </c>
      <c r="AF1930">
        <v>358832</v>
      </c>
      <c r="AG1930">
        <v>380912</v>
      </c>
    </row>
    <row r="1931" spans="1:33" hidden="1" x14ac:dyDescent="0.25">
      <c r="A1931" t="s">
        <v>1723</v>
      </c>
      <c r="B1931" t="s">
        <v>697</v>
      </c>
      <c r="C1931" t="s">
        <v>163</v>
      </c>
      <c r="D1931" t="s">
        <v>1117</v>
      </c>
      <c r="E1931">
        <v>2014</v>
      </c>
      <c r="F1931" t="s">
        <v>697</v>
      </c>
      <c r="G1931" t="s">
        <v>846</v>
      </c>
      <c r="H1931" t="s">
        <v>2445</v>
      </c>
      <c r="I1931" t="s">
        <v>2446</v>
      </c>
      <c r="J1931" t="s">
        <v>1120</v>
      </c>
      <c r="K1931" t="s">
        <v>1121</v>
      </c>
      <c r="L1931" t="s">
        <v>4289</v>
      </c>
      <c r="M1931" t="s">
        <v>697</v>
      </c>
      <c r="N1931" t="s">
        <v>2445</v>
      </c>
      <c r="O1931" t="s">
        <v>2446</v>
      </c>
      <c r="P1931" t="s">
        <v>1002</v>
      </c>
      <c r="Q1931" t="s">
        <v>5219</v>
      </c>
      <c r="R1931">
        <v>2015</v>
      </c>
      <c r="S1931" t="s">
        <v>5220</v>
      </c>
      <c r="T1931" t="s">
        <v>5220</v>
      </c>
      <c r="U1931">
        <v>4.96</v>
      </c>
      <c r="V1931" t="s">
        <v>1126</v>
      </c>
      <c r="W1931" t="s">
        <v>1127</v>
      </c>
      <c r="Y1931">
        <v>1</v>
      </c>
      <c r="Z1931" t="s">
        <v>1132</v>
      </c>
      <c r="AA1931">
        <v>28333</v>
      </c>
      <c r="AB1931">
        <v>0</v>
      </c>
      <c r="AD1931">
        <v>0</v>
      </c>
      <c r="AE1931">
        <v>0</v>
      </c>
      <c r="AF1931">
        <v>296802</v>
      </c>
      <c r="AG1931">
        <v>325135</v>
      </c>
    </row>
    <row r="1932" spans="1:33" hidden="1" x14ac:dyDescent="0.25">
      <c r="A1932" t="s">
        <v>1723</v>
      </c>
      <c r="B1932" t="s">
        <v>697</v>
      </c>
      <c r="C1932" t="s">
        <v>163</v>
      </c>
      <c r="D1932" t="s">
        <v>1117</v>
      </c>
      <c r="E1932">
        <v>2014</v>
      </c>
      <c r="F1932" t="s">
        <v>697</v>
      </c>
      <c r="G1932" t="s">
        <v>846</v>
      </c>
      <c r="H1932" t="s">
        <v>2445</v>
      </c>
      <c r="I1932" t="s">
        <v>2446</v>
      </c>
      <c r="J1932" t="s">
        <v>1120</v>
      </c>
      <c r="K1932" t="s">
        <v>1121</v>
      </c>
      <c r="L1932" t="s">
        <v>4289</v>
      </c>
      <c r="M1932" t="s">
        <v>697</v>
      </c>
      <c r="N1932" t="s">
        <v>2445</v>
      </c>
      <c r="O1932" t="s">
        <v>2446</v>
      </c>
      <c r="P1932" t="s">
        <v>1002</v>
      </c>
      <c r="Q1932" t="s">
        <v>5221</v>
      </c>
      <c r="R1932">
        <v>2015</v>
      </c>
      <c r="S1932" t="s">
        <v>5220</v>
      </c>
      <c r="T1932" t="s">
        <v>5220</v>
      </c>
      <c r="U1932">
        <v>4.96</v>
      </c>
      <c r="V1932" t="s">
        <v>1126</v>
      </c>
      <c r="W1932" t="s">
        <v>1127</v>
      </c>
      <c r="Y1932">
        <v>1</v>
      </c>
      <c r="Z1932" t="s">
        <v>1132</v>
      </c>
      <c r="AA1932">
        <v>25400</v>
      </c>
      <c r="AB1932">
        <v>0</v>
      </c>
      <c r="AD1932">
        <v>0</v>
      </c>
      <c r="AE1932">
        <v>0</v>
      </c>
      <c r="AF1932">
        <v>266073</v>
      </c>
      <c r="AG1932">
        <v>291473</v>
      </c>
    </row>
    <row r="1933" spans="1:33" hidden="1" x14ac:dyDescent="0.25">
      <c r="A1933" t="s">
        <v>1723</v>
      </c>
      <c r="B1933" t="s">
        <v>697</v>
      </c>
      <c r="C1933" t="s">
        <v>163</v>
      </c>
      <c r="D1933" t="s">
        <v>1117</v>
      </c>
      <c r="E1933">
        <v>2014</v>
      </c>
      <c r="F1933" t="s">
        <v>697</v>
      </c>
      <c r="G1933" t="s">
        <v>846</v>
      </c>
      <c r="H1933" t="s">
        <v>2445</v>
      </c>
      <c r="I1933" t="s">
        <v>2446</v>
      </c>
      <c r="J1933" t="s">
        <v>1120</v>
      </c>
      <c r="K1933" t="s">
        <v>1121</v>
      </c>
      <c r="L1933" t="s">
        <v>4289</v>
      </c>
      <c r="M1933" t="s">
        <v>697</v>
      </c>
      <c r="N1933" t="s">
        <v>2445</v>
      </c>
      <c r="O1933" t="s">
        <v>2446</v>
      </c>
      <c r="P1933" t="s">
        <v>1002</v>
      </c>
      <c r="Q1933" t="s">
        <v>5222</v>
      </c>
      <c r="R1933">
        <v>2015</v>
      </c>
      <c r="S1933" t="s">
        <v>5220</v>
      </c>
      <c r="T1933" t="s">
        <v>5220</v>
      </c>
      <c r="U1933">
        <v>5</v>
      </c>
      <c r="V1933" t="s">
        <v>1126</v>
      </c>
      <c r="W1933" t="s">
        <v>1127</v>
      </c>
      <c r="Y1933">
        <v>1</v>
      </c>
      <c r="Z1933" t="s">
        <v>1132</v>
      </c>
      <c r="AA1933">
        <v>26539</v>
      </c>
      <c r="AB1933">
        <v>0</v>
      </c>
      <c r="AD1933">
        <v>0</v>
      </c>
      <c r="AE1933">
        <v>0</v>
      </c>
      <c r="AF1933">
        <v>277990</v>
      </c>
      <c r="AG1933">
        <v>304529</v>
      </c>
    </row>
    <row r="1934" spans="1:33" hidden="1" x14ac:dyDescent="0.25">
      <c r="A1934" t="s">
        <v>1723</v>
      </c>
      <c r="B1934" t="s">
        <v>697</v>
      </c>
      <c r="C1934" t="s">
        <v>163</v>
      </c>
      <c r="D1934" t="s">
        <v>1117</v>
      </c>
      <c r="E1934">
        <v>2014</v>
      </c>
      <c r="F1934" t="s">
        <v>697</v>
      </c>
      <c r="G1934" t="s">
        <v>846</v>
      </c>
      <c r="H1934" t="s">
        <v>2445</v>
      </c>
      <c r="I1934" t="s">
        <v>2446</v>
      </c>
      <c r="J1934" t="s">
        <v>1120</v>
      </c>
      <c r="K1934" t="s">
        <v>1121</v>
      </c>
      <c r="L1934" t="s">
        <v>4289</v>
      </c>
      <c r="M1934" t="s">
        <v>697</v>
      </c>
      <c r="N1934" t="s">
        <v>2445</v>
      </c>
      <c r="O1934" t="s">
        <v>2446</v>
      </c>
      <c r="P1934" t="s">
        <v>1002</v>
      </c>
      <c r="Q1934" t="s">
        <v>5223</v>
      </c>
      <c r="R1934">
        <v>2015</v>
      </c>
      <c r="S1934" t="s">
        <v>2179</v>
      </c>
      <c r="T1934" t="s">
        <v>5220</v>
      </c>
      <c r="U1934">
        <v>5</v>
      </c>
      <c r="V1934" t="s">
        <v>1126</v>
      </c>
      <c r="W1934" t="s">
        <v>1127</v>
      </c>
      <c r="Y1934">
        <v>1</v>
      </c>
      <c r="Z1934" t="s">
        <v>1132</v>
      </c>
      <c r="AA1934">
        <v>16026</v>
      </c>
      <c r="AB1934">
        <v>81</v>
      </c>
      <c r="AD1934">
        <v>0</v>
      </c>
      <c r="AE1934">
        <v>0</v>
      </c>
      <c r="AF1934">
        <v>168719</v>
      </c>
      <c r="AG1934">
        <v>184826</v>
      </c>
    </row>
    <row r="1935" spans="1:33" hidden="1" x14ac:dyDescent="0.25">
      <c r="A1935" t="s">
        <v>1723</v>
      </c>
      <c r="B1935" t="s">
        <v>697</v>
      </c>
      <c r="C1935" t="s">
        <v>163</v>
      </c>
      <c r="D1935" t="s">
        <v>1117</v>
      </c>
      <c r="E1935">
        <v>2014</v>
      </c>
      <c r="F1935" t="s">
        <v>697</v>
      </c>
      <c r="G1935" t="s">
        <v>846</v>
      </c>
      <c r="H1935" t="s">
        <v>2445</v>
      </c>
      <c r="I1935" t="s">
        <v>2446</v>
      </c>
      <c r="J1935" t="s">
        <v>1120</v>
      </c>
      <c r="K1935" t="s">
        <v>1121</v>
      </c>
      <c r="L1935" t="s">
        <v>4289</v>
      </c>
      <c r="M1935" t="s">
        <v>697</v>
      </c>
      <c r="N1935" t="s">
        <v>2445</v>
      </c>
      <c r="O1935" t="s">
        <v>2446</v>
      </c>
      <c r="P1935" t="s">
        <v>1002</v>
      </c>
      <c r="Q1935" t="s">
        <v>5224</v>
      </c>
      <c r="R1935">
        <v>2015</v>
      </c>
      <c r="S1935" t="s">
        <v>5225</v>
      </c>
      <c r="T1935" t="s">
        <v>5225</v>
      </c>
      <c r="U1935">
        <v>5.58</v>
      </c>
      <c r="V1935" t="s">
        <v>1126</v>
      </c>
      <c r="W1935" t="s">
        <v>1127</v>
      </c>
      <c r="Y1935">
        <v>1</v>
      </c>
      <c r="Z1935" t="s">
        <v>1132</v>
      </c>
      <c r="AA1935">
        <v>50388</v>
      </c>
      <c r="AB1935">
        <v>253</v>
      </c>
      <c r="AD1935">
        <v>0</v>
      </c>
      <c r="AE1935">
        <v>0</v>
      </c>
      <c r="AF1935">
        <v>580699</v>
      </c>
      <c r="AG1935">
        <v>631340</v>
      </c>
    </row>
    <row r="1936" spans="1:33" hidden="1" x14ac:dyDescent="0.25">
      <c r="A1936" t="s">
        <v>1723</v>
      </c>
      <c r="B1936" t="s">
        <v>697</v>
      </c>
      <c r="C1936" t="s">
        <v>163</v>
      </c>
      <c r="D1936" t="s">
        <v>1117</v>
      </c>
      <c r="E1936">
        <v>2014</v>
      </c>
      <c r="F1936" t="s">
        <v>697</v>
      </c>
      <c r="G1936" t="s">
        <v>846</v>
      </c>
      <c r="H1936" t="s">
        <v>2445</v>
      </c>
      <c r="I1936" t="s">
        <v>2446</v>
      </c>
      <c r="J1936" t="s">
        <v>1120</v>
      </c>
      <c r="K1936" t="s">
        <v>1121</v>
      </c>
      <c r="L1936" t="s">
        <v>4289</v>
      </c>
      <c r="M1936" t="s">
        <v>697</v>
      </c>
      <c r="N1936" t="s">
        <v>2445</v>
      </c>
      <c r="O1936" t="s">
        <v>2446</v>
      </c>
      <c r="P1936" t="s">
        <v>1002</v>
      </c>
      <c r="Q1936" t="s">
        <v>5226</v>
      </c>
      <c r="R1936">
        <v>2015</v>
      </c>
      <c r="S1936" t="s">
        <v>5225</v>
      </c>
      <c r="T1936" t="s">
        <v>5225</v>
      </c>
      <c r="U1936">
        <v>5.58</v>
      </c>
      <c r="V1936" t="s">
        <v>1126</v>
      </c>
      <c r="W1936" t="s">
        <v>1127</v>
      </c>
      <c r="Y1936">
        <v>1</v>
      </c>
      <c r="Z1936" t="s">
        <v>1132</v>
      </c>
      <c r="AA1936">
        <v>54944</v>
      </c>
      <c r="AB1936">
        <v>276</v>
      </c>
      <c r="AD1936">
        <v>0</v>
      </c>
      <c r="AE1936">
        <v>0</v>
      </c>
      <c r="AF1936">
        <v>633212</v>
      </c>
      <c r="AG1936">
        <v>688432</v>
      </c>
    </row>
    <row r="1937" spans="1:33" hidden="1" x14ac:dyDescent="0.25">
      <c r="A1937" t="s">
        <v>1723</v>
      </c>
      <c r="B1937" t="s">
        <v>697</v>
      </c>
      <c r="C1937" t="s">
        <v>163</v>
      </c>
      <c r="D1937" t="s">
        <v>1117</v>
      </c>
      <c r="E1937">
        <v>2014</v>
      </c>
      <c r="F1937" t="s">
        <v>697</v>
      </c>
      <c r="G1937" t="s">
        <v>846</v>
      </c>
      <c r="H1937" t="s">
        <v>2445</v>
      </c>
      <c r="I1937" t="s">
        <v>2446</v>
      </c>
      <c r="J1937" t="s">
        <v>1120</v>
      </c>
      <c r="K1937" t="s">
        <v>1121</v>
      </c>
      <c r="L1937" t="s">
        <v>4289</v>
      </c>
      <c r="M1937" t="s">
        <v>697</v>
      </c>
      <c r="N1937" t="s">
        <v>2445</v>
      </c>
      <c r="O1937" t="s">
        <v>2446</v>
      </c>
      <c r="P1937" t="s">
        <v>1002</v>
      </c>
      <c r="Q1937" t="s">
        <v>5227</v>
      </c>
      <c r="R1937">
        <v>2015</v>
      </c>
      <c r="S1937" t="s">
        <v>5225</v>
      </c>
      <c r="T1937" t="s">
        <v>5225</v>
      </c>
      <c r="U1937">
        <v>5.58</v>
      </c>
      <c r="V1937" t="s">
        <v>1126</v>
      </c>
      <c r="W1937" t="s">
        <v>1127</v>
      </c>
      <c r="Y1937">
        <v>1</v>
      </c>
      <c r="Z1937" t="s">
        <v>1132</v>
      </c>
      <c r="AA1937">
        <v>56119</v>
      </c>
      <c r="AB1937">
        <v>424</v>
      </c>
      <c r="AD1937">
        <v>0</v>
      </c>
      <c r="AE1937">
        <v>0</v>
      </c>
      <c r="AF1937">
        <v>648381</v>
      </c>
      <c r="AG1937">
        <v>704924</v>
      </c>
    </row>
    <row r="1938" spans="1:33" hidden="1" x14ac:dyDescent="0.25">
      <c r="A1938" t="s">
        <v>1723</v>
      </c>
      <c r="B1938" t="s">
        <v>697</v>
      </c>
      <c r="C1938" t="s">
        <v>163</v>
      </c>
      <c r="D1938" t="s">
        <v>1117</v>
      </c>
      <c r="E1938">
        <v>2014</v>
      </c>
      <c r="F1938" t="s">
        <v>697</v>
      </c>
      <c r="G1938" t="s">
        <v>846</v>
      </c>
      <c r="H1938" t="s">
        <v>2445</v>
      </c>
      <c r="I1938" t="s">
        <v>2446</v>
      </c>
      <c r="J1938" t="s">
        <v>1120</v>
      </c>
      <c r="K1938" t="s">
        <v>1121</v>
      </c>
      <c r="L1938" t="s">
        <v>4289</v>
      </c>
      <c r="M1938" t="s">
        <v>697</v>
      </c>
      <c r="N1938" t="s">
        <v>2445</v>
      </c>
      <c r="O1938" t="s">
        <v>2446</v>
      </c>
      <c r="P1938" t="s">
        <v>1002</v>
      </c>
      <c r="Q1938" t="s">
        <v>5228</v>
      </c>
      <c r="R1938">
        <v>2015</v>
      </c>
      <c r="S1938" t="s">
        <v>5225</v>
      </c>
      <c r="T1938" t="s">
        <v>5225</v>
      </c>
      <c r="U1938">
        <v>5.58</v>
      </c>
      <c r="V1938" t="s">
        <v>1126</v>
      </c>
      <c r="W1938" t="s">
        <v>1127</v>
      </c>
      <c r="Y1938">
        <v>1</v>
      </c>
      <c r="Z1938" t="s">
        <v>1132</v>
      </c>
      <c r="AA1938">
        <v>38848</v>
      </c>
      <c r="AB1938">
        <v>97</v>
      </c>
      <c r="AD1938">
        <v>0</v>
      </c>
      <c r="AE1938">
        <v>0</v>
      </c>
      <c r="AF1938">
        <v>446586</v>
      </c>
      <c r="AG1938">
        <v>485531</v>
      </c>
    </row>
    <row r="1939" spans="1:33" hidden="1" x14ac:dyDescent="0.25">
      <c r="A1939" t="s">
        <v>1723</v>
      </c>
      <c r="B1939" t="s">
        <v>697</v>
      </c>
      <c r="C1939" t="s">
        <v>163</v>
      </c>
      <c r="D1939" t="s">
        <v>1117</v>
      </c>
      <c r="E1939">
        <v>2014</v>
      </c>
      <c r="F1939" t="s">
        <v>697</v>
      </c>
      <c r="G1939" t="s">
        <v>846</v>
      </c>
      <c r="H1939" t="s">
        <v>2445</v>
      </c>
      <c r="I1939" t="s">
        <v>2446</v>
      </c>
      <c r="J1939" t="s">
        <v>1120</v>
      </c>
      <c r="K1939" t="s">
        <v>1121</v>
      </c>
      <c r="L1939" t="s">
        <v>4289</v>
      </c>
      <c r="M1939" t="s">
        <v>697</v>
      </c>
      <c r="N1939" t="s">
        <v>2445</v>
      </c>
      <c r="O1939" t="s">
        <v>2446</v>
      </c>
      <c r="P1939" t="s">
        <v>1002</v>
      </c>
      <c r="Q1939" t="s">
        <v>5229</v>
      </c>
      <c r="R1939">
        <v>2015</v>
      </c>
      <c r="S1939" t="s">
        <v>2784</v>
      </c>
      <c r="T1939" t="s">
        <v>2784</v>
      </c>
      <c r="U1939">
        <v>5.65</v>
      </c>
      <c r="V1939" t="s">
        <v>1126</v>
      </c>
      <c r="W1939" t="s">
        <v>1127</v>
      </c>
      <c r="Y1939">
        <v>1</v>
      </c>
      <c r="Z1939" t="s">
        <v>1132</v>
      </c>
      <c r="AA1939">
        <v>72579</v>
      </c>
      <c r="AB1939">
        <v>548</v>
      </c>
      <c r="AD1939">
        <v>0</v>
      </c>
      <c r="AE1939">
        <v>0</v>
      </c>
      <c r="AG1939">
        <v>73127</v>
      </c>
    </row>
    <row r="1940" spans="1:33" hidden="1" x14ac:dyDescent="0.25">
      <c r="A1940" t="s">
        <v>1723</v>
      </c>
      <c r="B1940" t="s">
        <v>697</v>
      </c>
      <c r="C1940" t="s">
        <v>163</v>
      </c>
      <c r="D1940" t="s">
        <v>1117</v>
      </c>
      <c r="E1940">
        <v>2014</v>
      </c>
      <c r="F1940" t="s">
        <v>697</v>
      </c>
      <c r="G1940" t="s">
        <v>846</v>
      </c>
      <c r="H1940" t="s">
        <v>2445</v>
      </c>
      <c r="I1940" t="s">
        <v>2446</v>
      </c>
      <c r="J1940" t="s">
        <v>1120</v>
      </c>
      <c r="K1940" t="s">
        <v>1121</v>
      </c>
      <c r="L1940" t="s">
        <v>4289</v>
      </c>
      <c r="M1940" t="s">
        <v>697</v>
      </c>
      <c r="N1940" t="s">
        <v>2445</v>
      </c>
      <c r="O1940" t="s">
        <v>2446</v>
      </c>
      <c r="P1940" t="s">
        <v>1002</v>
      </c>
      <c r="Q1940" t="s">
        <v>5230</v>
      </c>
      <c r="R1940">
        <v>2015</v>
      </c>
      <c r="S1940" t="s">
        <v>5220</v>
      </c>
      <c r="T1940" t="s">
        <v>5220</v>
      </c>
      <c r="U1940">
        <v>4.96</v>
      </c>
      <c r="V1940" t="s">
        <v>1126</v>
      </c>
      <c r="W1940" t="s">
        <v>1127</v>
      </c>
      <c r="Y1940">
        <v>1</v>
      </c>
      <c r="Z1940" t="s">
        <v>1132</v>
      </c>
      <c r="AA1940">
        <v>53322</v>
      </c>
      <c r="AB1940">
        <v>0</v>
      </c>
      <c r="AD1940">
        <v>0</v>
      </c>
      <c r="AE1940">
        <v>0</v>
      </c>
      <c r="AF1940">
        <v>558570</v>
      </c>
      <c r="AG1940">
        <v>611892</v>
      </c>
    </row>
    <row r="1941" spans="1:33" hidden="1" x14ac:dyDescent="0.25">
      <c r="A1941" t="s">
        <v>1723</v>
      </c>
      <c r="B1941" t="s">
        <v>697</v>
      </c>
      <c r="C1941" t="s">
        <v>163</v>
      </c>
      <c r="D1941" t="s">
        <v>1117</v>
      </c>
      <c r="E1941">
        <v>2014</v>
      </c>
      <c r="F1941" t="s">
        <v>697</v>
      </c>
      <c r="G1941" t="s">
        <v>846</v>
      </c>
      <c r="H1941" t="s">
        <v>2445</v>
      </c>
      <c r="I1941" t="s">
        <v>2446</v>
      </c>
      <c r="J1941" t="s">
        <v>1120</v>
      </c>
      <c r="K1941" t="s">
        <v>1121</v>
      </c>
      <c r="L1941" t="s">
        <v>4289</v>
      </c>
      <c r="M1941" t="s">
        <v>697</v>
      </c>
      <c r="N1941" t="s">
        <v>2445</v>
      </c>
      <c r="O1941" t="s">
        <v>2446</v>
      </c>
      <c r="P1941" t="s">
        <v>1002</v>
      </c>
      <c r="Q1941" t="s">
        <v>5231</v>
      </c>
      <c r="R1941">
        <v>2015</v>
      </c>
      <c r="S1941" t="s">
        <v>5220</v>
      </c>
      <c r="T1941" t="s">
        <v>5220</v>
      </c>
      <c r="U1941">
        <v>4.96</v>
      </c>
      <c r="V1941" t="s">
        <v>1126</v>
      </c>
      <c r="W1941" t="s">
        <v>1127</v>
      </c>
      <c r="Y1941">
        <v>1</v>
      </c>
      <c r="Z1941" t="s">
        <v>1132</v>
      </c>
      <c r="AA1941">
        <v>50871</v>
      </c>
      <c r="AB1941">
        <v>127</v>
      </c>
      <c r="AD1941">
        <v>0</v>
      </c>
      <c r="AE1941">
        <v>0</v>
      </c>
      <c r="AF1941">
        <v>534230</v>
      </c>
      <c r="AG1941">
        <v>585228</v>
      </c>
    </row>
    <row r="1942" spans="1:33" hidden="1" x14ac:dyDescent="0.25">
      <c r="A1942" t="s">
        <v>1723</v>
      </c>
      <c r="B1942" t="s">
        <v>697</v>
      </c>
      <c r="C1942" t="s">
        <v>163</v>
      </c>
      <c r="D1942" t="s">
        <v>1117</v>
      </c>
      <c r="E1942">
        <v>2015</v>
      </c>
      <c r="F1942" t="s">
        <v>694</v>
      </c>
      <c r="G1942" t="s">
        <v>846</v>
      </c>
      <c r="H1942" t="s">
        <v>2445</v>
      </c>
      <c r="I1942" t="s">
        <v>2446</v>
      </c>
      <c r="J1942" t="s">
        <v>1120</v>
      </c>
      <c r="K1942" t="s">
        <v>1121</v>
      </c>
      <c r="L1942" t="s">
        <v>4289</v>
      </c>
      <c r="M1942" t="s">
        <v>694</v>
      </c>
      <c r="N1942" t="s">
        <v>2445</v>
      </c>
      <c r="O1942" t="s">
        <v>2446</v>
      </c>
      <c r="P1942" t="s">
        <v>1002</v>
      </c>
      <c r="Q1942" t="s">
        <v>5232</v>
      </c>
      <c r="R1942">
        <v>2016</v>
      </c>
      <c r="S1942" t="s">
        <v>5233</v>
      </c>
      <c r="T1942" t="s">
        <v>5233</v>
      </c>
      <c r="V1942" t="s">
        <v>1126</v>
      </c>
      <c r="W1942" t="s">
        <v>1127</v>
      </c>
      <c r="Y1942">
        <v>1</v>
      </c>
      <c r="Z1942" t="s">
        <v>1132</v>
      </c>
      <c r="AA1942">
        <v>35702</v>
      </c>
      <c r="AB1942">
        <v>179</v>
      </c>
      <c r="AD1942">
        <v>0</v>
      </c>
      <c r="AE1942">
        <v>0</v>
      </c>
      <c r="AF1942">
        <v>1172</v>
      </c>
      <c r="AG1942">
        <v>37053</v>
      </c>
    </row>
    <row r="1943" spans="1:33" hidden="1" x14ac:dyDescent="0.25">
      <c r="A1943" t="s">
        <v>1723</v>
      </c>
      <c r="B1943" t="s">
        <v>697</v>
      </c>
      <c r="C1943" t="s">
        <v>163</v>
      </c>
      <c r="D1943" t="s">
        <v>1117</v>
      </c>
      <c r="E1943">
        <v>2015</v>
      </c>
      <c r="F1943" t="s">
        <v>694</v>
      </c>
      <c r="G1943" t="s">
        <v>846</v>
      </c>
      <c r="H1943" t="s">
        <v>2445</v>
      </c>
      <c r="I1943" t="s">
        <v>2446</v>
      </c>
      <c r="J1943" t="s">
        <v>1120</v>
      </c>
      <c r="K1943" t="s">
        <v>1121</v>
      </c>
      <c r="L1943" t="s">
        <v>4289</v>
      </c>
      <c r="M1943" t="s">
        <v>694</v>
      </c>
      <c r="N1943" t="s">
        <v>2445</v>
      </c>
      <c r="O1943" t="s">
        <v>2446</v>
      </c>
      <c r="P1943" t="s">
        <v>1002</v>
      </c>
      <c r="Q1943" t="s">
        <v>5234</v>
      </c>
      <c r="R1943">
        <v>2016</v>
      </c>
      <c r="S1943" t="s">
        <v>5233</v>
      </c>
      <c r="T1943" t="s">
        <v>5233</v>
      </c>
      <c r="V1943" t="s">
        <v>1126</v>
      </c>
      <c r="W1943" t="s">
        <v>1127</v>
      </c>
      <c r="Y1943">
        <v>1</v>
      </c>
      <c r="Z1943" t="s">
        <v>1132</v>
      </c>
      <c r="AA1943">
        <v>30146</v>
      </c>
      <c r="AB1943">
        <v>0</v>
      </c>
      <c r="AD1943">
        <v>0</v>
      </c>
      <c r="AE1943">
        <v>0</v>
      </c>
      <c r="AF1943">
        <v>989</v>
      </c>
      <c r="AG1943">
        <v>31135</v>
      </c>
    </row>
    <row r="1944" spans="1:33" hidden="1" x14ac:dyDescent="0.25">
      <c r="A1944" t="s">
        <v>1723</v>
      </c>
      <c r="B1944" t="s">
        <v>697</v>
      </c>
      <c r="C1944" t="s">
        <v>163</v>
      </c>
      <c r="D1944" t="s">
        <v>1117</v>
      </c>
      <c r="E1944">
        <v>2015</v>
      </c>
      <c r="F1944" t="s">
        <v>697</v>
      </c>
      <c r="G1944" t="s">
        <v>846</v>
      </c>
      <c r="H1944" t="s">
        <v>2445</v>
      </c>
      <c r="I1944" t="s">
        <v>2446</v>
      </c>
      <c r="J1944" t="s">
        <v>1120</v>
      </c>
      <c r="K1944" t="s">
        <v>1121</v>
      </c>
      <c r="L1944" t="s">
        <v>5199</v>
      </c>
      <c r="M1944" t="s">
        <v>847</v>
      </c>
      <c r="N1944" t="s">
        <v>2445</v>
      </c>
      <c r="O1944" t="s">
        <v>2446</v>
      </c>
      <c r="P1944" t="s">
        <v>1083</v>
      </c>
      <c r="Q1944" t="s">
        <v>5235</v>
      </c>
      <c r="R1944">
        <v>2016</v>
      </c>
      <c r="S1944" t="s">
        <v>3012</v>
      </c>
      <c r="T1944" t="s">
        <v>3012</v>
      </c>
      <c r="U1944">
        <v>6.26</v>
      </c>
      <c r="V1944" t="s">
        <v>1138</v>
      </c>
      <c r="W1944" t="s">
        <v>1127</v>
      </c>
      <c r="Y1944">
        <v>1</v>
      </c>
      <c r="Z1944" t="s">
        <v>1132</v>
      </c>
      <c r="AA1944">
        <v>40221</v>
      </c>
      <c r="AB1944">
        <v>0</v>
      </c>
      <c r="AD1944">
        <v>0</v>
      </c>
      <c r="AE1944">
        <v>0</v>
      </c>
      <c r="AF1944">
        <v>255630</v>
      </c>
      <c r="AG1944">
        <v>295851</v>
      </c>
    </row>
    <row r="1945" spans="1:33" hidden="1" x14ac:dyDescent="0.25">
      <c r="A1945" t="s">
        <v>1723</v>
      </c>
      <c r="B1945" t="s">
        <v>697</v>
      </c>
      <c r="C1945" t="s">
        <v>163</v>
      </c>
      <c r="D1945" t="s">
        <v>1117</v>
      </c>
      <c r="E1945">
        <v>2015</v>
      </c>
      <c r="F1945" t="s">
        <v>697</v>
      </c>
      <c r="G1945" t="s">
        <v>846</v>
      </c>
      <c r="H1945" t="s">
        <v>2445</v>
      </c>
      <c r="I1945" t="s">
        <v>2446</v>
      </c>
      <c r="J1945" t="s">
        <v>1120</v>
      </c>
      <c r="K1945" t="s">
        <v>1121</v>
      </c>
      <c r="L1945" t="s">
        <v>4289</v>
      </c>
      <c r="M1945" t="s">
        <v>697</v>
      </c>
      <c r="N1945" t="s">
        <v>2445</v>
      </c>
      <c r="O1945" t="s">
        <v>2446</v>
      </c>
      <c r="P1945" t="s">
        <v>1002</v>
      </c>
      <c r="Q1945" t="s">
        <v>5236</v>
      </c>
      <c r="R1945">
        <v>2016</v>
      </c>
      <c r="S1945" t="s">
        <v>2190</v>
      </c>
      <c r="T1945" t="s">
        <v>2190</v>
      </c>
      <c r="U1945">
        <v>4.5</v>
      </c>
      <c r="V1945" t="s">
        <v>1126</v>
      </c>
      <c r="W1945" t="s">
        <v>1127</v>
      </c>
      <c r="Y1945">
        <v>1</v>
      </c>
      <c r="Z1945" t="s">
        <v>1132</v>
      </c>
      <c r="AA1945">
        <v>28489</v>
      </c>
      <c r="AB1945">
        <v>143</v>
      </c>
      <c r="AD1945">
        <v>0</v>
      </c>
      <c r="AE1945">
        <v>0</v>
      </c>
      <c r="AF1945">
        <v>166328</v>
      </c>
      <c r="AG1945">
        <v>194960</v>
      </c>
    </row>
    <row r="1946" spans="1:33" hidden="1" x14ac:dyDescent="0.25">
      <c r="A1946" t="s">
        <v>1723</v>
      </c>
      <c r="B1946" t="s">
        <v>697</v>
      </c>
      <c r="C1946" t="s">
        <v>163</v>
      </c>
      <c r="D1946" t="s">
        <v>1117</v>
      </c>
      <c r="E1946">
        <v>2015</v>
      </c>
      <c r="F1946" t="s">
        <v>697</v>
      </c>
      <c r="G1946" t="s">
        <v>846</v>
      </c>
      <c r="H1946" t="s">
        <v>2445</v>
      </c>
      <c r="I1946" t="s">
        <v>2446</v>
      </c>
      <c r="J1946" t="s">
        <v>1120</v>
      </c>
      <c r="K1946" t="s">
        <v>1121</v>
      </c>
      <c r="L1946" t="s">
        <v>4289</v>
      </c>
      <c r="M1946" t="s">
        <v>697</v>
      </c>
      <c r="N1946" t="s">
        <v>2445</v>
      </c>
      <c r="O1946" t="s">
        <v>2446</v>
      </c>
      <c r="P1946" t="s">
        <v>1002</v>
      </c>
      <c r="Q1946" t="s">
        <v>5237</v>
      </c>
      <c r="R1946">
        <v>2016</v>
      </c>
      <c r="S1946" t="s">
        <v>2190</v>
      </c>
      <c r="T1946" t="s">
        <v>2190</v>
      </c>
      <c r="U1946">
        <v>4.5</v>
      </c>
      <c r="V1946" t="s">
        <v>1126</v>
      </c>
      <c r="W1946" t="s">
        <v>1127</v>
      </c>
      <c r="Y1946">
        <v>1</v>
      </c>
      <c r="Z1946" t="s">
        <v>1132</v>
      </c>
      <c r="AA1946">
        <v>22160</v>
      </c>
      <c r="AB1946">
        <v>0</v>
      </c>
      <c r="AD1946">
        <v>0</v>
      </c>
      <c r="AE1946">
        <v>0</v>
      </c>
      <c r="AF1946">
        <v>128733</v>
      </c>
      <c r="AG1946">
        <v>150893</v>
      </c>
    </row>
    <row r="1947" spans="1:33" hidden="1" x14ac:dyDescent="0.25">
      <c r="A1947" t="s">
        <v>1723</v>
      </c>
      <c r="B1947" t="s">
        <v>697</v>
      </c>
      <c r="C1947" t="s">
        <v>163</v>
      </c>
      <c r="D1947" t="s">
        <v>1117</v>
      </c>
      <c r="E1947">
        <v>2015</v>
      </c>
      <c r="F1947" t="s">
        <v>697</v>
      </c>
      <c r="G1947" t="s">
        <v>846</v>
      </c>
      <c r="H1947" t="s">
        <v>2445</v>
      </c>
      <c r="I1947" t="s">
        <v>2446</v>
      </c>
      <c r="J1947" t="s">
        <v>1120</v>
      </c>
      <c r="K1947" t="s">
        <v>1121</v>
      </c>
      <c r="L1947" t="s">
        <v>4289</v>
      </c>
      <c r="M1947" t="s">
        <v>697</v>
      </c>
      <c r="N1947" t="s">
        <v>2445</v>
      </c>
      <c r="O1947" t="s">
        <v>2446</v>
      </c>
      <c r="P1947" t="s">
        <v>1002</v>
      </c>
      <c r="Q1947" t="s">
        <v>5238</v>
      </c>
      <c r="R1947">
        <v>2016</v>
      </c>
      <c r="S1947" t="s">
        <v>2190</v>
      </c>
      <c r="T1947" t="s">
        <v>2190</v>
      </c>
      <c r="U1947">
        <v>4.5</v>
      </c>
      <c r="V1947" t="s">
        <v>1126</v>
      </c>
      <c r="W1947" t="s">
        <v>1127</v>
      </c>
      <c r="Y1947">
        <v>1</v>
      </c>
      <c r="Z1947" t="s">
        <v>1132</v>
      </c>
      <c r="AA1947">
        <v>50496</v>
      </c>
      <c r="AB1947">
        <v>127</v>
      </c>
      <c r="AD1947">
        <v>0</v>
      </c>
      <c r="AE1947">
        <v>0</v>
      </c>
      <c r="AF1947">
        <v>294080</v>
      </c>
      <c r="AG1947">
        <v>344703</v>
      </c>
    </row>
    <row r="1948" spans="1:33" hidden="1" x14ac:dyDescent="0.25">
      <c r="A1948" t="s">
        <v>1723</v>
      </c>
      <c r="B1948" t="s">
        <v>697</v>
      </c>
      <c r="C1948" t="s">
        <v>163</v>
      </c>
      <c r="D1948" t="s">
        <v>1117</v>
      </c>
      <c r="E1948">
        <v>2015</v>
      </c>
      <c r="F1948" t="s">
        <v>697</v>
      </c>
      <c r="G1948" t="s">
        <v>846</v>
      </c>
      <c r="H1948" t="s">
        <v>2445</v>
      </c>
      <c r="I1948" t="s">
        <v>2446</v>
      </c>
      <c r="J1948" t="s">
        <v>1120</v>
      </c>
      <c r="K1948" t="s">
        <v>1121</v>
      </c>
      <c r="L1948" t="s">
        <v>4289</v>
      </c>
      <c r="M1948" t="s">
        <v>697</v>
      </c>
      <c r="N1948" t="s">
        <v>2445</v>
      </c>
      <c r="O1948" t="s">
        <v>2446</v>
      </c>
      <c r="P1948" t="s">
        <v>1002</v>
      </c>
      <c r="Q1948" t="s">
        <v>5239</v>
      </c>
      <c r="R1948">
        <v>2016</v>
      </c>
      <c r="S1948" t="s">
        <v>5240</v>
      </c>
      <c r="T1948" t="s">
        <v>5240</v>
      </c>
      <c r="U1948">
        <v>5.49</v>
      </c>
      <c r="V1948" t="s">
        <v>1126</v>
      </c>
      <c r="W1948" t="s">
        <v>1127</v>
      </c>
      <c r="Y1948">
        <v>1</v>
      </c>
      <c r="Z1948" t="s">
        <v>1132</v>
      </c>
      <c r="AA1948">
        <v>50924</v>
      </c>
      <c r="AB1948">
        <v>385</v>
      </c>
      <c r="AD1948">
        <v>0</v>
      </c>
      <c r="AE1948">
        <v>0</v>
      </c>
      <c r="AF1948">
        <v>628422</v>
      </c>
      <c r="AG1948">
        <v>679731</v>
      </c>
    </row>
    <row r="1949" spans="1:33" hidden="1" x14ac:dyDescent="0.25">
      <c r="A1949" t="s">
        <v>1723</v>
      </c>
      <c r="B1949" t="s">
        <v>697</v>
      </c>
      <c r="C1949" t="s">
        <v>163</v>
      </c>
      <c r="D1949" t="s">
        <v>1117</v>
      </c>
      <c r="E1949">
        <v>2015</v>
      </c>
      <c r="F1949" t="s">
        <v>697</v>
      </c>
      <c r="G1949" t="s">
        <v>846</v>
      </c>
      <c r="H1949" t="s">
        <v>2445</v>
      </c>
      <c r="I1949" t="s">
        <v>2446</v>
      </c>
      <c r="J1949" t="s">
        <v>1120</v>
      </c>
      <c r="K1949" t="s">
        <v>1121</v>
      </c>
      <c r="L1949" t="s">
        <v>4289</v>
      </c>
      <c r="M1949" t="s">
        <v>697</v>
      </c>
      <c r="N1949" t="s">
        <v>2445</v>
      </c>
      <c r="O1949" t="s">
        <v>2446</v>
      </c>
      <c r="P1949" t="s">
        <v>1002</v>
      </c>
      <c r="Q1949" t="s">
        <v>5241</v>
      </c>
      <c r="R1949">
        <v>2016</v>
      </c>
      <c r="S1949" t="s">
        <v>5240</v>
      </c>
      <c r="T1949" t="s">
        <v>5240</v>
      </c>
      <c r="U1949">
        <v>5.49</v>
      </c>
      <c r="V1949" t="s">
        <v>1126</v>
      </c>
      <c r="W1949" t="s">
        <v>1127</v>
      </c>
      <c r="Y1949">
        <v>1</v>
      </c>
      <c r="Z1949" t="s">
        <v>1132</v>
      </c>
      <c r="AA1949">
        <v>50064</v>
      </c>
      <c r="AB1949">
        <v>125</v>
      </c>
      <c r="AD1949">
        <v>0</v>
      </c>
      <c r="AE1949">
        <v>0</v>
      </c>
      <c r="AF1949">
        <v>614705</v>
      </c>
      <c r="AG1949">
        <v>664894</v>
      </c>
    </row>
    <row r="1950" spans="1:33" hidden="1" x14ac:dyDescent="0.25">
      <c r="A1950" t="s">
        <v>1723</v>
      </c>
      <c r="B1950" t="s">
        <v>697</v>
      </c>
      <c r="C1950" t="s">
        <v>163</v>
      </c>
      <c r="D1950" t="s">
        <v>1117</v>
      </c>
      <c r="E1950">
        <v>2015</v>
      </c>
      <c r="F1950" t="s">
        <v>697</v>
      </c>
      <c r="G1950" t="s">
        <v>846</v>
      </c>
      <c r="H1950" t="s">
        <v>2445</v>
      </c>
      <c r="I1950" t="s">
        <v>2446</v>
      </c>
      <c r="J1950" t="s">
        <v>1120</v>
      </c>
      <c r="K1950" t="s">
        <v>1121</v>
      </c>
      <c r="L1950" t="s">
        <v>4289</v>
      </c>
      <c r="M1950" t="s">
        <v>697</v>
      </c>
      <c r="N1950" t="s">
        <v>2445</v>
      </c>
      <c r="O1950" t="s">
        <v>2446</v>
      </c>
      <c r="P1950" t="s">
        <v>1002</v>
      </c>
      <c r="Q1950" t="s">
        <v>5242</v>
      </c>
      <c r="R1950">
        <v>2016</v>
      </c>
      <c r="S1950" t="s">
        <v>5240</v>
      </c>
      <c r="T1950" t="s">
        <v>5240</v>
      </c>
      <c r="U1950">
        <v>5.49</v>
      </c>
      <c r="V1950" t="s">
        <v>1126</v>
      </c>
      <c r="W1950" t="s">
        <v>1127</v>
      </c>
      <c r="Y1950">
        <v>1</v>
      </c>
      <c r="Z1950" t="s">
        <v>1132</v>
      </c>
      <c r="AA1950">
        <v>50132</v>
      </c>
      <c r="AB1950">
        <v>0</v>
      </c>
      <c r="AD1950">
        <v>0</v>
      </c>
      <c r="AE1950">
        <v>0</v>
      </c>
      <c r="AF1950">
        <v>614007</v>
      </c>
      <c r="AG1950">
        <v>664139</v>
      </c>
    </row>
    <row r="1951" spans="1:33" hidden="1" x14ac:dyDescent="0.25">
      <c r="A1951" t="s">
        <v>1723</v>
      </c>
      <c r="B1951" t="s">
        <v>697</v>
      </c>
      <c r="C1951" t="s">
        <v>163</v>
      </c>
      <c r="D1951" t="s">
        <v>1117</v>
      </c>
      <c r="E1951">
        <v>2015</v>
      </c>
      <c r="F1951" t="s">
        <v>697</v>
      </c>
      <c r="G1951" t="s">
        <v>846</v>
      </c>
      <c r="H1951" t="s">
        <v>2445</v>
      </c>
      <c r="I1951" t="s">
        <v>2446</v>
      </c>
      <c r="J1951" t="s">
        <v>1120</v>
      </c>
      <c r="K1951" t="s">
        <v>1121</v>
      </c>
      <c r="L1951" t="s">
        <v>4289</v>
      </c>
      <c r="M1951" t="s">
        <v>697</v>
      </c>
      <c r="N1951" t="s">
        <v>2445</v>
      </c>
      <c r="O1951" t="s">
        <v>2446</v>
      </c>
      <c r="P1951" t="s">
        <v>1002</v>
      </c>
      <c r="Q1951" t="s">
        <v>5243</v>
      </c>
      <c r="R1951">
        <v>2016</v>
      </c>
      <c r="S1951" t="s">
        <v>2190</v>
      </c>
      <c r="T1951" t="s">
        <v>2190</v>
      </c>
      <c r="U1951">
        <v>5.61</v>
      </c>
      <c r="V1951" t="s">
        <v>1126</v>
      </c>
      <c r="W1951" t="s">
        <v>1127</v>
      </c>
      <c r="Y1951">
        <v>1</v>
      </c>
      <c r="Z1951" t="s">
        <v>1132</v>
      </c>
      <c r="AA1951">
        <v>50436</v>
      </c>
      <c r="AB1951">
        <v>0</v>
      </c>
      <c r="AD1951">
        <v>0</v>
      </c>
      <c r="AE1951">
        <v>0</v>
      </c>
      <c r="AF1951">
        <v>680763</v>
      </c>
      <c r="AG1951">
        <v>731199</v>
      </c>
    </row>
    <row r="1952" spans="1:33" hidden="1" x14ac:dyDescent="0.25">
      <c r="A1952" t="s">
        <v>1723</v>
      </c>
      <c r="B1952" t="s">
        <v>697</v>
      </c>
      <c r="C1952" t="s">
        <v>163</v>
      </c>
      <c r="D1952" t="s">
        <v>1117</v>
      </c>
      <c r="E1952">
        <v>2015</v>
      </c>
      <c r="F1952" t="s">
        <v>697</v>
      </c>
      <c r="G1952" t="s">
        <v>846</v>
      </c>
      <c r="H1952" t="s">
        <v>2445</v>
      </c>
      <c r="I1952" t="s">
        <v>2446</v>
      </c>
      <c r="J1952" t="s">
        <v>1120</v>
      </c>
      <c r="K1952" t="s">
        <v>1121</v>
      </c>
      <c r="L1952" t="s">
        <v>4289</v>
      </c>
      <c r="M1952" t="s">
        <v>697</v>
      </c>
      <c r="N1952" t="s">
        <v>2445</v>
      </c>
      <c r="O1952" t="s">
        <v>2446</v>
      </c>
      <c r="P1952" t="s">
        <v>1002</v>
      </c>
      <c r="Q1952" t="s">
        <v>5244</v>
      </c>
      <c r="R1952">
        <v>2016</v>
      </c>
      <c r="S1952" t="s">
        <v>2190</v>
      </c>
      <c r="T1952" t="s">
        <v>2190</v>
      </c>
      <c r="U1952">
        <v>4.0999999999999996</v>
      </c>
      <c r="V1952" t="s">
        <v>1126</v>
      </c>
      <c r="W1952" t="s">
        <v>1127</v>
      </c>
      <c r="Y1952">
        <v>1</v>
      </c>
      <c r="Z1952" t="s">
        <v>1132</v>
      </c>
      <c r="AA1952">
        <v>50124</v>
      </c>
      <c r="AB1952">
        <v>126</v>
      </c>
      <c r="AD1952">
        <v>0</v>
      </c>
      <c r="AE1952">
        <v>0</v>
      </c>
      <c r="AG1952">
        <v>50250</v>
      </c>
    </row>
    <row r="1953" spans="1:33" hidden="1" x14ac:dyDescent="0.25">
      <c r="A1953" t="s">
        <v>1723</v>
      </c>
      <c r="B1953" t="s">
        <v>697</v>
      </c>
      <c r="C1953" t="s">
        <v>163</v>
      </c>
      <c r="D1953" t="s">
        <v>1117</v>
      </c>
      <c r="E1953">
        <v>2015</v>
      </c>
      <c r="F1953" t="s">
        <v>697</v>
      </c>
      <c r="G1953" t="s">
        <v>846</v>
      </c>
      <c r="H1953" t="s">
        <v>2445</v>
      </c>
      <c r="I1953" t="s">
        <v>2446</v>
      </c>
      <c r="J1953" t="s">
        <v>1120</v>
      </c>
      <c r="K1953" t="s">
        <v>1121</v>
      </c>
      <c r="L1953" t="s">
        <v>4289</v>
      </c>
      <c r="M1953" t="s">
        <v>697</v>
      </c>
      <c r="N1953" t="s">
        <v>2445</v>
      </c>
      <c r="O1953" t="s">
        <v>2446</v>
      </c>
      <c r="P1953" t="s">
        <v>1002</v>
      </c>
      <c r="Q1953" t="s">
        <v>5245</v>
      </c>
      <c r="R1953">
        <v>2016</v>
      </c>
      <c r="S1953" t="s">
        <v>2190</v>
      </c>
      <c r="T1953" t="s">
        <v>2190</v>
      </c>
      <c r="U1953">
        <v>5.53</v>
      </c>
      <c r="V1953" t="s">
        <v>1126</v>
      </c>
      <c r="W1953" t="s">
        <v>1127</v>
      </c>
      <c r="Y1953">
        <v>1</v>
      </c>
      <c r="Z1953" t="s">
        <v>1132</v>
      </c>
      <c r="AA1953">
        <v>50165</v>
      </c>
      <c r="AB1953">
        <v>126</v>
      </c>
      <c r="AD1953">
        <v>0</v>
      </c>
      <c r="AE1953">
        <v>0</v>
      </c>
      <c r="AF1953">
        <v>626823</v>
      </c>
      <c r="AG1953">
        <v>677114</v>
      </c>
    </row>
    <row r="1954" spans="1:33" hidden="1" x14ac:dyDescent="0.25">
      <c r="A1954" t="s">
        <v>1723</v>
      </c>
      <c r="B1954" t="s">
        <v>697</v>
      </c>
      <c r="C1954" t="s">
        <v>163</v>
      </c>
      <c r="D1954" t="s">
        <v>1117</v>
      </c>
      <c r="E1954">
        <v>2015</v>
      </c>
      <c r="F1954" t="s">
        <v>697</v>
      </c>
      <c r="G1954" t="s">
        <v>846</v>
      </c>
      <c r="H1954" t="s">
        <v>2445</v>
      </c>
      <c r="I1954" t="s">
        <v>2446</v>
      </c>
      <c r="J1954" t="s">
        <v>1120</v>
      </c>
      <c r="K1954" t="s">
        <v>1121</v>
      </c>
      <c r="L1954" t="s">
        <v>4289</v>
      </c>
      <c r="M1954" t="s">
        <v>697</v>
      </c>
      <c r="N1954" t="s">
        <v>2445</v>
      </c>
      <c r="O1954" t="s">
        <v>2446</v>
      </c>
      <c r="P1954" t="s">
        <v>1002</v>
      </c>
      <c r="Q1954" t="s">
        <v>5246</v>
      </c>
      <c r="R1954">
        <v>2016</v>
      </c>
      <c r="S1954" t="s">
        <v>2190</v>
      </c>
      <c r="T1954" t="s">
        <v>2190</v>
      </c>
      <c r="U1954">
        <v>4.0999999999999996</v>
      </c>
      <c r="V1954" t="s">
        <v>1126</v>
      </c>
      <c r="W1954" t="s">
        <v>1127</v>
      </c>
      <c r="Y1954">
        <v>1</v>
      </c>
      <c r="Z1954" t="s">
        <v>1132</v>
      </c>
      <c r="AA1954">
        <v>50107</v>
      </c>
      <c r="AB1954">
        <v>126</v>
      </c>
      <c r="AD1954">
        <v>0</v>
      </c>
      <c r="AE1954">
        <v>0</v>
      </c>
      <c r="AG1954">
        <v>50233</v>
      </c>
    </row>
    <row r="1955" spans="1:33" hidden="1" x14ac:dyDescent="0.25">
      <c r="A1955" t="s">
        <v>1723</v>
      </c>
      <c r="B1955" t="s">
        <v>697</v>
      </c>
      <c r="C1955" t="s">
        <v>163</v>
      </c>
      <c r="D1955" t="s">
        <v>1117</v>
      </c>
      <c r="E1955">
        <v>2015</v>
      </c>
      <c r="F1955" t="s">
        <v>697</v>
      </c>
      <c r="G1955" t="s">
        <v>846</v>
      </c>
      <c r="H1955" t="s">
        <v>2445</v>
      </c>
      <c r="I1955" t="s">
        <v>2446</v>
      </c>
      <c r="J1955" t="s">
        <v>1120</v>
      </c>
      <c r="K1955" t="s">
        <v>1121</v>
      </c>
      <c r="L1955" t="s">
        <v>4289</v>
      </c>
      <c r="M1955" t="s">
        <v>697</v>
      </c>
      <c r="N1955" t="s">
        <v>2445</v>
      </c>
      <c r="O1955" t="s">
        <v>2446</v>
      </c>
      <c r="P1955" t="s">
        <v>1002</v>
      </c>
      <c r="Q1955" t="s">
        <v>5247</v>
      </c>
      <c r="R1955">
        <v>2016</v>
      </c>
      <c r="S1955" t="s">
        <v>5240</v>
      </c>
      <c r="T1955" t="s">
        <v>5240</v>
      </c>
      <c r="U1955">
        <v>5.49</v>
      </c>
      <c r="V1955" t="s">
        <v>1126</v>
      </c>
      <c r="W1955" t="s">
        <v>1127</v>
      </c>
      <c r="Y1955">
        <v>1</v>
      </c>
      <c r="Z1955" t="s">
        <v>1132</v>
      </c>
      <c r="AA1955">
        <v>25442</v>
      </c>
      <c r="AB1955">
        <v>0</v>
      </c>
      <c r="AD1955">
        <v>0</v>
      </c>
      <c r="AE1955">
        <v>0</v>
      </c>
      <c r="AF1955">
        <v>280670</v>
      </c>
      <c r="AG1955">
        <v>306112</v>
      </c>
    </row>
    <row r="1956" spans="1:33" hidden="1" x14ac:dyDescent="0.25">
      <c r="A1956" t="s">
        <v>1723</v>
      </c>
      <c r="B1956" t="s">
        <v>697</v>
      </c>
      <c r="C1956" t="s">
        <v>163</v>
      </c>
      <c r="D1956" t="s">
        <v>1117</v>
      </c>
      <c r="E1956">
        <v>2015</v>
      </c>
      <c r="F1956" t="s">
        <v>697</v>
      </c>
      <c r="G1956" t="s">
        <v>846</v>
      </c>
      <c r="H1956" t="s">
        <v>2445</v>
      </c>
      <c r="I1956" t="s">
        <v>2446</v>
      </c>
      <c r="J1956" t="s">
        <v>1120</v>
      </c>
      <c r="K1956" t="s">
        <v>1121</v>
      </c>
      <c r="L1956" t="s">
        <v>4289</v>
      </c>
      <c r="M1956" t="s">
        <v>697</v>
      </c>
      <c r="N1956" t="s">
        <v>2445</v>
      </c>
      <c r="O1956" t="s">
        <v>2446</v>
      </c>
      <c r="P1956" t="s">
        <v>1002</v>
      </c>
      <c r="Q1956" t="s">
        <v>5248</v>
      </c>
      <c r="R1956">
        <v>2016</v>
      </c>
      <c r="S1956" t="s">
        <v>5240</v>
      </c>
      <c r="T1956" t="s">
        <v>5240</v>
      </c>
      <c r="U1956">
        <v>5.49</v>
      </c>
      <c r="V1956" t="s">
        <v>1126</v>
      </c>
      <c r="W1956" t="s">
        <v>1127</v>
      </c>
      <c r="Y1956">
        <v>1</v>
      </c>
      <c r="Z1956" t="s">
        <v>1132</v>
      </c>
      <c r="AA1956">
        <v>24819</v>
      </c>
      <c r="AB1956">
        <v>125</v>
      </c>
      <c r="AD1956">
        <v>0</v>
      </c>
      <c r="AE1956">
        <v>0</v>
      </c>
      <c r="AF1956">
        <v>305509</v>
      </c>
      <c r="AG1956">
        <v>330453</v>
      </c>
    </row>
    <row r="1957" spans="1:33" hidden="1" x14ac:dyDescent="0.25">
      <c r="A1957" t="s">
        <v>1723</v>
      </c>
      <c r="B1957" t="s">
        <v>697</v>
      </c>
      <c r="C1957" t="s">
        <v>163</v>
      </c>
      <c r="D1957" t="s">
        <v>1117</v>
      </c>
      <c r="E1957">
        <v>2015</v>
      </c>
      <c r="F1957" t="s">
        <v>697</v>
      </c>
      <c r="G1957" t="s">
        <v>846</v>
      </c>
      <c r="H1957" t="s">
        <v>2445</v>
      </c>
      <c r="I1957" t="s">
        <v>2446</v>
      </c>
      <c r="J1957" t="s">
        <v>1120</v>
      </c>
      <c r="K1957" t="s">
        <v>1121</v>
      </c>
      <c r="L1957" t="s">
        <v>4289</v>
      </c>
      <c r="M1957" t="s">
        <v>697</v>
      </c>
      <c r="N1957" t="s">
        <v>2445</v>
      </c>
      <c r="O1957" t="s">
        <v>2446</v>
      </c>
      <c r="P1957" t="s">
        <v>1002</v>
      </c>
      <c r="Q1957" t="s">
        <v>5249</v>
      </c>
      <c r="R1957">
        <v>2016</v>
      </c>
      <c r="S1957" t="s">
        <v>5240</v>
      </c>
      <c r="T1957" t="s">
        <v>5240</v>
      </c>
      <c r="U1957">
        <v>5.49</v>
      </c>
      <c r="V1957" t="s">
        <v>1126</v>
      </c>
      <c r="W1957" t="s">
        <v>1127</v>
      </c>
      <c r="Y1957">
        <v>1</v>
      </c>
      <c r="Z1957" t="s">
        <v>1132</v>
      </c>
      <c r="AA1957">
        <v>25038</v>
      </c>
      <c r="AB1957">
        <v>0</v>
      </c>
      <c r="AD1957">
        <v>0</v>
      </c>
      <c r="AE1957">
        <v>0</v>
      </c>
      <c r="AF1957">
        <v>276214</v>
      </c>
      <c r="AG1957">
        <v>301252</v>
      </c>
    </row>
    <row r="1958" spans="1:33" hidden="1" x14ac:dyDescent="0.25">
      <c r="A1958" t="s">
        <v>1723</v>
      </c>
      <c r="B1958" t="s">
        <v>697</v>
      </c>
      <c r="C1958" t="s">
        <v>163</v>
      </c>
      <c r="D1958" t="s">
        <v>1117</v>
      </c>
      <c r="E1958">
        <v>2015</v>
      </c>
      <c r="F1958" t="s">
        <v>697</v>
      </c>
      <c r="G1958" t="s">
        <v>846</v>
      </c>
      <c r="H1958" t="s">
        <v>2445</v>
      </c>
      <c r="I1958" t="s">
        <v>2446</v>
      </c>
      <c r="J1958" t="s">
        <v>1120</v>
      </c>
      <c r="K1958" t="s">
        <v>1121</v>
      </c>
      <c r="L1958" t="s">
        <v>4289</v>
      </c>
      <c r="M1958" t="s">
        <v>697</v>
      </c>
      <c r="N1958" t="s">
        <v>2445</v>
      </c>
      <c r="O1958" t="s">
        <v>2446</v>
      </c>
      <c r="P1958" t="s">
        <v>1002</v>
      </c>
      <c r="Q1958" t="s">
        <v>5250</v>
      </c>
      <c r="R1958">
        <v>2016</v>
      </c>
      <c r="S1958" t="s">
        <v>5240</v>
      </c>
      <c r="T1958" t="s">
        <v>5240</v>
      </c>
      <c r="U1958">
        <v>5.49</v>
      </c>
      <c r="V1958" t="s">
        <v>1126</v>
      </c>
      <c r="W1958" t="s">
        <v>1127</v>
      </c>
      <c r="Y1958">
        <v>1</v>
      </c>
      <c r="Z1958" t="s">
        <v>1132</v>
      </c>
      <c r="AA1958">
        <v>22178</v>
      </c>
      <c r="AB1958">
        <v>111</v>
      </c>
      <c r="AD1958">
        <v>0</v>
      </c>
      <c r="AE1958">
        <v>0</v>
      </c>
      <c r="AF1958">
        <v>245890</v>
      </c>
      <c r="AG1958">
        <v>268179</v>
      </c>
    </row>
    <row r="1959" spans="1:33" hidden="1" x14ac:dyDescent="0.25">
      <c r="A1959" t="s">
        <v>1723</v>
      </c>
      <c r="B1959" t="s">
        <v>697</v>
      </c>
      <c r="C1959" t="s">
        <v>163</v>
      </c>
      <c r="D1959" t="s">
        <v>1117</v>
      </c>
      <c r="E1959">
        <v>2015</v>
      </c>
      <c r="F1959" t="s">
        <v>697</v>
      </c>
      <c r="G1959" t="s">
        <v>846</v>
      </c>
      <c r="H1959" t="s">
        <v>2445</v>
      </c>
      <c r="I1959" t="s">
        <v>2446</v>
      </c>
      <c r="J1959" t="s">
        <v>1120</v>
      </c>
      <c r="K1959" t="s">
        <v>1121</v>
      </c>
      <c r="L1959" t="s">
        <v>4289</v>
      </c>
      <c r="M1959" t="s">
        <v>697</v>
      </c>
      <c r="N1959" t="s">
        <v>2445</v>
      </c>
      <c r="O1959" t="s">
        <v>2446</v>
      </c>
      <c r="P1959" t="s">
        <v>1002</v>
      </c>
      <c r="Q1959" t="s">
        <v>5251</v>
      </c>
      <c r="R1959">
        <v>2016</v>
      </c>
      <c r="S1959" t="s">
        <v>5240</v>
      </c>
      <c r="T1959" t="s">
        <v>5240</v>
      </c>
      <c r="U1959">
        <v>5.49</v>
      </c>
      <c r="V1959" t="s">
        <v>1126</v>
      </c>
      <c r="W1959" t="s">
        <v>1127</v>
      </c>
      <c r="Y1959">
        <v>1</v>
      </c>
      <c r="Z1959" t="s">
        <v>1132</v>
      </c>
      <c r="AA1959">
        <v>50262</v>
      </c>
      <c r="AB1959">
        <v>126</v>
      </c>
      <c r="AD1959">
        <v>0</v>
      </c>
      <c r="AE1959">
        <v>0</v>
      </c>
      <c r="AF1959">
        <v>555869</v>
      </c>
      <c r="AG1959">
        <v>606257</v>
      </c>
    </row>
    <row r="1960" spans="1:33" hidden="1" x14ac:dyDescent="0.25">
      <c r="A1960" t="s">
        <v>1723</v>
      </c>
      <c r="B1960" t="s">
        <v>697</v>
      </c>
      <c r="C1960" t="s">
        <v>163</v>
      </c>
      <c r="D1960" t="s">
        <v>1117</v>
      </c>
      <c r="E1960">
        <v>2015</v>
      </c>
      <c r="F1960" t="s">
        <v>697</v>
      </c>
      <c r="G1960" t="s">
        <v>846</v>
      </c>
      <c r="H1960" t="s">
        <v>2445</v>
      </c>
      <c r="I1960" t="s">
        <v>2446</v>
      </c>
      <c r="J1960" t="s">
        <v>1120</v>
      </c>
      <c r="K1960" t="s">
        <v>1121</v>
      </c>
      <c r="L1960" t="s">
        <v>4289</v>
      </c>
      <c r="M1960" t="s">
        <v>697</v>
      </c>
      <c r="N1960" t="s">
        <v>2445</v>
      </c>
      <c r="O1960" t="s">
        <v>2446</v>
      </c>
      <c r="P1960" t="s">
        <v>1002</v>
      </c>
      <c r="Q1960" t="s">
        <v>5252</v>
      </c>
      <c r="R1960">
        <v>2016</v>
      </c>
      <c r="S1960" t="s">
        <v>5240</v>
      </c>
      <c r="T1960" t="s">
        <v>5240</v>
      </c>
      <c r="U1960">
        <v>5.49</v>
      </c>
      <c r="V1960" t="s">
        <v>1126</v>
      </c>
      <c r="W1960" t="s">
        <v>1127</v>
      </c>
      <c r="Y1960">
        <v>1</v>
      </c>
      <c r="Z1960" t="s">
        <v>1132</v>
      </c>
      <c r="AA1960">
        <v>50108</v>
      </c>
      <c r="AB1960">
        <v>0</v>
      </c>
      <c r="AD1960">
        <v>0</v>
      </c>
      <c r="AE1960">
        <v>0</v>
      </c>
      <c r="AF1960">
        <v>552780</v>
      </c>
      <c r="AG1960">
        <v>602888</v>
      </c>
    </row>
    <row r="1961" spans="1:33" hidden="1" x14ac:dyDescent="0.25">
      <c r="A1961" t="s">
        <v>1723</v>
      </c>
      <c r="B1961" t="s">
        <v>697</v>
      </c>
      <c r="C1961" t="s">
        <v>163</v>
      </c>
      <c r="D1961" t="s">
        <v>1117</v>
      </c>
      <c r="E1961">
        <v>2016</v>
      </c>
      <c r="F1961" t="s">
        <v>694</v>
      </c>
      <c r="G1961" t="s">
        <v>846</v>
      </c>
      <c r="H1961" t="s">
        <v>2445</v>
      </c>
      <c r="I1961" t="s">
        <v>2446</v>
      </c>
      <c r="J1961" t="s">
        <v>1120</v>
      </c>
      <c r="K1961" t="s">
        <v>1121</v>
      </c>
      <c r="L1961" t="s">
        <v>5253</v>
      </c>
      <c r="M1961" t="s">
        <v>694</v>
      </c>
      <c r="N1961" t="s">
        <v>2445</v>
      </c>
      <c r="O1961" t="s">
        <v>2446</v>
      </c>
      <c r="P1961" t="s">
        <v>1002</v>
      </c>
      <c r="Q1961" t="s">
        <v>5254</v>
      </c>
      <c r="R1961">
        <v>2017</v>
      </c>
      <c r="S1961" t="s">
        <v>5255</v>
      </c>
      <c r="T1961" t="s">
        <v>5255</v>
      </c>
      <c r="V1961" t="s">
        <v>1126</v>
      </c>
      <c r="W1961" t="s">
        <v>1127</v>
      </c>
      <c r="Y1961">
        <v>1</v>
      </c>
      <c r="Z1961" t="s">
        <v>1132</v>
      </c>
      <c r="AA1961">
        <v>31983</v>
      </c>
      <c r="AB1961">
        <v>0</v>
      </c>
      <c r="AD1961">
        <v>0</v>
      </c>
      <c r="AE1961">
        <v>0</v>
      </c>
      <c r="AF1961">
        <v>726</v>
      </c>
      <c r="AG1961">
        <v>32709</v>
      </c>
    </row>
    <row r="1962" spans="1:33" hidden="1" x14ac:dyDescent="0.25">
      <c r="A1962" t="s">
        <v>1723</v>
      </c>
      <c r="B1962" t="s">
        <v>697</v>
      </c>
      <c r="C1962" t="s">
        <v>163</v>
      </c>
      <c r="D1962" t="s">
        <v>1117</v>
      </c>
      <c r="E1962">
        <v>2016</v>
      </c>
      <c r="F1962" t="s">
        <v>697</v>
      </c>
      <c r="G1962" t="s">
        <v>846</v>
      </c>
      <c r="H1962" t="s">
        <v>2445</v>
      </c>
      <c r="I1962" t="s">
        <v>2446</v>
      </c>
      <c r="J1962" t="s">
        <v>1120</v>
      </c>
      <c r="K1962" t="s">
        <v>1121</v>
      </c>
      <c r="L1962" t="s">
        <v>5199</v>
      </c>
      <c r="M1962" t="s">
        <v>847</v>
      </c>
      <c r="N1962" t="s">
        <v>2445</v>
      </c>
      <c r="O1962" t="s">
        <v>2446</v>
      </c>
      <c r="P1962" t="s">
        <v>1083</v>
      </c>
      <c r="Q1962" t="s">
        <v>5256</v>
      </c>
      <c r="R1962">
        <v>2017</v>
      </c>
      <c r="S1962" t="s">
        <v>5257</v>
      </c>
      <c r="T1962" t="s">
        <v>5257</v>
      </c>
      <c r="V1962" t="s">
        <v>1138</v>
      </c>
      <c r="W1962" t="s">
        <v>1127</v>
      </c>
      <c r="Y1962">
        <v>1</v>
      </c>
      <c r="Z1962" t="s">
        <v>1132</v>
      </c>
      <c r="AA1962">
        <v>41117</v>
      </c>
      <c r="AB1962">
        <v>415</v>
      </c>
      <c r="AD1962">
        <v>0</v>
      </c>
      <c r="AE1962">
        <v>0</v>
      </c>
      <c r="AF1962">
        <v>164756</v>
      </c>
      <c r="AG1962">
        <v>206288</v>
      </c>
    </row>
    <row r="1963" spans="1:33" hidden="1" x14ac:dyDescent="0.25">
      <c r="A1963" t="s">
        <v>1723</v>
      </c>
      <c r="B1963" t="s">
        <v>697</v>
      </c>
      <c r="C1963" t="s">
        <v>163</v>
      </c>
      <c r="D1963" t="s">
        <v>1117</v>
      </c>
      <c r="E1963">
        <v>2016</v>
      </c>
      <c r="F1963" t="s">
        <v>697</v>
      </c>
      <c r="G1963" t="s">
        <v>846</v>
      </c>
      <c r="H1963" t="s">
        <v>2445</v>
      </c>
      <c r="I1963" t="s">
        <v>2446</v>
      </c>
      <c r="J1963" t="s">
        <v>1120</v>
      </c>
      <c r="K1963" t="s">
        <v>1121</v>
      </c>
      <c r="L1963" t="s">
        <v>4289</v>
      </c>
      <c r="M1963" t="s">
        <v>697</v>
      </c>
      <c r="N1963" t="s">
        <v>2445</v>
      </c>
      <c r="O1963" t="s">
        <v>2446</v>
      </c>
      <c r="P1963" t="s">
        <v>1002</v>
      </c>
      <c r="Q1963" t="s">
        <v>5258</v>
      </c>
      <c r="R1963">
        <v>2017</v>
      </c>
      <c r="S1963" t="s">
        <v>1701</v>
      </c>
      <c r="T1963" t="s">
        <v>1701</v>
      </c>
      <c r="U1963">
        <v>4.4800000000000004</v>
      </c>
      <c r="V1963" t="s">
        <v>1126</v>
      </c>
      <c r="W1963" t="s">
        <v>1127</v>
      </c>
      <c r="Y1963">
        <v>1</v>
      </c>
      <c r="Z1963" t="s">
        <v>1132</v>
      </c>
      <c r="AA1963">
        <v>22713</v>
      </c>
      <c r="AB1963">
        <v>114</v>
      </c>
      <c r="AD1963">
        <v>0</v>
      </c>
      <c r="AE1963">
        <v>0</v>
      </c>
      <c r="AF1963">
        <v>72903</v>
      </c>
      <c r="AG1963">
        <v>95730</v>
      </c>
    </row>
    <row r="1964" spans="1:33" hidden="1" x14ac:dyDescent="0.25">
      <c r="A1964" t="s">
        <v>1723</v>
      </c>
      <c r="B1964" t="s">
        <v>697</v>
      </c>
      <c r="C1964" t="s">
        <v>163</v>
      </c>
      <c r="D1964" t="s">
        <v>1117</v>
      </c>
      <c r="E1964">
        <v>2016</v>
      </c>
      <c r="F1964" t="s">
        <v>697</v>
      </c>
      <c r="G1964" t="s">
        <v>846</v>
      </c>
      <c r="H1964" t="s">
        <v>2445</v>
      </c>
      <c r="I1964" t="s">
        <v>2446</v>
      </c>
      <c r="J1964" t="s">
        <v>1120</v>
      </c>
      <c r="K1964" t="s">
        <v>1121</v>
      </c>
      <c r="L1964" t="s">
        <v>4289</v>
      </c>
      <c r="M1964" t="s">
        <v>697</v>
      </c>
      <c r="N1964" t="s">
        <v>2445</v>
      </c>
      <c r="O1964" t="s">
        <v>2446</v>
      </c>
      <c r="P1964" t="s">
        <v>1002</v>
      </c>
      <c r="Q1964" t="s">
        <v>5259</v>
      </c>
      <c r="R1964">
        <v>2017</v>
      </c>
      <c r="S1964" t="s">
        <v>1701</v>
      </c>
      <c r="T1964" t="s">
        <v>1701</v>
      </c>
      <c r="U1964">
        <v>4.4800000000000004</v>
      </c>
      <c r="V1964" t="s">
        <v>1126</v>
      </c>
      <c r="W1964" t="s">
        <v>1127</v>
      </c>
      <c r="Y1964">
        <v>1</v>
      </c>
      <c r="Z1964" t="s">
        <v>1132</v>
      </c>
      <c r="AA1964">
        <v>23446</v>
      </c>
      <c r="AB1964">
        <v>118</v>
      </c>
      <c r="AD1964">
        <v>0</v>
      </c>
      <c r="AE1964">
        <v>0</v>
      </c>
      <c r="AF1964">
        <v>75257</v>
      </c>
      <c r="AG1964">
        <v>98821</v>
      </c>
    </row>
    <row r="1965" spans="1:33" hidden="1" x14ac:dyDescent="0.25">
      <c r="A1965" t="s">
        <v>1723</v>
      </c>
      <c r="B1965" t="s">
        <v>697</v>
      </c>
      <c r="C1965" t="s">
        <v>163</v>
      </c>
      <c r="D1965" t="s">
        <v>1117</v>
      </c>
      <c r="E1965">
        <v>2016</v>
      </c>
      <c r="F1965" t="s">
        <v>697</v>
      </c>
      <c r="G1965" t="s">
        <v>846</v>
      </c>
      <c r="H1965" t="s">
        <v>2445</v>
      </c>
      <c r="I1965" t="s">
        <v>2446</v>
      </c>
      <c r="J1965" t="s">
        <v>1120</v>
      </c>
      <c r="K1965" t="s">
        <v>1121</v>
      </c>
      <c r="L1965" t="s">
        <v>4289</v>
      </c>
      <c r="M1965" t="s">
        <v>697</v>
      </c>
      <c r="N1965" t="s">
        <v>2445</v>
      </c>
      <c r="O1965" t="s">
        <v>2446</v>
      </c>
      <c r="P1965" t="s">
        <v>1002</v>
      </c>
      <c r="Q1965" t="s">
        <v>5260</v>
      </c>
      <c r="R1965">
        <v>2017</v>
      </c>
      <c r="S1965" t="s">
        <v>1701</v>
      </c>
      <c r="T1965" t="s">
        <v>1701</v>
      </c>
      <c r="U1965">
        <v>4.4800000000000004</v>
      </c>
      <c r="V1965" t="s">
        <v>1126</v>
      </c>
      <c r="W1965" t="s">
        <v>1127</v>
      </c>
      <c r="Y1965">
        <v>1</v>
      </c>
      <c r="Z1965" t="s">
        <v>1132</v>
      </c>
      <c r="AA1965">
        <v>30454</v>
      </c>
      <c r="AB1965">
        <v>153</v>
      </c>
      <c r="AD1965">
        <v>0</v>
      </c>
      <c r="AE1965">
        <v>0</v>
      </c>
      <c r="AF1965">
        <v>97750</v>
      </c>
      <c r="AG1965">
        <v>128357</v>
      </c>
    </row>
    <row r="1966" spans="1:33" hidden="1" x14ac:dyDescent="0.25">
      <c r="A1966" t="s">
        <v>1723</v>
      </c>
      <c r="B1966" t="s">
        <v>697</v>
      </c>
      <c r="C1966" t="s">
        <v>163</v>
      </c>
      <c r="D1966" t="s">
        <v>1117</v>
      </c>
      <c r="E1966">
        <v>2016</v>
      </c>
      <c r="F1966" t="s">
        <v>697</v>
      </c>
      <c r="G1966" t="s">
        <v>846</v>
      </c>
      <c r="H1966" t="s">
        <v>2445</v>
      </c>
      <c r="I1966" t="s">
        <v>2446</v>
      </c>
      <c r="J1966" t="s">
        <v>1120</v>
      </c>
      <c r="K1966" t="s">
        <v>1121</v>
      </c>
      <c r="L1966" t="s">
        <v>4289</v>
      </c>
      <c r="M1966" t="s">
        <v>697</v>
      </c>
      <c r="N1966" t="s">
        <v>2445</v>
      </c>
      <c r="O1966" t="s">
        <v>2446</v>
      </c>
      <c r="P1966" t="s">
        <v>1002</v>
      </c>
      <c r="Q1966" t="s">
        <v>5261</v>
      </c>
      <c r="R1966">
        <v>2017</v>
      </c>
      <c r="S1966" t="s">
        <v>1701</v>
      </c>
      <c r="T1966" t="s">
        <v>1701</v>
      </c>
      <c r="U1966">
        <v>4.4800000000000004</v>
      </c>
      <c r="V1966" t="s">
        <v>1126</v>
      </c>
      <c r="W1966" t="s">
        <v>1127</v>
      </c>
      <c r="Y1966">
        <v>1</v>
      </c>
      <c r="Z1966" t="s">
        <v>1132</v>
      </c>
      <c r="AA1966">
        <v>23581</v>
      </c>
      <c r="AB1966">
        <v>118</v>
      </c>
      <c r="AD1966">
        <v>0</v>
      </c>
      <c r="AE1966">
        <v>0</v>
      </c>
      <c r="AF1966">
        <v>75688</v>
      </c>
      <c r="AG1966">
        <v>99387</v>
      </c>
    </row>
    <row r="1967" spans="1:33" hidden="1" x14ac:dyDescent="0.25">
      <c r="A1967" t="s">
        <v>1723</v>
      </c>
      <c r="B1967" t="s">
        <v>697</v>
      </c>
      <c r="C1967" t="s">
        <v>163</v>
      </c>
      <c r="D1967" t="s">
        <v>1117</v>
      </c>
      <c r="E1967">
        <v>2016</v>
      </c>
      <c r="F1967" t="s">
        <v>697</v>
      </c>
      <c r="G1967" t="s">
        <v>846</v>
      </c>
      <c r="H1967" t="s">
        <v>2445</v>
      </c>
      <c r="I1967" t="s">
        <v>2446</v>
      </c>
      <c r="J1967" t="s">
        <v>1120</v>
      </c>
      <c r="K1967" t="s">
        <v>1121</v>
      </c>
      <c r="L1967" t="s">
        <v>4289</v>
      </c>
      <c r="M1967" t="s">
        <v>697</v>
      </c>
      <c r="N1967" t="s">
        <v>2445</v>
      </c>
      <c r="O1967" t="s">
        <v>2446</v>
      </c>
      <c r="P1967" t="s">
        <v>1002</v>
      </c>
      <c r="Q1967" t="s">
        <v>5262</v>
      </c>
      <c r="R1967">
        <v>2017</v>
      </c>
      <c r="S1967" t="s">
        <v>1563</v>
      </c>
      <c r="T1967" t="s">
        <v>1563</v>
      </c>
      <c r="U1967">
        <v>4.83</v>
      </c>
      <c r="V1967" t="s">
        <v>1126</v>
      </c>
      <c r="W1967" t="s">
        <v>1127</v>
      </c>
      <c r="Y1967">
        <v>1</v>
      </c>
      <c r="Z1967" t="s">
        <v>1132</v>
      </c>
      <c r="AA1967">
        <v>25550</v>
      </c>
      <c r="AB1967">
        <v>128</v>
      </c>
      <c r="AD1967">
        <v>0</v>
      </c>
      <c r="AE1967">
        <v>0</v>
      </c>
      <c r="AF1967">
        <v>100055</v>
      </c>
      <c r="AG1967">
        <v>125733</v>
      </c>
    </row>
    <row r="1968" spans="1:33" hidden="1" x14ac:dyDescent="0.25">
      <c r="A1968" t="s">
        <v>1723</v>
      </c>
      <c r="B1968" t="s">
        <v>697</v>
      </c>
      <c r="C1968" t="s">
        <v>163</v>
      </c>
      <c r="D1968" t="s">
        <v>1117</v>
      </c>
      <c r="E1968">
        <v>2016</v>
      </c>
      <c r="F1968" t="s">
        <v>697</v>
      </c>
      <c r="G1968" t="s">
        <v>846</v>
      </c>
      <c r="H1968" t="s">
        <v>2445</v>
      </c>
      <c r="I1968" t="s">
        <v>2446</v>
      </c>
      <c r="J1968" t="s">
        <v>1120</v>
      </c>
      <c r="K1968" t="s">
        <v>1121</v>
      </c>
      <c r="L1968" t="s">
        <v>4289</v>
      </c>
      <c r="M1968" t="s">
        <v>697</v>
      </c>
      <c r="N1968" t="s">
        <v>2445</v>
      </c>
      <c r="O1968" t="s">
        <v>2446</v>
      </c>
      <c r="P1968" t="s">
        <v>1002</v>
      </c>
      <c r="Q1968" t="s">
        <v>5263</v>
      </c>
      <c r="R1968">
        <v>2017</v>
      </c>
      <c r="S1968" t="s">
        <v>1563</v>
      </c>
      <c r="T1968" t="s">
        <v>1563</v>
      </c>
      <c r="U1968">
        <v>4.83</v>
      </c>
      <c r="V1968" t="s">
        <v>1126</v>
      </c>
      <c r="W1968" t="s">
        <v>1127</v>
      </c>
      <c r="Y1968">
        <v>1</v>
      </c>
      <c r="Z1968" t="s">
        <v>1132</v>
      </c>
      <c r="AA1968">
        <v>26056</v>
      </c>
      <c r="AB1968">
        <v>263</v>
      </c>
      <c r="AD1968">
        <v>0</v>
      </c>
      <c r="AE1968">
        <v>0</v>
      </c>
      <c r="AF1968">
        <v>102553</v>
      </c>
      <c r="AG1968">
        <v>128872</v>
      </c>
    </row>
    <row r="1969" spans="1:33" hidden="1" x14ac:dyDescent="0.25">
      <c r="A1969" t="s">
        <v>1723</v>
      </c>
      <c r="B1969" t="s">
        <v>697</v>
      </c>
      <c r="C1969" t="s">
        <v>163</v>
      </c>
      <c r="D1969" t="s">
        <v>1117</v>
      </c>
      <c r="E1969">
        <v>2016</v>
      </c>
      <c r="F1969" t="s">
        <v>697</v>
      </c>
      <c r="G1969" t="s">
        <v>846</v>
      </c>
      <c r="H1969" t="s">
        <v>2445</v>
      </c>
      <c r="I1969" t="s">
        <v>2446</v>
      </c>
      <c r="J1969" t="s">
        <v>1120</v>
      </c>
      <c r="K1969" t="s">
        <v>1121</v>
      </c>
      <c r="L1969" t="s">
        <v>4289</v>
      </c>
      <c r="M1969" t="s">
        <v>697</v>
      </c>
      <c r="N1969" t="s">
        <v>2445</v>
      </c>
      <c r="O1969" t="s">
        <v>2446</v>
      </c>
      <c r="P1969" t="s">
        <v>1002</v>
      </c>
      <c r="Q1969" t="s">
        <v>5264</v>
      </c>
      <c r="R1969">
        <v>2017</v>
      </c>
      <c r="S1969" t="s">
        <v>1563</v>
      </c>
      <c r="T1969" t="s">
        <v>1563</v>
      </c>
      <c r="U1969">
        <v>4.83</v>
      </c>
      <c r="V1969" t="s">
        <v>1126</v>
      </c>
      <c r="W1969" t="s">
        <v>1127</v>
      </c>
      <c r="Y1969">
        <v>1</v>
      </c>
      <c r="Z1969" t="s">
        <v>1132</v>
      </c>
      <c r="AA1969">
        <v>51068</v>
      </c>
      <c r="AB1969">
        <v>386</v>
      </c>
      <c r="AD1969">
        <v>0</v>
      </c>
      <c r="AE1969">
        <v>0</v>
      </c>
      <c r="AF1969">
        <v>200492</v>
      </c>
      <c r="AG1969">
        <v>251946</v>
      </c>
    </row>
    <row r="1970" spans="1:33" hidden="1" x14ac:dyDescent="0.25">
      <c r="A1970" t="s">
        <v>1723</v>
      </c>
      <c r="B1970" t="s">
        <v>697</v>
      </c>
      <c r="C1970" t="s">
        <v>163</v>
      </c>
      <c r="D1970" t="s">
        <v>1117</v>
      </c>
      <c r="E1970">
        <v>2016</v>
      </c>
      <c r="F1970" t="s">
        <v>697</v>
      </c>
      <c r="G1970" t="s">
        <v>846</v>
      </c>
      <c r="H1970" t="s">
        <v>2445</v>
      </c>
      <c r="I1970" t="s">
        <v>2446</v>
      </c>
      <c r="J1970" t="s">
        <v>1120</v>
      </c>
      <c r="K1970" t="s">
        <v>1121</v>
      </c>
      <c r="L1970" t="s">
        <v>4289</v>
      </c>
      <c r="M1970" t="s">
        <v>697</v>
      </c>
      <c r="N1970" t="s">
        <v>2445</v>
      </c>
      <c r="O1970" t="s">
        <v>2446</v>
      </c>
      <c r="P1970" t="s">
        <v>1002</v>
      </c>
      <c r="Q1970" t="s">
        <v>5265</v>
      </c>
      <c r="R1970">
        <v>2017</v>
      </c>
      <c r="S1970" t="s">
        <v>1563</v>
      </c>
      <c r="T1970" t="s">
        <v>1563</v>
      </c>
      <c r="U1970">
        <v>4.83</v>
      </c>
      <c r="V1970" t="s">
        <v>1126</v>
      </c>
      <c r="W1970" t="s">
        <v>1127</v>
      </c>
      <c r="Y1970">
        <v>1</v>
      </c>
      <c r="Z1970" t="s">
        <v>1132</v>
      </c>
      <c r="AA1970">
        <v>49248</v>
      </c>
      <c r="AB1970">
        <v>247</v>
      </c>
      <c r="AD1970">
        <v>0</v>
      </c>
      <c r="AE1970">
        <v>0</v>
      </c>
      <c r="AF1970">
        <v>192859</v>
      </c>
      <c r="AG1970">
        <v>242354</v>
      </c>
    </row>
    <row r="1971" spans="1:33" hidden="1" x14ac:dyDescent="0.25">
      <c r="A1971" t="s">
        <v>1723</v>
      </c>
      <c r="B1971" t="s">
        <v>697</v>
      </c>
      <c r="C1971" t="s">
        <v>163</v>
      </c>
      <c r="D1971" t="s">
        <v>1117</v>
      </c>
      <c r="E1971">
        <v>2016</v>
      </c>
      <c r="F1971" t="s">
        <v>697</v>
      </c>
      <c r="G1971" t="s">
        <v>846</v>
      </c>
      <c r="H1971" t="s">
        <v>2445</v>
      </c>
      <c r="I1971" t="s">
        <v>2446</v>
      </c>
      <c r="J1971" t="s">
        <v>1120</v>
      </c>
      <c r="K1971" t="s">
        <v>1121</v>
      </c>
      <c r="L1971" t="s">
        <v>4289</v>
      </c>
      <c r="M1971" t="s">
        <v>697</v>
      </c>
      <c r="N1971" t="s">
        <v>2445</v>
      </c>
      <c r="O1971" t="s">
        <v>2446</v>
      </c>
      <c r="P1971" t="s">
        <v>1002</v>
      </c>
      <c r="Q1971" t="s">
        <v>5266</v>
      </c>
      <c r="R1971">
        <v>2017</v>
      </c>
      <c r="S1971" t="s">
        <v>1701</v>
      </c>
      <c r="T1971" t="s">
        <v>1701</v>
      </c>
      <c r="U1971">
        <v>4.32</v>
      </c>
      <c r="V1971" t="s">
        <v>1126</v>
      </c>
      <c r="W1971" t="s">
        <v>1127</v>
      </c>
      <c r="Y1971">
        <v>1</v>
      </c>
      <c r="Z1971" t="s">
        <v>1132</v>
      </c>
      <c r="AA1971">
        <v>53471</v>
      </c>
      <c r="AB1971">
        <v>269</v>
      </c>
      <c r="AD1971">
        <v>0</v>
      </c>
      <c r="AE1971">
        <v>0</v>
      </c>
      <c r="AF1971">
        <v>196371</v>
      </c>
      <c r="AG1971">
        <v>250111</v>
      </c>
    </row>
    <row r="1972" spans="1:33" hidden="1" x14ac:dyDescent="0.25">
      <c r="A1972" t="s">
        <v>1723</v>
      </c>
      <c r="B1972" t="s">
        <v>697</v>
      </c>
      <c r="C1972" t="s">
        <v>163</v>
      </c>
      <c r="D1972" t="s">
        <v>1117</v>
      </c>
      <c r="E1972">
        <v>2016</v>
      </c>
      <c r="F1972" t="s">
        <v>697</v>
      </c>
      <c r="G1972" t="s">
        <v>846</v>
      </c>
      <c r="H1972" t="s">
        <v>2445</v>
      </c>
      <c r="I1972" t="s">
        <v>2446</v>
      </c>
      <c r="J1972" t="s">
        <v>1120</v>
      </c>
      <c r="K1972" t="s">
        <v>1121</v>
      </c>
      <c r="L1972" t="s">
        <v>4289</v>
      </c>
      <c r="M1972" t="s">
        <v>697</v>
      </c>
      <c r="N1972" t="s">
        <v>2445</v>
      </c>
      <c r="O1972" t="s">
        <v>2446</v>
      </c>
      <c r="P1972" t="s">
        <v>1002</v>
      </c>
      <c r="Q1972" t="s">
        <v>5267</v>
      </c>
      <c r="R1972">
        <v>2017</v>
      </c>
      <c r="S1972" t="s">
        <v>1701</v>
      </c>
      <c r="T1972" t="s">
        <v>1701</v>
      </c>
      <c r="U1972">
        <v>4.32</v>
      </c>
      <c r="V1972" t="s">
        <v>1126</v>
      </c>
      <c r="W1972" t="s">
        <v>1127</v>
      </c>
      <c r="Y1972">
        <v>1</v>
      </c>
      <c r="Z1972" t="s">
        <v>1132</v>
      </c>
      <c r="AA1972">
        <v>58075</v>
      </c>
      <c r="AB1972">
        <v>292</v>
      </c>
      <c r="AD1972">
        <v>0</v>
      </c>
      <c r="AE1972">
        <v>0</v>
      </c>
      <c r="AF1972">
        <v>213278</v>
      </c>
      <c r="AG1972">
        <v>271645</v>
      </c>
    </row>
    <row r="1973" spans="1:33" hidden="1" x14ac:dyDescent="0.25">
      <c r="A1973" t="s">
        <v>1723</v>
      </c>
      <c r="B1973" t="s">
        <v>697</v>
      </c>
      <c r="C1973" t="s">
        <v>163</v>
      </c>
      <c r="D1973" t="s">
        <v>1117</v>
      </c>
      <c r="E1973">
        <v>2016</v>
      </c>
      <c r="F1973" t="s">
        <v>697</v>
      </c>
      <c r="G1973" t="s">
        <v>846</v>
      </c>
      <c r="H1973" t="s">
        <v>2445</v>
      </c>
      <c r="I1973" t="s">
        <v>2446</v>
      </c>
      <c r="J1973" t="s">
        <v>1120</v>
      </c>
      <c r="K1973" t="s">
        <v>1121</v>
      </c>
      <c r="L1973" t="s">
        <v>4289</v>
      </c>
      <c r="M1973" t="s">
        <v>697</v>
      </c>
      <c r="N1973" t="s">
        <v>2445</v>
      </c>
      <c r="O1973" t="s">
        <v>2446</v>
      </c>
      <c r="P1973" t="s">
        <v>1002</v>
      </c>
      <c r="Q1973" t="s">
        <v>5268</v>
      </c>
      <c r="R1973">
        <v>2017</v>
      </c>
      <c r="S1973" t="s">
        <v>1701</v>
      </c>
      <c r="T1973" t="s">
        <v>1701</v>
      </c>
      <c r="U1973">
        <v>4.32</v>
      </c>
      <c r="V1973" t="s">
        <v>1126</v>
      </c>
      <c r="W1973" t="s">
        <v>1127</v>
      </c>
      <c r="Y1973">
        <v>1</v>
      </c>
      <c r="Z1973" t="s">
        <v>1132</v>
      </c>
      <c r="AA1973">
        <v>41385</v>
      </c>
      <c r="AB1973">
        <v>208</v>
      </c>
      <c r="AD1973">
        <v>0</v>
      </c>
      <c r="AE1973">
        <v>0</v>
      </c>
      <c r="AF1973">
        <v>151985</v>
      </c>
      <c r="AG1973">
        <v>193578</v>
      </c>
    </row>
    <row r="1974" spans="1:33" hidden="1" x14ac:dyDescent="0.25">
      <c r="A1974" t="s">
        <v>1723</v>
      </c>
      <c r="B1974" t="s">
        <v>697</v>
      </c>
      <c r="C1974" t="s">
        <v>163</v>
      </c>
      <c r="D1974" t="s">
        <v>1117</v>
      </c>
      <c r="E1974">
        <v>2016</v>
      </c>
      <c r="F1974" t="s">
        <v>697</v>
      </c>
      <c r="G1974" t="s">
        <v>846</v>
      </c>
      <c r="H1974" t="s">
        <v>2445</v>
      </c>
      <c r="I1974" t="s">
        <v>2446</v>
      </c>
      <c r="J1974" t="s">
        <v>1120</v>
      </c>
      <c r="K1974" t="s">
        <v>1121</v>
      </c>
      <c r="L1974" t="s">
        <v>4289</v>
      </c>
      <c r="M1974" t="s">
        <v>697</v>
      </c>
      <c r="N1974" t="s">
        <v>2445</v>
      </c>
      <c r="O1974" t="s">
        <v>2446</v>
      </c>
      <c r="P1974" t="s">
        <v>1002</v>
      </c>
      <c r="Q1974" t="s">
        <v>5269</v>
      </c>
      <c r="R1974">
        <v>2017</v>
      </c>
      <c r="S1974" t="s">
        <v>1701</v>
      </c>
      <c r="T1974" t="s">
        <v>1701</v>
      </c>
      <c r="U1974">
        <v>4.4800000000000004</v>
      </c>
      <c r="V1974" t="s">
        <v>1126</v>
      </c>
      <c r="W1974" t="s">
        <v>1127</v>
      </c>
      <c r="Y1974">
        <v>1</v>
      </c>
      <c r="Z1974" t="s">
        <v>1132</v>
      </c>
      <c r="AA1974">
        <v>51360</v>
      </c>
      <c r="AB1974">
        <v>258</v>
      </c>
      <c r="AD1974">
        <v>0</v>
      </c>
      <c r="AE1974">
        <v>0</v>
      </c>
      <c r="AF1974">
        <v>164853</v>
      </c>
      <c r="AG1974">
        <v>216471</v>
      </c>
    </row>
    <row r="1975" spans="1:33" hidden="1" x14ac:dyDescent="0.25">
      <c r="A1975" t="s">
        <v>1723</v>
      </c>
      <c r="B1975" t="s">
        <v>697</v>
      </c>
      <c r="C1975" t="s">
        <v>163</v>
      </c>
      <c r="D1975" t="s">
        <v>1117</v>
      </c>
      <c r="E1975">
        <v>2016</v>
      </c>
      <c r="F1975" t="s">
        <v>697</v>
      </c>
      <c r="G1975" t="s">
        <v>846</v>
      </c>
      <c r="H1975" t="s">
        <v>2445</v>
      </c>
      <c r="I1975" t="s">
        <v>2446</v>
      </c>
      <c r="J1975" t="s">
        <v>1120</v>
      </c>
      <c r="K1975" t="s">
        <v>1121</v>
      </c>
      <c r="L1975" t="s">
        <v>4289</v>
      </c>
      <c r="M1975" t="s">
        <v>697</v>
      </c>
      <c r="N1975" t="s">
        <v>2445</v>
      </c>
      <c r="O1975" t="s">
        <v>2446</v>
      </c>
      <c r="P1975" t="s">
        <v>1002</v>
      </c>
      <c r="Q1975" t="s">
        <v>5270</v>
      </c>
      <c r="R1975">
        <v>2017</v>
      </c>
      <c r="S1975" t="s">
        <v>5271</v>
      </c>
      <c r="T1975" t="s">
        <v>5271</v>
      </c>
      <c r="U1975">
        <v>5.0599999999999996</v>
      </c>
      <c r="V1975" t="s">
        <v>1126</v>
      </c>
      <c r="W1975" t="s">
        <v>1127</v>
      </c>
      <c r="X1975" t="s">
        <v>5272</v>
      </c>
      <c r="Y1975">
        <v>1</v>
      </c>
      <c r="Z1975" t="s">
        <v>1132</v>
      </c>
      <c r="AA1975">
        <v>42780</v>
      </c>
      <c r="AB1975">
        <v>0</v>
      </c>
      <c r="AD1975">
        <v>0</v>
      </c>
      <c r="AE1975">
        <v>0</v>
      </c>
      <c r="AG1975">
        <v>42780</v>
      </c>
    </row>
    <row r="1976" spans="1:33" hidden="1" x14ac:dyDescent="0.25">
      <c r="A1976" t="s">
        <v>1723</v>
      </c>
      <c r="B1976" t="s">
        <v>697</v>
      </c>
      <c r="C1976" t="s">
        <v>163</v>
      </c>
      <c r="D1976" t="s">
        <v>1117</v>
      </c>
      <c r="E1976">
        <v>2016</v>
      </c>
      <c r="F1976" t="s">
        <v>697</v>
      </c>
      <c r="G1976" t="s">
        <v>846</v>
      </c>
      <c r="H1976" t="s">
        <v>2445</v>
      </c>
      <c r="I1976" t="s">
        <v>2446</v>
      </c>
      <c r="J1976" t="s">
        <v>1120</v>
      </c>
      <c r="K1976" t="s">
        <v>1121</v>
      </c>
      <c r="L1976" t="s">
        <v>4289</v>
      </c>
      <c r="M1976" t="s">
        <v>697</v>
      </c>
      <c r="N1976" t="s">
        <v>2445</v>
      </c>
      <c r="O1976" t="s">
        <v>2446</v>
      </c>
      <c r="P1976" t="s">
        <v>1002</v>
      </c>
      <c r="Q1976" t="s">
        <v>5273</v>
      </c>
      <c r="R1976">
        <v>2017</v>
      </c>
      <c r="S1976" t="s">
        <v>5271</v>
      </c>
      <c r="T1976" t="s">
        <v>5271</v>
      </c>
      <c r="U1976">
        <v>5.0599999999999996</v>
      </c>
      <c r="V1976" t="s">
        <v>1126</v>
      </c>
      <c r="W1976" t="s">
        <v>1127</v>
      </c>
      <c r="X1976" t="s">
        <v>5272</v>
      </c>
      <c r="Y1976">
        <v>1</v>
      </c>
      <c r="Z1976" t="s">
        <v>1132</v>
      </c>
      <c r="AA1976">
        <v>51307</v>
      </c>
      <c r="AB1976">
        <v>129</v>
      </c>
      <c r="AD1976">
        <v>0</v>
      </c>
      <c r="AE1976">
        <v>0</v>
      </c>
      <c r="AG1976">
        <v>51436</v>
      </c>
    </row>
    <row r="1977" spans="1:33" hidden="1" x14ac:dyDescent="0.25">
      <c r="A1977" t="s">
        <v>1723</v>
      </c>
      <c r="B1977" t="s">
        <v>697</v>
      </c>
      <c r="C1977" t="s">
        <v>163</v>
      </c>
      <c r="D1977" t="s">
        <v>1117</v>
      </c>
      <c r="E1977">
        <v>2016</v>
      </c>
      <c r="F1977" t="s">
        <v>697</v>
      </c>
      <c r="G1977" t="s">
        <v>846</v>
      </c>
      <c r="H1977" t="s">
        <v>2445</v>
      </c>
      <c r="I1977" t="s">
        <v>2446</v>
      </c>
      <c r="J1977" t="s">
        <v>1120</v>
      </c>
      <c r="K1977" t="s">
        <v>1121</v>
      </c>
      <c r="L1977" t="s">
        <v>4289</v>
      </c>
      <c r="M1977" t="s">
        <v>697</v>
      </c>
      <c r="N1977" t="s">
        <v>2445</v>
      </c>
      <c r="O1977" t="s">
        <v>2446</v>
      </c>
      <c r="P1977" t="s">
        <v>996</v>
      </c>
      <c r="Q1977" t="s">
        <v>5274</v>
      </c>
      <c r="R1977">
        <v>2017</v>
      </c>
      <c r="S1977" t="s">
        <v>5275</v>
      </c>
      <c r="T1977" t="s">
        <v>5275</v>
      </c>
      <c r="V1977" t="s">
        <v>1138</v>
      </c>
      <c r="W1977" t="s">
        <v>1127</v>
      </c>
      <c r="X1977" t="s">
        <v>5276</v>
      </c>
      <c r="Y1977">
        <v>1</v>
      </c>
      <c r="AA1977">
        <v>0</v>
      </c>
      <c r="AB1977">
        <v>0</v>
      </c>
      <c r="AD1977">
        <v>0</v>
      </c>
      <c r="AE1977">
        <v>0</v>
      </c>
      <c r="AF1977">
        <v>4077596</v>
      </c>
      <c r="AG1977">
        <v>4077596</v>
      </c>
    </row>
    <row r="1978" spans="1:33" hidden="1" x14ac:dyDescent="0.25">
      <c r="A1978" t="s">
        <v>1723</v>
      </c>
      <c r="B1978" t="s">
        <v>697</v>
      </c>
      <c r="C1978" t="s">
        <v>163</v>
      </c>
      <c r="D1978" t="s">
        <v>1117</v>
      </c>
      <c r="E1978">
        <v>2017</v>
      </c>
      <c r="F1978" t="s">
        <v>694</v>
      </c>
      <c r="G1978" t="s">
        <v>846</v>
      </c>
      <c r="H1978" t="s">
        <v>2445</v>
      </c>
      <c r="I1978" t="s">
        <v>2446</v>
      </c>
      <c r="J1978" t="s">
        <v>1120</v>
      </c>
      <c r="K1978" t="s">
        <v>1121</v>
      </c>
      <c r="L1978" t="s">
        <v>5253</v>
      </c>
      <c r="M1978" t="s">
        <v>694</v>
      </c>
      <c r="N1978" t="s">
        <v>2445</v>
      </c>
      <c r="O1978" t="s">
        <v>2446</v>
      </c>
      <c r="P1978" t="s">
        <v>1002</v>
      </c>
      <c r="Q1978" t="s">
        <v>5277</v>
      </c>
      <c r="R1978">
        <v>2018</v>
      </c>
      <c r="S1978" t="s">
        <v>5278</v>
      </c>
      <c r="T1978" t="s">
        <v>5279</v>
      </c>
      <c r="U1978">
        <v>3.5</v>
      </c>
      <c r="V1978" t="s">
        <v>1126</v>
      </c>
      <c r="W1978" t="s">
        <v>1127</v>
      </c>
      <c r="Y1978">
        <v>1</v>
      </c>
      <c r="Z1978" t="s">
        <v>1132</v>
      </c>
      <c r="AA1978">
        <v>44074</v>
      </c>
      <c r="AB1978">
        <v>350</v>
      </c>
      <c r="AD1978">
        <v>0</v>
      </c>
      <c r="AE1978">
        <v>0</v>
      </c>
      <c r="AF1978">
        <v>325</v>
      </c>
      <c r="AG1978">
        <v>44749</v>
      </c>
    </row>
    <row r="1979" spans="1:33" hidden="1" x14ac:dyDescent="0.25">
      <c r="A1979" t="s">
        <v>1723</v>
      </c>
      <c r="B1979" t="s">
        <v>697</v>
      </c>
      <c r="C1979" t="s">
        <v>163</v>
      </c>
      <c r="D1979" t="s">
        <v>1117</v>
      </c>
      <c r="E1979">
        <v>2017</v>
      </c>
      <c r="F1979" t="s">
        <v>694</v>
      </c>
      <c r="G1979" t="s">
        <v>846</v>
      </c>
      <c r="H1979" t="s">
        <v>2445</v>
      </c>
      <c r="I1979" t="s">
        <v>2446</v>
      </c>
      <c r="J1979" t="s">
        <v>1120</v>
      </c>
      <c r="K1979" t="s">
        <v>1121</v>
      </c>
      <c r="L1979" t="s">
        <v>5253</v>
      </c>
      <c r="M1979" t="s">
        <v>694</v>
      </c>
      <c r="N1979" t="s">
        <v>2445</v>
      </c>
      <c r="O1979" t="s">
        <v>2446</v>
      </c>
      <c r="P1979" t="s">
        <v>1002</v>
      </c>
      <c r="Q1979" t="s">
        <v>5280</v>
      </c>
      <c r="R1979">
        <v>2018</v>
      </c>
      <c r="S1979" t="s">
        <v>5278</v>
      </c>
      <c r="T1979" t="s">
        <v>5279</v>
      </c>
      <c r="U1979">
        <v>3.5</v>
      </c>
      <c r="V1979" t="s">
        <v>1126</v>
      </c>
      <c r="W1979" t="s">
        <v>1127</v>
      </c>
      <c r="Y1979">
        <v>1</v>
      </c>
      <c r="Z1979" t="s">
        <v>1132</v>
      </c>
      <c r="AA1979">
        <v>22018</v>
      </c>
      <c r="AB1979">
        <v>117</v>
      </c>
      <c r="AD1979">
        <v>0</v>
      </c>
      <c r="AE1979">
        <v>0</v>
      </c>
      <c r="AF1979">
        <v>166</v>
      </c>
      <c r="AG1979">
        <v>22301</v>
      </c>
    </row>
    <row r="1980" spans="1:33" hidden="1" x14ac:dyDescent="0.25">
      <c r="A1980" t="s">
        <v>1723</v>
      </c>
      <c r="B1980" t="s">
        <v>697</v>
      </c>
      <c r="C1980" t="s">
        <v>163</v>
      </c>
      <c r="D1980" t="s">
        <v>1117</v>
      </c>
      <c r="E1980">
        <v>2017</v>
      </c>
      <c r="F1980" t="s">
        <v>697</v>
      </c>
      <c r="G1980" t="s">
        <v>846</v>
      </c>
      <c r="H1980" t="s">
        <v>2445</v>
      </c>
      <c r="I1980" t="s">
        <v>2446</v>
      </c>
      <c r="J1980" t="s">
        <v>1120</v>
      </c>
      <c r="K1980" t="s">
        <v>1121</v>
      </c>
      <c r="L1980" t="s">
        <v>5199</v>
      </c>
      <c r="M1980" t="s">
        <v>847</v>
      </c>
      <c r="N1980" t="s">
        <v>2445</v>
      </c>
      <c r="O1980" t="s">
        <v>2446</v>
      </c>
      <c r="P1980" t="s">
        <v>1083</v>
      </c>
      <c r="Q1980" t="s">
        <v>5281</v>
      </c>
      <c r="R1980">
        <v>2018</v>
      </c>
      <c r="S1980" t="s">
        <v>5282</v>
      </c>
      <c r="T1980" t="s">
        <v>5282</v>
      </c>
      <c r="U1980">
        <v>13.13</v>
      </c>
      <c r="V1980" t="s">
        <v>1138</v>
      </c>
      <c r="W1980" t="s">
        <v>1127</v>
      </c>
      <c r="Y1980">
        <v>1</v>
      </c>
      <c r="Z1980" t="s">
        <v>1132</v>
      </c>
      <c r="AA1980">
        <v>23272</v>
      </c>
      <c r="AB1980">
        <v>0</v>
      </c>
      <c r="AD1980">
        <v>0</v>
      </c>
      <c r="AE1980">
        <v>0</v>
      </c>
      <c r="AF1980">
        <v>92567</v>
      </c>
      <c r="AG1980">
        <v>115839</v>
      </c>
    </row>
    <row r="1981" spans="1:33" hidden="1" x14ac:dyDescent="0.25">
      <c r="A1981" t="s">
        <v>1723</v>
      </c>
      <c r="B1981" t="s">
        <v>697</v>
      </c>
      <c r="C1981" t="s">
        <v>163</v>
      </c>
      <c r="D1981" t="s">
        <v>1117</v>
      </c>
      <c r="E1981">
        <v>2017</v>
      </c>
      <c r="F1981" t="s">
        <v>697</v>
      </c>
      <c r="G1981" t="s">
        <v>846</v>
      </c>
      <c r="H1981" t="s">
        <v>2445</v>
      </c>
      <c r="I1981" t="s">
        <v>2446</v>
      </c>
      <c r="J1981" t="s">
        <v>1120</v>
      </c>
      <c r="K1981" t="s">
        <v>1121</v>
      </c>
      <c r="L1981" t="s">
        <v>5199</v>
      </c>
      <c r="M1981" t="s">
        <v>847</v>
      </c>
      <c r="N1981" t="s">
        <v>2445</v>
      </c>
      <c r="O1981" t="s">
        <v>2446</v>
      </c>
      <c r="P1981" t="s">
        <v>1083</v>
      </c>
      <c r="Q1981" t="s">
        <v>5283</v>
      </c>
      <c r="R1981">
        <v>2018</v>
      </c>
      <c r="S1981" t="s">
        <v>5282</v>
      </c>
      <c r="T1981" t="s">
        <v>5282</v>
      </c>
      <c r="U1981">
        <v>13.13</v>
      </c>
      <c r="V1981" t="s">
        <v>1138</v>
      </c>
      <c r="W1981" t="s">
        <v>1127</v>
      </c>
      <c r="Y1981">
        <v>1</v>
      </c>
      <c r="Z1981" t="s">
        <v>1132</v>
      </c>
      <c r="AA1981">
        <v>16705</v>
      </c>
      <c r="AB1981">
        <v>84</v>
      </c>
      <c r="AD1981">
        <v>0</v>
      </c>
      <c r="AE1981">
        <v>0</v>
      </c>
      <c r="AF1981">
        <v>66776</v>
      </c>
      <c r="AG1981">
        <v>83565</v>
      </c>
    </row>
    <row r="1982" spans="1:33" hidden="1" x14ac:dyDescent="0.25">
      <c r="A1982" t="s">
        <v>1723</v>
      </c>
      <c r="B1982" t="s">
        <v>697</v>
      </c>
      <c r="C1982" t="s">
        <v>163</v>
      </c>
      <c r="D1982" t="s">
        <v>1117</v>
      </c>
      <c r="E1982">
        <v>2017</v>
      </c>
      <c r="F1982" t="s">
        <v>697</v>
      </c>
      <c r="G1982" t="s">
        <v>846</v>
      </c>
      <c r="H1982" t="s">
        <v>2445</v>
      </c>
      <c r="I1982" t="s">
        <v>2446</v>
      </c>
      <c r="J1982" t="s">
        <v>1120</v>
      </c>
      <c r="K1982" t="s">
        <v>1121</v>
      </c>
      <c r="L1982" t="s">
        <v>4289</v>
      </c>
      <c r="M1982" t="s">
        <v>697</v>
      </c>
      <c r="N1982" t="s">
        <v>2445</v>
      </c>
      <c r="O1982" t="s">
        <v>2446</v>
      </c>
      <c r="P1982" t="s">
        <v>1002</v>
      </c>
      <c r="Q1982" t="s">
        <v>5284</v>
      </c>
      <c r="R1982">
        <v>2018</v>
      </c>
      <c r="S1982" t="s">
        <v>3020</v>
      </c>
      <c r="T1982" t="s">
        <v>3020</v>
      </c>
      <c r="U1982">
        <v>6.37</v>
      </c>
      <c r="V1982" t="s">
        <v>1126</v>
      </c>
      <c r="W1982" t="s">
        <v>1127</v>
      </c>
      <c r="X1982" t="s">
        <v>5285</v>
      </c>
      <c r="Y1982">
        <v>1</v>
      </c>
      <c r="Z1982" t="s">
        <v>1132</v>
      </c>
      <c r="AA1982">
        <v>93940</v>
      </c>
      <c r="AB1982">
        <v>118</v>
      </c>
      <c r="AD1982">
        <v>0</v>
      </c>
      <c r="AE1982">
        <v>0</v>
      </c>
      <c r="AG1982">
        <v>94058</v>
      </c>
    </row>
    <row r="1983" spans="1:33" hidden="1" x14ac:dyDescent="0.25">
      <c r="A1983" t="s">
        <v>1723</v>
      </c>
      <c r="B1983" t="s">
        <v>697</v>
      </c>
      <c r="C1983" t="s">
        <v>163</v>
      </c>
      <c r="D1983" t="s">
        <v>1117</v>
      </c>
      <c r="E1983">
        <v>2017</v>
      </c>
      <c r="F1983" t="s">
        <v>697</v>
      </c>
      <c r="G1983" t="s">
        <v>846</v>
      </c>
      <c r="H1983" t="s">
        <v>2445</v>
      </c>
      <c r="I1983" t="s">
        <v>2446</v>
      </c>
      <c r="J1983" t="s">
        <v>1120</v>
      </c>
      <c r="K1983" t="s">
        <v>1121</v>
      </c>
      <c r="L1983" t="s">
        <v>4289</v>
      </c>
      <c r="M1983" t="s">
        <v>697</v>
      </c>
      <c r="N1983" t="s">
        <v>2445</v>
      </c>
      <c r="O1983" t="s">
        <v>2446</v>
      </c>
      <c r="P1983" t="s">
        <v>1002</v>
      </c>
      <c r="Q1983" t="s">
        <v>5286</v>
      </c>
      <c r="R1983">
        <v>2018</v>
      </c>
      <c r="S1983" t="s">
        <v>5287</v>
      </c>
      <c r="T1983" t="s">
        <v>5287</v>
      </c>
      <c r="U1983">
        <v>6.81</v>
      </c>
      <c r="V1983" t="s">
        <v>1126</v>
      </c>
      <c r="W1983" t="s">
        <v>1127</v>
      </c>
      <c r="Y1983">
        <v>1</v>
      </c>
      <c r="Z1983" t="s">
        <v>1132</v>
      </c>
      <c r="AA1983">
        <v>25364</v>
      </c>
      <c r="AB1983">
        <v>0</v>
      </c>
      <c r="AD1983">
        <v>0</v>
      </c>
      <c r="AE1983">
        <v>0</v>
      </c>
      <c r="AF1983">
        <v>278136</v>
      </c>
      <c r="AG1983">
        <v>303500</v>
      </c>
    </row>
    <row r="1984" spans="1:33" hidden="1" x14ac:dyDescent="0.25">
      <c r="A1984" t="s">
        <v>1723</v>
      </c>
      <c r="B1984" t="s">
        <v>697</v>
      </c>
      <c r="C1984" t="s">
        <v>163</v>
      </c>
      <c r="D1984" t="s">
        <v>1117</v>
      </c>
      <c r="E1984">
        <v>2017</v>
      </c>
      <c r="F1984" t="s">
        <v>697</v>
      </c>
      <c r="G1984" t="s">
        <v>846</v>
      </c>
      <c r="H1984" t="s">
        <v>2445</v>
      </c>
      <c r="I1984" t="s">
        <v>2446</v>
      </c>
      <c r="J1984" t="s">
        <v>1120</v>
      </c>
      <c r="K1984" t="s">
        <v>1121</v>
      </c>
      <c r="L1984" t="s">
        <v>4289</v>
      </c>
      <c r="M1984" t="s">
        <v>697</v>
      </c>
      <c r="N1984" t="s">
        <v>2445</v>
      </c>
      <c r="O1984" t="s">
        <v>2446</v>
      </c>
      <c r="P1984" t="s">
        <v>1002</v>
      </c>
      <c r="Q1984" t="s">
        <v>5288</v>
      </c>
      <c r="R1984">
        <v>2018</v>
      </c>
      <c r="S1984" t="s">
        <v>2214</v>
      </c>
      <c r="T1984" t="s">
        <v>2214</v>
      </c>
      <c r="U1984">
        <v>5.94</v>
      </c>
      <c r="V1984" t="s">
        <v>1126</v>
      </c>
      <c r="W1984" t="s">
        <v>1127</v>
      </c>
      <c r="Y1984">
        <v>1</v>
      </c>
      <c r="Z1984" t="s">
        <v>1132</v>
      </c>
      <c r="AA1984">
        <v>25187</v>
      </c>
      <c r="AB1984">
        <v>254</v>
      </c>
      <c r="AD1984">
        <v>0</v>
      </c>
      <c r="AE1984">
        <v>0</v>
      </c>
      <c r="AF1984">
        <v>296927</v>
      </c>
      <c r="AG1984">
        <v>322368</v>
      </c>
    </row>
    <row r="1985" spans="1:33" hidden="1" x14ac:dyDescent="0.25">
      <c r="A1985" t="s">
        <v>1723</v>
      </c>
      <c r="B1985" t="s">
        <v>697</v>
      </c>
      <c r="C1985" t="s">
        <v>163</v>
      </c>
      <c r="D1985" t="s">
        <v>1117</v>
      </c>
      <c r="E1985">
        <v>2017</v>
      </c>
      <c r="F1985" t="s">
        <v>697</v>
      </c>
      <c r="G1985" t="s">
        <v>846</v>
      </c>
      <c r="H1985" t="s">
        <v>2445</v>
      </c>
      <c r="I1985" t="s">
        <v>2446</v>
      </c>
      <c r="J1985" t="s">
        <v>1120</v>
      </c>
      <c r="K1985" t="s">
        <v>1121</v>
      </c>
      <c r="L1985" t="s">
        <v>4289</v>
      </c>
      <c r="M1985" t="s">
        <v>697</v>
      </c>
      <c r="N1985" t="s">
        <v>2445</v>
      </c>
      <c r="O1985" t="s">
        <v>2446</v>
      </c>
      <c r="P1985" t="s">
        <v>1002</v>
      </c>
      <c r="Q1985" t="s">
        <v>5289</v>
      </c>
      <c r="R1985">
        <v>2018</v>
      </c>
      <c r="S1985" t="s">
        <v>2214</v>
      </c>
      <c r="T1985" t="s">
        <v>2214</v>
      </c>
      <c r="U1985">
        <v>5.94</v>
      </c>
      <c r="V1985" t="s">
        <v>1126</v>
      </c>
      <c r="W1985" t="s">
        <v>1127</v>
      </c>
      <c r="Y1985">
        <v>1</v>
      </c>
      <c r="Z1985" t="s">
        <v>1132</v>
      </c>
      <c r="AA1985">
        <v>25096</v>
      </c>
      <c r="AB1985">
        <v>0</v>
      </c>
      <c r="AD1985">
        <v>0</v>
      </c>
      <c r="AE1985">
        <v>0</v>
      </c>
      <c r="AF1985">
        <v>292891</v>
      </c>
      <c r="AG1985">
        <v>317987</v>
      </c>
    </row>
    <row r="1986" spans="1:33" hidden="1" x14ac:dyDescent="0.25">
      <c r="A1986" t="s">
        <v>1723</v>
      </c>
      <c r="B1986" t="s">
        <v>697</v>
      </c>
      <c r="C1986" t="s">
        <v>163</v>
      </c>
      <c r="D1986" t="s">
        <v>1117</v>
      </c>
      <c r="E1986">
        <v>2017</v>
      </c>
      <c r="F1986" t="s">
        <v>697</v>
      </c>
      <c r="G1986" t="s">
        <v>846</v>
      </c>
      <c r="H1986" t="s">
        <v>2445</v>
      </c>
      <c r="I1986" t="s">
        <v>2446</v>
      </c>
      <c r="J1986" t="s">
        <v>1120</v>
      </c>
      <c r="K1986" t="s">
        <v>1121</v>
      </c>
      <c r="L1986" t="s">
        <v>4289</v>
      </c>
      <c r="M1986" t="s">
        <v>697</v>
      </c>
      <c r="N1986" t="s">
        <v>2445</v>
      </c>
      <c r="O1986" t="s">
        <v>2446</v>
      </c>
      <c r="P1986" t="s">
        <v>1002</v>
      </c>
      <c r="Q1986" t="s">
        <v>5290</v>
      </c>
      <c r="R1986">
        <v>2018</v>
      </c>
      <c r="S1986" t="s">
        <v>2214</v>
      </c>
      <c r="T1986" t="s">
        <v>2214</v>
      </c>
      <c r="U1986">
        <v>5.94</v>
      </c>
      <c r="V1986" t="s">
        <v>1126</v>
      </c>
      <c r="W1986" t="s">
        <v>1127</v>
      </c>
      <c r="Y1986">
        <v>1</v>
      </c>
      <c r="Z1986" t="s">
        <v>1132</v>
      </c>
      <c r="AA1986">
        <v>28564</v>
      </c>
      <c r="AB1986">
        <v>144</v>
      </c>
      <c r="AD1986">
        <v>0</v>
      </c>
      <c r="AE1986">
        <v>0</v>
      </c>
      <c r="AF1986">
        <v>335050</v>
      </c>
      <c r="AG1986">
        <v>363758</v>
      </c>
    </row>
    <row r="1987" spans="1:33" hidden="1" x14ac:dyDescent="0.25">
      <c r="A1987" t="s">
        <v>1723</v>
      </c>
      <c r="B1987" t="s">
        <v>697</v>
      </c>
      <c r="C1987" t="s">
        <v>163</v>
      </c>
      <c r="D1987" t="s">
        <v>1117</v>
      </c>
      <c r="E1987">
        <v>2017</v>
      </c>
      <c r="F1987" t="s">
        <v>697</v>
      </c>
      <c r="G1987" t="s">
        <v>846</v>
      </c>
      <c r="H1987" t="s">
        <v>2445</v>
      </c>
      <c r="I1987" t="s">
        <v>2446</v>
      </c>
      <c r="J1987" t="s">
        <v>1120</v>
      </c>
      <c r="K1987" t="s">
        <v>1121</v>
      </c>
      <c r="L1987" t="s">
        <v>4289</v>
      </c>
      <c r="M1987" t="s">
        <v>697</v>
      </c>
      <c r="N1987" t="s">
        <v>2445</v>
      </c>
      <c r="O1987" t="s">
        <v>2446</v>
      </c>
      <c r="P1987" t="s">
        <v>1002</v>
      </c>
      <c r="Q1987" t="s">
        <v>5291</v>
      </c>
      <c r="R1987">
        <v>2018</v>
      </c>
      <c r="S1987" t="s">
        <v>2214</v>
      </c>
      <c r="T1987" t="s">
        <v>2214</v>
      </c>
      <c r="U1987">
        <v>5.94</v>
      </c>
      <c r="V1987" t="s">
        <v>1126</v>
      </c>
      <c r="W1987" t="s">
        <v>1127</v>
      </c>
      <c r="Y1987">
        <v>1</v>
      </c>
      <c r="Z1987" t="s">
        <v>1132</v>
      </c>
      <c r="AA1987">
        <v>25543</v>
      </c>
      <c r="AB1987">
        <v>0</v>
      </c>
      <c r="AD1987">
        <v>0</v>
      </c>
      <c r="AE1987">
        <v>0</v>
      </c>
      <c r="AF1987">
        <v>298106</v>
      </c>
      <c r="AG1987">
        <v>323649</v>
      </c>
    </row>
    <row r="1988" spans="1:33" hidden="1" x14ac:dyDescent="0.25">
      <c r="A1988" t="s">
        <v>1723</v>
      </c>
      <c r="B1988" t="s">
        <v>697</v>
      </c>
      <c r="C1988" t="s">
        <v>163</v>
      </c>
      <c r="D1988" t="s">
        <v>1117</v>
      </c>
      <c r="E1988">
        <v>2017</v>
      </c>
      <c r="F1988" t="s">
        <v>697</v>
      </c>
      <c r="G1988" t="s">
        <v>846</v>
      </c>
      <c r="H1988" t="s">
        <v>2445</v>
      </c>
      <c r="I1988" t="s">
        <v>2446</v>
      </c>
      <c r="J1988" t="s">
        <v>1120</v>
      </c>
      <c r="K1988" t="s">
        <v>1121</v>
      </c>
      <c r="L1988" t="s">
        <v>4289</v>
      </c>
      <c r="M1988" t="s">
        <v>697</v>
      </c>
      <c r="N1988" t="s">
        <v>2445</v>
      </c>
      <c r="O1988" t="s">
        <v>2446</v>
      </c>
      <c r="P1988" t="s">
        <v>1002</v>
      </c>
      <c r="Q1988" t="s">
        <v>5292</v>
      </c>
      <c r="R1988">
        <v>2018</v>
      </c>
      <c r="S1988" t="s">
        <v>5287</v>
      </c>
      <c r="T1988" t="s">
        <v>5287</v>
      </c>
      <c r="U1988">
        <v>6.81</v>
      </c>
      <c r="V1988" t="s">
        <v>1126</v>
      </c>
      <c r="W1988" t="s">
        <v>1127</v>
      </c>
      <c r="Y1988">
        <v>1</v>
      </c>
      <c r="Z1988" t="s">
        <v>1132</v>
      </c>
      <c r="AA1988">
        <v>17334</v>
      </c>
      <c r="AB1988">
        <v>0</v>
      </c>
      <c r="AD1988">
        <v>0</v>
      </c>
      <c r="AE1988">
        <v>0</v>
      </c>
      <c r="AF1988">
        <v>190083</v>
      </c>
      <c r="AG1988">
        <v>207417</v>
      </c>
    </row>
    <row r="1989" spans="1:33" hidden="1" x14ac:dyDescent="0.25">
      <c r="A1989" t="s">
        <v>1723</v>
      </c>
      <c r="B1989" t="s">
        <v>697</v>
      </c>
      <c r="C1989" t="s">
        <v>163</v>
      </c>
      <c r="D1989" t="s">
        <v>1117</v>
      </c>
      <c r="E1989">
        <v>2017</v>
      </c>
      <c r="F1989" t="s">
        <v>697</v>
      </c>
      <c r="G1989" t="s">
        <v>846</v>
      </c>
      <c r="H1989" t="s">
        <v>2445</v>
      </c>
      <c r="I1989" t="s">
        <v>2446</v>
      </c>
      <c r="J1989" t="s">
        <v>1120</v>
      </c>
      <c r="K1989" t="s">
        <v>1121</v>
      </c>
      <c r="L1989" t="s">
        <v>4289</v>
      </c>
      <c r="M1989" t="s">
        <v>697</v>
      </c>
      <c r="N1989" t="s">
        <v>2445</v>
      </c>
      <c r="O1989" t="s">
        <v>2446</v>
      </c>
      <c r="P1989" t="s">
        <v>1002</v>
      </c>
      <c r="Q1989" t="s">
        <v>5293</v>
      </c>
      <c r="R1989">
        <v>2018</v>
      </c>
      <c r="S1989" t="s">
        <v>5294</v>
      </c>
      <c r="T1989" t="s">
        <v>5294</v>
      </c>
      <c r="U1989">
        <v>5.47</v>
      </c>
      <c r="V1989" t="s">
        <v>1126</v>
      </c>
      <c r="W1989" t="s">
        <v>1127</v>
      </c>
      <c r="Y1989">
        <v>1</v>
      </c>
      <c r="Z1989" t="s">
        <v>1132</v>
      </c>
      <c r="AA1989">
        <v>50619</v>
      </c>
      <c r="AB1989">
        <v>0</v>
      </c>
      <c r="AD1989">
        <v>0</v>
      </c>
      <c r="AE1989">
        <v>0</v>
      </c>
      <c r="AF1989">
        <v>681737</v>
      </c>
      <c r="AG1989">
        <v>732356</v>
      </c>
    </row>
    <row r="1990" spans="1:33" hidden="1" x14ac:dyDescent="0.25">
      <c r="A1990" t="s">
        <v>1723</v>
      </c>
      <c r="B1990" t="s">
        <v>697</v>
      </c>
      <c r="C1990" t="s">
        <v>163</v>
      </c>
      <c r="D1990" t="s">
        <v>1117</v>
      </c>
      <c r="E1990">
        <v>2017</v>
      </c>
      <c r="F1990" t="s">
        <v>697</v>
      </c>
      <c r="G1990" t="s">
        <v>846</v>
      </c>
      <c r="H1990" t="s">
        <v>2445</v>
      </c>
      <c r="I1990" t="s">
        <v>2446</v>
      </c>
      <c r="J1990" t="s">
        <v>1120</v>
      </c>
      <c r="K1990" t="s">
        <v>1121</v>
      </c>
      <c r="L1990" t="s">
        <v>4289</v>
      </c>
      <c r="M1990" t="s">
        <v>697</v>
      </c>
      <c r="N1990" t="s">
        <v>2445</v>
      </c>
      <c r="O1990" t="s">
        <v>2446</v>
      </c>
      <c r="P1990" t="s">
        <v>1002</v>
      </c>
      <c r="Q1990" t="s">
        <v>5295</v>
      </c>
      <c r="R1990">
        <v>2018</v>
      </c>
      <c r="S1990" t="s">
        <v>5287</v>
      </c>
      <c r="T1990" t="s">
        <v>5287</v>
      </c>
      <c r="U1990">
        <v>6.81</v>
      </c>
      <c r="V1990" t="s">
        <v>1126</v>
      </c>
      <c r="W1990" t="s">
        <v>1127</v>
      </c>
      <c r="Y1990">
        <v>1</v>
      </c>
      <c r="Z1990" t="s">
        <v>1132</v>
      </c>
      <c r="AA1990">
        <v>50013</v>
      </c>
      <c r="AB1990">
        <v>0</v>
      </c>
      <c r="AD1990">
        <v>0</v>
      </c>
      <c r="AE1990">
        <v>0</v>
      </c>
      <c r="AF1990">
        <v>548422</v>
      </c>
      <c r="AG1990">
        <v>598435</v>
      </c>
    </row>
    <row r="1991" spans="1:33" hidden="1" x14ac:dyDescent="0.25">
      <c r="A1991" t="s">
        <v>1723</v>
      </c>
      <c r="B1991" t="s">
        <v>697</v>
      </c>
      <c r="C1991" t="s">
        <v>163</v>
      </c>
      <c r="D1991" t="s">
        <v>1117</v>
      </c>
      <c r="E1991">
        <v>2017</v>
      </c>
      <c r="F1991" t="s">
        <v>697</v>
      </c>
      <c r="G1991" t="s">
        <v>846</v>
      </c>
      <c r="H1991" t="s">
        <v>2445</v>
      </c>
      <c r="I1991" t="s">
        <v>2446</v>
      </c>
      <c r="J1991" t="s">
        <v>1120</v>
      </c>
      <c r="K1991" t="s">
        <v>1121</v>
      </c>
      <c r="L1991" t="s">
        <v>4289</v>
      </c>
      <c r="M1991" t="s">
        <v>697</v>
      </c>
      <c r="N1991" t="s">
        <v>2445</v>
      </c>
      <c r="O1991" t="s">
        <v>2446</v>
      </c>
      <c r="P1991" t="s">
        <v>1002</v>
      </c>
      <c r="Q1991" t="s">
        <v>5296</v>
      </c>
      <c r="R1991">
        <v>2018</v>
      </c>
      <c r="S1991" t="s">
        <v>5287</v>
      </c>
      <c r="T1991" t="s">
        <v>5287</v>
      </c>
      <c r="U1991">
        <v>6.81</v>
      </c>
      <c r="V1991" t="s">
        <v>1126</v>
      </c>
      <c r="W1991" t="s">
        <v>1127</v>
      </c>
      <c r="Y1991">
        <v>1</v>
      </c>
      <c r="Z1991" t="s">
        <v>1132</v>
      </c>
      <c r="AA1991">
        <v>50452</v>
      </c>
      <c r="AB1991">
        <v>126</v>
      </c>
      <c r="AD1991">
        <v>0</v>
      </c>
      <c r="AE1991">
        <v>0</v>
      </c>
      <c r="AF1991">
        <v>554627</v>
      </c>
      <c r="AG1991">
        <v>605205</v>
      </c>
    </row>
    <row r="1992" spans="1:33" hidden="1" x14ac:dyDescent="0.25">
      <c r="A1992" t="s">
        <v>1723</v>
      </c>
      <c r="B1992" t="s">
        <v>697</v>
      </c>
      <c r="C1992" t="s">
        <v>163</v>
      </c>
      <c r="D1992" t="s">
        <v>1117</v>
      </c>
      <c r="E1992">
        <v>2017</v>
      </c>
      <c r="F1992" t="s">
        <v>697</v>
      </c>
      <c r="G1992" t="s">
        <v>846</v>
      </c>
      <c r="H1992" t="s">
        <v>2445</v>
      </c>
      <c r="I1992" t="s">
        <v>2446</v>
      </c>
      <c r="J1992" t="s">
        <v>1120</v>
      </c>
      <c r="K1992" t="s">
        <v>1121</v>
      </c>
      <c r="L1992" t="s">
        <v>4289</v>
      </c>
      <c r="M1992" t="s">
        <v>697</v>
      </c>
      <c r="N1992" t="s">
        <v>2445</v>
      </c>
      <c r="O1992" t="s">
        <v>2446</v>
      </c>
      <c r="P1992" t="s">
        <v>1002</v>
      </c>
      <c r="Q1992" t="s">
        <v>5297</v>
      </c>
      <c r="R1992">
        <v>2018</v>
      </c>
      <c r="S1992" t="s">
        <v>2214</v>
      </c>
      <c r="T1992" t="s">
        <v>2214</v>
      </c>
      <c r="U1992">
        <v>5.94</v>
      </c>
      <c r="V1992" t="s">
        <v>1126</v>
      </c>
      <c r="W1992" t="s">
        <v>1127</v>
      </c>
      <c r="Y1992">
        <v>1</v>
      </c>
      <c r="Z1992" t="s">
        <v>1132</v>
      </c>
      <c r="AA1992">
        <v>50593</v>
      </c>
      <c r="AB1992">
        <v>254</v>
      </c>
      <c r="AD1992">
        <v>0</v>
      </c>
      <c r="AE1992">
        <v>0</v>
      </c>
      <c r="AF1992">
        <v>593435</v>
      </c>
      <c r="AG1992">
        <v>644282</v>
      </c>
    </row>
    <row r="1993" spans="1:33" hidden="1" x14ac:dyDescent="0.25">
      <c r="A1993" t="s">
        <v>1723</v>
      </c>
      <c r="B1993" t="s">
        <v>697</v>
      </c>
      <c r="C1993" t="s">
        <v>163</v>
      </c>
      <c r="D1993" t="s">
        <v>1117</v>
      </c>
      <c r="E1993">
        <v>2017</v>
      </c>
      <c r="F1993" t="s">
        <v>697</v>
      </c>
      <c r="G1993" t="s">
        <v>846</v>
      </c>
      <c r="H1993" t="s">
        <v>2445</v>
      </c>
      <c r="I1993" t="s">
        <v>2446</v>
      </c>
      <c r="J1993" t="s">
        <v>1120</v>
      </c>
      <c r="K1993" t="s">
        <v>1121</v>
      </c>
      <c r="L1993" t="s">
        <v>4289</v>
      </c>
      <c r="M1993" t="s">
        <v>697</v>
      </c>
      <c r="N1993" t="s">
        <v>2445</v>
      </c>
      <c r="O1993" t="s">
        <v>2446</v>
      </c>
      <c r="P1993" t="s">
        <v>1952</v>
      </c>
      <c r="Q1993" t="s">
        <v>5298</v>
      </c>
      <c r="R1993">
        <v>2019</v>
      </c>
      <c r="S1993" t="s">
        <v>5299</v>
      </c>
      <c r="T1993" t="s">
        <v>5299</v>
      </c>
      <c r="V1993" t="s">
        <v>1138</v>
      </c>
      <c r="W1993" t="s">
        <v>1127</v>
      </c>
      <c r="Y1993">
        <v>1</v>
      </c>
      <c r="Z1993" t="s">
        <v>1132</v>
      </c>
      <c r="AA1993">
        <v>56004</v>
      </c>
      <c r="AB1993">
        <v>4</v>
      </c>
      <c r="AD1993">
        <v>0</v>
      </c>
      <c r="AE1993">
        <v>0</v>
      </c>
      <c r="AG1993">
        <v>56008</v>
      </c>
    </row>
    <row r="1994" spans="1:33" hidden="1" x14ac:dyDescent="0.25">
      <c r="A1994" t="s">
        <v>1723</v>
      </c>
      <c r="B1994" t="s">
        <v>697</v>
      </c>
      <c r="C1994" t="s">
        <v>163</v>
      </c>
      <c r="D1994" t="s">
        <v>1117</v>
      </c>
      <c r="E1994">
        <v>2017</v>
      </c>
      <c r="F1994" t="s">
        <v>697</v>
      </c>
      <c r="G1994" t="s">
        <v>846</v>
      </c>
      <c r="H1994" t="s">
        <v>2445</v>
      </c>
      <c r="I1994" t="s">
        <v>2446</v>
      </c>
      <c r="J1994" t="s">
        <v>1120</v>
      </c>
      <c r="K1994" t="s">
        <v>1121</v>
      </c>
      <c r="L1994" t="s">
        <v>4289</v>
      </c>
      <c r="M1994" t="s">
        <v>697</v>
      </c>
      <c r="N1994" t="s">
        <v>2445</v>
      </c>
      <c r="O1994" t="s">
        <v>2446</v>
      </c>
      <c r="P1994" t="s">
        <v>1952</v>
      </c>
      <c r="Q1994" t="s">
        <v>5300</v>
      </c>
      <c r="R1994">
        <v>2019</v>
      </c>
      <c r="S1994" t="s">
        <v>5299</v>
      </c>
      <c r="T1994" t="s">
        <v>5299</v>
      </c>
      <c r="U1994">
        <v>22.51</v>
      </c>
      <c r="V1994" t="s">
        <v>1138</v>
      </c>
      <c r="W1994" t="s">
        <v>1127</v>
      </c>
      <c r="Y1994">
        <v>1</v>
      </c>
      <c r="Z1994" t="s">
        <v>1132</v>
      </c>
      <c r="AA1994">
        <v>35097</v>
      </c>
      <c r="AB1994">
        <v>0</v>
      </c>
      <c r="AC1994" t="s">
        <v>1132</v>
      </c>
      <c r="AD1994">
        <v>4333</v>
      </c>
      <c r="AE1994">
        <v>0</v>
      </c>
      <c r="AG1994">
        <v>39430</v>
      </c>
    </row>
    <row r="1995" spans="1:33" hidden="1" x14ac:dyDescent="0.25">
      <c r="A1995" t="s">
        <v>1723</v>
      </c>
      <c r="B1995" t="s">
        <v>697</v>
      </c>
      <c r="C1995" t="s">
        <v>163</v>
      </c>
      <c r="D1995" t="s">
        <v>1117</v>
      </c>
      <c r="E1995">
        <v>2017</v>
      </c>
      <c r="F1995" t="s">
        <v>697</v>
      </c>
      <c r="G1995" t="s">
        <v>846</v>
      </c>
      <c r="H1995" t="s">
        <v>2445</v>
      </c>
      <c r="I1995" t="s">
        <v>2446</v>
      </c>
      <c r="J1995" t="s">
        <v>1120</v>
      </c>
      <c r="K1995" t="s">
        <v>1121</v>
      </c>
      <c r="L1995" t="s">
        <v>4289</v>
      </c>
      <c r="M1995" t="s">
        <v>697</v>
      </c>
      <c r="N1995" t="s">
        <v>2445</v>
      </c>
      <c r="O1995" t="s">
        <v>2446</v>
      </c>
      <c r="P1995" t="s">
        <v>1002</v>
      </c>
      <c r="Q1995" t="s">
        <v>5301</v>
      </c>
      <c r="R1995">
        <v>2018</v>
      </c>
      <c r="S1995" t="s">
        <v>5294</v>
      </c>
      <c r="T1995" t="s">
        <v>5294</v>
      </c>
      <c r="U1995">
        <v>4.79</v>
      </c>
      <c r="V1995" t="s">
        <v>1126</v>
      </c>
      <c r="W1995" t="s">
        <v>1127</v>
      </c>
      <c r="Y1995">
        <v>1</v>
      </c>
      <c r="Z1995" t="s">
        <v>1132</v>
      </c>
      <c r="AA1995">
        <v>49824</v>
      </c>
      <c r="AB1995">
        <v>250</v>
      </c>
      <c r="AD1995">
        <v>0</v>
      </c>
      <c r="AE1995">
        <v>0</v>
      </c>
      <c r="AF1995">
        <v>679724</v>
      </c>
      <c r="AG1995">
        <v>729798</v>
      </c>
    </row>
    <row r="1996" spans="1:33" hidden="1" x14ac:dyDescent="0.25">
      <c r="A1996" t="s">
        <v>1723</v>
      </c>
      <c r="B1996" t="s">
        <v>697</v>
      </c>
      <c r="C1996" t="s">
        <v>163</v>
      </c>
      <c r="D1996" t="s">
        <v>1117</v>
      </c>
      <c r="E1996">
        <v>2017</v>
      </c>
      <c r="F1996" t="s">
        <v>697</v>
      </c>
      <c r="G1996" t="s">
        <v>846</v>
      </c>
      <c r="H1996" t="s">
        <v>2445</v>
      </c>
      <c r="I1996" t="s">
        <v>2446</v>
      </c>
      <c r="J1996" t="s">
        <v>1120</v>
      </c>
      <c r="K1996" t="s">
        <v>1121</v>
      </c>
      <c r="L1996" t="s">
        <v>4289</v>
      </c>
      <c r="M1996" t="s">
        <v>697</v>
      </c>
      <c r="N1996" t="s">
        <v>2445</v>
      </c>
      <c r="O1996" t="s">
        <v>2446</v>
      </c>
      <c r="P1996" t="s">
        <v>1002</v>
      </c>
      <c r="Q1996" t="s">
        <v>5302</v>
      </c>
      <c r="R1996">
        <v>2018</v>
      </c>
      <c r="S1996" t="s">
        <v>5294</v>
      </c>
      <c r="T1996" t="s">
        <v>5294</v>
      </c>
      <c r="U1996">
        <v>5.07</v>
      </c>
      <c r="V1996" t="s">
        <v>1126</v>
      </c>
      <c r="W1996" t="s">
        <v>1127</v>
      </c>
      <c r="Y1996">
        <v>1</v>
      </c>
      <c r="Z1996" t="s">
        <v>1132</v>
      </c>
      <c r="AA1996">
        <v>50072</v>
      </c>
      <c r="AB1996">
        <v>125</v>
      </c>
      <c r="AD1996">
        <v>0</v>
      </c>
      <c r="AE1996">
        <v>0</v>
      </c>
      <c r="AF1996">
        <v>655220</v>
      </c>
      <c r="AG1996">
        <v>705417</v>
      </c>
    </row>
    <row r="1997" spans="1:33" hidden="1" x14ac:dyDescent="0.25">
      <c r="A1997" t="s">
        <v>1723</v>
      </c>
      <c r="B1997" t="s">
        <v>697</v>
      </c>
      <c r="C1997" t="s">
        <v>163</v>
      </c>
      <c r="D1997" t="s">
        <v>1117</v>
      </c>
      <c r="E1997">
        <v>2018</v>
      </c>
      <c r="F1997" t="s">
        <v>694</v>
      </c>
      <c r="G1997" t="s">
        <v>846</v>
      </c>
      <c r="H1997" t="s">
        <v>2445</v>
      </c>
      <c r="I1997" t="s">
        <v>2446</v>
      </c>
      <c r="J1997" t="s">
        <v>1120</v>
      </c>
      <c r="K1997" t="s">
        <v>1121</v>
      </c>
      <c r="L1997" t="s">
        <v>4289</v>
      </c>
      <c r="M1997" t="s">
        <v>694</v>
      </c>
      <c r="N1997" t="s">
        <v>2445</v>
      </c>
      <c r="O1997" t="s">
        <v>2446</v>
      </c>
      <c r="P1997" t="s">
        <v>1002</v>
      </c>
      <c r="Q1997" t="s">
        <v>5303</v>
      </c>
      <c r="R1997">
        <v>2019</v>
      </c>
      <c r="S1997" t="s">
        <v>5304</v>
      </c>
      <c r="T1997" t="s">
        <v>5304</v>
      </c>
      <c r="U1997">
        <v>3.8</v>
      </c>
      <c r="V1997" t="s">
        <v>1126</v>
      </c>
      <c r="W1997" t="s">
        <v>1127</v>
      </c>
      <c r="Y1997">
        <v>1</v>
      </c>
      <c r="Z1997" t="s">
        <v>1132</v>
      </c>
      <c r="AA1997">
        <v>11887</v>
      </c>
      <c r="AB1997">
        <v>0</v>
      </c>
      <c r="AD1997">
        <v>0</v>
      </c>
      <c r="AE1997">
        <v>0</v>
      </c>
      <c r="AG1997">
        <v>11887</v>
      </c>
    </row>
    <row r="1998" spans="1:33" hidden="1" x14ac:dyDescent="0.25">
      <c r="A1998" t="s">
        <v>1723</v>
      </c>
      <c r="B1998" t="s">
        <v>697</v>
      </c>
      <c r="C1998" t="s">
        <v>163</v>
      </c>
      <c r="D1998" t="s">
        <v>1117</v>
      </c>
      <c r="E1998">
        <v>2018</v>
      </c>
      <c r="F1998" t="s">
        <v>697</v>
      </c>
      <c r="G1998" t="s">
        <v>846</v>
      </c>
      <c r="H1998" t="s">
        <v>2445</v>
      </c>
      <c r="I1998" t="s">
        <v>2446</v>
      </c>
      <c r="J1998" t="s">
        <v>1120</v>
      </c>
      <c r="K1998" t="s">
        <v>1121</v>
      </c>
      <c r="L1998" t="s">
        <v>5199</v>
      </c>
      <c r="M1998" t="s">
        <v>847</v>
      </c>
      <c r="N1998" t="s">
        <v>2445</v>
      </c>
      <c r="O1998" t="s">
        <v>2446</v>
      </c>
      <c r="P1998" t="s">
        <v>1083</v>
      </c>
      <c r="Q1998" t="s">
        <v>5305</v>
      </c>
      <c r="R1998">
        <v>2019</v>
      </c>
      <c r="S1998" t="s">
        <v>5306</v>
      </c>
      <c r="T1998" t="s">
        <v>5306</v>
      </c>
      <c r="U1998">
        <v>9.6</v>
      </c>
      <c r="V1998" t="s">
        <v>1138</v>
      </c>
      <c r="W1998" t="s">
        <v>1127</v>
      </c>
      <c r="X1998" t="s">
        <v>5307</v>
      </c>
      <c r="Y1998">
        <v>1</v>
      </c>
      <c r="Z1998" t="s">
        <v>1132</v>
      </c>
      <c r="AA1998">
        <v>39946</v>
      </c>
      <c r="AB1998">
        <v>97</v>
      </c>
      <c r="AD1998">
        <v>0</v>
      </c>
      <c r="AE1998">
        <v>0</v>
      </c>
      <c r="AF1998">
        <v>129594</v>
      </c>
      <c r="AG1998">
        <v>169637</v>
      </c>
    </row>
    <row r="1999" spans="1:33" hidden="1" x14ac:dyDescent="0.25">
      <c r="A1999" t="s">
        <v>1723</v>
      </c>
      <c r="B1999" t="s">
        <v>697</v>
      </c>
      <c r="C1999" t="s">
        <v>163</v>
      </c>
      <c r="D1999" t="s">
        <v>1117</v>
      </c>
      <c r="E1999">
        <v>2018</v>
      </c>
      <c r="F1999" t="s">
        <v>697</v>
      </c>
      <c r="G1999" t="s">
        <v>846</v>
      </c>
      <c r="H1999" t="s">
        <v>2445</v>
      </c>
      <c r="I1999" t="s">
        <v>2446</v>
      </c>
      <c r="J1999" t="s">
        <v>1120</v>
      </c>
      <c r="K1999" t="s">
        <v>1121</v>
      </c>
      <c r="L1999" t="s">
        <v>4289</v>
      </c>
      <c r="M1999" t="s">
        <v>697</v>
      </c>
      <c r="N1999" t="s">
        <v>2445</v>
      </c>
      <c r="O1999" t="s">
        <v>2446</v>
      </c>
      <c r="P1999" t="s">
        <v>1002</v>
      </c>
      <c r="Q1999" t="s">
        <v>5308</v>
      </c>
      <c r="R1999">
        <v>2019</v>
      </c>
      <c r="S1999" t="s">
        <v>1032</v>
      </c>
      <c r="T1999" t="s">
        <v>1032</v>
      </c>
      <c r="U1999">
        <v>5.16</v>
      </c>
      <c r="V1999" t="s">
        <v>1126</v>
      </c>
      <c r="W1999" t="s">
        <v>1127</v>
      </c>
      <c r="Y1999">
        <v>1</v>
      </c>
      <c r="Z1999" t="s">
        <v>1132</v>
      </c>
      <c r="AA1999">
        <v>58115</v>
      </c>
      <c r="AB1999">
        <v>0</v>
      </c>
      <c r="AD1999">
        <v>0</v>
      </c>
      <c r="AE1999">
        <v>0</v>
      </c>
      <c r="AF1999">
        <v>546894</v>
      </c>
      <c r="AG1999">
        <v>605009</v>
      </c>
    </row>
    <row r="2000" spans="1:33" hidden="1" x14ac:dyDescent="0.25">
      <c r="A2000" t="s">
        <v>1723</v>
      </c>
      <c r="B2000" t="s">
        <v>697</v>
      </c>
      <c r="C2000" t="s">
        <v>163</v>
      </c>
      <c r="D2000" t="s">
        <v>1117</v>
      </c>
      <c r="E2000">
        <v>2018</v>
      </c>
      <c r="F2000" t="s">
        <v>697</v>
      </c>
      <c r="G2000" t="s">
        <v>846</v>
      </c>
      <c r="H2000" t="s">
        <v>2445</v>
      </c>
      <c r="I2000" t="s">
        <v>2446</v>
      </c>
      <c r="J2000" t="s">
        <v>1120</v>
      </c>
      <c r="K2000" t="s">
        <v>1121</v>
      </c>
      <c r="L2000" t="s">
        <v>4289</v>
      </c>
      <c r="M2000" t="s">
        <v>697</v>
      </c>
      <c r="N2000" t="s">
        <v>2445</v>
      </c>
      <c r="O2000" t="s">
        <v>2446</v>
      </c>
      <c r="P2000" t="s">
        <v>1002</v>
      </c>
      <c r="Q2000" t="s">
        <v>5309</v>
      </c>
      <c r="R2000">
        <v>2019</v>
      </c>
      <c r="S2000" t="s">
        <v>5310</v>
      </c>
      <c r="T2000" t="s">
        <v>5310</v>
      </c>
      <c r="U2000">
        <v>3.73</v>
      </c>
      <c r="V2000" t="s">
        <v>1126</v>
      </c>
      <c r="W2000" t="s">
        <v>1127</v>
      </c>
      <c r="Y2000">
        <v>1</v>
      </c>
      <c r="Z2000" t="s">
        <v>1132</v>
      </c>
      <c r="AA2000">
        <v>34925</v>
      </c>
      <c r="AB2000">
        <v>0</v>
      </c>
      <c r="AD2000">
        <v>0</v>
      </c>
      <c r="AE2000">
        <v>0</v>
      </c>
      <c r="AF2000">
        <v>447338</v>
      </c>
      <c r="AG2000">
        <v>482263</v>
      </c>
    </row>
    <row r="2001" spans="1:33" hidden="1" x14ac:dyDescent="0.25">
      <c r="A2001" t="s">
        <v>1723</v>
      </c>
      <c r="B2001" t="s">
        <v>697</v>
      </c>
      <c r="C2001" t="s">
        <v>163</v>
      </c>
      <c r="D2001" t="s">
        <v>1117</v>
      </c>
      <c r="E2001">
        <v>2018</v>
      </c>
      <c r="F2001" t="s">
        <v>697</v>
      </c>
      <c r="G2001" t="s">
        <v>846</v>
      </c>
      <c r="H2001" t="s">
        <v>2445</v>
      </c>
      <c r="I2001" t="s">
        <v>2446</v>
      </c>
      <c r="J2001" t="s">
        <v>1120</v>
      </c>
      <c r="K2001" t="s">
        <v>1121</v>
      </c>
      <c r="L2001" t="s">
        <v>4289</v>
      </c>
      <c r="M2001" t="s">
        <v>697</v>
      </c>
      <c r="N2001" t="s">
        <v>2445</v>
      </c>
      <c r="O2001" t="s">
        <v>2446</v>
      </c>
      <c r="P2001" t="s">
        <v>1952</v>
      </c>
      <c r="Q2001" t="s">
        <v>5311</v>
      </c>
      <c r="R2001">
        <v>2020</v>
      </c>
      <c r="S2001" t="s">
        <v>2595</v>
      </c>
      <c r="T2001" t="s">
        <v>2595</v>
      </c>
      <c r="V2001" t="s">
        <v>1138</v>
      </c>
      <c r="W2001" t="s">
        <v>1127</v>
      </c>
      <c r="Y2001">
        <v>1</v>
      </c>
      <c r="Z2001" t="s">
        <v>1132</v>
      </c>
      <c r="AA2001">
        <v>54090</v>
      </c>
      <c r="AB2001">
        <v>203</v>
      </c>
      <c r="AD2001">
        <v>0</v>
      </c>
      <c r="AE2001">
        <v>0</v>
      </c>
      <c r="AG2001">
        <v>54293</v>
      </c>
    </row>
    <row r="2002" spans="1:33" hidden="1" x14ac:dyDescent="0.25">
      <c r="A2002" t="s">
        <v>1723</v>
      </c>
      <c r="B2002" t="s">
        <v>697</v>
      </c>
      <c r="C2002" t="s">
        <v>163</v>
      </c>
      <c r="D2002" t="s">
        <v>1117</v>
      </c>
      <c r="E2002">
        <v>2018</v>
      </c>
      <c r="F2002" t="s">
        <v>697</v>
      </c>
      <c r="G2002" t="s">
        <v>846</v>
      </c>
      <c r="H2002" t="s">
        <v>2445</v>
      </c>
      <c r="I2002" t="s">
        <v>2446</v>
      </c>
      <c r="J2002" t="s">
        <v>1120</v>
      </c>
      <c r="K2002" t="s">
        <v>1121</v>
      </c>
      <c r="L2002" t="s">
        <v>4289</v>
      </c>
      <c r="M2002" t="s">
        <v>697</v>
      </c>
      <c r="N2002" t="s">
        <v>2445</v>
      </c>
      <c r="O2002" t="s">
        <v>2446</v>
      </c>
      <c r="P2002" t="s">
        <v>1002</v>
      </c>
      <c r="Q2002" t="s">
        <v>5312</v>
      </c>
      <c r="R2002">
        <v>2019</v>
      </c>
      <c r="S2002" t="s">
        <v>5310</v>
      </c>
      <c r="T2002" t="s">
        <v>5310</v>
      </c>
      <c r="U2002">
        <v>3.73</v>
      </c>
      <c r="V2002" t="s">
        <v>1126</v>
      </c>
      <c r="W2002" t="s">
        <v>1127</v>
      </c>
      <c r="Y2002">
        <v>1</v>
      </c>
      <c r="Z2002" t="s">
        <v>1132</v>
      </c>
      <c r="AA2002">
        <v>57622</v>
      </c>
      <c r="AB2002">
        <v>0</v>
      </c>
      <c r="AD2002">
        <v>0</v>
      </c>
      <c r="AE2002">
        <v>0</v>
      </c>
      <c r="AF2002">
        <v>738054</v>
      </c>
      <c r="AG2002">
        <v>795676</v>
      </c>
    </row>
    <row r="2003" spans="1:33" hidden="1" x14ac:dyDescent="0.25">
      <c r="A2003" t="s">
        <v>1723</v>
      </c>
      <c r="B2003" t="s">
        <v>697</v>
      </c>
      <c r="C2003" t="s">
        <v>163</v>
      </c>
      <c r="D2003" t="s">
        <v>1117</v>
      </c>
      <c r="E2003">
        <v>2018</v>
      </c>
      <c r="F2003" t="s">
        <v>697</v>
      </c>
      <c r="G2003" t="s">
        <v>846</v>
      </c>
      <c r="H2003" t="s">
        <v>2445</v>
      </c>
      <c r="I2003" t="s">
        <v>2446</v>
      </c>
      <c r="J2003" t="s">
        <v>1120</v>
      </c>
      <c r="K2003" t="s">
        <v>1121</v>
      </c>
      <c r="L2003" t="s">
        <v>4289</v>
      </c>
      <c r="M2003" t="s">
        <v>697</v>
      </c>
      <c r="N2003" t="s">
        <v>2445</v>
      </c>
      <c r="O2003" t="s">
        <v>2446</v>
      </c>
      <c r="P2003" t="s">
        <v>1002</v>
      </c>
      <c r="Q2003" t="s">
        <v>5313</v>
      </c>
      <c r="R2003">
        <v>2019</v>
      </c>
      <c r="S2003" t="s">
        <v>5310</v>
      </c>
      <c r="T2003" t="s">
        <v>5310</v>
      </c>
      <c r="U2003">
        <v>3.73</v>
      </c>
      <c r="V2003" t="s">
        <v>1126</v>
      </c>
      <c r="W2003" t="s">
        <v>1127</v>
      </c>
      <c r="Y2003">
        <v>1</v>
      </c>
      <c r="Z2003" t="s">
        <v>1132</v>
      </c>
      <c r="AA2003">
        <v>57456</v>
      </c>
      <c r="AB2003">
        <v>0</v>
      </c>
      <c r="AD2003">
        <v>0</v>
      </c>
      <c r="AE2003">
        <v>0</v>
      </c>
      <c r="AF2003">
        <v>735928</v>
      </c>
      <c r="AG2003">
        <v>793384</v>
      </c>
    </row>
    <row r="2004" spans="1:33" hidden="1" x14ac:dyDescent="0.25">
      <c r="A2004" t="s">
        <v>1723</v>
      </c>
      <c r="B2004" t="s">
        <v>697</v>
      </c>
      <c r="C2004" t="s">
        <v>163</v>
      </c>
      <c r="D2004" t="s">
        <v>1117</v>
      </c>
      <c r="E2004">
        <v>2018</v>
      </c>
      <c r="F2004" t="s">
        <v>697</v>
      </c>
      <c r="G2004" t="s">
        <v>846</v>
      </c>
      <c r="H2004" t="s">
        <v>2445</v>
      </c>
      <c r="I2004" t="s">
        <v>2446</v>
      </c>
      <c r="J2004" t="s">
        <v>1120</v>
      </c>
      <c r="K2004" t="s">
        <v>1121</v>
      </c>
      <c r="L2004" t="s">
        <v>4289</v>
      </c>
      <c r="M2004" t="s">
        <v>697</v>
      </c>
      <c r="N2004" t="s">
        <v>2445</v>
      </c>
      <c r="O2004" t="s">
        <v>2446</v>
      </c>
      <c r="P2004" t="s">
        <v>1952</v>
      </c>
      <c r="Q2004" t="s">
        <v>5314</v>
      </c>
      <c r="R2004">
        <v>2020</v>
      </c>
      <c r="S2004" t="s">
        <v>2595</v>
      </c>
      <c r="T2004" t="s">
        <v>2595</v>
      </c>
      <c r="V2004" t="s">
        <v>1138</v>
      </c>
      <c r="W2004" t="s">
        <v>1127</v>
      </c>
      <c r="Y2004">
        <v>1</v>
      </c>
      <c r="Z2004" t="s">
        <v>1132</v>
      </c>
      <c r="AA2004">
        <v>43861</v>
      </c>
      <c r="AB2004">
        <v>218</v>
      </c>
      <c r="AD2004">
        <v>0</v>
      </c>
      <c r="AE2004">
        <v>0</v>
      </c>
      <c r="AG2004">
        <v>44079</v>
      </c>
    </row>
    <row r="2005" spans="1:33" hidden="1" x14ac:dyDescent="0.25">
      <c r="A2005" t="s">
        <v>1723</v>
      </c>
      <c r="B2005" t="s">
        <v>697</v>
      </c>
      <c r="C2005" t="s">
        <v>163</v>
      </c>
      <c r="D2005" t="s">
        <v>1117</v>
      </c>
      <c r="E2005">
        <v>2018</v>
      </c>
      <c r="F2005" t="s">
        <v>697</v>
      </c>
      <c r="G2005" t="s">
        <v>846</v>
      </c>
      <c r="H2005" t="s">
        <v>2445</v>
      </c>
      <c r="I2005" t="s">
        <v>2446</v>
      </c>
      <c r="J2005" t="s">
        <v>1120</v>
      </c>
      <c r="K2005" t="s">
        <v>1121</v>
      </c>
      <c r="L2005" t="s">
        <v>4289</v>
      </c>
      <c r="M2005" t="s">
        <v>697</v>
      </c>
      <c r="N2005" t="s">
        <v>2445</v>
      </c>
      <c r="O2005" t="s">
        <v>2446</v>
      </c>
      <c r="P2005" t="s">
        <v>1002</v>
      </c>
      <c r="Q2005" t="s">
        <v>5315</v>
      </c>
      <c r="R2005">
        <v>2019</v>
      </c>
      <c r="S2005" t="s">
        <v>3557</v>
      </c>
      <c r="T2005" t="s">
        <v>3557</v>
      </c>
      <c r="U2005">
        <v>5.19</v>
      </c>
      <c r="V2005" t="s">
        <v>1126</v>
      </c>
      <c r="W2005" t="s">
        <v>1127</v>
      </c>
      <c r="Y2005">
        <v>1</v>
      </c>
      <c r="Z2005" t="s">
        <v>1132</v>
      </c>
      <c r="AA2005">
        <v>29683</v>
      </c>
      <c r="AB2005">
        <v>0</v>
      </c>
      <c r="AD2005">
        <v>0</v>
      </c>
      <c r="AE2005">
        <v>0</v>
      </c>
      <c r="AF2005">
        <v>404714</v>
      </c>
      <c r="AG2005">
        <v>434397</v>
      </c>
    </row>
    <row r="2006" spans="1:33" hidden="1" x14ac:dyDescent="0.25">
      <c r="A2006" t="s">
        <v>1723</v>
      </c>
      <c r="B2006" t="s">
        <v>697</v>
      </c>
      <c r="C2006" t="s">
        <v>163</v>
      </c>
      <c r="D2006" t="s">
        <v>1117</v>
      </c>
      <c r="E2006">
        <v>2018</v>
      </c>
      <c r="F2006" t="s">
        <v>697</v>
      </c>
      <c r="G2006" t="s">
        <v>846</v>
      </c>
      <c r="H2006" t="s">
        <v>2445</v>
      </c>
      <c r="I2006" t="s">
        <v>2446</v>
      </c>
      <c r="J2006" t="s">
        <v>1120</v>
      </c>
      <c r="K2006" t="s">
        <v>1121</v>
      </c>
      <c r="L2006" t="s">
        <v>4289</v>
      </c>
      <c r="M2006" t="s">
        <v>697</v>
      </c>
      <c r="N2006" t="s">
        <v>2445</v>
      </c>
      <c r="O2006" t="s">
        <v>2446</v>
      </c>
      <c r="P2006" t="s">
        <v>1002</v>
      </c>
      <c r="Q2006" t="s">
        <v>5316</v>
      </c>
      <c r="R2006">
        <v>2019</v>
      </c>
      <c r="S2006" t="s">
        <v>3557</v>
      </c>
      <c r="T2006" t="s">
        <v>3557</v>
      </c>
      <c r="U2006">
        <v>5.19</v>
      </c>
      <c r="V2006" t="s">
        <v>1126</v>
      </c>
      <c r="W2006" t="s">
        <v>1127</v>
      </c>
      <c r="Y2006">
        <v>1</v>
      </c>
      <c r="Z2006" t="s">
        <v>1132</v>
      </c>
      <c r="AA2006">
        <v>20291</v>
      </c>
      <c r="AB2006">
        <v>0</v>
      </c>
      <c r="AD2006">
        <v>0</v>
      </c>
      <c r="AE2006">
        <v>0</v>
      </c>
      <c r="AF2006">
        <v>276658</v>
      </c>
      <c r="AG2006">
        <v>296949</v>
      </c>
    </row>
    <row r="2007" spans="1:33" hidden="1" x14ac:dyDescent="0.25">
      <c r="A2007" t="s">
        <v>1723</v>
      </c>
      <c r="B2007" t="s">
        <v>697</v>
      </c>
      <c r="C2007" t="s">
        <v>163</v>
      </c>
      <c r="D2007" t="s">
        <v>1117</v>
      </c>
      <c r="E2007">
        <v>2018</v>
      </c>
      <c r="F2007" t="s">
        <v>697</v>
      </c>
      <c r="G2007" t="s">
        <v>846</v>
      </c>
      <c r="H2007" t="s">
        <v>2445</v>
      </c>
      <c r="I2007" t="s">
        <v>2446</v>
      </c>
      <c r="J2007" t="s">
        <v>1120</v>
      </c>
      <c r="K2007" t="s">
        <v>1121</v>
      </c>
      <c r="L2007" t="s">
        <v>4289</v>
      </c>
      <c r="M2007" t="s">
        <v>697</v>
      </c>
      <c r="N2007" t="s">
        <v>2445</v>
      </c>
      <c r="O2007" t="s">
        <v>2446</v>
      </c>
      <c r="P2007" t="s">
        <v>1002</v>
      </c>
      <c r="Q2007" t="s">
        <v>5317</v>
      </c>
      <c r="R2007">
        <v>2019</v>
      </c>
      <c r="S2007" t="s">
        <v>3557</v>
      </c>
      <c r="T2007" t="s">
        <v>3557</v>
      </c>
      <c r="U2007">
        <v>4.6100000000000003</v>
      </c>
      <c r="V2007" t="s">
        <v>1126</v>
      </c>
      <c r="W2007" t="s">
        <v>1127</v>
      </c>
      <c r="Y2007">
        <v>1</v>
      </c>
      <c r="Z2007" t="s">
        <v>1132</v>
      </c>
      <c r="AA2007">
        <v>29129</v>
      </c>
      <c r="AB2007">
        <v>0</v>
      </c>
      <c r="AD2007">
        <v>0</v>
      </c>
      <c r="AE2007">
        <v>0</v>
      </c>
      <c r="AF2007">
        <v>362886</v>
      </c>
      <c r="AG2007">
        <v>392015</v>
      </c>
    </row>
    <row r="2008" spans="1:33" hidden="1" x14ac:dyDescent="0.25">
      <c r="A2008" t="s">
        <v>1723</v>
      </c>
      <c r="B2008" t="s">
        <v>697</v>
      </c>
      <c r="C2008" t="s">
        <v>163</v>
      </c>
      <c r="D2008" t="s">
        <v>1117</v>
      </c>
      <c r="E2008">
        <v>2018</v>
      </c>
      <c r="F2008" t="s">
        <v>697</v>
      </c>
      <c r="G2008" t="s">
        <v>846</v>
      </c>
      <c r="H2008" t="s">
        <v>2445</v>
      </c>
      <c r="I2008" t="s">
        <v>2446</v>
      </c>
      <c r="J2008" t="s">
        <v>1120</v>
      </c>
      <c r="K2008" t="s">
        <v>1121</v>
      </c>
      <c r="L2008" t="s">
        <v>4289</v>
      </c>
      <c r="M2008" t="s">
        <v>697</v>
      </c>
      <c r="N2008" t="s">
        <v>2445</v>
      </c>
      <c r="O2008" t="s">
        <v>2446</v>
      </c>
      <c r="P2008" t="s">
        <v>1002</v>
      </c>
      <c r="Q2008" t="s">
        <v>5318</v>
      </c>
      <c r="R2008">
        <v>2019</v>
      </c>
      <c r="S2008" t="s">
        <v>3557</v>
      </c>
      <c r="T2008" t="s">
        <v>3557</v>
      </c>
      <c r="U2008">
        <v>4.6100000000000003</v>
      </c>
      <c r="V2008" t="s">
        <v>1126</v>
      </c>
      <c r="W2008" t="s">
        <v>1127</v>
      </c>
      <c r="Y2008">
        <v>1</v>
      </c>
      <c r="Z2008" t="s">
        <v>1132</v>
      </c>
      <c r="AA2008">
        <v>20917</v>
      </c>
      <c r="AB2008">
        <v>0</v>
      </c>
      <c r="AD2008">
        <v>0</v>
      </c>
      <c r="AE2008">
        <v>0</v>
      </c>
      <c r="AF2008">
        <v>260582</v>
      </c>
      <c r="AG2008">
        <v>281499</v>
      </c>
    </row>
    <row r="2009" spans="1:33" hidden="1" x14ac:dyDescent="0.25">
      <c r="A2009" t="s">
        <v>1723</v>
      </c>
      <c r="B2009" t="s">
        <v>697</v>
      </c>
      <c r="C2009" t="s">
        <v>163</v>
      </c>
      <c r="D2009" t="s">
        <v>1117</v>
      </c>
      <c r="E2009">
        <v>2018</v>
      </c>
      <c r="F2009" t="s">
        <v>697</v>
      </c>
      <c r="G2009" t="s">
        <v>846</v>
      </c>
      <c r="H2009" t="s">
        <v>2445</v>
      </c>
      <c r="I2009" t="s">
        <v>2446</v>
      </c>
      <c r="J2009" t="s">
        <v>1120</v>
      </c>
      <c r="K2009" t="s">
        <v>1121</v>
      </c>
      <c r="L2009" t="s">
        <v>4289</v>
      </c>
      <c r="M2009" t="s">
        <v>697</v>
      </c>
      <c r="N2009" t="s">
        <v>2445</v>
      </c>
      <c r="O2009" t="s">
        <v>2446</v>
      </c>
      <c r="P2009" t="s">
        <v>1002</v>
      </c>
      <c r="Q2009" t="s">
        <v>5319</v>
      </c>
      <c r="R2009">
        <v>2019</v>
      </c>
      <c r="S2009" t="s">
        <v>5320</v>
      </c>
      <c r="T2009" t="s">
        <v>5320</v>
      </c>
      <c r="U2009">
        <v>5.42</v>
      </c>
      <c r="V2009" t="s">
        <v>1126</v>
      </c>
      <c r="W2009" t="s">
        <v>1127</v>
      </c>
      <c r="Y2009">
        <v>1</v>
      </c>
      <c r="Z2009" t="s">
        <v>1132</v>
      </c>
      <c r="AA2009">
        <v>21183</v>
      </c>
      <c r="AB2009">
        <v>0</v>
      </c>
      <c r="AD2009">
        <v>0</v>
      </c>
      <c r="AE2009">
        <v>0</v>
      </c>
      <c r="AF2009">
        <v>263630</v>
      </c>
      <c r="AG2009">
        <v>284813</v>
      </c>
    </row>
    <row r="2010" spans="1:33" hidden="1" x14ac:dyDescent="0.25">
      <c r="A2010" t="s">
        <v>1723</v>
      </c>
      <c r="B2010" t="s">
        <v>697</v>
      </c>
      <c r="C2010" t="s">
        <v>163</v>
      </c>
      <c r="D2010" t="s">
        <v>1117</v>
      </c>
      <c r="E2010">
        <v>2018</v>
      </c>
      <c r="F2010" t="s">
        <v>697</v>
      </c>
      <c r="G2010" t="s">
        <v>846</v>
      </c>
      <c r="H2010" t="s">
        <v>2445</v>
      </c>
      <c r="I2010" t="s">
        <v>2446</v>
      </c>
      <c r="J2010" t="s">
        <v>1120</v>
      </c>
      <c r="K2010" t="s">
        <v>1121</v>
      </c>
      <c r="L2010" t="s">
        <v>4289</v>
      </c>
      <c r="M2010" t="s">
        <v>697</v>
      </c>
      <c r="N2010" t="s">
        <v>2445</v>
      </c>
      <c r="O2010" t="s">
        <v>2446</v>
      </c>
      <c r="P2010" t="s">
        <v>1002</v>
      </c>
      <c r="Q2010" t="s">
        <v>5321</v>
      </c>
      <c r="R2010">
        <v>2019</v>
      </c>
      <c r="S2010" t="s">
        <v>5320</v>
      </c>
      <c r="T2010" t="s">
        <v>5320</v>
      </c>
      <c r="U2010">
        <v>5.42</v>
      </c>
      <c r="V2010" t="s">
        <v>1126</v>
      </c>
      <c r="W2010" t="s">
        <v>1127</v>
      </c>
      <c r="Y2010">
        <v>1</v>
      </c>
      <c r="Z2010" t="s">
        <v>1132</v>
      </c>
      <c r="AA2010">
        <v>28910</v>
      </c>
      <c r="AB2010">
        <v>0</v>
      </c>
      <c r="AD2010">
        <v>0</v>
      </c>
      <c r="AE2010">
        <v>0</v>
      </c>
      <c r="AF2010">
        <v>359795</v>
      </c>
      <c r="AG2010">
        <v>388705</v>
      </c>
    </row>
    <row r="2011" spans="1:33" hidden="1" x14ac:dyDescent="0.25">
      <c r="A2011" t="s">
        <v>1723</v>
      </c>
      <c r="B2011" t="s">
        <v>697</v>
      </c>
      <c r="C2011" t="s">
        <v>163</v>
      </c>
      <c r="D2011" t="s">
        <v>1117</v>
      </c>
      <c r="E2011">
        <v>2018</v>
      </c>
      <c r="F2011" t="s">
        <v>697</v>
      </c>
      <c r="G2011" t="s">
        <v>846</v>
      </c>
      <c r="H2011" t="s">
        <v>2445</v>
      </c>
      <c r="I2011" t="s">
        <v>2446</v>
      </c>
      <c r="J2011" t="s">
        <v>1120</v>
      </c>
      <c r="K2011" t="s">
        <v>1121</v>
      </c>
      <c r="L2011" t="s">
        <v>4289</v>
      </c>
      <c r="M2011" t="s">
        <v>697</v>
      </c>
      <c r="N2011" t="s">
        <v>2445</v>
      </c>
      <c r="O2011" t="s">
        <v>2446</v>
      </c>
      <c r="P2011" t="s">
        <v>1002</v>
      </c>
      <c r="Q2011" t="s">
        <v>5322</v>
      </c>
      <c r="R2011">
        <v>2019</v>
      </c>
      <c r="S2011" t="s">
        <v>1032</v>
      </c>
      <c r="T2011" t="s">
        <v>1032</v>
      </c>
      <c r="U2011">
        <v>5.16</v>
      </c>
      <c r="V2011" t="s">
        <v>1126</v>
      </c>
      <c r="W2011" t="s">
        <v>1127</v>
      </c>
      <c r="Y2011">
        <v>1</v>
      </c>
      <c r="Z2011" t="s">
        <v>1132</v>
      </c>
      <c r="AA2011">
        <v>11950</v>
      </c>
      <c r="AB2011">
        <v>0</v>
      </c>
      <c r="AD2011">
        <v>0</v>
      </c>
      <c r="AE2011">
        <v>0</v>
      </c>
      <c r="AF2011">
        <v>112456</v>
      </c>
      <c r="AG2011">
        <v>124406</v>
      </c>
    </row>
    <row r="2012" spans="1:33" hidden="1" x14ac:dyDescent="0.25">
      <c r="A2012" t="s">
        <v>1723</v>
      </c>
      <c r="B2012" t="s">
        <v>697</v>
      </c>
      <c r="C2012" t="s">
        <v>163</v>
      </c>
      <c r="D2012" t="s">
        <v>1117</v>
      </c>
      <c r="E2012">
        <v>2018</v>
      </c>
      <c r="F2012" t="s">
        <v>697</v>
      </c>
      <c r="G2012" t="s">
        <v>846</v>
      </c>
      <c r="H2012" t="s">
        <v>2445</v>
      </c>
      <c r="I2012" t="s">
        <v>2446</v>
      </c>
      <c r="J2012" t="s">
        <v>1120</v>
      </c>
      <c r="K2012" t="s">
        <v>1121</v>
      </c>
      <c r="L2012" t="s">
        <v>4289</v>
      </c>
      <c r="M2012" t="s">
        <v>697</v>
      </c>
      <c r="N2012" t="s">
        <v>2445</v>
      </c>
      <c r="O2012" t="s">
        <v>2446</v>
      </c>
      <c r="P2012" t="s">
        <v>1002</v>
      </c>
      <c r="Q2012" t="s">
        <v>5323</v>
      </c>
      <c r="R2012">
        <v>2019</v>
      </c>
      <c r="S2012" t="s">
        <v>4136</v>
      </c>
      <c r="T2012" t="s">
        <v>4136</v>
      </c>
      <c r="U2012">
        <v>6.91</v>
      </c>
      <c r="V2012" t="s">
        <v>1126</v>
      </c>
      <c r="W2012" t="s">
        <v>1127</v>
      </c>
      <c r="Y2012">
        <v>1</v>
      </c>
      <c r="Z2012" t="s">
        <v>1132</v>
      </c>
      <c r="AA2012">
        <v>57673</v>
      </c>
      <c r="AB2012">
        <v>0</v>
      </c>
      <c r="AD2012">
        <v>0</v>
      </c>
      <c r="AE2012">
        <v>0</v>
      </c>
      <c r="AG2012">
        <v>57673</v>
      </c>
    </row>
    <row r="2013" spans="1:33" hidden="1" x14ac:dyDescent="0.25">
      <c r="A2013" t="s">
        <v>1723</v>
      </c>
      <c r="B2013" t="s">
        <v>697</v>
      </c>
      <c r="C2013" t="s">
        <v>163</v>
      </c>
      <c r="D2013" t="s">
        <v>1117</v>
      </c>
      <c r="E2013">
        <v>2018</v>
      </c>
      <c r="F2013" t="s">
        <v>697</v>
      </c>
      <c r="G2013" t="s">
        <v>846</v>
      </c>
      <c r="H2013" t="s">
        <v>2445</v>
      </c>
      <c r="I2013" t="s">
        <v>2446</v>
      </c>
      <c r="J2013" t="s">
        <v>1120</v>
      </c>
      <c r="K2013" t="s">
        <v>1121</v>
      </c>
      <c r="L2013" t="s">
        <v>4289</v>
      </c>
      <c r="M2013" t="s">
        <v>697</v>
      </c>
      <c r="N2013" t="s">
        <v>2445</v>
      </c>
      <c r="O2013" t="s">
        <v>2446</v>
      </c>
      <c r="P2013" t="s">
        <v>1002</v>
      </c>
      <c r="Q2013" t="s">
        <v>5324</v>
      </c>
      <c r="R2013">
        <v>2019</v>
      </c>
      <c r="S2013" t="s">
        <v>4136</v>
      </c>
      <c r="T2013" t="s">
        <v>4136</v>
      </c>
      <c r="U2013">
        <v>6.91</v>
      </c>
      <c r="V2013" t="s">
        <v>1126</v>
      </c>
      <c r="W2013" t="s">
        <v>1127</v>
      </c>
      <c r="Y2013">
        <v>1</v>
      </c>
      <c r="Z2013" t="s">
        <v>1132</v>
      </c>
      <c r="AA2013">
        <v>24684</v>
      </c>
      <c r="AB2013">
        <v>0</v>
      </c>
      <c r="AD2013">
        <v>0</v>
      </c>
      <c r="AE2013">
        <v>0</v>
      </c>
      <c r="AG2013">
        <v>24684</v>
      </c>
    </row>
    <row r="2014" spans="1:33" hidden="1" x14ac:dyDescent="0.25">
      <c r="A2014" t="s">
        <v>1723</v>
      </c>
      <c r="B2014" t="s">
        <v>697</v>
      </c>
      <c r="C2014" t="s">
        <v>163</v>
      </c>
      <c r="D2014" t="s">
        <v>1117</v>
      </c>
      <c r="E2014">
        <v>2018</v>
      </c>
      <c r="F2014" t="s">
        <v>697</v>
      </c>
      <c r="G2014" t="s">
        <v>846</v>
      </c>
      <c r="H2014" t="s">
        <v>2445</v>
      </c>
      <c r="I2014" t="s">
        <v>2446</v>
      </c>
      <c r="J2014" t="s">
        <v>1120</v>
      </c>
      <c r="K2014" t="s">
        <v>1121</v>
      </c>
      <c r="L2014" t="s">
        <v>4289</v>
      </c>
      <c r="M2014" t="s">
        <v>697</v>
      </c>
      <c r="N2014" t="s">
        <v>2445</v>
      </c>
      <c r="O2014" t="s">
        <v>2446</v>
      </c>
      <c r="P2014" t="s">
        <v>1002</v>
      </c>
      <c r="Q2014" t="s">
        <v>5325</v>
      </c>
      <c r="R2014">
        <v>2019</v>
      </c>
      <c r="S2014" t="s">
        <v>1032</v>
      </c>
      <c r="T2014" t="s">
        <v>1032</v>
      </c>
      <c r="U2014">
        <v>5.16</v>
      </c>
      <c r="V2014" t="s">
        <v>1126</v>
      </c>
      <c r="W2014" t="s">
        <v>1127</v>
      </c>
      <c r="Y2014">
        <v>1</v>
      </c>
      <c r="Z2014" t="s">
        <v>1132</v>
      </c>
      <c r="AA2014">
        <v>74766</v>
      </c>
      <c r="AB2014">
        <v>0</v>
      </c>
      <c r="AD2014">
        <v>0</v>
      </c>
      <c r="AE2014">
        <v>0</v>
      </c>
      <c r="AF2014">
        <v>703588</v>
      </c>
      <c r="AG2014">
        <v>778354</v>
      </c>
    </row>
    <row r="2015" spans="1:33" hidden="1" x14ac:dyDescent="0.25">
      <c r="A2015" t="s">
        <v>1723</v>
      </c>
      <c r="B2015" t="s">
        <v>697</v>
      </c>
      <c r="C2015" t="s">
        <v>163</v>
      </c>
      <c r="D2015" t="s">
        <v>1117</v>
      </c>
      <c r="E2015">
        <v>2019</v>
      </c>
      <c r="F2015" t="s">
        <v>694</v>
      </c>
      <c r="G2015" t="s">
        <v>846</v>
      </c>
      <c r="H2015" t="s">
        <v>2445</v>
      </c>
      <c r="I2015" t="s">
        <v>2446</v>
      </c>
      <c r="J2015" t="s">
        <v>1120</v>
      </c>
      <c r="K2015" t="s">
        <v>1121</v>
      </c>
      <c r="L2015" t="s">
        <v>5253</v>
      </c>
      <c r="M2015" t="s">
        <v>694</v>
      </c>
      <c r="N2015" t="s">
        <v>2445</v>
      </c>
      <c r="O2015" t="s">
        <v>2446</v>
      </c>
      <c r="P2015" t="s">
        <v>1002</v>
      </c>
      <c r="Q2015" t="s">
        <v>5326</v>
      </c>
      <c r="R2015">
        <v>2020</v>
      </c>
      <c r="S2015" t="s">
        <v>5327</v>
      </c>
      <c r="T2015" t="s">
        <v>5327</v>
      </c>
      <c r="U2015">
        <v>4</v>
      </c>
      <c r="V2015" t="s">
        <v>1126</v>
      </c>
      <c r="W2015" t="s">
        <v>1127</v>
      </c>
      <c r="Y2015">
        <v>1</v>
      </c>
      <c r="AA2015">
        <v>0</v>
      </c>
      <c r="AB2015">
        <v>0</v>
      </c>
      <c r="AD2015">
        <v>0</v>
      </c>
      <c r="AE2015">
        <v>0</v>
      </c>
      <c r="AF2015">
        <v>35550</v>
      </c>
      <c r="AG2015">
        <v>35550</v>
      </c>
    </row>
    <row r="2016" spans="1:33" hidden="1" x14ac:dyDescent="0.25">
      <c r="A2016" t="s">
        <v>1723</v>
      </c>
      <c r="B2016" t="s">
        <v>697</v>
      </c>
      <c r="C2016" t="s">
        <v>163</v>
      </c>
      <c r="D2016" t="s">
        <v>1117</v>
      </c>
      <c r="E2016">
        <v>2019</v>
      </c>
      <c r="F2016" t="s">
        <v>697</v>
      </c>
      <c r="G2016" t="s">
        <v>846</v>
      </c>
      <c r="H2016" t="s">
        <v>2445</v>
      </c>
      <c r="I2016" t="s">
        <v>2446</v>
      </c>
      <c r="J2016" t="s">
        <v>1120</v>
      </c>
      <c r="K2016" t="s">
        <v>1121</v>
      </c>
      <c r="L2016" t="s">
        <v>5199</v>
      </c>
      <c r="M2016" t="s">
        <v>847</v>
      </c>
      <c r="N2016" t="s">
        <v>2445</v>
      </c>
      <c r="O2016" t="s">
        <v>2446</v>
      </c>
      <c r="P2016" t="s">
        <v>1083</v>
      </c>
      <c r="Q2016" t="s">
        <v>5328</v>
      </c>
      <c r="R2016">
        <v>2020</v>
      </c>
      <c r="S2016" t="s">
        <v>5329</v>
      </c>
      <c r="T2016" t="s">
        <v>5329</v>
      </c>
      <c r="U2016">
        <v>4.74</v>
      </c>
      <c r="V2016" t="s">
        <v>1138</v>
      </c>
      <c r="W2016" t="s">
        <v>1127</v>
      </c>
      <c r="Y2016">
        <v>1</v>
      </c>
      <c r="AA2016">
        <v>0</v>
      </c>
      <c r="AB2016">
        <v>0</v>
      </c>
      <c r="AD2016">
        <v>0</v>
      </c>
      <c r="AE2016">
        <v>0</v>
      </c>
      <c r="AF2016">
        <v>203423</v>
      </c>
      <c r="AG2016">
        <v>203423</v>
      </c>
    </row>
    <row r="2017" spans="1:33" hidden="1" x14ac:dyDescent="0.25">
      <c r="A2017" t="s">
        <v>1723</v>
      </c>
      <c r="B2017" t="s">
        <v>697</v>
      </c>
      <c r="C2017" t="s">
        <v>163</v>
      </c>
      <c r="D2017" t="s">
        <v>1117</v>
      </c>
      <c r="E2017">
        <v>2019</v>
      </c>
      <c r="F2017" t="s">
        <v>697</v>
      </c>
      <c r="G2017" t="s">
        <v>846</v>
      </c>
      <c r="H2017" t="s">
        <v>2445</v>
      </c>
      <c r="I2017" t="s">
        <v>2446</v>
      </c>
      <c r="J2017" t="s">
        <v>1120</v>
      </c>
      <c r="K2017" t="s">
        <v>1121</v>
      </c>
      <c r="L2017" t="s">
        <v>4289</v>
      </c>
      <c r="M2017" t="s">
        <v>697</v>
      </c>
      <c r="N2017" t="s">
        <v>2445</v>
      </c>
      <c r="O2017" t="s">
        <v>2446</v>
      </c>
      <c r="P2017" t="s">
        <v>1002</v>
      </c>
      <c r="Q2017" t="s">
        <v>5330</v>
      </c>
      <c r="R2017">
        <v>2020</v>
      </c>
      <c r="S2017" t="s">
        <v>5331</v>
      </c>
      <c r="T2017" t="s">
        <v>5331</v>
      </c>
      <c r="U2017">
        <v>4.6100000000000003</v>
      </c>
      <c r="V2017" t="s">
        <v>1126</v>
      </c>
      <c r="W2017" t="s">
        <v>1127</v>
      </c>
      <c r="Y2017">
        <v>1</v>
      </c>
      <c r="AA2017">
        <v>0</v>
      </c>
      <c r="AB2017">
        <v>0</v>
      </c>
      <c r="AD2017">
        <v>0</v>
      </c>
      <c r="AE2017">
        <v>0</v>
      </c>
      <c r="AF2017">
        <v>1976833</v>
      </c>
      <c r="AG2017">
        <v>1976833</v>
      </c>
    </row>
    <row r="2018" spans="1:33" hidden="1" x14ac:dyDescent="0.25">
      <c r="A2018" t="s">
        <v>1723</v>
      </c>
      <c r="B2018" t="s">
        <v>697</v>
      </c>
      <c r="C2018" t="s">
        <v>163</v>
      </c>
      <c r="D2018" t="s">
        <v>1117</v>
      </c>
      <c r="E2018">
        <v>2019</v>
      </c>
      <c r="F2018" t="s">
        <v>697</v>
      </c>
      <c r="G2018" t="s">
        <v>846</v>
      </c>
      <c r="H2018" t="s">
        <v>2445</v>
      </c>
      <c r="I2018" t="s">
        <v>2446</v>
      </c>
      <c r="J2018" t="s">
        <v>1120</v>
      </c>
      <c r="K2018" t="s">
        <v>1121</v>
      </c>
      <c r="L2018" t="s">
        <v>4289</v>
      </c>
      <c r="M2018" t="s">
        <v>697</v>
      </c>
      <c r="N2018" t="s">
        <v>2445</v>
      </c>
      <c r="O2018" t="s">
        <v>2446</v>
      </c>
      <c r="P2018" t="s">
        <v>1002</v>
      </c>
      <c r="Q2018" t="s">
        <v>5332</v>
      </c>
      <c r="R2018">
        <v>2020</v>
      </c>
      <c r="S2018" t="s">
        <v>5331</v>
      </c>
      <c r="T2018" t="s">
        <v>5331</v>
      </c>
      <c r="U2018">
        <v>4.76</v>
      </c>
      <c r="V2018" t="s">
        <v>1126</v>
      </c>
      <c r="W2018" t="s">
        <v>1127</v>
      </c>
      <c r="Y2018">
        <v>1</v>
      </c>
      <c r="AA2018">
        <v>0</v>
      </c>
      <c r="AB2018">
        <v>0</v>
      </c>
      <c r="AD2018">
        <v>0</v>
      </c>
      <c r="AE2018">
        <v>0</v>
      </c>
      <c r="AF2018">
        <v>2296588</v>
      </c>
      <c r="AG2018">
        <v>2296588</v>
      </c>
    </row>
    <row r="2019" spans="1:33" hidden="1" x14ac:dyDescent="0.25">
      <c r="A2019" t="s">
        <v>1723</v>
      </c>
      <c r="B2019" t="s">
        <v>697</v>
      </c>
      <c r="C2019" t="s">
        <v>163</v>
      </c>
      <c r="D2019" t="s">
        <v>1117</v>
      </c>
      <c r="E2019">
        <v>2019</v>
      </c>
      <c r="F2019" t="s">
        <v>697</v>
      </c>
      <c r="G2019" t="s">
        <v>846</v>
      </c>
      <c r="H2019" t="s">
        <v>2445</v>
      </c>
      <c r="I2019" t="s">
        <v>2446</v>
      </c>
      <c r="J2019" t="s">
        <v>1120</v>
      </c>
      <c r="K2019" t="s">
        <v>1121</v>
      </c>
      <c r="L2019" t="s">
        <v>4289</v>
      </c>
      <c r="M2019" t="s">
        <v>697</v>
      </c>
      <c r="N2019" t="s">
        <v>2445</v>
      </c>
      <c r="O2019" t="s">
        <v>2446</v>
      </c>
      <c r="P2019" t="s">
        <v>1002</v>
      </c>
      <c r="Q2019" t="s">
        <v>5333</v>
      </c>
      <c r="R2019">
        <v>2020</v>
      </c>
      <c r="S2019" t="s">
        <v>2235</v>
      </c>
      <c r="T2019" t="s">
        <v>2235</v>
      </c>
      <c r="U2019">
        <v>6.3</v>
      </c>
      <c r="V2019" t="s">
        <v>1126</v>
      </c>
      <c r="W2019" t="s">
        <v>1127</v>
      </c>
      <c r="Y2019">
        <v>1</v>
      </c>
      <c r="AA2019">
        <v>0</v>
      </c>
      <c r="AB2019">
        <v>0</v>
      </c>
      <c r="AD2019">
        <v>0</v>
      </c>
      <c r="AE2019">
        <v>0</v>
      </c>
      <c r="AF2019">
        <v>111494</v>
      </c>
      <c r="AG2019">
        <v>111494</v>
      </c>
    </row>
    <row r="2020" spans="1:33" hidden="1" x14ac:dyDescent="0.25">
      <c r="A2020" t="s">
        <v>1723</v>
      </c>
      <c r="B2020" t="s">
        <v>697</v>
      </c>
      <c r="C2020" t="s">
        <v>163</v>
      </c>
      <c r="D2020" t="s">
        <v>1117</v>
      </c>
      <c r="E2020">
        <v>2019</v>
      </c>
      <c r="F2020" t="s">
        <v>697</v>
      </c>
      <c r="G2020" t="s">
        <v>846</v>
      </c>
      <c r="H2020" t="s">
        <v>2445</v>
      </c>
      <c r="I2020" t="s">
        <v>2446</v>
      </c>
      <c r="J2020" t="s">
        <v>1120</v>
      </c>
      <c r="K2020" t="s">
        <v>1121</v>
      </c>
      <c r="L2020" t="s">
        <v>4289</v>
      </c>
      <c r="M2020" t="s">
        <v>697</v>
      </c>
      <c r="N2020" t="s">
        <v>2445</v>
      </c>
      <c r="O2020" t="s">
        <v>2446</v>
      </c>
      <c r="P2020" t="s">
        <v>1002</v>
      </c>
      <c r="Q2020" t="s">
        <v>5334</v>
      </c>
      <c r="R2020">
        <v>2020</v>
      </c>
      <c r="S2020" t="s">
        <v>2356</v>
      </c>
      <c r="T2020" t="s">
        <v>2356</v>
      </c>
      <c r="U2020">
        <v>6</v>
      </c>
      <c r="V2020" t="s">
        <v>1126</v>
      </c>
      <c r="W2020" t="s">
        <v>1127</v>
      </c>
      <c r="Y2020">
        <v>1</v>
      </c>
      <c r="AA2020">
        <v>0</v>
      </c>
      <c r="AB2020">
        <v>0</v>
      </c>
      <c r="AD2020">
        <v>0</v>
      </c>
      <c r="AE2020">
        <v>0</v>
      </c>
      <c r="AF2020">
        <v>688242</v>
      </c>
      <c r="AG2020">
        <v>688242</v>
      </c>
    </row>
    <row r="2021" spans="1:33" hidden="1" x14ac:dyDescent="0.25">
      <c r="A2021" t="s">
        <v>1723</v>
      </c>
      <c r="B2021" t="s">
        <v>697</v>
      </c>
      <c r="C2021" t="s">
        <v>163</v>
      </c>
      <c r="D2021" t="s">
        <v>1117</v>
      </c>
      <c r="E2021">
        <v>2019</v>
      </c>
      <c r="F2021" t="s">
        <v>697</v>
      </c>
      <c r="G2021" t="s">
        <v>846</v>
      </c>
      <c r="H2021" t="s">
        <v>2445</v>
      </c>
      <c r="I2021" t="s">
        <v>2446</v>
      </c>
      <c r="J2021" t="s">
        <v>1120</v>
      </c>
      <c r="K2021" t="s">
        <v>1121</v>
      </c>
      <c r="L2021" t="s">
        <v>4289</v>
      </c>
      <c r="M2021" t="s">
        <v>697</v>
      </c>
      <c r="N2021" t="s">
        <v>2445</v>
      </c>
      <c r="O2021" t="s">
        <v>2446</v>
      </c>
      <c r="P2021" t="s">
        <v>1002</v>
      </c>
      <c r="Q2021" t="s">
        <v>5335</v>
      </c>
      <c r="R2021">
        <v>2020</v>
      </c>
      <c r="S2021" t="s">
        <v>5336</v>
      </c>
      <c r="T2021" t="s">
        <v>5336</v>
      </c>
      <c r="U2021">
        <v>4.58</v>
      </c>
      <c r="V2021" t="s">
        <v>1126</v>
      </c>
      <c r="W2021" t="s">
        <v>1127</v>
      </c>
      <c r="Y2021">
        <v>1</v>
      </c>
      <c r="AA2021">
        <v>0</v>
      </c>
      <c r="AB2021">
        <v>0</v>
      </c>
      <c r="AD2021">
        <v>0</v>
      </c>
      <c r="AE2021">
        <v>0</v>
      </c>
      <c r="AF2021">
        <v>662661</v>
      </c>
      <c r="AG2021">
        <v>662661</v>
      </c>
    </row>
    <row r="2022" spans="1:33" hidden="1" x14ac:dyDescent="0.25">
      <c r="A2022" t="s">
        <v>1723</v>
      </c>
      <c r="B2022" t="s">
        <v>697</v>
      </c>
      <c r="C2022" t="s">
        <v>163</v>
      </c>
      <c r="D2022" t="s">
        <v>1117</v>
      </c>
      <c r="E2022">
        <v>2019</v>
      </c>
      <c r="F2022" t="s">
        <v>697</v>
      </c>
      <c r="G2022" t="s">
        <v>846</v>
      </c>
      <c r="H2022" t="s">
        <v>2445</v>
      </c>
      <c r="I2022" t="s">
        <v>2446</v>
      </c>
      <c r="J2022" t="s">
        <v>1120</v>
      </c>
      <c r="K2022" t="s">
        <v>1121</v>
      </c>
      <c r="L2022" t="s">
        <v>4289</v>
      </c>
      <c r="M2022" t="s">
        <v>697</v>
      </c>
      <c r="N2022" t="s">
        <v>2445</v>
      </c>
      <c r="O2022" t="s">
        <v>2446</v>
      </c>
      <c r="P2022" t="s">
        <v>1002</v>
      </c>
      <c r="Q2022" t="s">
        <v>5337</v>
      </c>
      <c r="R2022">
        <v>2020</v>
      </c>
      <c r="S2022" t="s">
        <v>5336</v>
      </c>
      <c r="T2022" t="s">
        <v>5336</v>
      </c>
      <c r="U2022">
        <v>4.28</v>
      </c>
      <c r="V2022" t="s">
        <v>1126</v>
      </c>
      <c r="W2022" t="s">
        <v>1127</v>
      </c>
      <c r="Y2022">
        <v>1</v>
      </c>
      <c r="AA2022">
        <v>0</v>
      </c>
      <c r="AB2022">
        <v>0</v>
      </c>
      <c r="AD2022">
        <v>0</v>
      </c>
      <c r="AE2022">
        <v>0</v>
      </c>
      <c r="AF2022">
        <v>661402</v>
      </c>
      <c r="AG2022">
        <v>661402</v>
      </c>
    </row>
    <row r="2023" spans="1:33" hidden="1" x14ac:dyDescent="0.25">
      <c r="A2023" t="s">
        <v>1723</v>
      </c>
      <c r="B2023" t="s">
        <v>697</v>
      </c>
      <c r="C2023" t="s">
        <v>163</v>
      </c>
      <c r="D2023" t="s">
        <v>1117</v>
      </c>
      <c r="E2023">
        <v>2020</v>
      </c>
      <c r="F2023" t="s">
        <v>694</v>
      </c>
      <c r="G2023" t="s">
        <v>846</v>
      </c>
      <c r="H2023" t="s">
        <v>2445</v>
      </c>
      <c r="I2023" t="s">
        <v>2446</v>
      </c>
      <c r="J2023" t="s">
        <v>1120</v>
      </c>
      <c r="K2023" t="s">
        <v>1121</v>
      </c>
      <c r="L2023" t="s">
        <v>4289</v>
      </c>
      <c r="M2023" t="s">
        <v>694</v>
      </c>
      <c r="N2023" t="s">
        <v>2445</v>
      </c>
      <c r="O2023" t="s">
        <v>2446</v>
      </c>
      <c r="P2023" t="s">
        <v>1002</v>
      </c>
      <c r="Q2023" t="s">
        <v>5338</v>
      </c>
      <c r="R2023">
        <v>2021</v>
      </c>
      <c r="S2023" t="s">
        <v>5339</v>
      </c>
      <c r="T2023" t="s">
        <v>5339</v>
      </c>
      <c r="U2023">
        <v>4</v>
      </c>
      <c r="V2023" t="s">
        <v>1126</v>
      </c>
      <c r="W2023" t="s">
        <v>1127</v>
      </c>
      <c r="X2023" t="s">
        <v>5340</v>
      </c>
      <c r="Y2023">
        <v>1</v>
      </c>
      <c r="Z2023" t="s">
        <v>1132</v>
      </c>
      <c r="AA2023">
        <v>56737</v>
      </c>
      <c r="AB2023">
        <v>102</v>
      </c>
      <c r="AD2023">
        <v>0</v>
      </c>
      <c r="AE2023">
        <v>0</v>
      </c>
      <c r="AF2023">
        <v>871</v>
      </c>
      <c r="AG2023">
        <v>57710</v>
      </c>
    </row>
    <row r="2024" spans="1:33" hidden="1" x14ac:dyDescent="0.25">
      <c r="A2024" t="s">
        <v>1723</v>
      </c>
      <c r="B2024" t="s">
        <v>697</v>
      </c>
      <c r="C2024" t="s">
        <v>163</v>
      </c>
      <c r="D2024" t="s">
        <v>1117</v>
      </c>
      <c r="E2024">
        <v>2020</v>
      </c>
      <c r="F2024" t="s">
        <v>697</v>
      </c>
      <c r="G2024" t="s">
        <v>846</v>
      </c>
      <c r="H2024" t="s">
        <v>2445</v>
      </c>
      <c r="I2024" t="s">
        <v>2446</v>
      </c>
      <c r="J2024" t="s">
        <v>1120</v>
      </c>
      <c r="K2024" t="s">
        <v>1121</v>
      </c>
      <c r="L2024" t="s">
        <v>5199</v>
      </c>
      <c r="M2024" t="s">
        <v>847</v>
      </c>
      <c r="N2024" t="s">
        <v>2445</v>
      </c>
      <c r="O2024" t="s">
        <v>2446</v>
      </c>
      <c r="P2024" t="s">
        <v>1083</v>
      </c>
      <c r="Q2024" t="s">
        <v>5341</v>
      </c>
      <c r="R2024">
        <v>2021</v>
      </c>
      <c r="S2024" t="s">
        <v>1015</v>
      </c>
      <c r="T2024" t="s">
        <v>1015</v>
      </c>
      <c r="U2024">
        <v>4.34</v>
      </c>
      <c r="V2024" t="s">
        <v>1138</v>
      </c>
      <c r="W2024" t="s">
        <v>1127</v>
      </c>
      <c r="Y2024">
        <v>1</v>
      </c>
      <c r="Z2024" t="s">
        <v>1132</v>
      </c>
      <c r="AA2024">
        <v>18752</v>
      </c>
      <c r="AB2024">
        <v>1197</v>
      </c>
      <c r="AD2024">
        <v>0</v>
      </c>
      <c r="AE2024">
        <v>0</v>
      </c>
      <c r="AF2024">
        <v>122867</v>
      </c>
      <c r="AG2024">
        <v>142816</v>
      </c>
    </row>
    <row r="2025" spans="1:33" hidden="1" x14ac:dyDescent="0.25">
      <c r="A2025" t="s">
        <v>1723</v>
      </c>
      <c r="B2025" t="s">
        <v>697</v>
      </c>
      <c r="C2025" t="s">
        <v>163</v>
      </c>
      <c r="D2025" t="s">
        <v>1117</v>
      </c>
      <c r="E2025">
        <v>2020</v>
      </c>
      <c r="F2025" t="s">
        <v>697</v>
      </c>
      <c r="G2025" t="s">
        <v>846</v>
      </c>
      <c r="H2025" t="s">
        <v>2445</v>
      </c>
      <c r="I2025" t="s">
        <v>2446</v>
      </c>
      <c r="J2025" t="s">
        <v>1120</v>
      </c>
      <c r="K2025" t="s">
        <v>1121</v>
      </c>
      <c r="L2025" t="s">
        <v>5199</v>
      </c>
      <c r="M2025" t="s">
        <v>847</v>
      </c>
      <c r="N2025" t="s">
        <v>2445</v>
      </c>
      <c r="O2025" t="s">
        <v>2446</v>
      </c>
      <c r="P2025" t="s">
        <v>1083</v>
      </c>
      <c r="Q2025" t="s">
        <v>5342</v>
      </c>
      <c r="R2025">
        <v>2021</v>
      </c>
      <c r="S2025" t="s">
        <v>1015</v>
      </c>
      <c r="T2025" t="s">
        <v>1015</v>
      </c>
      <c r="U2025">
        <v>4.34</v>
      </c>
      <c r="V2025" t="s">
        <v>1138</v>
      </c>
      <c r="W2025" t="s">
        <v>1127</v>
      </c>
      <c r="Y2025">
        <v>1</v>
      </c>
      <c r="Z2025" t="s">
        <v>1132</v>
      </c>
      <c r="AA2025">
        <v>19195</v>
      </c>
      <c r="AB2025">
        <v>800</v>
      </c>
      <c r="AD2025">
        <v>0</v>
      </c>
      <c r="AE2025">
        <v>0</v>
      </c>
      <c r="AF2025">
        <v>123150</v>
      </c>
      <c r="AG2025">
        <v>143145</v>
      </c>
    </row>
    <row r="2026" spans="1:33" hidden="1" x14ac:dyDescent="0.25">
      <c r="A2026" t="s">
        <v>1723</v>
      </c>
      <c r="B2026" t="s">
        <v>697</v>
      </c>
      <c r="C2026" t="s">
        <v>163</v>
      </c>
      <c r="D2026" t="s">
        <v>1117</v>
      </c>
      <c r="E2026">
        <v>2020</v>
      </c>
      <c r="F2026" t="s">
        <v>697</v>
      </c>
      <c r="G2026" t="s">
        <v>846</v>
      </c>
      <c r="H2026" t="s">
        <v>2445</v>
      </c>
      <c r="I2026" t="s">
        <v>2446</v>
      </c>
      <c r="J2026" t="s">
        <v>1120</v>
      </c>
      <c r="K2026" t="s">
        <v>1121</v>
      </c>
      <c r="L2026" t="s">
        <v>4289</v>
      </c>
      <c r="M2026" t="s">
        <v>697</v>
      </c>
      <c r="N2026" t="s">
        <v>2445</v>
      </c>
      <c r="O2026" t="s">
        <v>2446</v>
      </c>
      <c r="P2026" t="s">
        <v>1002</v>
      </c>
      <c r="Q2026" t="s">
        <v>5343</v>
      </c>
      <c r="R2026">
        <v>2021</v>
      </c>
      <c r="S2026" t="s">
        <v>5344</v>
      </c>
      <c r="T2026" t="s">
        <v>5344</v>
      </c>
      <c r="U2026">
        <v>5.0999999999999996</v>
      </c>
      <c r="V2026" t="s">
        <v>1126</v>
      </c>
      <c r="W2026" t="s">
        <v>1127</v>
      </c>
      <c r="Y2026">
        <v>1</v>
      </c>
      <c r="Z2026" t="s">
        <v>1132</v>
      </c>
      <c r="AA2026">
        <v>56510</v>
      </c>
      <c r="AB2026">
        <v>438</v>
      </c>
      <c r="AD2026">
        <v>0</v>
      </c>
      <c r="AE2026">
        <v>0</v>
      </c>
      <c r="AF2026">
        <v>659593</v>
      </c>
      <c r="AG2026">
        <v>716541</v>
      </c>
    </row>
    <row r="2027" spans="1:33" hidden="1" x14ac:dyDescent="0.25">
      <c r="A2027" t="s">
        <v>1723</v>
      </c>
      <c r="B2027" t="s">
        <v>697</v>
      </c>
      <c r="C2027" t="s">
        <v>163</v>
      </c>
      <c r="D2027" t="s">
        <v>1117</v>
      </c>
      <c r="E2027">
        <v>2020</v>
      </c>
      <c r="F2027" t="s">
        <v>697</v>
      </c>
      <c r="G2027" t="s">
        <v>846</v>
      </c>
      <c r="H2027" t="s">
        <v>2445</v>
      </c>
      <c r="I2027" t="s">
        <v>2446</v>
      </c>
      <c r="J2027" t="s">
        <v>1120</v>
      </c>
      <c r="K2027" t="s">
        <v>1121</v>
      </c>
      <c r="L2027" t="s">
        <v>4289</v>
      </c>
      <c r="M2027" t="s">
        <v>697</v>
      </c>
      <c r="N2027" t="s">
        <v>2445</v>
      </c>
      <c r="O2027" t="s">
        <v>2446</v>
      </c>
      <c r="P2027" t="s">
        <v>1002</v>
      </c>
      <c r="Q2027" t="s">
        <v>5345</v>
      </c>
      <c r="R2027">
        <v>2021</v>
      </c>
      <c r="S2027" t="s">
        <v>5346</v>
      </c>
      <c r="T2027" t="s">
        <v>5346</v>
      </c>
      <c r="U2027">
        <v>5.4</v>
      </c>
      <c r="V2027" t="s">
        <v>1126</v>
      </c>
      <c r="W2027" t="s">
        <v>1127</v>
      </c>
      <c r="Y2027">
        <v>1</v>
      </c>
      <c r="Z2027" t="s">
        <v>1132</v>
      </c>
      <c r="AA2027">
        <v>28505</v>
      </c>
      <c r="AB2027">
        <v>348</v>
      </c>
      <c r="AD2027">
        <v>0</v>
      </c>
      <c r="AE2027">
        <v>0</v>
      </c>
      <c r="AF2027">
        <v>424860</v>
      </c>
      <c r="AG2027">
        <v>453713</v>
      </c>
    </row>
    <row r="2028" spans="1:33" hidden="1" x14ac:dyDescent="0.25">
      <c r="A2028" t="s">
        <v>1723</v>
      </c>
      <c r="B2028" t="s">
        <v>697</v>
      </c>
      <c r="C2028" t="s">
        <v>163</v>
      </c>
      <c r="D2028" t="s">
        <v>1117</v>
      </c>
      <c r="E2028">
        <v>2020</v>
      </c>
      <c r="F2028" t="s">
        <v>697</v>
      </c>
      <c r="G2028" t="s">
        <v>846</v>
      </c>
      <c r="H2028" t="s">
        <v>2445</v>
      </c>
      <c r="I2028" t="s">
        <v>2446</v>
      </c>
      <c r="J2028" t="s">
        <v>1120</v>
      </c>
      <c r="K2028" t="s">
        <v>1121</v>
      </c>
      <c r="L2028" t="s">
        <v>4289</v>
      </c>
      <c r="M2028" t="s">
        <v>697</v>
      </c>
      <c r="N2028" t="s">
        <v>2445</v>
      </c>
      <c r="O2028" t="s">
        <v>2446</v>
      </c>
      <c r="P2028" t="s">
        <v>1002</v>
      </c>
      <c r="Q2028" t="s">
        <v>5347</v>
      </c>
      <c r="R2028">
        <v>2021</v>
      </c>
      <c r="S2028" t="s">
        <v>5346</v>
      </c>
      <c r="T2028" t="s">
        <v>5346</v>
      </c>
      <c r="U2028">
        <v>5.4</v>
      </c>
      <c r="V2028" t="s">
        <v>1126</v>
      </c>
      <c r="W2028" t="s">
        <v>1127</v>
      </c>
      <c r="Y2028">
        <v>1</v>
      </c>
      <c r="Z2028" t="s">
        <v>1132</v>
      </c>
      <c r="AA2028">
        <v>20700</v>
      </c>
      <c r="AB2028">
        <v>252</v>
      </c>
      <c r="AD2028">
        <v>0</v>
      </c>
      <c r="AE2028">
        <v>0</v>
      </c>
      <c r="AF2028">
        <v>308524</v>
      </c>
      <c r="AG2028">
        <v>329476</v>
      </c>
    </row>
    <row r="2029" spans="1:33" hidden="1" x14ac:dyDescent="0.25">
      <c r="A2029" t="s">
        <v>1723</v>
      </c>
      <c r="B2029" t="s">
        <v>697</v>
      </c>
      <c r="C2029" t="s">
        <v>163</v>
      </c>
      <c r="D2029" t="s">
        <v>1117</v>
      </c>
      <c r="E2029">
        <v>2020</v>
      </c>
      <c r="F2029" t="s">
        <v>697</v>
      </c>
      <c r="G2029" t="s">
        <v>846</v>
      </c>
      <c r="H2029" t="s">
        <v>2445</v>
      </c>
      <c r="I2029" t="s">
        <v>2446</v>
      </c>
      <c r="J2029" t="s">
        <v>1120</v>
      </c>
      <c r="K2029" t="s">
        <v>1121</v>
      </c>
      <c r="L2029" t="s">
        <v>4289</v>
      </c>
      <c r="M2029" t="s">
        <v>697</v>
      </c>
      <c r="N2029" t="s">
        <v>2445</v>
      </c>
      <c r="O2029" t="s">
        <v>2446</v>
      </c>
      <c r="P2029" t="s">
        <v>1002</v>
      </c>
      <c r="Q2029" t="s">
        <v>5348</v>
      </c>
      <c r="R2029">
        <v>2021</v>
      </c>
      <c r="S2029" t="s">
        <v>4197</v>
      </c>
      <c r="T2029" t="s">
        <v>4197</v>
      </c>
      <c r="U2029">
        <v>4.97</v>
      </c>
      <c r="V2029" t="s">
        <v>1126</v>
      </c>
      <c r="W2029" t="s">
        <v>1127</v>
      </c>
      <c r="Y2029">
        <v>1</v>
      </c>
      <c r="Z2029" t="s">
        <v>1132</v>
      </c>
      <c r="AA2029">
        <v>20524</v>
      </c>
      <c r="AB2029">
        <v>622</v>
      </c>
      <c r="AD2029">
        <v>0</v>
      </c>
      <c r="AE2029">
        <v>0</v>
      </c>
      <c r="AF2029">
        <v>223123</v>
      </c>
      <c r="AG2029">
        <v>244269</v>
      </c>
    </row>
    <row r="2030" spans="1:33" hidden="1" x14ac:dyDescent="0.25">
      <c r="A2030" t="s">
        <v>1723</v>
      </c>
      <c r="B2030" t="s">
        <v>697</v>
      </c>
      <c r="C2030" t="s">
        <v>163</v>
      </c>
      <c r="D2030" t="s">
        <v>1117</v>
      </c>
      <c r="E2030">
        <v>2020</v>
      </c>
      <c r="F2030" t="s">
        <v>697</v>
      </c>
      <c r="G2030" t="s">
        <v>846</v>
      </c>
      <c r="H2030" t="s">
        <v>2445</v>
      </c>
      <c r="I2030" t="s">
        <v>2446</v>
      </c>
      <c r="J2030" t="s">
        <v>1120</v>
      </c>
      <c r="K2030" t="s">
        <v>1121</v>
      </c>
      <c r="L2030" t="s">
        <v>4289</v>
      </c>
      <c r="M2030" t="s">
        <v>697</v>
      </c>
      <c r="N2030" t="s">
        <v>2445</v>
      </c>
      <c r="O2030" t="s">
        <v>2446</v>
      </c>
      <c r="P2030" t="s">
        <v>1002</v>
      </c>
      <c r="Q2030" t="s">
        <v>5349</v>
      </c>
      <c r="R2030">
        <v>2021</v>
      </c>
      <c r="S2030" t="s">
        <v>4197</v>
      </c>
      <c r="T2030" t="s">
        <v>4197</v>
      </c>
      <c r="U2030">
        <v>4.97</v>
      </c>
      <c r="V2030" t="s">
        <v>1126</v>
      </c>
      <c r="W2030" t="s">
        <v>1127</v>
      </c>
      <c r="Y2030">
        <v>1</v>
      </c>
      <c r="Z2030" t="s">
        <v>1132</v>
      </c>
      <c r="AA2030">
        <v>28227</v>
      </c>
      <c r="AB2030">
        <v>415</v>
      </c>
      <c r="AD2030">
        <v>0</v>
      </c>
      <c r="AE2030">
        <v>0</v>
      </c>
      <c r="AF2030">
        <v>302231</v>
      </c>
      <c r="AG2030">
        <v>330873</v>
      </c>
    </row>
    <row r="2031" spans="1:33" hidden="1" x14ac:dyDescent="0.25">
      <c r="A2031" t="s">
        <v>1723</v>
      </c>
      <c r="B2031" t="s">
        <v>697</v>
      </c>
      <c r="C2031" t="s">
        <v>163</v>
      </c>
      <c r="D2031" t="s">
        <v>1117</v>
      </c>
      <c r="E2031">
        <v>2020</v>
      </c>
      <c r="F2031" t="s">
        <v>697</v>
      </c>
      <c r="G2031" t="s">
        <v>846</v>
      </c>
      <c r="H2031" t="s">
        <v>2445</v>
      </c>
      <c r="I2031" t="s">
        <v>2446</v>
      </c>
      <c r="J2031" t="s">
        <v>1120</v>
      </c>
      <c r="K2031" t="s">
        <v>1121</v>
      </c>
      <c r="L2031" t="s">
        <v>4289</v>
      </c>
      <c r="M2031" t="s">
        <v>697</v>
      </c>
      <c r="N2031" t="s">
        <v>2445</v>
      </c>
      <c r="O2031" t="s">
        <v>2446</v>
      </c>
      <c r="P2031" t="s">
        <v>1002</v>
      </c>
      <c r="Q2031" t="s">
        <v>5350</v>
      </c>
      <c r="R2031">
        <v>2021</v>
      </c>
      <c r="S2031" t="s">
        <v>5344</v>
      </c>
      <c r="T2031" t="s">
        <v>5344</v>
      </c>
      <c r="U2031">
        <v>4.8499999999999996</v>
      </c>
      <c r="V2031" t="s">
        <v>1126</v>
      </c>
      <c r="W2031" t="s">
        <v>1127</v>
      </c>
      <c r="Y2031">
        <v>1</v>
      </c>
      <c r="Z2031" t="s">
        <v>1132</v>
      </c>
      <c r="AA2031">
        <v>20954</v>
      </c>
      <c r="AB2031">
        <v>244</v>
      </c>
      <c r="AD2031">
        <v>0</v>
      </c>
      <c r="AE2031">
        <v>0</v>
      </c>
      <c r="AF2031">
        <v>253134</v>
      </c>
      <c r="AG2031">
        <v>274332</v>
      </c>
    </row>
    <row r="2032" spans="1:33" hidden="1" x14ac:dyDescent="0.25">
      <c r="A2032" t="s">
        <v>1723</v>
      </c>
      <c r="B2032" t="s">
        <v>697</v>
      </c>
      <c r="C2032" t="s">
        <v>163</v>
      </c>
      <c r="D2032" t="s">
        <v>1117</v>
      </c>
      <c r="E2032">
        <v>2020</v>
      </c>
      <c r="F2032" t="s">
        <v>697</v>
      </c>
      <c r="G2032" t="s">
        <v>846</v>
      </c>
      <c r="H2032" t="s">
        <v>2445</v>
      </c>
      <c r="I2032" t="s">
        <v>2446</v>
      </c>
      <c r="J2032" t="s">
        <v>1120</v>
      </c>
      <c r="K2032" t="s">
        <v>1121</v>
      </c>
      <c r="L2032" t="s">
        <v>4289</v>
      </c>
      <c r="M2032" t="s">
        <v>697</v>
      </c>
      <c r="N2032" t="s">
        <v>2445</v>
      </c>
      <c r="O2032" t="s">
        <v>2446</v>
      </c>
      <c r="P2032" t="s">
        <v>1002</v>
      </c>
      <c r="Q2032" t="s">
        <v>5351</v>
      </c>
      <c r="R2032">
        <v>2021</v>
      </c>
      <c r="S2032" t="s">
        <v>5344</v>
      </c>
      <c r="T2032" t="s">
        <v>5344</v>
      </c>
      <c r="U2032">
        <v>4.8499999999999996</v>
      </c>
      <c r="V2032" t="s">
        <v>1126</v>
      </c>
      <c r="W2032" t="s">
        <v>1127</v>
      </c>
      <c r="Y2032">
        <v>1</v>
      </c>
      <c r="Z2032" t="s">
        <v>1132</v>
      </c>
      <c r="AA2032">
        <v>28376</v>
      </c>
      <c r="AB2032">
        <v>330</v>
      </c>
      <c r="AD2032">
        <v>0</v>
      </c>
      <c r="AE2032">
        <v>0</v>
      </c>
      <c r="AF2032">
        <v>342798</v>
      </c>
      <c r="AG2032">
        <v>371504</v>
      </c>
    </row>
    <row r="2033" spans="1:33" hidden="1" x14ac:dyDescent="0.25">
      <c r="A2033" t="s">
        <v>1723</v>
      </c>
      <c r="B2033" t="s">
        <v>697</v>
      </c>
      <c r="C2033" t="s">
        <v>163</v>
      </c>
      <c r="D2033" t="s">
        <v>1117</v>
      </c>
      <c r="E2033">
        <v>2020</v>
      </c>
      <c r="F2033" t="s">
        <v>697</v>
      </c>
      <c r="G2033" t="s">
        <v>846</v>
      </c>
      <c r="H2033" t="s">
        <v>2445</v>
      </c>
      <c r="I2033" t="s">
        <v>2446</v>
      </c>
      <c r="J2033" t="s">
        <v>1120</v>
      </c>
      <c r="K2033" t="s">
        <v>1121</v>
      </c>
      <c r="L2033" t="s">
        <v>4289</v>
      </c>
      <c r="M2033" t="s">
        <v>697</v>
      </c>
      <c r="N2033" t="s">
        <v>2445</v>
      </c>
      <c r="O2033" t="s">
        <v>2446</v>
      </c>
      <c r="P2033" t="s">
        <v>1002</v>
      </c>
      <c r="Q2033" t="s">
        <v>5352</v>
      </c>
      <c r="R2033">
        <v>2021</v>
      </c>
      <c r="S2033" t="s">
        <v>5344</v>
      </c>
      <c r="T2033" t="s">
        <v>5344</v>
      </c>
      <c r="U2033">
        <v>5.0999999999999996</v>
      </c>
      <c r="V2033" t="s">
        <v>1126</v>
      </c>
      <c r="W2033" t="s">
        <v>1127</v>
      </c>
      <c r="Y2033">
        <v>1</v>
      </c>
      <c r="Z2033" t="s">
        <v>1132</v>
      </c>
      <c r="AA2033">
        <v>56207</v>
      </c>
      <c r="AB2033">
        <v>432</v>
      </c>
      <c r="AD2033">
        <v>0</v>
      </c>
      <c r="AE2033">
        <v>0</v>
      </c>
      <c r="AF2033">
        <v>656020</v>
      </c>
      <c r="AG2033">
        <v>712659</v>
      </c>
    </row>
    <row r="2034" spans="1:33" hidden="1" x14ac:dyDescent="0.25">
      <c r="A2034" t="s">
        <v>1723</v>
      </c>
      <c r="B2034" t="s">
        <v>697</v>
      </c>
      <c r="C2034" t="s">
        <v>163</v>
      </c>
      <c r="D2034" t="s">
        <v>1117</v>
      </c>
      <c r="E2034">
        <v>2020</v>
      </c>
      <c r="F2034" t="s">
        <v>697</v>
      </c>
      <c r="G2034" t="s">
        <v>846</v>
      </c>
      <c r="H2034" t="s">
        <v>2445</v>
      </c>
      <c r="I2034" t="s">
        <v>2446</v>
      </c>
      <c r="J2034" t="s">
        <v>1120</v>
      </c>
      <c r="K2034" t="s">
        <v>1121</v>
      </c>
      <c r="L2034" t="s">
        <v>4289</v>
      </c>
      <c r="M2034" t="s">
        <v>697</v>
      </c>
      <c r="N2034" t="s">
        <v>2445</v>
      </c>
      <c r="O2034" t="s">
        <v>2446</v>
      </c>
      <c r="P2034" t="s">
        <v>1002</v>
      </c>
      <c r="Q2034" t="s">
        <v>5353</v>
      </c>
      <c r="R2034">
        <v>2021</v>
      </c>
      <c r="S2034" t="s">
        <v>5344</v>
      </c>
      <c r="T2034" t="s">
        <v>5344</v>
      </c>
      <c r="U2034">
        <v>5.0999999999999996</v>
      </c>
      <c r="V2034" t="s">
        <v>1126</v>
      </c>
      <c r="W2034" t="s">
        <v>1127</v>
      </c>
      <c r="Y2034">
        <v>1</v>
      </c>
      <c r="Z2034" t="s">
        <v>1132</v>
      </c>
      <c r="AA2034">
        <v>38914</v>
      </c>
      <c r="AB2034">
        <v>0</v>
      </c>
      <c r="AD2034">
        <v>0</v>
      </c>
      <c r="AE2034">
        <v>0</v>
      </c>
      <c r="AF2034">
        <v>450716</v>
      </c>
      <c r="AG2034">
        <v>489630</v>
      </c>
    </row>
    <row r="2035" spans="1:33" hidden="1" x14ac:dyDescent="0.25">
      <c r="A2035" t="s">
        <v>1723</v>
      </c>
      <c r="B2035" t="s">
        <v>697</v>
      </c>
      <c r="C2035" t="s">
        <v>163</v>
      </c>
      <c r="D2035" t="s">
        <v>1117</v>
      </c>
      <c r="E2035">
        <v>2020</v>
      </c>
      <c r="F2035" t="s">
        <v>697</v>
      </c>
      <c r="G2035" t="s">
        <v>846</v>
      </c>
      <c r="H2035" t="s">
        <v>2445</v>
      </c>
      <c r="I2035" t="s">
        <v>2446</v>
      </c>
      <c r="J2035" t="s">
        <v>1120</v>
      </c>
      <c r="K2035" t="s">
        <v>1121</v>
      </c>
      <c r="L2035" t="s">
        <v>4289</v>
      </c>
      <c r="M2035" t="s">
        <v>697</v>
      </c>
      <c r="N2035" t="s">
        <v>2445</v>
      </c>
      <c r="O2035" t="s">
        <v>2446</v>
      </c>
      <c r="P2035" t="s">
        <v>1002</v>
      </c>
      <c r="Q2035" t="s">
        <v>5354</v>
      </c>
      <c r="R2035">
        <v>2021</v>
      </c>
      <c r="S2035" t="s">
        <v>1715</v>
      </c>
      <c r="T2035" t="s">
        <v>1715</v>
      </c>
      <c r="U2035">
        <v>4.8</v>
      </c>
      <c r="V2035" t="s">
        <v>1126</v>
      </c>
      <c r="W2035" t="s">
        <v>1127</v>
      </c>
      <c r="Y2035">
        <v>1</v>
      </c>
      <c r="Z2035" t="s">
        <v>1132</v>
      </c>
      <c r="AA2035">
        <v>57970</v>
      </c>
      <c r="AB2035">
        <v>381</v>
      </c>
      <c r="AD2035">
        <v>0</v>
      </c>
      <c r="AE2035">
        <v>0</v>
      </c>
      <c r="AF2035">
        <v>878903</v>
      </c>
      <c r="AG2035">
        <v>937254</v>
      </c>
    </row>
    <row r="2036" spans="1:33" hidden="1" x14ac:dyDescent="0.25">
      <c r="A2036" t="s">
        <v>1723</v>
      </c>
      <c r="B2036" t="s">
        <v>697</v>
      </c>
      <c r="C2036" t="s">
        <v>163</v>
      </c>
      <c r="D2036" t="s">
        <v>1117</v>
      </c>
      <c r="E2036">
        <v>2020</v>
      </c>
      <c r="F2036" t="s">
        <v>697</v>
      </c>
      <c r="G2036" t="s">
        <v>846</v>
      </c>
      <c r="H2036" t="s">
        <v>2445</v>
      </c>
      <c r="I2036" t="s">
        <v>2446</v>
      </c>
      <c r="J2036" t="s">
        <v>1120</v>
      </c>
      <c r="K2036" t="s">
        <v>1121</v>
      </c>
      <c r="L2036" t="s">
        <v>4289</v>
      </c>
      <c r="M2036" t="s">
        <v>697</v>
      </c>
      <c r="N2036" t="s">
        <v>2445</v>
      </c>
      <c r="O2036" t="s">
        <v>2446</v>
      </c>
      <c r="P2036" t="s">
        <v>1002</v>
      </c>
      <c r="Q2036" t="s">
        <v>5355</v>
      </c>
      <c r="R2036">
        <v>2021</v>
      </c>
      <c r="S2036" t="s">
        <v>1715</v>
      </c>
      <c r="T2036" t="s">
        <v>1715</v>
      </c>
      <c r="U2036">
        <v>4.8</v>
      </c>
      <c r="V2036" t="s">
        <v>1126</v>
      </c>
      <c r="W2036" t="s">
        <v>1127</v>
      </c>
      <c r="Y2036">
        <v>1</v>
      </c>
      <c r="Z2036" t="s">
        <v>1132</v>
      </c>
      <c r="AA2036">
        <v>56650</v>
      </c>
      <c r="AB2036">
        <v>370</v>
      </c>
      <c r="AD2036">
        <v>0</v>
      </c>
      <c r="AE2036">
        <v>0</v>
      </c>
      <c r="AF2036">
        <v>858851</v>
      </c>
      <c r="AG2036">
        <v>915871</v>
      </c>
    </row>
    <row r="2037" spans="1:33" hidden="1" x14ac:dyDescent="0.25">
      <c r="A2037" t="s">
        <v>1723</v>
      </c>
      <c r="B2037" t="s">
        <v>697</v>
      </c>
      <c r="C2037" t="s">
        <v>163</v>
      </c>
      <c r="D2037" t="s">
        <v>1117</v>
      </c>
      <c r="E2037">
        <v>2020</v>
      </c>
      <c r="F2037" t="s">
        <v>697</v>
      </c>
      <c r="G2037" t="s">
        <v>846</v>
      </c>
      <c r="H2037" t="s">
        <v>2445</v>
      </c>
      <c r="I2037" t="s">
        <v>2446</v>
      </c>
      <c r="J2037" t="s">
        <v>1120</v>
      </c>
      <c r="K2037" t="s">
        <v>1121</v>
      </c>
      <c r="L2037" t="s">
        <v>4289</v>
      </c>
      <c r="M2037" t="s">
        <v>697</v>
      </c>
      <c r="N2037" t="s">
        <v>2445</v>
      </c>
      <c r="O2037" t="s">
        <v>2446</v>
      </c>
      <c r="P2037" t="s">
        <v>1002</v>
      </c>
      <c r="Q2037" t="s">
        <v>5356</v>
      </c>
      <c r="R2037">
        <v>2021</v>
      </c>
      <c r="S2037" t="s">
        <v>1715</v>
      </c>
      <c r="T2037" t="s">
        <v>1715</v>
      </c>
      <c r="U2037">
        <v>4.8</v>
      </c>
      <c r="V2037" t="s">
        <v>1126</v>
      </c>
      <c r="W2037" t="s">
        <v>1127</v>
      </c>
      <c r="Y2037">
        <v>1</v>
      </c>
      <c r="Z2037" t="s">
        <v>1132</v>
      </c>
      <c r="AA2037">
        <v>29818</v>
      </c>
      <c r="AB2037">
        <v>0</v>
      </c>
      <c r="AD2037">
        <v>0</v>
      </c>
      <c r="AE2037">
        <v>0</v>
      </c>
      <c r="AF2037">
        <v>449126</v>
      </c>
      <c r="AG2037">
        <v>478944</v>
      </c>
    </row>
    <row r="2038" spans="1:33" hidden="1" x14ac:dyDescent="0.25">
      <c r="A2038" t="s">
        <v>1723</v>
      </c>
      <c r="B2038" t="s">
        <v>697</v>
      </c>
      <c r="C2038" t="s">
        <v>163</v>
      </c>
      <c r="D2038" t="s">
        <v>1117</v>
      </c>
      <c r="E2038">
        <v>2020</v>
      </c>
      <c r="F2038" t="s">
        <v>697</v>
      </c>
      <c r="G2038" t="s">
        <v>846</v>
      </c>
      <c r="H2038" t="s">
        <v>2445</v>
      </c>
      <c r="I2038" t="s">
        <v>2446</v>
      </c>
      <c r="J2038" t="s">
        <v>1120</v>
      </c>
      <c r="K2038" t="s">
        <v>1121</v>
      </c>
      <c r="L2038" t="s">
        <v>4289</v>
      </c>
      <c r="M2038" t="s">
        <v>697</v>
      </c>
      <c r="N2038" t="s">
        <v>2445</v>
      </c>
      <c r="O2038" t="s">
        <v>2446</v>
      </c>
      <c r="P2038" t="s">
        <v>1002</v>
      </c>
      <c r="Q2038" t="s">
        <v>5357</v>
      </c>
      <c r="R2038">
        <v>2021</v>
      </c>
      <c r="S2038" t="s">
        <v>2243</v>
      </c>
      <c r="T2038" t="s">
        <v>2243</v>
      </c>
      <c r="U2038">
        <v>8.4600000000000009</v>
      </c>
      <c r="V2038" t="s">
        <v>1126</v>
      </c>
      <c r="W2038" t="s">
        <v>1127</v>
      </c>
      <c r="X2038" t="s">
        <v>5272</v>
      </c>
      <c r="Y2038">
        <v>1</v>
      </c>
      <c r="Z2038" t="s">
        <v>1132</v>
      </c>
      <c r="AA2038">
        <v>92630</v>
      </c>
      <c r="AB2038">
        <v>0</v>
      </c>
      <c r="AD2038">
        <v>0</v>
      </c>
      <c r="AE2038">
        <v>0</v>
      </c>
      <c r="AG2038">
        <v>92630</v>
      </c>
    </row>
    <row r="2039" spans="1:33" hidden="1" x14ac:dyDescent="0.25">
      <c r="A2039" t="s">
        <v>1723</v>
      </c>
      <c r="B2039" t="s">
        <v>697</v>
      </c>
      <c r="C2039" t="s">
        <v>163</v>
      </c>
      <c r="D2039" t="s">
        <v>1117</v>
      </c>
      <c r="E2039">
        <v>2021</v>
      </c>
      <c r="F2039" t="s">
        <v>694</v>
      </c>
      <c r="G2039" t="s">
        <v>846</v>
      </c>
      <c r="H2039" t="s">
        <v>2445</v>
      </c>
      <c r="I2039" t="s">
        <v>2446</v>
      </c>
      <c r="J2039" t="s">
        <v>1120</v>
      </c>
      <c r="K2039" t="s">
        <v>1121</v>
      </c>
      <c r="L2039" t="s">
        <v>4289</v>
      </c>
      <c r="M2039" t="s">
        <v>694</v>
      </c>
      <c r="N2039" t="s">
        <v>2445</v>
      </c>
      <c r="O2039" t="s">
        <v>2446</v>
      </c>
      <c r="P2039" t="s">
        <v>1002</v>
      </c>
      <c r="Q2039" t="s">
        <v>5358</v>
      </c>
      <c r="R2039">
        <v>2022</v>
      </c>
      <c r="S2039" t="s">
        <v>4227</v>
      </c>
      <c r="T2039" t="s">
        <v>4227</v>
      </c>
      <c r="U2039">
        <v>4</v>
      </c>
      <c r="V2039" t="s">
        <v>1126</v>
      </c>
      <c r="W2039" t="s">
        <v>1127</v>
      </c>
      <c r="X2039" t="s">
        <v>5359</v>
      </c>
      <c r="Y2039">
        <v>1</v>
      </c>
      <c r="Z2039" t="s">
        <v>1132</v>
      </c>
      <c r="AA2039">
        <v>41516</v>
      </c>
      <c r="AB2039">
        <v>0</v>
      </c>
      <c r="AD2039">
        <v>0</v>
      </c>
      <c r="AE2039">
        <v>0</v>
      </c>
      <c r="AG2039">
        <v>41516</v>
      </c>
    </row>
    <row r="2040" spans="1:33" hidden="1" x14ac:dyDescent="0.25">
      <c r="A2040" t="s">
        <v>1723</v>
      </c>
      <c r="B2040" t="s">
        <v>697</v>
      </c>
      <c r="C2040" t="s">
        <v>163</v>
      </c>
      <c r="D2040" t="s">
        <v>1117</v>
      </c>
      <c r="E2040">
        <v>2021</v>
      </c>
      <c r="F2040" t="s">
        <v>697</v>
      </c>
      <c r="G2040" t="s">
        <v>846</v>
      </c>
      <c r="H2040" t="s">
        <v>2445</v>
      </c>
      <c r="I2040" t="s">
        <v>2446</v>
      </c>
      <c r="J2040" t="s">
        <v>1120</v>
      </c>
      <c r="K2040" t="s">
        <v>1121</v>
      </c>
      <c r="L2040" t="s">
        <v>5199</v>
      </c>
      <c r="M2040" t="s">
        <v>847</v>
      </c>
      <c r="N2040" t="s">
        <v>2445</v>
      </c>
      <c r="O2040" t="s">
        <v>2446</v>
      </c>
      <c r="P2040" t="s">
        <v>1083</v>
      </c>
      <c r="Q2040" t="s">
        <v>5360</v>
      </c>
      <c r="R2040">
        <v>2022</v>
      </c>
      <c r="S2040" t="s">
        <v>2250</v>
      </c>
      <c r="T2040" t="s">
        <v>2250</v>
      </c>
      <c r="U2040">
        <v>13.71</v>
      </c>
      <c r="V2040" t="s">
        <v>1138</v>
      </c>
      <c r="W2040" t="s">
        <v>1127</v>
      </c>
      <c r="Y2040">
        <v>1</v>
      </c>
      <c r="Z2040" t="s">
        <v>1132</v>
      </c>
      <c r="AA2040">
        <v>20398</v>
      </c>
      <c r="AB2040">
        <v>546</v>
      </c>
      <c r="AD2040">
        <v>0</v>
      </c>
      <c r="AE2040">
        <v>0</v>
      </c>
      <c r="AF2040">
        <v>133978</v>
      </c>
      <c r="AG2040">
        <v>154922</v>
      </c>
    </row>
    <row r="2041" spans="1:33" hidden="1" x14ac:dyDescent="0.25">
      <c r="A2041" t="s">
        <v>1723</v>
      </c>
      <c r="B2041" t="s">
        <v>697</v>
      </c>
      <c r="C2041" t="s">
        <v>163</v>
      </c>
      <c r="D2041" t="s">
        <v>1117</v>
      </c>
      <c r="E2041">
        <v>2021</v>
      </c>
      <c r="F2041" t="s">
        <v>697</v>
      </c>
      <c r="G2041" t="s">
        <v>846</v>
      </c>
      <c r="H2041" t="s">
        <v>2445</v>
      </c>
      <c r="I2041" t="s">
        <v>2446</v>
      </c>
      <c r="J2041" t="s">
        <v>1120</v>
      </c>
      <c r="K2041" t="s">
        <v>1121</v>
      </c>
      <c r="L2041" t="s">
        <v>5199</v>
      </c>
      <c r="M2041" t="s">
        <v>847</v>
      </c>
      <c r="N2041" t="s">
        <v>2445</v>
      </c>
      <c r="O2041" t="s">
        <v>2446</v>
      </c>
      <c r="P2041" t="s">
        <v>1083</v>
      </c>
      <c r="Q2041" t="s">
        <v>5361</v>
      </c>
      <c r="R2041">
        <v>2022</v>
      </c>
      <c r="S2041" t="s">
        <v>2250</v>
      </c>
      <c r="T2041" t="s">
        <v>2250</v>
      </c>
      <c r="U2041">
        <v>13.71</v>
      </c>
      <c r="V2041" t="s">
        <v>1138</v>
      </c>
      <c r="W2041" t="s">
        <v>1127</v>
      </c>
      <c r="Y2041">
        <v>1</v>
      </c>
      <c r="Z2041" t="s">
        <v>1132</v>
      </c>
      <c r="AA2041">
        <v>18878</v>
      </c>
      <c r="AB2041">
        <v>507</v>
      </c>
      <c r="AD2041">
        <v>0</v>
      </c>
      <c r="AE2041">
        <v>0</v>
      </c>
      <c r="AF2041">
        <v>124009</v>
      </c>
      <c r="AG2041">
        <v>143394</v>
      </c>
    </row>
    <row r="2042" spans="1:33" hidden="1" x14ac:dyDescent="0.25">
      <c r="A2042" t="s">
        <v>1723</v>
      </c>
      <c r="B2042" t="s">
        <v>697</v>
      </c>
      <c r="C2042" t="s">
        <v>163</v>
      </c>
      <c r="D2042" t="s">
        <v>1117</v>
      </c>
      <c r="E2042">
        <v>2021</v>
      </c>
      <c r="F2042" t="s">
        <v>697</v>
      </c>
      <c r="G2042" t="s">
        <v>846</v>
      </c>
      <c r="H2042" t="s">
        <v>2445</v>
      </c>
      <c r="I2042" t="s">
        <v>2446</v>
      </c>
      <c r="J2042" t="s">
        <v>1120</v>
      </c>
      <c r="K2042" t="s">
        <v>1121</v>
      </c>
      <c r="L2042" t="s">
        <v>4289</v>
      </c>
      <c r="M2042" t="s">
        <v>697</v>
      </c>
      <c r="N2042" t="s">
        <v>2445</v>
      </c>
      <c r="O2042" t="s">
        <v>2446</v>
      </c>
      <c r="P2042" t="s">
        <v>1002</v>
      </c>
      <c r="Q2042" t="s">
        <v>5362</v>
      </c>
      <c r="R2042">
        <v>2022</v>
      </c>
      <c r="S2042" t="s">
        <v>2250</v>
      </c>
      <c r="T2042" t="s">
        <v>2250</v>
      </c>
      <c r="U2042">
        <v>6.12</v>
      </c>
      <c r="V2042" t="s">
        <v>1126</v>
      </c>
      <c r="W2042" t="s">
        <v>1127</v>
      </c>
      <c r="Y2042">
        <v>1</v>
      </c>
      <c r="Z2042" t="s">
        <v>1132</v>
      </c>
      <c r="AA2042">
        <v>24528</v>
      </c>
      <c r="AB2042">
        <v>0</v>
      </c>
      <c r="AD2042">
        <v>0</v>
      </c>
      <c r="AE2042">
        <v>0</v>
      </c>
      <c r="AF2042">
        <v>300633</v>
      </c>
      <c r="AG2042">
        <v>325161</v>
      </c>
    </row>
    <row r="2043" spans="1:33" hidden="1" x14ac:dyDescent="0.25">
      <c r="A2043" t="s">
        <v>1723</v>
      </c>
      <c r="B2043" t="s">
        <v>697</v>
      </c>
      <c r="C2043" t="s">
        <v>163</v>
      </c>
      <c r="D2043" t="s">
        <v>1117</v>
      </c>
      <c r="E2043">
        <v>2021</v>
      </c>
      <c r="F2043" t="s">
        <v>697</v>
      </c>
      <c r="G2043" t="s">
        <v>846</v>
      </c>
      <c r="H2043" t="s">
        <v>2445</v>
      </c>
      <c r="I2043" t="s">
        <v>2446</v>
      </c>
      <c r="J2043" t="s">
        <v>1120</v>
      </c>
      <c r="K2043" t="s">
        <v>1121</v>
      </c>
      <c r="L2043" t="s">
        <v>4289</v>
      </c>
      <c r="M2043" t="s">
        <v>697</v>
      </c>
      <c r="N2043" t="s">
        <v>2445</v>
      </c>
      <c r="O2043" t="s">
        <v>2446</v>
      </c>
      <c r="P2043" t="s">
        <v>1002</v>
      </c>
      <c r="Q2043" t="s">
        <v>5363</v>
      </c>
      <c r="R2043">
        <v>2022</v>
      </c>
      <c r="S2043" t="s">
        <v>2250</v>
      </c>
      <c r="T2043" t="s">
        <v>2250</v>
      </c>
      <c r="U2043">
        <v>6.12</v>
      </c>
      <c r="V2043" t="s">
        <v>1126</v>
      </c>
      <c r="W2043" t="s">
        <v>1127</v>
      </c>
      <c r="Y2043">
        <v>1</v>
      </c>
      <c r="Z2043" t="s">
        <v>1132</v>
      </c>
      <c r="AA2043">
        <v>25255</v>
      </c>
      <c r="AB2043">
        <v>0</v>
      </c>
      <c r="AD2043">
        <v>0</v>
      </c>
      <c r="AE2043">
        <v>0</v>
      </c>
      <c r="AF2043">
        <v>309546</v>
      </c>
      <c r="AG2043">
        <v>334801</v>
      </c>
    </row>
    <row r="2044" spans="1:33" hidden="1" x14ac:dyDescent="0.25">
      <c r="A2044" t="s">
        <v>1723</v>
      </c>
      <c r="B2044" t="s">
        <v>697</v>
      </c>
      <c r="C2044" t="s">
        <v>163</v>
      </c>
      <c r="D2044" t="s">
        <v>1117</v>
      </c>
      <c r="E2044">
        <v>2021</v>
      </c>
      <c r="F2044" t="s">
        <v>697</v>
      </c>
      <c r="G2044" t="s">
        <v>846</v>
      </c>
      <c r="H2044" t="s">
        <v>2445</v>
      </c>
      <c r="I2044" t="s">
        <v>2446</v>
      </c>
      <c r="J2044" t="s">
        <v>1120</v>
      </c>
      <c r="K2044" t="s">
        <v>1121</v>
      </c>
      <c r="L2044" t="s">
        <v>4289</v>
      </c>
      <c r="M2044" t="s">
        <v>697</v>
      </c>
      <c r="N2044" t="s">
        <v>2445</v>
      </c>
      <c r="O2044" t="s">
        <v>2446</v>
      </c>
      <c r="P2044" t="s">
        <v>1002</v>
      </c>
      <c r="Q2044" t="s">
        <v>5364</v>
      </c>
      <c r="R2044">
        <v>2022</v>
      </c>
      <c r="S2044" t="s">
        <v>2250</v>
      </c>
      <c r="T2044" t="s">
        <v>2250</v>
      </c>
      <c r="U2044">
        <v>6.12</v>
      </c>
      <c r="V2044" t="s">
        <v>1126</v>
      </c>
      <c r="W2044" t="s">
        <v>1127</v>
      </c>
      <c r="Y2044">
        <v>1</v>
      </c>
      <c r="Z2044" t="s">
        <v>1132</v>
      </c>
      <c r="AA2044">
        <v>25482</v>
      </c>
      <c r="AB2044">
        <v>0</v>
      </c>
      <c r="AD2044">
        <v>0</v>
      </c>
      <c r="AE2044">
        <v>0</v>
      </c>
      <c r="AF2044">
        <v>312333</v>
      </c>
      <c r="AG2044">
        <v>337815</v>
      </c>
    </row>
    <row r="2045" spans="1:33" hidden="1" x14ac:dyDescent="0.25">
      <c r="A2045" t="s">
        <v>1723</v>
      </c>
      <c r="B2045" t="s">
        <v>697</v>
      </c>
      <c r="C2045" t="s">
        <v>163</v>
      </c>
      <c r="D2045" t="s">
        <v>1117</v>
      </c>
      <c r="E2045">
        <v>2021</v>
      </c>
      <c r="F2045" t="s">
        <v>697</v>
      </c>
      <c r="G2045" t="s">
        <v>846</v>
      </c>
      <c r="H2045" t="s">
        <v>2445</v>
      </c>
      <c r="I2045" t="s">
        <v>2446</v>
      </c>
      <c r="J2045" t="s">
        <v>1120</v>
      </c>
      <c r="K2045" t="s">
        <v>1121</v>
      </c>
      <c r="L2045" t="s">
        <v>4289</v>
      </c>
      <c r="M2045" t="s">
        <v>697</v>
      </c>
      <c r="N2045" t="s">
        <v>2445</v>
      </c>
      <c r="O2045" t="s">
        <v>2446</v>
      </c>
      <c r="P2045" t="s">
        <v>1002</v>
      </c>
      <c r="Q2045" t="s">
        <v>5365</v>
      </c>
      <c r="R2045">
        <v>2022</v>
      </c>
      <c r="S2045" t="s">
        <v>2250</v>
      </c>
      <c r="T2045" t="s">
        <v>2250</v>
      </c>
      <c r="U2045">
        <v>6.12</v>
      </c>
      <c r="V2045" t="s">
        <v>1126</v>
      </c>
      <c r="W2045" t="s">
        <v>1127</v>
      </c>
      <c r="Y2045">
        <v>1</v>
      </c>
      <c r="Z2045" t="s">
        <v>1132</v>
      </c>
      <c r="AA2045">
        <v>25154</v>
      </c>
      <c r="AB2045">
        <v>0</v>
      </c>
      <c r="AD2045">
        <v>0</v>
      </c>
      <c r="AE2045">
        <v>0</v>
      </c>
      <c r="AF2045">
        <v>308311</v>
      </c>
      <c r="AG2045">
        <v>333465</v>
      </c>
    </row>
    <row r="2046" spans="1:33" hidden="1" x14ac:dyDescent="0.25">
      <c r="A2046" t="s">
        <v>1723</v>
      </c>
      <c r="B2046" t="s">
        <v>697</v>
      </c>
      <c r="C2046" t="s">
        <v>163</v>
      </c>
      <c r="D2046" t="s">
        <v>1117</v>
      </c>
      <c r="E2046">
        <v>2021</v>
      </c>
      <c r="F2046" t="s">
        <v>697</v>
      </c>
      <c r="G2046" t="s">
        <v>846</v>
      </c>
      <c r="H2046" t="s">
        <v>2445</v>
      </c>
      <c r="I2046" t="s">
        <v>2446</v>
      </c>
      <c r="J2046" t="s">
        <v>1120</v>
      </c>
      <c r="K2046" t="s">
        <v>1121</v>
      </c>
      <c r="L2046" t="s">
        <v>4289</v>
      </c>
      <c r="M2046" t="s">
        <v>697</v>
      </c>
      <c r="N2046" t="s">
        <v>2445</v>
      </c>
      <c r="O2046" t="s">
        <v>2446</v>
      </c>
      <c r="P2046" t="s">
        <v>1002</v>
      </c>
      <c r="Q2046" t="s">
        <v>5366</v>
      </c>
      <c r="R2046">
        <v>2022</v>
      </c>
      <c r="S2046" t="s">
        <v>5367</v>
      </c>
      <c r="T2046" t="s">
        <v>5367</v>
      </c>
      <c r="U2046">
        <v>4.97</v>
      </c>
      <c r="V2046" t="s">
        <v>1126</v>
      </c>
      <c r="W2046" t="s">
        <v>1127</v>
      </c>
      <c r="Y2046">
        <v>1</v>
      </c>
      <c r="Z2046" t="s">
        <v>1132</v>
      </c>
      <c r="AA2046">
        <v>50362</v>
      </c>
      <c r="AB2046">
        <v>0</v>
      </c>
      <c r="AD2046">
        <v>0</v>
      </c>
      <c r="AE2046">
        <v>0</v>
      </c>
      <c r="AF2046">
        <v>697635</v>
      </c>
      <c r="AG2046">
        <v>747997</v>
      </c>
    </row>
    <row r="2047" spans="1:33" hidden="1" x14ac:dyDescent="0.25">
      <c r="A2047" t="s">
        <v>1723</v>
      </c>
      <c r="B2047" t="s">
        <v>697</v>
      </c>
      <c r="C2047" t="s">
        <v>163</v>
      </c>
      <c r="D2047" t="s">
        <v>1117</v>
      </c>
      <c r="E2047">
        <v>2021</v>
      </c>
      <c r="F2047" t="s">
        <v>697</v>
      </c>
      <c r="G2047" t="s">
        <v>846</v>
      </c>
      <c r="H2047" t="s">
        <v>2445</v>
      </c>
      <c r="I2047" t="s">
        <v>2446</v>
      </c>
      <c r="J2047" t="s">
        <v>1120</v>
      </c>
      <c r="K2047" t="s">
        <v>1121</v>
      </c>
      <c r="L2047" t="s">
        <v>4289</v>
      </c>
      <c r="M2047" t="s">
        <v>697</v>
      </c>
      <c r="N2047" t="s">
        <v>2445</v>
      </c>
      <c r="O2047" t="s">
        <v>2446</v>
      </c>
      <c r="P2047" t="s">
        <v>1002</v>
      </c>
      <c r="Q2047" t="s">
        <v>5368</v>
      </c>
      <c r="R2047">
        <v>2022</v>
      </c>
      <c r="S2047" t="s">
        <v>5367</v>
      </c>
      <c r="T2047" t="s">
        <v>5367</v>
      </c>
      <c r="U2047">
        <v>5.36</v>
      </c>
      <c r="V2047" t="s">
        <v>1126</v>
      </c>
      <c r="W2047" t="s">
        <v>1127</v>
      </c>
      <c r="Y2047">
        <v>1</v>
      </c>
      <c r="Z2047" t="s">
        <v>1132</v>
      </c>
      <c r="AA2047">
        <v>50469</v>
      </c>
      <c r="AB2047">
        <v>0</v>
      </c>
      <c r="AD2047">
        <v>0</v>
      </c>
      <c r="AE2047">
        <v>0</v>
      </c>
      <c r="AF2047">
        <v>693480</v>
      </c>
      <c r="AG2047">
        <v>743949</v>
      </c>
    </row>
    <row r="2048" spans="1:33" hidden="1" x14ac:dyDescent="0.25">
      <c r="A2048" t="s">
        <v>1723</v>
      </c>
      <c r="B2048" t="s">
        <v>697</v>
      </c>
      <c r="C2048" t="s">
        <v>163</v>
      </c>
      <c r="D2048" t="s">
        <v>1117</v>
      </c>
      <c r="E2048">
        <v>2021</v>
      </c>
      <c r="F2048" t="s">
        <v>697</v>
      </c>
      <c r="G2048" t="s">
        <v>846</v>
      </c>
      <c r="H2048" t="s">
        <v>2445</v>
      </c>
      <c r="I2048" t="s">
        <v>2446</v>
      </c>
      <c r="J2048" t="s">
        <v>1120</v>
      </c>
      <c r="K2048" t="s">
        <v>1121</v>
      </c>
      <c r="L2048" t="s">
        <v>4289</v>
      </c>
      <c r="M2048" t="s">
        <v>697</v>
      </c>
      <c r="N2048" t="s">
        <v>2445</v>
      </c>
      <c r="O2048" t="s">
        <v>2446</v>
      </c>
      <c r="P2048" t="s">
        <v>1002</v>
      </c>
      <c r="Q2048" t="s">
        <v>5369</v>
      </c>
      <c r="R2048">
        <v>2023</v>
      </c>
      <c r="S2048" t="s">
        <v>5370</v>
      </c>
      <c r="T2048" t="s">
        <v>5370</v>
      </c>
      <c r="U2048">
        <v>5.77</v>
      </c>
      <c r="V2048" t="s">
        <v>1126</v>
      </c>
      <c r="W2048" t="s">
        <v>1127</v>
      </c>
      <c r="Y2048">
        <v>1</v>
      </c>
      <c r="Z2048" t="s">
        <v>1132</v>
      </c>
      <c r="AA2048">
        <v>50153</v>
      </c>
      <c r="AB2048">
        <v>0</v>
      </c>
      <c r="AD2048">
        <v>0</v>
      </c>
      <c r="AE2048">
        <v>0</v>
      </c>
      <c r="AF2048">
        <v>611784</v>
      </c>
      <c r="AG2048">
        <v>661937</v>
      </c>
    </row>
    <row r="2049" spans="1:33" hidden="1" x14ac:dyDescent="0.25">
      <c r="A2049" t="s">
        <v>1723</v>
      </c>
      <c r="B2049" t="s">
        <v>697</v>
      </c>
      <c r="C2049" t="s">
        <v>163</v>
      </c>
      <c r="D2049" t="s">
        <v>1117</v>
      </c>
      <c r="E2049">
        <v>2021</v>
      </c>
      <c r="F2049" t="s">
        <v>697</v>
      </c>
      <c r="G2049" t="s">
        <v>846</v>
      </c>
      <c r="H2049" t="s">
        <v>2445</v>
      </c>
      <c r="I2049" t="s">
        <v>2446</v>
      </c>
      <c r="J2049" t="s">
        <v>1120</v>
      </c>
      <c r="K2049" t="s">
        <v>1121</v>
      </c>
      <c r="L2049" t="s">
        <v>4289</v>
      </c>
      <c r="M2049" t="s">
        <v>697</v>
      </c>
      <c r="N2049" t="s">
        <v>2445</v>
      </c>
      <c r="O2049" t="s">
        <v>2446</v>
      </c>
      <c r="P2049" t="s">
        <v>1002</v>
      </c>
      <c r="Q2049" t="s">
        <v>5371</v>
      </c>
      <c r="R2049">
        <v>2023</v>
      </c>
      <c r="S2049" t="s">
        <v>5370</v>
      </c>
      <c r="T2049" t="s">
        <v>5370</v>
      </c>
      <c r="U2049">
        <v>5.77</v>
      </c>
      <c r="V2049" t="s">
        <v>1126</v>
      </c>
      <c r="W2049" t="s">
        <v>1127</v>
      </c>
      <c r="Y2049">
        <v>1</v>
      </c>
      <c r="Z2049" t="s">
        <v>1132</v>
      </c>
      <c r="AA2049">
        <v>50358</v>
      </c>
      <c r="AB2049">
        <v>0</v>
      </c>
      <c r="AD2049">
        <v>0</v>
      </c>
      <c r="AE2049">
        <v>0</v>
      </c>
      <c r="AF2049">
        <v>611784</v>
      </c>
      <c r="AG2049">
        <v>662142</v>
      </c>
    </row>
    <row r="2050" spans="1:33" hidden="1" x14ac:dyDescent="0.25">
      <c r="A2050" t="s">
        <v>1723</v>
      </c>
      <c r="B2050" t="s">
        <v>697</v>
      </c>
      <c r="C2050" t="s">
        <v>163</v>
      </c>
      <c r="D2050" t="s">
        <v>1117</v>
      </c>
      <c r="E2050">
        <v>2021</v>
      </c>
      <c r="F2050" t="s">
        <v>697</v>
      </c>
      <c r="G2050" t="s">
        <v>846</v>
      </c>
      <c r="H2050" t="s">
        <v>2445</v>
      </c>
      <c r="I2050" t="s">
        <v>2446</v>
      </c>
      <c r="J2050" t="s">
        <v>1120</v>
      </c>
      <c r="K2050" t="s">
        <v>1121</v>
      </c>
      <c r="L2050" t="s">
        <v>4289</v>
      </c>
      <c r="M2050" t="s">
        <v>697</v>
      </c>
      <c r="N2050" t="s">
        <v>2445</v>
      </c>
      <c r="O2050" t="s">
        <v>2446</v>
      </c>
      <c r="P2050" t="s">
        <v>1002</v>
      </c>
      <c r="Q2050" t="s">
        <v>5372</v>
      </c>
      <c r="R2050">
        <v>2023</v>
      </c>
      <c r="S2050" t="s">
        <v>5370</v>
      </c>
      <c r="T2050" t="s">
        <v>5370</v>
      </c>
      <c r="U2050">
        <v>5.77</v>
      </c>
      <c r="V2050" t="s">
        <v>1126</v>
      </c>
      <c r="W2050" t="s">
        <v>1127</v>
      </c>
      <c r="Y2050">
        <v>1</v>
      </c>
      <c r="Z2050" t="s">
        <v>1132</v>
      </c>
      <c r="AA2050">
        <v>50596</v>
      </c>
      <c r="AB2050">
        <v>0</v>
      </c>
      <c r="AD2050">
        <v>0</v>
      </c>
      <c r="AE2050">
        <v>0</v>
      </c>
      <c r="AF2050">
        <v>611784</v>
      </c>
      <c r="AG2050">
        <v>662380</v>
      </c>
    </row>
    <row r="2051" spans="1:33" hidden="1" x14ac:dyDescent="0.25">
      <c r="A2051" t="s">
        <v>1723</v>
      </c>
      <c r="B2051" t="s">
        <v>697</v>
      </c>
      <c r="C2051" t="s">
        <v>163</v>
      </c>
      <c r="D2051" t="s">
        <v>1117</v>
      </c>
      <c r="E2051">
        <v>2021</v>
      </c>
      <c r="F2051" t="s">
        <v>697</v>
      </c>
      <c r="G2051" t="s">
        <v>846</v>
      </c>
      <c r="H2051" t="s">
        <v>2445</v>
      </c>
      <c r="I2051" t="s">
        <v>2446</v>
      </c>
      <c r="J2051" t="s">
        <v>1120</v>
      </c>
      <c r="K2051" t="s">
        <v>1121</v>
      </c>
      <c r="L2051" t="s">
        <v>4289</v>
      </c>
      <c r="M2051" t="s">
        <v>697</v>
      </c>
      <c r="N2051" t="s">
        <v>2445</v>
      </c>
      <c r="O2051" t="s">
        <v>2446</v>
      </c>
      <c r="P2051" t="s">
        <v>1002</v>
      </c>
      <c r="Q2051" t="s">
        <v>5373</v>
      </c>
      <c r="R2051">
        <v>2022</v>
      </c>
      <c r="S2051" t="s">
        <v>2248</v>
      </c>
      <c r="T2051" t="s">
        <v>2248</v>
      </c>
      <c r="U2051">
        <v>4.87</v>
      </c>
      <c r="V2051" t="s">
        <v>1126</v>
      </c>
      <c r="W2051" t="s">
        <v>1127</v>
      </c>
      <c r="Y2051">
        <v>1</v>
      </c>
      <c r="Z2051" t="s">
        <v>1132</v>
      </c>
      <c r="AA2051">
        <v>101092</v>
      </c>
      <c r="AB2051">
        <v>1666</v>
      </c>
      <c r="AD2051">
        <v>0</v>
      </c>
      <c r="AE2051">
        <v>0</v>
      </c>
      <c r="AG2051">
        <v>102758</v>
      </c>
    </row>
    <row r="2052" spans="1:33" hidden="1" x14ac:dyDescent="0.25">
      <c r="A2052" t="s">
        <v>1723</v>
      </c>
      <c r="B2052" t="s">
        <v>697</v>
      </c>
      <c r="C2052" t="s">
        <v>163</v>
      </c>
      <c r="D2052" t="s">
        <v>1117</v>
      </c>
      <c r="E2052">
        <v>2021</v>
      </c>
      <c r="F2052" t="s">
        <v>697</v>
      </c>
      <c r="G2052" t="s">
        <v>846</v>
      </c>
      <c r="H2052" t="s">
        <v>2445</v>
      </c>
      <c r="I2052" t="s">
        <v>2446</v>
      </c>
      <c r="J2052" t="s">
        <v>1120</v>
      </c>
      <c r="K2052" t="s">
        <v>1121</v>
      </c>
      <c r="L2052" t="s">
        <v>4289</v>
      </c>
      <c r="M2052" t="s">
        <v>697</v>
      </c>
      <c r="N2052" t="s">
        <v>2445</v>
      </c>
      <c r="O2052" t="s">
        <v>2446</v>
      </c>
      <c r="P2052" t="s">
        <v>1002</v>
      </c>
      <c r="Q2052" t="s">
        <v>5374</v>
      </c>
      <c r="R2052">
        <v>2022</v>
      </c>
      <c r="S2052" t="s">
        <v>5367</v>
      </c>
      <c r="T2052" t="s">
        <v>5367</v>
      </c>
      <c r="U2052">
        <v>5.09</v>
      </c>
      <c r="V2052" t="s">
        <v>1126</v>
      </c>
      <c r="W2052" t="s">
        <v>1127</v>
      </c>
      <c r="Y2052">
        <v>1</v>
      </c>
      <c r="Z2052" t="s">
        <v>1132</v>
      </c>
      <c r="AA2052">
        <v>50179</v>
      </c>
      <c r="AB2052">
        <v>0</v>
      </c>
      <c r="AD2052">
        <v>0</v>
      </c>
      <c r="AE2052">
        <v>0</v>
      </c>
      <c r="AF2052">
        <v>696563</v>
      </c>
      <c r="AG2052">
        <v>746742</v>
      </c>
    </row>
    <row r="2053" spans="1:33" hidden="1" x14ac:dyDescent="0.25">
      <c r="A2053" t="s">
        <v>1723</v>
      </c>
      <c r="B2053" t="s">
        <v>697</v>
      </c>
      <c r="C2053" t="s">
        <v>163</v>
      </c>
      <c r="D2053" t="s">
        <v>1117</v>
      </c>
      <c r="E2053">
        <v>2021</v>
      </c>
      <c r="F2053" t="s">
        <v>697</v>
      </c>
      <c r="G2053" t="s">
        <v>846</v>
      </c>
      <c r="H2053" t="s">
        <v>2445</v>
      </c>
      <c r="I2053" t="s">
        <v>2446</v>
      </c>
      <c r="J2053" t="s">
        <v>1120</v>
      </c>
      <c r="K2053" t="s">
        <v>1121</v>
      </c>
      <c r="L2053" t="s">
        <v>4289</v>
      </c>
      <c r="M2053" t="s">
        <v>697</v>
      </c>
      <c r="N2053" t="s">
        <v>2445</v>
      </c>
      <c r="O2053" t="s">
        <v>2446</v>
      </c>
      <c r="P2053" t="s">
        <v>1002</v>
      </c>
      <c r="Q2053" t="s">
        <v>5375</v>
      </c>
      <c r="R2053">
        <v>2022</v>
      </c>
      <c r="S2053" t="s">
        <v>2250</v>
      </c>
      <c r="T2053" t="s">
        <v>2250</v>
      </c>
      <c r="U2053">
        <v>6.12</v>
      </c>
      <c r="V2053" t="s">
        <v>1126</v>
      </c>
      <c r="W2053" t="s">
        <v>1127</v>
      </c>
      <c r="Y2053">
        <v>1</v>
      </c>
      <c r="Z2053" t="s">
        <v>1132</v>
      </c>
      <c r="AA2053">
        <v>25313</v>
      </c>
      <c r="AB2053">
        <v>0</v>
      </c>
      <c r="AD2053">
        <v>0</v>
      </c>
      <c r="AE2053">
        <v>0</v>
      </c>
      <c r="AF2053">
        <v>310255</v>
      </c>
      <c r="AG2053">
        <v>335568</v>
      </c>
    </row>
    <row r="2054" spans="1:33" hidden="1" x14ac:dyDescent="0.25">
      <c r="A2054" t="s">
        <v>1723</v>
      </c>
      <c r="B2054" t="s">
        <v>697</v>
      </c>
      <c r="C2054" t="s">
        <v>163</v>
      </c>
      <c r="D2054" t="s">
        <v>1117</v>
      </c>
      <c r="E2054">
        <v>2021</v>
      </c>
      <c r="F2054" t="s">
        <v>697</v>
      </c>
      <c r="G2054" t="s">
        <v>846</v>
      </c>
      <c r="H2054" t="s">
        <v>2445</v>
      </c>
      <c r="I2054" t="s">
        <v>2446</v>
      </c>
      <c r="J2054" t="s">
        <v>1120</v>
      </c>
      <c r="K2054" t="s">
        <v>1121</v>
      </c>
      <c r="L2054" t="s">
        <v>4289</v>
      </c>
      <c r="M2054" t="s">
        <v>697</v>
      </c>
      <c r="N2054" t="s">
        <v>2445</v>
      </c>
      <c r="O2054" t="s">
        <v>2446</v>
      </c>
      <c r="P2054" t="s">
        <v>1002</v>
      </c>
      <c r="Q2054" t="s">
        <v>5376</v>
      </c>
      <c r="R2054">
        <v>2022</v>
      </c>
      <c r="S2054" t="s">
        <v>2250</v>
      </c>
      <c r="T2054" t="s">
        <v>2250</v>
      </c>
      <c r="U2054">
        <v>6.12</v>
      </c>
      <c r="V2054" t="s">
        <v>1126</v>
      </c>
      <c r="W2054" t="s">
        <v>1127</v>
      </c>
      <c r="Y2054">
        <v>1</v>
      </c>
      <c r="Z2054" t="s">
        <v>1132</v>
      </c>
      <c r="AA2054">
        <v>25414</v>
      </c>
      <c r="AB2054">
        <v>0</v>
      </c>
      <c r="AD2054">
        <v>0</v>
      </c>
      <c r="AE2054">
        <v>0</v>
      </c>
      <c r="AF2054">
        <v>311490</v>
      </c>
      <c r="AG2054">
        <v>336904</v>
      </c>
    </row>
    <row r="2055" spans="1:33" hidden="1" x14ac:dyDescent="0.25">
      <c r="A2055" t="s">
        <v>1723</v>
      </c>
      <c r="B2055" t="s">
        <v>697</v>
      </c>
      <c r="C2055" t="s">
        <v>163</v>
      </c>
      <c r="D2055" t="s">
        <v>1117</v>
      </c>
      <c r="E2055">
        <v>2022</v>
      </c>
      <c r="F2055" t="s">
        <v>694</v>
      </c>
      <c r="G2055" t="s">
        <v>846</v>
      </c>
      <c r="H2055" t="s">
        <v>2445</v>
      </c>
      <c r="I2055" t="s">
        <v>2446</v>
      </c>
      <c r="J2055" t="s">
        <v>1120</v>
      </c>
      <c r="K2055" t="s">
        <v>1121</v>
      </c>
      <c r="L2055" t="s">
        <v>4289</v>
      </c>
      <c r="M2055" t="s">
        <v>694</v>
      </c>
      <c r="N2055" t="s">
        <v>2445</v>
      </c>
      <c r="O2055" t="s">
        <v>2446</v>
      </c>
      <c r="P2055" t="s">
        <v>1002</v>
      </c>
      <c r="Q2055" t="s">
        <v>5377</v>
      </c>
      <c r="R2055">
        <v>2023</v>
      </c>
      <c r="S2055" t="s">
        <v>5378</v>
      </c>
      <c r="T2055" t="s">
        <v>5378</v>
      </c>
      <c r="U2055">
        <v>4.09</v>
      </c>
      <c r="V2055" t="s">
        <v>1126</v>
      </c>
      <c r="W2055" t="s">
        <v>1127</v>
      </c>
      <c r="Y2055">
        <v>1</v>
      </c>
      <c r="Z2055" t="s">
        <v>1132</v>
      </c>
      <c r="AA2055">
        <v>39532</v>
      </c>
      <c r="AB2055">
        <v>2578</v>
      </c>
      <c r="AD2055">
        <v>0</v>
      </c>
      <c r="AE2055">
        <v>0</v>
      </c>
      <c r="AG2055">
        <v>42110</v>
      </c>
    </row>
    <row r="2056" spans="1:33" hidden="1" x14ac:dyDescent="0.25">
      <c r="A2056" t="s">
        <v>1723</v>
      </c>
      <c r="B2056" t="s">
        <v>697</v>
      </c>
      <c r="C2056" t="s">
        <v>163</v>
      </c>
      <c r="D2056" t="s">
        <v>1117</v>
      </c>
      <c r="E2056">
        <v>2022</v>
      </c>
      <c r="F2056" t="s">
        <v>694</v>
      </c>
      <c r="G2056" t="s">
        <v>846</v>
      </c>
      <c r="H2056" t="s">
        <v>2445</v>
      </c>
      <c r="I2056" t="s">
        <v>2446</v>
      </c>
      <c r="J2056" t="s">
        <v>1120</v>
      </c>
      <c r="K2056" t="s">
        <v>1121</v>
      </c>
      <c r="L2056" t="s">
        <v>4289</v>
      </c>
      <c r="M2056" t="s">
        <v>694</v>
      </c>
      <c r="N2056" t="s">
        <v>2445</v>
      </c>
      <c r="O2056" t="s">
        <v>2446</v>
      </c>
      <c r="P2056" t="s">
        <v>1002</v>
      </c>
      <c r="Q2056" t="s">
        <v>5379</v>
      </c>
      <c r="R2056">
        <v>2023</v>
      </c>
      <c r="S2056" t="s">
        <v>5378</v>
      </c>
      <c r="T2056" t="s">
        <v>5378</v>
      </c>
      <c r="U2056">
        <v>4.09</v>
      </c>
      <c r="V2056" t="s">
        <v>1126</v>
      </c>
      <c r="W2056" t="s">
        <v>1127</v>
      </c>
      <c r="Y2056">
        <v>1</v>
      </c>
      <c r="Z2056" t="s">
        <v>1132</v>
      </c>
      <c r="AA2056">
        <v>32637</v>
      </c>
      <c r="AB2056">
        <v>2128</v>
      </c>
      <c r="AD2056">
        <v>0</v>
      </c>
      <c r="AE2056">
        <v>0</v>
      </c>
      <c r="AG2056">
        <v>34765</v>
      </c>
    </row>
    <row r="2057" spans="1:33" hidden="1" x14ac:dyDescent="0.25">
      <c r="A2057" t="s">
        <v>1723</v>
      </c>
      <c r="B2057" t="s">
        <v>697</v>
      </c>
      <c r="C2057" t="s">
        <v>163</v>
      </c>
      <c r="D2057" t="s">
        <v>1117</v>
      </c>
      <c r="E2057">
        <v>2022</v>
      </c>
      <c r="F2057" t="s">
        <v>697</v>
      </c>
      <c r="G2057" t="s">
        <v>846</v>
      </c>
      <c r="H2057" t="s">
        <v>2445</v>
      </c>
      <c r="I2057" t="s">
        <v>2446</v>
      </c>
      <c r="J2057" t="s">
        <v>1120</v>
      </c>
      <c r="K2057" t="s">
        <v>1121</v>
      </c>
      <c r="L2057" t="s">
        <v>5199</v>
      </c>
      <c r="M2057" t="s">
        <v>847</v>
      </c>
      <c r="N2057" t="s">
        <v>2445</v>
      </c>
      <c r="O2057" t="s">
        <v>2446</v>
      </c>
      <c r="P2057" t="s">
        <v>1083</v>
      </c>
      <c r="Q2057" t="s">
        <v>5380</v>
      </c>
      <c r="R2057">
        <v>2023</v>
      </c>
      <c r="S2057" t="s">
        <v>5381</v>
      </c>
      <c r="T2057" t="s">
        <v>5381</v>
      </c>
      <c r="U2057">
        <v>4.2</v>
      </c>
      <c r="V2057" t="s">
        <v>1138</v>
      </c>
      <c r="W2057" t="s">
        <v>1127</v>
      </c>
      <c r="Y2057">
        <v>1</v>
      </c>
      <c r="Z2057" t="s">
        <v>1132</v>
      </c>
      <c r="AA2057">
        <v>39762</v>
      </c>
      <c r="AB2057">
        <v>292</v>
      </c>
      <c r="AD2057">
        <v>0</v>
      </c>
      <c r="AE2057">
        <v>0</v>
      </c>
      <c r="AF2057">
        <v>159605</v>
      </c>
      <c r="AG2057">
        <v>199659</v>
      </c>
    </row>
    <row r="2058" spans="1:33" hidden="1" x14ac:dyDescent="0.25">
      <c r="A2058" t="s">
        <v>1723</v>
      </c>
      <c r="B2058" t="s">
        <v>697</v>
      </c>
      <c r="C2058" t="s">
        <v>163</v>
      </c>
      <c r="D2058" t="s">
        <v>1117</v>
      </c>
      <c r="E2058">
        <v>2022</v>
      </c>
      <c r="F2058" t="s">
        <v>697</v>
      </c>
      <c r="G2058" t="s">
        <v>846</v>
      </c>
      <c r="H2058" t="s">
        <v>2445</v>
      </c>
      <c r="I2058" t="s">
        <v>2446</v>
      </c>
      <c r="J2058" t="s">
        <v>1120</v>
      </c>
      <c r="K2058" t="s">
        <v>1121</v>
      </c>
      <c r="L2058" t="s">
        <v>5199</v>
      </c>
      <c r="M2058" t="s">
        <v>847</v>
      </c>
      <c r="N2058" t="s">
        <v>2445</v>
      </c>
      <c r="O2058" t="s">
        <v>2446</v>
      </c>
      <c r="P2058" t="s">
        <v>1083</v>
      </c>
      <c r="Q2058" t="s">
        <v>5382</v>
      </c>
      <c r="R2058">
        <v>2023</v>
      </c>
      <c r="S2058" t="s">
        <v>995</v>
      </c>
      <c r="T2058" t="s">
        <v>995</v>
      </c>
      <c r="U2058">
        <v>13.84</v>
      </c>
      <c r="V2058" t="s">
        <v>1138</v>
      </c>
      <c r="W2058" t="s">
        <v>1127</v>
      </c>
      <c r="Y2058">
        <v>1</v>
      </c>
      <c r="Z2058" t="s">
        <v>1132</v>
      </c>
      <c r="AA2058">
        <v>39836</v>
      </c>
      <c r="AB2058">
        <v>293</v>
      </c>
      <c r="AD2058">
        <v>0</v>
      </c>
      <c r="AE2058">
        <v>0</v>
      </c>
      <c r="AF2058">
        <v>43755</v>
      </c>
      <c r="AG2058">
        <v>83884</v>
      </c>
    </row>
    <row r="2059" spans="1:33" hidden="1" x14ac:dyDescent="0.25">
      <c r="A2059" t="s">
        <v>1723</v>
      </c>
      <c r="B2059" t="s">
        <v>697</v>
      </c>
      <c r="C2059" t="s">
        <v>163</v>
      </c>
      <c r="D2059" t="s">
        <v>1117</v>
      </c>
      <c r="E2059">
        <v>2022</v>
      </c>
      <c r="F2059" t="s">
        <v>697</v>
      </c>
      <c r="G2059" t="s">
        <v>846</v>
      </c>
      <c r="H2059" t="s">
        <v>2445</v>
      </c>
      <c r="I2059" t="s">
        <v>2446</v>
      </c>
      <c r="J2059" t="s">
        <v>1120</v>
      </c>
      <c r="K2059" t="s">
        <v>1121</v>
      </c>
      <c r="L2059" t="s">
        <v>4289</v>
      </c>
      <c r="M2059" t="s">
        <v>697</v>
      </c>
      <c r="N2059" t="s">
        <v>2445</v>
      </c>
      <c r="O2059" t="s">
        <v>2446</v>
      </c>
      <c r="P2059" t="s">
        <v>1002</v>
      </c>
      <c r="Q2059" t="s">
        <v>5383</v>
      </c>
      <c r="R2059">
        <v>2023</v>
      </c>
      <c r="S2059" t="s">
        <v>2256</v>
      </c>
      <c r="T2059" t="s">
        <v>5384</v>
      </c>
      <c r="U2059">
        <v>4.95</v>
      </c>
      <c r="V2059" t="s">
        <v>1126</v>
      </c>
      <c r="W2059" t="s">
        <v>1127</v>
      </c>
      <c r="Y2059">
        <v>1</v>
      </c>
      <c r="Z2059" t="s">
        <v>1132</v>
      </c>
      <c r="AA2059">
        <v>49661</v>
      </c>
      <c r="AB2059">
        <v>571</v>
      </c>
      <c r="AD2059">
        <v>0</v>
      </c>
      <c r="AE2059">
        <v>0</v>
      </c>
      <c r="AF2059">
        <v>245313</v>
      </c>
      <c r="AG2059">
        <v>295545</v>
      </c>
    </row>
    <row r="2060" spans="1:33" hidden="1" x14ac:dyDescent="0.25">
      <c r="A2060" t="s">
        <v>1723</v>
      </c>
      <c r="B2060" t="s">
        <v>697</v>
      </c>
      <c r="C2060" t="s">
        <v>163</v>
      </c>
      <c r="D2060" t="s">
        <v>1117</v>
      </c>
      <c r="E2060">
        <v>2022</v>
      </c>
      <c r="F2060" t="s">
        <v>697</v>
      </c>
      <c r="G2060" t="s">
        <v>846</v>
      </c>
      <c r="H2060" t="s">
        <v>2445</v>
      </c>
      <c r="I2060" t="s">
        <v>2446</v>
      </c>
      <c r="J2060" t="s">
        <v>1120</v>
      </c>
      <c r="K2060" t="s">
        <v>1121</v>
      </c>
      <c r="L2060" t="s">
        <v>4289</v>
      </c>
      <c r="M2060" t="s">
        <v>697</v>
      </c>
      <c r="N2060" t="s">
        <v>2445</v>
      </c>
      <c r="O2060" t="s">
        <v>2446</v>
      </c>
      <c r="P2060" t="s">
        <v>1002</v>
      </c>
      <c r="Q2060" t="s">
        <v>5385</v>
      </c>
      <c r="R2060">
        <v>2023</v>
      </c>
      <c r="S2060" t="s">
        <v>5381</v>
      </c>
      <c r="T2060" t="s">
        <v>5381</v>
      </c>
      <c r="U2060">
        <v>5.38</v>
      </c>
      <c r="V2060" t="s">
        <v>1138</v>
      </c>
      <c r="W2060" t="s">
        <v>1127</v>
      </c>
      <c r="Y2060">
        <v>1</v>
      </c>
      <c r="Z2060" t="s">
        <v>1132</v>
      </c>
      <c r="AA2060">
        <v>91437</v>
      </c>
      <c r="AB2060">
        <v>1866</v>
      </c>
      <c r="AD2060">
        <v>0</v>
      </c>
      <c r="AE2060">
        <v>0</v>
      </c>
      <c r="AG2060">
        <v>93303</v>
      </c>
    </row>
    <row r="2061" spans="1:33" hidden="1" x14ac:dyDescent="0.25">
      <c r="A2061" t="s">
        <v>1723</v>
      </c>
      <c r="B2061" t="s">
        <v>697</v>
      </c>
      <c r="C2061" t="s">
        <v>163</v>
      </c>
      <c r="D2061" t="s">
        <v>1117</v>
      </c>
      <c r="E2061">
        <v>2022</v>
      </c>
      <c r="F2061" t="s">
        <v>697</v>
      </c>
      <c r="G2061" t="s">
        <v>846</v>
      </c>
      <c r="H2061" t="s">
        <v>2445</v>
      </c>
      <c r="I2061" t="s">
        <v>2446</v>
      </c>
      <c r="J2061" t="s">
        <v>1120</v>
      </c>
      <c r="K2061" t="s">
        <v>1121</v>
      </c>
      <c r="L2061" t="s">
        <v>4289</v>
      </c>
      <c r="M2061" t="s">
        <v>697</v>
      </c>
      <c r="N2061" t="s">
        <v>2445</v>
      </c>
      <c r="O2061" t="s">
        <v>2446</v>
      </c>
      <c r="P2061" t="s">
        <v>1002</v>
      </c>
      <c r="Q2061" t="s">
        <v>5386</v>
      </c>
      <c r="R2061">
        <v>2023</v>
      </c>
      <c r="S2061" t="s">
        <v>2256</v>
      </c>
      <c r="T2061" t="s">
        <v>5384</v>
      </c>
      <c r="U2061">
        <v>4.87</v>
      </c>
      <c r="V2061" t="s">
        <v>1126</v>
      </c>
      <c r="W2061" t="s">
        <v>1127</v>
      </c>
      <c r="Y2061">
        <v>1</v>
      </c>
      <c r="Z2061" t="s">
        <v>1132</v>
      </c>
      <c r="AA2061">
        <v>49794</v>
      </c>
      <c r="AB2061">
        <v>351</v>
      </c>
      <c r="AD2061">
        <v>0</v>
      </c>
      <c r="AE2061">
        <v>0</v>
      </c>
      <c r="AF2061">
        <v>484318</v>
      </c>
      <c r="AG2061">
        <v>534463</v>
      </c>
    </row>
    <row r="2062" spans="1:33" hidden="1" x14ac:dyDescent="0.25">
      <c r="A2062" t="s">
        <v>1723</v>
      </c>
      <c r="B2062" t="s">
        <v>697</v>
      </c>
      <c r="C2062" t="s">
        <v>163</v>
      </c>
      <c r="D2062" t="s">
        <v>1117</v>
      </c>
      <c r="E2062">
        <v>2022</v>
      </c>
      <c r="F2062" t="s">
        <v>697</v>
      </c>
      <c r="G2062" t="s">
        <v>846</v>
      </c>
      <c r="H2062" t="s">
        <v>2445</v>
      </c>
      <c r="I2062" t="s">
        <v>2446</v>
      </c>
      <c r="J2062" t="s">
        <v>1120</v>
      </c>
      <c r="K2062" t="s">
        <v>1121</v>
      </c>
      <c r="L2062" t="s">
        <v>4289</v>
      </c>
      <c r="M2062" t="s">
        <v>697</v>
      </c>
      <c r="N2062" t="s">
        <v>2445</v>
      </c>
      <c r="O2062" t="s">
        <v>2446</v>
      </c>
      <c r="P2062" t="s">
        <v>1002</v>
      </c>
      <c r="Q2062" t="s">
        <v>5387</v>
      </c>
      <c r="R2062">
        <v>2023</v>
      </c>
      <c r="S2062" t="s">
        <v>2256</v>
      </c>
      <c r="T2062" t="s">
        <v>5384</v>
      </c>
      <c r="U2062">
        <v>4.87</v>
      </c>
      <c r="V2062" t="s">
        <v>1126</v>
      </c>
      <c r="W2062" t="s">
        <v>1127</v>
      </c>
      <c r="Y2062">
        <v>1</v>
      </c>
      <c r="Z2062" t="s">
        <v>1132</v>
      </c>
      <c r="AA2062">
        <v>49810</v>
      </c>
      <c r="AB2062">
        <v>351</v>
      </c>
      <c r="AD2062">
        <v>0</v>
      </c>
      <c r="AE2062">
        <v>0</v>
      </c>
      <c r="AF2062">
        <v>484474</v>
      </c>
      <c r="AG2062">
        <v>534635</v>
      </c>
    </row>
    <row r="2063" spans="1:33" hidden="1" x14ac:dyDescent="0.25">
      <c r="A2063" t="s">
        <v>1723</v>
      </c>
      <c r="B2063" t="s">
        <v>697</v>
      </c>
      <c r="C2063" t="s">
        <v>163</v>
      </c>
      <c r="D2063" t="s">
        <v>1117</v>
      </c>
      <c r="E2063">
        <v>2022</v>
      </c>
      <c r="F2063" t="s">
        <v>697</v>
      </c>
      <c r="G2063" t="s">
        <v>846</v>
      </c>
      <c r="H2063" t="s">
        <v>2445</v>
      </c>
      <c r="I2063" t="s">
        <v>2446</v>
      </c>
      <c r="J2063" t="s">
        <v>1120</v>
      </c>
      <c r="K2063" t="s">
        <v>1121</v>
      </c>
      <c r="L2063" t="s">
        <v>4289</v>
      </c>
      <c r="M2063" t="s">
        <v>697</v>
      </c>
      <c r="N2063" t="s">
        <v>2445</v>
      </c>
      <c r="O2063" t="s">
        <v>2446</v>
      </c>
      <c r="P2063" t="s">
        <v>1002</v>
      </c>
      <c r="Q2063" t="s">
        <v>5388</v>
      </c>
      <c r="R2063">
        <v>2023</v>
      </c>
      <c r="S2063" t="s">
        <v>2256</v>
      </c>
      <c r="T2063" t="s">
        <v>5384</v>
      </c>
      <c r="U2063">
        <v>5.43</v>
      </c>
      <c r="V2063" t="s">
        <v>1126</v>
      </c>
      <c r="W2063" t="s">
        <v>1127</v>
      </c>
      <c r="Y2063">
        <v>1</v>
      </c>
      <c r="Z2063" t="s">
        <v>1132</v>
      </c>
      <c r="AA2063">
        <v>126112</v>
      </c>
      <c r="AB2063">
        <v>381</v>
      </c>
      <c r="AD2063">
        <v>0</v>
      </c>
      <c r="AE2063">
        <v>0</v>
      </c>
      <c r="AF2063">
        <v>1620522</v>
      </c>
      <c r="AG2063">
        <v>1747015</v>
      </c>
    </row>
    <row r="2064" spans="1:33" hidden="1" x14ac:dyDescent="0.25">
      <c r="A2064" t="s">
        <v>1723</v>
      </c>
      <c r="B2064" t="s">
        <v>697</v>
      </c>
      <c r="C2064" t="s">
        <v>163</v>
      </c>
      <c r="D2064" t="s">
        <v>1117</v>
      </c>
      <c r="E2064">
        <v>2022</v>
      </c>
      <c r="F2064" t="s">
        <v>697</v>
      </c>
      <c r="G2064" t="s">
        <v>846</v>
      </c>
      <c r="H2064" t="s">
        <v>2445</v>
      </c>
      <c r="I2064" t="s">
        <v>2446</v>
      </c>
      <c r="J2064" t="s">
        <v>1120</v>
      </c>
      <c r="K2064" t="s">
        <v>1121</v>
      </c>
      <c r="L2064" t="s">
        <v>4289</v>
      </c>
      <c r="M2064" t="s">
        <v>697</v>
      </c>
      <c r="N2064" t="s">
        <v>2445</v>
      </c>
      <c r="O2064" t="s">
        <v>2446</v>
      </c>
      <c r="P2064" t="s">
        <v>1002</v>
      </c>
      <c r="Q2064" t="s">
        <v>5389</v>
      </c>
      <c r="R2064">
        <v>2023</v>
      </c>
      <c r="S2064" t="s">
        <v>2256</v>
      </c>
      <c r="T2064" t="s">
        <v>5384</v>
      </c>
      <c r="U2064">
        <v>5.43</v>
      </c>
      <c r="V2064" t="s">
        <v>1126</v>
      </c>
      <c r="W2064" t="s">
        <v>1127</v>
      </c>
      <c r="Y2064">
        <v>1</v>
      </c>
      <c r="Z2064" t="s">
        <v>1132</v>
      </c>
      <c r="AA2064">
        <v>159505</v>
      </c>
      <c r="AB2064">
        <v>482</v>
      </c>
      <c r="AD2064">
        <v>0</v>
      </c>
      <c r="AE2064">
        <v>0</v>
      </c>
      <c r="AF2064">
        <v>2049616</v>
      </c>
      <c r="AG2064">
        <v>2209603</v>
      </c>
    </row>
    <row r="2065" spans="1:33" hidden="1" x14ac:dyDescent="0.25">
      <c r="A2065" t="s">
        <v>2266</v>
      </c>
      <c r="B2065" t="s">
        <v>5390</v>
      </c>
      <c r="C2065" t="s">
        <v>163</v>
      </c>
      <c r="D2065" t="s">
        <v>1117</v>
      </c>
      <c r="E2065">
        <v>1994</v>
      </c>
      <c r="F2065" t="s">
        <v>697</v>
      </c>
      <c r="G2065" t="s">
        <v>846</v>
      </c>
      <c r="H2065" t="s">
        <v>2445</v>
      </c>
      <c r="I2065" t="s">
        <v>2446</v>
      </c>
      <c r="J2065" t="s">
        <v>1120</v>
      </c>
      <c r="K2065" t="s">
        <v>1121</v>
      </c>
      <c r="L2065" t="s">
        <v>5391</v>
      </c>
      <c r="M2065" t="s">
        <v>697</v>
      </c>
      <c r="N2065" t="s">
        <v>2445</v>
      </c>
      <c r="O2065" t="s">
        <v>2446</v>
      </c>
      <c r="P2065" t="s">
        <v>1002</v>
      </c>
      <c r="Q2065" t="s">
        <v>5392</v>
      </c>
      <c r="R2065">
        <v>1995</v>
      </c>
      <c r="S2065" t="s">
        <v>1908</v>
      </c>
      <c r="T2065" t="s">
        <v>1908</v>
      </c>
      <c r="U2065">
        <v>0</v>
      </c>
      <c r="V2065" t="s">
        <v>1138</v>
      </c>
      <c r="W2065" t="s">
        <v>1127</v>
      </c>
      <c r="Y2065">
        <v>1</v>
      </c>
      <c r="AA2065">
        <v>0</v>
      </c>
      <c r="AB2065">
        <v>0</v>
      </c>
      <c r="AD2065">
        <v>0</v>
      </c>
      <c r="AE2065">
        <v>0</v>
      </c>
      <c r="AF2065">
        <v>3325</v>
      </c>
      <c r="AG2065">
        <v>3325</v>
      </c>
    </row>
    <row r="2066" spans="1:33" hidden="1" x14ac:dyDescent="0.25">
      <c r="A2066" t="s">
        <v>2266</v>
      </c>
      <c r="B2066" t="s">
        <v>5393</v>
      </c>
      <c r="C2066" t="s">
        <v>163</v>
      </c>
      <c r="D2066" t="s">
        <v>1117</v>
      </c>
      <c r="E2066">
        <v>1997</v>
      </c>
      <c r="F2066" t="s">
        <v>695</v>
      </c>
      <c r="G2066" t="s">
        <v>846</v>
      </c>
      <c r="H2066" t="s">
        <v>2445</v>
      </c>
      <c r="I2066" t="s">
        <v>2446</v>
      </c>
      <c r="J2066" t="s">
        <v>1120</v>
      </c>
      <c r="K2066" t="s">
        <v>1121</v>
      </c>
      <c r="L2066" t="s">
        <v>5394</v>
      </c>
      <c r="M2066" t="s">
        <v>853</v>
      </c>
      <c r="P2066" t="s">
        <v>1083</v>
      </c>
      <c r="Q2066" t="s">
        <v>5395</v>
      </c>
      <c r="R2066">
        <v>1998</v>
      </c>
      <c r="S2066" t="s">
        <v>5396</v>
      </c>
      <c r="T2066" t="s">
        <v>5396</v>
      </c>
      <c r="U2066">
        <v>21.2</v>
      </c>
      <c r="V2066" t="s">
        <v>1138</v>
      </c>
      <c r="W2066" t="s">
        <v>1153</v>
      </c>
      <c r="Y2066">
        <v>1</v>
      </c>
      <c r="AA2066">
        <v>0</v>
      </c>
      <c r="AB2066">
        <v>0</v>
      </c>
      <c r="AD2066">
        <v>0</v>
      </c>
      <c r="AE2066">
        <v>0</v>
      </c>
      <c r="AF2066">
        <v>28433</v>
      </c>
      <c r="AG2066">
        <v>28433</v>
      </c>
    </row>
    <row r="2067" spans="1:33" hidden="1" x14ac:dyDescent="0.25">
      <c r="A2067" t="s">
        <v>2266</v>
      </c>
      <c r="B2067" t="s">
        <v>5393</v>
      </c>
      <c r="C2067" t="s">
        <v>163</v>
      </c>
      <c r="D2067" t="s">
        <v>1117</v>
      </c>
      <c r="E2067">
        <v>1998</v>
      </c>
      <c r="F2067" t="s">
        <v>695</v>
      </c>
      <c r="G2067" t="s">
        <v>846</v>
      </c>
      <c r="H2067" t="s">
        <v>2445</v>
      </c>
      <c r="I2067" t="s">
        <v>2446</v>
      </c>
      <c r="J2067" t="s">
        <v>1120</v>
      </c>
      <c r="K2067" t="s">
        <v>1121</v>
      </c>
      <c r="L2067" t="s">
        <v>5394</v>
      </c>
      <c r="M2067" t="s">
        <v>853</v>
      </c>
      <c r="P2067" t="s">
        <v>1083</v>
      </c>
      <c r="Q2067" t="s">
        <v>5397</v>
      </c>
      <c r="R2067">
        <v>1999</v>
      </c>
      <c r="S2067" t="s">
        <v>5398</v>
      </c>
      <c r="T2067" t="s">
        <v>5398</v>
      </c>
      <c r="U2067">
        <v>16.2</v>
      </c>
      <c r="V2067" t="s">
        <v>1138</v>
      </c>
      <c r="W2067" t="s">
        <v>1153</v>
      </c>
      <c r="Y2067">
        <v>1</v>
      </c>
      <c r="AA2067">
        <v>0</v>
      </c>
      <c r="AB2067">
        <v>0</v>
      </c>
      <c r="AD2067">
        <v>0</v>
      </c>
      <c r="AE2067">
        <v>0</v>
      </c>
      <c r="AF2067">
        <v>59676</v>
      </c>
      <c r="AG2067">
        <v>59676</v>
      </c>
    </row>
    <row r="2068" spans="1:33" hidden="1" x14ac:dyDescent="0.25">
      <c r="A2068" t="s">
        <v>2266</v>
      </c>
      <c r="B2068" t="s">
        <v>5393</v>
      </c>
      <c r="C2068" t="s">
        <v>163</v>
      </c>
      <c r="D2068" t="s">
        <v>1117</v>
      </c>
      <c r="E2068">
        <v>1999</v>
      </c>
      <c r="F2068" t="s">
        <v>695</v>
      </c>
      <c r="G2068" t="s">
        <v>846</v>
      </c>
      <c r="H2068" t="s">
        <v>2445</v>
      </c>
      <c r="I2068" t="s">
        <v>2446</v>
      </c>
      <c r="J2068" t="s">
        <v>1120</v>
      </c>
      <c r="K2068" t="s">
        <v>1121</v>
      </c>
      <c r="L2068" t="s">
        <v>5394</v>
      </c>
      <c r="M2068" t="s">
        <v>853</v>
      </c>
      <c r="P2068" t="s">
        <v>1083</v>
      </c>
      <c r="Q2068" t="s">
        <v>5399</v>
      </c>
      <c r="R2068">
        <v>2000</v>
      </c>
      <c r="S2068" t="s">
        <v>3070</v>
      </c>
      <c r="T2068" t="s">
        <v>3071</v>
      </c>
      <c r="U2068">
        <v>4.8</v>
      </c>
      <c r="V2068" t="s">
        <v>1138</v>
      </c>
      <c r="W2068" t="s">
        <v>1153</v>
      </c>
      <c r="Y2068">
        <v>1</v>
      </c>
      <c r="AA2068">
        <v>0</v>
      </c>
      <c r="AB2068">
        <v>0</v>
      </c>
      <c r="AD2068">
        <v>0</v>
      </c>
      <c r="AE2068">
        <v>0</v>
      </c>
      <c r="AF2068">
        <v>135000</v>
      </c>
      <c r="AG2068">
        <v>135000</v>
      </c>
    </row>
    <row r="2069" spans="1:33" hidden="1" x14ac:dyDescent="0.25">
      <c r="A2069" t="s">
        <v>2266</v>
      </c>
      <c r="B2069" t="s">
        <v>5393</v>
      </c>
      <c r="C2069" t="s">
        <v>163</v>
      </c>
      <c r="D2069" t="s">
        <v>1117</v>
      </c>
      <c r="E2069">
        <v>2000</v>
      </c>
      <c r="F2069" t="s">
        <v>695</v>
      </c>
      <c r="G2069" t="s">
        <v>846</v>
      </c>
      <c r="H2069" t="s">
        <v>2445</v>
      </c>
      <c r="I2069" t="s">
        <v>2446</v>
      </c>
      <c r="J2069" t="s">
        <v>1120</v>
      </c>
      <c r="K2069" t="s">
        <v>1121</v>
      </c>
      <c r="L2069" t="s">
        <v>5394</v>
      </c>
      <c r="M2069" t="s">
        <v>853</v>
      </c>
      <c r="P2069" t="s">
        <v>1083</v>
      </c>
      <c r="Q2069" t="s">
        <v>5400</v>
      </c>
      <c r="R2069">
        <v>2001</v>
      </c>
      <c r="S2069" t="s">
        <v>3115</v>
      </c>
      <c r="T2069" t="s">
        <v>3115</v>
      </c>
      <c r="U2069">
        <v>5.3</v>
      </c>
      <c r="V2069" t="s">
        <v>1138</v>
      </c>
      <c r="W2069" t="s">
        <v>1153</v>
      </c>
      <c r="Y2069">
        <v>1</v>
      </c>
      <c r="AA2069">
        <v>0</v>
      </c>
      <c r="AB2069">
        <v>0</v>
      </c>
      <c r="AD2069">
        <v>0</v>
      </c>
      <c r="AE2069">
        <v>0</v>
      </c>
      <c r="AF2069">
        <v>81332</v>
      </c>
      <c r="AG2069">
        <v>81332</v>
      </c>
    </row>
    <row r="2070" spans="1:33" hidden="1" x14ac:dyDescent="0.25">
      <c r="A2070" t="s">
        <v>2266</v>
      </c>
      <c r="B2070" t="s">
        <v>5393</v>
      </c>
      <c r="C2070" t="s">
        <v>163</v>
      </c>
      <c r="D2070" t="s">
        <v>1117</v>
      </c>
      <c r="E2070">
        <v>2001</v>
      </c>
      <c r="F2070" t="s">
        <v>695</v>
      </c>
      <c r="G2070" t="s">
        <v>846</v>
      </c>
      <c r="H2070" t="s">
        <v>2445</v>
      </c>
      <c r="I2070" t="s">
        <v>2446</v>
      </c>
      <c r="J2070" t="s">
        <v>1120</v>
      </c>
      <c r="K2070" t="s">
        <v>1121</v>
      </c>
      <c r="L2070" t="s">
        <v>5394</v>
      </c>
      <c r="M2070" t="s">
        <v>853</v>
      </c>
      <c r="P2070" t="s">
        <v>1083</v>
      </c>
      <c r="Q2070" t="s">
        <v>5401</v>
      </c>
      <c r="R2070">
        <v>2002</v>
      </c>
      <c r="S2070" t="s">
        <v>3076</v>
      </c>
      <c r="T2070" t="s">
        <v>3076</v>
      </c>
      <c r="U2070">
        <v>7</v>
      </c>
      <c r="V2070" t="s">
        <v>1138</v>
      </c>
      <c r="W2070" t="s">
        <v>1153</v>
      </c>
      <c r="X2070" t="s">
        <v>5402</v>
      </c>
      <c r="Y2070">
        <v>1</v>
      </c>
      <c r="AA2070">
        <v>0</v>
      </c>
      <c r="AB2070">
        <v>0</v>
      </c>
      <c r="AD2070">
        <v>0</v>
      </c>
      <c r="AE2070">
        <v>0</v>
      </c>
      <c r="AF2070">
        <v>80000</v>
      </c>
      <c r="AG2070">
        <v>80000</v>
      </c>
    </row>
    <row r="2071" spans="1:33" hidden="1" x14ac:dyDescent="0.25">
      <c r="A2071" t="s">
        <v>2266</v>
      </c>
      <c r="B2071" t="s">
        <v>5393</v>
      </c>
      <c r="C2071" t="s">
        <v>163</v>
      </c>
      <c r="D2071" t="s">
        <v>1117</v>
      </c>
      <c r="E2071">
        <v>2002</v>
      </c>
      <c r="F2071" t="s">
        <v>695</v>
      </c>
      <c r="G2071" t="s">
        <v>846</v>
      </c>
      <c r="H2071" t="s">
        <v>2445</v>
      </c>
      <c r="I2071" t="s">
        <v>2446</v>
      </c>
      <c r="J2071" t="s">
        <v>1120</v>
      </c>
      <c r="K2071" t="s">
        <v>1121</v>
      </c>
      <c r="L2071" t="s">
        <v>5394</v>
      </c>
      <c r="M2071" t="s">
        <v>853</v>
      </c>
      <c r="P2071" t="s">
        <v>1083</v>
      </c>
      <c r="Q2071" t="s">
        <v>5403</v>
      </c>
      <c r="R2071">
        <v>2003</v>
      </c>
      <c r="S2071" t="s">
        <v>5404</v>
      </c>
      <c r="T2071" t="s">
        <v>5404</v>
      </c>
      <c r="U2071">
        <v>10</v>
      </c>
      <c r="V2071" t="s">
        <v>1138</v>
      </c>
      <c r="W2071" t="s">
        <v>1153</v>
      </c>
      <c r="Y2071">
        <v>1</v>
      </c>
      <c r="AA2071">
        <v>0</v>
      </c>
      <c r="AB2071">
        <v>0</v>
      </c>
      <c r="AD2071">
        <v>0</v>
      </c>
      <c r="AE2071">
        <v>0</v>
      </c>
      <c r="AF2071">
        <v>39000</v>
      </c>
      <c r="AG2071">
        <v>39000</v>
      </c>
    </row>
    <row r="2072" spans="1:33" hidden="1" x14ac:dyDescent="0.25">
      <c r="A2072" t="s">
        <v>2266</v>
      </c>
      <c r="B2072" t="s">
        <v>5405</v>
      </c>
      <c r="C2072" t="s">
        <v>163</v>
      </c>
      <c r="D2072" t="s">
        <v>1117</v>
      </c>
      <c r="E2072">
        <v>2014</v>
      </c>
      <c r="F2072" t="s">
        <v>703</v>
      </c>
      <c r="G2072" t="s">
        <v>846</v>
      </c>
      <c r="H2072" t="s">
        <v>2445</v>
      </c>
      <c r="I2072" t="s">
        <v>2446</v>
      </c>
      <c r="J2072" t="s">
        <v>1120</v>
      </c>
      <c r="K2072" t="s">
        <v>1121</v>
      </c>
      <c r="L2072" t="s">
        <v>5405</v>
      </c>
      <c r="M2072" t="s">
        <v>703</v>
      </c>
      <c r="N2072" t="s">
        <v>2445</v>
      </c>
      <c r="O2072" t="s">
        <v>2446</v>
      </c>
      <c r="P2072" t="s">
        <v>1002</v>
      </c>
      <c r="Q2072" t="s">
        <v>5406</v>
      </c>
      <c r="R2072">
        <v>2015</v>
      </c>
      <c r="S2072" t="s">
        <v>5407</v>
      </c>
      <c r="T2072" t="s">
        <v>5407</v>
      </c>
      <c r="U2072">
        <v>4.0999999999999996</v>
      </c>
      <c r="V2072" t="s">
        <v>1138</v>
      </c>
      <c r="W2072" t="s">
        <v>1127</v>
      </c>
      <c r="Y2072">
        <v>1</v>
      </c>
      <c r="AA2072">
        <v>0</v>
      </c>
      <c r="AB2072">
        <v>0</v>
      </c>
      <c r="AD2072">
        <v>0</v>
      </c>
      <c r="AE2072">
        <v>0</v>
      </c>
      <c r="AF2072">
        <v>2400</v>
      </c>
      <c r="AG2072">
        <v>2400</v>
      </c>
    </row>
    <row r="2073" spans="1:33" hidden="1" x14ac:dyDescent="0.25">
      <c r="A2073" t="s">
        <v>2266</v>
      </c>
      <c r="B2073" t="s">
        <v>5405</v>
      </c>
      <c r="C2073" t="s">
        <v>163</v>
      </c>
      <c r="D2073" t="s">
        <v>1117</v>
      </c>
      <c r="E2073">
        <v>2016</v>
      </c>
      <c r="F2073" t="s">
        <v>703</v>
      </c>
      <c r="G2073" t="s">
        <v>846</v>
      </c>
      <c r="H2073" t="s">
        <v>2445</v>
      </c>
      <c r="I2073" t="s">
        <v>2446</v>
      </c>
      <c r="J2073" t="s">
        <v>1120</v>
      </c>
      <c r="K2073" t="s">
        <v>1121</v>
      </c>
      <c r="L2073" t="s">
        <v>5405</v>
      </c>
      <c r="M2073" t="s">
        <v>861</v>
      </c>
      <c r="N2073" t="s">
        <v>2445</v>
      </c>
      <c r="O2073" t="s">
        <v>2446</v>
      </c>
      <c r="P2073" t="s">
        <v>996</v>
      </c>
      <c r="Q2073" t="s">
        <v>5408</v>
      </c>
      <c r="R2073">
        <v>2017</v>
      </c>
      <c r="S2073" t="s">
        <v>5409</v>
      </c>
      <c r="T2073" t="s">
        <v>5410</v>
      </c>
      <c r="U2073">
        <v>3.5</v>
      </c>
      <c r="V2073" t="s">
        <v>1138</v>
      </c>
      <c r="W2073" t="s">
        <v>1127</v>
      </c>
      <c r="Y2073">
        <v>1</v>
      </c>
      <c r="AA2073">
        <v>0</v>
      </c>
      <c r="AB2073">
        <v>0</v>
      </c>
      <c r="AD2073">
        <v>0</v>
      </c>
      <c r="AE2073">
        <v>0</v>
      </c>
      <c r="AF2073">
        <v>1500</v>
      </c>
      <c r="AG2073">
        <v>1500</v>
      </c>
    </row>
    <row r="2074" spans="1:33" hidden="1" x14ac:dyDescent="0.25">
      <c r="A2074" t="s">
        <v>2266</v>
      </c>
      <c r="B2074" t="s">
        <v>5405</v>
      </c>
      <c r="C2074" t="s">
        <v>163</v>
      </c>
      <c r="D2074" t="s">
        <v>1117</v>
      </c>
      <c r="E2074">
        <v>2016</v>
      </c>
      <c r="F2074" t="s">
        <v>703</v>
      </c>
      <c r="G2074" t="s">
        <v>846</v>
      </c>
      <c r="H2074" t="s">
        <v>2445</v>
      </c>
      <c r="I2074" t="s">
        <v>2446</v>
      </c>
      <c r="J2074" t="s">
        <v>1120</v>
      </c>
      <c r="K2074" t="s">
        <v>1121</v>
      </c>
      <c r="L2074" t="s">
        <v>5405</v>
      </c>
      <c r="M2074" t="s">
        <v>703</v>
      </c>
      <c r="N2074" t="s">
        <v>2445</v>
      </c>
      <c r="O2074" t="s">
        <v>2446</v>
      </c>
      <c r="P2074" t="s">
        <v>996</v>
      </c>
      <c r="Q2074" t="s">
        <v>5411</v>
      </c>
      <c r="R2074">
        <v>2017</v>
      </c>
      <c r="S2074" t="s">
        <v>5409</v>
      </c>
      <c r="T2074" t="s">
        <v>5410</v>
      </c>
      <c r="U2074">
        <v>3.5</v>
      </c>
      <c r="V2074" t="s">
        <v>1138</v>
      </c>
      <c r="W2074" t="s">
        <v>1127</v>
      </c>
      <c r="Y2074">
        <v>1</v>
      </c>
      <c r="AA2074">
        <v>0</v>
      </c>
      <c r="AB2074">
        <v>0</v>
      </c>
      <c r="AD2074">
        <v>0</v>
      </c>
      <c r="AE2074">
        <v>0</v>
      </c>
      <c r="AF2074">
        <v>7000</v>
      </c>
      <c r="AG2074">
        <v>7000</v>
      </c>
    </row>
    <row r="2075" spans="1:33" hidden="1" x14ac:dyDescent="0.25">
      <c r="A2075" t="s">
        <v>2266</v>
      </c>
      <c r="B2075" t="s">
        <v>5405</v>
      </c>
      <c r="C2075" t="s">
        <v>163</v>
      </c>
      <c r="D2075" t="s">
        <v>1117</v>
      </c>
      <c r="E2075">
        <v>2018</v>
      </c>
      <c r="F2075" t="s">
        <v>703</v>
      </c>
      <c r="G2075" t="s">
        <v>846</v>
      </c>
      <c r="H2075" t="s">
        <v>2445</v>
      </c>
      <c r="I2075" t="s">
        <v>2446</v>
      </c>
      <c r="J2075" t="s">
        <v>1120</v>
      </c>
      <c r="K2075" t="s">
        <v>1121</v>
      </c>
      <c r="L2075" t="s">
        <v>5405</v>
      </c>
      <c r="M2075" t="s">
        <v>861</v>
      </c>
      <c r="N2075" t="s">
        <v>2445</v>
      </c>
      <c r="O2075" t="s">
        <v>2446</v>
      </c>
      <c r="P2075" t="s">
        <v>996</v>
      </c>
      <c r="Q2075" t="s">
        <v>5412</v>
      </c>
      <c r="R2075">
        <v>2019</v>
      </c>
      <c r="S2075" t="s">
        <v>5413</v>
      </c>
      <c r="T2075" t="s">
        <v>5413</v>
      </c>
      <c r="U2075">
        <v>1.3</v>
      </c>
      <c r="V2075" t="s">
        <v>1138</v>
      </c>
      <c r="W2075" t="s">
        <v>1127</v>
      </c>
      <c r="Y2075">
        <v>1</v>
      </c>
      <c r="AA2075">
        <v>0</v>
      </c>
      <c r="AB2075">
        <v>0</v>
      </c>
      <c r="AD2075">
        <v>0</v>
      </c>
      <c r="AE2075">
        <v>0</v>
      </c>
      <c r="AF2075">
        <v>1740</v>
      </c>
      <c r="AG2075">
        <v>1740</v>
      </c>
    </row>
    <row r="2076" spans="1:33" hidden="1" x14ac:dyDescent="0.25">
      <c r="A2076" t="s">
        <v>2266</v>
      </c>
      <c r="B2076" t="s">
        <v>5405</v>
      </c>
      <c r="C2076" t="s">
        <v>163</v>
      </c>
      <c r="D2076" t="s">
        <v>1117</v>
      </c>
      <c r="E2076">
        <v>2019</v>
      </c>
      <c r="F2076" t="s">
        <v>703</v>
      </c>
      <c r="G2076" t="s">
        <v>846</v>
      </c>
      <c r="H2076" t="s">
        <v>2445</v>
      </c>
      <c r="I2076" t="s">
        <v>2446</v>
      </c>
      <c r="J2076" t="s">
        <v>1120</v>
      </c>
      <c r="K2076" t="s">
        <v>1121</v>
      </c>
      <c r="L2076" t="s">
        <v>5405</v>
      </c>
      <c r="M2076" t="s">
        <v>861</v>
      </c>
      <c r="N2076" t="s">
        <v>2445</v>
      </c>
      <c r="O2076" t="s">
        <v>2446</v>
      </c>
      <c r="P2076" t="s">
        <v>996</v>
      </c>
      <c r="Q2076" t="s">
        <v>5414</v>
      </c>
      <c r="R2076">
        <v>2020</v>
      </c>
      <c r="S2076" t="s">
        <v>5415</v>
      </c>
      <c r="T2076" t="s">
        <v>5415</v>
      </c>
      <c r="U2076">
        <v>2.6</v>
      </c>
      <c r="V2076" t="s">
        <v>1138</v>
      </c>
      <c r="W2076" t="s">
        <v>1127</v>
      </c>
      <c r="Y2076">
        <v>1</v>
      </c>
      <c r="AA2076">
        <v>0</v>
      </c>
      <c r="AB2076">
        <v>0</v>
      </c>
      <c r="AD2076">
        <v>0</v>
      </c>
      <c r="AE2076">
        <v>0</v>
      </c>
      <c r="AF2076">
        <v>5000</v>
      </c>
      <c r="AG2076">
        <v>5000</v>
      </c>
    </row>
    <row r="2077" spans="1:33" hidden="1" x14ac:dyDescent="0.25">
      <c r="A2077" t="s">
        <v>2266</v>
      </c>
      <c r="B2077" t="s">
        <v>5405</v>
      </c>
      <c r="C2077" t="s">
        <v>163</v>
      </c>
      <c r="D2077" t="s">
        <v>1117</v>
      </c>
      <c r="E2077">
        <v>2019</v>
      </c>
      <c r="F2077" t="s">
        <v>703</v>
      </c>
      <c r="G2077" t="s">
        <v>846</v>
      </c>
      <c r="H2077" t="s">
        <v>2445</v>
      </c>
      <c r="I2077" t="s">
        <v>2446</v>
      </c>
      <c r="J2077" t="s">
        <v>1120</v>
      </c>
      <c r="K2077" t="s">
        <v>1121</v>
      </c>
      <c r="L2077" t="s">
        <v>5405</v>
      </c>
      <c r="M2077" t="s">
        <v>703</v>
      </c>
      <c r="N2077" t="s">
        <v>2445</v>
      </c>
      <c r="O2077" t="s">
        <v>2446</v>
      </c>
      <c r="P2077" t="s">
        <v>996</v>
      </c>
      <c r="Q2077" t="s">
        <v>5416</v>
      </c>
      <c r="R2077">
        <v>2020</v>
      </c>
      <c r="S2077" t="s">
        <v>5415</v>
      </c>
      <c r="T2077" t="s">
        <v>5415</v>
      </c>
      <c r="U2077">
        <v>2.6</v>
      </c>
      <c r="V2077" t="s">
        <v>1138</v>
      </c>
      <c r="W2077" t="s">
        <v>1127</v>
      </c>
      <c r="Y2077">
        <v>1</v>
      </c>
      <c r="AA2077">
        <v>0</v>
      </c>
      <c r="AB2077">
        <v>0</v>
      </c>
      <c r="AD2077">
        <v>0</v>
      </c>
      <c r="AE2077">
        <v>0</v>
      </c>
      <c r="AF2077">
        <v>5000</v>
      </c>
      <c r="AG2077">
        <v>5000</v>
      </c>
    </row>
    <row r="2078" spans="1:33" hidden="1" x14ac:dyDescent="0.25">
      <c r="A2078" t="s">
        <v>2266</v>
      </c>
      <c r="B2078" t="s">
        <v>5405</v>
      </c>
      <c r="C2078" t="s">
        <v>163</v>
      </c>
      <c r="D2078" t="s">
        <v>1117</v>
      </c>
      <c r="E2078">
        <v>2020</v>
      </c>
      <c r="F2078" t="s">
        <v>703</v>
      </c>
      <c r="G2078" t="s">
        <v>846</v>
      </c>
      <c r="H2078" t="s">
        <v>2445</v>
      </c>
      <c r="I2078" t="s">
        <v>2446</v>
      </c>
      <c r="J2078" t="s">
        <v>1120</v>
      </c>
      <c r="K2078" t="s">
        <v>1121</v>
      </c>
      <c r="L2078" t="s">
        <v>5405</v>
      </c>
      <c r="M2078" t="s">
        <v>861</v>
      </c>
      <c r="N2078" t="s">
        <v>2445</v>
      </c>
      <c r="O2078" t="s">
        <v>2446</v>
      </c>
      <c r="P2078" t="s">
        <v>1002</v>
      </c>
      <c r="Q2078" t="s">
        <v>5417</v>
      </c>
      <c r="R2078">
        <v>2021</v>
      </c>
      <c r="S2078" t="s">
        <v>5418</v>
      </c>
      <c r="T2078" t="s">
        <v>5419</v>
      </c>
      <c r="U2078">
        <v>5.2</v>
      </c>
      <c r="V2078" t="s">
        <v>1138</v>
      </c>
      <c r="W2078" t="s">
        <v>1127</v>
      </c>
      <c r="Y2078">
        <v>1</v>
      </c>
      <c r="AA2078">
        <v>0</v>
      </c>
      <c r="AB2078">
        <v>0</v>
      </c>
      <c r="AD2078">
        <v>0</v>
      </c>
      <c r="AE2078">
        <v>0</v>
      </c>
      <c r="AF2078">
        <v>500</v>
      </c>
      <c r="AG2078">
        <v>500</v>
      </c>
    </row>
    <row r="2079" spans="1:33" hidden="1" x14ac:dyDescent="0.25">
      <c r="A2079" t="s">
        <v>2266</v>
      </c>
      <c r="B2079" t="s">
        <v>5405</v>
      </c>
      <c r="C2079" t="s">
        <v>163</v>
      </c>
      <c r="D2079" t="s">
        <v>1117</v>
      </c>
      <c r="E2079">
        <v>2020</v>
      </c>
      <c r="F2079" t="s">
        <v>703</v>
      </c>
      <c r="G2079" t="s">
        <v>846</v>
      </c>
      <c r="H2079" t="s">
        <v>2445</v>
      </c>
      <c r="I2079" t="s">
        <v>2446</v>
      </c>
      <c r="J2079" t="s">
        <v>1120</v>
      </c>
      <c r="K2079" t="s">
        <v>1121</v>
      </c>
      <c r="L2079" t="s">
        <v>5405</v>
      </c>
      <c r="M2079" t="s">
        <v>703</v>
      </c>
      <c r="N2079" t="s">
        <v>2445</v>
      </c>
      <c r="O2079" t="s">
        <v>2446</v>
      </c>
      <c r="P2079" t="s">
        <v>1002</v>
      </c>
      <c r="Q2079" t="s">
        <v>5420</v>
      </c>
      <c r="R2079">
        <v>2021</v>
      </c>
      <c r="S2079" t="s">
        <v>2245</v>
      </c>
      <c r="T2079" t="s">
        <v>5421</v>
      </c>
      <c r="U2079">
        <v>5.2</v>
      </c>
      <c r="V2079" t="s">
        <v>1138</v>
      </c>
      <c r="W2079" t="s">
        <v>1127</v>
      </c>
      <c r="Y2079">
        <v>1</v>
      </c>
      <c r="AA2079">
        <v>0</v>
      </c>
      <c r="AB2079">
        <v>0</v>
      </c>
      <c r="AD2079">
        <v>0</v>
      </c>
      <c r="AE2079">
        <v>0</v>
      </c>
      <c r="AF2079">
        <v>14500</v>
      </c>
      <c r="AG2079">
        <v>14500</v>
      </c>
    </row>
    <row r="2080" spans="1:33" hidden="1" x14ac:dyDescent="0.25">
      <c r="A2080" t="s">
        <v>2266</v>
      </c>
      <c r="B2080" t="s">
        <v>5405</v>
      </c>
      <c r="C2080" t="s">
        <v>163</v>
      </c>
      <c r="D2080" t="s">
        <v>1117</v>
      </c>
      <c r="E2080">
        <v>2022</v>
      </c>
      <c r="F2080" t="s">
        <v>703</v>
      </c>
      <c r="G2080" t="s">
        <v>846</v>
      </c>
      <c r="H2080" t="s">
        <v>2445</v>
      </c>
      <c r="I2080" t="s">
        <v>2446</v>
      </c>
      <c r="J2080" t="s">
        <v>1120</v>
      </c>
      <c r="K2080" t="s">
        <v>1121</v>
      </c>
      <c r="L2080" t="s">
        <v>5405</v>
      </c>
      <c r="M2080" t="s">
        <v>703</v>
      </c>
      <c r="N2080" t="s">
        <v>2445</v>
      </c>
      <c r="O2080" t="s">
        <v>2446</v>
      </c>
      <c r="P2080" t="s">
        <v>1002</v>
      </c>
      <c r="Q2080" t="s">
        <v>5422</v>
      </c>
      <c r="R2080">
        <v>2023</v>
      </c>
      <c r="S2080" t="s">
        <v>5423</v>
      </c>
      <c r="T2080" t="s">
        <v>5423</v>
      </c>
      <c r="U2080">
        <v>4.0999999999999996</v>
      </c>
      <c r="V2080" t="s">
        <v>1126</v>
      </c>
      <c r="W2080" t="s">
        <v>1127</v>
      </c>
      <c r="Y2080">
        <v>1</v>
      </c>
      <c r="AA2080">
        <v>0</v>
      </c>
      <c r="AB2080">
        <v>0</v>
      </c>
      <c r="AD2080">
        <v>0</v>
      </c>
      <c r="AE2080">
        <v>0</v>
      </c>
      <c r="AF2080">
        <v>8000</v>
      </c>
      <c r="AG2080">
        <v>8000</v>
      </c>
    </row>
    <row r="2081" spans="1:33" hidden="1" x14ac:dyDescent="0.25">
      <c r="A2081" t="s">
        <v>2266</v>
      </c>
      <c r="B2081" t="s">
        <v>5424</v>
      </c>
      <c r="C2081" t="s">
        <v>163</v>
      </c>
      <c r="D2081" t="s">
        <v>1117</v>
      </c>
      <c r="E2081">
        <v>1986</v>
      </c>
      <c r="F2081" t="s">
        <v>700</v>
      </c>
      <c r="G2081" t="s">
        <v>846</v>
      </c>
      <c r="H2081" t="s">
        <v>2445</v>
      </c>
      <c r="I2081" t="s">
        <v>2446</v>
      </c>
      <c r="J2081" t="s">
        <v>1120</v>
      </c>
      <c r="K2081" t="s">
        <v>1121</v>
      </c>
      <c r="L2081" t="s">
        <v>5425</v>
      </c>
      <c r="M2081" t="s">
        <v>700</v>
      </c>
      <c r="N2081" t="s">
        <v>2445</v>
      </c>
      <c r="O2081" t="s">
        <v>2446</v>
      </c>
      <c r="P2081" t="s">
        <v>996</v>
      </c>
      <c r="Q2081" t="s">
        <v>5426</v>
      </c>
      <c r="R2081">
        <v>1987</v>
      </c>
      <c r="S2081" t="s">
        <v>5427</v>
      </c>
      <c r="T2081" t="s">
        <v>5427</v>
      </c>
      <c r="U2081">
        <v>0</v>
      </c>
      <c r="V2081" t="s">
        <v>1138</v>
      </c>
      <c r="W2081" t="s">
        <v>1127</v>
      </c>
      <c r="Y2081">
        <v>1</v>
      </c>
      <c r="AA2081">
        <v>0</v>
      </c>
      <c r="AB2081">
        <v>0</v>
      </c>
      <c r="AD2081">
        <v>0</v>
      </c>
      <c r="AE2081">
        <v>0</v>
      </c>
      <c r="AF2081">
        <v>325</v>
      </c>
      <c r="AG2081">
        <v>325</v>
      </c>
    </row>
    <row r="2082" spans="1:33" hidden="1" x14ac:dyDescent="0.25">
      <c r="A2082" t="s">
        <v>2266</v>
      </c>
      <c r="B2082" t="s">
        <v>5428</v>
      </c>
      <c r="C2082" t="s">
        <v>163</v>
      </c>
      <c r="D2082" t="s">
        <v>1117</v>
      </c>
      <c r="E2082">
        <v>2012</v>
      </c>
      <c r="F2082" t="s">
        <v>697</v>
      </c>
      <c r="G2082" t="s">
        <v>846</v>
      </c>
      <c r="H2082" t="s">
        <v>2445</v>
      </c>
      <c r="I2082" t="s">
        <v>2446</v>
      </c>
      <c r="J2082" t="s">
        <v>1120</v>
      </c>
      <c r="K2082" t="s">
        <v>1121</v>
      </c>
      <c r="L2082" t="s">
        <v>4555</v>
      </c>
      <c r="M2082" t="s">
        <v>872</v>
      </c>
      <c r="N2082" t="s">
        <v>2445</v>
      </c>
      <c r="O2082" t="s">
        <v>2446</v>
      </c>
      <c r="P2082" t="s">
        <v>1083</v>
      </c>
      <c r="Q2082" t="s">
        <v>5429</v>
      </c>
      <c r="R2082">
        <v>2013</v>
      </c>
      <c r="S2082" t="s">
        <v>1560</v>
      </c>
      <c r="T2082" t="s">
        <v>1560</v>
      </c>
      <c r="V2082" t="s">
        <v>1138</v>
      </c>
      <c r="W2082" t="s">
        <v>1127</v>
      </c>
      <c r="Y2082">
        <v>1</v>
      </c>
      <c r="AA2082">
        <v>0</v>
      </c>
      <c r="AB2082">
        <v>0</v>
      </c>
      <c r="AD2082">
        <v>0</v>
      </c>
      <c r="AE2082">
        <v>0</v>
      </c>
      <c r="AF2082">
        <v>10000</v>
      </c>
      <c r="AG2082">
        <v>10000</v>
      </c>
    </row>
    <row r="2083" spans="1:33" hidden="1" x14ac:dyDescent="0.25">
      <c r="A2083" t="s">
        <v>2266</v>
      </c>
      <c r="B2083" t="s">
        <v>5430</v>
      </c>
      <c r="C2083" t="s">
        <v>163</v>
      </c>
      <c r="D2083" t="s">
        <v>1117</v>
      </c>
      <c r="E2083">
        <v>2015</v>
      </c>
      <c r="F2083" t="s">
        <v>695</v>
      </c>
      <c r="G2083" t="s">
        <v>846</v>
      </c>
      <c r="H2083" t="s">
        <v>2445</v>
      </c>
      <c r="I2083" t="s">
        <v>2446</v>
      </c>
      <c r="J2083" t="s">
        <v>1120</v>
      </c>
      <c r="K2083" t="s">
        <v>1121</v>
      </c>
      <c r="L2083" t="s">
        <v>5431</v>
      </c>
      <c r="M2083" t="s">
        <v>869</v>
      </c>
      <c r="N2083" t="s">
        <v>5432</v>
      </c>
      <c r="O2083" t="s">
        <v>5433</v>
      </c>
      <c r="P2083" t="s">
        <v>1952</v>
      </c>
      <c r="Q2083" t="s">
        <v>5434</v>
      </c>
      <c r="R2083">
        <v>2017</v>
      </c>
      <c r="S2083" t="s">
        <v>5435</v>
      </c>
      <c r="T2083" t="s">
        <v>5435</v>
      </c>
      <c r="V2083" t="s">
        <v>1138</v>
      </c>
      <c r="W2083" t="s">
        <v>1153</v>
      </c>
      <c r="Y2083">
        <v>1</v>
      </c>
      <c r="AA2083">
        <v>0</v>
      </c>
      <c r="AB2083">
        <v>0</v>
      </c>
      <c r="AD2083">
        <v>0</v>
      </c>
      <c r="AE2083">
        <v>0</v>
      </c>
      <c r="AF2083">
        <v>200</v>
      </c>
      <c r="AG2083">
        <v>200</v>
      </c>
    </row>
    <row r="2084" spans="1:33" hidden="1" x14ac:dyDescent="0.25">
      <c r="A2084" t="s">
        <v>2266</v>
      </c>
      <c r="B2084" t="s">
        <v>5430</v>
      </c>
      <c r="C2084" t="s">
        <v>163</v>
      </c>
      <c r="D2084" t="s">
        <v>1117</v>
      </c>
      <c r="E2084">
        <v>2021</v>
      </c>
      <c r="F2084" t="s">
        <v>703</v>
      </c>
      <c r="G2084" t="s">
        <v>846</v>
      </c>
      <c r="H2084" t="s">
        <v>2445</v>
      </c>
      <c r="I2084" t="s">
        <v>2446</v>
      </c>
      <c r="J2084" t="s">
        <v>1197</v>
      </c>
      <c r="K2084" t="s">
        <v>1121</v>
      </c>
      <c r="L2084" t="s">
        <v>5431</v>
      </c>
      <c r="M2084" t="s">
        <v>893</v>
      </c>
      <c r="N2084" t="s">
        <v>2445</v>
      </c>
      <c r="O2084" t="s">
        <v>2446</v>
      </c>
      <c r="P2084" t="s">
        <v>1952</v>
      </c>
      <c r="Q2084" t="s">
        <v>5436</v>
      </c>
      <c r="R2084">
        <v>2022</v>
      </c>
      <c r="S2084" t="s">
        <v>5437</v>
      </c>
      <c r="T2084" t="s">
        <v>5437</v>
      </c>
      <c r="V2084" t="s">
        <v>1126</v>
      </c>
      <c r="W2084" t="s">
        <v>1127</v>
      </c>
      <c r="Y2084">
        <v>1</v>
      </c>
      <c r="AA2084">
        <v>0</v>
      </c>
      <c r="AB2084">
        <v>0</v>
      </c>
      <c r="AD2084">
        <v>0</v>
      </c>
      <c r="AE2084">
        <v>0</v>
      </c>
      <c r="AF2084">
        <v>191</v>
      </c>
      <c r="AG2084">
        <v>191</v>
      </c>
    </row>
    <row r="2085" spans="1:33" hidden="1" x14ac:dyDescent="0.25"/>
    <row r="2086" spans="1:33" hidden="1" x14ac:dyDescent="0.25"/>
    <row r="2087" spans="1:33" hidden="1" x14ac:dyDescent="0.25"/>
    <row r="2088" spans="1:33" hidden="1" x14ac:dyDescent="0.25"/>
    <row r="2089" spans="1:33" hidden="1" x14ac:dyDescent="0.25"/>
    <row r="2090" spans="1:33" hidden="1" x14ac:dyDescent="0.25"/>
    <row r="2091" spans="1:33" hidden="1" x14ac:dyDescent="0.25"/>
    <row r="2092" spans="1:33" hidden="1" x14ac:dyDescent="0.25"/>
    <row r="2093" spans="1:33" hidden="1" x14ac:dyDescent="0.25"/>
    <row r="2094" spans="1:33" hidden="1" x14ac:dyDescent="0.25"/>
    <row r="2095" spans="1:33" hidden="1" x14ac:dyDescent="0.25"/>
    <row r="2096" spans="1:33" hidden="1" x14ac:dyDescent="0.25"/>
    <row r="2097" hidden="1" x14ac:dyDescent="0.25"/>
    <row r="2098" hidden="1" x14ac:dyDescent="0.25"/>
    <row r="2099" hidden="1" x14ac:dyDescent="0.25"/>
    <row r="2100" hidden="1" x14ac:dyDescent="0.25"/>
    <row r="2101" hidden="1" x14ac:dyDescent="0.25"/>
    <row r="2102" hidden="1" x14ac:dyDescent="0.25"/>
    <row r="2103" hidden="1" x14ac:dyDescent="0.25"/>
    <row r="2104" hidden="1" x14ac:dyDescent="0.25"/>
    <row r="2105" hidden="1" x14ac:dyDescent="0.25"/>
    <row r="2106" hidden="1" x14ac:dyDescent="0.25"/>
    <row r="2107" hidden="1" x14ac:dyDescent="0.25"/>
    <row r="2108" hidden="1" x14ac:dyDescent="0.25"/>
    <row r="2109" hidden="1" x14ac:dyDescent="0.25"/>
    <row r="2110" hidden="1" x14ac:dyDescent="0.25"/>
    <row r="2111" hidden="1" x14ac:dyDescent="0.25"/>
    <row r="2112" hidden="1" x14ac:dyDescent="0.25"/>
    <row r="2113" hidden="1" x14ac:dyDescent="0.25"/>
    <row r="2114" hidden="1" x14ac:dyDescent="0.25"/>
    <row r="2115" hidden="1" x14ac:dyDescent="0.25"/>
    <row r="2116" hidden="1" x14ac:dyDescent="0.25"/>
    <row r="2117" hidden="1" x14ac:dyDescent="0.25"/>
    <row r="2118" hidden="1" x14ac:dyDescent="0.25"/>
    <row r="2119" hidden="1" x14ac:dyDescent="0.25"/>
    <row r="2120" hidden="1" x14ac:dyDescent="0.25"/>
    <row r="2121" hidden="1" x14ac:dyDescent="0.25"/>
    <row r="2122" hidden="1" x14ac:dyDescent="0.25"/>
    <row r="2123" hidden="1" x14ac:dyDescent="0.25"/>
    <row r="2124" hidden="1" x14ac:dyDescent="0.25"/>
    <row r="2125" hidden="1" x14ac:dyDescent="0.25"/>
    <row r="2126" hidden="1" x14ac:dyDescent="0.25"/>
    <row r="2127" hidden="1" x14ac:dyDescent="0.25"/>
    <row r="2128" hidden="1" x14ac:dyDescent="0.25"/>
    <row r="2129" hidden="1" x14ac:dyDescent="0.25"/>
    <row r="2130" hidden="1" x14ac:dyDescent="0.25"/>
    <row r="2131" hidden="1" x14ac:dyDescent="0.25"/>
    <row r="2132" hidden="1" x14ac:dyDescent="0.25"/>
    <row r="2133" hidden="1" x14ac:dyDescent="0.25"/>
    <row r="2134" hidden="1" x14ac:dyDescent="0.25"/>
    <row r="2135" hidden="1" x14ac:dyDescent="0.25"/>
    <row r="2136" hidden="1" x14ac:dyDescent="0.25"/>
    <row r="2137" hidden="1" x14ac:dyDescent="0.25"/>
    <row r="2138" hidden="1" x14ac:dyDescent="0.25"/>
    <row r="2139" hidden="1" x14ac:dyDescent="0.25"/>
    <row r="2140" hidden="1" x14ac:dyDescent="0.25"/>
    <row r="2141" hidden="1" x14ac:dyDescent="0.25"/>
    <row r="2142" hidden="1" x14ac:dyDescent="0.25"/>
    <row r="2143" hidden="1" x14ac:dyDescent="0.25"/>
    <row r="2144" hidden="1" x14ac:dyDescent="0.25"/>
    <row r="2145" hidden="1" x14ac:dyDescent="0.25"/>
    <row r="2146" hidden="1" x14ac:dyDescent="0.25"/>
    <row r="2147" hidden="1" x14ac:dyDescent="0.25"/>
    <row r="2148" hidden="1" x14ac:dyDescent="0.25"/>
    <row r="2149" hidden="1" x14ac:dyDescent="0.25"/>
    <row r="2150" hidden="1" x14ac:dyDescent="0.25"/>
    <row r="2151" hidden="1" x14ac:dyDescent="0.25"/>
    <row r="2152" hidden="1" x14ac:dyDescent="0.25"/>
    <row r="2153" hidden="1" x14ac:dyDescent="0.25"/>
    <row r="2154" hidden="1" x14ac:dyDescent="0.25"/>
    <row r="2155" hidden="1" x14ac:dyDescent="0.25"/>
    <row r="2156" hidden="1" x14ac:dyDescent="0.25"/>
    <row r="2157" hidden="1" x14ac:dyDescent="0.25"/>
    <row r="2158" hidden="1" x14ac:dyDescent="0.25"/>
    <row r="2159" hidden="1" x14ac:dyDescent="0.25"/>
    <row r="2160" hidden="1" x14ac:dyDescent="0.25"/>
    <row r="2161" hidden="1" x14ac:dyDescent="0.25"/>
    <row r="2162" hidden="1" x14ac:dyDescent="0.25"/>
    <row r="2163" hidden="1" x14ac:dyDescent="0.25"/>
    <row r="2164" hidden="1" x14ac:dyDescent="0.25"/>
    <row r="2165" hidden="1" x14ac:dyDescent="0.25"/>
    <row r="2166" hidden="1" x14ac:dyDescent="0.25"/>
    <row r="2167" hidden="1" x14ac:dyDescent="0.25"/>
    <row r="2168" hidden="1" x14ac:dyDescent="0.25"/>
    <row r="2169" hidden="1" x14ac:dyDescent="0.25"/>
    <row r="2170" hidden="1" x14ac:dyDescent="0.25"/>
    <row r="2171" hidden="1" x14ac:dyDescent="0.25"/>
    <row r="2172" hidden="1" x14ac:dyDescent="0.25"/>
    <row r="2173" hidden="1" x14ac:dyDescent="0.25"/>
    <row r="2174" hidden="1" x14ac:dyDescent="0.25"/>
    <row r="2175" hidden="1" x14ac:dyDescent="0.25"/>
    <row r="2176" hidden="1" x14ac:dyDescent="0.25"/>
    <row r="2177" hidden="1" x14ac:dyDescent="0.25"/>
    <row r="2178" hidden="1" x14ac:dyDescent="0.25"/>
    <row r="2179" hidden="1" x14ac:dyDescent="0.25"/>
    <row r="2180" hidden="1" x14ac:dyDescent="0.25"/>
    <row r="2181" hidden="1" x14ac:dyDescent="0.25"/>
    <row r="2182" hidden="1" x14ac:dyDescent="0.25"/>
    <row r="2183" hidden="1" x14ac:dyDescent="0.25"/>
    <row r="2184" hidden="1" x14ac:dyDescent="0.25"/>
    <row r="2185" hidden="1" x14ac:dyDescent="0.25"/>
    <row r="2186" hidden="1" x14ac:dyDescent="0.25"/>
    <row r="2187" hidden="1" x14ac:dyDescent="0.25"/>
    <row r="2188" hidden="1" x14ac:dyDescent="0.25"/>
    <row r="2189" hidden="1" x14ac:dyDescent="0.25"/>
    <row r="2190" hidden="1" x14ac:dyDescent="0.25"/>
    <row r="2191" hidden="1" x14ac:dyDescent="0.25"/>
    <row r="2192" hidden="1" x14ac:dyDescent="0.25"/>
    <row r="2193" hidden="1" x14ac:dyDescent="0.25"/>
    <row r="2194" hidden="1" x14ac:dyDescent="0.25"/>
    <row r="2195" hidden="1" x14ac:dyDescent="0.25"/>
    <row r="2196" hidden="1" x14ac:dyDescent="0.25"/>
    <row r="2197" hidden="1" x14ac:dyDescent="0.25"/>
    <row r="2198" hidden="1" x14ac:dyDescent="0.25"/>
    <row r="2199" hidden="1" x14ac:dyDescent="0.25"/>
    <row r="2200" hidden="1" x14ac:dyDescent="0.25"/>
    <row r="2201" hidden="1" x14ac:dyDescent="0.25"/>
    <row r="2202" hidden="1" x14ac:dyDescent="0.25"/>
    <row r="2203" hidden="1" x14ac:dyDescent="0.25"/>
    <row r="2204" hidden="1" x14ac:dyDescent="0.25"/>
    <row r="2205" hidden="1" x14ac:dyDescent="0.25"/>
    <row r="2206" hidden="1" x14ac:dyDescent="0.25"/>
    <row r="2207" hidden="1" x14ac:dyDescent="0.25"/>
    <row r="2208" hidden="1" x14ac:dyDescent="0.25"/>
    <row r="2209" hidden="1" x14ac:dyDescent="0.25"/>
    <row r="2210" hidden="1" x14ac:dyDescent="0.25"/>
    <row r="2211" hidden="1" x14ac:dyDescent="0.25"/>
    <row r="2212" hidden="1" x14ac:dyDescent="0.25"/>
    <row r="2213" hidden="1" x14ac:dyDescent="0.25"/>
    <row r="2214" hidden="1" x14ac:dyDescent="0.25"/>
    <row r="2215" hidden="1" x14ac:dyDescent="0.25"/>
    <row r="2216" hidden="1" x14ac:dyDescent="0.25"/>
    <row r="2217" hidden="1" x14ac:dyDescent="0.25"/>
    <row r="2218" hidden="1" x14ac:dyDescent="0.25"/>
    <row r="2219" hidden="1" x14ac:dyDescent="0.25"/>
    <row r="2220" hidden="1" x14ac:dyDescent="0.25"/>
    <row r="2221" hidden="1" x14ac:dyDescent="0.25"/>
    <row r="2222" hidden="1" x14ac:dyDescent="0.25"/>
    <row r="2223" hidden="1" x14ac:dyDescent="0.25"/>
    <row r="2224" hidden="1" x14ac:dyDescent="0.25"/>
    <row r="2225" hidden="1" x14ac:dyDescent="0.25"/>
    <row r="2226" hidden="1" x14ac:dyDescent="0.25"/>
    <row r="2227" hidden="1" x14ac:dyDescent="0.25"/>
    <row r="2228" hidden="1" x14ac:dyDescent="0.25"/>
    <row r="2229" hidden="1" x14ac:dyDescent="0.25"/>
    <row r="2230" hidden="1" x14ac:dyDescent="0.25"/>
    <row r="2231" hidden="1" x14ac:dyDescent="0.25"/>
    <row r="2232" hidden="1" x14ac:dyDescent="0.25"/>
    <row r="2233" hidden="1" x14ac:dyDescent="0.25"/>
    <row r="2234" hidden="1" x14ac:dyDescent="0.25"/>
    <row r="2235" hidden="1" x14ac:dyDescent="0.25"/>
    <row r="2236" hidden="1" x14ac:dyDescent="0.25"/>
    <row r="2237" hidden="1" x14ac:dyDescent="0.25"/>
    <row r="2238" hidden="1" x14ac:dyDescent="0.25"/>
    <row r="2239" hidden="1" x14ac:dyDescent="0.25"/>
    <row r="2240" hidden="1" x14ac:dyDescent="0.25"/>
    <row r="2241" hidden="1" x14ac:dyDescent="0.25"/>
    <row r="2242" hidden="1" x14ac:dyDescent="0.25"/>
    <row r="2243" hidden="1" x14ac:dyDescent="0.25"/>
    <row r="2244" hidden="1" x14ac:dyDescent="0.25"/>
    <row r="2245" hidden="1" x14ac:dyDescent="0.25"/>
    <row r="2246" hidden="1" x14ac:dyDescent="0.25"/>
    <row r="2247" hidden="1" x14ac:dyDescent="0.25"/>
    <row r="2248" hidden="1" x14ac:dyDescent="0.25"/>
    <row r="2249" hidden="1" x14ac:dyDescent="0.25"/>
    <row r="2250" hidden="1" x14ac:dyDescent="0.25"/>
    <row r="2251" hidden="1" x14ac:dyDescent="0.25"/>
    <row r="2252" hidden="1" x14ac:dyDescent="0.25"/>
    <row r="2253" hidden="1" x14ac:dyDescent="0.25"/>
    <row r="2254" hidden="1" x14ac:dyDescent="0.25"/>
    <row r="2255" hidden="1" x14ac:dyDescent="0.25"/>
    <row r="2256" hidden="1" x14ac:dyDescent="0.25"/>
    <row r="2257" hidden="1" x14ac:dyDescent="0.25"/>
    <row r="2258" hidden="1" x14ac:dyDescent="0.25"/>
    <row r="2259" hidden="1" x14ac:dyDescent="0.25"/>
    <row r="2260" hidden="1" x14ac:dyDescent="0.25"/>
    <row r="2261" hidden="1" x14ac:dyDescent="0.25"/>
    <row r="2262" hidden="1" x14ac:dyDescent="0.25"/>
    <row r="2263" hidden="1" x14ac:dyDescent="0.25"/>
    <row r="2264" hidden="1" x14ac:dyDescent="0.25"/>
    <row r="2265" hidden="1" x14ac:dyDescent="0.25"/>
    <row r="2266" hidden="1" x14ac:dyDescent="0.25"/>
    <row r="2267" hidden="1" x14ac:dyDescent="0.25"/>
    <row r="2268" hidden="1" x14ac:dyDescent="0.25"/>
    <row r="2269" hidden="1" x14ac:dyDescent="0.25"/>
    <row r="2270" hidden="1" x14ac:dyDescent="0.25"/>
    <row r="2271" hidden="1" x14ac:dyDescent="0.25"/>
    <row r="2272" hidden="1" x14ac:dyDescent="0.25"/>
    <row r="2273" hidden="1" x14ac:dyDescent="0.25"/>
    <row r="2274" hidden="1" x14ac:dyDescent="0.25"/>
    <row r="2275" hidden="1" x14ac:dyDescent="0.25"/>
    <row r="2276" hidden="1" x14ac:dyDescent="0.25"/>
    <row r="2277" hidden="1" x14ac:dyDescent="0.25"/>
    <row r="2278" hidden="1" x14ac:dyDescent="0.25"/>
    <row r="2279" hidden="1" x14ac:dyDescent="0.25"/>
    <row r="2280" hidden="1" x14ac:dyDescent="0.25"/>
    <row r="2281" hidden="1" x14ac:dyDescent="0.25"/>
    <row r="2282" hidden="1" x14ac:dyDescent="0.25"/>
    <row r="2283" hidden="1" x14ac:dyDescent="0.25"/>
    <row r="2284" hidden="1" x14ac:dyDescent="0.25"/>
    <row r="2285" hidden="1" x14ac:dyDescent="0.25"/>
    <row r="2286" hidden="1" x14ac:dyDescent="0.25"/>
    <row r="2287" hidden="1" x14ac:dyDescent="0.25"/>
    <row r="2288" hidden="1" x14ac:dyDescent="0.25"/>
    <row r="2289" hidden="1" x14ac:dyDescent="0.25"/>
    <row r="2290" hidden="1" x14ac:dyDescent="0.25"/>
    <row r="2291" hidden="1" x14ac:dyDescent="0.25"/>
    <row r="2292" hidden="1" x14ac:dyDescent="0.25"/>
    <row r="2293" hidden="1" x14ac:dyDescent="0.25"/>
    <row r="2294" hidden="1" x14ac:dyDescent="0.25"/>
    <row r="2295" hidden="1" x14ac:dyDescent="0.25"/>
    <row r="2296" hidden="1" x14ac:dyDescent="0.25"/>
    <row r="2297" hidden="1" x14ac:dyDescent="0.25"/>
    <row r="2298" hidden="1" x14ac:dyDescent="0.25"/>
    <row r="2299" hidden="1" x14ac:dyDescent="0.25"/>
    <row r="2300" hidden="1" x14ac:dyDescent="0.25"/>
    <row r="2301" hidden="1" x14ac:dyDescent="0.25"/>
    <row r="2302" hidden="1" x14ac:dyDescent="0.25"/>
    <row r="2303" hidden="1" x14ac:dyDescent="0.25"/>
    <row r="2304" hidden="1" x14ac:dyDescent="0.25"/>
    <row r="2305" hidden="1" x14ac:dyDescent="0.25"/>
    <row r="2306" hidden="1" x14ac:dyDescent="0.25"/>
    <row r="2307" hidden="1" x14ac:dyDescent="0.25"/>
    <row r="2308" hidden="1" x14ac:dyDescent="0.25"/>
    <row r="2309" hidden="1" x14ac:dyDescent="0.25"/>
    <row r="2310" hidden="1" x14ac:dyDescent="0.25"/>
    <row r="2311" hidden="1" x14ac:dyDescent="0.25"/>
    <row r="2312" hidden="1" x14ac:dyDescent="0.25"/>
    <row r="2313" hidden="1" x14ac:dyDescent="0.25"/>
    <row r="2314" hidden="1" x14ac:dyDescent="0.25"/>
    <row r="2315" hidden="1" x14ac:dyDescent="0.25"/>
    <row r="2316" hidden="1" x14ac:dyDescent="0.25"/>
    <row r="2317" hidden="1" x14ac:dyDescent="0.25"/>
    <row r="2318" hidden="1" x14ac:dyDescent="0.25"/>
    <row r="2319" hidden="1" x14ac:dyDescent="0.25"/>
    <row r="2320" hidden="1" x14ac:dyDescent="0.25"/>
    <row r="2321" hidden="1" x14ac:dyDescent="0.25"/>
    <row r="2322" hidden="1" x14ac:dyDescent="0.25"/>
    <row r="2323" hidden="1" x14ac:dyDescent="0.25"/>
    <row r="2324" hidden="1" x14ac:dyDescent="0.25"/>
    <row r="2325" hidden="1" x14ac:dyDescent="0.25"/>
    <row r="2326" hidden="1" x14ac:dyDescent="0.25"/>
    <row r="2327" hidden="1" x14ac:dyDescent="0.25"/>
    <row r="2328" hidden="1" x14ac:dyDescent="0.25"/>
    <row r="2329" hidden="1" x14ac:dyDescent="0.25"/>
    <row r="2330" hidden="1" x14ac:dyDescent="0.25"/>
    <row r="2331" hidden="1" x14ac:dyDescent="0.25"/>
    <row r="2332" hidden="1" x14ac:dyDescent="0.25"/>
    <row r="2333" hidden="1" x14ac:dyDescent="0.25"/>
    <row r="2334" hidden="1" x14ac:dyDescent="0.25"/>
    <row r="2335" hidden="1" x14ac:dyDescent="0.25"/>
    <row r="2336" hidden="1" x14ac:dyDescent="0.25"/>
    <row r="2337" hidden="1" x14ac:dyDescent="0.25"/>
    <row r="2338" hidden="1" x14ac:dyDescent="0.25"/>
    <row r="2339" hidden="1" x14ac:dyDescent="0.25"/>
    <row r="2340" hidden="1" x14ac:dyDescent="0.25"/>
    <row r="2341" hidden="1" x14ac:dyDescent="0.25"/>
    <row r="2342" hidden="1" x14ac:dyDescent="0.25"/>
    <row r="2343" hidden="1" x14ac:dyDescent="0.25"/>
    <row r="2344" hidden="1" x14ac:dyDescent="0.25"/>
    <row r="2345" hidden="1" x14ac:dyDescent="0.25"/>
    <row r="2346" hidden="1" x14ac:dyDescent="0.25"/>
    <row r="2347" hidden="1" x14ac:dyDescent="0.25"/>
    <row r="2348" hidden="1" x14ac:dyDescent="0.25"/>
    <row r="2349" hidden="1" x14ac:dyDescent="0.25"/>
    <row r="2350" hidden="1" x14ac:dyDescent="0.25"/>
    <row r="2351" hidden="1" x14ac:dyDescent="0.25"/>
    <row r="2352" hidden="1" x14ac:dyDescent="0.25"/>
    <row r="2353" hidden="1" x14ac:dyDescent="0.25"/>
    <row r="2354" hidden="1" x14ac:dyDescent="0.25"/>
    <row r="2355" hidden="1" x14ac:dyDescent="0.25"/>
    <row r="2356" hidden="1" x14ac:dyDescent="0.25"/>
    <row r="2357" hidden="1" x14ac:dyDescent="0.25"/>
    <row r="2358" hidden="1" x14ac:dyDescent="0.25"/>
    <row r="2359" hidden="1" x14ac:dyDescent="0.25"/>
    <row r="2360" hidden="1" x14ac:dyDescent="0.25"/>
    <row r="2361" hidden="1" x14ac:dyDescent="0.25"/>
    <row r="2362" hidden="1" x14ac:dyDescent="0.25"/>
    <row r="2363" hidden="1" x14ac:dyDescent="0.25"/>
    <row r="2364" hidden="1" x14ac:dyDescent="0.25"/>
    <row r="2365" hidden="1" x14ac:dyDescent="0.25"/>
    <row r="2366" hidden="1" x14ac:dyDescent="0.25"/>
    <row r="2367" hidden="1" x14ac:dyDescent="0.25"/>
    <row r="2368"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hidden="1" x14ac:dyDescent="0.25"/>
    <row r="2418" hidden="1" x14ac:dyDescent="0.25"/>
    <row r="2419" hidden="1" x14ac:dyDescent="0.25"/>
    <row r="2420" hidden="1" x14ac:dyDescent="0.25"/>
    <row r="2421" hidden="1" x14ac:dyDescent="0.25"/>
    <row r="2422" hidden="1" x14ac:dyDescent="0.25"/>
    <row r="2423" hidden="1" x14ac:dyDescent="0.25"/>
    <row r="2424" hidden="1" x14ac:dyDescent="0.25"/>
    <row r="2425" hidden="1" x14ac:dyDescent="0.25"/>
    <row r="2426" hidden="1" x14ac:dyDescent="0.25"/>
    <row r="2427" hidden="1" x14ac:dyDescent="0.25"/>
    <row r="2428" hidden="1" x14ac:dyDescent="0.25"/>
    <row r="2429" hidden="1" x14ac:dyDescent="0.25"/>
    <row r="2430" hidden="1" x14ac:dyDescent="0.25"/>
    <row r="2431" hidden="1" x14ac:dyDescent="0.25"/>
    <row r="2432" hidden="1" x14ac:dyDescent="0.25"/>
    <row r="2433" hidden="1" x14ac:dyDescent="0.25"/>
    <row r="2434" hidden="1" x14ac:dyDescent="0.25"/>
    <row r="2435" hidden="1" x14ac:dyDescent="0.25"/>
    <row r="2436" hidden="1" x14ac:dyDescent="0.25"/>
    <row r="2437" hidden="1" x14ac:dyDescent="0.25"/>
    <row r="2438" hidden="1" x14ac:dyDescent="0.25"/>
    <row r="2439" hidden="1" x14ac:dyDescent="0.25"/>
    <row r="2440" hidden="1" x14ac:dyDescent="0.25"/>
    <row r="2441" hidden="1" x14ac:dyDescent="0.25"/>
    <row r="2442" hidden="1" x14ac:dyDescent="0.25"/>
    <row r="2443" hidden="1" x14ac:dyDescent="0.25"/>
    <row r="2444" hidden="1" x14ac:dyDescent="0.25"/>
    <row r="2445" hidden="1" x14ac:dyDescent="0.25"/>
    <row r="2446" hidden="1" x14ac:dyDescent="0.25"/>
    <row r="2447" hidden="1" x14ac:dyDescent="0.25"/>
    <row r="2448" hidden="1" x14ac:dyDescent="0.25"/>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hidden="1" x14ac:dyDescent="0.25"/>
    <row r="2482" hidden="1" x14ac:dyDescent="0.25"/>
    <row r="2483" hidden="1" x14ac:dyDescent="0.25"/>
    <row r="2484" hidden="1" x14ac:dyDescent="0.25"/>
    <row r="2485" hidden="1" x14ac:dyDescent="0.25"/>
    <row r="2486" hidden="1" x14ac:dyDescent="0.25"/>
    <row r="2487" hidden="1" x14ac:dyDescent="0.25"/>
    <row r="2488" hidden="1" x14ac:dyDescent="0.25"/>
    <row r="2489" hidden="1" x14ac:dyDescent="0.25"/>
    <row r="2490" hidden="1" x14ac:dyDescent="0.25"/>
    <row r="2491" hidden="1" x14ac:dyDescent="0.25"/>
    <row r="2492" hidden="1" x14ac:dyDescent="0.25"/>
    <row r="2493" hidden="1" x14ac:dyDescent="0.25"/>
    <row r="2494" hidden="1" x14ac:dyDescent="0.25"/>
    <row r="2495" hidden="1" x14ac:dyDescent="0.25"/>
    <row r="2496"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hidden="1" x14ac:dyDescent="0.25"/>
    <row r="3906" hidden="1" x14ac:dyDescent="0.25"/>
    <row r="3907" hidden="1" x14ac:dyDescent="0.25"/>
    <row r="3908" hidden="1" x14ac:dyDescent="0.25"/>
    <row r="3909" hidden="1" x14ac:dyDescent="0.25"/>
    <row r="3910" hidden="1" x14ac:dyDescent="0.25"/>
    <row r="3911" hidden="1" x14ac:dyDescent="0.25"/>
    <row r="3912" hidden="1" x14ac:dyDescent="0.25"/>
    <row r="3913" hidden="1" x14ac:dyDescent="0.25"/>
    <row r="3914" hidden="1" x14ac:dyDescent="0.25"/>
    <row r="3915" hidden="1" x14ac:dyDescent="0.25"/>
    <row r="3916" hidden="1" x14ac:dyDescent="0.25"/>
    <row r="3917" hidden="1" x14ac:dyDescent="0.25"/>
    <row r="3918" hidden="1" x14ac:dyDescent="0.25"/>
    <row r="3919" hidden="1" x14ac:dyDescent="0.25"/>
    <row r="392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hidden="1" x14ac:dyDescent="0.25"/>
    <row r="4018" hidden="1" x14ac:dyDescent="0.25"/>
    <row r="4019" hidden="1" x14ac:dyDescent="0.25"/>
    <row r="4020" hidden="1" x14ac:dyDescent="0.25"/>
    <row r="4021" hidden="1" x14ac:dyDescent="0.25"/>
    <row r="4022" hidden="1" x14ac:dyDescent="0.25"/>
    <row r="4023" hidden="1" x14ac:dyDescent="0.25"/>
    <row r="4024" hidden="1" x14ac:dyDescent="0.25"/>
    <row r="4025" hidden="1" x14ac:dyDescent="0.25"/>
    <row r="4026" hidden="1" x14ac:dyDescent="0.25"/>
    <row r="4027" hidden="1" x14ac:dyDescent="0.25"/>
    <row r="4028" hidden="1" x14ac:dyDescent="0.25"/>
    <row r="4029" hidden="1" x14ac:dyDescent="0.25"/>
    <row r="4030" hidden="1" x14ac:dyDescent="0.25"/>
    <row r="4031" hidden="1" x14ac:dyDescent="0.25"/>
    <row r="4032"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hidden="1" x14ac:dyDescent="0.25"/>
    <row r="4050" hidden="1" x14ac:dyDescent="0.25"/>
    <row r="4051" hidden="1" x14ac:dyDescent="0.25"/>
    <row r="4052" hidden="1" x14ac:dyDescent="0.25"/>
    <row r="4053" hidden="1" x14ac:dyDescent="0.25"/>
    <row r="4054" hidden="1" x14ac:dyDescent="0.25"/>
    <row r="4055" hidden="1" x14ac:dyDescent="0.25"/>
    <row r="4056" hidden="1" x14ac:dyDescent="0.25"/>
    <row r="4057" hidden="1" x14ac:dyDescent="0.25"/>
    <row r="4058" hidden="1" x14ac:dyDescent="0.25"/>
    <row r="4059" hidden="1" x14ac:dyDescent="0.25"/>
    <row r="4060" hidden="1" x14ac:dyDescent="0.25"/>
    <row r="4061" hidden="1" x14ac:dyDescent="0.25"/>
    <row r="4062" hidden="1" x14ac:dyDescent="0.25"/>
    <row r="4063" hidden="1" x14ac:dyDescent="0.25"/>
    <row r="4064"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hidden="1" x14ac:dyDescent="0.25"/>
    <row r="4178" hidden="1" x14ac:dyDescent="0.25"/>
    <row r="4179" hidden="1" x14ac:dyDescent="0.25"/>
    <row r="4180" hidden="1" x14ac:dyDescent="0.25"/>
    <row r="4181" hidden="1" x14ac:dyDescent="0.25"/>
    <row r="4182" hidden="1" x14ac:dyDescent="0.25"/>
    <row r="4183" hidden="1" x14ac:dyDescent="0.25"/>
    <row r="4184" hidden="1" x14ac:dyDescent="0.25"/>
    <row r="4185" hidden="1" x14ac:dyDescent="0.25"/>
    <row r="4186" hidden="1" x14ac:dyDescent="0.25"/>
    <row r="4187" hidden="1" x14ac:dyDescent="0.25"/>
    <row r="4188" hidden="1" x14ac:dyDescent="0.25"/>
    <row r="4189" hidden="1" x14ac:dyDescent="0.25"/>
    <row r="4190" hidden="1" x14ac:dyDescent="0.25"/>
    <row r="4191" hidden="1" x14ac:dyDescent="0.25"/>
    <row r="4192" hidden="1" x14ac:dyDescent="0.25"/>
    <row r="4193" hidden="1" x14ac:dyDescent="0.25"/>
    <row r="4194" hidden="1" x14ac:dyDescent="0.25"/>
    <row r="4195" hidden="1" x14ac:dyDescent="0.25"/>
    <row r="4196" hidden="1" x14ac:dyDescent="0.25"/>
    <row r="4197" hidden="1" x14ac:dyDescent="0.25"/>
    <row r="4198" hidden="1" x14ac:dyDescent="0.25"/>
    <row r="4199" hidden="1" x14ac:dyDescent="0.25"/>
    <row r="4200" hidden="1" x14ac:dyDescent="0.25"/>
    <row r="4201" hidden="1" x14ac:dyDescent="0.25"/>
    <row r="4202" hidden="1" x14ac:dyDescent="0.25"/>
    <row r="4203" hidden="1" x14ac:dyDescent="0.25"/>
    <row r="4204" hidden="1" x14ac:dyDescent="0.25"/>
    <row r="4205" hidden="1" x14ac:dyDescent="0.25"/>
    <row r="4206" hidden="1" x14ac:dyDescent="0.25"/>
    <row r="4207" hidden="1" x14ac:dyDescent="0.25"/>
    <row r="4208" hidden="1" x14ac:dyDescent="0.25"/>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hidden="1" x14ac:dyDescent="0.25"/>
    <row r="4242" hidden="1" x14ac:dyDescent="0.25"/>
    <row r="4243" hidden="1" x14ac:dyDescent="0.25"/>
    <row r="4244" hidden="1" x14ac:dyDescent="0.25"/>
    <row r="4245" hidden="1" x14ac:dyDescent="0.25"/>
    <row r="4246" hidden="1" x14ac:dyDescent="0.25"/>
    <row r="4247" hidden="1" x14ac:dyDescent="0.25"/>
    <row r="4248" hidden="1" x14ac:dyDescent="0.25"/>
    <row r="4249" hidden="1" x14ac:dyDescent="0.25"/>
    <row r="4250" hidden="1" x14ac:dyDescent="0.25"/>
    <row r="4251" hidden="1" x14ac:dyDescent="0.25"/>
    <row r="4252" hidden="1" x14ac:dyDescent="0.25"/>
    <row r="4253" hidden="1" x14ac:dyDescent="0.25"/>
    <row r="4254" hidden="1" x14ac:dyDescent="0.25"/>
    <row r="4255" hidden="1" x14ac:dyDescent="0.25"/>
    <row r="4256"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hidden="1" x14ac:dyDescent="0.25"/>
    <row r="4274" hidden="1" x14ac:dyDescent="0.25"/>
    <row r="4275" hidden="1" x14ac:dyDescent="0.25"/>
    <row r="4276" hidden="1" x14ac:dyDescent="0.25"/>
    <row r="4277" hidden="1" x14ac:dyDescent="0.25"/>
    <row r="4278" hidden="1" x14ac:dyDescent="0.25"/>
    <row r="4279" hidden="1" x14ac:dyDescent="0.25"/>
    <row r="4280" hidden="1" x14ac:dyDescent="0.25"/>
    <row r="4281" hidden="1" x14ac:dyDescent="0.25"/>
    <row r="4282" hidden="1" x14ac:dyDescent="0.25"/>
    <row r="4283" hidden="1" x14ac:dyDescent="0.25"/>
    <row r="4284" hidden="1" x14ac:dyDescent="0.25"/>
    <row r="4285" hidden="1" x14ac:dyDescent="0.25"/>
    <row r="4286" hidden="1" x14ac:dyDescent="0.25"/>
    <row r="4287" hidden="1" x14ac:dyDescent="0.25"/>
    <row r="4288"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hidden="1" x14ac:dyDescent="0.25"/>
    <row r="5503" hidden="1" x14ac:dyDescent="0.25"/>
    <row r="5504" hidden="1" x14ac:dyDescent="0.25"/>
    <row r="5505" hidden="1"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hidden="1" x14ac:dyDescent="0.25"/>
    <row r="6281" hidden="1" x14ac:dyDescent="0.25"/>
    <row r="6282" hidden="1" x14ac:dyDescent="0.25"/>
    <row r="6283" hidden="1" x14ac:dyDescent="0.25"/>
    <row r="6284" hidden="1" x14ac:dyDescent="0.25"/>
    <row r="6285" hidden="1" x14ac:dyDescent="0.25"/>
    <row r="6286" hidden="1" x14ac:dyDescent="0.25"/>
    <row r="6287" hidden="1" x14ac:dyDescent="0.25"/>
    <row r="6288" hidden="1" x14ac:dyDescent="0.25"/>
    <row r="6289" hidden="1" x14ac:dyDescent="0.25"/>
    <row r="6290" hidden="1" x14ac:dyDescent="0.25"/>
    <row r="6291" hidden="1" x14ac:dyDescent="0.25"/>
    <row r="6292" hidden="1" x14ac:dyDescent="0.25"/>
    <row r="6293" hidden="1" x14ac:dyDescent="0.25"/>
    <row r="6294" hidden="1" x14ac:dyDescent="0.25"/>
    <row r="6295" hidden="1" x14ac:dyDescent="0.25"/>
    <row r="6296" hidden="1" x14ac:dyDescent="0.25"/>
    <row r="6297" hidden="1" x14ac:dyDescent="0.25"/>
    <row r="6298" hidden="1" x14ac:dyDescent="0.25"/>
    <row r="6299" hidden="1" x14ac:dyDescent="0.25"/>
    <row r="6300" hidden="1" x14ac:dyDescent="0.25"/>
    <row r="6301" hidden="1" x14ac:dyDescent="0.25"/>
    <row r="6302" hidden="1" x14ac:dyDescent="0.25"/>
    <row r="6303" hidden="1" x14ac:dyDescent="0.25"/>
    <row r="6304" hidden="1" x14ac:dyDescent="0.25"/>
    <row r="6305" hidden="1" x14ac:dyDescent="0.25"/>
    <row r="6306" hidden="1" x14ac:dyDescent="0.25"/>
    <row r="6307" hidden="1" x14ac:dyDescent="0.25"/>
    <row r="6308" hidden="1" x14ac:dyDescent="0.25"/>
    <row r="6309" hidden="1" x14ac:dyDescent="0.25"/>
    <row r="6310" hidden="1" x14ac:dyDescent="0.25"/>
    <row r="6311" hidden="1" x14ac:dyDescent="0.25"/>
    <row r="6312" hidden="1" x14ac:dyDescent="0.25"/>
    <row r="6313" hidden="1" x14ac:dyDescent="0.25"/>
    <row r="6314" hidden="1" x14ac:dyDescent="0.25"/>
    <row r="6315" hidden="1" x14ac:dyDescent="0.25"/>
    <row r="6316" hidden="1" x14ac:dyDescent="0.25"/>
    <row r="6317" hidden="1" x14ac:dyDescent="0.25"/>
    <row r="6318" hidden="1" x14ac:dyDescent="0.25"/>
    <row r="6319" hidden="1" x14ac:dyDescent="0.25"/>
    <row r="6320" hidden="1" x14ac:dyDescent="0.25"/>
    <row r="6321" hidden="1" x14ac:dyDescent="0.25"/>
    <row r="6322" hidden="1" x14ac:dyDescent="0.25"/>
    <row r="6323" hidden="1" x14ac:dyDescent="0.25"/>
    <row r="6324" hidden="1" x14ac:dyDescent="0.25"/>
    <row r="6325" hidden="1" x14ac:dyDescent="0.25"/>
    <row r="6326" hidden="1" x14ac:dyDescent="0.25"/>
    <row r="6327" hidden="1" x14ac:dyDescent="0.25"/>
    <row r="6328" hidden="1" x14ac:dyDescent="0.25"/>
    <row r="6329" hidden="1" x14ac:dyDescent="0.25"/>
    <row r="6330" hidden="1" x14ac:dyDescent="0.25"/>
    <row r="6331" hidden="1" x14ac:dyDescent="0.25"/>
    <row r="6332" hidden="1" x14ac:dyDescent="0.25"/>
    <row r="6333" hidden="1" x14ac:dyDescent="0.25"/>
    <row r="6334" hidden="1" x14ac:dyDescent="0.25"/>
    <row r="6335" hidden="1" x14ac:dyDescent="0.25"/>
    <row r="6336" hidden="1" x14ac:dyDescent="0.25"/>
    <row r="6337" hidden="1" x14ac:dyDescent="0.25"/>
    <row r="6338" hidden="1" x14ac:dyDescent="0.25"/>
    <row r="6339" hidden="1" x14ac:dyDescent="0.25"/>
    <row r="6340" hidden="1" x14ac:dyDescent="0.25"/>
    <row r="6341" hidden="1" x14ac:dyDescent="0.25"/>
    <row r="6342" hidden="1" x14ac:dyDescent="0.25"/>
    <row r="6343" hidden="1" x14ac:dyDescent="0.25"/>
    <row r="6344" hidden="1" x14ac:dyDescent="0.25"/>
    <row r="6345" hidden="1" x14ac:dyDescent="0.25"/>
    <row r="6346" hidden="1" x14ac:dyDescent="0.25"/>
    <row r="6347" hidden="1" x14ac:dyDescent="0.25"/>
    <row r="6348" hidden="1" x14ac:dyDescent="0.25"/>
    <row r="6349" hidden="1" x14ac:dyDescent="0.25"/>
    <row r="6350" hidden="1" x14ac:dyDescent="0.25"/>
    <row r="6351" hidden="1" x14ac:dyDescent="0.25"/>
    <row r="6352" hidden="1" x14ac:dyDescent="0.25"/>
    <row r="6353" hidden="1" x14ac:dyDescent="0.25"/>
    <row r="6354" hidden="1" x14ac:dyDescent="0.25"/>
    <row r="6355" hidden="1" x14ac:dyDescent="0.25"/>
    <row r="6356" hidden="1" x14ac:dyDescent="0.25"/>
    <row r="6357" hidden="1" x14ac:dyDescent="0.25"/>
    <row r="6358" hidden="1" x14ac:dyDescent="0.25"/>
    <row r="6359" hidden="1" x14ac:dyDescent="0.25"/>
    <row r="6360" hidden="1" x14ac:dyDescent="0.25"/>
    <row r="6361" hidden="1" x14ac:dyDescent="0.25"/>
    <row r="6362" hidden="1" x14ac:dyDescent="0.25"/>
    <row r="6363" hidden="1" x14ac:dyDescent="0.25"/>
    <row r="6364" hidden="1" x14ac:dyDescent="0.25"/>
    <row r="6365" hidden="1" x14ac:dyDescent="0.25"/>
    <row r="6366" hidden="1" x14ac:dyDescent="0.25"/>
    <row r="6367" hidden="1" x14ac:dyDescent="0.25"/>
    <row r="6368" hidden="1" x14ac:dyDescent="0.25"/>
    <row r="6369" hidden="1" x14ac:dyDescent="0.25"/>
    <row r="6370" hidden="1" x14ac:dyDescent="0.25"/>
    <row r="6371" hidden="1" x14ac:dyDescent="0.25"/>
    <row r="6372" hidden="1" x14ac:dyDescent="0.25"/>
    <row r="6373" hidden="1" x14ac:dyDescent="0.25"/>
    <row r="6374" hidden="1" x14ac:dyDescent="0.25"/>
    <row r="6375" hidden="1" x14ac:dyDescent="0.25"/>
    <row r="6376" hidden="1" x14ac:dyDescent="0.25"/>
    <row r="6377" hidden="1" x14ac:dyDescent="0.25"/>
    <row r="6378" hidden="1" x14ac:dyDescent="0.25"/>
    <row r="6379" hidden="1" x14ac:dyDescent="0.25"/>
    <row r="6380" hidden="1" x14ac:dyDescent="0.25"/>
    <row r="6381" hidden="1" x14ac:dyDescent="0.25"/>
    <row r="6382" hidden="1" x14ac:dyDescent="0.25"/>
    <row r="6383" hidden="1" x14ac:dyDescent="0.25"/>
    <row r="6384" hidden="1" x14ac:dyDescent="0.25"/>
    <row r="6385" hidden="1" x14ac:dyDescent="0.25"/>
    <row r="6386" hidden="1" x14ac:dyDescent="0.25"/>
    <row r="6387" hidden="1" x14ac:dyDescent="0.25"/>
    <row r="6388" hidden="1" x14ac:dyDescent="0.25"/>
    <row r="6389" hidden="1" x14ac:dyDescent="0.25"/>
    <row r="6390" hidden="1" x14ac:dyDescent="0.25"/>
    <row r="6391" hidden="1" x14ac:dyDescent="0.25"/>
    <row r="6392" hidden="1" x14ac:dyDescent="0.25"/>
    <row r="6393" hidden="1" x14ac:dyDescent="0.25"/>
    <row r="6394" hidden="1" x14ac:dyDescent="0.25"/>
    <row r="6395" hidden="1" x14ac:dyDescent="0.25"/>
    <row r="6396" hidden="1" x14ac:dyDescent="0.25"/>
    <row r="6397" hidden="1" x14ac:dyDescent="0.25"/>
    <row r="6398" hidden="1" x14ac:dyDescent="0.25"/>
    <row r="6399" hidden="1" x14ac:dyDescent="0.25"/>
    <row r="6400" hidden="1" x14ac:dyDescent="0.25"/>
    <row r="6401" hidden="1" x14ac:dyDescent="0.25"/>
    <row r="6402" hidden="1" x14ac:dyDescent="0.25"/>
    <row r="6403" hidden="1" x14ac:dyDescent="0.25"/>
    <row r="6404" hidden="1" x14ac:dyDescent="0.25"/>
    <row r="6405" hidden="1" x14ac:dyDescent="0.25"/>
    <row r="6406" hidden="1" x14ac:dyDescent="0.25"/>
    <row r="6407" hidden="1" x14ac:dyDescent="0.25"/>
    <row r="6408" hidden="1" x14ac:dyDescent="0.25"/>
    <row r="6409" hidden="1" x14ac:dyDescent="0.25"/>
    <row r="6410" hidden="1" x14ac:dyDescent="0.25"/>
    <row r="6411" hidden="1" x14ac:dyDescent="0.25"/>
    <row r="6412" hidden="1" x14ac:dyDescent="0.25"/>
    <row r="6413" hidden="1" x14ac:dyDescent="0.25"/>
    <row r="6414" hidden="1" x14ac:dyDescent="0.25"/>
    <row r="6415" hidden="1" x14ac:dyDescent="0.25"/>
    <row r="6416" hidden="1" x14ac:dyDescent="0.25"/>
    <row r="6417" hidden="1" x14ac:dyDescent="0.25"/>
    <row r="6418" hidden="1" x14ac:dyDescent="0.25"/>
    <row r="6419" hidden="1" x14ac:dyDescent="0.25"/>
    <row r="6420" hidden="1" x14ac:dyDescent="0.25"/>
    <row r="6421" hidden="1" x14ac:dyDescent="0.25"/>
    <row r="6422" hidden="1" x14ac:dyDescent="0.25"/>
    <row r="6423" hidden="1" x14ac:dyDescent="0.25"/>
    <row r="6424" hidden="1" x14ac:dyDescent="0.25"/>
    <row r="6425" hidden="1" x14ac:dyDescent="0.25"/>
    <row r="6426" hidden="1" x14ac:dyDescent="0.25"/>
    <row r="6427" hidden="1" x14ac:dyDescent="0.25"/>
    <row r="6428" hidden="1" x14ac:dyDescent="0.25"/>
    <row r="6429" hidden="1" x14ac:dyDescent="0.25"/>
    <row r="6430" hidden="1" x14ac:dyDescent="0.25"/>
    <row r="6431" hidden="1" x14ac:dyDescent="0.25"/>
    <row r="6432" hidden="1" x14ac:dyDescent="0.25"/>
    <row r="6433" hidden="1" x14ac:dyDescent="0.25"/>
    <row r="6434" hidden="1" x14ac:dyDescent="0.25"/>
    <row r="6435" hidden="1" x14ac:dyDescent="0.25"/>
    <row r="6436" hidden="1" x14ac:dyDescent="0.25"/>
    <row r="6437" hidden="1" x14ac:dyDescent="0.25"/>
    <row r="6438" hidden="1" x14ac:dyDescent="0.25"/>
    <row r="6439" hidden="1" x14ac:dyDescent="0.25"/>
    <row r="6440" hidden="1" x14ac:dyDescent="0.25"/>
    <row r="6441" hidden="1" x14ac:dyDescent="0.25"/>
    <row r="6442" hidden="1" x14ac:dyDescent="0.25"/>
    <row r="6443" hidden="1" x14ac:dyDescent="0.25"/>
    <row r="6444" hidden="1" x14ac:dyDescent="0.25"/>
    <row r="6445" hidden="1" x14ac:dyDescent="0.25"/>
    <row r="6446" hidden="1" x14ac:dyDescent="0.25"/>
    <row r="6447" hidden="1" x14ac:dyDescent="0.25"/>
    <row r="6448" hidden="1" x14ac:dyDescent="0.25"/>
    <row r="6449" hidden="1" x14ac:dyDescent="0.25"/>
    <row r="6450" hidden="1" x14ac:dyDescent="0.25"/>
    <row r="6451" hidden="1" x14ac:dyDescent="0.25"/>
    <row r="6452" hidden="1" x14ac:dyDescent="0.25"/>
    <row r="6453" hidden="1" x14ac:dyDescent="0.25"/>
    <row r="6454" hidden="1" x14ac:dyDescent="0.25"/>
    <row r="6455" hidden="1" x14ac:dyDescent="0.25"/>
    <row r="6456" hidden="1" x14ac:dyDescent="0.25"/>
    <row r="6457" hidden="1" x14ac:dyDescent="0.25"/>
    <row r="6458" hidden="1" x14ac:dyDescent="0.25"/>
    <row r="6459" hidden="1" x14ac:dyDescent="0.25"/>
    <row r="6460" hidden="1" x14ac:dyDescent="0.25"/>
    <row r="6461" hidden="1" x14ac:dyDescent="0.25"/>
    <row r="6462" hidden="1" x14ac:dyDescent="0.25"/>
    <row r="6463" hidden="1" x14ac:dyDescent="0.25"/>
    <row r="6464" hidden="1" x14ac:dyDescent="0.25"/>
    <row r="6465" hidden="1" x14ac:dyDescent="0.25"/>
    <row r="6466" hidden="1" x14ac:dyDescent="0.25"/>
    <row r="6467" hidden="1" x14ac:dyDescent="0.25"/>
    <row r="6468" hidden="1" x14ac:dyDescent="0.25"/>
    <row r="6469" hidden="1" x14ac:dyDescent="0.25"/>
    <row r="6470" hidden="1" x14ac:dyDescent="0.25"/>
    <row r="6471" hidden="1" x14ac:dyDescent="0.25"/>
    <row r="6472" hidden="1" x14ac:dyDescent="0.25"/>
    <row r="6473" hidden="1" x14ac:dyDescent="0.25"/>
    <row r="6474" hidden="1" x14ac:dyDescent="0.25"/>
    <row r="6475" hidden="1" x14ac:dyDescent="0.25"/>
    <row r="6476" hidden="1" x14ac:dyDescent="0.25"/>
    <row r="6477" hidden="1" x14ac:dyDescent="0.25"/>
    <row r="6478" hidden="1" x14ac:dyDescent="0.25"/>
    <row r="6479" hidden="1" x14ac:dyDescent="0.25"/>
    <row r="6480" hidden="1" x14ac:dyDescent="0.25"/>
    <row r="6481" hidden="1" x14ac:dyDescent="0.25"/>
    <row r="6482" hidden="1" x14ac:dyDescent="0.25"/>
    <row r="6483" hidden="1" x14ac:dyDescent="0.25"/>
    <row r="6484" hidden="1" x14ac:dyDescent="0.25"/>
    <row r="6485" hidden="1" x14ac:dyDescent="0.25"/>
    <row r="6486" hidden="1" x14ac:dyDescent="0.25"/>
    <row r="6487" hidden="1" x14ac:dyDescent="0.25"/>
    <row r="6488" hidden="1" x14ac:dyDescent="0.25"/>
    <row r="6489" hidden="1" x14ac:dyDescent="0.25"/>
    <row r="6490" hidden="1" x14ac:dyDescent="0.25"/>
    <row r="6491" hidden="1" x14ac:dyDescent="0.25"/>
    <row r="6492" hidden="1" x14ac:dyDescent="0.25"/>
    <row r="6493" hidden="1" x14ac:dyDescent="0.25"/>
    <row r="6494" hidden="1" x14ac:dyDescent="0.25"/>
    <row r="6495" hidden="1" x14ac:dyDescent="0.25"/>
    <row r="6496" hidden="1" x14ac:dyDescent="0.25"/>
    <row r="6497" hidden="1" x14ac:dyDescent="0.25"/>
    <row r="6498" hidden="1" x14ac:dyDescent="0.25"/>
    <row r="6499" hidden="1" x14ac:dyDescent="0.25"/>
    <row r="6500" hidden="1" x14ac:dyDescent="0.25"/>
    <row r="6501" hidden="1" x14ac:dyDescent="0.25"/>
    <row r="6502" hidden="1" x14ac:dyDescent="0.25"/>
    <row r="6503" hidden="1" x14ac:dyDescent="0.25"/>
    <row r="6504" hidden="1" x14ac:dyDescent="0.25"/>
    <row r="6505" hidden="1" x14ac:dyDescent="0.25"/>
    <row r="6506" hidden="1" x14ac:dyDescent="0.25"/>
    <row r="6507" hidden="1" x14ac:dyDescent="0.25"/>
    <row r="6508" hidden="1" x14ac:dyDescent="0.25"/>
    <row r="6509" hidden="1" x14ac:dyDescent="0.25"/>
    <row r="6510" hidden="1" x14ac:dyDescent="0.25"/>
    <row r="6511" hidden="1" x14ac:dyDescent="0.25"/>
    <row r="6512" hidden="1" x14ac:dyDescent="0.25"/>
    <row r="6513" hidden="1" x14ac:dyDescent="0.25"/>
    <row r="6514" hidden="1" x14ac:dyDescent="0.25"/>
    <row r="6515" hidden="1" x14ac:dyDescent="0.25"/>
    <row r="6516" hidden="1" x14ac:dyDescent="0.25"/>
    <row r="6517" hidden="1" x14ac:dyDescent="0.25"/>
    <row r="6518" hidden="1" x14ac:dyDescent="0.25"/>
    <row r="6519" hidden="1" x14ac:dyDescent="0.25"/>
    <row r="6520" hidden="1" x14ac:dyDescent="0.25"/>
    <row r="6521" hidden="1" x14ac:dyDescent="0.25"/>
    <row r="6522" hidden="1" x14ac:dyDescent="0.25"/>
    <row r="6523" hidden="1" x14ac:dyDescent="0.25"/>
    <row r="6524" hidden="1" x14ac:dyDescent="0.25"/>
    <row r="6525" hidden="1" x14ac:dyDescent="0.25"/>
    <row r="6526" hidden="1" x14ac:dyDescent="0.25"/>
    <row r="6527" hidden="1" x14ac:dyDescent="0.25"/>
    <row r="6528" hidden="1" x14ac:dyDescent="0.25"/>
    <row r="6529" hidden="1" x14ac:dyDescent="0.25"/>
    <row r="6530" hidden="1" x14ac:dyDescent="0.25"/>
    <row r="6531" hidden="1" x14ac:dyDescent="0.25"/>
    <row r="6532" hidden="1" x14ac:dyDescent="0.25"/>
    <row r="6533" hidden="1" x14ac:dyDescent="0.25"/>
    <row r="6534" hidden="1" x14ac:dyDescent="0.25"/>
    <row r="6535" hidden="1" x14ac:dyDescent="0.25"/>
    <row r="6536" hidden="1" x14ac:dyDescent="0.25"/>
    <row r="6537" hidden="1" x14ac:dyDescent="0.25"/>
    <row r="6538" hidden="1" x14ac:dyDescent="0.25"/>
    <row r="6539" hidden="1" x14ac:dyDescent="0.25"/>
    <row r="6540" hidden="1" x14ac:dyDescent="0.25"/>
    <row r="6541" hidden="1" x14ac:dyDescent="0.25"/>
    <row r="6542" hidden="1" x14ac:dyDescent="0.25"/>
    <row r="6543" hidden="1" x14ac:dyDescent="0.25"/>
    <row r="6544" hidden="1" x14ac:dyDescent="0.25"/>
    <row r="6545" hidden="1" x14ac:dyDescent="0.25"/>
    <row r="6546" hidden="1" x14ac:dyDescent="0.25"/>
    <row r="6547" hidden="1" x14ac:dyDescent="0.25"/>
    <row r="6548" hidden="1" x14ac:dyDescent="0.25"/>
    <row r="6549" hidden="1" x14ac:dyDescent="0.25"/>
    <row r="6550" hidden="1" x14ac:dyDescent="0.25"/>
    <row r="6551" hidden="1" x14ac:dyDescent="0.25"/>
    <row r="6552" hidden="1" x14ac:dyDescent="0.25"/>
    <row r="6553" hidden="1" x14ac:dyDescent="0.25"/>
    <row r="6554" hidden="1" x14ac:dyDescent="0.25"/>
    <row r="6555" hidden="1" x14ac:dyDescent="0.25"/>
    <row r="6556" hidden="1" x14ac:dyDescent="0.25"/>
    <row r="6557" hidden="1" x14ac:dyDescent="0.25"/>
    <row r="6558" hidden="1" x14ac:dyDescent="0.25"/>
    <row r="6559" hidden="1" x14ac:dyDescent="0.25"/>
    <row r="6560" hidden="1" x14ac:dyDescent="0.25"/>
    <row r="6561" hidden="1" x14ac:dyDescent="0.25"/>
    <row r="6562" hidden="1" x14ac:dyDescent="0.25"/>
    <row r="6563" hidden="1" x14ac:dyDescent="0.25"/>
    <row r="6564" hidden="1" x14ac:dyDescent="0.25"/>
    <row r="6565" hidden="1" x14ac:dyDescent="0.25"/>
    <row r="6566" hidden="1" x14ac:dyDescent="0.25"/>
    <row r="6567" hidden="1" x14ac:dyDescent="0.25"/>
    <row r="6568" hidden="1" x14ac:dyDescent="0.25"/>
    <row r="6569" hidden="1" x14ac:dyDescent="0.25"/>
    <row r="6570" hidden="1" x14ac:dyDescent="0.25"/>
    <row r="6571" hidden="1" x14ac:dyDescent="0.25"/>
    <row r="6572" hidden="1" x14ac:dyDescent="0.25"/>
    <row r="6573" hidden="1" x14ac:dyDescent="0.25"/>
    <row r="6574" hidden="1" x14ac:dyDescent="0.25"/>
    <row r="6575" hidden="1" x14ac:dyDescent="0.25"/>
    <row r="6576" hidden="1" x14ac:dyDescent="0.25"/>
    <row r="6577" hidden="1" x14ac:dyDescent="0.25"/>
    <row r="6578" hidden="1" x14ac:dyDescent="0.25"/>
    <row r="6579" hidden="1" x14ac:dyDescent="0.25"/>
    <row r="6580" hidden="1" x14ac:dyDescent="0.25"/>
    <row r="6581" hidden="1" x14ac:dyDescent="0.25"/>
    <row r="6582" hidden="1" x14ac:dyDescent="0.25"/>
    <row r="6583" hidden="1" x14ac:dyDescent="0.25"/>
    <row r="6584" hidden="1" x14ac:dyDescent="0.25"/>
    <row r="6585" hidden="1" x14ac:dyDescent="0.25"/>
    <row r="6586" hidden="1" x14ac:dyDescent="0.25"/>
    <row r="6587" hidden="1" x14ac:dyDescent="0.25"/>
    <row r="6588" hidden="1" x14ac:dyDescent="0.25"/>
    <row r="6589" hidden="1" x14ac:dyDescent="0.25"/>
    <row r="6590" hidden="1" x14ac:dyDescent="0.25"/>
    <row r="6591" hidden="1" x14ac:dyDescent="0.25"/>
    <row r="6592" hidden="1" x14ac:dyDescent="0.25"/>
    <row r="6593" hidden="1" x14ac:dyDescent="0.25"/>
    <row r="6594" hidden="1" x14ac:dyDescent="0.25"/>
    <row r="6595" hidden="1" x14ac:dyDescent="0.25"/>
    <row r="6596" hidden="1" x14ac:dyDescent="0.25"/>
    <row r="6597" hidden="1" x14ac:dyDescent="0.25"/>
    <row r="6598" hidden="1" x14ac:dyDescent="0.25"/>
    <row r="6599" hidden="1" x14ac:dyDescent="0.25"/>
    <row r="6600" hidden="1" x14ac:dyDescent="0.25"/>
    <row r="6601" hidden="1" x14ac:dyDescent="0.25"/>
    <row r="6602" hidden="1" x14ac:dyDescent="0.25"/>
    <row r="6603" hidden="1" x14ac:dyDescent="0.25"/>
    <row r="6604" hidden="1" x14ac:dyDescent="0.25"/>
    <row r="6605" hidden="1" x14ac:dyDescent="0.25"/>
    <row r="6606" hidden="1" x14ac:dyDescent="0.25"/>
    <row r="6607" hidden="1" x14ac:dyDescent="0.25"/>
    <row r="6608" hidden="1" x14ac:dyDescent="0.25"/>
    <row r="6609" hidden="1" x14ac:dyDescent="0.25"/>
    <row r="6610" hidden="1" x14ac:dyDescent="0.25"/>
    <row r="6611" hidden="1" x14ac:dyDescent="0.25"/>
    <row r="6612" hidden="1" x14ac:dyDescent="0.25"/>
    <row r="6613" hidden="1" x14ac:dyDescent="0.25"/>
    <row r="6614" hidden="1" x14ac:dyDescent="0.25"/>
    <row r="6615" hidden="1" x14ac:dyDescent="0.25"/>
    <row r="6616" hidden="1" x14ac:dyDescent="0.25"/>
    <row r="6617" hidden="1" x14ac:dyDescent="0.25"/>
    <row r="6618" hidden="1" x14ac:dyDescent="0.25"/>
    <row r="6619" hidden="1" x14ac:dyDescent="0.25"/>
    <row r="6620" hidden="1" x14ac:dyDescent="0.25"/>
    <row r="6621" hidden="1" x14ac:dyDescent="0.25"/>
    <row r="6622" hidden="1" x14ac:dyDescent="0.25"/>
    <row r="6623" hidden="1" x14ac:dyDescent="0.25"/>
    <row r="6624" hidden="1" x14ac:dyDescent="0.25"/>
    <row r="6625" hidden="1" x14ac:dyDescent="0.25"/>
    <row r="6626" hidden="1" x14ac:dyDescent="0.25"/>
    <row r="6627" hidden="1" x14ac:dyDescent="0.25"/>
    <row r="6628" hidden="1" x14ac:dyDescent="0.25"/>
    <row r="6629" hidden="1" x14ac:dyDescent="0.25"/>
    <row r="6630" hidden="1" x14ac:dyDescent="0.25"/>
    <row r="6631" hidden="1" x14ac:dyDescent="0.25"/>
    <row r="6632" hidden="1" x14ac:dyDescent="0.25"/>
    <row r="6633" hidden="1" x14ac:dyDescent="0.25"/>
    <row r="6634" hidden="1" x14ac:dyDescent="0.25"/>
    <row r="6635" hidden="1" x14ac:dyDescent="0.25"/>
    <row r="6636" hidden="1" x14ac:dyDescent="0.25"/>
    <row r="6637" hidden="1" x14ac:dyDescent="0.25"/>
    <row r="6638" hidden="1" x14ac:dyDescent="0.25"/>
    <row r="6639" hidden="1" x14ac:dyDescent="0.25"/>
    <row r="6640" hidden="1" x14ac:dyDescent="0.25"/>
    <row r="6641" hidden="1" x14ac:dyDescent="0.25"/>
    <row r="6642" hidden="1" x14ac:dyDescent="0.25"/>
    <row r="6643" hidden="1" x14ac:dyDescent="0.25"/>
    <row r="6644" hidden="1" x14ac:dyDescent="0.25"/>
    <row r="6645" hidden="1" x14ac:dyDescent="0.25"/>
    <row r="6646" hidden="1" x14ac:dyDescent="0.25"/>
    <row r="6647" hidden="1" x14ac:dyDescent="0.25"/>
    <row r="6648" hidden="1" x14ac:dyDescent="0.25"/>
    <row r="6649" hidden="1" x14ac:dyDescent="0.25"/>
    <row r="6650" hidden="1" x14ac:dyDescent="0.25"/>
    <row r="6651" hidden="1" x14ac:dyDescent="0.25"/>
    <row r="6652" hidden="1" x14ac:dyDescent="0.25"/>
    <row r="6653" hidden="1" x14ac:dyDescent="0.25"/>
    <row r="6654" hidden="1" x14ac:dyDescent="0.25"/>
    <row r="6655" hidden="1" x14ac:dyDescent="0.25"/>
    <row r="6656" hidden="1" x14ac:dyDescent="0.25"/>
    <row r="6657" hidden="1" x14ac:dyDescent="0.25"/>
    <row r="6658" hidden="1" x14ac:dyDescent="0.25"/>
    <row r="6659" hidden="1" x14ac:dyDescent="0.25"/>
    <row r="6660" hidden="1" x14ac:dyDescent="0.25"/>
    <row r="6661" hidden="1" x14ac:dyDescent="0.25"/>
    <row r="6662" hidden="1" x14ac:dyDescent="0.25"/>
    <row r="6663" hidden="1" x14ac:dyDescent="0.25"/>
    <row r="6664" hidden="1" x14ac:dyDescent="0.25"/>
    <row r="6665" hidden="1" x14ac:dyDescent="0.25"/>
    <row r="6666" hidden="1" x14ac:dyDescent="0.25"/>
    <row r="6667" hidden="1" x14ac:dyDescent="0.25"/>
    <row r="6668" hidden="1" x14ac:dyDescent="0.25"/>
    <row r="6669" hidden="1" x14ac:dyDescent="0.25"/>
    <row r="6670" hidden="1" x14ac:dyDescent="0.25"/>
    <row r="6671" hidden="1" x14ac:dyDescent="0.25"/>
    <row r="6672" hidden="1" x14ac:dyDescent="0.25"/>
    <row r="6673" hidden="1" x14ac:dyDescent="0.25"/>
    <row r="6674" hidden="1" x14ac:dyDescent="0.25"/>
    <row r="6675" hidden="1" x14ac:dyDescent="0.25"/>
    <row r="6676" hidden="1" x14ac:dyDescent="0.25"/>
    <row r="6677" hidden="1" x14ac:dyDescent="0.25"/>
    <row r="6678" hidden="1" x14ac:dyDescent="0.25"/>
    <row r="6679" hidden="1" x14ac:dyDescent="0.25"/>
    <row r="6680" hidden="1" x14ac:dyDescent="0.25"/>
    <row r="6681" hidden="1" x14ac:dyDescent="0.25"/>
    <row r="6682" hidden="1" x14ac:dyDescent="0.25"/>
    <row r="6683" hidden="1" x14ac:dyDescent="0.25"/>
    <row r="6684" hidden="1" x14ac:dyDescent="0.25"/>
    <row r="6685" hidden="1" x14ac:dyDescent="0.25"/>
    <row r="6686" hidden="1" x14ac:dyDescent="0.25"/>
    <row r="6687" hidden="1" x14ac:dyDescent="0.25"/>
    <row r="6688" hidden="1" x14ac:dyDescent="0.25"/>
    <row r="6689" hidden="1" x14ac:dyDescent="0.25"/>
    <row r="6690" hidden="1" x14ac:dyDescent="0.25"/>
    <row r="6691" hidden="1" x14ac:dyDescent="0.25"/>
    <row r="6692" hidden="1" x14ac:dyDescent="0.25"/>
    <row r="6693" hidden="1" x14ac:dyDescent="0.25"/>
    <row r="6694" hidden="1" x14ac:dyDescent="0.25"/>
    <row r="6695" hidden="1" x14ac:dyDescent="0.25"/>
    <row r="6696" hidden="1" x14ac:dyDescent="0.25"/>
    <row r="6697" hidden="1" x14ac:dyDescent="0.25"/>
    <row r="6698" hidden="1" x14ac:dyDescent="0.25"/>
    <row r="6699" hidden="1" x14ac:dyDescent="0.25"/>
    <row r="6700" hidden="1" x14ac:dyDescent="0.25"/>
    <row r="6701" hidden="1" x14ac:dyDescent="0.25"/>
    <row r="6702" hidden="1" x14ac:dyDescent="0.25"/>
    <row r="6703" hidden="1" x14ac:dyDescent="0.25"/>
    <row r="6704" hidden="1" x14ac:dyDescent="0.25"/>
    <row r="6705" hidden="1" x14ac:dyDescent="0.25"/>
    <row r="6706" hidden="1" x14ac:dyDescent="0.25"/>
    <row r="6707" hidden="1" x14ac:dyDescent="0.25"/>
    <row r="6708" hidden="1" x14ac:dyDescent="0.25"/>
    <row r="6709" hidden="1" x14ac:dyDescent="0.25"/>
    <row r="6710" hidden="1" x14ac:dyDescent="0.25"/>
    <row r="6711" hidden="1" x14ac:dyDescent="0.25"/>
    <row r="6712" hidden="1" x14ac:dyDescent="0.25"/>
    <row r="6713" hidden="1" x14ac:dyDescent="0.25"/>
    <row r="6714" hidden="1" x14ac:dyDescent="0.25"/>
    <row r="6715" hidden="1" x14ac:dyDescent="0.25"/>
    <row r="6716" hidden="1" x14ac:dyDescent="0.25"/>
    <row r="6717" hidden="1" x14ac:dyDescent="0.25"/>
    <row r="6718" hidden="1" x14ac:dyDescent="0.25"/>
    <row r="6719" hidden="1" x14ac:dyDescent="0.25"/>
    <row r="6720" hidden="1" x14ac:dyDescent="0.25"/>
    <row r="6721" hidden="1" x14ac:dyDescent="0.25"/>
    <row r="6722" hidden="1" x14ac:dyDescent="0.25"/>
    <row r="6723" hidden="1" x14ac:dyDescent="0.25"/>
    <row r="6724" hidden="1" x14ac:dyDescent="0.25"/>
    <row r="6725" hidden="1" x14ac:dyDescent="0.25"/>
    <row r="6726" hidden="1" x14ac:dyDescent="0.25"/>
    <row r="6727" hidden="1" x14ac:dyDescent="0.25"/>
    <row r="6728" hidden="1" x14ac:dyDescent="0.25"/>
    <row r="6729" hidden="1" x14ac:dyDescent="0.25"/>
    <row r="6730" hidden="1" x14ac:dyDescent="0.25"/>
    <row r="6731" hidden="1" x14ac:dyDescent="0.25"/>
    <row r="6732" hidden="1" x14ac:dyDescent="0.25"/>
    <row r="6733" hidden="1" x14ac:dyDescent="0.25"/>
    <row r="6734" hidden="1" x14ac:dyDescent="0.25"/>
    <row r="6735" hidden="1" x14ac:dyDescent="0.25"/>
    <row r="6736" hidden="1" x14ac:dyDescent="0.25"/>
    <row r="6737" hidden="1" x14ac:dyDescent="0.25"/>
    <row r="6738" hidden="1" x14ac:dyDescent="0.25"/>
    <row r="6739" hidden="1" x14ac:dyDescent="0.25"/>
    <row r="6740" hidden="1" x14ac:dyDescent="0.25"/>
    <row r="6741" hidden="1" x14ac:dyDescent="0.25"/>
    <row r="6742" hidden="1" x14ac:dyDescent="0.25"/>
    <row r="6743" hidden="1" x14ac:dyDescent="0.25"/>
    <row r="6744" hidden="1" x14ac:dyDescent="0.25"/>
    <row r="6745" hidden="1" x14ac:dyDescent="0.25"/>
    <row r="6746" hidden="1" x14ac:dyDescent="0.25"/>
    <row r="6747" hidden="1" x14ac:dyDescent="0.25"/>
    <row r="6748" hidden="1" x14ac:dyDescent="0.25"/>
    <row r="6749" hidden="1" x14ac:dyDescent="0.25"/>
    <row r="6750" hidden="1" x14ac:dyDescent="0.25"/>
    <row r="6751" hidden="1" x14ac:dyDescent="0.25"/>
    <row r="6752" hidden="1" x14ac:dyDescent="0.25"/>
    <row r="6753" hidden="1" x14ac:dyDescent="0.25"/>
    <row r="6754" hidden="1" x14ac:dyDescent="0.25"/>
    <row r="6755" hidden="1" x14ac:dyDescent="0.25"/>
    <row r="6756" hidden="1" x14ac:dyDescent="0.25"/>
    <row r="6757" hidden="1" x14ac:dyDescent="0.25"/>
    <row r="6758" hidden="1" x14ac:dyDescent="0.25"/>
    <row r="6759" hidden="1" x14ac:dyDescent="0.25"/>
    <row r="6760" hidden="1" x14ac:dyDescent="0.25"/>
    <row r="6761" hidden="1" x14ac:dyDescent="0.25"/>
    <row r="6762" hidden="1" x14ac:dyDescent="0.25"/>
    <row r="6763" hidden="1" x14ac:dyDescent="0.25"/>
    <row r="6764" hidden="1" x14ac:dyDescent="0.25"/>
    <row r="6765" hidden="1" x14ac:dyDescent="0.25"/>
    <row r="6766" hidden="1" x14ac:dyDescent="0.25"/>
    <row r="6767" hidden="1" x14ac:dyDescent="0.25"/>
    <row r="6768" hidden="1" x14ac:dyDescent="0.25"/>
    <row r="6769" hidden="1" x14ac:dyDescent="0.25"/>
    <row r="6770" hidden="1" x14ac:dyDescent="0.25"/>
    <row r="6771" hidden="1" x14ac:dyDescent="0.25"/>
    <row r="6772" hidden="1" x14ac:dyDescent="0.25"/>
    <row r="6773" hidden="1" x14ac:dyDescent="0.25"/>
    <row r="6774" hidden="1" x14ac:dyDescent="0.25"/>
    <row r="6775" hidden="1" x14ac:dyDescent="0.25"/>
    <row r="6776" hidden="1" x14ac:dyDescent="0.25"/>
    <row r="6777" hidden="1" x14ac:dyDescent="0.25"/>
    <row r="6778" hidden="1" x14ac:dyDescent="0.25"/>
    <row r="6779" hidden="1" x14ac:dyDescent="0.25"/>
    <row r="6780" hidden="1" x14ac:dyDescent="0.25"/>
    <row r="6781" hidden="1" x14ac:dyDescent="0.25"/>
    <row r="6782" hidden="1" x14ac:dyDescent="0.25"/>
    <row r="6783" hidden="1" x14ac:dyDescent="0.25"/>
    <row r="6784" hidden="1" x14ac:dyDescent="0.25"/>
    <row r="6785" hidden="1" x14ac:dyDescent="0.25"/>
    <row r="6786" hidden="1" x14ac:dyDescent="0.25"/>
    <row r="6787" hidden="1" x14ac:dyDescent="0.25"/>
    <row r="6788" hidden="1" x14ac:dyDescent="0.25"/>
    <row r="6789" hidden="1" x14ac:dyDescent="0.25"/>
    <row r="6790" hidden="1" x14ac:dyDescent="0.25"/>
    <row r="6791" hidden="1" x14ac:dyDescent="0.25"/>
    <row r="6792" hidden="1" x14ac:dyDescent="0.25"/>
    <row r="6793" hidden="1" x14ac:dyDescent="0.25"/>
    <row r="6794" hidden="1" x14ac:dyDescent="0.25"/>
    <row r="6795" hidden="1" x14ac:dyDescent="0.25"/>
    <row r="6796" hidden="1" x14ac:dyDescent="0.25"/>
    <row r="6797" hidden="1" x14ac:dyDescent="0.25"/>
    <row r="6798" hidden="1" x14ac:dyDescent="0.25"/>
    <row r="6799" hidden="1" x14ac:dyDescent="0.25"/>
    <row r="6800" hidden="1" x14ac:dyDescent="0.25"/>
    <row r="6801" hidden="1" x14ac:dyDescent="0.25"/>
    <row r="6802" hidden="1" x14ac:dyDescent="0.25"/>
    <row r="6803" hidden="1" x14ac:dyDescent="0.25"/>
    <row r="6804" hidden="1" x14ac:dyDescent="0.25"/>
    <row r="6805" hidden="1" x14ac:dyDescent="0.25"/>
    <row r="6806" hidden="1" x14ac:dyDescent="0.25"/>
    <row r="6807" hidden="1" x14ac:dyDescent="0.25"/>
    <row r="6808" hidden="1" x14ac:dyDescent="0.25"/>
    <row r="6809" hidden="1" x14ac:dyDescent="0.25"/>
    <row r="6810" hidden="1" x14ac:dyDescent="0.25"/>
    <row r="6811" hidden="1" x14ac:dyDescent="0.25"/>
    <row r="6812" hidden="1" x14ac:dyDescent="0.25"/>
    <row r="6813" hidden="1" x14ac:dyDescent="0.25"/>
    <row r="6814" hidden="1" x14ac:dyDescent="0.25"/>
    <row r="6815" hidden="1" x14ac:dyDescent="0.25"/>
    <row r="6816" hidden="1" x14ac:dyDescent="0.25"/>
    <row r="6817" hidden="1" x14ac:dyDescent="0.25"/>
    <row r="6818" hidden="1" x14ac:dyDescent="0.25"/>
    <row r="6819" hidden="1" x14ac:dyDescent="0.25"/>
    <row r="6820" hidden="1" x14ac:dyDescent="0.25"/>
    <row r="6821" hidden="1" x14ac:dyDescent="0.25"/>
    <row r="6822" hidden="1" x14ac:dyDescent="0.25"/>
    <row r="6823" hidden="1" x14ac:dyDescent="0.25"/>
    <row r="6824" hidden="1" x14ac:dyDescent="0.25"/>
    <row r="6825" hidden="1" x14ac:dyDescent="0.25"/>
    <row r="6826" hidden="1" x14ac:dyDescent="0.25"/>
    <row r="6827" hidden="1" x14ac:dyDescent="0.25"/>
    <row r="6828" hidden="1" x14ac:dyDescent="0.25"/>
    <row r="6829" hidden="1" x14ac:dyDescent="0.25"/>
    <row r="6830" hidden="1" x14ac:dyDescent="0.25"/>
    <row r="6831" hidden="1" x14ac:dyDescent="0.25"/>
    <row r="6832" hidden="1" x14ac:dyDescent="0.25"/>
    <row r="6833" hidden="1" x14ac:dyDescent="0.25"/>
    <row r="6834" hidden="1" x14ac:dyDescent="0.25"/>
    <row r="6835" hidden="1" x14ac:dyDescent="0.25"/>
    <row r="6836" hidden="1" x14ac:dyDescent="0.25"/>
    <row r="6837" hidden="1" x14ac:dyDescent="0.25"/>
    <row r="6838" hidden="1" x14ac:dyDescent="0.25"/>
    <row r="6839" hidden="1" x14ac:dyDescent="0.25"/>
    <row r="6840" hidden="1" x14ac:dyDescent="0.25"/>
    <row r="6841" hidden="1" x14ac:dyDescent="0.25"/>
    <row r="6842" hidden="1" x14ac:dyDescent="0.25"/>
    <row r="6843" hidden="1" x14ac:dyDescent="0.25"/>
    <row r="6844" hidden="1" x14ac:dyDescent="0.25"/>
    <row r="6845" hidden="1" x14ac:dyDescent="0.25"/>
    <row r="6846" hidden="1" x14ac:dyDescent="0.25"/>
    <row r="6847" hidden="1" x14ac:dyDescent="0.25"/>
    <row r="6848" hidden="1" x14ac:dyDescent="0.25"/>
    <row r="6849" hidden="1" x14ac:dyDescent="0.25"/>
    <row r="6850" hidden="1" x14ac:dyDescent="0.25"/>
    <row r="6851" hidden="1" x14ac:dyDescent="0.25"/>
    <row r="6852" hidden="1" x14ac:dyDescent="0.25"/>
    <row r="6853" hidden="1" x14ac:dyDescent="0.25"/>
    <row r="6854" hidden="1" x14ac:dyDescent="0.25"/>
    <row r="6855" hidden="1" x14ac:dyDescent="0.25"/>
    <row r="6856" hidden="1" x14ac:dyDescent="0.25"/>
    <row r="6857" hidden="1" x14ac:dyDescent="0.25"/>
    <row r="6858" hidden="1" x14ac:dyDescent="0.25"/>
    <row r="6859" hidden="1" x14ac:dyDescent="0.25"/>
    <row r="6860" hidden="1" x14ac:dyDescent="0.25"/>
    <row r="6861" hidden="1" x14ac:dyDescent="0.25"/>
    <row r="6862" hidden="1" x14ac:dyDescent="0.25"/>
    <row r="6863" hidden="1" x14ac:dyDescent="0.25"/>
    <row r="6864" hidden="1" x14ac:dyDescent="0.25"/>
    <row r="6865" hidden="1" x14ac:dyDescent="0.25"/>
    <row r="6866" hidden="1" x14ac:dyDescent="0.25"/>
    <row r="6867" hidden="1" x14ac:dyDescent="0.25"/>
    <row r="6868" hidden="1" x14ac:dyDescent="0.25"/>
    <row r="6869" hidden="1" x14ac:dyDescent="0.25"/>
    <row r="6870" hidden="1" x14ac:dyDescent="0.25"/>
    <row r="6871" hidden="1" x14ac:dyDescent="0.25"/>
    <row r="6872" hidden="1" x14ac:dyDescent="0.25"/>
    <row r="6873" hidden="1" x14ac:dyDescent="0.25"/>
    <row r="6874" hidden="1" x14ac:dyDescent="0.25"/>
    <row r="6875" hidden="1" x14ac:dyDescent="0.25"/>
    <row r="6876" hidden="1" x14ac:dyDescent="0.25"/>
    <row r="6877" hidden="1" x14ac:dyDescent="0.25"/>
    <row r="6878" hidden="1" x14ac:dyDescent="0.25"/>
    <row r="6879" hidden="1" x14ac:dyDescent="0.25"/>
    <row r="6880" hidden="1" x14ac:dyDescent="0.25"/>
    <row r="6881" hidden="1" x14ac:dyDescent="0.25"/>
    <row r="6882" hidden="1" x14ac:dyDescent="0.25"/>
    <row r="6883" hidden="1" x14ac:dyDescent="0.25"/>
    <row r="6884" hidden="1" x14ac:dyDescent="0.25"/>
    <row r="6885" hidden="1" x14ac:dyDescent="0.25"/>
    <row r="6886" hidden="1" x14ac:dyDescent="0.25"/>
    <row r="6887" hidden="1" x14ac:dyDescent="0.25"/>
    <row r="6888" hidden="1" x14ac:dyDescent="0.25"/>
    <row r="6889" hidden="1" x14ac:dyDescent="0.25"/>
    <row r="6890" hidden="1" x14ac:dyDescent="0.25"/>
    <row r="6891" hidden="1" x14ac:dyDescent="0.25"/>
    <row r="6892" hidden="1" x14ac:dyDescent="0.25"/>
    <row r="6893" hidden="1" x14ac:dyDescent="0.25"/>
    <row r="6894" hidden="1" x14ac:dyDescent="0.25"/>
    <row r="6895" hidden="1" x14ac:dyDescent="0.25"/>
    <row r="6896" hidden="1" x14ac:dyDescent="0.25"/>
    <row r="6897" hidden="1" x14ac:dyDescent="0.25"/>
    <row r="6898" hidden="1" x14ac:dyDescent="0.25"/>
    <row r="6899" hidden="1" x14ac:dyDescent="0.25"/>
    <row r="6900" hidden="1" x14ac:dyDescent="0.25"/>
    <row r="6901" hidden="1" x14ac:dyDescent="0.25"/>
    <row r="6902" hidden="1" x14ac:dyDescent="0.25"/>
    <row r="6903" hidden="1" x14ac:dyDescent="0.25"/>
    <row r="6904" hidden="1" x14ac:dyDescent="0.25"/>
    <row r="6905" hidden="1" x14ac:dyDescent="0.25"/>
    <row r="6906" hidden="1" x14ac:dyDescent="0.25"/>
    <row r="6907" hidden="1" x14ac:dyDescent="0.25"/>
    <row r="6908" hidden="1" x14ac:dyDescent="0.25"/>
    <row r="6909" hidden="1" x14ac:dyDescent="0.25"/>
    <row r="6910" hidden="1" x14ac:dyDescent="0.25"/>
    <row r="6911" hidden="1" x14ac:dyDescent="0.25"/>
    <row r="6912" hidden="1" x14ac:dyDescent="0.25"/>
    <row r="6913" hidden="1" x14ac:dyDescent="0.25"/>
    <row r="6914" hidden="1" x14ac:dyDescent="0.25"/>
    <row r="6915" hidden="1" x14ac:dyDescent="0.25"/>
    <row r="6916" hidden="1" x14ac:dyDescent="0.25"/>
    <row r="6917" hidden="1" x14ac:dyDescent="0.25"/>
    <row r="6918" hidden="1" x14ac:dyDescent="0.25"/>
    <row r="6919" hidden="1" x14ac:dyDescent="0.25"/>
    <row r="6920" hidden="1" x14ac:dyDescent="0.25"/>
    <row r="6921" hidden="1" x14ac:dyDescent="0.25"/>
    <row r="6922" hidden="1" x14ac:dyDescent="0.25"/>
    <row r="6923" hidden="1" x14ac:dyDescent="0.25"/>
    <row r="6924" hidden="1" x14ac:dyDescent="0.25"/>
    <row r="6925" hidden="1" x14ac:dyDescent="0.25"/>
    <row r="6926" hidden="1" x14ac:dyDescent="0.25"/>
    <row r="6927" hidden="1" x14ac:dyDescent="0.25"/>
    <row r="6928" hidden="1" x14ac:dyDescent="0.25"/>
    <row r="6929" hidden="1" x14ac:dyDescent="0.25"/>
    <row r="6930" hidden="1" x14ac:dyDescent="0.25"/>
    <row r="6931" hidden="1" x14ac:dyDescent="0.25"/>
    <row r="6932" hidden="1" x14ac:dyDescent="0.25"/>
    <row r="6933" hidden="1" x14ac:dyDescent="0.25"/>
    <row r="6934" hidden="1" x14ac:dyDescent="0.25"/>
    <row r="6935" hidden="1" x14ac:dyDescent="0.25"/>
    <row r="6936" hidden="1" x14ac:dyDescent="0.25"/>
    <row r="6937" hidden="1" x14ac:dyDescent="0.25"/>
    <row r="6938" hidden="1" x14ac:dyDescent="0.25"/>
    <row r="6939" hidden="1" x14ac:dyDescent="0.25"/>
    <row r="6940" hidden="1" x14ac:dyDescent="0.25"/>
    <row r="6941" hidden="1" x14ac:dyDescent="0.25"/>
    <row r="6942" hidden="1" x14ac:dyDescent="0.25"/>
    <row r="6943" hidden="1" x14ac:dyDescent="0.25"/>
    <row r="6944" hidden="1" x14ac:dyDescent="0.25"/>
    <row r="6945" hidden="1" x14ac:dyDescent="0.25"/>
    <row r="6946" hidden="1" x14ac:dyDescent="0.25"/>
    <row r="6947" hidden="1" x14ac:dyDescent="0.25"/>
    <row r="6948" hidden="1" x14ac:dyDescent="0.25"/>
    <row r="6949" hidden="1" x14ac:dyDescent="0.25"/>
    <row r="6950" hidden="1" x14ac:dyDescent="0.25"/>
    <row r="6951" hidden="1" x14ac:dyDescent="0.25"/>
    <row r="6952" hidden="1" x14ac:dyDescent="0.25"/>
    <row r="6953" hidden="1" x14ac:dyDescent="0.25"/>
    <row r="6954" hidden="1" x14ac:dyDescent="0.25"/>
    <row r="6955" hidden="1" x14ac:dyDescent="0.25"/>
    <row r="6956" hidden="1" x14ac:dyDescent="0.25"/>
    <row r="6957" hidden="1" x14ac:dyDescent="0.25"/>
    <row r="6958" hidden="1" x14ac:dyDescent="0.25"/>
    <row r="6959" hidden="1" x14ac:dyDescent="0.25"/>
    <row r="6960" hidden="1" x14ac:dyDescent="0.25"/>
    <row r="6961" hidden="1" x14ac:dyDescent="0.25"/>
    <row r="6962" hidden="1" x14ac:dyDescent="0.25"/>
    <row r="6963" hidden="1" x14ac:dyDescent="0.25"/>
    <row r="6964" hidden="1" x14ac:dyDescent="0.25"/>
    <row r="6965" hidden="1" x14ac:dyDescent="0.25"/>
    <row r="6966" hidden="1" x14ac:dyDescent="0.25"/>
    <row r="6967" hidden="1" x14ac:dyDescent="0.25"/>
    <row r="6968" hidden="1" x14ac:dyDescent="0.25"/>
    <row r="6969" hidden="1" x14ac:dyDescent="0.25"/>
    <row r="6970" hidden="1" x14ac:dyDescent="0.25"/>
    <row r="6971" hidden="1" x14ac:dyDescent="0.25"/>
    <row r="6972" hidden="1" x14ac:dyDescent="0.25"/>
    <row r="6973" hidden="1" x14ac:dyDescent="0.25"/>
    <row r="6974" hidden="1" x14ac:dyDescent="0.25"/>
    <row r="6975" hidden="1" x14ac:dyDescent="0.25"/>
    <row r="6976" hidden="1" x14ac:dyDescent="0.25"/>
    <row r="6977" hidden="1" x14ac:dyDescent="0.25"/>
    <row r="6978" hidden="1" x14ac:dyDescent="0.25"/>
    <row r="6979" hidden="1" x14ac:dyDescent="0.25"/>
    <row r="6980" hidden="1" x14ac:dyDescent="0.25"/>
    <row r="6981" hidden="1" x14ac:dyDescent="0.25"/>
    <row r="6982" hidden="1" x14ac:dyDescent="0.25"/>
    <row r="6983" hidden="1" x14ac:dyDescent="0.25"/>
    <row r="6984" hidden="1" x14ac:dyDescent="0.25"/>
    <row r="6985" hidden="1" x14ac:dyDescent="0.25"/>
    <row r="6986" hidden="1" x14ac:dyDescent="0.25"/>
    <row r="6987" hidden="1" x14ac:dyDescent="0.25"/>
    <row r="6988" hidden="1" x14ac:dyDescent="0.25"/>
    <row r="6989" hidden="1" x14ac:dyDescent="0.25"/>
    <row r="6990" hidden="1" x14ac:dyDescent="0.25"/>
    <row r="6991" hidden="1" x14ac:dyDescent="0.25"/>
    <row r="6992" hidden="1" x14ac:dyDescent="0.25"/>
    <row r="6993" hidden="1" x14ac:dyDescent="0.25"/>
    <row r="6994" hidden="1" x14ac:dyDescent="0.25"/>
    <row r="6995" hidden="1" x14ac:dyDescent="0.25"/>
    <row r="6996" hidden="1" x14ac:dyDescent="0.25"/>
    <row r="6997" hidden="1" x14ac:dyDescent="0.25"/>
    <row r="6998" hidden="1" x14ac:dyDescent="0.25"/>
    <row r="6999" hidden="1" x14ac:dyDescent="0.25"/>
    <row r="7000" hidden="1" x14ac:dyDescent="0.25"/>
    <row r="7001" hidden="1" x14ac:dyDescent="0.25"/>
    <row r="7002" hidden="1" x14ac:dyDescent="0.25"/>
    <row r="7003" hidden="1" x14ac:dyDescent="0.25"/>
    <row r="7004" hidden="1" x14ac:dyDescent="0.25"/>
    <row r="7005" hidden="1" x14ac:dyDescent="0.25"/>
    <row r="7006" hidden="1" x14ac:dyDescent="0.25"/>
    <row r="7007" hidden="1" x14ac:dyDescent="0.25"/>
    <row r="7008" hidden="1" x14ac:dyDescent="0.25"/>
    <row r="7009" hidden="1" x14ac:dyDescent="0.25"/>
    <row r="7010" hidden="1" x14ac:dyDescent="0.25"/>
    <row r="7011" hidden="1" x14ac:dyDescent="0.25"/>
    <row r="7012" hidden="1" x14ac:dyDescent="0.25"/>
    <row r="7013" hidden="1" x14ac:dyDescent="0.25"/>
    <row r="7014" hidden="1" x14ac:dyDescent="0.25"/>
    <row r="7015" hidden="1" x14ac:dyDescent="0.25"/>
    <row r="7016" hidden="1" x14ac:dyDescent="0.25"/>
    <row r="7017" hidden="1" x14ac:dyDescent="0.25"/>
    <row r="7018" hidden="1" x14ac:dyDescent="0.25"/>
    <row r="7019" hidden="1" x14ac:dyDescent="0.25"/>
    <row r="7020" hidden="1" x14ac:dyDescent="0.25"/>
    <row r="7021" hidden="1" x14ac:dyDescent="0.25"/>
    <row r="7022" hidden="1" x14ac:dyDescent="0.25"/>
    <row r="7023" hidden="1" x14ac:dyDescent="0.25"/>
    <row r="7024" hidden="1" x14ac:dyDescent="0.25"/>
    <row r="7025" hidden="1" x14ac:dyDescent="0.25"/>
    <row r="7026" hidden="1" x14ac:dyDescent="0.25"/>
    <row r="7027" hidden="1" x14ac:dyDescent="0.25"/>
    <row r="7028" hidden="1" x14ac:dyDescent="0.25"/>
    <row r="7029" hidden="1" x14ac:dyDescent="0.25"/>
    <row r="7030" hidden="1" x14ac:dyDescent="0.25"/>
    <row r="7031" hidden="1" x14ac:dyDescent="0.25"/>
    <row r="7032" hidden="1" x14ac:dyDescent="0.25"/>
    <row r="7033" hidden="1" x14ac:dyDescent="0.25"/>
    <row r="7034" hidden="1" x14ac:dyDescent="0.25"/>
    <row r="7035" hidden="1" x14ac:dyDescent="0.25"/>
    <row r="7036" hidden="1" x14ac:dyDescent="0.25"/>
    <row r="7037" hidden="1" x14ac:dyDescent="0.25"/>
    <row r="7038" hidden="1" x14ac:dyDescent="0.25"/>
    <row r="7039" hidden="1" x14ac:dyDescent="0.25"/>
    <row r="7040" hidden="1" x14ac:dyDescent="0.25"/>
    <row r="7041" hidden="1" x14ac:dyDescent="0.25"/>
    <row r="7042" hidden="1" x14ac:dyDescent="0.25"/>
    <row r="7043" hidden="1" x14ac:dyDescent="0.25"/>
    <row r="7044" hidden="1" x14ac:dyDescent="0.25"/>
    <row r="7045" hidden="1" x14ac:dyDescent="0.25"/>
    <row r="7046" hidden="1" x14ac:dyDescent="0.25"/>
    <row r="7047" hidden="1" x14ac:dyDescent="0.25"/>
    <row r="7048" hidden="1" x14ac:dyDescent="0.25"/>
    <row r="7049" hidden="1" x14ac:dyDescent="0.25"/>
    <row r="7050" hidden="1" x14ac:dyDescent="0.25"/>
    <row r="7051" hidden="1" x14ac:dyDescent="0.25"/>
    <row r="7052" hidden="1" x14ac:dyDescent="0.25"/>
    <row r="7053" hidden="1" x14ac:dyDescent="0.25"/>
    <row r="7054" hidden="1" x14ac:dyDescent="0.25"/>
    <row r="7055" hidden="1" x14ac:dyDescent="0.25"/>
    <row r="7056" hidden="1" x14ac:dyDescent="0.25"/>
    <row r="7057" hidden="1" x14ac:dyDescent="0.25"/>
    <row r="7058" hidden="1" x14ac:dyDescent="0.25"/>
    <row r="7059" hidden="1" x14ac:dyDescent="0.25"/>
    <row r="7060" hidden="1" x14ac:dyDescent="0.25"/>
    <row r="7061" hidden="1" x14ac:dyDescent="0.25"/>
    <row r="7062" hidden="1" x14ac:dyDescent="0.25"/>
    <row r="7063" hidden="1" x14ac:dyDescent="0.25"/>
    <row r="7064" hidden="1" x14ac:dyDescent="0.25"/>
    <row r="7065" hidden="1" x14ac:dyDescent="0.25"/>
    <row r="7066" hidden="1" x14ac:dyDescent="0.25"/>
    <row r="7067" hidden="1" x14ac:dyDescent="0.25"/>
    <row r="7068" hidden="1" x14ac:dyDescent="0.25"/>
    <row r="7069" hidden="1" x14ac:dyDescent="0.25"/>
    <row r="7070" hidden="1" x14ac:dyDescent="0.25"/>
    <row r="7071" hidden="1" x14ac:dyDescent="0.25"/>
    <row r="7072" hidden="1" x14ac:dyDescent="0.25"/>
    <row r="7073" hidden="1" x14ac:dyDescent="0.25"/>
    <row r="7074" hidden="1" x14ac:dyDescent="0.25"/>
    <row r="7075" hidden="1" x14ac:dyDescent="0.25"/>
    <row r="7076" hidden="1" x14ac:dyDescent="0.25"/>
    <row r="7077" hidden="1" x14ac:dyDescent="0.25"/>
    <row r="7078" hidden="1" x14ac:dyDescent="0.25"/>
    <row r="7079" hidden="1" x14ac:dyDescent="0.25"/>
    <row r="7080" hidden="1" x14ac:dyDescent="0.25"/>
    <row r="7081" hidden="1" x14ac:dyDescent="0.25"/>
    <row r="7082" hidden="1" x14ac:dyDescent="0.25"/>
    <row r="7083" hidden="1" x14ac:dyDescent="0.25"/>
    <row r="7084" hidden="1" x14ac:dyDescent="0.25"/>
    <row r="7085" hidden="1" x14ac:dyDescent="0.25"/>
    <row r="7086" hidden="1" x14ac:dyDescent="0.25"/>
    <row r="7087" hidden="1" x14ac:dyDescent="0.25"/>
    <row r="7088" hidden="1" x14ac:dyDescent="0.25"/>
    <row r="7089" hidden="1" x14ac:dyDescent="0.25"/>
    <row r="7090" hidden="1" x14ac:dyDescent="0.25"/>
    <row r="7091" hidden="1" x14ac:dyDescent="0.25"/>
    <row r="7092" hidden="1" x14ac:dyDescent="0.25"/>
    <row r="7093" hidden="1" x14ac:dyDescent="0.25"/>
    <row r="7094" hidden="1" x14ac:dyDescent="0.25"/>
    <row r="7095" hidden="1" x14ac:dyDescent="0.25"/>
    <row r="7096" hidden="1" x14ac:dyDescent="0.25"/>
    <row r="7097" hidden="1" x14ac:dyDescent="0.25"/>
    <row r="7098" hidden="1" x14ac:dyDescent="0.25"/>
    <row r="7099" hidden="1" x14ac:dyDescent="0.25"/>
    <row r="7100" hidden="1" x14ac:dyDescent="0.25"/>
    <row r="7101" hidden="1" x14ac:dyDescent="0.25"/>
    <row r="7102" hidden="1" x14ac:dyDescent="0.25"/>
    <row r="7103" hidden="1" x14ac:dyDescent="0.25"/>
    <row r="7104" hidden="1" x14ac:dyDescent="0.25"/>
    <row r="7105" hidden="1" x14ac:dyDescent="0.25"/>
    <row r="7106" hidden="1" x14ac:dyDescent="0.25"/>
    <row r="7107" hidden="1" x14ac:dyDescent="0.25"/>
    <row r="7108" hidden="1" x14ac:dyDescent="0.25"/>
    <row r="7109" hidden="1" x14ac:dyDescent="0.25"/>
    <row r="7110" hidden="1" x14ac:dyDescent="0.25"/>
    <row r="7111" hidden="1" x14ac:dyDescent="0.25"/>
    <row r="7112" hidden="1" x14ac:dyDescent="0.25"/>
    <row r="7113" hidden="1" x14ac:dyDescent="0.25"/>
    <row r="7114" hidden="1" x14ac:dyDescent="0.25"/>
    <row r="7115" hidden="1" x14ac:dyDescent="0.25"/>
    <row r="7116" hidden="1" x14ac:dyDescent="0.25"/>
    <row r="7117" hidden="1" x14ac:dyDescent="0.25"/>
    <row r="7118" hidden="1" x14ac:dyDescent="0.25"/>
    <row r="7119" hidden="1" x14ac:dyDescent="0.25"/>
    <row r="7120" hidden="1" x14ac:dyDescent="0.25"/>
    <row r="7121" hidden="1" x14ac:dyDescent="0.25"/>
    <row r="7122" hidden="1" x14ac:dyDescent="0.25"/>
    <row r="7123" hidden="1" x14ac:dyDescent="0.25"/>
    <row r="7124" hidden="1" x14ac:dyDescent="0.25"/>
    <row r="7125" hidden="1" x14ac:dyDescent="0.25"/>
    <row r="7126" hidden="1" x14ac:dyDescent="0.25"/>
    <row r="7127" hidden="1" x14ac:dyDescent="0.25"/>
    <row r="7128" hidden="1" x14ac:dyDescent="0.25"/>
    <row r="7129" hidden="1" x14ac:dyDescent="0.25"/>
    <row r="7130" hidden="1" x14ac:dyDescent="0.25"/>
    <row r="7131" hidden="1" x14ac:dyDescent="0.25"/>
    <row r="7132" hidden="1" x14ac:dyDescent="0.25"/>
    <row r="7133" hidden="1" x14ac:dyDescent="0.25"/>
    <row r="7134" hidden="1" x14ac:dyDescent="0.25"/>
    <row r="7135" hidden="1" x14ac:dyDescent="0.25"/>
    <row r="7136" hidden="1" x14ac:dyDescent="0.25"/>
    <row r="7137" hidden="1" x14ac:dyDescent="0.25"/>
    <row r="7138" hidden="1" x14ac:dyDescent="0.25"/>
    <row r="7139" hidden="1" x14ac:dyDescent="0.25"/>
    <row r="7140" hidden="1" x14ac:dyDescent="0.25"/>
    <row r="7141" hidden="1" x14ac:dyDescent="0.25"/>
    <row r="7142" hidden="1" x14ac:dyDescent="0.25"/>
    <row r="7143" hidden="1" x14ac:dyDescent="0.25"/>
    <row r="7144" hidden="1" x14ac:dyDescent="0.25"/>
    <row r="7145" hidden="1" x14ac:dyDescent="0.25"/>
    <row r="7146" hidden="1" x14ac:dyDescent="0.25"/>
    <row r="7147" hidden="1" x14ac:dyDescent="0.25"/>
    <row r="7148" hidden="1" x14ac:dyDescent="0.25"/>
    <row r="7149" hidden="1" x14ac:dyDescent="0.25"/>
    <row r="7150" hidden="1" x14ac:dyDescent="0.25"/>
    <row r="7151" hidden="1" x14ac:dyDescent="0.25"/>
    <row r="7152" hidden="1" x14ac:dyDescent="0.25"/>
    <row r="7153" hidden="1" x14ac:dyDescent="0.25"/>
    <row r="7154" hidden="1" x14ac:dyDescent="0.25"/>
    <row r="7155" hidden="1" x14ac:dyDescent="0.25"/>
    <row r="7156" hidden="1" x14ac:dyDescent="0.25"/>
    <row r="7157" hidden="1" x14ac:dyDescent="0.25"/>
    <row r="7158" hidden="1" x14ac:dyDescent="0.25"/>
    <row r="7159" hidden="1" x14ac:dyDescent="0.25"/>
    <row r="7160" hidden="1" x14ac:dyDescent="0.25"/>
    <row r="7161" hidden="1" x14ac:dyDescent="0.25"/>
    <row r="7162" hidden="1" x14ac:dyDescent="0.25"/>
    <row r="7163" hidden="1" x14ac:dyDescent="0.25"/>
    <row r="7164" hidden="1" x14ac:dyDescent="0.25"/>
    <row r="7165" hidden="1" x14ac:dyDescent="0.25"/>
    <row r="7166" hidden="1" x14ac:dyDescent="0.25"/>
    <row r="7167" hidden="1" x14ac:dyDescent="0.25"/>
    <row r="7168" hidden="1" x14ac:dyDescent="0.25"/>
    <row r="7169" hidden="1" x14ac:dyDescent="0.25"/>
    <row r="7170" hidden="1" x14ac:dyDescent="0.25"/>
    <row r="7171" hidden="1" x14ac:dyDescent="0.25"/>
    <row r="7172" hidden="1" x14ac:dyDescent="0.25"/>
    <row r="7173" hidden="1" x14ac:dyDescent="0.25"/>
    <row r="7174" hidden="1" x14ac:dyDescent="0.25"/>
    <row r="7175" hidden="1" x14ac:dyDescent="0.25"/>
    <row r="7176" hidden="1" x14ac:dyDescent="0.25"/>
    <row r="7177" hidden="1" x14ac:dyDescent="0.25"/>
    <row r="7178" hidden="1" x14ac:dyDescent="0.25"/>
    <row r="7179" hidden="1" x14ac:dyDescent="0.25"/>
    <row r="7180" hidden="1" x14ac:dyDescent="0.25"/>
    <row r="7181" hidden="1" x14ac:dyDescent="0.25"/>
    <row r="7182" hidden="1" x14ac:dyDescent="0.25"/>
    <row r="7183" hidden="1" x14ac:dyDescent="0.25"/>
    <row r="7184" hidden="1" x14ac:dyDescent="0.25"/>
    <row r="7185" hidden="1" x14ac:dyDescent="0.25"/>
    <row r="7186" hidden="1" x14ac:dyDescent="0.25"/>
    <row r="7187" hidden="1" x14ac:dyDescent="0.25"/>
    <row r="7188" hidden="1" x14ac:dyDescent="0.25"/>
    <row r="7189" hidden="1" x14ac:dyDescent="0.25"/>
    <row r="7190" hidden="1" x14ac:dyDescent="0.25"/>
    <row r="7191" hidden="1" x14ac:dyDescent="0.25"/>
    <row r="7192" hidden="1" x14ac:dyDescent="0.25"/>
    <row r="7193" hidden="1" x14ac:dyDescent="0.25"/>
    <row r="7194" hidden="1" x14ac:dyDescent="0.25"/>
    <row r="7195" hidden="1" x14ac:dyDescent="0.25"/>
    <row r="7196" hidden="1" x14ac:dyDescent="0.25"/>
    <row r="7197" hidden="1" x14ac:dyDescent="0.25"/>
    <row r="7198" hidden="1" x14ac:dyDescent="0.25"/>
    <row r="7199" hidden="1" x14ac:dyDescent="0.25"/>
    <row r="7200" hidden="1" x14ac:dyDescent="0.25"/>
    <row r="7201" hidden="1" x14ac:dyDescent="0.25"/>
    <row r="7202" hidden="1" x14ac:dyDescent="0.25"/>
    <row r="7203" hidden="1" x14ac:dyDescent="0.25"/>
    <row r="7204" hidden="1" x14ac:dyDescent="0.25"/>
    <row r="7205" hidden="1" x14ac:dyDescent="0.25"/>
    <row r="7206" hidden="1" x14ac:dyDescent="0.25"/>
    <row r="7207" hidden="1" x14ac:dyDescent="0.25"/>
    <row r="7208" hidden="1" x14ac:dyDescent="0.25"/>
    <row r="7209" hidden="1" x14ac:dyDescent="0.25"/>
    <row r="7210" hidden="1" x14ac:dyDescent="0.25"/>
    <row r="7211" hidden="1" x14ac:dyDescent="0.25"/>
    <row r="7212" hidden="1" x14ac:dyDescent="0.25"/>
    <row r="7213" hidden="1" x14ac:dyDescent="0.25"/>
    <row r="7214" hidden="1" x14ac:dyDescent="0.25"/>
    <row r="7215" hidden="1" x14ac:dyDescent="0.25"/>
    <row r="7216" hidden="1" x14ac:dyDescent="0.25"/>
    <row r="7217" hidden="1" x14ac:dyDescent="0.25"/>
    <row r="7218" hidden="1" x14ac:dyDescent="0.25"/>
    <row r="7219" hidden="1" x14ac:dyDescent="0.25"/>
    <row r="7220" hidden="1" x14ac:dyDescent="0.25"/>
    <row r="7221" hidden="1" x14ac:dyDescent="0.25"/>
    <row r="7222" hidden="1" x14ac:dyDescent="0.25"/>
    <row r="7223" hidden="1" x14ac:dyDescent="0.25"/>
    <row r="7224" hidden="1" x14ac:dyDescent="0.25"/>
    <row r="7225" hidden="1" x14ac:dyDescent="0.25"/>
    <row r="7226" hidden="1" x14ac:dyDescent="0.25"/>
    <row r="7227" hidden="1" x14ac:dyDescent="0.25"/>
    <row r="7228" hidden="1" x14ac:dyDescent="0.25"/>
    <row r="7229" hidden="1" x14ac:dyDescent="0.25"/>
    <row r="7230" hidden="1" x14ac:dyDescent="0.25"/>
    <row r="7231" hidden="1" x14ac:dyDescent="0.25"/>
    <row r="7232" hidden="1" x14ac:dyDescent="0.25"/>
    <row r="7233" hidden="1" x14ac:dyDescent="0.25"/>
    <row r="7234" hidden="1" x14ac:dyDescent="0.25"/>
    <row r="7235" hidden="1" x14ac:dyDescent="0.25"/>
    <row r="7236" hidden="1" x14ac:dyDescent="0.25"/>
    <row r="7237" hidden="1" x14ac:dyDescent="0.25"/>
    <row r="7238" hidden="1" x14ac:dyDescent="0.25"/>
    <row r="7239" hidden="1" x14ac:dyDescent="0.25"/>
    <row r="7240" hidden="1" x14ac:dyDescent="0.25"/>
    <row r="7241" hidden="1" x14ac:dyDescent="0.25"/>
    <row r="7242" hidden="1" x14ac:dyDescent="0.25"/>
    <row r="7243" hidden="1" x14ac:dyDescent="0.25"/>
    <row r="7244" hidden="1" x14ac:dyDescent="0.25"/>
    <row r="7245" hidden="1" x14ac:dyDescent="0.25"/>
    <row r="7246" hidden="1" x14ac:dyDescent="0.25"/>
    <row r="7247" hidden="1" x14ac:dyDescent="0.25"/>
    <row r="7248" hidden="1" x14ac:dyDescent="0.25"/>
    <row r="7249" hidden="1" x14ac:dyDescent="0.25"/>
    <row r="7250" hidden="1" x14ac:dyDescent="0.25"/>
    <row r="7251" hidden="1" x14ac:dyDescent="0.25"/>
    <row r="7252" hidden="1" x14ac:dyDescent="0.25"/>
    <row r="7253" hidden="1" x14ac:dyDescent="0.25"/>
    <row r="7254" hidden="1" x14ac:dyDescent="0.25"/>
    <row r="7255" hidden="1" x14ac:dyDescent="0.25"/>
    <row r="7256" hidden="1" x14ac:dyDescent="0.25"/>
    <row r="7257" hidden="1" x14ac:dyDescent="0.25"/>
    <row r="7258" hidden="1" x14ac:dyDescent="0.25"/>
    <row r="7259" hidden="1" x14ac:dyDescent="0.25"/>
    <row r="7260" hidden="1" x14ac:dyDescent="0.25"/>
    <row r="7261" hidden="1" x14ac:dyDescent="0.25"/>
    <row r="7262" hidden="1" x14ac:dyDescent="0.25"/>
    <row r="7263" hidden="1" x14ac:dyDescent="0.25"/>
    <row r="7264" hidden="1" x14ac:dyDescent="0.25"/>
    <row r="7265" hidden="1" x14ac:dyDescent="0.25"/>
    <row r="7266" hidden="1" x14ac:dyDescent="0.25"/>
    <row r="7267" hidden="1" x14ac:dyDescent="0.25"/>
    <row r="7268" hidden="1" x14ac:dyDescent="0.25"/>
    <row r="7269" hidden="1" x14ac:dyDescent="0.25"/>
    <row r="7270" hidden="1" x14ac:dyDescent="0.25"/>
    <row r="7271" hidden="1" x14ac:dyDescent="0.25"/>
    <row r="7272" hidden="1" x14ac:dyDescent="0.25"/>
    <row r="7273" hidden="1" x14ac:dyDescent="0.25"/>
    <row r="7274" hidden="1" x14ac:dyDescent="0.25"/>
    <row r="7275" hidden="1" x14ac:dyDescent="0.25"/>
    <row r="7276" hidden="1" x14ac:dyDescent="0.25"/>
    <row r="7277" hidden="1" x14ac:dyDescent="0.25"/>
    <row r="7278" hidden="1" x14ac:dyDescent="0.25"/>
    <row r="7279" hidden="1" x14ac:dyDescent="0.25"/>
    <row r="7280" hidden="1" x14ac:dyDescent="0.25"/>
    <row r="7281" hidden="1" x14ac:dyDescent="0.25"/>
    <row r="7282" hidden="1" x14ac:dyDescent="0.25"/>
    <row r="7283" hidden="1" x14ac:dyDescent="0.25"/>
    <row r="7284" hidden="1" x14ac:dyDescent="0.25"/>
    <row r="7285" hidden="1" x14ac:dyDescent="0.25"/>
    <row r="7286" hidden="1" x14ac:dyDescent="0.25"/>
    <row r="7287" hidden="1" x14ac:dyDescent="0.25"/>
    <row r="7288" hidden="1" x14ac:dyDescent="0.25"/>
    <row r="7289" hidden="1" x14ac:dyDescent="0.25"/>
    <row r="7290" hidden="1" x14ac:dyDescent="0.25"/>
    <row r="7291" hidden="1" x14ac:dyDescent="0.25"/>
    <row r="7292" hidden="1" x14ac:dyDescent="0.25"/>
    <row r="7293" hidden="1" x14ac:dyDescent="0.25"/>
    <row r="7294" hidden="1" x14ac:dyDescent="0.25"/>
    <row r="7295" hidden="1" x14ac:dyDescent="0.25"/>
    <row r="7296" hidden="1" x14ac:dyDescent="0.25"/>
    <row r="7297" hidden="1" x14ac:dyDescent="0.25"/>
    <row r="7298" hidden="1" x14ac:dyDescent="0.25"/>
    <row r="7299" hidden="1" x14ac:dyDescent="0.25"/>
    <row r="7300" hidden="1" x14ac:dyDescent="0.25"/>
    <row r="7301" hidden="1" x14ac:dyDescent="0.25"/>
    <row r="7302" hidden="1" x14ac:dyDescent="0.25"/>
    <row r="7303" hidden="1" x14ac:dyDescent="0.25"/>
    <row r="7304" hidden="1" x14ac:dyDescent="0.25"/>
    <row r="7305" hidden="1" x14ac:dyDescent="0.25"/>
    <row r="7306" hidden="1" x14ac:dyDescent="0.25"/>
    <row r="7307" hidden="1" x14ac:dyDescent="0.25"/>
    <row r="7308" hidden="1" x14ac:dyDescent="0.25"/>
    <row r="7309" hidden="1" x14ac:dyDescent="0.25"/>
    <row r="7310" hidden="1" x14ac:dyDescent="0.25"/>
    <row r="7311" hidden="1" x14ac:dyDescent="0.25"/>
    <row r="7312" hidden="1" x14ac:dyDescent="0.25"/>
    <row r="7313" hidden="1" x14ac:dyDescent="0.25"/>
    <row r="7314" hidden="1" x14ac:dyDescent="0.25"/>
    <row r="7315" hidden="1" x14ac:dyDescent="0.25"/>
    <row r="7316" hidden="1" x14ac:dyDescent="0.25"/>
    <row r="7317" hidden="1" x14ac:dyDescent="0.25"/>
    <row r="7318" hidden="1" x14ac:dyDescent="0.25"/>
    <row r="7319" hidden="1" x14ac:dyDescent="0.25"/>
    <row r="7320" hidden="1" x14ac:dyDescent="0.25"/>
    <row r="7321" hidden="1" x14ac:dyDescent="0.25"/>
    <row r="7322" hidden="1" x14ac:dyDescent="0.25"/>
    <row r="7323" hidden="1" x14ac:dyDescent="0.25"/>
    <row r="7324" hidden="1" x14ac:dyDescent="0.25"/>
    <row r="7325" hidden="1" x14ac:dyDescent="0.25"/>
    <row r="7326" hidden="1" x14ac:dyDescent="0.25"/>
    <row r="7327" hidden="1" x14ac:dyDescent="0.25"/>
    <row r="7328" hidden="1" x14ac:dyDescent="0.25"/>
    <row r="7329" hidden="1" x14ac:dyDescent="0.25"/>
    <row r="7330" hidden="1" x14ac:dyDescent="0.25"/>
    <row r="7331" hidden="1" x14ac:dyDescent="0.25"/>
    <row r="7332" hidden="1" x14ac:dyDescent="0.25"/>
    <row r="7333" hidden="1" x14ac:dyDescent="0.25"/>
    <row r="7334" hidden="1" x14ac:dyDescent="0.25"/>
    <row r="7335" hidden="1" x14ac:dyDescent="0.25"/>
    <row r="7336" hidden="1" x14ac:dyDescent="0.25"/>
    <row r="7337" hidden="1" x14ac:dyDescent="0.25"/>
    <row r="7338" hidden="1" x14ac:dyDescent="0.25"/>
    <row r="7339" hidden="1" x14ac:dyDescent="0.25"/>
    <row r="7340" hidden="1" x14ac:dyDescent="0.25"/>
    <row r="7341" hidden="1" x14ac:dyDescent="0.25"/>
    <row r="7342" hidden="1" x14ac:dyDescent="0.25"/>
    <row r="7343" hidden="1" x14ac:dyDescent="0.25"/>
    <row r="7344" hidden="1" x14ac:dyDescent="0.25"/>
    <row r="7345" hidden="1" x14ac:dyDescent="0.25"/>
    <row r="7346" hidden="1" x14ac:dyDescent="0.25"/>
    <row r="7347" hidden="1" x14ac:dyDescent="0.25"/>
    <row r="7348" hidden="1" x14ac:dyDescent="0.25"/>
    <row r="7349" hidden="1" x14ac:dyDescent="0.25"/>
    <row r="7350" hidden="1" x14ac:dyDescent="0.25"/>
    <row r="7351" hidden="1" x14ac:dyDescent="0.25"/>
    <row r="7352" hidden="1" x14ac:dyDescent="0.25"/>
    <row r="7353" hidden="1" x14ac:dyDescent="0.25"/>
    <row r="7354" hidden="1" x14ac:dyDescent="0.25"/>
    <row r="7355" hidden="1" x14ac:dyDescent="0.25"/>
    <row r="7356" hidden="1" x14ac:dyDescent="0.25"/>
    <row r="7357" hidden="1" x14ac:dyDescent="0.25"/>
    <row r="7358" hidden="1" x14ac:dyDescent="0.25"/>
    <row r="7359" hidden="1" x14ac:dyDescent="0.25"/>
    <row r="7360" hidden="1" x14ac:dyDescent="0.25"/>
    <row r="7361" hidden="1" x14ac:dyDescent="0.25"/>
    <row r="7362" hidden="1" x14ac:dyDescent="0.25"/>
    <row r="7363" hidden="1" x14ac:dyDescent="0.25"/>
    <row r="7364" hidden="1" x14ac:dyDescent="0.25"/>
    <row r="7365" hidden="1" x14ac:dyDescent="0.25"/>
    <row r="7366" hidden="1" x14ac:dyDescent="0.25"/>
    <row r="7367" hidden="1" x14ac:dyDescent="0.25"/>
    <row r="7368" hidden="1" x14ac:dyDescent="0.25"/>
    <row r="7369" hidden="1" x14ac:dyDescent="0.25"/>
    <row r="7370" hidden="1" x14ac:dyDescent="0.25"/>
    <row r="7371" hidden="1" x14ac:dyDescent="0.25"/>
    <row r="7372" hidden="1" x14ac:dyDescent="0.25"/>
    <row r="7373" hidden="1" x14ac:dyDescent="0.25"/>
    <row r="7374" hidden="1" x14ac:dyDescent="0.25"/>
    <row r="7375" hidden="1" x14ac:dyDescent="0.25"/>
    <row r="7376" hidden="1" x14ac:dyDescent="0.25"/>
    <row r="7377" hidden="1" x14ac:dyDescent="0.25"/>
    <row r="7378" hidden="1" x14ac:dyDescent="0.25"/>
    <row r="7379" hidden="1" x14ac:dyDescent="0.25"/>
    <row r="7380" hidden="1" x14ac:dyDescent="0.25"/>
    <row r="7381" hidden="1" x14ac:dyDescent="0.25"/>
    <row r="7382" hidden="1" x14ac:dyDescent="0.25"/>
    <row r="7383" hidden="1" x14ac:dyDescent="0.25"/>
    <row r="7384" hidden="1" x14ac:dyDescent="0.25"/>
    <row r="7385" hidden="1" x14ac:dyDescent="0.25"/>
    <row r="7386" hidden="1" x14ac:dyDescent="0.25"/>
    <row r="7387" hidden="1" x14ac:dyDescent="0.25"/>
    <row r="7388" hidden="1" x14ac:dyDescent="0.25"/>
    <row r="7389" hidden="1" x14ac:dyDescent="0.25"/>
    <row r="7390" hidden="1" x14ac:dyDescent="0.25"/>
    <row r="7391" hidden="1" x14ac:dyDescent="0.25"/>
    <row r="7392" hidden="1" x14ac:dyDescent="0.25"/>
    <row r="7393" hidden="1" x14ac:dyDescent="0.25"/>
    <row r="7394" hidden="1" x14ac:dyDescent="0.25"/>
    <row r="7395" hidden="1" x14ac:dyDescent="0.25"/>
    <row r="7396" hidden="1" x14ac:dyDescent="0.25"/>
    <row r="7397" hidden="1" x14ac:dyDescent="0.25"/>
    <row r="7398" hidden="1" x14ac:dyDescent="0.25"/>
    <row r="7399" hidden="1" x14ac:dyDescent="0.25"/>
    <row r="7400" hidden="1" x14ac:dyDescent="0.25"/>
    <row r="7401" hidden="1" x14ac:dyDescent="0.25"/>
    <row r="7402" hidden="1" x14ac:dyDescent="0.25"/>
    <row r="7403" hidden="1" x14ac:dyDescent="0.25"/>
    <row r="7404" hidden="1" x14ac:dyDescent="0.25"/>
    <row r="7405" hidden="1" x14ac:dyDescent="0.25"/>
    <row r="7406" hidden="1" x14ac:dyDescent="0.25"/>
    <row r="7407" hidden="1" x14ac:dyDescent="0.25"/>
    <row r="7408" hidden="1" x14ac:dyDescent="0.25"/>
    <row r="7409" hidden="1" x14ac:dyDescent="0.25"/>
    <row r="7410" hidden="1" x14ac:dyDescent="0.25"/>
    <row r="7411" hidden="1" x14ac:dyDescent="0.25"/>
    <row r="7412" hidden="1" x14ac:dyDescent="0.25"/>
    <row r="7413" hidden="1" x14ac:dyDescent="0.25"/>
    <row r="7414" hidden="1" x14ac:dyDescent="0.25"/>
    <row r="7415" hidden="1" x14ac:dyDescent="0.25"/>
    <row r="7416" hidden="1" x14ac:dyDescent="0.25"/>
    <row r="7417" hidden="1" x14ac:dyDescent="0.25"/>
    <row r="7418" hidden="1" x14ac:dyDescent="0.25"/>
    <row r="7419" hidden="1" x14ac:dyDescent="0.25"/>
    <row r="7420" hidden="1" x14ac:dyDescent="0.25"/>
    <row r="7421" hidden="1" x14ac:dyDescent="0.25"/>
    <row r="7422" hidden="1" x14ac:dyDescent="0.25"/>
    <row r="7423" hidden="1" x14ac:dyDescent="0.25"/>
    <row r="7424" hidden="1" x14ac:dyDescent="0.25"/>
    <row r="7425" hidden="1" x14ac:dyDescent="0.25"/>
    <row r="7426" hidden="1" x14ac:dyDescent="0.25"/>
    <row r="7427" hidden="1" x14ac:dyDescent="0.25"/>
    <row r="7428" hidden="1" x14ac:dyDescent="0.25"/>
    <row r="7429" hidden="1" x14ac:dyDescent="0.25"/>
    <row r="7430" hidden="1" x14ac:dyDescent="0.25"/>
    <row r="7431" hidden="1" x14ac:dyDescent="0.25"/>
    <row r="7432" hidden="1" x14ac:dyDescent="0.25"/>
    <row r="7433" hidden="1" x14ac:dyDescent="0.25"/>
    <row r="7434" hidden="1" x14ac:dyDescent="0.25"/>
    <row r="7435" hidden="1" x14ac:dyDescent="0.25"/>
    <row r="7436" hidden="1" x14ac:dyDescent="0.25"/>
    <row r="7437" hidden="1" x14ac:dyDescent="0.25"/>
    <row r="7438" hidden="1" x14ac:dyDescent="0.25"/>
    <row r="7439" hidden="1" x14ac:dyDescent="0.25"/>
    <row r="7440" hidden="1" x14ac:dyDescent="0.25"/>
    <row r="7441" hidden="1" x14ac:dyDescent="0.25"/>
    <row r="7442" hidden="1" x14ac:dyDescent="0.25"/>
    <row r="7443" hidden="1" x14ac:dyDescent="0.25"/>
    <row r="7444" hidden="1" x14ac:dyDescent="0.25"/>
    <row r="7445" hidden="1" x14ac:dyDescent="0.25"/>
    <row r="7446" hidden="1" x14ac:dyDescent="0.25"/>
    <row r="7447" hidden="1" x14ac:dyDescent="0.25"/>
    <row r="7448" hidden="1" x14ac:dyDescent="0.25"/>
    <row r="7449" hidden="1" x14ac:dyDescent="0.25"/>
    <row r="7450" hidden="1" x14ac:dyDescent="0.25"/>
    <row r="7451" hidden="1" x14ac:dyDescent="0.25"/>
    <row r="7452" hidden="1" x14ac:dyDescent="0.25"/>
    <row r="7453" hidden="1" x14ac:dyDescent="0.25"/>
    <row r="7454" hidden="1" x14ac:dyDescent="0.25"/>
    <row r="7455" hidden="1" x14ac:dyDescent="0.25"/>
    <row r="7456" hidden="1" x14ac:dyDescent="0.25"/>
    <row r="7457" hidden="1" x14ac:dyDescent="0.25"/>
    <row r="7458" hidden="1" x14ac:dyDescent="0.25"/>
    <row r="7459" hidden="1" x14ac:dyDescent="0.25"/>
    <row r="7460" hidden="1" x14ac:dyDescent="0.25"/>
    <row r="7461" hidden="1" x14ac:dyDescent="0.25"/>
    <row r="7462" hidden="1" x14ac:dyDescent="0.25"/>
    <row r="7463" hidden="1" x14ac:dyDescent="0.25"/>
    <row r="7464" hidden="1" x14ac:dyDescent="0.25"/>
    <row r="7465" hidden="1" x14ac:dyDescent="0.25"/>
    <row r="7466" hidden="1" x14ac:dyDescent="0.25"/>
    <row r="7467" hidden="1" x14ac:dyDescent="0.25"/>
    <row r="7468" hidden="1" x14ac:dyDescent="0.25"/>
    <row r="7469" hidden="1" x14ac:dyDescent="0.25"/>
    <row r="7470" hidden="1" x14ac:dyDescent="0.25"/>
    <row r="7471" hidden="1" x14ac:dyDescent="0.25"/>
    <row r="7472" hidden="1" x14ac:dyDescent="0.25"/>
    <row r="7473" hidden="1" x14ac:dyDescent="0.25"/>
    <row r="7474" hidden="1" x14ac:dyDescent="0.25"/>
    <row r="7475" hidden="1" x14ac:dyDescent="0.25"/>
    <row r="7476" hidden="1" x14ac:dyDescent="0.25"/>
    <row r="7477" hidden="1" x14ac:dyDescent="0.25"/>
    <row r="7478" hidden="1" x14ac:dyDescent="0.25"/>
    <row r="7479" hidden="1" x14ac:dyDescent="0.25"/>
    <row r="7480" hidden="1" x14ac:dyDescent="0.25"/>
    <row r="7481" hidden="1" x14ac:dyDescent="0.25"/>
    <row r="7482" hidden="1" x14ac:dyDescent="0.25"/>
    <row r="7483" hidden="1" x14ac:dyDescent="0.25"/>
    <row r="7484" hidden="1" x14ac:dyDescent="0.25"/>
    <row r="7485" hidden="1" x14ac:dyDescent="0.25"/>
    <row r="7486" hidden="1" x14ac:dyDescent="0.25"/>
    <row r="7487" hidden="1" x14ac:dyDescent="0.25"/>
    <row r="7488" hidden="1" x14ac:dyDescent="0.25"/>
    <row r="7489" hidden="1" x14ac:dyDescent="0.25"/>
    <row r="7490" hidden="1" x14ac:dyDescent="0.25"/>
    <row r="7491" hidden="1" x14ac:dyDescent="0.25"/>
    <row r="7492" hidden="1" x14ac:dyDescent="0.25"/>
    <row r="7493" hidden="1" x14ac:dyDescent="0.25"/>
    <row r="7494" hidden="1" x14ac:dyDescent="0.25"/>
    <row r="7495" hidden="1" x14ac:dyDescent="0.25"/>
    <row r="7496" hidden="1" x14ac:dyDescent="0.25"/>
    <row r="7497" hidden="1" x14ac:dyDescent="0.25"/>
    <row r="7498" hidden="1" x14ac:dyDescent="0.25"/>
    <row r="7499" hidden="1" x14ac:dyDescent="0.25"/>
    <row r="7500" hidden="1" x14ac:dyDescent="0.25"/>
    <row r="7501" hidden="1" x14ac:dyDescent="0.25"/>
    <row r="7502" hidden="1" x14ac:dyDescent="0.25"/>
    <row r="7503" hidden="1" x14ac:dyDescent="0.25"/>
    <row r="7504" hidden="1" x14ac:dyDescent="0.25"/>
    <row r="7505" hidden="1" x14ac:dyDescent="0.25"/>
    <row r="7506" hidden="1" x14ac:dyDescent="0.25"/>
    <row r="7507" hidden="1" x14ac:dyDescent="0.25"/>
    <row r="7508" hidden="1" x14ac:dyDescent="0.25"/>
    <row r="7509" hidden="1" x14ac:dyDescent="0.25"/>
    <row r="7510" hidden="1" x14ac:dyDescent="0.25"/>
    <row r="7511" hidden="1" x14ac:dyDescent="0.25"/>
    <row r="7512" hidden="1" x14ac:dyDescent="0.25"/>
    <row r="7513" hidden="1" x14ac:dyDescent="0.25"/>
    <row r="7514" hidden="1" x14ac:dyDescent="0.25"/>
    <row r="7515" hidden="1" x14ac:dyDescent="0.25"/>
    <row r="7516" hidden="1" x14ac:dyDescent="0.25"/>
    <row r="7517" hidden="1" x14ac:dyDescent="0.25"/>
    <row r="7518" hidden="1" x14ac:dyDescent="0.25"/>
    <row r="7519" hidden="1" x14ac:dyDescent="0.25"/>
    <row r="7520" hidden="1" x14ac:dyDescent="0.25"/>
    <row r="7521" hidden="1" x14ac:dyDescent="0.25"/>
    <row r="7522" hidden="1" x14ac:dyDescent="0.25"/>
    <row r="7523" hidden="1" x14ac:dyDescent="0.25"/>
    <row r="7524" hidden="1" x14ac:dyDescent="0.25"/>
    <row r="7525" hidden="1" x14ac:dyDescent="0.25"/>
    <row r="7526" hidden="1" x14ac:dyDescent="0.25"/>
    <row r="7527" hidden="1" x14ac:dyDescent="0.25"/>
    <row r="7528" hidden="1" x14ac:dyDescent="0.25"/>
    <row r="7529" hidden="1" x14ac:dyDescent="0.25"/>
    <row r="7530" hidden="1" x14ac:dyDescent="0.25"/>
    <row r="7531" hidden="1" x14ac:dyDescent="0.25"/>
    <row r="7532" hidden="1" x14ac:dyDescent="0.25"/>
    <row r="7533" hidden="1" x14ac:dyDescent="0.25"/>
    <row r="7534" hidden="1" x14ac:dyDescent="0.25"/>
    <row r="7535" hidden="1" x14ac:dyDescent="0.25"/>
    <row r="7536" hidden="1" x14ac:dyDescent="0.25"/>
    <row r="7537" hidden="1" x14ac:dyDescent="0.25"/>
    <row r="7538" hidden="1" x14ac:dyDescent="0.25"/>
    <row r="7539" hidden="1" x14ac:dyDescent="0.25"/>
    <row r="7540" hidden="1" x14ac:dyDescent="0.25"/>
    <row r="7541" hidden="1" x14ac:dyDescent="0.25"/>
    <row r="7542" hidden="1" x14ac:dyDescent="0.25"/>
    <row r="7543" hidden="1" x14ac:dyDescent="0.25"/>
    <row r="7544" hidden="1" x14ac:dyDescent="0.25"/>
    <row r="7545" hidden="1" x14ac:dyDescent="0.25"/>
    <row r="7546" hidden="1" x14ac:dyDescent="0.25"/>
    <row r="7547" hidden="1" x14ac:dyDescent="0.25"/>
    <row r="7548" hidden="1" x14ac:dyDescent="0.25"/>
    <row r="7549" hidden="1" x14ac:dyDescent="0.25"/>
    <row r="7550" hidden="1" x14ac:dyDescent="0.25"/>
    <row r="7551" hidden="1" x14ac:dyDescent="0.25"/>
    <row r="7552" hidden="1" x14ac:dyDescent="0.25"/>
    <row r="7553" hidden="1" x14ac:dyDescent="0.25"/>
    <row r="7554" hidden="1" x14ac:dyDescent="0.25"/>
    <row r="7555" hidden="1" x14ac:dyDescent="0.25"/>
    <row r="7556" hidden="1" x14ac:dyDescent="0.25"/>
    <row r="7557" hidden="1" x14ac:dyDescent="0.25"/>
    <row r="7558" hidden="1" x14ac:dyDescent="0.25"/>
    <row r="7559" hidden="1" x14ac:dyDescent="0.25"/>
    <row r="7560" hidden="1" x14ac:dyDescent="0.25"/>
    <row r="7561" hidden="1" x14ac:dyDescent="0.25"/>
    <row r="7562" hidden="1" x14ac:dyDescent="0.25"/>
    <row r="7563" hidden="1" x14ac:dyDescent="0.25"/>
    <row r="7564" hidden="1" x14ac:dyDescent="0.25"/>
    <row r="7565" hidden="1" x14ac:dyDescent="0.25"/>
    <row r="7566" hidden="1" x14ac:dyDescent="0.25"/>
    <row r="7567" hidden="1" x14ac:dyDescent="0.25"/>
    <row r="7568" hidden="1" x14ac:dyDescent="0.25"/>
    <row r="7569" hidden="1" x14ac:dyDescent="0.25"/>
    <row r="7570" hidden="1" x14ac:dyDescent="0.25"/>
    <row r="7571" hidden="1" x14ac:dyDescent="0.25"/>
    <row r="7572" hidden="1" x14ac:dyDescent="0.25"/>
    <row r="7573" hidden="1" x14ac:dyDescent="0.25"/>
    <row r="7574" hidden="1" x14ac:dyDescent="0.25"/>
    <row r="7575" hidden="1" x14ac:dyDescent="0.25"/>
    <row r="7576" hidden="1" x14ac:dyDescent="0.25"/>
    <row r="7577" hidden="1" x14ac:dyDescent="0.25"/>
    <row r="7578" hidden="1" x14ac:dyDescent="0.25"/>
    <row r="7579" hidden="1" x14ac:dyDescent="0.25"/>
    <row r="7580" hidden="1" x14ac:dyDescent="0.25"/>
    <row r="7581" hidden="1" x14ac:dyDescent="0.25"/>
    <row r="7582" hidden="1" x14ac:dyDescent="0.25"/>
    <row r="7583" hidden="1" x14ac:dyDescent="0.25"/>
    <row r="7584" hidden="1" x14ac:dyDescent="0.25"/>
    <row r="7585" hidden="1" x14ac:dyDescent="0.25"/>
    <row r="7586" hidden="1" x14ac:dyDescent="0.25"/>
    <row r="7587" hidden="1" x14ac:dyDescent="0.25"/>
    <row r="7588" hidden="1" x14ac:dyDescent="0.25"/>
    <row r="7589" hidden="1" x14ac:dyDescent="0.25"/>
    <row r="7590" hidden="1" x14ac:dyDescent="0.25"/>
    <row r="7591" hidden="1" x14ac:dyDescent="0.25"/>
    <row r="7592" hidden="1" x14ac:dyDescent="0.25"/>
    <row r="7593" hidden="1" x14ac:dyDescent="0.25"/>
    <row r="7594" hidden="1" x14ac:dyDescent="0.25"/>
    <row r="7595" hidden="1" x14ac:dyDescent="0.25"/>
    <row r="7596" hidden="1" x14ac:dyDescent="0.25"/>
    <row r="7597" hidden="1" x14ac:dyDescent="0.25"/>
    <row r="7598" hidden="1" x14ac:dyDescent="0.25"/>
    <row r="7599" hidden="1" x14ac:dyDescent="0.25"/>
    <row r="7600" hidden="1" x14ac:dyDescent="0.25"/>
    <row r="7601" hidden="1" x14ac:dyDescent="0.25"/>
    <row r="7602" hidden="1" x14ac:dyDescent="0.25"/>
    <row r="7603" hidden="1" x14ac:dyDescent="0.25"/>
    <row r="7604" hidden="1" x14ac:dyDescent="0.25"/>
    <row r="7605" hidden="1" x14ac:dyDescent="0.25"/>
    <row r="7606" hidden="1" x14ac:dyDescent="0.25"/>
    <row r="7607" hidden="1" x14ac:dyDescent="0.25"/>
    <row r="7608" hidden="1" x14ac:dyDescent="0.25"/>
    <row r="7609" hidden="1" x14ac:dyDescent="0.25"/>
    <row r="7610" hidden="1" x14ac:dyDescent="0.25"/>
    <row r="7611" hidden="1" x14ac:dyDescent="0.25"/>
    <row r="7612" hidden="1" x14ac:dyDescent="0.25"/>
    <row r="7613" hidden="1" x14ac:dyDescent="0.25"/>
    <row r="7614" hidden="1" x14ac:dyDescent="0.25"/>
    <row r="7615" hidden="1" x14ac:dyDescent="0.25"/>
    <row r="7616" hidden="1" x14ac:dyDescent="0.25"/>
    <row r="7617" hidden="1" x14ac:dyDescent="0.25"/>
    <row r="7618" hidden="1" x14ac:dyDescent="0.25"/>
    <row r="7619" hidden="1" x14ac:dyDescent="0.25"/>
    <row r="7620" hidden="1" x14ac:dyDescent="0.25"/>
    <row r="7621" hidden="1" x14ac:dyDescent="0.25"/>
    <row r="7622" hidden="1" x14ac:dyDescent="0.25"/>
    <row r="7623" hidden="1" x14ac:dyDescent="0.25"/>
    <row r="7624" hidden="1" x14ac:dyDescent="0.25"/>
    <row r="7625" hidden="1" x14ac:dyDescent="0.25"/>
    <row r="7626" hidden="1" x14ac:dyDescent="0.25"/>
    <row r="7627" hidden="1" x14ac:dyDescent="0.25"/>
    <row r="7628" hidden="1" x14ac:dyDescent="0.25"/>
    <row r="7629" hidden="1" x14ac:dyDescent="0.25"/>
    <row r="7630" hidden="1" x14ac:dyDescent="0.25"/>
    <row r="7631" hidden="1" x14ac:dyDescent="0.25"/>
    <row r="7632" hidden="1" x14ac:dyDescent="0.25"/>
    <row r="7633" hidden="1" x14ac:dyDescent="0.25"/>
    <row r="7634" hidden="1" x14ac:dyDescent="0.25"/>
    <row r="7635" hidden="1" x14ac:dyDescent="0.25"/>
    <row r="7636" hidden="1" x14ac:dyDescent="0.25"/>
    <row r="7637" hidden="1" x14ac:dyDescent="0.25"/>
    <row r="7638" hidden="1" x14ac:dyDescent="0.25"/>
    <row r="7639" hidden="1" x14ac:dyDescent="0.25"/>
    <row r="7640" hidden="1" x14ac:dyDescent="0.25"/>
    <row r="7641" hidden="1" x14ac:dyDescent="0.25"/>
    <row r="7642" hidden="1" x14ac:dyDescent="0.25"/>
    <row r="7643" hidden="1" x14ac:dyDescent="0.25"/>
    <row r="7644" hidden="1" x14ac:dyDescent="0.25"/>
    <row r="7645" hidden="1" x14ac:dyDescent="0.25"/>
    <row r="7646" hidden="1" x14ac:dyDescent="0.25"/>
    <row r="7647" hidden="1" x14ac:dyDescent="0.25"/>
    <row r="7648" hidden="1" x14ac:dyDescent="0.25"/>
    <row r="7649" hidden="1" x14ac:dyDescent="0.25"/>
    <row r="7650" hidden="1" x14ac:dyDescent="0.25"/>
    <row r="7651" hidden="1" x14ac:dyDescent="0.25"/>
    <row r="7652" hidden="1" x14ac:dyDescent="0.25"/>
    <row r="7653" hidden="1" x14ac:dyDescent="0.25"/>
    <row r="7654" hidden="1" x14ac:dyDescent="0.25"/>
    <row r="7655" hidden="1" x14ac:dyDescent="0.25"/>
    <row r="7656" hidden="1" x14ac:dyDescent="0.25"/>
    <row r="7657" hidden="1" x14ac:dyDescent="0.25"/>
    <row r="7658" hidden="1" x14ac:dyDescent="0.25"/>
    <row r="7659" hidden="1" x14ac:dyDescent="0.25"/>
    <row r="7660" hidden="1" x14ac:dyDescent="0.25"/>
    <row r="7661" hidden="1" x14ac:dyDescent="0.25"/>
    <row r="7662" hidden="1" x14ac:dyDescent="0.25"/>
    <row r="7663" hidden="1" x14ac:dyDescent="0.25"/>
    <row r="7664" hidden="1" x14ac:dyDescent="0.25"/>
    <row r="7665" hidden="1" x14ac:dyDescent="0.25"/>
    <row r="7666" hidden="1" x14ac:dyDescent="0.25"/>
    <row r="7667" hidden="1" x14ac:dyDescent="0.25"/>
    <row r="7668" hidden="1" x14ac:dyDescent="0.25"/>
    <row r="7669" hidden="1" x14ac:dyDescent="0.25"/>
    <row r="7670" hidden="1" x14ac:dyDescent="0.25"/>
    <row r="7671" hidden="1" x14ac:dyDescent="0.25"/>
    <row r="7672" hidden="1" x14ac:dyDescent="0.25"/>
    <row r="7673" hidden="1" x14ac:dyDescent="0.25"/>
    <row r="7674" hidden="1" x14ac:dyDescent="0.25"/>
    <row r="7675" hidden="1" x14ac:dyDescent="0.25"/>
    <row r="7676" hidden="1" x14ac:dyDescent="0.25"/>
    <row r="7677" hidden="1" x14ac:dyDescent="0.25"/>
    <row r="7678" hidden="1" x14ac:dyDescent="0.25"/>
    <row r="7679" hidden="1" x14ac:dyDescent="0.25"/>
    <row r="7680" hidden="1" x14ac:dyDescent="0.25"/>
    <row r="7681" hidden="1" x14ac:dyDescent="0.25"/>
    <row r="7682" hidden="1" x14ac:dyDescent="0.25"/>
    <row r="7683" hidden="1" x14ac:dyDescent="0.25"/>
    <row r="7684" hidden="1" x14ac:dyDescent="0.25"/>
    <row r="7685" hidden="1" x14ac:dyDescent="0.25"/>
    <row r="7686" hidden="1" x14ac:dyDescent="0.25"/>
    <row r="7687" hidden="1" x14ac:dyDescent="0.25"/>
    <row r="7688" hidden="1" x14ac:dyDescent="0.25"/>
    <row r="7689" hidden="1" x14ac:dyDescent="0.25"/>
    <row r="7690" hidden="1" x14ac:dyDescent="0.25"/>
    <row r="7691" hidden="1" x14ac:dyDescent="0.25"/>
    <row r="7692" hidden="1" x14ac:dyDescent="0.25"/>
    <row r="7693" hidden="1" x14ac:dyDescent="0.25"/>
    <row r="7694" hidden="1" x14ac:dyDescent="0.25"/>
    <row r="7695" hidden="1" x14ac:dyDescent="0.25"/>
    <row r="7696" hidden="1" x14ac:dyDescent="0.25"/>
    <row r="7697" hidden="1" x14ac:dyDescent="0.25"/>
    <row r="7698" hidden="1" x14ac:dyDescent="0.25"/>
    <row r="7699" hidden="1" x14ac:dyDescent="0.25"/>
    <row r="7700" hidden="1" x14ac:dyDescent="0.25"/>
    <row r="7701" hidden="1" x14ac:dyDescent="0.25"/>
    <row r="7702" hidden="1" x14ac:dyDescent="0.25"/>
    <row r="7703" hidden="1" x14ac:dyDescent="0.25"/>
    <row r="7704" hidden="1" x14ac:dyDescent="0.25"/>
    <row r="7705" hidden="1" x14ac:dyDescent="0.25"/>
    <row r="7706" hidden="1" x14ac:dyDescent="0.25"/>
    <row r="7707" hidden="1" x14ac:dyDescent="0.25"/>
    <row r="7708" hidden="1" x14ac:dyDescent="0.25"/>
    <row r="7709" hidden="1" x14ac:dyDescent="0.25"/>
    <row r="7710" hidden="1" x14ac:dyDescent="0.25"/>
    <row r="7711" hidden="1" x14ac:dyDescent="0.25"/>
    <row r="7712" hidden="1" x14ac:dyDescent="0.25"/>
    <row r="7713" hidden="1" x14ac:dyDescent="0.25"/>
    <row r="7714" hidden="1" x14ac:dyDescent="0.25"/>
    <row r="7715" hidden="1" x14ac:dyDescent="0.25"/>
    <row r="7716" hidden="1" x14ac:dyDescent="0.25"/>
    <row r="7717" hidden="1" x14ac:dyDescent="0.25"/>
    <row r="7718" hidden="1" x14ac:dyDescent="0.25"/>
    <row r="7719" hidden="1" x14ac:dyDescent="0.25"/>
    <row r="7720" hidden="1" x14ac:dyDescent="0.25"/>
    <row r="7721" hidden="1" x14ac:dyDescent="0.25"/>
    <row r="7722" hidden="1" x14ac:dyDescent="0.25"/>
    <row r="7723" hidden="1" x14ac:dyDescent="0.25"/>
    <row r="7724" hidden="1" x14ac:dyDescent="0.25"/>
    <row r="7725" hidden="1" x14ac:dyDescent="0.25"/>
    <row r="7726" hidden="1" x14ac:dyDescent="0.25"/>
    <row r="7727" hidden="1" x14ac:dyDescent="0.25"/>
    <row r="7728" hidden="1" x14ac:dyDescent="0.25"/>
    <row r="7729" hidden="1" x14ac:dyDescent="0.25"/>
    <row r="7730" hidden="1" x14ac:dyDescent="0.25"/>
    <row r="7731" hidden="1" x14ac:dyDescent="0.25"/>
    <row r="7732" hidden="1" x14ac:dyDescent="0.25"/>
    <row r="7733" hidden="1" x14ac:dyDescent="0.25"/>
    <row r="7734" hidden="1" x14ac:dyDescent="0.25"/>
    <row r="7735" hidden="1" x14ac:dyDescent="0.25"/>
    <row r="7736" hidden="1" x14ac:dyDescent="0.25"/>
    <row r="7737" hidden="1" x14ac:dyDescent="0.25"/>
    <row r="7738" hidden="1" x14ac:dyDescent="0.25"/>
    <row r="7739" hidden="1" x14ac:dyDescent="0.25"/>
    <row r="7740" hidden="1" x14ac:dyDescent="0.25"/>
    <row r="7741" hidden="1" x14ac:dyDescent="0.25"/>
    <row r="7742" hidden="1" x14ac:dyDescent="0.25"/>
    <row r="7743" hidden="1" x14ac:dyDescent="0.25"/>
    <row r="7744" hidden="1" x14ac:dyDescent="0.25"/>
    <row r="7745" hidden="1" x14ac:dyDescent="0.25"/>
    <row r="7746" hidden="1" x14ac:dyDescent="0.25"/>
    <row r="7747" hidden="1" x14ac:dyDescent="0.25"/>
    <row r="7748" hidden="1" x14ac:dyDescent="0.25"/>
    <row r="7749" hidden="1" x14ac:dyDescent="0.25"/>
    <row r="7750" hidden="1" x14ac:dyDescent="0.25"/>
    <row r="7751" hidden="1" x14ac:dyDescent="0.25"/>
    <row r="7752" hidden="1" x14ac:dyDescent="0.25"/>
    <row r="7753" hidden="1" x14ac:dyDescent="0.25"/>
    <row r="7754" hidden="1" x14ac:dyDescent="0.25"/>
    <row r="7755" hidden="1" x14ac:dyDescent="0.25"/>
    <row r="7756" hidden="1" x14ac:dyDescent="0.25"/>
    <row r="7757" hidden="1" x14ac:dyDescent="0.25"/>
    <row r="7758" hidden="1" x14ac:dyDescent="0.25"/>
    <row r="7759" hidden="1" x14ac:dyDescent="0.25"/>
    <row r="7760" hidden="1" x14ac:dyDescent="0.25"/>
    <row r="7761" hidden="1" x14ac:dyDescent="0.25"/>
    <row r="7762" hidden="1" x14ac:dyDescent="0.25"/>
    <row r="7763" hidden="1" x14ac:dyDescent="0.25"/>
    <row r="7764" hidden="1" x14ac:dyDescent="0.25"/>
    <row r="7765" hidden="1" x14ac:dyDescent="0.25"/>
    <row r="7766" hidden="1" x14ac:dyDescent="0.25"/>
    <row r="7767" hidden="1" x14ac:dyDescent="0.25"/>
    <row r="7768" hidden="1" x14ac:dyDescent="0.25"/>
    <row r="7769" hidden="1" x14ac:dyDescent="0.25"/>
    <row r="7770" hidden="1" x14ac:dyDescent="0.25"/>
    <row r="7771" hidden="1" x14ac:dyDescent="0.25"/>
    <row r="7772" hidden="1" x14ac:dyDescent="0.25"/>
    <row r="7773" hidden="1" x14ac:dyDescent="0.25"/>
    <row r="7774" hidden="1" x14ac:dyDescent="0.25"/>
    <row r="7775" hidden="1" x14ac:dyDescent="0.25"/>
    <row r="7776" hidden="1" x14ac:dyDescent="0.25"/>
    <row r="7777" hidden="1" x14ac:dyDescent="0.25"/>
    <row r="7778" hidden="1" x14ac:dyDescent="0.25"/>
    <row r="7779" hidden="1" x14ac:dyDescent="0.25"/>
    <row r="7780" hidden="1" x14ac:dyDescent="0.25"/>
    <row r="7781" hidden="1" x14ac:dyDescent="0.25"/>
    <row r="7782" hidden="1" x14ac:dyDescent="0.25"/>
    <row r="7783" hidden="1" x14ac:dyDescent="0.25"/>
    <row r="7784" hidden="1" x14ac:dyDescent="0.25"/>
    <row r="7785" hidden="1" x14ac:dyDescent="0.25"/>
    <row r="7786" hidden="1" x14ac:dyDescent="0.25"/>
    <row r="7787" hidden="1" x14ac:dyDescent="0.25"/>
    <row r="7788" hidden="1" x14ac:dyDescent="0.25"/>
    <row r="7789" hidden="1" x14ac:dyDescent="0.25"/>
    <row r="7790" hidden="1" x14ac:dyDescent="0.25"/>
    <row r="7791" hidden="1" x14ac:dyDescent="0.25"/>
    <row r="7792" hidden="1" x14ac:dyDescent="0.25"/>
    <row r="7793" hidden="1" x14ac:dyDescent="0.25"/>
    <row r="7794" hidden="1" x14ac:dyDescent="0.25"/>
    <row r="7795" hidden="1" x14ac:dyDescent="0.25"/>
    <row r="7796" hidden="1" x14ac:dyDescent="0.25"/>
    <row r="7797" hidden="1" x14ac:dyDescent="0.25"/>
    <row r="7798" hidden="1" x14ac:dyDescent="0.25"/>
    <row r="7799" hidden="1" x14ac:dyDescent="0.25"/>
    <row r="7800" hidden="1" x14ac:dyDescent="0.25"/>
    <row r="7801" hidden="1" x14ac:dyDescent="0.25"/>
    <row r="7802" hidden="1" x14ac:dyDescent="0.25"/>
    <row r="7803" hidden="1" x14ac:dyDescent="0.25"/>
    <row r="7804" hidden="1" x14ac:dyDescent="0.25"/>
    <row r="7805" hidden="1" x14ac:dyDescent="0.25"/>
    <row r="7806" hidden="1" x14ac:dyDescent="0.25"/>
    <row r="7807" hidden="1" x14ac:dyDescent="0.25"/>
    <row r="7808" hidden="1" x14ac:dyDescent="0.25"/>
    <row r="7809" hidden="1" x14ac:dyDescent="0.25"/>
    <row r="7810" hidden="1" x14ac:dyDescent="0.25"/>
    <row r="7811" hidden="1" x14ac:dyDescent="0.25"/>
    <row r="7812" hidden="1" x14ac:dyDescent="0.25"/>
    <row r="7813" hidden="1" x14ac:dyDescent="0.25"/>
    <row r="7814" hidden="1" x14ac:dyDescent="0.25"/>
    <row r="7815" hidden="1" x14ac:dyDescent="0.25"/>
    <row r="7816" hidden="1" x14ac:dyDescent="0.25"/>
    <row r="7817" hidden="1" x14ac:dyDescent="0.25"/>
    <row r="7818" hidden="1" x14ac:dyDescent="0.25"/>
    <row r="7819" hidden="1" x14ac:dyDescent="0.25"/>
    <row r="7820" hidden="1" x14ac:dyDescent="0.25"/>
    <row r="7821" hidden="1" x14ac:dyDescent="0.25"/>
    <row r="7822" hidden="1" x14ac:dyDescent="0.25"/>
    <row r="7823" hidden="1" x14ac:dyDescent="0.25"/>
    <row r="7824" hidden="1" x14ac:dyDescent="0.25"/>
    <row r="7825" hidden="1" x14ac:dyDescent="0.25"/>
    <row r="7826" hidden="1" x14ac:dyDescent="0.25"/>
    <row r="7827" hidden="1" x14ac:dyDescent="0.25"/>
    <row r="7828" hidden="1" x14ac:dyDescent="0.25"/>
    <row r="7829" hidden="1" x14ac:dyDescent="0.25"/>
    <row r="7830" hidden="1" x14ac:dyDescent="0.25"/>
    <row r="7831" hidden="1" x14ac:dyDescent="0.25"/>
    <row r="7832" hidden="1" x14ac:dyDescent="0.25"/>
    <row r="7833" hidden="1" x14ac:dyDescent="0.25"/>
    <row r="7834" hidden="1" x14ac:dyDescent="0.25"/>
    <row r="7835" hidden="1" x14ac:dyDescent="0.25"/>
    <row r="7836" hidden="1" x14ac:dyDescent="0.25"/>
    <row r="7837" hidden="1" x14ac:dyDescent="0.25"/>
    <row r="7838" hidden="1" x14ac:dyDescent="0.25"/>
    <row r="7839" hidden="1" x14ac:dyDescent="0.25"/>
    <row r="7840" hidden="1" x14ac:dyDescent="0.25"/>
    <row r="7841" hidden="1" x14ac:dyDescent="0.25"/>
    <row r="7842" hidden="1" x14ac:dyDescent="0.25"/>
    <row r="7843" hidden="1" x14ac:dyDescent="0.25"/>
    <row r="7844" hidden="1" x14ac:dyDescent="0.25"/>
    <row r="7845" hidden="1" x14ac:dyDescent="0.25"/>
    <row r="7846" hidden="1" x14ac:dyDescent="0.25"/>
    <row r="7847" hidden="1" x14ac:dyDescent="0.25"/>
    <row r="7848" hidden="1" x14ac:dyDescent="0.25"/>
    <row r="7849" hidden="1" x14ac:dyDescent="0.25"/>
    <row r="7850" hidden="1" x14ac:dyDescent="0.25"/>
    <row r="7851" hidden="1" x14ac:dyDescent="0.25"/>
    <row r="7852" hidden="1" x14ac:dyDescent="0.25"/>
    <row r="7853" hidden="1" x14ac:dyDescent="0.25"/>
    <row r="7854" hidden="1" x14ac:dyDescent="0.25"/>
    <row r="7855" hidden="1" x14ac:dyDescent="0.25"/>
    <row r="7856" hidden="1" x14ac:dyDescent="0.25"/>
    <row r="7857" hidden="1" x14ac:dyDescent="0.25"/>
    <row r="7858" hidden="1" x14ac:dyDescent="0.25"/>
    <row r="7859" hidden="1" x14ac:dyDescent="0.25"/>
    <row r="7860" hidden="1" x14ac:dyDescent="0.25"/>
    <row r="7861" hidden="1" x14ac:dyDescent="0.25"/>
    <row r="7862" hidden="1" x14ac:dyDescent="0.25"/>
    <row r="7863" hidden="1" x14ac:dyDescent="0.25"/>
    <row r="7864" hidden="1" x14ac:dyDescent="0.25"/>
    <row r="7865" hidden="1" x14ac:dyDescent="0.25"/>
    <row r="7866" hidden="1" x14ac:dyDescent="0.25"/>
    <row r="7867" hidden="1" x14ac:dyDescent="0.25"/>
    <row r="7868" hidden="1" x14ac:dyDescent="0.25"/>
    <row r="7869" hidden="1" x14ac:dyDescent="0.25"/>
    <row r="7870" hidden="1" x14ac:dyDescent="0.25"/>
    <row r="7871" hidden="1" x14ac:dyDescent="0.25"/>
    <row r="7872" hidden="1" x14ac:dyDescent="0.25"/>
    <row r="7873" hidden="1" x14ac:dyDescent="0.25"/>
    <row r="7874" hidden="1" x14ac:dyDescent="0.25"/>
    <row r="7875" hidden="1" x14ac:dyDescent="0.25"/>
    <row r="7876" hidden="1" x14ac:dyDescent="0.25"/>
    <row r="7877" hidden="1" x14ac:dyDescent="0.25"/>
    <row r="7878" hidden="1" x14ac:dyDescent="0.25"/>
    <row r="7879" hidden="1" x14ac:dyDescent="0.25"/>
    <row r="7880" hidden="1" x14ac:dyDescent="0.25"/>
    <row r="7881" hidden="1" x14ac:dyDescent="0.25"/>
    <row r="7882" hidden="1" x14ac:dyDescent="0.25"/>
    <row r="7883" hidden="1" x14ac:dyDescent="0.25"/>
    <row r="7884" hidden="1" x14ac:dyDescent="0.25"/>
    <row r="7885" hidden="1" x14ac:dyDescent="0.25"/>
    <row r="7886" hidden="1" x14ac:dyDescent="0.25"/>
    <row r="7887" hidden="1" x14ac:dyDescent="0.25"/>
    <row r="7888" hidden="1" x14ac:dyDescent="0.25"/>
    <row r="7889" hidden="1" x14ac:dyDescent="0.25"/>
    <row r="7890" hidden="1" x14ac:dyDescent="0.25"/>
    <row r="7891" hidden="1" x14ac:dyDescent="0.25"/>
    <row r="7892" hidden="1" x14ac:dyDescent="0.25"/>
    <row r="7893" hidden="1" x14ac:dyDescent="0.25"/>
    <row r="7894" hidden="1" x14ac:dyDescent="0.25"/>
    <row r="7895" hidden="1" x14ac:dyDescent="0.25"/>
    <row r="7896" hidden="1" x14ac:dyDescent="0.25"/>
    <row r="7897" hidden="1" x14ac:dyDescent="0.25"/>
    <row r="7898" hidden="1" x14ac:dyDescent="0.25"/>
    <row r="7899" hidden="1" x14ac:dyDescent="0.25"/>
    <row r="7900" hidden="1" x14ac:dyDescent="0.25"/>
    <row r="7901" hidden="1" x14ac:dyDescent="0.25"/>
    <row r="7902" hidden="1" x14ac:dyDescent="0.25"/>
    <row r="7903" hidden="1" x14ac:dyDescent="0.25"/>
    <row r="7904" hidden="1" x14ac:dyDescent="0.25"/>
    <row r="7905" hidden="1" x14ac:dyDescent="0.25"/>
    <row r="7906" hidden="1" x14ac:dyDescent="0.25"/>
    <row r="7907" hidden="1" x14ac:dyDescent="0.25"/>
    <row r="7908" hidden="1" x14ac:dyDescent="0.25"/>
    <row r="7909" hidden="1" x14ac:dyDescent="0.25"/>
    <row r="7910" hidden="1" x14ac:dyDescent="0.25"/>
    <row r="7911" hidden="1" x14ac:dyDescent="0.25"/>
    <row r="7912" hidden="1" x14ac:dyDescent="0.25"/>
    <row r="7913" hidden="1" x14ac:dyDescent="0.25"/>
    <row r="7914" hidden="1" x14ac:dyDescent="0.25"/>
    <row r="7915" hidden="1" x14ac:dyDescent="0.25"/>
    <row r="7916" hidden="1" x14ac:dyDescent="0.25"/>
    <row r="7917" hidden="1" x14ac:dyDescent="0.25"/>
    <row r="7918" hidden="1" x14ac:dyDescent="0.25"/>
    <row r="7919" hidden="1" x14ac:dyDescent="0.25"/>
    <row r="7920" hidden="1" x14ac:dyDescent="0.25"/>
    <row r="7921" hidden="1" x14ac:dyDescent="0.25"/>
    <row r="7922" hidden="1" x14ac:dyDescent="0.25"/>
    <row r="7923" hidden="1" x14ac:dyDescent="0.25"/>
    <row r="7924" hidden="1" x14ac:dyDescent="0.25"/>
    <row r="7925" hidden="1" x14ac:dyDescent="0.25"/>
    <row r="7926" hidden="1" x14ac:dyDescent="0.25"/>
    <row r="7927" hidden="1" x14ac:dyDescent="0.25"/>
    <row r="7928" hidden="1" x14ac:dyDescent="0.25"/>
    <row r="7929" hidden="1" x14ac:dyDescent="0.25"/>
    <row r="7930" hidden="1" x14ac:dyDescent="0.25"/>
    <row r="7931" hidden="1" x14ac:dyDescent="0.25"/>
    <row r="7932" hidden="1" x14ac:dyDescent="0.25"/>
    <row r="7933" hidden="1" x14ac:dyDescent="0.25"/>
    <row r="7934" hidden="1" x14ac:dyDescent="0.25"/>
    <row r="7935" hidden="1" x14ac:dyDescent="0.25"/>
    <row r="7936" hidden="1" x14ac:dyDescent="0.25"/>
    <row r="7937" hidden="1" x14ac:dyDescent="0.25"/>
    <row r="7938" hidden="1" x14ac:dyDescent="0.25"/>
    <row r="7939" hidden="1" x14ac:dyDescent="0.25"/>
    <row r="7940" hidden="1" x14ac:dyDescent="0.25"/>
    <row r="7941" hidden="1" x14ac:dyDescent="0.25"/>
    <row r="7942" hidden="1" x14ac:dyDescent="0.25"/>
    <row r="7943" hidden="1" x14ac:dyDescent="0.25"/>
    <row r="7944" hidden="1" x14ac:dyDescent="0.25"/>
    <row r="7945" hidden="1" x14ac:dyDescent="0.25"/>
    <row r="7946" hidden="1" x14ac:dyDescent="0.25"/>
    <row r="7947" hidden="1" x14ac:dyDescent="0.25"/>
    <row r="7948" hidden="1" x14ac:dyDescent="0.25"/>
    <row r="7949" hidden="1" x14ac:dyDescent="0.25"/>
    <row r="7950" hidden="1" x14ac:dyDescent="0.25"/>
    <row r="7951" hidden="1" x14ac:dyDescent="0.25"/>
    <row r="7952" hidden="1" x14ac:dyDescent="0.25"/>
    <row r="7953" hidden="1" x14ac:dyDescent="0.25"/>
    <row r="7954" hidden="1" x14ac:dyDescent="0.25"/>
    <row r="7955" hidden="1" x14ac:dyDescent="0.25"/>
    <row r="7956" hidden="1" x14ac:dyDescent="0.25"/>
    <row r="7957" hidden="1" x14ac:dyDescent="0.25"/>
    <row r="7958" hidden="1" x14ac:dyDescent="0.25"/>
    <row r="7959" hidden="1" x14ac:dyDescent="0.25"/>
    <row r="7960" hidden="1" x14ac:dyDescent="0.25"/>
    <row r="7961" hidden="1" x14ac:dyDescent="0.25"/>
    <row r="7962" hidden="1" x14ac:dyDescent="0.25"/>
    <row r="7963" hidden="1" x14ac:dyDescent="0.25"/>
    <row r="7964" hidden="1" x14ac:dyDescent="0.25"/>
    <row r="7965" hidden="1" x14ac:dyDescent="0.25"/>
    <row r="7966" hidden="1" x14ac:dyDescent="0.25"/>
    <row r="7967" hidden="1" x14ac:dyDescent="0.25"/>
    <row r="7968" hidden="1" x14ac:dyDescent="0.25"/>
    <row r="7969" hidden="1" x14ac:dyDescent="0.25"/>
    <row r="7970" hidden="1" x14ac:dyDescent="0.25"/>
    <row r="7971" hidden="1" x14ac:dyDescent="0.25"/>
    <row r="7972" hidden="1" x14ac:dyDescent="0.25"/>
    <row r="7973" hidden="1" x14ac:dyDescent="0.25"/>
    <row r="7974" hidden="1" x14ac:dyDescent="0.25"/>
    <row r="7975" hidden="1" x14ac:dyDescent="0.25"/>
    <row r="7976" hidden="1" x14ac:dyDescent="0.25"/>
    <row r="7977" hidden="1" x14ac:dyDescent="0.25"/>
    <row r="7978" hidden="1" x14ac:dyDescent="0.25"/>
    <row r="7979" hidden="1" x14ac:dyDescent="0.25"/>
    <row r="7980" hidden="1" x14ac:dyDescent="0.25"/>
    <row r="7981" hidden="1" x14ac:dyDescent="0.25"/>
    <row r="7982" hidden="1" x14ac:dyDescent="0.25"/>
    <row r="7983" hidden="1" x14ac:dyDescent="0.25"/>
    <row r="7984" hidden="1" x14ac:dyDescent="0.25"/>
    <row r="7985" hidden="1" x14ac:dyDescent="0.25"/>
    <row r="7986" hidden="1" x14ac:dyDescent="0.25"/>
    <row r="7987" hidden="1" x14ac:dyDescent="0.25"/>
    <row r="7988" hidden="1" x14ac:dyDescent="0.25"/>
    <row r="7989" hidden="1" x14ac:dyDescent="0.25"/>
    <row r="7990" hidden="1" x14ac:dyDescent="0.25"/>
    <row r="7991" hidden="1" x14ac:dyDescent="0.25"/>
    <row r="7992" hidden="1" x14ac:dyDescent="0.25"/>
    <row r="7993" hidden="1" x14ac:dyDescent="0.25"/>
    <row r="7994" hidden="1" x14ac:dyDescent="0.25"/>
    <row r="7995" hidden="1" x14ac:dyDescent="0.25"/>
    <row r="7996" hidden="1" x14ac:dyDescent="0.25"/>
    <row r="7997" hidden="1" x14ac:dyDescent="0.25"/>
    <row r="7998" hidden="1" x14ac:dyDescent="0.25"/>
    <row r="7999" hidden="1" x14ac:dyDescent="0.25"/>
    <row r="8000" hidden="1" x14ac:dyDescent="0.25"/>
    <row r="8001" hidden="1" x14ac:dyDescent="0.25"/>
    <row r="8002" hidden="1" x14ac:dyDescent="0.25"/>
    <row r="8003" hidden="1" x14ac:dyDescent="0.25"/>
    <row r="8004" hidden="1" x14ac:dyDescent="0.25"/>
    <row r="8005" hidden="1" x14ac:dyDescent="0.25"/>
    <row r="8006" hidden="1" x14ac:dyDescent="0.25"/>
    <row r="8007" hidden="1" x14ac:dyDescent="0.25"/>
    <row r="8008" hidden="1" x14ac:dyDescent="0.25"/>
    <row r="8009" hidden="1" x14ac:dyDescent="0.25"/>
    <row r="8010" hidden="1" x14ac:dyDescent="0.25"/>
    <row r="8011" hidden="1" x14ac:dyDescent="0.25"/>
    <row r="8012" hidden="1" x14ac:dyDescent="0.25"/>
    <row r="8013" hidden="1" x14ac:dyDescent="0.25"/>
    <row r="8014" hidden="1" x14ac:dyDescent="0.25"/>
    <row r="8015" hidden="1" x14ac:dyDescent="0.25"/>
    <row r="8016" hidden="1" x14ac:dyDescent="0.25"/>
    <row r="8017" hidden="1" x14ac:dyDescent="0.25"/>
    <row r="8018" hidden="1" x14ac:dyDescent="0.25"/>
    <row r="8019" hidden="1" x14ac:dyDescent="0.25"/>
    <row r="8020" hidden="1" x14ac:dyDescent="0.25"/>
    <row r="8021" hidden="1" x14ac:dyDescent="0.25"/>
    <row r="8022" hidden="1" x14ac:dyDescent="0.25"/>
    <row r="8023" hidden="1" x14ac:dyDescent="0.25"/>
    <row r="8024" hidden="1" x14ac:dyDescent="0.25"/>
    <row r="8025" hidden="1" x14ac:dyDescent="0.25"/>
    <row r="8026" hidden="1" x14ac:dyDescent="0.25"/>
    <row r="8027" hidden="1" x14ac:dyDescent="0.25"/>
    <row r="8028" hidden="1" x14ac:dyDescent="0.25"/>
    <row r="8029" hidden="1" x14ac:dyDescent="0.25"/>
    <row r="8030" hidden="1" x14ac:dyDescent="0.25"/>
    <row r="8031" hidden="1" x14ac:dyDescent="0.25"/>
    <row r="8032" hidden="1" x14ac:dyDescent="0.25"/>
    <row r="8033" hidden="1" x14ac:dyDescent="0.25"/>
    <row r="8034" hidden="1" x14ac:dyDescent="0.25"/>
    <row r="8035" hidden="1" x14ac:dyDescent="0.25"/>
    <row r="8036" hidden="1" x14ac:dyDescent="0.25"/>
    <row r="8037" hidden="1" x14ac:dyDescent="0.25"/>
    <row r="8038" hidden="1" x14ac:dyDescent="0.25"/>
    <row r="8039" hidden="1" x14ac:dyDescent="0.25"/>
    <row r="8040" hidden="1" x14ac:dyDescent="0.25"/>
    <row r="8041" hidden="1" x14ac:dyDescent="0.25"/>
    <row r="8042" hidden="1" x14ac:dyDescent="0.25"/>
    <row r="8043" hidden="1" x14ac:dyDescent="0.25"/>
    <row r="8044" hidden="1" x14ac:dyDescent="0.25"/>
    <row r="8045" hidden="1" x14ac:dyDescent="0.25"/>
    <row r="8046" hidden="1" x14ac:dyDescent="0.25"/>
    <row r="8047" hidden="1" x14ac:dyDescent="0.25"/>
    <row r="8048" hidden="1" x14ac:dyDescent="0.25"/>
    <row r="8049" hidden="1" x14ac:dyDescent="0.25"/>
    <row r="8050" hidden="1" x14ac:dyDescent="0.25"/>
    <row r="8051" hidden="1" x14ac:dyDescent="0.25"/>
    <row r="8052" hidden="1" x14ac:dyDescent="0.25"/>
    <row r="8053" hidden="1" x14ac:dyDescent="0.25"/>
    <row r="8054" hidden="1" x14ac:dyDescent="0.25"/>
    <row r="8055" hidden="1" x14ac:dyDescent="0.25"/>
    <row r="8056" hidden="1" x14ac:dyDescent="0.25"/>
    <row r="8057" hidden="1" x14ac:dyDescent="0.25"/>
    <row r="8058" hidden="1" x14ac:dyDescent="0.25"/>
    <row r="8059" hidden="1" x14ac:dyDescent="0.25"/>
    <row r="8060" hidden="1" x14ac:dyDescent="0.25"/>
    <row r="8061" hidden="1" x14ac:dyDescent="0.25"/>
    <row r="8062" hidden="1" x14ac:dyDescent="0.25"/>
    <row r="8063" hidden="1" x14ac:dyDescent="0.25"/>
    <row r="8064" hidden="1" x14ac:dyDescent="0.25"/>
    <row r="8065" hidden="1" x14ac:dyDescent="0.25"/>
    <row r="8066" hidden="1" x14ac:dyDescent="0.25"/>
    <row r="8067" hidden="1" x14ac:dyDescent="0.25"/>
    <row r="8068" hidden="1" x14ac:dyDescent="0.25"/>
    <row r="8069" hidden="1" x14ac:dyDescent="0.25"/>
    <row r="8070" hidden="1" x14ac:dyDescent="0.25"/>
    <row r="8071" hidden="1" x14ac:dyDescent="0.25"/>
    <row r="8072" hidden="1" x14ac:dyDescent="0.25"/>
    <row r="8073" hidden="1" x14ac:dyDescent="0.25"/>
    <row r="8074" hidden="1" x14ac:dyDescent="0.25"/>
    <row r="8075" hidden="1" x14ac:dyDescent="0.25"/>
    <row r="8076" hidden="1" x14ac:dyDescent="0.25"/>
    <row r="8077" hidden="1" x14ac:dyDescent="0.25"/>
    <row r="8078" hidden="1" x14ac:dyDescent="0.25"/>
    <row r="8079" hidden="1" x14ac:dyDescent="0.25"/>
    <row r="8080" hidden="1" x14ac:dyDescent="0.25"/>
    <row r="8081" hidden="1" x14ac:dyDescent="0.25"/>
    <row r="8082" hidden="1" x14ac:dyDescent="0.25"/>
    <row r="8083" hidden="1" x14ac:dyDescent="0.25"/>
    <row r="8084" hidden="1" x14ac:dyDescent="0.25"/>
    <row r="8085" hidden="1" x14ac:dyDescent="0.25"/>
    <row r="8086" hidden="1" x14ac:dyDescent="0.25"/>
    <row r="8087" hidden="1" x14ac:dyDescent="0.25"/>
    <row r="8088" hidden="1" x14ac:dyDescent="0.25"/>
    <row r="8089" hidden="1" x14ac:dyDescent="0.25"/>
    <row r="8090" hidden="1" x14ac:dyDescent="0.25"/>
    <row r="8091" hidden="1" x14ac:dyDescent="0.25"/>
    <row r="8092" hidden="1" x14ac:dyDescent="0.25"/>
    <row r="8093" hidden="1" x14ac:dyDescent="0.25"/>
    <row r="8094" hidden="1" x14ac:dyDescent="0.25"/>
    <row r="8095" hidden="1" x14ac:dyDescent="0.25"/>
    <row r="8096" hidden="1" x14ac:dyDescent="0.25"/>
    <row r="8097" hidden="1" x14ac:dyDescent="0.25"/>
    <row r="8098" hidden="1" x14ac:dyDescent="0.25"/>
    <row r="8099" hidden="1" x14ac:dyDescent="0.25"/>
    <row r="8100" hidden="1" x14ac:dyDescent="0.25"/>
    <row r="8101" hidden="1" x14ac:dyDescent="0.25"/>
    <row r="8102" hidden="1" x14ac:dyDescent="0.25"/>
    <row r="8103" hidden="1" x14ac:dyDescent="0.25"/>
    <row r="8104" hidden="1" x14ac:dyDescent="0.25"/>
    <row r="8105" hidden="1" x14ac:dyDescent="0.25"/>
    <row r="8106" hidden="1" x14ac:dyDescent="0.25"/>
    <row r="8107" hidden="1" x14ac:dyDescent="0.25"/>
    <row r="8108" hidden="1" x14ac:dyDescent="0.25"/>
    <row r="8109" hidden="1" x14ac:dyDescent="0.25"/>
    <row r="8110" hidden="1" x14ac:dyDescent="0.25"/>
    <row r="8111" hidden="1" x14ac:dyDescent="0.25"/>
    <row r="8112" hidden="1" x14ac:dyDescent="0.25"/>
    <row r="8113" hidden="1" x14ac:dyDescent="0.25"/>
    <row r="8114" hidden="1" x14ac:dyDescent="0.25"/>
    <row r="8115" hidden="1" x14ac:dyDescent="0.25"/>
    <row r="8116" hidden="1" x14ac:dyDescent="0.25"/>
    <row r="8117" hidden="1" x14ac:dyDescent="0.25"/>
    <row r="8118" hidden="1" x14ac:dyDescent="0.25"/>
    <row r="8119" hidden="1" x14ac:dyDescent="0.25"/>
    <row r="8120" hidden="1" x14ac:dyDescent="0.25"/>
    <row r="8121" hidden="1" x14ac:dyDescent="0.25"/>
    <row r="8122" hidden="1" x14ac:dyDescent="0.25"/>
    <row r="8123" hidden="1" x14ac:dyDescent="0.25"/>
    <row r="8124" hidden="1" x14ac:dyDescent="0.25"/>
    <row r="8125" hidden="1" x14ac:dyDescent="0.25"/>
    <row r="8126" hidden="1" x14ac:dyDescent="0.25"/>
    <row r="8127" hidden="1" x14ac:dyDescent="0.25"/>
    <row r="8128" hidden="1" x14ac:dyDescent="0.25"/>
    <row r="8129" hidden="1" x14ac:dyDescent="0.25"/>
    <row r="8130" hidden="1" x14ac:dyDescent="0.25"/>
    <row r="8131" hidden="1" x14ac:dyDescent="0.25"/>
    <row r="8132" hidden="1" x14ac:dyDescent="0.25"/>
    <row r="8133" hidden="1" x14ac:dyDescent="0.25"/>
    <row r="8134" hidden="1" x14ac:dyDescent="0.25"/>
    <row r="8135" hidden="1" x14ac:dyDescent="0.25"/>
    <row r="8136" hidden="1" x14ac:dyDescent="0.25"/>
    <row r="8137" hidden="1" x14ac:dyDescent="0.25"/>
    <row r="8138" hidden="1" x14ac:dyDescent="0.25"/>
    <row r="8139" hidden="1" x14ac:dyDescent="0.25"/>
    <row r="8140" hidden="1" x14ac:dyDescent="0.25"/>
    <row r="8141" hidden="1" x14ac:dyDescent="0.25"/>
    <row r="8142" hidden="1" x14ac:dyDescent="0.25"/>
    <row r="8143" hidden="1" x14ac:dyDescent="0.25"/>
    <row r="8144" hidden="1" x14ac:dyDescent="0.25"/>
    <row r="8145" hidden="1" x14ac:dyDescent="0.25"/>
    <row r="8146" hidden="1" x14ac:dyDescent="0.25"/>
    <row r="8147" hidden="1" x14ac:dyDescent="0.25"/>
    <row r="8148" hidden="1" x14ac:dyDescent="0.25"/>
    <row r="8149" hidden="1" x14ac:dyDescent="0.25"/>
    <row r="8150" hidden="1" x14ac:dyDescent="0.25"/>
    <row r="8151" hidden="1" x14ac:dyDescent="0.25"/>
    <row r="8152" hidden="1" x14ac:dyDescent="0.25"/>
    <row r="8153" hidden="1" x14ac:dyDescent="0.25"/>
    <row r="8154" hidden="1" x14ac:dyDescent="0.25"/>
    <row r="8155" hidden="1" x14ac:dyDescent="0.25"/>
    <row r="8156" hidden="1" x14ac:dyDescent="0.25"/>
    <row r="8157" hidden="1" x14ac:dyDescent="0.25"/>
    <row r="8158" hidden="1" x14ac:dyDescent="0.25"/>
    <row r="8159" hidden="1" x14ac:dyDescent="0.25"/>
    <row r="8160" hidden="1" x14ac:dyDescent="0.25"/>
    <row r="8161" hidden="1" x14ac:dyDescent="0.25"/>
    <row r="8162" hidden="1" x14ac:dyDescent="0.25"/>
    <row r="8163" hidden="1" x14ac:dyDescent="0.25"/>
    <row r="8164" hidden="1" x14ac:dyDescent="0.25"/>
    <row r="8165" hidden="1" x14ac:dyDescent="0.25"/>
    <row r="8166" hidden="1" x14ac:dyDescent="0.25"/>
    <row r="8167" hidden="1" x14ac:dyDescent="0.25"/>
    <row r="8168" hidden="1" x14ac:dyDescent="0.25"/>
    <row r="8169" hidden="1" x14ac:dyDescent="0.25"/>
    <row r="8170" hidden="1" x14ac:dyDescent="0.25"/>
    <row r="8171" hidden="1" x14ac:dyDescent="0.25"/>
    <row r="8172" hidden="1" x14ac:dyDescent="0.25"/>
    <row r="8173" hidden="1" x14ac:dyDescent="0.25"/>
    <row r="8174" hidden="1" x14ac:dyDescent="0.25"/>
    <row r="8175" hidden="1" x14ac:dyDescent="0.25"/>
    <row r="8176" hidden="1" x14ac:dyDescent="0.25"/>
    <row r="8177" hidden="1" x14ac:dyDescent="0.25"/>
    <row r="8178" hidden="1" x14ac:dyDescent="0.25"/>
    <row r="8179" hidden="1" x14ac:dyDescent="0.25"/>
    <row r="8180" hidden="1" x14ac:dyDescent="0.25"/>
    <row r="8181" hidden="1" x14ac:dyDescent="0.25"/>
    <row r="8182" hidden="1" x14ac:dyDescent="0.25"/>
    <row r="8183" hidden="1" x14ac:dyDescent="0.25"/>
    <row r="8184" hidden="1" x14ac:dyDescent="0.25"/>
    <row r="8185" hidden="1" x14ac:dyDescent="0.25"/>
    <row r="8186" hidden="1" x14ac:dyDescent="0.25"/>
    <row r="8187" hidden="1" x14ac:dyDescent="0.25"/>
    <row r="8188" hidden="1" x14ac:dyDescent="0.25"/>
    <row r="8189" hidden="1" x14ac:dyDescent="0.25"/>
    <row r="8190" hidden="1" x14ac:dyDescent="0.25"/>
    <row r="8191" hidden="1" x14ac:dyDescent="0.25"/>
    <row r="8192" hidden="1" x14ac:dyDescent="0.25"/>
    <row r="8193" hidden="1" x14ac:dyDescent="0.25"/>
    <row r="8194" hidden="1" x14ac:dyDescent="0.25"/>
    <row r="8195" hidden="1" x14ac:dyDescent="0.25"/>
    <row r="8196" hidden="1" x14ac:dyDescent="0.25"/>
    <row r="8197" hidden="1" x14ac:dyDescent="0.25"/>
    <row r="8198" hidden="1" x14ac:dyDescent="0.25"/>
    <row r="8199" hidden="1" x14ac:dyDescent="0.25"/>
    <row r="8200" hidden="1" x14ac:dyDescent="0.25"/>
    <row r="8201" hidden="1" x14ac:dyDescent="0.25"/>
    <row r="8202" hidden="1" x14ac:dyDescent="0.25"/>
    <row r="8203" hidden="1" x14ac:dyDescent="0.25"/>
    <row r="8204" hidden="1" x14ac:dyDescent="0.25"/>
    <row r="8205" hidden="1" x14ac:dyDescent="0.25"/>
    <row r="8206" hidden="1" x14ac:dyDescent="0.25"/>
    <row r="8207" hidden="1" x14ac:dyDescent="0.25"/>
    <row r="8208" hidden="1" x14ac:dyDescent="0.25"/>
    <row r="8209" hidden="1" x14ac:dyDescent="0.25"/>
    <row r="8210" hidden="1" x14ac:dyDescent="0.25"/>
    <row r="8211" hidden="1" x14ac:dyDescent="0.25"/>
    <row r="8212" hidden="1" x14ac:dyDescent="0.25"/>
    <row r="8213" hidden="1" x14ac:dyDescent="0.25"/>
    <row r="8214" hidden="1" x14ac:dyDescent="0.25"/>
    <row r="8215" hidden="1" x14ac:dyDescent="0.25"/>
    <row r="8216" hidden="1" x14ac:dyDescent="0.25"/>
    <row r="8217" hidden="1" x14ac:dyDescent="0.25"/>
    <row r="8218" hidden="1" x14ac:dyDescent="0.25"/>
    <row r="8219" hidden="1" x14ac:dyDescent="0.25"/>
    <row r="8220" hidden="1" x14ac:dyDescent="0.25"/>
    <row r="8221" hidden="1" x14ac:dyDescent="0.25"/>
    <row r="8222" hidden="1" x14ac:dyDescent="0.25"/>
    <row r="8223" hidden="1" x14ac:dyDescent="0.25"/>
    <row r="8224" hidden="1" x14ac:dyDescent="0.25"/>
    <row r="8225" hidden="1" x14ac:dyDescent="0.25"/>
    <row r="8226" hidden="1" x14ac:dyDescent="0.25"/>
    <row r="8227" hidden="1" x14ac:dyDescent="0.25"/>
    <row r="8228" hidden="1" x14ac:dyDescent="0.25"/>
    <row r="8229" hidden="1" x14ac:dyDescent="0.25"/>
    <row r="8230" hidden="1" x14ac:dyDescent="0.25"/>
    <row r="8231" hidden="1" x14ac:dyDescent="0.25"/>
    <row r="8232" hidden="1" x14ac:dyDescent="0.25"/>
    <row r="8233" hidden="1" x14ac:dyDescent="0.25"/>
    <row r="8234" hidden="1" x14ac:dyDescent="0.25"/>
    <row r="8235" hidden="1" x14ac:dyDescent="0.25"/>
    <row r="8236" hidden="1" x14ac:dyDescent="0.25"/>
    <row r="8237" hidden="1" x14ac:dyDescent="0.25"/>
    <row r="8238" hidden="1" x14ac:dyDescent="0.25"/>
    <row r="8239" hidden="1" x14ac:dyDescent="0.25"/>
    <row r="8240" hidden="1" x14ac:dyDescent="0.25"/>
    <row r="8241" hidden="1" x14ac:dyDescent="0.25"/>
    <row r="8242" hidden="1" x14ac:dyDescent="0.25"/>
    <row r="8243" hidden="1" x14ac:dyDescent="0.25"/>
    <row r="8244" hidden="1" x14ac:dyDescent="0.25"/>
    <row r="8245" hidden="1" x14ac:dyDescent="0.25"/>
    <row r="8246" hidden="1" x14ac:dyDescent="0.25"/>
    <row r="8247" hidden="1" x14ac:dyDescent="0.25"/>
    <row r="8248" hidden="1" x14ac:dyDescent="0.25"/>
    <row r="8249" hidden="1" x14ac:dyDescent="0.25"/>
    <row r="8250" hidden="1" x14ac:dyDescent="0.25"/>
    <row r="8251" hidden="1" x14ac:dyDescent="0.25"/>
    <row r="8252" hidden="1" x14ac:dyDescent="0.25"/>
    <row r="8253" hidden="1" x14ac:dyDescent="0.25"/>
    <row r="8254" hidden="1" x14ac:dyDescent="0.25"/>
    <row r="8255" hidden="1" x14ac:dyDescent="0.25"/>
    <row r="8256" hidden="1" x14ac:dyDescent="0.25"/>
    <row r="8257" hidden="1" x14ac:dyDescent="0.25"/>
    <row r="8258" hidden="1" x14ac:dyDescent="0.25"/>
    <row r="8259" hidden="1" x14ac:dyDescent="0.25"/>
    <row r="8260" hidden="1" x14ac:dyDescent="0.25"/>
    <row r="8261" hidden="1" x14ac:dyDescent="0.25"/>
    <row r="8262" hidden="1" x14ac:dyDescent="0.25"/>
    <row r="8263" hidden="1" x14ac:dyDescent="0.25"/>
    <row r="8264" hidden="1" x14ac:dyDescent="0.25"/>
    <row r="8265" hidden="1" x14ac:dyDescent="0.25"/>
    <row r="8266" hidden="1" x14ac:dyDescent="0.25"/>
    <row r="8267" hidden="1" x14ac:dyDescent="0.25"/>
    <row r="8268" hidden="1" x14ac:dyDescent="0.25"/>
    <row r="8269" hidden="1" x14ac:dyDescent="0.25"/>
    <row r="8270" hidden="1" x14ac:dyDescent="0.25"/>
    <row r="8271" hidden="1" x14ac:dyDescent="0.25"/>
    <row r="8272" hidden="1" x14ac:dyDescent="0.25"/>
    <row r="8273" hidden="1" x14ac:dyDescent="0.25"/>
    <row r="8274" hidden="1" x14ac:dyDescent="0.25"/>
    <row r="8275" hidden="1" x14ac:dyDescent="0.25"/>
    <row r="8276" hidden="1" x14ac:dyDescent="0.25"/>
    <row r="8277" hidden="1" x14ac:dyDescent="0.25"/>
    <row r="8278" hidden="1" x14ac:dyDescent="0.25"/>
    <row r="8279" hidden="1" x14ac:dyDescent="0.25"/>
    <row r="8280" hidden="1" x14ac:dyDescent="0.25"/>
    <row r="8281" hidden="1" x14ac:dyDescent="0.25"/>
    <row r="8282" hidden="1" x14ac:dyDescent="0.25"/>
    <row r="8283" hidden="1" x14ac:dyDescent="0.25"/>
    <row r="8284" hidden="1" x14ac:dyDescent="0.25"/>
    <row r="8285" hidden="1" x14ac:dyDescent="0.25"/>
    <row r="8286" hidden="1" x14ac:dyDescent="0.25"/>
    <row r="8287" hidden="1" x14ac:dyDescent="0.25"/>
    <row r="8288" hidden="1" x14ac:dyDescent="0.25"/>
    <row r="8289" hidden="1" x14ac:dyDescent="0.25"/>
    <row r="8290" hidden="1" x14ac:dyDescent="0.25"/>
    <row r="8291" hidden="1" x14ac:dyDescent="0.25"/>
    <row r="8292" hidden="1" x14ac:dyDescent="0.25"/>
    <row r="8293" hidden="1" x14ac:dyDescent="0.25"/>
    <row r="8294" hidden="1" x14ac:dyDescent="0.25"/>
    <row r="8295" hidden="1" x14ac:dyDescent="0.25"/>
    <row r="8296" hidden="1" x14ac:dyDescent="0.25"/>
    <row r="8297" hidden="1" x14ac:dyDescent="0.25"/>
    <row r="8298" hidden="1" x14ac:dyDescent="0.25"/>
    <row r="8299" hidden="1" x14ac:dyDescent="0.25"/>
    <row r="8300" hidden="1" x14ac:dyDescent="0.25"/>
    <row r="8301" hidden="1" x14ac:dyDescent="0.25"/>
    <row r="8302" hidden="1" x14ac:dyDescent="0.25"/>
    <row r="8303" hidden="1" x14ac:dyDescent="0.25"/>
    <row r="8304" hidden="1" x14ac:dyDescent="0.25"/>
    <row r="8305" hidden="1" x14ac:dyDescent="0.25"/>
    <row r="8306" hidden="1" x14ac:dyDescent="0.25"/>
    <row r="8307" hidden="1" x14ac:dyDescent="0.25"/>
    <row r="8308" hidden="1" x14ac:dyDescent="0.25"/>
    <row r="8309" hidden="1" x14ac:dyDescent="0.25"/>
    <row r="8310" hidden="1" x14ac:dyDescent="0.25"/>
    <row r="8311" hidden="1" x14ac:dyDescent="0.25"/>
    <row r="8312" hidden="1" x14ac:dyDescent="0.25"/>
    <row r="8313" hidden="1" x14ac:dyDescent="0.25"/>
    <row r="8314" hidden="1" x14ac:dyDescent="0.25"/>
    <row r="8315" hidden="1" x14ac:dyDescent="0.25"/>
    <row r="8316" hidden="1" x14ac:dyDescent="0.25"/>
    <row r="8317" hidden="1" x14ac:dyDescent="0.25"/>
    <row r="8318" hidden="1" x14ac:dyDescent="0.25"/>
    <row r="8319" hidden="1" x14ac:dyDescent="0.25"/>
    <row r="8320" hidden="1" x14ac:dyDescent="0.25"/>
    <row r="8321" hidden="1" x14ac:dyDescent="0.25"/>
    <row r="8322" hidden="1" x14ac:dyDescent="0.25"/>
    <row r="8323" hidden="1" x14ac:dyDescent="0.25"/>
    <row r="8324" hidden="1" x14ac:dyDescent="0.25"/>
    <row r="8325" hidden="1" x14ac:dyDescent="0.25"/>
    <row r="8326" hidden="1" x14ac:dyDescent="0.25"/>
    <row r="8327" hidden="1" x14ac:dyDescent="0.25"/>
    <row r="8328" hidden="1" x14ac:dyDescent="0.25"/>
    <row r="8329" hidden="1" x14ac:dyDescent="0.25"/>
    <row r="8330" hidden="1" x14ac:dyDescent="0.25"/>
    <row r="8331" hidden="1" x14ac:dyDescent="0.25"/>
    <row r="8332" hidden="1" x14ac:dyDescent="0.25"/>
    <row r="8333" hidden="1" x14ac:dyDescent="0.25"/>
    <row r="8334" hidden="1" x14ac:dyDescent="0.25"/>
    <row r="8335" hidden="1" x14ac:dyDescent="0.25"/>
    <row r="8336" hidden="1" x14ac:dyDescent="0.25"/>
    <row r="8337" hidden="1" x14ac:dyDescent="0.25"/>
    <row r="8338" hidden="1" x14ac:dyDescent="0.25"/>
    <row r="8339" hidden="1" x14ac:dyDescent="0.25"/>
    <row r="8340" hidden="1" x14ac:dyDescent="0.25"/>
    <row r="8341" hidden="1" x14ac:dyDescent="0.25"/>
    <row r="8342" hidden="1" x14ac:dyDescent="0.25"/>
    <row r="8343" hidden="1" x14ac:dyDescent="0.25"/>
    <row r="8344" hidden="1" x14ac:dyDescent="0.25"/>
    <row r="8345" hidden="1" x14ac:dyDescent="0.25"/>
    <row r="8346" hidden="1" x14ac:dyDescent="0.25"/>
    <row r="8347" hidden="1" x14ac:dyDescent="0.25"/>
    <row r="8348" hidden="1" x14ac:dyDescent="0.25"/>
    <row r="8349" hidden="1" x14ac:dyDescent="0.25"/>
    <row r="8350" hidden="1" x14ac:dyDescent="0.25"/>
    <row r="8351" hidden="1" x14ac:dyDescent="0.25"/>
    <row r="8352" hidden="1" x14ac:dyDescent="0.25"/>
    <row r="8353" hidden="1" x14ac:dyDescent="0.25"/>
    <row r="8354" hidden="1" x14ac:dyDescent="0.25"/>
    <row r="8355" hidden="1" x14ac:dyDescent="0.25"/>
    <row r="8356" hidden="1" x14ac:dyDescent="0.25"/>
    <row r="8357" hidden="1" x14ac:dyDescent="0.25"/>
    <row r="8358" hidden="1" x14ac:dyDescent="0.25"/>
    <row r="8359" hidden="1" x14ac:dyDescent="0.25"/>
    <row r="8360" hidden="1" x14ac:dyDescent="0.25"/>
    <row r="8361" hidden="1" x14ac:dyDescent="0.25"/>
    <row r="8362" hidden="1" x14ac:dyDescent="0.25"/>
    <row r="8363" hidden="1" x14ac:dyDescent="0.25"/>
    <row r="8364" hidden="1" x14ac:dyDescent="0.25"/>
    <row r="8365" hidden="1" x14ac:dyDescent="0.25"/>
    <row r="8366" hidden="1" x14ac:dyDescent="0.25"/>
    <row r="8367" hidden="1" x14ac:dyDescent="0.25"/>
    <row r="8368" hidden="1" x14ac:dyDescent="0.25"/>
    <row r="8369" hidden="1" x14ac:dyDescent="0.25"/>
    <row r="8370" hidden="1" x14ac:dyDescent="0.25"/>
    <row r="8371" hidden="1" x14ac:dyDescent="0.25"/>
    <row r="8372" hidden="1" x14ac:dyDescent="0.25"/>
    <row r="8373" hidden="1" x14ac:dyDescent="0.25"/>
    <row r="8374" hidden="1" x14ac:dyDescent="0.25"/>
    <row r="8375" hidden="1" x14ac:dyDescent="0.25"/>
    <row r="8376" hidden="1" x14ac:dyDescent="0.25"/>
    <row r="8377" hidden="1" x14ac:dyDescent="0.25"/>
    <row r="8378" hidden="1" x14ac:dyDescent="0.25"/>
    <row r="8379" hidden="1" x14ac:dyDescent="0.25"/>
    <row r="8380" hidden="1" x14ac:dyDescent="0.25"/>
    <row r="8381" hidden="1" x14ac:dyDescent="0.25"/>
    <row r="8382" hidden="1" x14ac:dyDescent="0.25"/>
    <row r="8383" hidden="1" x14ac:dyDescent="0.25"/>
    <row r="8384" hidden="1" x14ac:dyDescent="0.25"/>
    <row r="8385" hidden="1" x14ac:dyDescent="0.25"/>
    <row r="8386" hidden="1" x14ac:dyDescent="0.25"/>
    <row r="8387" hidden="1" x14ac:dyDescent="0.25"/>
    <row r="8388" hidden="1" x14ac:dyDescent="0.25"/>
    <row r="8389" hidden="1" x14ac:dyDescent="0.25"/>
    <row r="8390" hidden="1" x14ac:dyDescent="0.25"/>
    <row r="8391" hidden="1" x14ac:dyDescent="0.25"/>
    <row r="8392" hidden="1" x14ac:dyDescent="0.25"/>
    <row r="8393" hidden="1" x14ac:dyDescent="0.25"/>
    <row r="8394" hidden="1" x14ac:dyDescent="0.25"/>
    <row r="8395" hidden="1" x14ac:dyDescent="0.25"/>
    <row r="8396" hidden="1" x14ac:dyDescent="0.25"/>
    <row r="8397" hidden="1" x14ac:dyDescent="0.25"/>
    <row r="8398" hidden="1" x14ac:dyDescent="0.25"/>
    <row r="8399" hidden="1" x14ac:dyDescent="0.25"/>
    <row r="8400" hidden="1" x14ac:dyDescent="0.25"/>
    <row r="8401" hidden="1" x14ac:dyDescent="0.25"/>
    <row r="8402" hidden="1" x14ac:dyDescent="0.25"/>
    <row r="8403" hidden="1" x14ac:dyDescent="0.25"/>
    <row r="8404" hidden="1" x14ac:dyDescent="0.25"/>
    <row r="8405" hidden="1" x14ac:dyDescent="0.25"/>
    <row r="8406" hidden="1" x14ac:dyDescent="0.25"/>
    <row r="8407" hidden="1" x14ac:dyDescent="0.25"/>
    <row r="8408" hidden="1" x14ac:dyDescent="0.25"/>
    <row r="8409" hidden="1" x14ac:dyDescent="0.25"/>
    <row r="8410" hidden="1" x14ac:dyDescent="0.25"/>
    <row r="8411" hidden="1" x14ac:dyDescent="0.25"/>
    <row r="8412" hidden="1" x14ac:dyDescent="0.25"/>
    <row r="8413" hidden="1" x14ac:dyDescent="0.25"/>
    <row r="8414" hidden="1" x14ac:dyDescent="0.25"/>
    <row r="8415" hidden="1" x14ac:dyDescent="0.25"/>
    <row r="8416" hidden="1" x14ac:dyDescent="0.25"/>
    <row r="8417" hidden="1" x14ac:dyDescent="0.25"/>
    <row r="8418" hidden="1" x14ac:dyDescent="0.25"/>
    <row r="8419" hidden="1" x14ac:dyDescent="0.25"/>
    <row r="8420" hidden="1" x14ac:dyDescent="0.25"/>
    <row r="8421" hidden="1" x14ac:dyDescent="0.25"/>
    <row r="8422" hidden="1" x14ac:dyDescent="0.25"/>
    <row r="8423" hidden="1" x14ac:dyDescent="0.25"/>
    <row r="8424" hidden="1" x14ac:dyDescent="0.25"/>
    <row r="8425" hidden="1" x14ac:dyDescent="0.25"/>
    <row r="8426" hidden="1" x14ac:dyDescent="0.25"/>
    <row r="8427" hidden="1" x14ac:dyDescent="0.25"/>
    <row r="8428" hidden="1" x14ac:dyDescent="0.25"/>
    <row r="8429" hidden="1" x14ac:dyDescent="0.25"/>
    <row r="8430" hidden="1" x14ac:dyDescent="0.25"/>
    <row r="8431" hidden="1" x14ac:dyDescent="0.25"/>
    <row r="8432" hidden="1" x14ac:dyDescent="0.25"/>
    <row r="8433" hidden="1" x14ac:dyDescent="0.25"/>
    <row r="8434" hidden="1" x14ac:dyDescent="0.25"/>
    <row r="8435" hidden="1" x14ac:dyDescent="0.25"/>
    <row r="8436" hidden="1" x14ac:dyDescent="0.25"/>
    <row r="8437" hidden="1" x14ac:dyDescent="0.25"/>
    <row r="8438" hidden="1" x14ac:dyDescent="0.25"/>
    <row r="8439" hidden="1" x14ac:dyDescent="0.25"/>
    <row r="8440" hidden="1" x14ac:dyDescent="0.25"/>
    <row r="8441" hidden="1" x14ac:dyDescent="0.25"/>
    <row r="8442" hidden="1" x14ac:dyDescent="0.25"/>
    <row r="8443" hidden="1" x14ac:dyDescent="0.25"/>
    <row r="8444" hidden="1" x14ac:dyDescent="0.25"/>
    <row r="8445" hidden="1" x14ac:dyDescent="0.25"/>
    <row r="8446" hidden="1" x14ac:dyDescent="0.25"/>
    <row r="8447" hidden="1" x14ac:dyDescent="0.25"/>
    <row r="8448" hidden="1" x14ac:dyDescent="0.25"/>
    <row r="8449" hidden="1" x14ac:dyDescent="0.25"/>
    <row r="8450" hidden="1" x14ac:dyDescent="0.25"/>
    <row r="8451" hidden="1" x14ac:dyDescent="0.25"/>
    <row r="8452" hidden="1" x14ac:dyDescent="0.25"/>
    <row r="8453" hidden="1" x14ac:dyDescent="0.25"/>
    <row r="8454" hidden="1" x14ac:dyDescent="0.25"/>
    <row r="8455" hidden="1" x14ac:dyDescent="0.25"/>
    <row r="8456" hidden="1" x14ac:dyDescent="0.25"/>
    <row r="8457" hidden="1" x14ac:dyDescent="0.25"/>
    <row r="8458" hidden="1" x14ac:dyDescent="0.25"/>
    <row r="8459" hidden="1" x14ac:dyDescent="0.25"/>
    <row r="8460" hidden="1" x14ac:dyDescent="0.25"/>
    <row r="8461" hidden="1" x14ac:dyDescent="0.25"/>
    <row r="8462" hidden="1" x14ac:dyDescent="0.25"/>
    <row r="8463" hidden="1" x14ac:dyDescent="0.25"/>
    <row r="8464" hidden="1" x14ac:dyDescent="0.25"/>
    <row r="8465" hidden="1" x14ac:dyDescent="0.25"/>
    <row r="8466" hidden="1" x14ac:dyDescent="0.25"/>
    <row r="8467" hidden="1" x14ac:dyDescent="0.25"/>
    <row r="8468" hidden="1" x14ac:dyDescent="0.25"/>
    <row r="8469" hidden="1" x14ac:dyDescent="0.25"/>
    <row r="8470" hidden="1" x14ac:dyDescent="0.25"/>
    <row r="8471" hidden="1" x14ac:dyDescent="0.25"/>
    <row r="8472" hidden="1" x14ac:dyDescent="0.25"/>
    <row r="8473" hidden="1" x14ac:dyDescent="0.25"/>
    <row r="8474" hidden="1" x14ac:dyDescent="0.25"/>
    <row r="8475" hidden="1" x14ac:dyDescent="0.25"/>
    <row r="8476" hidden="1" x14ac:dyDescent="0.25"/>
    <row r="8477" hidden="1" x14ac:dyDescent="0.25"/>
    <row r="8478" hidden="1" x14ac:dyDescent="0.25"/>
    <row r="8479" hidden="1" x14ac:dyDescent="0.25"/>
    <row r="8480" hidden="1" x14ac:dyDescent="0.25"/>
    <row r="8481" hidden="1" x14ac:dyDescent="0.25"/>
    <row r="8482" hidden="1" x14ac:dyDescent="0.25"/>
    <row r="8483" hidden="1" x14ac:dyDescent="0.25"/>
    <row r="8484" hidden="1" x14ac:dyDescent="0.25"/>
    <row r="8485" hidden="1" x14ac:dyDescent="0.25"/>
    <row r="8486" hidden="1" x14ac:dyDescent="0.25"/>
    <row r="8487" hidden="1" x14ac:dyDescent="0.25"/>
    <row r="8488" hidden="1" x14ac:dyDescent="0.25"/>
    <row r="8489" hidden="1" x14ac:dyDescent="0.25"/>
    <row r="8490" hidden="1" x14ac:dyDescent="0.25"/>
    <row r="8491" hidden="1" x14ac:dyDescent="0.25"/>
    <row r="8492" hidden="1" x14ac:dyDescent="0.25"/>
    <row r="8493" hidden="1" x14ac:dyDescent="0.25"/>
    <row r="8494" hidden="1" x14ac:dyDescent="0.25"/>
    <row r="8495" hidden="1" x14ac:dyDescent="0.25"/>
    <row r="8496" hidden="1" x14ac:dyDescent="0.25"/>
    <row r="8497" hidden="1" x14ac:dyDescent="0.25"/>
    <row r="8498" hidden="1" x14ac:dyDescent="0.25"/>
    <row r="8499" hidden="1" x14ac:dyDescent="0.25"/>
    <row r="8500" hidden="1" x14ac:dyDescent="0.25"/>
    <row r="8501" hidden="1" x14ac:dyDescent="0.25"/>
    <row r="8502" hidden="1" x14ac:dyDescent="0.25"/>
    <row r="8503" hidden="1" x14ac:dyDescent="0.25"/>
    <row r="8504" hidden="1" x14ac:dyDescent="0.25"/>
    <row r="8505" hidden="1" x14ac:dyDescent="0.25"/>
    <row r="8506" hidden="1" x14ac:dyDescent="0.25"/>
    <row r="8507" hidden="1" x14ac:dyDescent="0.25"/>
    <row r="8508" hidden="1" x14ac:dyDescent="0.25"/>
  </sheetData>
  <autoFilter ref="A3:AG8508" xr:uid="{5E7D5CAB-FAC4-4699-87AF-96B8B88EB05A}">
    <filterColumn colId="5">
      <filters>
        <filter val="Sarita R"/>
      </filters>
    </filterColumn>
    <sortState xmlns:xlrd2="http://schemas.microsoft.com/office/spreadsheetml/2017/richdata2" ref="A564:AG1449">
      <sortCondition descending="1" ref="E3:E8508"/>
    </sortState>
  </autoFilter>
  <sortState xmlns:xlrd2="http://schemas.microsoft.com/office/spreadsheetml/2017/richdata2" ref="A4:AG4874">
    <sortCondition ref="C4:C4874"/>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01f01bef-47b7-4725-adaf-9b6a8bd74ef4">
      <UserInfo>
        <DisplayName>Ramshaw, Brock (DFO/MPO)</DisplayName>
        <AccountId>76</AccountId>
        <AccountType/>
      </UserInfo>
      <UserInfo>
        <DisplayName>Orlov, Polina (DFO/MPO)</DisplayName>
        <AccountId>77</AccountId>
        <AccountType/>
      </UserInfo>
      <UserInfo>
        <DisplayName>Woods, William (he, him / il, lui) (DFO/MPO)</DisplayName>
        <AccountId>78</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614419EC33FAD42A0282CFF32600A20" ma:contentTypeVersion="11" ma:contentTypeDescription="Create a new document." ma:contentTypeScope="" ma:versionID="699fc316e813a14ea4ed1705cd009a31">
  <xsd:schema xmlns:xsd="http://www.w3.org/2001/XMLSchema" xmlns:xs="http://www.w3.org/2001/XMLSchema" xmlns:p="http://schemas.microsoft.com/office/2006/metadata/properties" xmlns:ns2="d4f3f700-51b4-43ff-b002-6ed848604d46" xmlns:ns3="01f01bef-47b7-4725-adaf-9b6a8bd74ef4" targetNamespace="http://schemas.microsoft.com/office/2006/metadata/properties" ma:root="true" ma:fieldsID="60f45b07400bba80031d5d187855d3df" ns2:_="" ns3:_="">
    <xsd:import namespace="d4f3f700-51b4-43ff-b002-6ed848604d46"/>
    <xsd:import namespace="01f01bef-47b7-4725-adaf-9b6a8bd74ef4"/>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f3f700-51b4-43ff-b002-6ed848604d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f01bef-47b7-4725-adaf-9b6a8bd74ef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2A5F5F8-FF7E-4535-9710-B61FB1E8A797}">
  <ds:schemaRefs>
    <ds:schemaRef ds:uri="http://schemas.microsoft.com/office/2006/metadata/properties"/>
    <ds:schemaRef ds:uri="http://schemas.microsoft.com/office/infopath/2007/PartnerControls"/>
    <ds:schemaRef ds:uri="01f01bef-47b7-4725-adaf-9b6a8bd74ef4"/>
  </ds:schemaRefs>
</ds:datastoreItem>
</file>

<file path=customXml/itemProps2.xml><?xml version="1.0" encoding="utf-8"?>
<ds:datastoreItem xmlns:ds="http://schemas.openxmlformats.org/officeDocument/2006/customXml" ds:itemID="{87214A35-ED61-4037-8F5C-7898C464C99D}">
  <ds:schemaRefs>
    <ds:schemaRef ds:uri="http://schemas.microsoft.com/sharepoint/v3/contenttype/forms"/>
  </ds:schemaRefs>
</ds:datastoreItem>
</file>

<file path=customXml/itemProps3.xml><?xml version="1.0" encoding="utf-8"?>
<ds:datastoreItem xmlns:ds="http://schemas.openxmlformats.org/officeDocument/2006/customXml" ds:itemID="{846BBA43-A093-4857-8EA7-6E72C94962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f3f700-51b4-43ff-b002-6ed848604d46"/>
    <ds:schemaRef ds:uri="01f01bef-47b7-4725-adaf-9b6a8bd74e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vt:i4>
      </vt:variant>
    </vt:vector>
  </HeadingPairs>
  <TitlesOfParts>
    <vt:vector size="22" baseType="lpstr">
      <vt:lpstr>LCstatus-4byr</vt:lpstr>
      <vt:lpstr>LCstatus-4ayr</vt:lpstr>
      <vt:lpstr>LCstatus-12yr</vt:lpstr>
      <vt:lpstr>tables4</vt:lpstr>
      <vt:lpstr>tables4 (2)</vt:lpstr>
      <vt:lpstr>EscSumm</vt:lpstr>
      <vt:lpstr>RiverEscData</vt:lpstr>
      <vt:lpstr>RiverEscData (2)</vt:lpstr>
      <vt:lpstr>EscTrendGrp</vt:lpstr>
      <vt:lpstr>AnnualESC</vt:lpstr>
      <vt:lpstr>PNI avg by river</vt:lpstr>
      <vt:lpstr>Sheet2</vt:lpstr>
      <vt:lpstr>name-change</vt:lpstr>
      <vt:lpstr>PNIdata</vt:lpstr>
      <vt:lpstr>Sarita TMdata</vt:lpstr>
      <vt:lpstr>pNOS avg by river</vt:lpstr>
      <vt:lpstr>Parken pars detail</vt:lpstr>
      <vt:lpstr>Sheet3</vt:lpstr>
      <vt:lpstr>SEP CN releases</vt:lpstr>
      <vt:lpstr>nusedsstreamname</vt:lpstr>
      <vt:lpstr>nusedswatershed</vt:lpstr>
      <vt:lpstr>spawners</vt:lpstr>
    </vt:vector>
  </TitlesOfParts>
  <Manager/>
  <Company>DFO 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McHugh, Diana</dc:creator>
  <cp:keywords/>
  <dc:description/>
  <cp:lastModifiedBy>Brown, Nicholas (DFO/MPO)</cp:lastModifiedBy>
  <cp:revision/>
  <dcterms:created xsi:type="dcterms:W3CDTF">2024-03-13T17:55:20Z</dcterms:created>
  <dcterms:modified xsi:type="dcterms:W3CDTF">2024-09-24T16:06:14Z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0x0101000614419EC33FAD42A0282CFF32600A20</vt:lpwstr>
  </property>
</Properties>
</file>